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ata" sheetId="1" r:id="rId4"/>
    <sheet name="GE 2024 Quota  0% Best Other Co" sheetId="2" r:id="rId5"/>
    <sheet name="GE 2024 Maj Best Quota" sheetId="3" r:id="rId6"/>
    <sheet name="GE 2024 Maj Final May 25" sheetId="4" r:id="rId7"/>
    <sheet name="GE 2024 Maj Best Quota Final Ma" sheetId="5" r:id="rId8"/>
    <sheet name="Summary - PREVAIL UK General El" sheetId="6" r:id="rId9"/>
    <sheet name="Sources" sheetId="7" r:id="rId10"/>
    <sheet name="About" sheetId="8" r:id="rId11"/>
  </sheets>
</workbook>
</file>

<file path=xl/sharedStrings.xml><?xml version="1.0" encoding="utf-8"?>
<sst xmlns="http://schemas.openxmlformats.org/spreadsheetml/2006/main" uniqueCount="3778">
  <si>
    <t>House of Commons General Election 2019 results by constituency</t>
  </si>
  <si>
    <t>PPVS Analysis</t>
  </si>
  <si>
    <t>Totals</t>
  </si>
  <si>
    <t>Vote</t>
  </si>
  <si>
    <t>Elected Vote</t>
  </si>
  <si>
    <t>Elected Vote %</t>
  </si>
  <si>
    <t>Seats</t>
  </si>
  <si>
    <t>Party Alloc</t>
  </si>
  <si>
    <t>Member  Vote</t>
  </si>
  <si>
    <t>ONS ID</t>
  </si>
  <si>
    <t>ONS region ID</t>
  </si>
  <si>
    <t>Constituency name</t>
  </si>
  <si>
    <t>County name</t>
  </si>
  <si>
    <t>Region name</t>
  </si>
  <si>
    <t>Country name</t>
  </si>
  <si>
    <t>Constituency type</t>
  </si>
  <si>
    <t>Declaration time</t>
  </si>
  <si>
    <t>Member first name</t>
  </si>
  <si>
    <t>Member surname</t>
  </si>
  <si>
    <t>Member gender</t>
  </si>
  <si>
    <t>Result</t>
  </si>
  <si>
    <t>First party</t>
  </si>
  <si>
    <t>Second party</t>
  </si>
  <si>
    <t>Electorate</t>
  </si>
  <si>
    <t>Valid votes</t>
  </si>
  <si>
    <t>Invalid votes</t>
  </si>
  <si>
    <t>Majority</t>
  </si>
  <si>
    <t>Con</t>
  </si>
  <si>
    <t>Lab</t>
  </si>
  <si>
    <t>LD</t>
  </si>
  <si>
    <t>Brexit</t>
  </si>
  <si>
    <t>Green</t>
  </si>
  <si>
    <t>SNP</t>
  </si>
  <si>
    <t>PC</t>
  </si>
  <si>
    <t>DUP</t>
  </si>
  <si>
    <t>SF</t>
  </si>
  <si>
    <t>SDLP</t>
  </si>
  <si>
    <t>UUP</t>
  </si>
  <si>
    <t>Alliance</t>
  </si>
  <si>
    <t>All other candidates</t>
  </si>
  <si>
    <t>Of which other winner</t>
  </si>
  <si>
    <t>W07000049</t>
  </si>
  <si>
    <t>W92000004</t>
  </si>
  <si>
    <t>Aberavon</t>
  </si>
  <si>
    <t>West Glamorgan</t>
  </si>
  <si>
    <t>Wales</t>
  </si>
  <si>
    <t>County</t>
  </si>
  <si>
    <t>Stephen</t>
  </si>
  <si>
    <t>Kinnock</t>
  </si>
  <si>
    <t>Male</t>
  </si>
  <si>
    <t>Lab hold</t>
  </si>
  <si>
    <t>W07000058</t>
  </si>
  <si>
    <t>Aberconwy</t>
  </si>
  <si>
    <t>Clwyd</t>
  </si>
  <si>
    <t>Robin</t>
  </si>
  <si>
    <t>Millar</t>
  </si>
  <si>
    <t>Con hold</t>
  </si>
  <si>
    <t>S14000001</t>
  </si>
  <si>
    <t>S92000003</t>
  </si>
  <si>
    <t>Aberdeen North</t>
  </si>
  <si>
    <t>Scotland</t>
  </si>
  <si>
    <t>Burgh</t>
  </si>
  <si>
    <t>Kirsty</t>
  </si>
  <si>
    <t>Blackman</t>
  </si>
  <si>
    <t>Female</t>
  </si>
  <si>
    <t>SNP hold</t>
  </si>
  <si>
    <t>S14000002</t>
  </si>
  <si>
    <t>Aberdeen South</t>
  </si>
  <si>
    <t>Flynn</t>
  </si>
  <si>
    <t>SNP gain from Con</t>
  </si>
  <si>
    <t>S14000003</t>
  </si>
  <si>
    <t>Airdrie and Shotts</t>
  </si>
  <si>
    <t>Neil</t>
  </si>
  <si>
    <t>Gray</t>
  </si>
  <si>
    <t>E14000530</t>
  </si>
  <si>
    <t>E12000008</t>
  </si>
  <si>
    <t>Aldershot</t>
  </si>
  <si>
    <t>Hampshire</t>
  </si>
  <si>
    <t>South East</t>
  </si>
  <si>
    <t>England</t>
  </si>
  <si>
    <t>Borough</t>
  </si>
  <si>
    <t>Leo</t>
  </si>
  <si>
    <t>Docherty</t>
  </si>
  <si>
    <t>E14000531</t>
  </si>
  <si>
    <t>E12000005</t>
  </si>
  <si>
    <t>Aldridge-Brownhills</t>
  </si>
  <si>
    <t>West Midlands</t>
  </si>
  <si>
    <t>Wendy</t>
  </si>
  <si>
    <t>Morton</t>
  </si>
  <si>
    <t>E14000532</t>
  </si>
  <si>
    <t>E12000002</t>
  </si>
  <si>
    <t>Altrincham and Sale West</t>
  </si>
  <si>
    <t>Greater Manchester</t>
  </si>
  <si>
    <t>North West</t>
  </si>
  <si>
    <t>Graham</t>
  </si>
  <si>
    <t>Brady</t>
  </si>
  <si>
    <t>W07000043</t>
  </si>
  <si>
    <t>Alyn and Deeside</t>
  </si>
  <si>
    <t>Mark</t>
  </si>
  <si>
    <t>Tami</t>
  </si>
  <si>
    <t>E14000533</t>
  </si>
  <si>
    <t>E12000004</t>
  </si>
  <si>
    <t>Amber Valley</t>
  </si>
  <si>
    <t>Derbyshire</t>
  </si>
  <si>
    <t>East Midlands</t>
  </si>
  <si>
    <t>Nigel</t>
  </si>
  <si>
    <t>Mills</t>
  </si>
  <si>
    <t>S14000004</t>
  </si>
  <si>
    <t>Angus</t>
  </si>
  <si>
    <t>Dave</t>
  </si>
  <si>
    <t>Doogan</t>
  </si>
  <si>
    <t>W07000057</t>
  </si>
  <si>
    <t>Arfon</t>
  </si>
  <si>
    <t>Gwynedd</t>
  </si>
  <si>
    <t>Hywel</t>
  </si>
  <si>
    <t>Williams</t>
  </si>
  <si>
    <t>PC hold</t>
  </si>
  <si>
    <t>S14000005</t>
  </si>
  <si>
    <t>Argyll and Bute</t>
  </si>
  <si>
    <t>Brendan</t>
  </si>
  <si>
    <t>O'Hara</t>
  </si>
  <si>
    <t>E14000534</t>
  </si>
  <si>
    <t>Arundel and South Downs</t>
  </si>
  <si>
    <t>West Sussex</t>
  </si>
  <si>
    <t>Andrew</t>
  </si>
  <si>
    <t>Griffith</t>
  </si>
  <si>
    <t>E14000535</t>
  </si>
  <si>
    <t>Ashfield</t>
  </si>
  <si>
    <t>Nottinghamshire</t>
  </si>
  <si>
    <t>Lee</t>
  </si>
  <si>
    <t>Anderson</t>
  </si>
  <si>
    <t>Con gain from Lab</t>
  </si>
  <si>
    <t>Ashfield Independents</t>
  </si>
  <si>
    <t>E14000536</t>
  </si>
  <si>
    <t>Ashford</t>
  </si>
  <si>
    <t>Kent</t>
  </si>
  <si>
    <t>Damian</t>
  </si>
  <si>
    <t>E14000537</t>
  </si>
  <si>
    <t>Ashton-Under-Lyne</t>
  </si>
  <si>
    <t>Angela</t>
  </si>
  <si>
    <t>Rayner</t>
  </si>
  <si>
    <t>E14000538</t>
  </si>
  <si>
    <t>Aylesbury</t>
  </si>
  <si>
    <t>Buckinghamshire</t>
  </si>
  <si>
    <t>Rob</t>
  </si>
  <si>
    <t>Butler</t>
  </si>
  <si>
    <t>S14000006</t>
  </si>
  <si>
    <t>Ayr, Carrick and Cumnock</t>
  </si>
  <si>
    <t>Allan</t>
  </si>
  <si>
    <t>Dorans</t>
  </si>
  <si>
    <t>E14000539</t>
  </si>
  <si>
    <t>Banbury</t>
  </si>
  <si>
    <t>Oxfordshire</t>
  </si>
  <si>
    <t>Victoria</t>
  </si>
  <si>
    <t>Prentis</t>
  </si>
  <si>
    <t>S14000007</t>
  </si>
  <si>
    <t>Banff and Buchan</t>
  </si>
  <si>
    <t>David</t>
  </si>
  <si>
    <t>Duguid</t>
  </si>
  <si>
    <t>E14000540</t>
  </si>
  <si>
    <t>E12000007</t>
  </si>
  <si>
    <t>Barking</t>
  </si>
  <si>
    <t>London</t>
  </si>
  <si>
    <t>Margaret</t>
  </si>
  <si>
    <t>Hodge</t>
  </si>
  <si>
    <t>E14000541</t>
  </si>
  <si>
    <t>E12000003</t>
  </si>
  <si>
    <t>Barnsley Central</t>
  </si>
  <si>
    <t>South Yorkshire</t>
  </si>
  <si>
    <t>Yorkshire and The Humber</t>
  </si>
  <si>
    <t>Daniel</t>
  </si>
  <si>
    <t>Jarvis</t>
  </si>
  <si>
    <t>E14000542</t>
  </si>
  <si>
    <t>Barnsley East</t>
  </si>
  <si>
    <t>Stephanie</t>
  </si>
  <si>
    <t>Peacock</t>
  </si>
  <si>
    <t>E14000543</t>
  </si>
  <si>
    <t>Barrow and Furness</t>
  </si>
  <si>
    <t>Cumbria</t>
  </si>
  <si>
    <t>Simon</t>
  </si>
  <si>
    <t>Fell</t>
  </si>
  <si>
    <t>Con gain from Lab Coop</t>
  </si>
  <si>
    <t>E14000544</t>
  </si>
  <si>
    <t>E12000006</t>
  </si>
  <si>
    <t>Basildon and Billericay</t>
  </si>
  <si>
    <t>Essex</t>
  </si>
  <si>
    <t>East of England</t>
  </si>
  <si>
    <t>John</t>
  </si>
  <si>
    <t>Baron</t>
  </si>
  <si>
    <t>E14000545</t>
  </si>
  <si>
    <t>Basingstoke</t>
  </si>
  <si>
    <t>Maria</t>
  </si>
  <si>
    <t>Miller</t>
  </si>
  <si>
    <t>E14000546</t>
  </si>
  <si>
    <t>Bassetlaw</t>
  </si>
  <si>
    <t>Clarke-Smith</t>
  </si>
  <si>
    <t>E14000547</t>
  </si>
  <si>
    <t>E12000009</t>
  </si>
  <si>
    <t>Bath</t>
  </si>
  <si>
    <t>Avon</t>
  </si>
  <si>
    <t>South West</t>
  </si>
  <si>
    <t>Wera</t>
  </si>
  <si>
    <t>Hobhouse</t>
  </si>
  <si>
    <t>LD hold</t>
  </si>
  <si>
    <t>E14000548</t>
  </si>
  <si>
    <t>Batley and Spen</t>
  </si>
  <si>
    <t>West Yorkshire</t>
  </si>
  <si>
    <t>Tracy</t>
  </si>
  <si>
    <t>Brabin</t>
  </si>
  <si>
    <t>E14000549</t>
  </si>
  <si>
    <t>Battersea</t>
  </si>
  <si>
    <t>Marsha</t>
  </si>
  <si>
    <t>De Cordova</t>
  </si>
  <si>
    <t>E14000550</t>
  </si>
  <si>
    <t>Beaconsfield</t>
  </si>
  <si>
    <t>Joy</t>
  </si>
  <si>
    <t>Morrissey</t>
  </si>
  <si>
    <t>Ind</t>
  </si>
  <si>
    <t>E14000551</t>
  </si>
  <si>
    <t>Beckenham</t>
  </si>
  <si>
    <t>Bob</t>
  </si>
  <si>
    <t>Stewart</t>
  </si>
  <si>
    <t>E14000552</t>
  </si>
  <si>
    <t>Bedford</t>
  </si>
  <si>
    <t>Bedfordshire</t>
  </si>
  <si>
    <t>Mohammad</t>
  </si>
  <si>
    <t>Yasin</t>
  </si>
  <si>
    <t>N06000001</t>
  </si>
  <si>
    <t>N92000002</t>
  </si>
  <si>
    <t>Belfast East</t>
  </si>
  <si>
    <t>Northern Ireland</t>
  </si>
  <si>
    <t>Gavin</t>
  </si>
  <si>
    <t>Robinson</t>
  </si>
  <si>
    <t>DUP hold</t>
  </si>
  <si>
    <t>N06000002</t>
  </si>
  <si>
    <t>Belfast North</t>
  </si>
  <si>
    <t>Finucane</t>
  </si>
  <si>
    <t>SF gain from DUP</t>
  </si>
  <si>
    <t>N06000003</t>
  </si>
  <si>
    <t>Belfast South</t>
  </si>
  <si>
    <t>Claire</t>
  </si>
  <si>
    <t>Hanna</t>
  </si>
  <si>
    <t>SDLP gain from DUP</t>
  </si>
  <si>
    <t>N06000004</t>
  </si>
  <si>
    <t>Belfast West</t>
  </si>
  <si>
    <t>Paul</t>
  </si>
  <si>
    <t>Maskey</t>
  </si>
  <si>
    <t>SF hold</t>
  </si>
  <si>
    <t>PBPA</t>
  </si>
  <si>
    <t>E14000553</t>
  </si>
  <si>
    <t>Bermondsey and Old Southwark</t>
  </si>
  <si>
    <t>Coyle</t>
  </si>
  <si>
    <t>S14000008</t>
  </si>
  <si>
    <t>Berwickshire, Roxburgh and Selkirk</t>
  </si>
  <si>
    <t>Lamont</t>
  </si>
  <si>
    <t>E14000554</t>
  </si>
  <si>
    <t>E12000001</t>
  </si>
  <si>
    <t>Berwick-Upon-Tweed</t>
  </si>
  <si>
    <t>Northumberland</t>
  </si>
  <si>
    <t>North East</t>
  </si>
  <si>
    <t>Anne-Marie</t>
  </si>
  <si>
    <t>Trevelyan</t>
  </si>
  <si>
    <t>E14000555</t>
  </si>
  <si>
    <t>Bethnal Green and Bow</t>
  </si>
  <si>
    <t>Rushanara</t>
  </si>
  <si>
    <t>Ali</t>
  </si>
  <si>
    <t>E14000556</t>
  </si>
  <si>
    <t>Beverley and Holderness</t>
  </si>
  <si>
    <t>Humberside</t>
  </si>
  <si>
    <t>Stuart</t>
  </si>
  <si>
    <t>E14000557</t>
  </si>
  <si>
    <t>Bexhill and Battle</t>
  </si>
  <si>
    <t>East Sussex</t>
  </si>
  <si>
    <t>Huw</t>
  </si>
  <si>
    <t>Merriman</t>
  </si>
  <si>
    <t>E14000558</t>
  </si>
  <si>
    <t>Bexleyheath and Crayford</t>
  </si>
  <si>
    <t>Evennett</t>
  </si>
  <si>
    <t>E14000559</t>
  </si>
  <si>
    <t>Birkenhead</t>
  </si>
  <si>
    <t>Merseyside</t>
  </si>
  <si>
    <t>Mick</t>
  </si>
  <si>
    <t>Whitley</t>
  </si>
  <si>
    <t>Birkenhead Social Justice Party</t>
  </si>
  <si>
    <t>E14000560</t>
  </si>
  <si>
    <t>Birmingham, Edgbaston</t>
  </si>
  <si>
    <t>Preet Kaur</t>
  </si>
  <si>
    <t>Gill</t>
  </si>
  <si>
    <t>E14000561</t>
  </si>
  <si>
    <t>Birmingham, Erdington</t>
  </si>
  <si>
    <t>Jack</t>
  </si>
  <si>
    <t>Dromey</t>
  </si>
  <si>
    <t>E14000562</t>
  </si>
  <si>
    <t>Birmingham, Hall Green</t>
  </si>
  <si>
    <t>Tahir</t>
  </si>
  <si>
    <t>E14000563</t>
  </si>
  <si>
    <t>Birmingham, Hodge Hill</t>
  </si>
  <si>
    <t>Liam</t>
  </si>
  <si>
    <t>Byrne</t>
  </si>
  <si>
    <t>E14000564</t>
  </si>
  <si>
    <t>Birmingham, Ladywood</t>
  </si>
  <si>
    <t>Shabana</t>
  </si>
  <si>
    <t>Mahmood</t>
  </si>
  <si>
    <t>E14000565</t>
  </si>
  <si>
    <t>Birmingham, Northfield</t>
  </si>
  <si>
    <t>Gary</t>
  </si>
  <si>
    <t>Sambrook</t>
  </si>
  <si>
    <t>E14000566</t>
  </si>
  <si>
    <t>Birmingham, Perry Barr</t>
  </si>
  <si>
    <t>Khalid</t>
  </si>
  <si>
    <t>E14000567</t>
  </si>
  <si>
    <t>Birmingham, Selly Oak</t>
  </si>
  <si>
    <t>McCabe</t>
  </si>
  <si>
    <t>E14000568</t>
  </si>
  <si>
    <t>Birmingham, Yardley</t>
  </si>
  <si>
    <t>Jess</t>
  </si>
  <si>
    <t>Phillips</t>
  </si>
  <si>
    <t>E14000569</t>
  </si>
  <si>
    <t>Bishop Auckland</t>
  </si>
  <si>
    <t>Durham</t>
  </si>
  <si>
    <t>Dehenna</t>
  </si>
  <si>
    <t>Davison</t>
  </si>
  <si>
    <t>E14000570</t>
  </si>
  <si>
    <t>Blackburn</t>
  </si>
  <si>
    <t>Lancashire</t>
  </si>
  <si>
    <t>Kate</t>
  </si>
  <si>
    <t>Hollern</t>
  </si>
  <si>
    <t>E14000571</t>
  </si>
  <si>
    <t>Blackley and Broughton</t>
  </si>
  <si>
    <t>Stringer</t>
  </si>
  <si>
    <t>E14000572</t>
  </si>
  <si>
    <t>Blackpool North and Cleveleys</t>
  </si>
  <si>
    <t>Maynard</t>
  </si>
  <si>
    <t>E14000573</t>
  </si>
  <si>
    <t>Blackpool South</t>
  </si>
  <si>
    <t>Scott</t>
  </si>
  <si>
    <t>Benton</t>
  </si>
  <si>
    <t>W07000072</t>
  </si>
  <si>
    <t>Blaenau Gwent</t>
  </si>
  <si>
    <t>Gwent and Mid Glamorgan</t>
  </si>
  <si>
    <t>Nick</t>
  </si>
  <si>
    <t>Smith</t>
  </si>
  <si>
    <t>E14000574</t>
  </si>
  <si>
    <t>Blaydon</t>
  </si>
  <si>
    <t>Tyne and Wear</t>
  </si>
  <si>
    <t>Liz</t>
  </si>
  <si>
    <t>Twist</t>
  </si>
  <si>
    <t>E14000575</t>
  </si>
  <si>
    <t>Blyth Valley</t>
  </si>
  <si>
    <t>Ian</t>
  </si>
  <si>
    <t>Levy</t>
  </si>
  <si>
    <t>E14000576</t>
  </si>
  <si>
    <t>Bognor Regis and Littlehampton</t>
  </si>
  <si>
    <t>Gibb</t>
  </si>
  <si>
    <t>E14000577</t>
  </si>
  <si>
    <t>Bolsover</t>
  </si>
  <si>
    <t>Fletcher</t>
  </si>
  <si>
    <t>E14000578</t>
  </si>
  <si>
    <t>Bolton North East</t>
  </si>
  <si>
    <t>Logan</t>
  </si>
  <si>
    <t>E14000579</t>
  </si>
  <si>
    <t>Bolton South East</t>
  </si>
  <si>
    <t>Yasmin</t>
  </si>
  <si>
    <t>Qureshi</t>
  </si>
  <si>
    <t>E14000580</t>
  </si>
  <si>
    <t>Bolton West</t>
  </si>
  <si>
    <t>Chris</t>
  </si>
  <si>
    <t>E14000581</t>
  </si>
  <si>
    <t>Bootle</t>
  </si>
  <si>
    <t>Peter</t>
  </si>
  <si>
    <t>Dowd</t>
  </si>
  <si>
    <t>E14000582</t>
  </si>
  <si>
    <t>Boston and Skegness</t>
  </si>
  <si>
    <t>Lincolnshire</t>
  </si>
  <si>
    <t>Matt</t>
  </si>
  <si>
    <t>Warman</t>
  </si>
  <si>
    <t>E14000583</t>
  </si>
  <si>
    <t>Bosworth</t>
  </si>
  <si>
    <t>Leicestershire</t>
  </si>
  <si>
    <t>Luke</t>
  </si>
  <si>
    <t>Evans</t>
  </si>
  <si>
    <t>E14000584</t>
  </si>
  <si>
    <t>Bournemouth East</t>
  </si>
  <si>
    <t>Dorset</t>
  </si>
  <si>
    <t>Tobias</t>
  </si>
  <si>
    <t>Ellwood</t>
  </si>
  <si>
    <t>E14000585</t>
  </si>
  <si>
    <t>Bournemouth West</t>
  </si>
  <si>
    <t>Conor</t>
  </si>
  <si>
    <t>Burns</t>
  </si>
  <si>
    <t>E14000586</t>
  </si>
  <si>
    <t>Bracknell</t>
  </si>
  <si>
    <t>Berkshire</t>
  </si>
  <si>
    <t>James</t>
  </si>
  <si>
    <t>Sunderland</t>
  </si>
  <si>
    <t>E14000587</t>
  </si>
  <si>
    <t>Bradford East</t>
  </si>
  <si>
    <t>Imran</t>
  </si>
  <si>
    <t>Hussain</t>
  </si>
  <si>
    <t>E14000588</t>
  </si>
  <si>
    <t>Bradford South</t>
  </si>
  <si>
    <t>Judith</t>
  </si>
  <si>
    <t>Cummins</t>
  </si>
  <si>
    <t>E14000589</t>
  </si>
  <si>
    <t>Bradford West</t>
  </si>
  <si>
    <t>Naz</t>
  </si>
  <si>
    <t>Shah</t>
  </si>
  <si>
    <t>E14000590</t>
  </si>
  <si>
    <t>Braintree</t>
  </si>
  <si>
    <t>Cleverly</t>
  </si>
  <si>
    <t>W07000068</t>
  </si>
  <si>
    <t>Brecon and Radnorshire</t>
  </si>
  <si>
    <t>Powys</t>
  </si>
  <si>
    <t>Fay</t>
  </si>
  <si>
    <t>Jones</t>
  </si>
  <si>
    <t>E14000591</t>
  </si>
  <si>
    <t>Brent Central</t>
  </si>
  <si>
    <t>Dawn</t>
  </si>
  <si>
    <t>E14000593</t>
  </si>
  <si>
    <t>Brentford and Isleworth</t>
  </si>
  <si>
    <t>Ruth</t>
  </si>
  <si>
    <t>Cadbury</t>
  </si>
  <si>
    <t>E14000592</t>
  </si>
  <si>
    <t>Brent North</t>
  </si>
  <si>
    <t>Barry</t>
  </si>
  <si>
    <t>Gardiner</t>
  </si>
  <si>
    <t>E14000594</t>
  </si>
  <si>
    <t>Brentwood and Ongar</t>
  </si>
  <si>
    <t>Alex</t>
  </si>
  <si>
    <t>Burghart</t>
  </si>
  <si>
    <t>W07000073</t>
  </si>
  <si>
    <t>Bridgend</t>
  </si>
  <si>
    <t>Jamie</t>
  </si>
  <si>
    <t>Wallis</t>
  </si>
  <si>
    <t>E14000595</t>
  </si>
  <si>
    <t>Bridgwater and West Somerset</t>
  </si>
  <si>
    <t>Somerset</t>
  </si>
  <si>
    <t>Liddell-Grainger</t>
  </si>
  <si>
    <t>E14000596</t>
  </si>
  <si>
    <t>Brigg and Goole</t>
  </si>
  <si>
    <t>Percy</t>
  </si>
  <si>
    <t>E14000597</t>
  </si>
  <si>
    <t>Brighton, Kemptown</t>
  </si>
  <si>
    <t>Lloyd</t>
  </si>
  <si>
    <t>Russell-Moyle</t>
  </si>
  <si>
    <t>E14000598</t>
  </si>
  <si>
    <t>Brighton, Pavilion</t>
  </si>
  <si>
    <t>Caroline</t>
  </si>
  <si>
    <t>Lucas</t>
  </si>
  <si>
    <t>Green hold</t>
  </si>
  <si>
    <t>E14000599</t>
  </si>
  <si>
    <t>Bristol East</t>
  </si>
  <si>
    <t>Kerry</t>
  </si>
  <si>
    <t>McCarthy</t>
  </si>
  <si>
    <t>E14000600</t>
  </si>
  <si>
    <t>Bristol North West</t>
  </si>
  <si>
    <t>Darren</t>
  </si>
  <si>
    <t>E14000601</t>
  </si>
  <si>
    <t>Bristol South</t>
  </si>
  <si>
    <t>Karin</t>
  </si>
  <si>
    <t>Smyth</t>
  </si>
  <si>
    <t>E14000602</t>
  </si>
  <si>
    <t>Bristol West</t>
  </si>
  <si>
    <t>Thangam</t>
  </si>
  <si>
    <t>Debbonaire</t>
  </si>
  <si>
    <t>E14000603</t>
  </si>
  <si>
    <t>Broadland</t>
  </si>
  <si>
    <t>Norfolk</t>
  </si>
  <si>
    <t>Jerome</t>
  </si>
  <si>
    <t>Mayhew</t>
  </si>
  <si>
    <t>E14000604</t>
  </si>
  <si>
    <t>Bromley and Chislehurst</t>
  </si>
  <si>
    <t>Robert</t>
  </si>
  <si>
    <t>Neill</t>
  </si>
  <si>
    <t>E14000605</t>
  </si>
  <si>
    <t>Bromsgrove</t>
  </si>
  <si>
    <t>Hereford and Worcester</t>
  </si>
  <si>
    <t>Sajid</t>
  </si>
  <si>
    <t>Javid</t>
  </si>
  <si>
    <t>E14000606</t>
  </si>
  <si>
    <t>Broxbourne</t>
  </si>
  <si>
    <t>Hertfordshire</t>
  </si>
  <si>
    <t>Charles</t>
  </si>
  <si>
    <t>Walker</t>
  </si>
  <si>
    <t>E14000607</t>
  </si>
  <si>
    <t>Broxtowe</t>
  </si>
  <si>
    <t>Henry</t>
  </si>
  <si>
    <t>E14000608</t>
  </si>
  <si>
    <t>Buckingham</t>
  </si>
  <si>
    <t>Greg</t>
  </si>
  <si>
    <t>Con gain from Spk</t>
  </si>
  <si>
    <t>E14000609</t>
  </si>
  <si>
    <t>Burnley</t>
  </si>
  <si>
    <t>Antony</t>
  </si>
  <si>
    <t>Higginbotham</t>
  </si>
  <si>
    <t>E14000610</t>
  </si>
  <si>
    <t>Burton</t>
  </si>
  <si>
    <t>Staffordshire</t>
  </si>
  <si>
    <t>Griffiths</t>
  </si>
  <si>
    <t>E14000611</t>
  </si>
  <si>
    <t>Bury North</t>
  </si>
  <si>
    <t>Daly</t>
  </si>
  <si>
    <t>E14000612</t>
  </si>
  <si>
    <t>Bury South</t>
  </si>
  <si>
    <t>Christian</t>
  </si>
  <si>
    <t>Wakeford</t>
  </si>
  <si>
    <t>E14000613</t>
  </si>
  <si>
    <t>Bury St Edmunds</t>
  </si>
  <si>
    <t>Suffolk</t>
  </si>
  <si>
    <t>Jo</t>
  </si>
  <si>
    <t>Churchill</t>
  </si>
  <si>
    <t>W07000076</t>
  </si>
  <si>
    <t>Caerphilly</t>
  </si>
  <si>
    <t>Wayne</t>
  </si>
  <si>
    <t>S14000009</t>
  </si>
  <si>
    <t>Caithness, Sutherland and Easter Ross</t>
  </si>
  <si>
    <t>Stone</t>
  </si>
  <si>
    <t>E14000614</t>
  </si>
  <si>
    <t>Calder Valley</t>
  </si>
  <si>
    <t>Craig</t>
  </si>
  <si>
    <t>Whittaker</t>
  </si>
  <si>
    <t>E14000615</t>
  </si>
  <si>
    <t>Camberwell and Peckham</t>
  </si>
  <si>
    <t>Harriet</t>
  </si>
  <si>
    <t>Harman</t>
  </si>
  <si>
    <t>E14000616</t>
  </si>
  <si>
    <t>Camborne and Redruth</t>
  </si>
  <si>
    <t>Cornwall</t>
  </si>
  <si>
    <t>George</t>
  </si>
  <si>
    <t>Eustice</t>
  </si>
  <si>
    <t>E14000617</t>
  </si>
  <si>
    <t>Cambridge</t>
  </si>
  <si>
    <t>Cambridgeshire</t>
  </si>
  <si>
    <t>Zeichner</t>
  </si>
  <si>
    <t>E14000618</t>
  </si>
  <si>
    <t>Cannock Chase</t>
  </si>
  <si>
    <t>Amanda</t>
  </si>
  <si>
    <t>Milling</t>
  </si>
  <si>
    <t>E14000619</t>
  </si>
  <si>
    <t>Canterbury</t>
  </si>
  <si>
    <t>Rosemary</t>
  </si>
  <si>
    <t>Duffield</t>
  </si>
  <si>
    <t>W07000050</t>
  </si>
  <si>
    <t>Cardiff Central</t>
  </si>
  <si>
    <t>South Glamorgan</t>
  </si>
  <si>
    <t>Stevens</t>
  </si>
  <si>
    <t>W07000051</t>
  </si>
  <si>
    <t>Cardiff North</t>
  </si>
  <si>
    <t>Anna</t>
  </si>
  <si>
    <t>McMorrin</t>
  </si>
  <si>
    <t>W07000080</t>
  </si>
  <si>
    <t>Cardiff South and Penarth</t>
  </si>
  <si>
    <t>Doughty</t>
  </si>
  <si>
    <t>W07000079</t>
  </si>
  <si>
    <t>Cardiff West</t>
  </si>
  <si>
    <t>Kevin</t>
  </si>
  <si>
    <t>Brennan</t>
  </si>
  <si>
    <t>E14000620</t>
  </si>
  <si>
    <t>Carlisle</t>
  </si>
  <si>
    <t>Stevenson</t>
  </si>
  <si>
    <t>W07000067</t>
  </si>
  <si>
    <t>Carmarthen East and Dinefwr</t>
  </si>
  <si>
    <t>Dyfed</t>
  </si>
  <si>
    <t>Jonathan</t>
  </si>
  <si>
    <t>Edwards</t>
  </si>
  <si>
    <t>W07000066</t>
  </si>
  <si>
    <t>Carmarthen West and South Pembrokeshire</t>
  </si>
  <si>
    <t>Hart</t>
  </si>
  <si>
    <t>E14000621</t>
  </si>
  <si>
    <t>Carshalton and Wallington</t>
  </si>
  <si>
    <t>Elliot</t>
  </si>
  <si>
    <t>Colburn</t>
  </si>
  <si>
    <t>Con gain from LD</t>
  </si>
  <si>
    <t>E14000622</t>
  </si>
  <si>
    <t>Castle Point</t>
  </si>
  <si>
    <t>Rebecca</t>
  </si>
  <si>
    <t>Harris</t>
  </si>
  <si>
    <t>S14000010</t>
  </si>
  <si>
    <t>Central Ayrshire</t>
  </si>
  <si>
    <t>Philippa</t>
  </si>
  <si>
    <t>Whitford</t>
  </si>
  <si>
    <t>E14000623</t>
  </si>
  <si>
    <t>Central Devon</t>
  </si>
  <si>
    <t>Devon</t>
  </si>
  <si>
    <t>Mel</t>
  </si>
  <si>
    <t>Stride</t>
  </si>
  <si>
    <t>E14000624</t>
  </si>
  <si>
    <t>Central Suffolk and North Ipswich</t>
  </si>
  <si>
    <t>Dan</t>
  </si>
  <si>
    <t>Poulter</t>
  </si>
  <si>
    <t>W07000064</t>
  </si>
  <si>
    <t>Ceredigion</t>
  </si>
  <si>
    <t>Ben</t>
  </si>
  <si>
    <t>Lake</t>
  </si>
  <si>
    <t>E14000625</t>
  </si>
  <si>
    <t>Charnwood</t>
  </si>
  <si>
    <t>Edward</t>
  </si>
  <si>
    <t>Argar</t>
  </si>
  <si>
    <t>E14000626</t>
  </si>
  <si>
    <t>Chatham and Aylesford</t>
  </si>
  <si>
    <t>Tracey</t>
  </si>
  <si>
    <t>Crouch</t>
  </si>
  <si>
    <t>E14000627</t>
  </si>
  <si>
    <t>Cheadle</t>
  </si>
  <si>
    <t>Mary</t>
  </si>
  <si>
    <t>E14000628</t>
  </si>
  <si>
    <t>Chelmsford</t>
  </si>
  <si>
    <t>Vicky</t>
  </si>
  <si>
    <t>Ford</t>
  </si>
  <si>
    <t>E14000629</t>
  </si>
  <si>
    <t>Chelsea and Fulham</t>
  </si>
  <si>
    <t>Hands</t>
  </si>
  <si>
    <t>E14000630</t>
  </si>
  <si>
    <t>Cheltenham</t>
  </si>
  <si>
    <t>Gloucestershire</t>
  </si>
  <si>
    <t>Chalk</t>
  </si>
  <si>
    <t>E14000631</t>
  </si>
  <si>
    <t>Chesham and Amersham</t>
  </si>
  <si>
    <t>Cheryl</t>
  </si>
  <si>
    <t>Gillan</t>
  </si>
  <si>
    <t>E14000632</t>
  </si>
  <si>
    <t>Chesterfield</t>
  </si>
  <si>
    <t>Toby</t>
  </si>
  <si>
    <t>Perkins</t>
  </si>
  <si>
    <t>E14000633</t>
  </si>
  <si>
    <t>Chichester</t>
  </si>
  <si>
    <t>Gillian</t>
  </si>
  <si>
    <t>Keegan</t>
  </si>
  <si>
    <t>E14000634</t>
  </si>
  <si>
    <t>Chingford and Woodford Green</t>
  </si>
  <si>
    <t>Iain</t>
  </si>
  <si>
    <t>Duncan Smith</t>
  </si>
  <si>
    <t>E14000635</t>
  </si>
  <si>
    <t>Chippenham</t>
  </si>
  <si>
    <t>Wiltshire</t>
  </si>
  <si>
    <t>Michelle</t>
  </si>
  <si>
    <t>Donelan</t>
  </si>
  <si>
    <t>E14000636</t>
  </si>
  <si>
    <t>Chipping Barnet</t>
  </si>
  <si>
    <t>Theresa</t>
  </si>
  <si>
    <t>Villiers</t>
  </si>
  <si>
    <t>E14000638</t>
  </si>
  <si>
    <t>Christchurch</t>
  </si>
  <si>
    <t>Christopher</t>
  </si>
  <si>
    <t>Chope</t>
  </si>
  <si>
    <t>E14000639</t>
  </si>
  <si>
    <t>Cities Of London and Westminster</t>
  </si>
  <si>
    <t>Nickie</t>
  </si>
  <si>
    <t>Aiken</t>
  </si>
  <si>
    <t>E14000640</t>
  </si>
  <si>
    <t>City Of Chester</t>
  </si>
  <si>
    <t>Cheshire</t>
  </si>
  <si>
    <t>Matheson</t>
  </si>
  <si>
    <t>E14000641</t>
  </si>
  <si>
    <t>City Of Durham</t>
  </si>
  <si>
    <t>Foy</t>
  </si>
  <si>
    <t>E14000642</t>
  </si>
  <si>
    <t>Clacton</t>
  </si>
  <si>
    <t>Giles</t>
  </si>
  <si>
    <t>Watling</t>
  </si>
  <si>
    <t>E14000643</t>
  </si>
  <si>
    <t>Cleethorpes</t>
  </si>
  <si>
    <t>Martin</t>
  </si>
  <si>
    <t>Vickers</t>
  </si>
  <si>
    <t>W07000062</t>
  </si>
  <si>
    <t>Clwyd South</t>
  </si>
  <si>
    <t>Baynes</t>
  </si>
  <si>
    <t>W07000059</t>
  </si>
  <si>
    <t>Clwyd West</t>
  </si>
  <si>
    <t>S14000011</t>
  </si>
  <si>
    <t>Coatbridge, Chryston and Bellshill</t>
  </si>
  <si>
    <t>Steven</t>
  </si>
  <si>
    <t>Bonnar</t>
  </si>
  <si>
    <t>SNP gain from Lab</t>
  </si>
  <si>
    <t>E14000644</t>
  </si>
  <si>
    <t>Colchester</t>
  </si>
  <si>
    <t>Will</t>
  </si>
  <si>
    <t>Quince</t>
  </si>
  <si>
    <t>E14000645</t>
  </si>
  <si>
    <t>Colne Valley</t>
  </si>
  <si>
    <t>Jason</t>
  </si>
  <si>
    <t>McCartney</t>
  </si>
  <si>
    <t>E14000646</t>
  </si>
  <si>
    <t>Congleton</t>
  </si>
  <si>
    <t>Fiona</t>
  </si>
  <si>
    <t>Bruce</t>
  </si>
  <si>
    <t>E14000647</t>
  </si>
  <si>
    <t>Copeland</t>
  </si>
  <si>
    <t>Trudy</t>
  </si>
  <si>
    <t>Harrison</t>
  </si>
  <si>
    <t>E14000648</t>
  </si>
  <si>
    <t>Corby</t>
  </si>
  <si>
    <t>Northamptonshire</t>
  </si>
  <si>
    <t>Tom</t>
  </si>
  <si>
    <t>Pursglove</t>
  </si>
  <si>
    <t>E14000649</t>
  </si>
  <si>
    <t>Coventry North East</t>
  </si>
  <si>
    <t>Colleen</t>
  </si>
  <si>
    <t>E14000650</t>
  </si>
  <si>
    <t>Coventry North West</t>
  </si>
  <si>
    <t>Taiwo</t>
  </si>
  <si>
    <t>Owatemi</t>
  </si>
  <si>
    <t>E14000651</t>
  </si>
  <si>
    <t>Coventry South</t>
  </si>
  <si>
    <t>Zarah</t>
  </si>
  <si>
    <t>Sultana</t>
  </si>
  <si>
    <t>E14000652</t>
  </si>
  <si>
    <t>Crawley</t>
  </si>
  <si>
    <t>E14000653</t>
  </si>
  <si>
    <t>Crewe and Nantwich</t>
  </si>
  <si>
    <t>Kieran</t>
  </si>
  <si>
    <t>Mullan</t>
  </si>
  <si>
    <t>E14000654</t>
  </si>
  <si>
    <t>Croydon Central</t>
  </si>
  <si>
    <t>Sarah</t>
  </si>
  <si>
    <t>E14000655</t>
  </si>
  <si>
    <t>Croydon North</t>
  </si>
  <si>
    <t>Steve</t>
  </si>
  <si>
    <t>Reed</t>
  </si>
  <si>
    <t>E14000656</t>
  </si>
  <si>
    <t>Croydon South</t>
  </si>
  <si>
    <t>Philp</t>
  </si>
  <si>
    <t>S14000012</t>
  </si>
  <si>
    <t>Cumbernauld, Kilsyth and Kirkintilloch East</t>
  </si>
  <si>
    <t>Stuart C.</t>
  </si>
  <si>
    <t>McDonald</t>
  </si>
  <si>
    <t>W07000070</t>
  </si>
  <si>
    <t>Cynon Valley</t>
  </si>
  <si>
    <t>Beth</t>
  </si>
  <si>
    <t>Winter</t>
  </si>
  <si>
    <t>E14000657</t>
  </si>
  <si>
    <t>Dagenham and Rainham</t>
  </si>
  <si>
    <t>Jon</t>
  </si>
  <si>
    <t>Cruddas</t>
  </si>
  <si>
    <t>E14000658</t>
  </si>
  <si>
    <t>Darlington</t>
  </si>
  <si>
    <t>Gibson</t>
  </si>
  <si>
    <t>E14000659</t>
  </si>
  <si>
    <t>Dartford</t>
  </si>
  <si>
    <t>Gareth</t>
  </si>
  <si>
    <t>Johnson</t>
  </si>
  <si>
    <t>E14000660</t>
  </si>
  <si>
    <t>Daventry</t>
  </si>
  <si>
    <t>Heaton-Harris</t>
  </si>
  <si>
    <t>W07000042</t>
  </si>
  <si>
    <t>Delyn</t>
  </si>
  <si>
    <t>Roberts</t>
  </si>
  <si>
    <t>E14000661</t>
  </si>
  <si>
    <t>Denton and Reddish</t>
  </si>
  <si>
    <t>Gwynne</t>
  </si>
  <si>
    <t>E14000662</t>
  </si>
  <si>
    <t>Derby North</t>
  </si>
  <si>
    <t>Solloway</t>
  </si>
  <si>
    <t>E14000664</t>
  </si>
  <si>
    <t>Derbyshire Dales</t>
  </si>
  <si>
    <t>Dines</t>
  </si>
  <si>
    <t>E14000663</t>
  </si>
  <si>
    <t>Derby South</t>
  </si>
  <si>
    <t>Beckett</t>
  </si>
  <si>
    <t>E14000665</t>
  </si>
  <si>
    <t>Devizes</t>
  </si>
  <si>
    <t>Danny</t>
  </si>
  <si>
    <t>Kruger</t>
  </si>
  <si>
    <t>E14000666</t>
  </si>
  <si>
    <t>Dewsbury</t>
  </si>
  <si>
    <t>Eastwood</t>
  </si>
  <si>
    <t>E14000668</t>
  </si>
  <si>
    <t>Doncaster Central</t>
  </si>
  <si>
    <t>Rosie</t>
  </si>
  <si>
    <t>Winterton</t>
  </si>
  <si>
    <t>E14000669</t>
  </si>
  <si>
    <t>Doncaster North</t>
  </si>
  <si>
    <t>Miliband</t>
  </si>
  <si>
    <t>E14000667</t>
  </si>
  <si>
    <t>Don Valley</t>
  </si>
  <si>
    <t>E14000670</t>
  </si>
  <si>
    <t>Dover</t>
  </si>
  <si>
    <t>Natalie</t>
  </si>
  <si>
    <t>Elphicke</t>
  </si>
  <si>
    <t>E14000671</t>
  </si>
  <si>
    <t>Dudley North</t>
  </si>
  <si>
    <t>Marco</t>
  </si>
  <si>
    <t>Longhi</t>
  </si>
  <si>
    <t>E14000672</t>
  </si>
  <si>
    <t>Dudley South</t>
  </si>
  <si>
    <t>Mike</t>
  </si>
  <si>
    <t>Wood</t>
  </si>
  <si>
    <t>E14000673</t>
  </si>
  <si>
    <t>Dulwich and West Norwood</t>
  </si>
  <si>
    <t>Helen</t>
  </si>
  <si>
    <t>Hayes</t>
  </si>
  <si>
    <t>S14000013</t>
  </si>
  <si>
    <t>Dumfries and Galloway</t>
  </si>
  <si>
    <t>Alister</t>
  </si>
  <si>
    <t>S14000014</t>
  </si>
  <si>
    <t>Dumfriesshire, Clydesdale and Tweeddale</t>
  </si>
  <si>
    <t>Mundell</t>
  </si>
  <si>
    <t>S14000015</t>
  </si>
  <si>
    <t>Dundee East</t>
  </si>
  <si>
    <t>Hosie</t>
  </si>
  <si>
    <t>S14000016</t>
  </si>
  <si>
    <t>Dundee West</t>
  </si>
  <si>
    <t>Law</t>
  </si>
  <si>
    <t>S14000017</t>
  </si>
  <si>
    <t>Dunfermline and West Fife</t>
  </si>
  <si>
    <t>Douglas</t>
  </si>
  <si>
    <t>Chapman</t>
  </si>
  <si>
    <t>W07000061</t>
  </si>
  <si>
    <t>Dwyfor Meirionnydd</t>
  </si>
  <si>
    <t>Saville Roberts</t>
  </si>
  <si>
    <t>E14000674</t>
  </si>
  <si>
    <t>Ealing Central and Acton</t>
  </si>
  <si>
    <t>Rupa</t>
  </si>
  <si>
    <t>Huq</t>
  </si>
  <si>
    <t>E14000675</t>
  </si>
  <si>
    <t>Ealing North</t>
  </si>
  <si>
    <t>Murray</t>
  </si>
  <si>
    <t>E14000676</t>
  </si>
  <si>
    <t>Ealing, Southall</t>
  </si>
  <si>
    <t>Virendra</t>
  </si>
  <si>
    <t>Sharma</t>
  </si>
  <si>
    <t>E14000677</t>
  </si>
  <si>
    <t>Easington</t>
  </si>
  <si>
    <t>Grahame</t>
  </si>
  <si>
    <t>Morris</t>
  </si>
  <si>
    <t>N06000005</t>
  </si>
  <si>
    <t>East Antrim</t>
  </si>
  <si>
    <t>Sammy</t>
  </si>
  <si>
    <t>Wilson</t>
  </si>
  <si>
    <t>E14000684</t>
  </si>
  <si>
    <t>Eastbourne</t>
  </si>
  <si>
    <t>Ansell</t>
  </si>
  <si>
    <t>E14000678</t>
  </si>
  <si>
    <t>East Devon</t>
  </si>
  <si>
    <t>Jupp</t>
  </si>
  <si>
    <t>S14000018</t>
  </si>
  <si>
    <t>East Dunbartonshire</t>
  </si>
  <si>
    <t>Amy</t>
  </si>
  <si>
    <t>Callaghan</t>
  </si>
  <si>
    <t>SNP gain from LD</t>
  </si>
  <si>
    <t>E14000679</t>
  </si>
  <si>
    <t>East Ham</t>
  </si>
  <si>
    <t>Timms</t>
  </si>
  <si>
    <t>E14000680</t>
  </si>
  <si>
    <t>East Hampshire</t>
  </si>
  <si>
    <t>Hinds</t>
  </si>
  <si>
    <t>S14000019</t>
  </si>
  <si>
    <t>East Kilbride, Strathaven and Lesmahagow</t>
  </si>
  <si>
    <t>Lisa</t>
  </si>
  <si>
    <t>Cameron</t>
  </si>
  <si>
    <t>E14000685</t>
  </si>
  <si>
    <t>Eastleigh</t>
  </si>
  <si>
    <t>Holmes</t>
  </si>
  <si>
    <t>N06000006</t>
  </si>
  <si>
    <t>East Londonderry</t>
  </si>
  <si>
    <t>Gregory</t>
  </si>
  <si>
    <t>Campbell</t>
  </si>
  <si>
    <t>S14000020</t>
  </si>
  <si>
    <t>East Lothian</t>
  </si>
  <si>
    <t>Kenny</t>
  </si>
  <si>
    <t>MacAskill</t>
  </si>
  <si>
    <t>S14000021</t>
  </si>
  <si>
    <t>East Renfrewshire</t>
  </si>
  <si>
    <t>Kirsten</t>
  </si>
  <si>
    <t>Oswald</t>
  </si>
  <si>
    <t>E14000681</t>
  </si>
  <si>
    <t>East Surrey</t>
  </si>
  <si>
    <t>Surrey</t>
  </si>
  <si>
    <t>Coutinho</t>
  </si>
  <si>
    <t>E14000682</t>
  </si>
  <si>
    <t>East Worthing and Shoreham</t>
  </si>
  <si>
    <t>Tim</t>
  </si>
  <si>
    <t>Loughton</t>
  </si>
  <si>
    <t>E14000683</t>
  </si>
  <si>
    <t>East Yorkshire</t>
  </si>
  <si>
    <t>Knight</t>
  </si>
  <si>
    <t>E14000686</t>
  </si>
  <si>
    <t>Eddisbury</t>
  </si>
  <si>
    <t>Timpson</t>
  </si>
  <si>
    <t>S14000022</t>
  </si>
  <si>
    <t>Edinburgh East</t>
  </si>
  <si>
    <t>Tommy</t>
  </si>
  <si>
    <t>Sheppard</t>
  </si>
  <si>
    <t>S14000023</t>
  </si>
  <si>
    <t>Edinburgh North and Leith</t>
  </si>
  <si>
    <t>Deidre</t>
  </si>
  <si>
    <t>Brock</t>
  </si>
  <si>
    <t>S14000024</t>
  </si>
  <si>
    <t>Edinburgh South</t>
  </si>
  <si>
    <t>S14000025</t>
  </si>
  <si>
    <t>Edinburgh South West</t>
  </si>
  <si>
    <t>Joanna</t>
  </si>
  <si>
    <t>Cherry</t>
  </si>
  <si>
    <t>S14000026</t>
  </si>
  <si>
    <t>Edinburgh West</t>
  </si>
  <si>
    <t>Christine</t>
  </si>
  <si>
    <t>Jardine</t>
  </si>
  <si>
    <t>E14000687</t>
  </si>
  <si>
    <t>Edmonton</t>
  </si>
  <si>
    <t>Osamor</t>
  </si>
  <si>
    <t>E14000688</t>
  </si>
  <si>
    <t>Ellesmere Port and Neston</t>
  </si>
  <si>
    <t>Justin</t>
  </si>
  <si>
    <t>Madders</t>
  </si>
  <si>
    <t>E14000689</t>
  </si>
  <si>
    <t>Elmet and Rothwell</t>
  </si>
  <si>
    <t>Alec</t>
  </si>
  <si>
    <t>Shelbrooke</t>
  </si>
  <si>
    <t>E14000690</t>
  </si>
  <si>
    <t>Eltham</t>
  </si>
  <si>
    <t>Clive</t>
  </si>
  <si>
    <t>Efford</t>
  </si>
  <si>
    <t>E14000691</t>
  </si>
  <si>
    <t>Enfield North</t>
  </si>
  <si>
    <t>Feryal</t>
  </si>
  <si>
    <t>Clark</t>
  </si>
  <si>
    <t>E14000692</t>
  </si>
  <si>
    <t>Enfield, Southgate</t>
  </si>
  <si>
    <t>Bambos</t>
  </si>
  <si>
    <t>Charalambous</t>
  </si>
  <si>
    <t>E14000693</t>
  </si>
  <si>
    <t>Epping Forest</t>
  </si>
  <si>
    <t>Eleanor</t>
  </si>
  <si>
    <t>Laing</t>
  </si>
  <si>
    <t>E14000694</t>
  </si>
  <si>
    <t>Epsom and Ewell</t>
  </si>
  <si>
    <t>Grayling</t>
  </si>
  <si>
    <t>E14000695</t>
  </si>
  <si>
    <t>Erewash</t>
  </si>
  <si>
    <t>Maggie</t>
  </si>
  <si>
    <t>Throup</t>
  </si>
  <si>
    <t>E14000696</t>
  </si>
  <si>
    <t>Erith and Thamesmead</t>
  </si>
  <si>
    <t>Abena</t>
  </si>
  <si>
    <t>Oppong-Asare</t>
  </si>
  <si>
    <t>E14000697</t>
  </si>
  <si>
    <t>Esher and Walton</t>
  </si>
  <si>
    <t>Dominic</t>
  </si>
  <si>
    <t>Raab</t>
  </si>
  <si>
    <t>E14000698</t>
  </si>
  <si>
    <t>Exeter</t>
  </si>
  <si>
    <t>Bradshaw</t>
  </si>
  <si>
    <t>S14000028</t>
  </si>
  <si>
    <t>Falkirk</t>
  </si>
  <si>
    <t>McNally</t>
  </si>
  <si>
    <t>E14000699</t>
  </si>
  <si>
    <t>Fareham</t>
  </si>
  <si>
    <t>Suella</t>
  </si>
  <si>
    <t>Braverman</t>
  </si>
  <si>
    <t>E14000700</t>
  </si>
  <si>
    <t>Faversham and Mid Kent</t>
  </si>
  <si>
    <t>Whately</t>
  </si>
  <si>
    <t>E14000701</t>
  </si>
  <si>
    <t>Feltham and Heston</t>
  </si>
  <si>
    <t>Seema</t>
  </si>
  <si>
    <t>Malhotra</t>
  </si>
  <si>
    <t>N06000007</t>
  </si>
  <si>
    <t>Fermanagh and South Tyrone</t>
  </si>
  <si>
    <t>Gildernew</t>
  </si>
  <si>
    <t>E14000702</t>
  </si>
  <si>
    <t>Filton and Bradley Stoke</t>
  </si>
  <si>
    <t>Lopresti</t>
  </si>
  <si>
    <t>E14000703</t>
  </si>
  <si>
    <t>Finchley and Golders Green</t>
  </si>
  <si>
    <t>Freer</t>
  </si>
  <si>
    <t>E14000704</t>
  </si>
  <si>
    <t>Folkestone and Hythe</t>
  </si>
  <si>
    <t>Collins</t>
  </si>
  <si>
    <t>E14000705</t>
  </si>
  <si>
    <t>Forest Of Dean</t>
  </si>
  <si>
    <t>Harper</t>
  </si>
  <si>
    <t>N06000008</t>
  </si>
  <si>
    <t>Foyle</t>
  </si>
  <si>
    <t>Colum</t>
  </si>
  <si>
    <t>SDLP gain from SF</t>
  </si>
  <si>
    <t>E14000706</t>
  </si>
  <si>
    <t>Fylde</t>
  </si>
  <si>
    <t>Menzies</t>
  </si>
  <si>
    <t>E14000707</t>
  </si>
  <si>
    <t>Gainsborough</t>
  </si>
  <si>
    <t>Leigh</t>
  </si>
  <si>
    <t>E14000708</t>
  </si>
  <si>
    <t>Garston and Halewood</t>
  </si>
  <si>
    <t>Eagle</t>
  </si>
  <si>
    <t>E14000709</t>
  </si>
  <si>
    <t>Gateshead</t>
  </si>
  <si>
    <t>Mearns</t>
  </si>
  <si>
    <t>E14000710</t>
  </si>
  <si>
    <t>Gedling</t>
  </si>
  <si>
    <t>Randall</t>
  </si>
  <si>
    <t>E14000711</t>
  </si>
  <si>
    <t>Gillingham and Rainham</t>
  </si>
  <si>
    <t>Rehman</t>
  </si>
  <si>
    <t>Chishti</t>
  </si>
  <si>
    <t>S14000029</t>
  </si>
  <si>
    <t>Glasgow Central</t>
  </si>
  <si>
    <t>Alison</t>
  </si>
  <si>
    <t>Thewliss</t>
  </si>
  <si>
    <t>S14000030</t>
  </si>
  <si>
    <t>Glasgow East</t>
  </si>
  <si>
    <t>Linden</t>
  </si>
  <si>
    <t>S14000031</t>
  </si>
  <si>
    <t>Glasgow North</t>
  </si>
  <si>
    <t>Patrick</t>
  </si>
  <si>
    <t>Grady</t>
  </si>
  <si>
    <t>S14000032</t>
  </si>
  <si>
    <t>Glasgow North East</t>
  </si>
  <si>
    <t>Anne</t>
  </si>
  <si>
    <t>McLaughlin</t>
  </si>
  <si>
    <t>SNP gain from Lab Coop</t>
  </si>
  <si>
    <t>S14000033</t>
  </si>
  <si>
    <t>Glasgow North West</t>
  </si>
  <si>
    <t>Carol</t>
  </si>
  <si>
    <t>Monaghan</t>
  </si>
  <si>
    <t>S14000034</t>
  </si>
  <si>
    <t>Glasgow South</t>
  </si>
  <si>
    <t>Stewart Malcolm</t>
  </si>
  <si>
    <t>S14000035</t>
  </si>
  <si>
    <t>Glasgow South West</t>
  </si>
  <si>
    <t>Stephens</t>
  </si>
  <si>
    <t>S14000036</t>
  </si>
  <si>
    <t>Glenrothes</t>
  </si>
  <si>
    <t>Grant</t>
  </si>
  <si>
    <t>E14000712</t>
  </si>
  <si>
    <t>Gloucester</t>
  </si>
  <si>
    <t>Richard</t>
  </si>
  <si>
    <t>S14000037</t>
  </si>
  <si>
    <t>Gordon</t>
  </si>
  <si>
    <t>Thomson</t>
  </si>
  <si>
    <t>E14000713</t>
  </si>
  <si>
    <t>Gosport</t>
  </si>
  <si>
    <t>Dinenage</t>
  </si>
  <si>
    <t>W07000046</t>
  </si>
  <si>
    <t>Gower</t>
  </si>
  <si>
    <t>Tonia</t>
  </si>
  <si>
    <t>Antoniazzi</t>
  </si>
  <si>
    <t>E14000714</t>
  </si>
  <si>
    <t>Grantham and Stamford</t>
  </si>
  <si>
    <t>Davies</t>
  </si>
  <si>
    <t>E14000715</t>
  </si>
  <si>
    <t>Gravesham</t>
  </si>
  <si>
    <t>Adam</t>
  </si>
  <si>
    <t>Holloway</t>
  </si>
  <si>
    <t>E14000716</t>
  </si>
  <si>
    <t>Great Grimsby</t>
  </si>
  <si>
    <t>Lia</t>
  </si>
  <si>
    <t>Nici</t>
  </si>
  <si>
    <t>E14000717</t>
  </si>
  <si>
    <t>Great Yarmouth</t>
  </si>
  <si>
    <t>Brandon</t>
  </si>
  <si>
    <t>Lewis</t>
  </si>
  <si>
    <t>E14000718</t>
  </si>
  <si>
    <t>Greenwich and Woolwich</t>
  </si>
  <si>
    <t>Matthew</t>
  </si>
  <si>
    <t>Pennycook</t>
  </si>
  <si>
    <t>E14000719</t>
  </si>
  <si>
    <t>Guildford</t>
  </si>
  <si>
    <t>Richardson</t>
  </si>
  <si>
    <t>E14000720</t>
  </si>
  <si>
    <t>Hackney North and Stoke Newington</t>
  </si>
  <si>
    <t>Diane</t>
  </si>
  <si>
    <t>Abbott</t>
  </si>
  <si>
    <t>E14000721</t>
  </si>
  <si>
    <t>Hackney South and Shoreditch</t>
  </si>
  <si>
    <t>Meg</t>
  </si>
  <si>
    <t>Hillier</t>
  </si>
  <si>
    <t>E14000722</t>
  </si>
  <si>
    <t>Halesowen and Rowley Regis</t>
  </si>
  <si>
    <t>E14000723</t>
  </si>
  <si>
    <t>Halifax</t>
  </si>
  <si>
    <t>Holly</t>
  </si>
  <si>
    <t>Lynch</t>
  </si>
  <si>
    <t>E14000724</t>
  </si>
  <si>
    <t>Haltemprice and Howden</t>
  </si>
  <si>
    <t>Davis</t>
  </si>
  <si>
    <t>E14000725</t>
  </si>
  <si>
    <t>Halton</t>
  </si>
  <si>
    <t>Derek</t>
  </si>
  <si>
    <t>Twigg</t>
  </si>
  <si>
    <t>E14000726</t>
  </si>
  <si>
    <t>Hammersmith</t>
  </si>
  <si>
    <t>Andy</t>
  </si>
  <si>
    <t>Slaughter</t>
  </si>
  <si>
    <t>E14000727</t>
  </si>
  <si>
    <t>Hampstead and Kilburn</t>
  </si>
  <si>
    <t>Tulip</t>
  </si>
  <si>
    <t>Siddiq</t>
  </si>
  <si>
    <t>E14000728</t>
  </si>
  <si>
    <t>Harborough</t>
  </si>
  <si>
    <t>O'Brien</t>
  </si>
  <si>
    <t>E14000729</t>
  </si>
  <si>
    <t>Harlow</t>
  </si>
  <si>
    <t>Halfon</t>
  </si>
  <si>
    <t>E14000730</t>
  </si>
  <si>
    <t>Harrogate and Knaresborough</t>
  </si>
  <si>
    <t>North Yorkshire</t>
  </si>
  <si>
    <t>E14000731</t>
  </si>
  <si>
    <t>Harrow East</t>
  </si>
  <si>
    <t>E14000732</t>
  </si>
  <si>
    <t>Harrow West</t>
  </si>
  <si>
    <t>Thomas</t>
  </si>
  <si>
    <t>E14000733</t>
  </si>
  <si>
    <t>Hartlepool</t>
  </si>
  <si>
    <t>Cleveland</t>
  </si>
  <si>
    <t>Hill</t>
  </si>
  <si>
    <t>E14000734</t>
  </si>
  <si>
    <t>Harwich and North Essex</t>
  </si>
  <si>
    <t>Bernard</t>
  </si>
  <si>
    <t>Jenkin</t>
  </si>
  <si>
    <t>E14000735</t>
  </si>
  <si>
    <t>Hastings and Rye</t>
  </si>
  <si>
    <t>Sally-Ann</t>
  </si>
  <si>
    <t>E14000736</t>
  </si>
  <si>
    <t>Havant</t>
  </si>
  <si>
    <t>Alan</t>
  </si>
  <si>
    <t>Mak</t>
  </si>
  <si>
    <t>E14000737</t>
  </si>
  <si>
    <t>Hayes and Harlington</t>
  </si>
  <si>
    <t>McDonnell</t>
  </si>
  <si>
    <t>E14000738</t>
  </si>
  <si>
    <t>Hazel Grove</t>
  </si>
  <si>
    <t>William</t>
  </si>
  <si>
    <t>Wragg</t>
  </si>
  <si>
    <t>E14000739</t>
  </si>
  <si>
    <t>Hemel Hempstead</t>
  </si>
  <si>
    <t>Penning</t>
  </si>
  <si>
    <t>E14000740</t>
  </si>
  <si>
    <t>Hemsworth</t>
  </si>
  <si>
    <t>Trickett</t>
  </si>
  <si>
    <t>E14000741</t>
  </si>
  <si>
    <t>Hendon</t>
  </si>
  <si>
    <t>Offord</t>
  </si>
  <si>
    <t>E14000742</t>
  </si>
  <si>
    <t>Henley</t>
  </si>
  <si>
    <t>Howell</t>
  </si>
  <si>
    <t>E14000743</t>
  </si>
  <si>
    <t>Hereford and South Herefordshire</t>
  </si>
  <si>
    <t>Jesse</t>
  </si>
  <si>
    <t>Norman</t>
  </si>
  <si>
    <t>E14000744</t>
  </si>
  <si>
    <t>Hertford and Stortford</t>
  </si>
  <si>
    <t>Julie</t>
  </si>
  <si>
    <t>Marson</t>
  </si>
  <si>
    <t>E14000745</t>
  </si>
  <si>
    <t>Hertsmere</t>
  </si>
  <si>
    <t>Oliver</t>
  </si>
  <si>
    <t>Dowden</t>
  </si>
  <si>
    <t>E14000746</t>
  </si>
  <si>
    <t>Hexham</t>
  </si>
  <si>
    <t>Guy</t>
  </si>
  <si>
    <t>Opperman</t>
  </si>
  <si>
    <t>E14000747</t>
  </si>
  <si>
    <t>Heywood and Middleton</t>
  </si>
  <si>
    <t>Clarkson</t>
  </si>
  <si>
    <t>E14000748</t>
  </si>
  <si>
    <t>High Peak</t>
  </si>
  <si>
    <t>Largan</t>
  </si>
  <si>
    <t>E14000749</t>
  </si>
  <si>
    <t>Hitchin and Harpenden</t>
  </si>
  <si>
    <t>Bim</t>
  </si>
  <si>
    <t>Afolami</t>
  </si>
  <si>
    <t>E14000750</t>
  </si>
  <si>
    <t>Holborn and St Pancras</t>
  </si>
  <si>
    <t>Keir</t>
  </si>
  <si>
    <t>Starmer</t>
  </si>
  <si>
    <t>E14000751</t>
  </si>
  <si>
    <t>Hornchurch and Upminster</t>
  </si>
  <si>
    <t>Julia</t>
  </si>
  <si>
    <t>Lopez</t>
  </si>
  <si>
    <t>E14000752</t>
  </si>
  <si>
    <t>Hornsey and Wood Green</t>
  </si>
  <si>
    <t>Catherine</t>
  </si>
  <si>
    <t>West</t>
  </si>
  <si>
    <t>E14000753</t>
  </si>
  <si>
    <t>Horsham</t>
  </si>
  <si>
    <t>Jeremy</t>
  </si>
  <si>
    <t>Quin</t>
  </si>
  <si>
    <t>E14000754</t>
  </si>
  <si>
    <t>Houghton and Sunderland South</t>
  </si>
  <si>
    <t>Bridget</t>
  </si>
  <si>
    <t>Phillipson</t>
  </si>
  <si>
    <t>E14000755</t>
  </si>
  <si>
    <t>Hove</t>
  </si>
  <si>
    <t>Kyle</t>
  </si>
  <si>
    <t>E14000756</t>
  </si>
  <si>
    <t>Huddersfield</t>
  </si>
  <si>
    <t>Sheerman</t>
  </si>
  <si>
    <t>E14000757</t>
  </si>
  <si>
    <t>Huntingdon</t>
  </si>
  <si>
    <t>Djanogly</t>
  </si>
  <si>
    <t>E14000758</t>
  </si>
  <si>
    <t>Hyndburn</t>
  </si>
  <si>
    <t>Sara</t>
  </si>
  <si>
    <t>Britcliffe</t>
  </si>
  <si>
    <t>E14000759</t>
  </si>
  <si>
    <t>Ilford North</t>
  </si>
  <si>
    <t>Wes</t>
  </si>
  <si>
    <t>Streeting</t>
  </si>
  <si>
    <t>E14000760</t>
  </si>
  <si>
    <t>Ilford South</t>
  </si>
  <si>
    <t>Sam</t>
  </si>
  <si>
    <t>Tarry</t>
  </si>
  <si>
    <t>S14000038</t>
  </si>
  <si>
    <t>Inverclyde</t>
  </si>
  <si>
    <t>Ronnie</t>
  </si>
  <si>
    <t>Cowan</t>
  </si>
  <si>
    <t>S14000039</t>
  </si>
  <si>
    <t>Inverness, Nairn, Badenoch and Strathspey</t>
  </si>
  <si>
    <t>Drew</t>
  </si>
  <si>
    <t>Hendry</t>
  </si>
  <si>
    <t>E14000761</t>
  </si>
  <si>
    <t>Ipswich</t>
  </si>
  <si>
    <t>Hunt</t>
  </si>
  <si>
    <t>E14000762</t>
  </si>
  <si>
    <t>Isle Of Wight</t>
  </si>
  <si>
    <t>Isle of Wight</t>
  </si>
  <si>
    <t>Seely</t>
  </si>
  <si>
    <t>E14000763</t>
  </si>
  <si>
    <t>Islington North</t>
  </si>
  <si>
    <t>Corbyn</t>
  </si>
  <si>
    <t>E14000764</t>
  </si>
  <si>
    <t>Islington South and Finsbury</t>
  </si>
  <si>
    <t>Emily</t>
  </si>
  <si>
    <t>Thornberry</t>
  </si>
  <si>
    <t>W07000077</t>
  </si>
  <si>
    <t>Islwyn</t>
  </si>
  <si>
    <t>E14000765</t>
  </si>
  <si>
    <t>Jarrow</t>
  </si>
  <si>
    <t>Osborne</t>
  </si>
  <si>
    <t>E14000766</t>
  </si>
  <si>
    <t>Keighley</t>
  </si>
  <si>
    <t>Robbie</t>
  </si>
  <si>
    <t>Moore</t>
  </si>
  <si>
    <t>E14000767</t>
  </si>
  <si>
    <t>Kenilworth and Southam</t>
  </si>
  <si>
    <t>Warwickshire</t>
  </si>
  <si>
    <t>Wright</t>
  </si>
  <si>
    <t>E14000768</t>
  </si>
  <si>
    <t>Kensington</t>
  </si>
  <si>
    <t>Felicity</t>
  </si>
  <si>
    <t>Buchan</t>
  </si>
  <si>
    <t>E14000769</t>
  </si>
  <si>
    <t>Kettering</t>
  </si>
  <si>
    <t>Philip</t>
  </si>
  <si>
    <t>Hollobone</t>
  </si>
  <si>
    <t>S14000040</t>
  </si>
  <si>
    <t>Kilmarnock and Loudoun</t>
  </si>
  <si>
    <t>Brown</t>
  </si>
  <si>
    <t>E14000770</t>
  </si>
  <si>
    <t>Kingston and Surbiton</t>
  </si>
  <si>
    <t>Davey</t>
  </si>
  <si>
    <t>E14000771</t>
  </si>
  <si>
    <t>Kingston upon Hull East</t>
  </si>
  <si>
    <t>Karl</t>
  </si>
  <si>
    <t>Turner</t>
  </si>
  <si>
    <t>E14000772</t>
  </si>
  <si>
    <t>Kingston upon Hull North</t>
  </si>
  <si>
    <t>Diana</t>
  </si>
  <si>
    <t>E14000773</t>
  </si>
  <si>
    <t>Kingston upon Hull West and Hessle</t>
  </si>
  <si>
    <t>Emma</t>
  </si>
  <si>
    <t>Hardy</t>
  </si>
  <si>
    <t>E14000774</t>
  </si>
  <si>
    <t>Kingswood</t>
  </si>
  <si>
    <t>Skidmore</t>
  </si>
  <si>
    <t>S14000041</t>
  </si>
  <si>
    <t>Kirkcaldy and Cowdenbeath</t>
  </si>
  <si>
    <t>Neale</t>
  </si>
  <si>
    <t>Hanvey</t>
  </si>
  <si>
    <t>E14000775</t>
  </si>
  <si>
    <t>Knowsley</t>
  </si>
  <si>
    <t>Howarth</t>
  </si>
  <si>
    <t>N06000009</t>
  </si>
  <si>
    <t>Lagan Valley</t>
  </si>
  <si>
    <t>Jeffrey M.</t>
  </si>
  <si>
    <t>Donaldson</t>
  </si>
  <si>
    <t>S14000042</t>
  </si>
  <si>
    <t>Lanark and Hamilton East</t>
  </si>
  <si>
    <t>E14000776</t>
  </si>
  <si>
    <t>Lancaster and Fleetwood</t>
  </si>
  <si>
    <t>Cat</t>
  </si>
  <si>
    <t>E14000777</t>
  </si>
  <si>
    <t>Leeds Central</t>
  </si>
  <si>
    <t>Hilary</t>
  </si>
  <si>
    <t>Benn</t>
  </si>
  <si>
    <t>E14000778</t>
  </si>
  <si>
    <t>Leeds East</t>
  </si>
  <si>
    <t>Burgon</t>
  </si>
  <si>
    <t>E14000779</t>
  </si>
  <si>
    <t>Leeds North East</t>
  </si>
  <si>
    <t>Fabian</t>
  </si>
  <si>
    <t>Hamilton</t>
  </si>
  <si>
    <t>E14000780</t>
  </si>
  <si>
    <t>Leeds North West</t>
  </si>
  <si>
    <t>Sobel</t>
  </si>
  <si>
    <t>E14000781</t>
  </si>
  <si>
    <t>Leeds West</t>
  </si>
  <si>
    <t>Rachel</t>
  </si>
  <si>
    <t>Reeves</t>
  </si>
  <si>
    <t>E14000782</t>
  </si>
  <si>
    <t>Leicester East</t>
  </si>
  <si>
    <t>Claudia</t>
  </si>
  <si>
    <t>Webbe</t>
  </si>
  <si>
    <t>E14000783</t>
  </si>
  <si>
    <t>Leicester South</t>
  </si>
  <si>
    <t>Ashworth</t>
  </si>
  <si>
    <t>E14000784</t>
  </si>
  <si>
    <t>Leicester West</t>
  </si>
  <si>
    <t>Kendall</t>
  </si>
  <si>
    <t>E14000785</t>
  </si>
  <si>
    <t>Grundy</t>
  </si>
  <si>
    <t>E14000786</t>
  </si>
  <si>
    <t>Lewes</t>
  </si>
  <si>
    <t>Caulfield</t>
  </si>
  <si>
    <t>E14000789</t>
  </si>
  <si>
    <t>Lewisham, Deptford</t>
  </si>
  <si>
    <t>Foxcroft</t>
  </si>
  <si>
    <t>E14000787</t>
  </si>
  <si>
    <t>Lewisham East</t>
  </si>
  <si>
    <t>Janet</t>
  </si>
  <si>
    <t>Daby</t>
  </si>
  <si>
    <t>E14000788</t>
  </si>
  <si>
    <t>Lewisham West and Penge</t>
  </si>
  <si>
    <t>Ellie</t>
  </si>
  <si>
    <t>E14000790</t>
  </si>
  <si>
    <t>Leyton and Wanstead</t>
  </si>
  <si>
    <t>Cryer</t>
  </si>
  <si>
    <t>E14000791</t>
  </si>
  <si>
    <t>Lichfield</t>
  </si>
  <si>
    <t>Michael</t>
  </si>
  <si>
    <t>Fabricant</t>
  </si>
  <si>
    <t>E14000792</t>
  </si>
  <si>
    <t>Lincoln</t>
  </si>
  <si>
    <t>S14000043</t>
  </si>
  <si>
    <t>Linlithgow and East Falkirk</t>
  </si>
  <si>
    <t>Martyn</t>
  </si>
  <si>
    <t>Day</t>
  </si>
  <si>
    <t>E14000793</t>
  </si>
  <si>
    <t>Liverpool, Riverside</t>
  </si>
  <si>
    <t>Kim</t>
  </si>
  <si>
    <t>E14000794</t>
  </si>
  <si>
    <t>Liverpool, Walton</t>
  </si>
  <si>
    <t>Carden</t>
  </si>
  <si>
    <t>E14000795</t>
  </si>
  <si>
    <t>Liverpool, Wavertree</t>
  </si>
  <si>
    <t>Paula</t>
  </si>
  <si>
    <t>Barker</t>
  </si>
  <si>
    <t>E14000796</t>
  </si>
  <si>
    <t>Liverpool, West Derby</t>
  </si>
  <si>
    <t>S14000044</t>
  </si>
  <si>
    <t>Livingston</t>
  </si>
  <si>
    <t>Hannah</t>
  </si>
  <si>
    <t>Bardell</t>
  </si>
  <si>
    <t>W07000045</t>
  </si>
  <si>
    <t>Llanelli</t>
  </si>
  <si>
    <t>Nia</t>
  </si>
  <si>
    <t>E14000797</t>
  </si>
  <si>
    <t>Loughborough</t>
  </si>
  <si>
    <t>Jane</t>
  </si>
  <si>
    <t>E14000798</t>
  </si>
  <si>
    <t>Louth and Horncastle</t>
  </si>
  <si>
    <t>Atkins</t>
  </si>
  <si>
    <t>E14000799</t>
  </si>
  <si>
    <t>Ludlow</t>
  </si>
  <si>
    <t>Shropshire</t>
  </si>
  <si>
    <t>Dunne</t>
  </si>
  <si>
    <t>E14000800</t>
  </si>
  <si>
    <t>Luton North</t>
  </si>
  <si>
    <t>Owen</t>
  </si>
  <si>
    <t>E14000801</t>
  </si>
  <si>
    <t>Luton South</t>
  </si>
  <si>
    <t>Hopkins</t>
  </si>
  <si>
    <t>E14000802</t>
  </si>
  <si>
    <t>Macclesfield</t>
  </si>
  <si>
    <t>Rutley</t>
  </si>
  <si>
    <t>E14000803</t>
  </si>
  <si>
    <t>Maidenhead</t>
  </si>
  <si>
    <t>May</t>
  </si>
  <si>
    <t>E14000804</t>
  </si>
  <si>
    <t>Maidstone and The Weald</t>
  </si>
  <si>
    <t>E14000805</t>
  </si>
  <si>
    <t>Makerfield</t>
  </si>
  <si>
    <t>Yvonne</t>
  </si>
  <si>
    <t>Fovargue</t>
  </si>
  <si>
    <t>E14000806</t>
  </si>
  <si>
    <t>Maldon</t>
  </si>
  <si>
    <t>Whittingdale</t>
  </si>
  <si>
    <t>E14000807</t>
  </si>
  <si>
    <t>Manchester Central</t>
  </si>
  <si>
    <t>Lucy</t>
  </si>
  <si>
    <t>Powell</t>
  </si>
  <si>
    <t>E14000808</t>
  </si>
  <si>
    <t>Manchester, Gorton</t>
  </si>
  <si>
    <t>Afzal</t>
  </si>
  <si>
    <t>Khan</t>
  </si>
  <si>
    <t>E14000809</t>
  </si>
  <si>
    <t>Manchester, Withington</t>
  </si>
  <si>
    <t>Jeff</t>
  </si>
  <si>
    <t>E14000810</t>
  </si>
  <si>
    <t>Mansfield</t>
  </si>
  <si>
    <t>Bradley</t>
  </si>
  <si>
    <t>E14000811</t>
  </si>
  <si>
    <t>Meon Valley</t>
  </si>
  <si>
    <t>Flick</t>
  </si>
  <si>
    <t>Drummond</t>
  </si>
  <si>
    <t>E14000812</t>
  </si>
  <si>
    <t>Meriden</t>
  </si>
  <si>
    <t>Saqib</t>
  </si>
  <si>
    <t>Bhatti</t>
  </si>
  <si>
    <t>W07000071</t>
  </si>
  <si>
    <t>Merthyr Tydfil and Rhymney</t>
  </si>
  <si>
    <t>Gerald</t>
  </si>
  <si>
    <t>E14000813</t>
  </si>
  <si>
    <t>Mid Bedfordshire</t>
  </si>
  <si>
    <t>Nadine</t>
  </si>
  <si>
    <t>Dorries</t>
  </si>
  <si>
    <t>E14000814</t>
  </si>
  <si>
    <t>Mid Derbyshire</t>
  </si>
  <si>
    <t>Pauline</t>
  </si>
  <si>
    <t>Latham</t>
  </si>
  <si>
    <t>E14000819</t>
  </si>
  <si>
    <t>Middlesbrough</t>
  </si>
  <si>
    <t>E14000820</t>
  </si>
  <si>
    <t>Middlesbrough South and East Cleveland</t>
  </si>
  <si>
    <t>Clarke</t>
  </si>
  <si>
    <t>E14000815</t>
  </si>
  <si>
    <t>Mid Dorset and North Poole</t>
  </si>
  <si>
    <t>Tomlinson</t>
  </si>
  <si>
    <t>S14000045</t>
  </si>
  <si>
    <t>Midlothian</t>
  </si>
  <si>
    <t>Thompson</t>
  </si>
  <si>
    <t>E14000816</t>
  </si>
  <si>
    <t>Mid Norfolk</t>
  </si>
  <si>
    <t>Freeman</t>
  </si>
  <si>
    <t>E14000817</t>
  </si>
  <si>
    <t>Mid Sussex</t>
  </si>
  <si>
    <t>Mims</t>
  </si>
  <si>
    <t>N06000010</t>
  </si>
  <si>
    <t>Mid Ulster</t>
  </si>
  <si>
    <t>Francie</t>
  </si>
  <si>
    <t>Molloy</t>
  </si>
  <si>
    <t>E14000818</t>
  </si>
  <si>
    <t>Mid Worcestershire</t>
  </si>
  <si>
    <t>Huddleston</t>
  </si>
  <si>
    <t>E14000821</t>
  </si>
  <si>
    <t>Milton Keynes North</t>
  </si>
  <si>
    <t>Everitt</t>
  </si>
  <si>
    <t>E14000822</t>
  </si>
  <si>
    <t>Milton Keynes South</t>
  </si>
  <si>
    <t>E14000823</t>
  </si>
  <si>
    <t>Mitcham and Morden</t>
  </si>
  <si>
    <t>Siobhain</t>
  </si>
  <si>
    <t>McDonagh</t>
  </si>
  <si>
    <t>E14000824</t>
  </si>
  <si>
    <t>Mole Valley</t>
  </si>
  <si>
    <t>Beresford</t>
  </si>
  <si>
    <t>W07000054</t>
  </si>
  <si>
    <t>Monmouth</t>
  </si>
  <si>
    <t>David T. C.</t>
  </si>
  <si>
    <t>W07000063</t>
  </si>
  <si>
    <t>Montgomeryshire</t>
  </si>
  <si>
    <t>S14000046</t>
  </si>
  <si>
    <t>Moray</t>
  </si>
  <si>
    <t>Ross</t>
  </si>
  <si>
    <t>E14000825</t>
  </si>
  <si>
    <t>Morecambe and Lunesdale</t>
  </si>
  <si>
    <t>E14000826</t>
  </si>
  <si>
    <t>Morley and Outwood</t>
  </si>
  <si>
    <t>Andrea</t>
  </si>
  <si>
    <t>Jenkyns</t>
  </si>
  <si>
    <t>S14000047</t>
  </si>
  <si>
    <t>Motherwell and Wishaw</t>
  </si>
  <si>
    <t>Marion</t>
  </si>
  <si>
    <t>Fellows</t>
  </si>
  <si>
    <t>S14000027</t>
  </si>
  <si>
    <t>Na h-Eileanan An Iar</t>
  </si>
  <si>
    <t>Angus Brendan</t>
  </si>
  <si>
    <t>MacNeil</t>
  </si>
  <si>
    <t>W07000069</t>
  </si>
  <si>
    <t>Neath</t>
  </si>
  <si>
    <t>Christina</t>
  </si>
  <si>
    <t>Rees</t>
  </si>
  <si>
    <t>E14000829</t>
  </si>
  <si>
    <t>Newark</t>
  </si>
  <si>
    <t>Jenrick</t>
  </si>
  <si>
    <t>E14000830</t>
  </si>
  <si>
    <t>Newbury</t>
  </si>
  <si>
    <t>Laura</t>
  </si>
  <si>
    <t>Farris</t>
  </si>
  <si>
    <t>E14000834</t>
  </si>
  <si>
    <t>Newcastle-Under-Lyme</t>
  </si>
  <si>
    <t>Aaron</t>
  </si>
  <si>
    <t>Bell</t>
  </si>
  <si>
    <t>E14000831</t>
  </si>
  <si>
    <t>Newcastle Upon Tyne Central</t>
  </si>
  <si>
    <t>Chi</t>
  </si>
  <si>
    <t>Onwurah</t>
  </si>
  <si>
    <t>E14000832</t>
  </si>
  <si>
    <t>Newcastle Upon Tyne East</t>
  </si>
  <si>
    <t>Nicholas</t>
  </si>
  <si>
    <t>E14000833</t>
  </si>
  <si>
    <t>Newcastle Upon Tyne North</t>
  </si>
  <si>
    <t>McKinnell</t>
  </si>
  <si>
    <t>E14000827</t>
  </si>
  <si>
    <t>New Forest East</t>
  </si>
  <si>
    <t>Julian</t>
  </si>
  <si>
    <t>E14000828</t>
  </si>
  <si>
    <t>New Forest West</t>
  </si>
  <si>
    <t>Desmond</t>
  </si>
  <si>
    <t>Swayne</t>
  </si>
  <si>
    <t>W07000055</t>
  </si>
  <si>
    <t>Newport East</t>
  </si>
  <si>
    <t>Jessica</t>
  </si>
  <si>
    <t>Morden</t>
  </si>
  <si>
    <t>W07000056</t>
  </si>
  <si>
    <t>Newport West</t>
  </si>
  <si>
    <t>N06000011</t>
  </si>
  <si>
    <t>Newry and Armagh</t>
  </si>
  <si>
    <t>Mickey</t>
  </si>
  <si>
    <t>E14000835</t>
  </si>
  <si>
    <t>Newton Abbot</t>
  </si>
  <si>
    <t>Anne Marie</t>
  </si>
  <si>
    <t>E14000836</t>
  </si>
  <si>
    <t>Normanton, Pontefract and Castleford</t>
  </si>
  <si>
    <t>Yvette</t>
  </si>
  <si>
    <t>Cooper</t>
  </si>
  <si>
    <t>E14000861</t>
  </si>
  <si>
    <t>Northampton North</t>
  </si>
  <si>
    <t>Ellis</t>
  </si>
  <si>
    <t>E14000862</t>
  </si>
  <si>
    <t>Northampton South</t>
  </si>
  <si>
    <t>Lewer</t>
  </si>
  <si>
    <t>N06000012</t>
  </si>
  <si>
    <t>North Antrim</t>
  </si>
  <si>
    <t>Paisley</t>
  </si>
  <si>
    <t>S14000048</t>
  </si>
  <si>
    <t>North Ayrshire and Arran</t>
  </si>
  <si>
    <t>Patricia</t>
  </si>
  <si>
    <t>E14000837</t>
  </si>
  <si>
    <t>North Cornwall</t>
  </si>
  <si>
    <t>Mann</t>
  </si>
  <si>
    <t>E14000838</t>
  </si>
  <si>
    <t>North Devon</t>
  </si>
  <si>
    <t>Selaine</t>
  </si>
  <si>
    <t>Saxby</t>
  </si>
  <si>
    <t>E14000839</t>
  </si>
  <si>
    <t>North Dorset</t>
  </si>
  <si>
    <t>Hoare</t>
  </si>
  <si>
    <t>N06000013</t>
  </si>
  <si>
    <t>North Down</t>
  </si>
  <si>
    <t>Farry</t>
  </si>
  <si>
    <t>Alliance gain from Ind</t>
  </si>
  <si>
    <t>E14000840</t>
  </si>
  <si>
    <t>North Durham</t>
  </si>
  <si>
    <t>Kevan</t>
  </si>
  <si>
    <t>E14000841</t>
  </si>
  <si>
    <t>North East Bedfordshire</t>
  </si>
  <si>
    <t>Fuller</t>
  </si>
  <si>
    <t>E14000842</t>
  </si>
  <si>
    <t>North East Cambridgeshire</t>
  </si>
  <si>
    <t>Barclay</t>
  </si>
  <si>
    <t>E14000843</t>
  </si>
  <si>
    <t>North East Derbyshire</t>
  </si>
  <si>
    <t>Rowley</t>
  </si>
  <si>
    <t>S14000049</t>
  </si>
  <si>
    <t>North East Fife</t>
  </si>
  <si>
    <t>Chamberlain</t>
  </si>
  <si>
    <t>LD gain from SNP</t>
  </si>
  <si>
    <t>E14000844</t>
  </si>
  <si>
    <t>North East Hampshire</t>
  </si>
  <si>
    <t>Ranil</t>
  </si>
  <si>
    <t>Jayawardena</t>
  </si>
  <si>
    <t>E14000845</t>
  </si>
  <si>
    <t>North East Hertfordshire</t>
  </si>
  <si>
    <t>Heald</t>
  </si>
  <si>
    <t>E14000846</t>
  </si>
  <si>
    <t>North East Somerset</t>
  </si>
  <si>
    <t>Jacob</t>
  </si>
  <si>
    <t>Rees-Mogg</t>
  </si>
  <si>
    <t>E14000847</t>
  </si>
  <si>
    <t>North Herefordshire</t>
  </si>
  <si>
    <t>Bill</t>
  </si>
  <si>
    <t>Wiggin</t>
  </si>
  <si>
    <t>E14000848</t>
  </si>
  <si>
    <t>North Norfolk</t>
  </si>
  <si>
    <t>Duncan</t>
  </si>
  <si>
    <t>Baker</t>
  </si>
  <si>
    <t>E14000849</t>
  </si>
  <si>
    <t>North Shropshire</t>
  </si>
  <si>
    <t>Paterson</t>
  </si>
  <si>
    <t>E14000850</t>
  </si>
  <si>
    <t>North Somerset</t>
  </si>
  <si>
    <t>Fox</t>
  </si>
  <si>
    <t>E14000851</t>
  </si>
  <si>
    <t>North Swindon</t>
  </si>
  <si>
    <t>E14000852</t>
  </si>
  <si>
    <t>North Thanet</t>
  </si>
  <si>
    <t>Roger</t>
  </si>
  <si>
    <t>Gale</t>
  </si>
  <si>
    <t>E14000853</t>
  </si>
  <si>
    <t>North Tyneside</t>
  </si>
  <si>
    <t>Glindon</t>
  </si>
  <si>
    <t>E14000854</t>
  </si>
  <si>
    <t>North Warwickshire</t>
  </si>
  <si>
    <t>E14000855</t>
  </si>
  <si>
    <t>North West Cambridgeshire</t>
  </si>
  <si>
    <t>Shailesh</t>
  </si>
  <si>
    <t>Vara</t>
  </si>
  <si>
    <t>E14000856</t>
  </si>
  <si>
    <t>North West Durham</t>
  </si>
  <si>
    <t>Holden</t>
  </si>
  <si>
    <t>E14000857</t>
  </si>
  <si>
    <t>North West Hampshire</t>
  </si>
  <si>
    <t>Kit</t>
  </si>
  <si>
    <t>Malthouse</t>
  </si>
  <si>
    <t>E14000858</t>
  </si>
  <si>
    <t>North West Leicestershire</t>
  </si>
  <si>
    <t>Bridgen</t>
  </si>
  <si>
    <t>E14000859</t>
  </si>
  <si>
    <t>North West Norfolk</t>
  </si>
  <si>
    <t>Wild</t>
  </si>
  <si>
    <t>E14000860</t>
  </si>
  <si>
    <t>North Wiltshire</t>
  </si>
  <si>
    <t>E14000863</t>
  </si>
  <si>
    <t>Norwich North</t>
  </si>
  <si>
    <t>Chloe</t>
  </si>
  <si>
    <t>E14000864</t>
  </si>
  <si>
    <t>Norwich South</t>
  </si>
  <si>
    <t>E14000865</t>
  </si>
  <si>
    <t>Nottingham East</t>
  </si>
  <si>
    <t>Nadia</t>
  </si>
  <si>
    <t>Whittome</t>
  </si>
  <si>
    <t>E14000866</t>
  </si>
  <si>
    <t>Nottingham North</t>
  </si>
  <si>
    <t>Norris</t>
  </si>
  <si>
    <t>E14000867</t>
  </si>
  <si>
    <t>Nottingham South</t>
  </si>
  <si>
    <t>Lilian</t>
  </si>
  <si>
    <t>Greenwood</t>
  </si>
  <si>
    <t>E14000868</t>
  </si>
  <si>
    <t>Nuneaton</t>
  </si>
  <si>
    <t>Marcus</t>
  </si>
  <si>
    <t>S14000050</t>
  </si>
  <si>
    <t>Ochil and South Perthshire</t>
  </si>
  <si>
    <t>Nicolson</t>
  </si>
  <si>
    <t>W07000074</t>
  </si>
  <si>
    <t>Ogmore</t>
  </si>
  <si>
    <t>Elmore</t>
  </si>
  <si>
    <t>E14000869</t>
  </si>
  <si>
    <t>Old Bexley and Sidcup</t>
  </si>
  <si>
    <t>Brokenshire</t>
  </si>
  <si>
    <t>E14000870</t>
  </si>
  <si>
    <t>Oldham East and Saddleworth</t>
  </si>
  <si>
    <t>Debbie</t>
  </si>
  <si>
    <t>Abrahams</t>
  </si>
  <si>
    <t>E14000871</t>
  </si>
  <si>
    <t>Oldham West and Royton</t>
  </si>
  <si>
    <t>Jim</t>
  </si>
  <si>
    <t>McMahon</t>
  </si>
  <si>
    <t>S14000051</t>
  </si>
  <si>
    <t>Orkney and Shetland</t>
  </si>
  <si>
    <t>Alistair</t>
  </si>
  <si>
    <t>Carmichael</t>
  </si>
  <si>
    <t>E14000872</t>
  </si>
  <si>
    <t>Orpington</t>
  </si>
  <si>
    <t>Bacon</t>
  </si>
  <si>
    <t>E14000873</t>
  </si>
  <si>
    <t>Oxford East</t>
  </si>
  <si>
    <t>Anneliese</t>
  </si>
  <si>
    <t>Dodds</t>
  </si>
  <si>
    <t>E14000874</t>
  </si>
  <si>
    <t>Oxford West and Abingdon</t>
  </si>
  <si>
    <t>Layla</t>
  </si>
  <si>
    <t>Moran</t>
  </si>
  <si>
    <t>S14000052</t>
  </si>
  <si>
    <t>Paisley and Renfrewshire North</t>
  </si>
  <si>
    <t>Newlands</t>
  </si>
  <si>
    <t>S14000053</t>
  </si>
  <si>
    <t>Paisley and Renfrewshire South</t>
  </si>
  <si>
    <t>Mhairi</t>
  </si>
  <si>
    <t>Black</t>
  </si>
  <si>
    <t>E14000875</t>
  </si>
  <si>
    <t>Pendle</t>
  </si>
  <si>
    <t>Stephenson</t>
  </si>
  <si>
    <t>E14000876</t>
  </si>
  <si>
    <t>Penistone and Stocksbridge</t>
  </si>
  <si>
    <t>Miriam</t>
  </si>
  <si>
    <t>Cates</t>
  </si>
  <si>
    <t>E14000877</t>
  </si>
  <si>
    <t>Penrith and The Border</t>
  </si>
  <si>
    <t>Hudson</t>
  </si>
  <si>
    <t>S14000054</t>
  </si>
  <si>
    <t>Perth and North Perthshire</t>
  </si>
  <si>
    <t>Pete</t>
  </si>
  <si>
    <t>Wishart</t>
  </si>
  <si>
    <t>E14000878</t>
  </si>
  <si>
    <t>Peterborough</t>
  </si>
  <si>
    <t>Bristow</t>
  </si>
  <si>
    <t>E14000879</t>
  </si>
  <si>
    <t>Plymouth, Moor View</t>
  </si>
  <si>
    <t>Johnny</t>
  </si>
  <si>
    <t>Mercer</t>
  </si>
  <si>
    <t>E14000880</t>
  </si>
  <si>
    <t>Plymouth, Sutton and Devonport</t>
  </si>
  <si>
    <t>Pollard</t>
  </si>
  <si>
    <t>W07000075</t>
  </si>
  <si>
    <t>Pontypridd</t>
  </si>
  <si>
    <t>Davies-Jones</t>
  </si>
  <si>
    <t>E14000881</t>
  </si>
  <si>
    <t>Poole</t>
  </si>
  <si>
    <t>Syms</t>
  </si>
  <si>
    <t>E14000882</t>
  </si>
  <si>
    <t>Poplar and Limehouse</t>
  </si>
  <si>
    <t>Apsana</t>
  </si>
  <si>
    <t>Begum</t>
  </si>
  <si>
    <t>E14000883</t>
  </si>
  <si>
    <t>Portsmouth North</t>
  </si>
  <si>
    <t>Penny</t>
  </si>
  <si>
    <t>Mordaunt</t>
  </si>
  <si>
    <t>E14000884</t>
  </si>
  <si>
    <t>Portsmouth South</t>
  </si>
  <si>
    <t>Morgan</t>
  </si>
  <si>
    <t>W07000065</t>
  </si>
  <si>
    <t>Preseli Pembrokeshire</t>
  </si>
  <si>
    <t>Crabb</t>
  </si>
  <si>
    <t>E14000885</t>
  </si>
  <si>
    <t>Preston</t>
  </si>
  <si>
    <t>Hendrick</t>
  </si>
  <si>
    <t>E14000886</t>
  </si>
  <si>
    <t>Pudsey</t>
  </si>
  <si>
    <t>E14000887</t>
  </si>
  <si>
    <t>Putney</t>
  </si>
  <si>
    <t>Fleur</t>
  </si>
  <si>
    <t>Lab gain from Con</t>
  </si>
  <si>
    <t>E14000888</t>
  </si>
  <si>
    <t>Rayleigh and Wickford</t>
  </si>
  <si>
    <t>Francois</t>
  </si>
  <si>
    <t>E14000889</t>
  </si>
  <si>
    <t>Reading East</t>
  </si>
  <si>
    <t>Mathew</t>
  </si>
  <si>
    <t>Rodda</t>
  </si>
  <si>
    <t>E14000890</t>
  </si>
  <si>
    <t>Reading West</t>
  </si>
  <si>
    <t>Alok</t>
  </si>
  <si>
    <t>E14000891</t>
  </si>
  <si>
    <t>Redcar</t>
  </si>
  <si>
    <t>Young</t>
  </si>
  <si>
    <t>E14000892</t>
  </si>
  <si>
    <t>Redditch</t>
  </si>
  <si>
    <t>Maclean</t>
  </si>
  <si>
    <t>E14000893</t>
  </si>
  <si>
    <t>Reigate</t>
  </si>
  <si>
    <t>Crispin</t>
  </si>
  <si>
    <t>Blunt</t>
  </si>
  <si>
    <t>W07000052</t>
  </si>
  <si>
    <t>Rhondda</t>
  </si>
  <si>
    <t>Bryant</t>
  </si>
  <si>
    <t>E14000894</t>
  </si>
  <si>
    <t>Ribble Valley</t>
  </si>
  <si>
    <t>E14000896</t>
  </si>
  <si>
    <t>Richmond Park</t>
  </si>
  <si>
    <t>Olney</t>
  </si>
  <si>
    <t>LD gain from Con</t>
  </si>
  <si>
    <t>E14000895</t>
  </si>
  <si>
    <t>Richmond (Yorks)</t>
  </si>
  <si>
    <t>Rishi</t>
  </si>
  <si>
    <t>Sunak</t>
  </si>
  <si>
    <t>E14000897</t>
  </si>
  <si>
    <t>Rochdale</t>
  </si>
  <si>
    <t>Tony</t>
  </si>
  <si>
    <t>E14000898</t>
  </si>
  <si>
    <t>Rochester and Strood</t>
  </si>
  <si>
    <t>Kelly</t>
  </si>
  <si>
    <t>Tolhurst</t>
  </si>
  <si>
    <t>E14000899</t>
  </si>
  <si>
    <t>Rochford and Southend East</t>
  </si>
  <si>
    <t>Duddridge</t>
  </si>
  <si>
    <t>E14000900</t>
  </si>
  <si>
    <t>Romford</t>
  </si>
  <si>
    <t>Rosindell</t>
  </si>
  <si>
    <t>E14000901</t>
  </si>
  <si>
    <t>Romsey and Southampton North</t>
  </si>
  <si>
    <t>Nokes</t>
  </si>
  <si>
    <t>E14000902</t>
  </si>
  <si>
    <t>Rossendale and Darwen</t>
  </si>
  <si>
    <t>Jake</t>
  </si>
  <si>
    <t>Berry</t>
  </si>
  <si>
    <t>S14000055</t>
  </si>
  <si>
    <t>Ross, Skye and Lochaber</t>
  </si>
  <si>
    <t>Blackford</t>
  </si>
  <si>
    <t>E14000904</t>
  </si>
  <si>
    <t>Rotherham</t>
  </si>
  <si>
    <t>Champion</t>
  </si>
  <si>
    <t>E14000903</t>
  </si>
  <si>
    <t>Rother Valley</t>
  </si>
  <si>
    <t>Alexander</t>
  </si>
  <si>
    <t>Stafford</t>
  </si>
  <si>
    <t>E14000905</t>
  </si>
  <si>
    <t>Rugby</t>
  </si>
  <si>
    <t>Pawsey</t>
  </si>
  <si>
    <t>E14000906</t>
  </si>
  <si>
    <t>Ruislip, Northwood and Pinner</t>
  </si>
  <si>
    <t>Simmonds</t>
  </si>
  <si>
    <t>E14000907</t>
  </si>
  <si>
    <t>Runnymede and Weybridge</t>
  </si>
  <si>
    <t>Spencer</t>
  </si>
  <si>
    <t>E14000908</t>
  </si>
  <si>
    <t>Rushcliffe</t>
  </si>
  <si>
    <t>S14000056</t>
  </si>
  <si>
    <t>Rutherglen and Hamilton West</t>
  </si>
  <si>
    <t>Ferrier</t>
  </si>
  <si>
    <t>E14000909</t>
  </si>
  <si>
    <t>Rutland and Melton</t>
  </si>
  <si>
    <t>Alicia</t>
  </si>
  <si>
    <t>Kearns</t>
  </si>
  <si>
    <t>E14000910</t>
  </si>
  <si>
    <t>Saffron Walden</t>
  </si>
  <si>
    <t>Kemi</t>
  </si>
  <si>
    <t>Badenoch</t>
  </si>
  <si>
    <t>E14000911</t>
  </si>
  <si>
    <t>Salford and Eccles</t>
  </si>
  <si>
    <t>Long-Bailey</t>
  </si>
  <si>
    <t>E14000912</t>
  </si>
  <si>
    <t>Salisbury</t>
  </si>
  <si>
    <t>Glen</t>
  </si>
  <si>
    <t>E14000913</t>
  </si>
  <si>
    <t>Scarborough and Whitby</t>
  </si>
  <si>
    <t>Goodwill</t>
  </si>
  <si>
    <t>E14000914</t>
  </si>
  <si>
    <t>Scunthorpe</t>
  </si>
  <si>
    <t>Mumby-Croft</t>
  </si>
  <si>
    <t>E14000915</t>
  </si>
  <si>
    <t>Sedgefield</t>
  </si>
  <si>
    <t>E14000916</t>
  </si>
  <si>
    <t>Sefton Central</t>
  </si>
  <si>
    <t>Esterson</t>
  </si>
  <si>
    <t>E14000917</t>
  </si>
  <si>
    <t>Selby and Ainsty</t>
  </si>
  <si>
    <t>Adams</t>
  </si>
  <si>
    <t>E14000918</t>
  </si>
  <si>
    <t>Sevenoaks</t>
  </si>
  <si>
    <t>Trott</t>
  </si>
  <si>
    <t>E14000921</t>
  </si>
  <si>
    <t>Sheffield, Brightside and Hillsborough</t>
  </si>
  <si>
    <t>Furniss</t>
  </si>
  <si>
    <t>E14000919</t>
  </si>
  <si>
    <t>Sheffield Central</t>
  </si>
  <si>
    <t>Blomfield</t>
  </si>
  <si>
    <t>E14000922</t>
  </si>
  <si>
    <t>Sheffield, Hallam</t>
  </si>
  <si>
    <t>Olivia</t>
  </si>
  <si>
    <t>Blake</t>
  </si>
  <si>
    <t>E14000923</t>
  </si>
  <si>
    <t>Sheffield, Heeley</t>
  </si>
  <si>
    <t>Louise</t>
  </si>
  <si>
    <t>Haigh</t>
  </si>
  <si>
    <t>E14000920</t>
  </si>
  <si>
    <t>Sheffield South East</t>
  </si>
  <si>
    <t>Betts</t>
  </si>
  <si>
    <t>E14000924</t>
  </si>
  <si>
    <t>Sherwood</t>
  </si>
  <si>
    <t>E14000925</t>
  </si>
  <si>
    <t>Shipley</t>
  </si>
  <si>
    <t>E14000926</t>
  </si>
  <si>
    <t>Shrewsbury and Atcham</t>
  </si>
  <si>
    <t>Kawczynski</t>
  </si>
  <si>
    <t>E14000927</t>
  </si>
  <si>
    <t>Sittingbourne and Sheppey</t>
  </si>
  <si>
    <t>Henderson</t>
  </si>
  <si>
    <t>E14000928</t>
  </si>
  <si>
    <t>Skipton and Ripon</t>
  </si>
  <si>
    <t>E14000929</t>
  </si>
  <si>
    <t>Sleaford and North Hykeham</t>
  </si>
  <si>
    <t>E14000930</t>
  </si>
  <si>
    <t>Slough</t>
  </si>
  <si>
    <t>Tan</t>
  </si>
  <si>
    <t>Dhesi</t>
  </si>
  <si>
    <t>E14000931</t>
  </si>
  <si>
    <t>Solihull</t>
  </si>
  <si>
    <t>E14000932</t>
  </si>
  <si>
    <t>Somerton and Frome</t>
  </si>
  <si>
    <t>Warburton</t>
  </si>
  <si>
    <t>E14000955</t>
  </si>
  <si>
    <t>Southampton, Itchen</t>
  </si>
  <si>
    <t>Royston</t>
  </si>
  <si>
    <t>E14000956</t>
  </si>
  <si>
    <t>Southampton, Test</t>
  </si>
  <si>
    <t>Whitehead</t>
  </si>
  <si>
    <t>N06000014</t>
  </si>
  <si>
    <t>South Antrim</t>
  </si>
  <si>
    <t>Girvan</t>
  </si>
  <si>
    <t>E14000933</t>
  </si>
  <si>
    <t>South Basildon and East Thurrock</t>
  </si>
  <si>
    <t>Metcalfe</t>
  </si>
  <si>
    <t>E14000934</t>
  </si>
  <si>
    <t>South Cambridgeshire</t>
  </si>
  <si>
    <t>Anthony</t>
  </si>
  <si>
    <t>Browne</t>
  </si>
  <si>
    <t>E14000935</t>
  </si>
  <si>
    <t>South Derbyshire</t>
  </si>
  <si>
    <t>Heather</t>
  </si>
  <si>
    <t>Wheeler</t>
  </si>
  <si>
    <t>E14000936</t>
  </si>
  <si>
    <t>South Dorset</t>
  </si>
  <si>
    <t>Drax</t>
  </si>
  <si>
    <t>N06000015</t>
  </si>
  <si>
    <t>South Down</t>
  </si>
  <si>
    <t>Hazzard</t>
  </si>
  <si>
    <t>E14000937</t>
  </si>
  <si>
    <t>South East Cambridgeshire</t>
  </si>
  <si>
    <t>Frazer</t>
  </si>
  <si>
    <t>E14000938</t>
  </si>
  <si>
    <t>South East Cornwall</t>
  </si>
  <si>
    <t>Sheryll</t>
  </si>
  <si>
    <t>E14000957</t>
  </si>
  <si>
    <t>Southend West</t>
  </si>
  <si>
    <t>Amess</t>
  </si>
  <si>
    <t>E14000939</t>
  </si>
  <si>
    <t>South Holland and The Deepings</t>
  </si>
  <si>
    <t>E14000940</t>
  </si>
  <si>
    <t>South Leicestershire</t>
  </si>
  <si>
    <t>Alberto</t>
  </si>
  <si>
    <t>Costa</t>
  </si>
  <si>
    <t>E14000941</t>
  </si>
  <si>
    <t>South Norfolk</t>
  </si>
  <si>
    <t>E14000942</t>
  </si>
  <si>
    <t>South Northamptonshire</t>
  </si>
  <si>
    <t>Leadsom</t>
  </si>
  <si>
    <t>E14000958</t>
  </si>
  <si>
    <t>Southport</t>
  </si>
  <si>
    <t>Damien</t>
  </si>
  <si>
    <t>E14000943</t>
  </si>
  <si>
    <t>South Ribble</t>
  </si>
  <si>
    <t>Katherine</t>
  </si>
  <si>
    <t>E14000944</t>
  </si>
  <si>
    <t>South Shields</t>
  </si>
  <si>
    <t>Lewell-Buck</t>
  </si>
  <si>
    <t>E14000945</t>
  </si>
  <si>
    <t>South Staffordshire</t>
  </si>
  <si>
    <t>Williamson</t>
  </si>
  <si>
    <t>E14000946</t>
  </si>
  <si>
    <t>South Suffolk</t>
  </si>
  <si>
    <t>Cartlidge</t>
  </si>
  <si>
    <t>E14000947</t>
  </si>
  <si>
    <t>South Swindon</t>
  </si>
  <si>
    <t>Buckland</t>
  </si>
  <si>
    <t>E14000948</t>
  </si>
  <si>
    <t>South Thanet</t>
  </si>
  <si>
    <t>Mackinlay</t>
  </si>
  <si>
    <t>E14000949</t>
  </si>
  <si>
    <t>South West Bedfordshire</t>
  </si>
  <si>
    <t>Selous</t>
  </si>
  <si>
    <t>E14000950</t>
  </si>
  <si>
    <t>South West Devon</t>
  </si>
  <si>
    <t>Streeter</t>
  </si>
  <si>
    <t>E14000951</t>
  </si>
  <si>
    <t>South West Hertfordshire</t>
  </si>
  <si>
    <t>Gagan</t>
  </si>
  <si>
    <t>Mohindra</t>
  </si>
  <si>
    <t>E14000952</t>
  </si>
  <si>
    <t>South West Norfolk</t>
  </si>
  <si>
    <t>Elizabeth</t>
  </si>
  <si>
    <t>Truss</t>
  </si>
  <si>
    <t>E14000953</t>
  </si>
  <si>
    <t>South West Surrey</t>
  </si>
  <si>
    <t>E14000954</t>
  </si>
  <si>
    <t>South West Wiltshire</t>
  </si>
  <si>
    <t>Murrison</t>
  </si>
  <si>
    <t>E14000959</t>
  </si>
  <si>
    <t>Spelthorne</t>
  </si>
  <si>
    <t>Kwasi</t>
  </si>
  <si>
    <t>Kwarteng</t>
  </si>
  <si>
    <t>E14000965</t>
  </si>
  <si>
    <t>Theo</t>
  </si>
  <si>
    <t>E14000966</t>
  </si>
  <si>
    <t>Staffordshire Moorlands</t>
  </si>
  <si>
    <t>Karen</t>
  </si>
  <si>
    <t>E14000960</t>
  </si>
  <si>
    <t>St Albans</t>
  </si>
  <si>
    <t>Daisy</t>
  </si>
  <si>
    <t>E14000967</t>
  </si>
  <si>
    <t>Stalybridge and Hyde</t>
  </si>
  <si>
    <t>Reynolds</t>
  </si>
  <si>
    <t>E14000961</t>
  </si>
  <si>
    <t>St Austell and Newquay</t>
  </si>
  <si>
    <t>Double</t>
  </si>
  <si>
    <t>E14000968</t>
  </si>
  <si>
    <t>Stevenage</t>
  </si>
  <si>
    <t>McPartland</t>
  </si>
  <si>
    <t>E14000962</t>
  </si>
  <si>
    <t>St Helens North</t>
  </si>
  <si>
    <t>McGinn</t>
  </si>
  <si>
    <t>E14000963</t>
  </si>
  <si>
    <t>St Helens South and Whiston</t>
  </si>
  <si>
    <t>Marie</t>
  </si>
  <si>
    <t>Rimmer</t>
  </si>
  <si>
    <t>S14000057</t>
  </si>
  <si>
    <t>Stirling</t>
  </si>
  <si>
    <t>Alyn</t>
  </si>
  <si>
    <t>E14000964</t>
  </si>
  <si>
    <t>St Ives</t>
  </si>
  <si>
    <t>E14000969</t>
  </si>
  <si>
    <t>Stockport</t>
  </si>
  <si>
    <t>Navendu</t>
  </si>
  <si>
    <t>Mishra</t>
  </si>
  <si>
    <t>E14000970</t>
  </si>
  <si>
    <t>Stockton North</t>
  </si>
  <si>
    <t>Cunningham</t>
  </si>
  <si>
    <t>E14000971</t>
  </si>
  <si>
    <t>Stockton South</t>
  </si>
  <si>
    <t>E14000972</t>
  </si>
  <si>
    <t>Stoke-On-Trent Central</t>
  </si>
  <si>
    <t>Gideon</t>
  </si>
  <si>
    <t>E14000973</t>
  </si>
  <si>
    <t>Stoke-On-Trent North</t>
  </si>
  <si>
    <t>Gullis</t>
  </si>
  <si>
    <t>E14000974</t>
  </si>
  <si>
    <t>Stoke-On-Trent South</t>
  </si>
  <si>
    <t>Brereton</t>
  </si>
  <si>
    <t>E14000975</t>
  </si>
  <si>
    <t>Cash</t>
  </si>
  <si>
    <t>E14000976</t>
  </si>
  <si>
    <t>Stourbridge</t>
  </si>
  <si>
    <t>Suzanne</t>
  </si>
  <si>
    <t>Webb</t>
  </si>
  <si>
    <t>N06000016</t>
  </si>
  <si>
    <t>Strangford</t>
  </si>
  <si>
    <t>Shannon</t>
  </si>
  <si>
    <t>E14000977</t>
  </si>
  <si>
    <t>Stratford-On-Avon</t>
  </si>
  <si>
    <t>Nadhim</t>
  </si>
  <si>
    <t>Zahawi</t>
  </si>
  <si>
    <t>E14000978</t>
  </si>
  <si>
    <t>Streatham</t>
  </si>
  <si>
    <t>Ribeiro-Addy</t>
  </si>
  <si>
    <t>E14000979</t>
  </si>
  <si>
    <t>Stretford and Urmston</t>
  </si>
  <si>
    <t>E14000980</t>
  </si>
  <si>
    <t>Stroud</t>
  </si>
  <si>
    <t>Siobhan</t>
  </si>
  <si>
    <t>Baillie</t>
  </si>
  <si>
    <t>E14000981</t>
  </si>
  <si>
    <t>Suffolk Coastal</t>
  </si>
  <si>
    <t>Thérèse</t>
  </si>
  <si>
    <t>Coffey</t>
  </si>
  <si>
    <t>E14000982</t>
  </si>
  <si>
    <t>Sunderland Central</t>
  </si>
  <si>
    <t>Elliott</t>
  </si>
  <si>
    <t>E14000983</t>
  </si>
  <si>
    <t>Surrey Heath</t>
  </si>
  <si>
    <t>Gove</t>
  </si>
  <si>
    <t>E14000984</t>
  </si>
  <si>
    <t>Sutton and Cheam</t>
  </si>
  <si>
    <t>Scully</t>
  </si>
  <si>
    <t>E14000985</t>
  </si>
  <si>
    <t>Sutton Coldfield</t>
  </si>
  <si>
    <t>Mitchell</t>
  </si>
  <si>
    <t>W07000048</t>
  </si>
  <si>
    <t>Swansea East</t>
  </si>
  <si>
    <t>Carolyn</t>
  </si>
  <si>
    <t>W07000047</t>
  </si>
  <si>
    <t>Swansea West</t>
  </si>
  <si>
    <t>Geraint</t>
  </si>
  <si>
    <t>E14000986</t>
  </si>
  <si>
    <t>Tamworth</t>
  </si>
  <si>
    <t>Pincher</t>
  </si>
  <si>
    <t>E14000987</t>
  </si>
  <si>
    <t>Tatton</t>
  </si>
  <si>
    <t>Esther</t>
  </si>
  <si>
    <t>McVey</t>
  </si>
  <si>
    <t>E14000988</t>
  </si>
  <si>
    <t>Taunton Deane</t>
  </si>
  <si>
    <t>Pow</t>
  </si>
  <si>
    <t>E14000989</t>
  </si>
  <si>
    <t>Telford</t>
  </si>
  <si>
    <t>E14000990</t>
  </si>
  <si>
    <t>Tewkesbury</t>
  </si>
  <si>
    <t>Laurence</t>
  </si>
  <si>
    <t>Robertson</t>
  </si>
  <si>
    <t>E14000991</t>
  </si>
  <si>
    <t>The Cotswolds</t>
  </si>
  <si>
    <t>Geoffrey</t>
  </si>
  <si>
    <t>Clifton-Brown</t>
  </si>
  <si>
    <t>E14000992</t>
  </si>
  <si>
    <t>The Wrekin</t>
  </si>
  <si>
    <t>Pritchard</t>
  </si>
  <si>
    <t>E14000993</t>
  </si>
  <si>
    <t>Thirsk and Malton</t>
  </si>
  <si>
    <t>Hollinrake</t>
  </si>
  <si>
    <t>E14000994</t>
  </si>
  <si>
    <t>Thornbury and Yate</t>
  </si>
  <si>
    <t>Hall</t>
  </si>
  <si>
    <t>E14000995</t>
  </si>
  <si>
    <t>Thurrock</t>
  </si>
  <si>
    <t>Jacqueline</t>
  </si>
  <si>
    <t>Doyle-Price</t>
  </si>
  <si>
    <t>E14000996</t>
  </si>
  <si>
    <t>Tiverton and Honiton</t>
  </si>
  <si>
    <t>Parish</t>
  </si>
  <si>
    <t>E14000997</t>
  </si>
  <si>
    <t>Tonbridge and Malling</t>
  </si>
  <si>
    <t>Tugendhat</t>
  </si>
  <si>
    <t>E14000998</t>
  </si>
  <si>
    <t>Tooting</t>
  </si>
  <si>
    <t>Rosena</t>
  </si>
  <si>
    <t>Allin-Khan</t>
  </si>
  <si>
    <t>E14000999</t>
  </si>
  <si>
    <t>Torbay</t>
  </si>
  <si>
    <t>Foster</t>
  </si>
  <si>
    <t>W07000053</t>
  </si>
  <si>
    <t>Torfaen</t>
  </si>
  <si>
    <t>Thomas-Symonds</t>
  </si>
  <si>
    <t>E14001000</t>
  </si>
  <si>
    <t>Torridge and West Devon</t>
  </si>
  <si>
    <t>Cox</t>
  </si>
  <si>
    <t>E14001001</t>
  </si>
  <si>
    <t>Totnes</t>
  </si>
  <si>
    <t>Mangnall</t>
  </si>
  <si>
    <t>E14001002</t>
  </si>
  <si>
    <t>Tottenham</t>
  </si>
  <si>
    <t>Lammy</t>
  </si>
  <si>
    <t>E14001003</t>
  </si>
  <si>
    <t>Truro and Falmouth</t>
  </si>
  <si>
    <t>Cherilyn</t>
  </si>
  <si>
    <t>Mackrory</t>
  </si>
  <si>
    <t>E14001004</t>
  </si>
  <si>
    <t>Tunbridge Wells</t>
  </si>
  <si>
    <t>E14001005</t>
  </si>
  <si>
    <t>Twickenham</t>
  </si>
  <si>
    <t>Munira</t>
  </si>
  <si>
    <t>E14001006</t>
  </si>
  <si>
    <t>Tynemouth</t>
  </si>
  <si>
    <t>N06000017</t>
  </si>
  <si>
    <t>Upper Bann</t>
  </si>
  <si>
    <t>Carla</t>
  </si>
  <si>
    <t>Lockhart</t>
  </si>
  <si>
    <t>E14001007</t>
  </si>
  <si>
    <t>Uxbridge and South Ruislip</t>
  </si>
  <si>
    <t>Boris</t>
  </si>
  <si>
    <t>W07000060</t>
  </si>
  <si>
    <t>Vale Of Clwyd</t>
  </si>
  <si>
    <t>W07000078</t>
  </si>
  <si>
    <t>Vale Of Glamorgan</t>
  </si>
  <si>
    <t>Alun</t>
  </si>
  <si>
    <t>Cairns</t>
  </si>
  <si>
    <t>E14001008</t>
  </si>
  <si>
    <t>Vauxhall</t>
  </si>
  <si>
    <t>Florence</t>
  </si>
  <si>
    <t>Eshalomi</t>
  </si>
  <si>
    <t>E14001009</t>
  </si>
  <si>
    <t>Wakefield</t>
  </si>
  <si>
    <t>Ahmad Khan</t>
  </si>
  <si>
    <t>E14001010</t>
  </si>
  <si>
    <t>Wallasey</t>
  </si>
  <si>
    <t>E14001011</t>
  </si>
  <si>
    <t>Walsall North</t>
  </si>
  <si>
    <t>Eddie</t>
  </si>
  <si>
    <t>Hughes</t>
  </si>
  <si>
    <t>E14001012</t>
  </si>
  <si>
    <t>Walsall South</t>
  </si>
  <si>
    <t>Valerie</t>
  </si>
  <si>
    <t>Vaz</t>
  </si>
  <si>
    <t>E14001013</t>
  </si>
  <si>
    <t>Walthamstow</t>
  </si>
  <si>
    <t>Stella</t>
  </si>
  <si>
    <t>Creasy</t>
  </si>
  <si>
    <t>E14001014</t>
  </si>
  <si>
    <t>Wansbeck</t>
  </si>
  <si>
    <t>Lavery</t>
  </si>
  <si>
    <t>E14001015</t>
  </si>
  <si>
    <t>Wantage</t>
  </si>
  <si>
    <t>Johnston</t>
  </si>
  <si>
    <t>E14001016</t>
  </si>
  <si>
    <t>Warley</t>
  </si>
  <si>
    <t>Spellar</t>
  </si>
  <si>
    <t>E14001017</t>
  </si>
  <si>
    <t>Warrington North</t>
  </si>
  <si>
    <t>Charlotte</t>
  </si>
  <si>
    <t>Nichols</t>
  </si>
  <si>
    <t>E14001018</t>
  </si>
  <si>
    <t>Warrington South</t>
  </si>
  <si>
    <t>Carter</t>
  </si>
  <si>
    <t>E14001019</t>
  </si>
  <si>
    <t>Warwick and Leamington</t>
  </si>
  <si>
    <t>Western</t>
  </si>
  <si>
    <t>E14001020</t>
  </si>
  <si>
    <t>Washington and Sunderland West</t>
  </si>
  <si>
    <t>Sharon</t>
  </si>
  <si>
    <t>Hodgson</t>
  </si>
  <si>
    <t>E14001021</t>
  </si>
  <si>
    <t>Watford</t>
  </si>
  <si>
    <t>Dean</t>
  </si>
  <si>
    <t>Russell</t>
  </si>
  <si>
    <t>E14001022</t>
  </si>
  <si>
    <t>Waveney</t>
  </si>
  <si>
    <t>Aldous</t>
  </si>
  <si>
    <t>E14001023</t>
  </si>
  <si>
    <t>Wealden</t>
  </si>
  <si>
    <t>Nusrat</t>
  </si>
  <si>
    <t>Ghani</t>
  </si>
  <si>
    <t>E14001024</t>
  </si>
  <si>
    <t>Weaver Vale</t>
  </si>
  <si>
    <t>Amesbury</t>
  </si>
  <si>
    <t>E14001025</t>
  </si>
  <si>
    <t>Wellingborough</t>
  </si>
  <si>
    <t>Bone</t>
  </si>
  <si>
    <t>E14001026</t>
  </si>
  <si>
    <t>Wells</t>
  </si>
  <si>
    <t>Heappey</t>
  </si>
  <si>
    <t>E14001027</t>
  </si>
  <si>
    <t>Welwyn Hatfield</t>
  </si>
  <si>
    <t>Shapps</t>
  </si>
  <si>
    <t>E14001028</t>
  </si>
  <si>
    <t>Wentworth and Dearne</t>
  </si>
  <si>
    <t>Healey</t>
  </si>
  <si>
    <t>S14000058</t>
  </si>
  <si>
    <t>West Aberdeenshire and Kincardine</t>
  </si>
  <si>
    <t>Bowie</t>
  </si>
  <si>
    <t>E14001029</t>
  </si>
  <si>
    <t>West Bromwich East</t>
  </si>
  <si>
    <t>Nicola</t>
  </si>
  <si>
    <t>Richards</t>
  </si>
  <si>
    <t>E14001030</t>
  </si>
  <si>
    <t>West Bromwich West</t>
  </si>
  <si>
    <t>Shaun</t>
  </si>
  <si>
    <t>Bailey</t>
  </si>
  <si>
    <t>E14001031</t>
  </si>
  <si>
    <t>West Dorset</t>
  </si>
  <si>
    <t>Loder</t>
  </si>
  <si>
    <t>S14000059</t>
  </si>
  <si>
    <t>West Dunbartonshire</t>
  </si>
  <si>
    <t>Docherty-Hughes</t>
  </si>
  <si>
    <t>E14001032</t>
  </si>
  <si>
    <t>West Ham</t>
  </si>
  <si>
    <t>Lyn</t>
  </si>
  <si>
    <t>E14001033</t>
  </si>
  <si>
    <t>West Lancashire</t>
  </si>
  <si>
    <t>E14001036</t>
  </si>
  <si>
    <t>Westminster North</t>
  </si>
  <si>
    <t>Buck</t>
  </si>
  <si>
    <t>E14001037</t>
  </si>
  <si>
    <t>Westmorland and Lonsdale</t>
  </si>
  <si>
    <t>Timothy</t>
  </si>
  <si>
    <t>Farron</t>
  </si>
  <si>
    <t>E14001038</t>
  </si>
  <si>
    <t>Weston-Super-Mare</t>
  </si>
  <si>
    <t>Penrose</t>
  </si>
  <si>
    <t>E14001034</t>
  </si>
  <si>
    <t>West Suffolk</t>
  </si>
  <si>
    <t>Hancock</t>
  </si>
  <si>
    <t>N06000018</t>
  </si>
  <si>
    <t>West Tyrone</t>
  </si>
  <si>
    <t>Órfhlaith</t>
  </si>
  <si>
    <t>Begley</t>
  </si>
  <si>
    <t>E14001035</t>
  </si>
  <si>
    <t>West Worcestershire</t>
  </si>
  <si>
    <t>Harriett</t>
  </si>
  <si>
    <t>Baldwin</t>
  </si>
  <si>
    <t>E14001039</t>
  </si>
  <si>
    <t>Wigan</t>
  </si>
  <si>
    <t>Nandy</t>
  </si>
  <si>
    <t>E14001040</t>
  </si>
  <si>
    <t>Wimbledon</t>
  </si>
  <si>
    <t>Hammond</t>
  </si>
  <si>
    <t>E14001041</t>
  </si>
  <si>
    <t>Winchester</t>
  </si>
  <si>
    <t>Brine</t>
  </si>
  <si>
    <t>E14001042</t>
  </si>
  <si>
    <t>Windsor</t>
  </si>
  <si>
    <t>Afriyie</t>
  </si>
  <si>
    <t>E14001043</t>
  </si>
  <si>
    <t>Wirral South</t>
  </si>
  <si>
    <t>McGovern</t>
  </si>
  <si>
    <t>E14001044</t>
  </si>
  <si>
    <t>Wirral West</t>
  </si>
  <si>
    <t>E14001045</t>
  </si>
  <si>
    <t>Witham</t>
  </si>
  <si>
    <t>Priti</t>
  </si>
  <si>
    <t>Patel</t>
  </si>
  <si>
    <t>E14001046</t>
  </si>
  <si>
    <t>Witney</t>
  </si>
  <si>
    <t>Courts</t>
  </si>
  <si>
    <t>E14001047</t>
  </si>
  <si>
    <t>Woking</t>
  </si>
  <si>
    <t>Lord</t>
  </si>
  <si>
    <t>E14001048</t>
  </si>
  <si>
    <t>Wokingham</t>
  </si>
  <si>
    <t>Redwood</t>
  </si>
  <si>
    <t>E14001049</t>
  </si>
  <si>
    <t>Wolverhampton North East</t>
  </si>
  <si>
    <t>E14001050</t>
  </si>
  <si>
    <t>Wolverhampton South East</t>
  </si>
  <si>
    <t>Pat</t>
  </si>
  <si>
    <t>McFadden</t>
  </si>
  <si>
    <t>E14001051</t>
  </si>
  <si>
    <t>Wolverhampton South West</t>
  </si>
  <si>
    <t>E14001052</t>
  </si>
  <si>
    <t>Worcester</t>
  </si>
  <si>
    <t>E14001053</t>
  </si>
  <si>
    <t>Workington</t>
  </si>
  <si>
    <t>Jenkinson</t>
  </si>
  <si>
    <t>E14001054</t>
  </si>
  <si>
    <t>Worsley and Eccles South</t>
  </si>
  <si>
    <t>Barbara</t>
  </si>
  <si>
    <t>Keeley</t>
  </si>
  <si>
    <t>E14001055</t>
  </si>
  <si>
    <t>Worthing West</t>
  </si>
  <si>
    <t>Bottomley</t>
  </si>
  <si>
    <t>W07000044</t>
  </si>
  <si>
    <t>Wrexham</t>
  </si>
  <si>
    <t>Atherton</t>
  </si>
  <si>
    <t>E14001056</t>
  </si>
  <si>
    <t>Wycombe</t>
  </si>
  <si>
    <t>E14001057</t>
  </si>
  <si>
    <t>Wyre and Preston North</t>
  </si>
  <si>
    <t>Wallace</t>
  </si>
  <si>
    <t>E14001058</t>
  </si>
  <si>
    <t>Wyre Forest</t>
  </si>
  <si>
    <t>Garnier</t>
  </si>
  <si>
    <t>E14001059</t>
  </si>
  <si>
    <t>Wythenshawe and Sale East</t>
  </si>
  <si>
    <t>Kane</t>
  </si>
  <si>
    <t>E14001060</t>
  </si>
  <si>
    <t>Yeovil</t>
  </si>
  <si>
    <t>Fysh</t>
  </si>
  <si>
    <t>W07000041</t>
  </si>
  <si>
    <t>Ynys Môn</t>
  </si>
  <si>
    <t>Virginia</t>
  </si>
  <si>
    <t>Crosbie</t>
  </si>
  <si>
    <t>E14001061</t>
  </si>
  <si>
    <t>York Central</t>
  </si>
  <si>
    <t>Rachael</t>
  </si>
  <si>
    <t>Maskell</t>
  </si>
  <si>
    <t>E14001062</t>
  </si>
  <si>
    <t>York Outer</t>
  </si>
  <si>
    <t>Sturdy</t>
  </si>
  <si>
    <t>E14000637</t>
  </si>
  <si>
    <t>Chorley</t>
  </si>
  <si>
    <t>Lindsay</t>
  </si>
  <si>
    <t>Hoyle</t>
  </si>
  <si>
    <t>Spk gain from Lab</t>
  </si>
  <si>
    <t>Spk</t>
  </si>
  <si>
    <t>FPTP</t>
  </si>
  <si>
    <t>Transfers</t>
  </si>
  <si>
    <t>PREVAIL</t>
  </si>
  <si>
    <t>Allocated</t>
  </si>
  <si>
    <t>% Vote</t>
  </si>
  <si>
    <t>Type</t>
  </si>
  <si>
    <t>Above Quota</t>
  </si>
  <si>
    <t>Transfer Out</t>
  </si>
  <si>
    <t>Transfer  to 2nd Party</t>
  </si>
  <si>
    <t>Transfer  to 3rd Party</t>
  </si>
  <si>
    <t>Transfer  to 4th Party</t>
  </si>
  <si>
    <t>Comment</t>
  </si>
  <si>
    <t>Third Party</t>
  </si>
  <si>
    <t>Fourth Party</t>
  </si>
  <si>
    <t>Con Vote %</t>
  </si>
  <si>
    <t>Con MSeat</t>
  </si>
  <si>
    <t>Con  Second</t>
  </si>
  <si>
    <t>Lab % Vote</t>
  </si>
  <si>
    <t>Lab MSeat</t>
  </si>
  <si>
    <t>Lab Second</t>
  </si>
  <si>
    <t>LD % Vote</t>
  </si>
  <si>
    <t>LD MSeat</t>
  </si>
  <si>
    <t>LD Second</t>
  </si>
  <si>
    <t>RUK</t>
  </si>
  <si>
    <t>RUK % Vote</t>
  </si>
  <si>
    <t>RUK MSeat</t>
  </si>
  <si>
    <t>RUK Second</t>
  </si>
  <si>
    <t>Green % Vote</t>
  </si>
  <si>
    <t>Green MSeat</t>
  </si>
  <si>
    <t>Green  Second</t>
  </si>
  <si>
    <t>SNP % Vote</t>
  </si>
  <si>
    <t>SNP MSeat</t>
  </si>
  <si>
    <t>SNP Second</t>
  </si>
  <si>
    <t>PC % Vote</t>
  </si>
  <si>
    <t>PC MSeat</t>
  </si>
  <si>
    <t>PC Second</t>
  </si>
  <si>
    <t>DUP % Vote</t>
  </si>
  <si>
    <t>DUP MSeat</t>
  </si>
  <si>
    <t>DUP  Second</t>
  </si>
  <si>
    <t>SF % Vote</t>
  </si>
  <si>
    <t>SF MSeat</t>
  </si>
  <si>
    <t>SF  Second</t>
  </si>
  <si>
    <t>SDLP % Vote</t>
  </si>
  <si>
    <t>SDLP MSeat</t>
  </si>
  <si>
    <t>SDLP  Second</t>
  </si>
  <si>
    <t>UUP % Vote</t>
  </si>
  <si>
    <t>UUP MSeat</t>
  </si>
  <si>
    <t>UUP  Second</t>
  </si>
  <si>
    <t>APNI</t>
  </si>
  <si>
    <t>APNI % Vote</t>
  </si>
  <si>
    <t>APNI MSeat</t>
  </si>
  <si>
    <t>APNI Second</t>
  </si>
  <si>
    <t>TUV</t>
  </si>
  <si>
    <t>TUV % Vote</t>
  </si>
  <si>
    <t>TUV MSeat</t>
  </si>
  <si>
    <t>TUV Second</t>
  </si>
  <si>
    <t>Number</t>
  </si>
  <si>
    <t xml:space="preserve"> </t>
  </si>
  <si>
    <t>Independents</t>
  </si>
  <si>
    <t>Average</t>
  </si>
  <si>
    <t>Max</t>
  </si>
  <si>
    <t>Vote %</t>
  </si>
  <si>
    <t>Min</t>
  </si>
  <si>
    <t>FPTP Seats</t>
  </si>
  <si>
    <t>Quota</t>
  </si>
  <si>
    <t>Prop Factor</t>
  </si>
  <si>
    <t>MSeats</t>
  </si>
  <si>
    <t>Over 20%</t>
  </si>
  <si>
    <t>Allocation PF</t>
  </si>
  <si>
    <t>Av</t>
  </si>
  <si>
    <t>Trans Out</t>
  </si>
  <si>
    <t>Avail 2nd</t>
  </si>
  <si>
    <t>Trans In Second</t>
  </si>
  <si>
    <t>Avail 3rd</t>
  </si>
  <si>
    <t>Trans In Third</t>
  </si>
  <si>
    <t>3rd Below</t>
  </si>
  <si>
    <t>Avail 4th</t>
  </si>
  <si>
    <t>Trans In Fourth</t>
  </si>
  <si>
    <t>Average Vote</t>
  </si>
  <si>
    <t>3rd Above</t>
  </si>
  <si>
    <t>Validate</t>
  </si>
  <si>
    <t>Transfer In</t>
  </si>
  <si>
    <t>AlPNI MSeat</t>
  </si>
  <si>
    <t>AlPNI Second</t>
  </si>
  <si>
    <t>E14001473</t>
  </si>
  <si>
    <t>Shrewsbury</t>
  </si>
  <si>
    <t>Buckley</t>
  </si>
  <si>
    <t>over</t>
  </si>
  <si>
    <t>ok</t>
  </si>
  <si>
    <t>E14001133</t>
  </si>
  <si>
    <t>Bristol North East</t>
  </si>
  <si>
    <t>Egan</t>
  </si>
  <si>
    <t>E14001173</t>
  </si>
  <si>
    <t>City of Durham</t>
  </si>
  <si>
    <t>E14001265</t>
  </si>
  <si>
    <t>Hampstead and Highgate</t>
  </si>
  <si>
    <t>E14001432</t>
  </si>
  <si>
    <t>E14001231</t>
  </si>
  <si>
    <t>Race</t>
  </si>
  <si>
    <t>E14001379</t>
  </si>
  <si>
    <t>Newcastle upon Tyne North</t>
  </si>
  <si>
    <t>E14001318</t>
  </si>
  <si>
    <t>Lancaster and Wyre</t>
  </si>
  <si>
    <t>E14001149</t>
  </si>
  <si>
    <t>E14001073</t>
  </si>
  <si>
    <t>Nesil</t>
  </si>
  <si>
    <t>Caliskan</t>
  </si>
  <si>
    <t>E14001409</t>
  </si>
  <si>
    <t>E14001328</t>
  </si>
  <si>
    <t>E14001244</t>
  </si>
  <si>
    <t>Gateshead Central and Whickham</t>
  </si>
  <si>
    <t>Ferguson</t>
  </si>
  <si>
    <t>W07000091</t>
  </si>
  <si>
    <t>E14001135</t>
  </si>
  <si>
    <t>E14001207</t>
  </si>
  <si>
    <t>E14001322</t>
  </si>
  <si>
    <t>Katie</t>
  </si>
  <si>
    <t>White</t>
  </si>
  <si>
    <t>E14001527</t>
  </si>
  <si>
    <t>Streatham and Croydon North</t>
  </si>
  <si>
    <t>E14001099</t>
  </si>
  <si>
    <t>Birmingham Selly Oak</t>
  </si>
  <si>
    <t>Al</t>
  </si>
  <si>
    <t>Carns</t>
  </si>
  <si>
    <t>E14001517</t>
  </si>
  <si>
    <t>E14001604</t>
  </si>
  <si>
    <t>N05000004</t>
  </si>
  <si>
    <t>E14001189</t>
  </si>
  <si>
    <t>Mullane</t>
  </si>
  <si>
    <t>E14001605</t>
  </si>
  <si>
    <t>Charters</t>
  </si>
  <si>
    <t>E14001430</t>
  </si>
  <si>
    <t>E14001602</t>
  </si>
  <si>
    <t>N05000005</t>
  </si>
  <si>
    <t>E14001576</t>
  </si>
  <si>
    <t>West Ham and Beckton</t>
  </si>
  <si>
    <t>Asser</t>
  </si>
  <si>
    <t>NIP</t>
  </si>
  <si>
    <t>E14001529</t>
  </si>
  <si>
    <t>Opher</t>
  </si>
  <si>
    <t>E14001251</t>
  </si>
  <si>
    <t>Gorton and Denton</t>
  </si>
  <si>
    <t>WPB</t>
  </si>
  <si>
    <t>E14001213</t>
  </si>
  <si>
    <t>E14001175</t>
  </si>
  <si>
    <t>Clapham and Brixton Hill</t>
  </si>
  <si>
    <t>E14001469</t>
  </si>
  <si>
    <t>Sheffield Heeley</t>
  </si>
  <si>
    <t>E14001500</t>
  </si>
  <si>
    <t>Southampton Test</t>
  </si>
  <si>
    <t>Satvir</t>
  </si>
  <si>
    <t>Kaur</t>
  </si>
  <si>
    <t>E14001134</t>
  </si>
  <si>
    <t>E14001084</t>
  </si>
  <si>
    <t>E14001325</t>
  </si>
  <si>
    <t>Leeds West and Pudsey</t>
  </si>
  <si>
    <t>W07000090</t>
  </si>
  <si>
    <t>E14001410</t>
  </si>
  <si>
    <t>E14001103</t>
  </si>
  <si>
    <t>Blackley and Middleton South</t>
  </si>
  <si>
    <t>E14001129</t>
  </si>
  <si>
    <t>Brighton Kemptown and Peacehaven</t>
  </si>
  <si>
    <t>Ward</t>
  </si>
  <si>
    <t>E14001528</t>
  </si>
  <si>
    <t>E14001188</t>
  </si>
  <si>
    <t>Croydon West</t>
  </si>
  <si>
    <t>E14001411</t>
  </si>
  <si>
    <t>Nottingham North and Kimberley</t>
  </si>
  <si>
    <t>E14001408</t>
  </si>
  <si>
    <t>Alice</t>
  </si>
  <si>
    <t>Macdonald</t>
  </si>
  <si>
    <t>E14001334</t>
  </si>
  <si>
    <t>Calvin</t>
  </si>
  <si>
    <t>E14001289</t>
  </si>
  <si>
    <t>Hitchin</t>
  </si>
  <si>
    <t>Strathern</t>
  </si>
  <si>
    <t>E14001264</t>
  </si>
  <si>
    <t>Hammersmith and Chiswick</t>
  </si>
  <si>
    <t>E14001163</t>
  </si>
  <si>
    <t>Chester North and Neston</t>
  </si>
  <si>
    <t>Samantha</t>
  </si>
  <si>
    <t>Dixon</t>
  </si>
  <si>
    <t>E14001371</t>
  </si>
  <si>
    <t>E14001561</t>
  </si>
  <si>
    <t>E14001208</t>
  </si>
  <si>
    <t>E14001313</t>
  </si>
  <si>
    <t>E14001566</t>
  </si>
  <si>
    <t>E14001209</t>
  </si>
  <si>
    <t>Ealing Southall</t>
  </si>
  <si>
    <t>Deirdre</t>
  </si>
  <si>
    <t>Costigan</t>
  </si>
  <si>
    <t>E14001257</t>
  </si>
  <si>
    <t>E14001085</t>
  </si>
  <si>
    <t>E14001459</t>
  </si>
  <si>
    <t>Salford</t>
  </si>
  <si>
    <t>E14001081</t>
  </si>
  <si>
    <t>N05000011</t>
  </si>
  <si>
    <t>Dáire</t>
  </si>
  <si>
    <t>E14001092</t>
  </si>
  <si>
    <t>Birmingham Edgbaston</t>
  </si>
  <si>
    <t>Preet</t>
  </si>
  <si>
    <t>E14001435</t>
  </si>
  <si>
    <t>Queen's Park and Maida Vale</t>
  </si>
  <si>
    <t>Georgia</t>
  </si>
  <si>
    <t>Gould</t>
  </si>
  <si>
    <t>E14001320</t>
  </si>
  <si>
    <t>E14001412</t>
  </si>
  <si>
    <t>E14001470</t>
  </si>
  <si>
    <t>E14001296</t>
  </si>
  <si>
    <t>Hove and Portslade</t>
  </si>
  <si>
    <t>E14001377</t>
  </si>
  <si>
    <t>Newcastle upon Tyne Central and West</t>
  </si>
  <si>
    <t>E14001438</t>
  </si>
  <si>
    <t>Reading Central</t>
  </si>
  <si>
    <t>E14001419</t>
  </si>
  <si>
    <t>E14001124</t>
  </si>
  <si>
    <t>E14001468</t>
  </si>
  <si>
    <t>Sheffield Hallam</t>
  </si>
  <si>
    <t>E14001509</t>
  </si>
  <si>
    <t>Baines</t>
  </si>
  <si>
    <t>E14001229</t>
  </si>
  <si>
    <t>E14001585</t>
  </si>
  <si>
    <t>E14001503</t>
  </si>
  <si>
    <t>Southgate and Wood Green</t>
  </si>
  <si>
    <t>S14000080</t>
  </si>
  <si>
    <t>E14001225</t>
  </si>
  <si>
    <t>E14001331</t>
  </si>
  <si>
    <t>E14001221</t>
  </si>
  <si>
    <t>Edmonton and Winchmore Hill</t>
  </si>
  <si>
    <t>E14001083</t>
  </si>
  <si>
    <t>Beckenham and Penge</t>
  </si>
  <si>
    <t>Conlon</t>
  </si>
  <si>
    <t>E14001314</t>
  </si>
  <si>
    <t>Kingston upon Hull North and Cottingham</t>
  </si>
  <si>
    <t>E14001306</t>
  </si>
  <si>
    <t>E14001550</t>
  </si>
  <si>
    <t>W07000097</t>
  </si>
  <si>
    <t>E14001589</t>
  </si>
  <si>
    <t>E14001378</t>
  </si>
  <si>
    <t>Newcastle upon Tyne East and Wallsend</t>
  </si>
  <si>
    <t>E14001302</t>
  </si>
  <si>
    <t>S14000109</t>
  </si>
  <si>
    <t>Gemmell</t>
  </si>
  <si>
    <t>Lab gain from SNP</t>
  </si>
  <si>
    <t>E14001293</t>
  </si>
  <si>
    <t>Hornsey and Friern Barnet</t>
  </si>
  <si>
    <t>E14001237</t>
  </si>
  <si>
    <t>Hazelgrove</t>
  </si>
  <si>
    <t>S14000110</t>
  </si>
  <si>
    <t>Lillian</t>
  </si>
  <si>
    <t>E14001181</t>
  </si>
  <si>
    <t>W07000081</t>
  </si>
  <si>
    <t>Aberafan Maesteg</t>
  </si>
  <si>
    <t>N05000016</t>
  </si>
  <si>
    <t>W07000084</t>
  </si>
  <si>
    <t>Blaenau Gwent and Rhymney</t>
  </si>
  <si>
    <t>E14001510</t>
  </si>
  <si>
    <t>E14001193</t>
  </si>
  <si>
    <t>Atkinson</t>
  </si>
  <si>
    <t>E14001466</t>
  </si>
  <si>
    <t>Sheffield Brightside and Hillsborough</t>
  </si>
  <si>
    <t>E14001070</t>
  </si>
  <si>
    <t>Ashton-under-Lyne</t>
  </si>
  <si>
    <t>E14001560</t>
  </si>
  <si>
    <t>Wakefield and Rothwell</t>
  </si>
  <si>
    <t>Lightwood</t>
  </si>
  <si>
    <t>S14000083</t>
  </si>
  <si>
    <t>Euan</t>
  </si>
  <si>
    <t>Stainbank</t>
  </si>
  <si>
    <t>S14000092</t>
  </si>
  <si>
    <t>Hamilton and Clyde Valley</t>
  </si>
  <si>
    <t>Imogen</t>
  </si>
  <si>
    <t>E14001478</t>
  </si>
  <si>
    <t>Smethwick</t>
  </si>
  <si>
    <t>Gurinder</t>
  </si>
  <si>
    <t>Josan</t>
  </si>
  <si>
    <t>N05000017</t>
  </si>
  <si>
    <t>E14001598</t>
  </si>
  <si>
    <t>Worsley and Eccles</t>
  </si>
  <si>
    <t>E14001337</t>
  </si>
  <si>
    <t>Liverpool Garston</t>
  </si>
  <si>
    <t>LCI</t>
  </si>
  <si>
    <t>E14001565</t>
  </si>
  <si>
    <t>E14001352</t>
  </si>
  <si>
    <t>E14001205</t>
  </si>
  <si>
    <t>S14000071</t>
  </si>
  <si>
    <t>Cowdenbeath and Kirkcaldy</t>
  </si>
  <si>
    <t>Melanie</t>
  </si>
  <si>
    <t>W07000099</t>
  </si>
  <si>
    <t>Merthyr Tydfil and Aberdare</t>
  </si>
  <si>
    <t>E14001319</t>
  </si>
  <si>
    <t>Leeds Central and Headingley</t>
  </si>
  <si>
    <t>S14000064</t>
  </si>
  <si>
    <t>Alloa and Grangemouth</t>
  </si>
  <si>
    <t>Brian</t>
  </si>
  <si>
    <t>Leishman</t>
  </si>
  <si>
    <t>E14001321</t>
  </si>
  <si>
    <t>E14001427</t>
  </si>
  <si>
    <t>Plymouth Sutton and Devonport</t>
  </si>
  <si>
    <t>E14001457</t>
  </si>
  <si>
    <t>Naish</t>
  </si>
  <si>
    <t>E14001434</t>
  </si>
  <si>
    <t>E14001091</t>
  </si>
  <si>
    <t>E14001333</t>
  </si>
  <si>
    <t>Lewisham West and East Dulwich</t>
  </si>
  <si>
    <t>E14001559</t>
  </si>
  <si>
    <t>Vauxhall and Camberwell Green</t>
  </si>
  <si>
    <t>S14000068</t>
  </si>
  <si>
    <t>Bathgate and Linlithgow</t>
  </si>
  <si>
    <t>Kirsteen</t>
  </si>
  <si>
    <t>Sullivan</t>
  </si>
  <si>
    <t>E14001472</t>
  </si>
  <si>
    <t>E14001147</t>
  </si>
  <si>
    <t>Josh</t>
  </si>
  <si>
    <t>Fenton-Glynn</t>
  </si>
  <si>
    <t>E14001557</t>
  </si>
  <si>
    <t>E14001577</t>
  </si>
  <si>
    <t>Ashley</t>
  </si>
  <si>
    <t>Dalton</t>
  </si>
  <si>
    <t>E14001180</t>
  </si>
  <si>
    <t>Coventry East</t>
  </si>
  <si>
    <t>Creagh</t>
  </si>
  <si>
    <t>E14001515</t>
  </si>
  <si>
    <t>McNeill</t>
  </si>
  <si>
    <t>E14001078</t>
  </si>
  <si>
    <t>Murphy</t>
  </si>
  <si>
    <t>S14000077</t>
  </si>
  <si>
    <t>East Kilbride and Strathaven</t>
  </si>
  <si>
    <t>Joani</t>
  </si>
  <si>
    <t>Reid</t>
  </si>
  <si>
    <t>W07000109</t>
  </si>
  <si>
    <t>E14001290</t>
  </si>
  <si>
    <t>E14001093</t>
  </si>
  <si>
    <t>Birmingham Erdington</t>
  </si>
  <si>
    <t>Paulette</t>
  </si>
  <si>
    <t>E14001525</t>
  </si>
  <si>
    <t>Stratford and Bow</t>
  </si>
  <si>
    <t>Uma</t>
  </si>
  <si>
    <t>Kumaran</t>
  </si>
  <si>
    <t>S14000076</t>
  </si>
  <si>
    <t>Dunfermline and Dollar</t>
  </si>
  <si>
    <t>Graeme</t>
  </si>
  <si>
    <t>Downie</t>
  </si>
  <si>
    <t>E14001452</t>
  </si>
  <si>
    <t>E14001122</t>
  </si>
  <si>
    <t>Brent East</t>
  </si>
  <si>
    <t>E14001463</t>
  </si>
  <si>
    <t>E14001340</t>
  </si>
  <si>
    <t>Liverpool Wavertree</t>
  </si>
  <si>
    <t>E14001315</t>
  </si>
  <si>
    <t>Kingston upon Hull West and Haltemprice</t>
  </si>
  <si>
    <t>E14001287</t>
  </si>
  <si>
    <t>Pearce</t>
  </si>
  <si>
    <t>E14001467</t>
  </si>
  <si>
    <t>Abtisam</t>
  </si>
  <si>
    <t>Mohamed</t>
  </si>
  <si>
    <t>E14001564</t>
  </si>
  <si>
    <t>E14001350</t>
  </si>
  <si>
    <t>Simons</t>
  </si>
  <si>
    <t>E14001223</t>
  </si>
  <si>
    <t>Eltham and Chislehurst</t>
  </si>
  <si>
    <t>S14000084</t>
  </si>
  <si>
    <t>S14000086</t>
  </si>
  <si>
    <t>Maureen</t>
  </si>
  <si>
    <t>Burke</t>
  </si>
  <si>
    <t>E14001218</t>
  </si>
  <si>
    <t>Rutland</t>
  </si>
  <si>
    <t>N05000010</t>
  </si>
  <si>
    <t>Cathal</t>
  </si>
  <si>
    <t>Mallaghan</t>
  </si>
  <si>
    <t>E14001336</t>
  </si>
  <si>
    <t>Hamish</t>
  </si>
  <si>
    <t>Falconer</t>
  </si>
  <si>
    <t>E14001423</t>
  </si>
  <si>
    <t>Tidball</t>
  </si>
  <si>
    <t>E14001307</t>
  </si>
  <si>
    <t>Jarrow and Gateshead East</t>
  </si>
  <si>
    <t>E14001165</t>
  </si>
  <si>
    <t>E14001222</t>
  </si>
  <si>
    <t>Ellesmere Port and Bromborough</t>
  </si>
  <si>
    <t>E14001145</t>
  </si>
  <si>
    <t>E14001455</t>
  </si>
  <si>
    <t>Runcorn and Helsby</t>
  </si>
  <si>
    <t>E14001245</t>
  </si>
  <si>
    <t>Payne</t>
  </si>
  <si>
    <t>S14000101</t>
  </si>
  <si>
    <t>Taylor</t>
  </si>
  <si>
    <t>S14000096</t>
  </si>
  <si>
    <t>Lothian East</t>
  </si>
  <si>
    <t>E14001238</t>
  </si>
  <si>
    <t>Sackman</t>
  </si>
  <si>
    <t>E14001324</t>
  </si>
  <si>
    <t>Leeds South West and Morley</t>
  </si>
  <si>
    <t>Sewards</t>
  </si>
  <si>
    <t>S14000088</t>
  </si>
  <si>
    <t>Zubir</t>
  </si>
  <si>
    <t>Ahmed</t>
  </si>
  <si>
    <t>S14000099</t>
  </si>
  <si>
    <t>Motherwell, Wishaw and Carluke</t>
  </si>
  <si>
    <t>Pamela</t>
  </si>
  <si>
    <t>Nash</t>
  </si>
  <si>
    <t>E14001341</t>
  </si>
  <si>
    <t>Liverpool West Derby</t>
  </si>
  <si>
    <t>Lib</t>
  </si>
  <si>
    <t>N05000018</t>
  </si>
  <si>
    <t>S14000093</t>
  </si>
  <si>
    <t>Inverclyde and Renfrewshire West</t>
  </si>
  <si>
    <t>McCluskey</t>
  </si>
  <si>
    <t>E14001106</t>
  </si>
  <si>
    <t>Blaydon and Consett</t>
  </si>
  <si>
    <t>E14001406</t>
  </si>
  <si>
    <t>Rigby</t>
  </si>
  <si>
    <t>E14001332</t>
  </si>
  <si>
    <t>Lewisham North</t>
  </si>
  <si>
    <t>E14001096</t>
  </si>
  <si>
    <t>Birmingham Ladywood</t>
  </si>
  <si>
    <t>E14001361</t>
  </si>
  <si>
    <t>Mid Cheshire</t>
  </si>
  <si>
    <t>E14001182</t>
  </si>
  <si>
    <t>E14001323</t>
  </si>
  <si>
    <t>Leeds South</t>
  </si>
  <si>
    <t>SDP</t>
  </si>
  <si>
    <t>E14001383</t>
  </si>
  <si>
    <t>Normanton and Hemsworth</t>
  </si>
  <si>
    <t>E14001132</t>
  </si>
  <si>
    <t>E14001421</t>
  </si>
  <si>
    <t>Peckham</t>
  </si>
  <si>
    <t>Miatta</t>
  </si>
  <si>
    <t>Fahnbulleh</t>
  </si>
  <si>
    <t>E14001596</t>
  </si>
  <si>
    <t>Wolverhampton West</t>
  </si>
  <si>
    <t>Warinder</t>
  </si>
  <si>
    <t>Juss</t>
  </si>
  <si>
    <t>E14001271</t>
  </si>
  <si>
    <t>E14001367</t>
  </si>
  <si>
    <t>Middlesbrough and Thornaby East</t>
  </si>
  <si>
    <t>E14001353</t>
  </si>
  <si>
    <t>Manchester Rusholme</t>
  </si>
  <si>
    <t>E14001553</t>
  </si>
  <si>
    <t>E14001200</t>
  </si>
  <si>
    <t>Ed</t>
  </si>
  <si>
    <t>W07000107</t>
  </si>
  <si>
    <t>Rhondda and Ogmore</t>
  </si>
  <si>
    <t>E14001295</t>
  </si>
  <si>
    <t>S14000104</t>
  </si>
  <si>
    <t>Rutherglen</t>
  </si>
  <si>
    <t>Shanks</t>
  </si>
  <si>
    <t>E14001537</t>
  </si>
  <si>
    <t>Swindon South</t>
  </si>
  <si>
    <t>Heidi</t>
  </si>
  <si>
    <t>E14001574</t>
  </si>
  <si>
    <t>West Bromwich</t>
  </si>
  <si>
    <t>Coombes</t>
  </si>
  <si>
    <t>E14001276</t>
  </si>
  <si>
    <t>E14001354</t>
  </si>
  <si>
    <t>Manchester Withington</t>
  </si>
  <si>
    <t>S14000090</t>
  </si>
  <si>
    <t>Glenrothes and Mid Fife</t>
  </si>
  <si>
    <t>E14001584</t>
  </si>
  <si>
    <t>Widnes and Halewood</t>
  </si>
  <si>
    <t>S14000102</t>
  </si>
  <si>
    <t>Johanna</t>
  </si>
  <si>
    <t>Baxter</t>
  </si>
  <si>
    <t>S14000089</t>
  </si>
  <si>
    <t>Glasgow West</t>
  </si>
  <si>
    <t>E14001541</t>
  </si>
  <si>
    <t>Na h-Eileanan an Iar</t>
  </si>
  <si>
    <t>Torcuil</t>
  </si>
  <si>
    <t>Crichton</t>
  </si>
  <si>
    <t>E14001518</t>
  </si>
  <si>
    <t>E14001464</t>
  </si>
  <si>
    <t>Selby</t>
  </si>
  <si>
    <t>Mather</t>
  </si>
  <si>
    <t>E14001436</t>
  </si>
  <si>
    <t>Rawmarsh and Conisbrough</t>
  </si>
  <si>
    <t>E14001198</t>
  </si>
  <si>
    <t>Sally</t>
  </si>
  <si>
    <t>Jameson</t>
  </si>
  <si>
    <t>E14001595</t>
  </si>
  <si>
    <t>E14001074</t>
  </si>
  <si>
    <t>Barnsley North</t>
  </si>
  <si>
    <t>E14001107</t>
  </si>
  <si>
    <t>Blyth and Ashington</t>
  </si>
  <si>
    <t>E14001185</t>
  </si>
  <si>
    <t>Connor</t>
  </si>
  <si>
    <t>Naismith</t>
  </si>
  <si>
    <t>E14001368</t>
  </si>
  <si>
    <t>Myer</t>
  </si>
  <si>
    <t>E14001260</t>
  </si>
  <si>
    <t>E14001338</t>
  </si>
  <si>
    <t>Liverpool Riverside</t>
  </si>
  <si>
    <t>S14000072</t>
  </si>
  <si>
    <t>Cumbernauld and Kirkintilloch</t>
  </si>
  <si>
    <t>Katrina</t>
  </si>
  <si>
    <t>E14001183</t>
  </si>
  <si>
    <t>Cramlington and Killingworth</t>
  </si>
  <si>
    <t>Foody</t>
  </si>
  <si>
    <t>E14001347</t>
  </si>
  <si>
    <t>Roca</t>
  </si>
  <si>
    <t>Blair</t>
  </si>
  <si>
    <t>McDougall</t>
  </si>
  <si>
    <t>N05000007</t>
  </si>
  <si>
    <t>Cullen</t>
  </si>
  <si>
    <t>S14000063</t>
  </si>
  <si>
    <t>Kenneth</t>
  </si>
  <si>
    <t>E14001211</t>
  </si>
  <si>
    <t>NEP</t>
  </si>
  <si>
    <t>E14001428</t>
  </si>
  <si>
    <t>Pontefract, Castleford and Knottingley</t>
  </si>
  <si>
    <t>E14001285</t>
  </si>
  <si>
    <t>Joe</t>
  </si>
  <si>
    <t>E14001567</t>
  </si>
  <si>
    <t>Washington and Gateshead South</t>
  </si>
  <si>
    <t>E14001546</t>
  </si>
  <si>
    <t>Jen</t>
  </si>
  <si>
    <t>Craft</t>
  </si>
  <si>
    <t>E14001075</t>
  </si>
  <si>
    <t>Barnsley South</t>
  </si>
  <si>
    <t>E14001113</t>
  </si>
  <si>
    <t>E14001594</t>
  </si>
  <si>
    <t>Sureena</t>
  </si>
  <si>
    <t>Brackenridge</t>
  </si>
  <si>
    <t>E14001382</t>
  </si>
  <si>
    <t>Newton Aycliffe and Spennymoor</t>
  </si>
  <si>
    <t>Strickland</t>
  </si>
  <si>
    <t>N05000001</t>
  </si>
  <si>
    <t>E14001144</t>
  </si>
  <si>
    <t>Frith</t>
  </si>
  <si>
    <t>E14001317</t>
  </si>
  <si>
    <t>Midgley</t>
  </si>
  <si>
    <t>E14001563</t>
  </si>
  <si>
    <t>E14001329</t>
  </si>
  <si>
    <t>Leigh and Atherton</t>
  </si>
  <si>
    <t>Platt</t>
  </si>
  <si>
    <t>E14001076</t>
  </si>
  <si>
    <t>Scrogham</t>
  </si>
  <si>
    <t>E14001259</t>
  </si>
  <si>
    <t>S14000106</t>
  </si>
  <si>
    <t>McAllister</t>
  </si>
  <si>
    <t>S14000070</t>
  </si>
  <si>
    <t>Coatbridge and Bellshill</t>
  </si>
  <si>
    <t>Frank</t>
  </si>
  <si>
    <t>E14001339</t>
  </si>
  <si>
    <t>Liverpool Walton</t>
  </si>
  <si>
    <t>E14001105</t>
  </si>
  <si>
    <t>E14001583</t>
  </si>
  <si>
    <t>Whitehaven and Workington</t>
  </si>
  <si>
    <t>MacAlister</t>
  </si>
  <si>
    <t>E14001272</t>
  </si>
  <si>
    <t>Brash</t>
  </si>
  <si>
    <t>N05000002</t>
  </si>
  <si>
    <t>E14001066</t>
  </si>
  <si>
    <t>Linsey</t>
  </si>
  <si>
    <t>Farnsworth</t>
  </si>
  <si>
    <t>E14001506</t>
  </si>
  <si>
    <t>Spen Valley</t>
  </si>
  <si>
    <t>Leadbeater</t>
  </si>
  <si>
    <t>S14000107</t>
  </si>
  <si>
    <t>Elaine</t>
  </si>
  <si>
    <t>E14001255</t>
  </si>
  <si>
    <t>Great Grimsby and Cleethorpes</t>
  </si>
  <si>
    <t>Onn</t>
  </si>
  <si>
    <t>E14001202</t>
  </si>
  <si>
    <t>Dover and Deal</t>
  </si>
  <si>
    <t>Tapp</t>
  </si>
  <si>
    <t>W07000083</t>
  </si>
  <si>
    <t>Bangor Aberconwy</t>
  </si>
  <si>
    <t>E14001300</t>
  </si>
  <si>
    <t>E14001142</t>
  </si>
  <si>
    <t>Ryan</t>
  </si>
  <si>
    <t>S14000105</t>
  </si>
  <si>
    <t>Stirling and Strathallan</t>
  </si>
  <si>
    <t>W07000082</t>
  </si>
  <si>
    <t>W07000102</t>
  </si>
  <si>
    <t>Montgomeryshire and Glyndŵr</t>
  </si>
  <si>
    <t>Witherden</t>
  </si>
  <si>
    <t>E14001520</t>
  </si>
  <si>
    <t>Stoke-on-Trent Central</t>
  </si>
  <si>
    <t>Snell</t>
  </si>
  <si>
    <t>E14001286</t>
  </si>
  <si>
    <t>Heywood and Middleton North</t>
  </si>
  <si>
    <t>Elsie</t>
  </si>
  <si>
    <t>Blundell</t>
  </si>
  <si>
    <t>E14001477</t>
  </si>
  <si>
    <t>INet</t>
  </si>
  <si>
    <t>E14001415</t>
  </si>
  <si>
    <t>W07000104</t>
  </si>
  <si>
    <t xml:space="preserve">Should be below quota </t>
  </si>
  <si>
    <t>W07000086</t>
  </si>
  <si>
    <t>E14001297</t>
  </si>
  <si>
    <t>Harpreet</t>
  </si>
  <si>
    <t>Uppal</t>
  </si>
  <si>
    <t>W07000105</t>
  </si>
  <si>
    <t>Newport West and Islwyn</t>
  </si>
  <si>
    <t>E14001389</t>
  </si>
  <si>
    <t>Akehurst</t>
  </si>
  <si>
    <t>W07000092</t>
  </si>
  <si>
    <t>Barros-Curtis</t>
  </si>
  <si>
    <t>E14001301</t>
  </si>
  <si>
    <t>Jas</t>
  </si>
  <si>
    <t>Athwal</t>
  </si>
  <si>
    <r>
      <rPr>
        <sz val="10"/>
        <color indexed="8"/>
        <rFont val="Helvetica Neue"/>
      </rPr>
      <t>Green</t>
    </r>
  </si>
  <si>
    <t>E14001119</t>
  </si>
  <si>
    <t>E14001531</t>
  </si>
  <si>
    <t>Irene</t>
  </si>
  <si>
    <t>S14000081</t>
  </si>
  <si>
    <t>Arthur</t>
  </si>
  <si>
    <t>N05000015</t>
  </si>
  <si>
    <r>
      <rPr>
        <sz val="10"/>
        <color indexed="8"/>
        <rFont val="Helvetica Neue"/>
      </rPr>
      <t>APNI</t>
    </r>
  </si>
  <si>
    <t>E14001492</t>
  </si>
  <si>
    <t>E14001086</t>
  </si>
  <si>
    <t>Bethnal Green and Stepney</t>
  </si>
  <si>
    <t>S14000087</t>
  </si>
  <si>
    <t>McKee</t>
  </si>
  <si>
    <t>S14000085</t>
  </si>
  <si>
    <t>Rhodes</t>
  </si>
  <si>
    <t>S14000079</t>
  </si>
  <si>
    <t>Gilbert</t>
  </si>
  <si>
    <t>S14000078</t>
  </si>
  <si>
    <t>Edinburgh East and Musselburgh</t>
  </si>
  <si>
    <t>E14001120</t>
  </si>
  <si>
    <t>E14001094</t>
  </si>
  <si>
    <t>Birmingham Hall Green and Moseley</t>
  </si>
  <si>
    <t>E14001346</t>
  </si>
  <si>
    <t>Luton South and South Bedfordshire</t>
  </si>
  <si>
    <t>E14001071</t>
  </si>
  <si>
    <t>Kyrke-Smith</t>
  </si>
  <si>
    <t>E14001568</t>
  </si>
  <si>
    <t>Turmaine</t>
  </si>
  <si>
    <t>E14001210</t>
  </si>
  <si>
    <t>Earley and Woodley</t>
  </si>
  <si>
    <t>Yuan</t>
  </si>
  <si>
    <t>Yang</t>
  </si>
  <si>
    <t>E14001399</t>
  </si>
  <si>
    <t>Sadik</t>
  </si>
  <si>
    <t>Al-Hassan</t>
  </si>
  <si>
    <t>E14001554</t>
  </si>
  <si>
    <t>Jayne</t>
  </si>
  <si>
    <t>Kirkham</t>
  </si>
  <si>
    <t>W07000108</t>
  </si>
  <si>
    <t>Torsten</t>
  </si>
  <si>
    <t>E14001172</t>
  </si>
  <si>
    <t>Cities of London and Westminster</t>
  </si>
  <si>
    <t>E14001160</t>
  </si>
  <si>
    <t>Coleman</t>
  </si>
  <si>
    <t>E14001123</t>
  </si>
  <si>
    <t>Brent West</t>
  </si>
  <si>
    <t>E14001310</t>
  </si>
  <si>
    <t>Kensington and Bayswater</t>
  </si>
  <si>
    <t>W07000098</t>
  </si>
  <si>
    <t>W07000106</t>
  </si>
  <si>
    <t>W07000103</t>
  </si>
  <si>
    <t>Neath and Swansea East</t>
  </si>
  <si>
    <t>E14001150</t>
  </si>
  <si>
    <t>E14001204</t>
  </si>
  <si>
    <t>Dudley</t>
  </si>
  <si>
    <t>Sonia</t>
  </si>
  <si>
    <t>Kumar</t>
  </si>
  <si>
    <t>E14001400</t>
  </si>
  <si>
    <t>North Warwickshire and Bedworth</t>
  </si>
  <si>
    <t>E14001474</t>
  </si>
  <si>
    <t>McKenna</t>
  </si>
  <si>
    <t>Si</t>
  </si>
  <si>
    <t>E14001547</t>
  </si>
  <si>
    <t>Tipton and Wednesbury</t>
  </si>
  <si>
    <t>Antonia</t>
  </si>
  <si>
    <t>Bance</t>
  </si>
  <si>
    <t>E14001538</t>
  </si>
  <si>
    <t>E14001239</t>
  </si>
  <si>
    <t>Vaughan</t>
  </si>
  <si>
    <t>E14001344</t>
  </si>
  <si>
    <t>Lowestoft</t>
  </si>
  <si>
    <t>Asato</t>
  </si>
  <si>
    <t>E14001157</t>
  </si>
  <si>
    <t>Tristan</t>
  </si>
  <si>
    <t>E14001521</t>
  </si>
  <si>
    <t>Stoke-on-Trent North</t>
  </si>
  <si>
    <t>E14001104</t>
  </si>
  <si>
    <t>Blackpool North and Fleetwood</t>
  </si>
  <si>
    <t>Lorraine</t>
  </si>
  <si>
    <t>Beavers</t>
  </si>
  <si>
    <t>E14001101</t>
  </si>
  <si>
    <t>Rushworth</t>
  </si>
  <si>
    <t>E14001447</t>
  </si>
  <si>
    <t>Lauren</t>
  </si>
  <si>
    <t>E14001471</t>
  </si>
  <si>
    <t>Sherwood Forest</t>
  </si>
  <si>
    <t>Welsh</t>
  </si>
  <si>
    <t>E14001355</t>
  </si>
  <si>
    <t>Yemm</t>
  </si>
  <si>
    <t>E14001089</t>
  </si>
  <si>
    <t>Francis</t>
  </si>
  <si>
    <t>E14001426</t>
  </si>
  <si>
    <t>Plymouth Moor View</t>
  </si>
  <si>
    <t>Fred</t>
  </si>
  <si>
    <t>E14001497</t>
  </si>
  <si>
    <t>Terry</t>
  </si>
  <si>
    <t>Jermy</t>
  </si>
  <si>
    <t>E14001380</t>
  </si>
  <si>
    <t>Newcastle-under-Lyme</t>
  </si>
  <si>
    <t>Jogee</t>
  </si>
  <si>
    <t>E14001261</t>
  </si>
  <si>
    <t>Halesowen</t>
  </si>
  <si>
    <t>Ballinger</t>
  </si>
  <si>
    <t>E14001413</t>
  </si>
  <si>
    <t>Jodie</t>
  </si>
  <si>
    <t>Gosling</t>
  </si>
  <si>
    <t>E14001461</t>
  </si>
  <si>
    <t>Hume</t>
  </si>
  <si>
    <t>E14001267</t>
  </si>
  <si>
    <t>Vince</t>
  </si>
  <si>
    <t>E14001110</t>
  </si>
  <si>
    <t>Kirith</t>
  </si>
  <si>
    <t>Entwistle</t>
  </si>
  <si>
    <t>E14001450</t>
  </si>
  <si>
    <t>MacNae</t>
  </si>
  <si>
    <t>E14001079</t>
  </si>
  <si>
    <t>E14001199</t>
  </si>
  <si>
    <t>Doncaster East and the Isle of Axholme</t>
  </si>
  <si>
    <t>Pitcher</t>
  </si>
  <si>
    <t>E14001522</t>
  </si>
  <si>
    <t>Stoke-on-Trent South</t>
  </si>
  <si>
    <t>Allison</t>
  </si>
  <si>
    <t>Gardner</t>
  </si>
  <si>
    <t>E14001069</t>
  </si>
  <si>
    <t>Sojan</t>
  </si>
  <si>
    <t>Joseph</t>
  </si>
  <si>
    <t>E14001109</t>
  </si>
  <si>
    <t>Fleet</t>
  </si>
  <si>
    <t>E14001571</t>
  </si>
  <si>
    <t>Wellingborough and Rushden</t>
  </si>
  <si>
    <t>Gen</t>
  </si>
  <si>
    <t>Kitchen</t>
  </si>
  <si>
    <t>E14001191</t>
  </si>
  <si>
    <t>Dickson</t>
  </si>
  <si>
    <t>E14001246</t>
  </si>
  <si>
    <t>Naushabah</t>
  </si>
  <si>
    <t>E14001228</t>
  </si>
  <si>
    <t>E14001143</t>
  </si>
  <si>
    <t>Burton and Uttoxeter</t>
  </si>
  <si>
    <t>Collier</t>
  </si>
  <si>
    <t>E14001418</t>
  </si>
  <si>
    <t>Ossett and Denby Dale</t>
  </si>
  <si>
    <t>Jade</t>
  </si>
  <si>
    <t>Botterill</t>
  </si>
  <si>
    <t>E14001097</t>
  </si>
  <si>
    <t>Birmingham Northfield</t>
  </si>
  <si>
    <t>E14001462</t>
  </si>
  <si>
    <t>Dakin</t>
  </si>
  <si>
    <t>E14001299</t>
  </si>
  <si>
    <t>E14001254</t>
  </si>
  <si>
    <t>E14001431</t>
  </si>
  <si>
    <t>W07000088</t>
  </si>
  <si>
    <t>E14001152</t>
  </si>
  <si>
    <t>Minns</t>
  </si>
  <si>
    <t>E14001216</t>
  </si>
  <si>
    <t>East Thanet</t>
  </si>
  <si>
    <t>Polly</t>
  </si>
  <si>
    <t>Billington</t>
  </si>
  <si>
    <t>E14001441</t>
  </si>
  <si>
    <t>Bloore</t>
  </si>
  <si>
    <t>E14001404</t>
  </si>
  <si>
    <t>Hack</t>
  </si>
  <si>
    <t>E14001335</t>
  </si>
  <si>
    <t>E14001524</t>
  </si>
  <si>
    <t>Eccles</t>
  </si>
  <si>
    <t>E14001508</t>
  </si>
  <si>
    <t>Noah</t>
  </si>
  <si>
    <t>E14001401</t>
  </si>
  <si>
    <t>Carling</t>
  </si>
  <si>
    <t>E14001483</t>
  </si>
  <si>
    <t>Niblett</t>
  </si>
  <si>
    <t>E14001562</t>
  </si>
  <si>
    <t>Walsall and Bloxwich</t>
  </si>
  <si>
    <t>E14001262</t>
  </si>
  <si>
    <t>Dearden</t>
  </si>
  <si>
    <t>E14001491</t>
  </si>
  <si>
    <t>E14001112</t>
  </si>
  <si>
    <t>Phil</t>
  </si>
  <si>
    <t>Brickell</t>
  </si>
  <si>
    <t>E14001095</t>
  </si>
  <si>
    <t>Birmingham Hodge Hill and Solihull North</t>
  </si>
  <si>
    <t>E14001486</t>
  </si>
  <si>
    <t>Gelderd</t>
  </si>
  <si>
    <t>E14001440</t>
  </si>
  <si>
    <t>Turley</t>
  </si>
  <si>
    <t>E14001148</t>
  </si>
  <si>
    <t>Perran</t>
  </si>
  <si>
    <t>Moon</t>
  </si>
  <si>
    <t>E14001513</t>
  </si>
  <si>
    <t>Ingham</t>
  </si>
  <si>
    <t>E14001407</t>
  </si>
  <si>
    <t>Reader</t>
  </si>
  <si>
    <t>E14001184</t>
  </si>
  <si>
    <t>Lamb</t>
  </si>
  <si>
    <t>E14001451</t>
  </si>
  <si>
    <t>E14001581</t>
  </si>
  <si>
    <t>Weston-super-Mare</t>
  </si>
  <si>
    <t>Aldridge</t>
  </si>
  <si>
    <t>E14001501</t>
  </si>
  <si>
    <t>Southend East and Rochford</t>
  </si>
  <si>
    <t>Bayo</t>
  </si>
  <si>
    <t>Alaba</t>
  </si>
  <si>
    <t>E14001499</t>
  </si>
  <si>
    <t>Southampton Itchen</t>
  </si>
  <si>
    <t>Paffey</t>
  </si>
  <si>
    <t>E14001516</t>
  </si>
  <si>
    <t>Bonavia</t>
  </si>
  <si>
    <t>E14001416</t>
  </si>
  <si>
    <t>Oldham West, Chadderton and Royton</t>
  </si>
  <si>
    <t>E14001179</t>
  </si>
  <si>
    <t>Corby and East Northamptonshire</t>
  </si>
  <si>
    <t>Barron</t>
  </si>
  <si>
    <t>E14001502</t>
  </si>
  <si>
    <t>Southend West and Leigh</t>
  </si>
  <si>
    <t>Burton-Sampson</t>
  </si>
  <si>
    <t>E14001362</t>
  </si>
  <si>
    <t>E14001140</t>
  </si>
  <si>
    <t>Juliet</t>
  </si>
  <si>
    <t>E14001206</t>
  </si>
  <si>
    <t>Dunstable and Leighton Buzzard</t>
  </si>
  <si>
    <t>Mayer</t>
  </si>
  <si>
    <t>E14001422</t>
  </si>
  <si>
    <t>Pendle and Clitheroe</t>
  </si>
  <si>
    <t>Hinder</t>
  </si>
  <si>
    <t>E14001278</t>
  </si>
  <si>
    <t>E14001391</t>
  </si>
  <si>
    <t>W07000111</t>
  </si>
  <si>
    <t>Ranger</t>
  </si>
  <si>
    <t>E14001536</t>
  </si>
  <si>
    <t>Swindon North</t>
  </si>
  <si>
    <t>E14001446</t>
  </si>
  <si>
    <t>Waugh</t>
  </si>
  <si>
    <t>E14001342</t>
  </si>
  <si>
    <t>Jeevun</t>
  </si>
  <si>
    <t>Sandher</t>
  </si>
  <si>
    <t>E14001240</t>
  </si>
  <si>
    <t>Forest of Dean</t>
  </si>
  <si>
    <t>Bishop</t>
  </si>
  <si>
    <t>E14001304</t>
  </si>
  <si>
    <t>Isle of Wight West</t>
  </si>
  <si>
    <t>Quigley</t>
  </si>
  <si>
    <t>E14001117</t>
  </si>
  <si>
    <t>Swallow</t>
  </si>
  <si>
    <t>E14001063</t>
  </si>
  <si>
    <t>E14001146</t>
  </si>
  <si>
    <t>Bury St Edmunds and Stowmarket</t>
  </si>
  <si>
    <t>Prinsley</t>
  </si>
  <si>
    <t>E14001116</t>
  </si>
  <si>
    <t>Toale</t>
  </si>
  <si>
    <t>E14001311</t>
  </si>
  <si>
    <t>Wrighting</t>
  </si>
  <si>
    <t>W07000095</t>
  </si>
  <si>
    <t>Clwyd North</t>
  </si>
  <si>
    <t>German</t>
  </si>
  <si>
    <t>W07000100</t>
  </si>
  <si>
    <t>Mid and South Pembrokeshire</t>
  </si>
  <si>
    <t>Tufnell</t>
  </si>
  <si>
    <t>E14001453</t>
  </si>
  <si>
    <t>Slinger</t>
  </si>
  <si>
    <t>E14001429</t>
  </si>
  <si>
    <t>Duncan-Jordan</t>
  </si>
  <si>
    <t>E14001485</t>
  </si>
  <si>
    <t>Hatton</t>
  </si>
  <si>
    <t>E14001178</t>
  </si>
  <si>
    <t>E14001504</t>
  </si>
  <si>
    <t>Hurley</t>
  </si>
  <si>
    <t>E14001443</t>
  </si>
  <si>
    <t>Maya</t>
  </si>
  <si>
    <t>E14001372</t>
  </si>
  <si>
    <t>Lizzi</t>
  </si>
  <si>
    <t>Collinge</t>
  </si>
  <si>
    <t>E14001190</t>
  </si>
  <si>
    <t>Lola</t>
  </si>
  <si>
    <t>McEvoy</t>
  </si>
  <si>
    <t>E14001393</t>
  </si>
  <si>
    <t>Hinchliff</t>
  </si>
  <si>
    <t>E14001274</t>
  </si>
  <si>
    <t>Helena</t>
  </si>
  <si>
    <t>Dollimore</t>
  </si>
  <si>
    <t>E14001248</t>
  </si>
  <si>
    <t>McIntyre</t>
  </si>
  <si>
    <t>W07000094</t>
  </si>
  <si>
    <t>Clwyd East</t>
  </si>
  <si>
    <t>Becky</t>
  </si>
  <si>
    <t>Gittins</t>
  </si>
  <si>
    <t>E14001530</t>
  </si>
  <si>
    <t>Jenny</t>
  </si>
  <si>
    <t>Riddell-Carpenter</t>
  </si>
  <si>
    <t>E14001177</t>
  </si>
  <si>
    <t>E14001397</t>
  </si>
  <si>
    <t>North Northumberland</t>
  </si>
  <si>
    <t>E14001141</t>
  </si>
  <si>
    <t>Buckingham and Bletchley</t>
  </si>
  <si>
    <t>Callum</t>
  </si>
  <si>
    <t>E14001424</t>
  </si>
  <si>
    <t>Penrith and Solway</t>
  </si>
  <si>
    <t>Markus</t>
  </si>
  <si>
    <t>Campbell-Savours</t>
  </si>
  <si>
    <t>E14001283</t>
  </si>
  <si>
    <t>Joshua Robert Abraham</t>
  </si>
  <si>
    <t>E14001489</t>
  </si>
  <si>
    <t>Goldsborough</t>
  </si>
  <si>
    <t>W07000110</t>
  </si>
  <si>
    <t>Vale of Glamorgan</t>
  </si>
  <si>
    <t>Kanishka</t>
  </si>
  <si>
    <t>Narayan</t>
  </si>
  <si>
    <t>E14001195</t>
  </si>
  <si>
    <t>Whitby</t>
  </si>
  <si>
    <t>E14001176</t>
  </si>
  <si>
    <t>Pam</t>
  </si>
  <si>
    <t>E14001599</t>
  </si>
  <si>
    <t>Beccy</t>
  </si>
  <si>
    <t>E14001597</t>
  </si>
  <si>
    <t>E14001394</t>
  </si>
  <si>
    <t>North East Somerset and Hanham</t>
  </si>
  <si>
    <t>E14001151</t>
  </si>
  <si>
    <t>E14001558</t>
  </si>
  <si>
    <t>Beales</t>
  </si>
  <si>
    <t>E14001433</t>
  </si>
  <si>
    <t>E14001100</t>
  </si>
  <si>
    <t>Birmingham Yardley</t>
  </si>
  <si>
    <t>E14001115</t>
  </si>
  <si>
    <t>E14001439</t>
  </si>
  <si>
    <t>Reading West and Mid Berkshire</t>
  </si>
  <si>
    <t>E14001370</t>
  </si>
  <si>
    <t>Curtis</t>
  </si>
  <si>
    <t>E14001186</t>
  </si>
  <si>
    <t>Croydon East</t>
  </si>
  <si>
    <t>Natasha</t>
  </si>
  <si>
    <t>Irons</t>
  </si>
  <si>
    <t>E14001118</t>
  </si>
  <si>
    <t>E14001573</t>
  </si>
  <si>
    <t>Lewin</t>
  </si>
  <si>
    <t>E14001236</t>
  </si>
  <si>
    <t>E14001369</t>
  </si>
  <si>
    <t>Milton Keynes Central</t>
  </si>
  <si>
    <t>E14001072</t>
  </si>
  <si>
    <t>Sean</t>
  </si>
  <si>
    <t>Woodcock</t>
  </si>
  <si>
    <t>E14001425</t>
  </si>
  <si>
    <t>Pakes</t>
  </si>
  <si>
    <t>W07000089</t>
  </si>
  <si>
    <t>Cardiff East</t>
  </si>
  <si>
    <t>E14001345</t>
  </si>
  <si>
    <t>W07000101</t>
  </si>
  <si>
    <t>Monmouthshire</t>
  </si>
  <si>
    <t>Fookes</t>
  </si>
  <si>
    <t>E14001600</t>
  </si>
  <si>
    <t>E14001065</t>
  </si>
  <si>
    <t>Rand</t>
  </si>
  <si>
    <t>S14000095</t>
  </si>
  <si>
    <t>Gregor</t>
  </si>
  <si>
    <t>Poynton</t>
  </si>
  <si>
    <t>E14001169</t>
  </si>
  <si>
    <t>E14001279</t>
  </si>
  <si>
    <t>Pinto-Duschinsky</t>
  </si>
  <si>
    <t>N05000006</t>
  </si>
  <si>
    <t>E14001194</t>
  </si>
  <si>
    <t>Baggy</t>
  </si>
  <si>
    <t>Shanker</t>
  </si>
  <si>
    <t>E14001111</t>
  </si>
  <si>
    <t>Bolton South and Walkden</t>
  </si>
  <si>
    <t>E14001303</t>
  </si>
  <si>
    <t>Isle of Wight East</t>
  </si>
  <si>
    <t>under</t>
  </si>
  <si>
    <t>E14001233</t>
  </si>
  <si>
    <t>Fareham and Waterlooville</t>
  </si>
  <si>
    <t>E14001552</t>
  </si>
  <si>
    <t>Torridge and Tavistock</t>
  </si>
  <si>
    <t>E14001288</t>
  </si>
  <si>
    <t>Hinckley and Bosworth</t>
  </si>
  <si>
    <t>E14001505</t>
  </si>
  <si>
    <t>Jopp</t>
  </si>
  <si>
    <t>E14001215</t>
  </si>
  <si>
    <t>E14001533</t>
  </si>
  <si>
    <t>Sussex Weald</t>
  </si>
  <si>
    <t>Nus</t>
  </si>
  <si>
    <t>E14001217</t>
  </si>
  <si>
    <t>East Wiltshire</t>
  </si>
  <si>
    <t>S14000067</t>
  </si>
  <si>
    <t>Argyll, Bute and South Lochaber</t>
  </si>
  <si>
    <t>E14001171</t>
  </si>
  <si>
    <t>E14001374</t>
  </si>
  <si>
    <t>E14001373</t>
  </si>
  <si>
    <t>E14001498</t>
  </si>
  <si>
    <t>E14001479</t>
  </si>
  <si>
    <t>Solihull West and Shirley</t>
  </si>
  <si>
    <t>Shastri-Hurst</t>
  </si>
  <si>
    <t>W07000087</t>
  </si>
  <si>
    <t>Caerfyrddin</t>
  </si>
  <si>
    <t>Ann</t>
  </si>
  <si>
    <t>PC gain from Con</t>
  </si>
  <si>
    <t>E14001263</t>
  </si>
  <si>
    <t>Hamble Valley</t>
  </si>
  <si>
    <t>E14001277</t>
  </si>
  <si>
    <t>Smart</t>
  </si>
  <si>
    <t>E14001403</t>
  </si>
  <si>
    <t>E14001549</t>
  </si>
  <si>
    <t>Tonbridge</t>
  </si>
  <si>
    <t>E14001488</t>
  </si>
  <si>
    <t>E14001381</t>
  </si>
  <si>
    <t>Wrigley</t>
  </si>
  <si>
    <t>E14001138</t>
  </si>
  <si>
    <t>E14001155</t>
  </si>
  <si>
    <t>E14001405</t>
  </si>
  <si>
    <t>E14001579</t>
  </si>
  <si>
    <t>E14001126</t>
  </si>
  <si>
    <t>Bridgwater</t>
  </si>
  <si>
    <t>W07000085</t>
  </si>
  <si>
    <t>Brecon, Radnor and Cwm Tawe</t>
  </si>
  <si>
    <t>Chadwick</t>
  </si>
  <si>
    <t>E14001496</t>
  </si>
  <si>
    <t>E14001232</t>
  </si>
  <si>
    <t>Exmouth and Exeter East</t>
  </si>
  <si>
    <t>E14001349</t>
  </si>
  <si>
    <t>Maidstone and Malling</t>
  </si>
  <si>
    <t>E14001241</t>
  </si>
  <si>
    <t>Frome and East Somerset</t>
  </si>
  <si>
    <t>Sabine</t>
  </si>
  <si>
    <t>E14001465</t>
  </si>
  <si>
    <t>E14001067</t>
  </si>
  <si>
    <t>E14001493</t>
  </si>
  <si>
    <t>South Shropshire</t>
  </si>
  <si>
    <t>E14001456</t>
  </si>
  <si>
    <t>E14001220</t>
  </si>
  <si>
    <t>E14001494</t>
  </si>
  <si>
    <t>E14001309</t>
  </si>
  <si>
    <t>S14000111</t>
  </si>
  <si>
    <t>E14001386</t>
  </si>
  <si>
    <t>North Cotswolds</t>
  </si>
  <si>
    <t>E14001458</t>
  </si>
  <si>
    <t>Rutland and Stamford</t>
  </si>
  <si>
    <t>E14001360</t>
  </si>
  <si>
    <t>Mid Buckinghamshire</t>
  </si>
  <si>
    <t>E14001442</t>
  </si>
  <si>
    <t>E14001153</t>
  </si>
  <si>
    <t>Bobby</t>
  </si>
  <si>
    <t>E14001192</t>
  </si>
  <si>
    <t>E14001082</t>
  </si>
  <si>
    <t>E14001102</t>
  </si>
  <si>
    <t>Adnan</t>
  </si>
  <si>
    <t>Ind gain from Lab</t>
  </si>
  <si>
    <t>E14001080</t>
  </si>
  <si>
    <t>E14001224</t>
  </si>
  <si>
    <t>Ely and East Cambridgeshire</t>
  </si>
  <si>
    <t>Cane</t>
  </si>
  <si>
    <t>E14001156</t>
  </si>
  <si>
    <t>E14001534</t>
  </si>
  <si>
    <t>E14001159</t>
  </si>
  <si>
    <t>Goldman</t>
  </si>
  <si>
    <t>E14001125</t>
  </si>
  <si>
    <t>E14001326</t>
  </si>
  <si>
    <t>Shivani</t>
  </si>
  <si>
    <t>Raja</t>
  </si>
  <si>
    <t>E14001351</t>
  </si>
  <si>
    <t>E14001234</t>
  </si>
  <si>
    <t>Farnham and Bordon</t>
  </si>
  <si>
    <t>E14001197</t>
  </si>
  <si>
    <t>Didcot and Wantage</t>
  </si>
  <si>
    <t>Olly</t>
  </si>
  <si>
    <t>Glover</t>
  </si>
  <si>
    <t>E14001281</t>
  </si>
  <si>
    <t>W07000096</t>
  </si>
  <si>
    <t>W07000093</t>
  </si>
  <si>
    <t>Ceredigion Preseli</t>
  </si>
  <si>
    <t>E14001555</t>
  </si>
  <si>
    <t>E14001136</t>
  </si>
  <si>
    <t>Broadland and Fakenham</t>
  </si>
  <si>
    <t>E14001402</t>
  </si>
  <si>
    <t>North West Essex</t>
  </si>
  <si>
    <t>E14001366</t>
  </si>
  <si>
    <t>Bennett</t>
  </si>
  <si>
    <t>E14001196</t>
  </si>
  <si>
    <t>Dewsbury and Batley</t>
  </si>
  <si>
    <t>Iqbal</t>
  </si>
  <si>
    <t>E14001487</t>
  </si>
  <si>
    <t>N05000012</t>
  </si>
  <si>
    <t>Allister</t>
  </si>
  <si>
    <t>TUV gain from DUP</t>
  </si>
  <si>
    <t>E14001544</t>
  </si>
  <si>
    <t>E14001294</t>
  </si>
  <si>
    <t>Milne</t>
  </si>
  <si>
    <t>E14001384</t>
  </si>
  <si>
    <t>North Bedfordshire</t>
  </si>
  <si>
    <t>E14001090</t>
  </si>
  <si>
    <t>Bicester and Woodstock</t>
  </si>
  <si>
    <t>Calum</t>
  </si>
  <si>
    <t>E14001512</t>
  </si>
  <si>
    <t>St Neots and Mid Cambridgeshire</t>
  </si>
  <si>
    <t>Sollom</t>
  </si>
  <si>
    <t>E14001243</t>
  </si>
  <si>
    <t>S14000091</t>
  </si>
  <si>
    <t>Gordon and Buchan</t>
  </si>
  <si>
    <t>Cross</t>
  </si>
  <si>
    <t>N05000014</t>
  </si>
  <si>
    <t>Swann</t>
  </si>
  <si>
    <t>UUP gain from DUP</t>
  </si>
  <si>
    <t>E14001227</t>
  </si>
  <si>
    <t>Maguire</t>
  </si>
  <si>
    <t>E14001495</t>
  </si>
  <si>
    <t>E14001108</t>
  </si>
  <si>
    <t>E14001212</t>
  </si>
  <si>
    <t>East Grinstead and Uckfield</t>
  </si>
  <si>
    <t>E14001460</t>
  </si>
  <si>
    <t>E14001164</t>
  </si>
  <si>
    <t>Chester South and Eddisbury</t>
  </si>
  <si>
    <t>Aphra</t>
  </si>
  <si>
    <t>Brandreth</t>
  </si>
  <si>
    <t>E14001203</t>
  </si>
  <si>
    <t>Droitwich and Evesham</t>
  </si>
  <si>
    <t>E14001588</t>
  </si>
  <si>
    <t>Rankin</t>
  </si>
  <si>
    <t>E14001417</t>
  </si>
  <si>
    <t>S14000062</t>
  </si>
  <si>
    <t>Aberdeenshire North and Moray East</t>
  </si>
  <si>
    <t>Seamus</t>
  </si>
  <si>
    <t>E14001158</t>
  </si>
  <si>
    <t>Morrison</t>
  </si>
  <si>
    <t>W07000112</t>
  </si>
  <si>
    <t>Llinos</t>
  </si>
  <si>
    <t>Medi</t>
  </si>
  <si>
    <t>E14001214</t>
  </si>
  <si>
    <t>E14001543</t>
  </si>
  <si>
    <t>E14001545</t>
  </si>
  <si>
    <t>E14001312</t>
  </si>
  <si>
    <t>E14001591</t>
  </si>
  <si>
    <t>S14000073</t>
  </si>
  <si>
    <t>E14001569</t>
  </si>
  <si>
    <t>Waveney Valley</t>
  </si>
  <si>
    <t>Adrian</t>
  </si>
  <si>
    <t>Ramsay</t>
  </si>
  <si>
    <t>Green gain from Con</t>
  </si>
  <si>
    <t>E14001242</t>
  </si>
  <si>
    <t>Snowden</t>
  </si>
  <si>
    <t>E14001266</t>
  </si>
  <si>
    <t>Harborough, Oadby and Wigston</t>
  </si>
  <si>
    <t>E14001137</t>
  </si>
  <si>
    <t>Bromley and Biggin Hill</t>
  </si>
  <si>
    <t>Fortune</t>
  </si>
  <si>
    <t>E14001490</t>
  </si>
  <si>
    <t>Bool</t>
  </si>
  <si>
    <t>E14001578</t>
  </si>
  <si>
    <t>E14001449</t>
  </si>
  <si>
    <t>E14001298</t>
  </si>
  <si>
    <t>Obese-Jecty</t>
  </si>
  <si>
    <t>E14001592</t>
  </si>
  <si>
    <t>Forster</t>
  </si>
  <si>
    <t>E14001454</t>
  </si>
  <si>
    <t>E14001327</t>
  </si>
  <si>
    <t>Shockat</t>
  </si>
  <si>
    <t>E14001252</t>
  </si>
  <si>
    <t>E14001548</t>
  </si>
  <si>
    <t>Tiverton and Minehead</t>
  </si>
  <si>
    <t>Gilmour</t>
  </si>
  <si>
    <t>E14001392</t>
  </si>
  <si>
    <t>Brewer</t>
  </si>
  <si>
    <t>E14001235</t>
  </si>
  <si>
    <t>E14001420</t>
  </si>
  <si>
    <t>S14000060</t>
  </si>
  <si>
    <t>E14001570</t>
  </si>
  <si>
    <t>Weald of Kent</t>
  </si>
  <si>
    <t>Lam</t>
  </si>
  <si>
    <t>E14001356</t>
  </si>
  <si>
    <t>Melksham and Devizes</t>
  </si>
  <si>
    <t>E14001481</t>
  </si>
  <si>
    <t>Pippa</t>
  </si>
  <si>
    <t>Heylings</t>
  </si>
  <si>
    <t>E14001444</t>
  </si>
  <si>
    <t>Richmond and Northallerton</t>
  </si>
  <si>
    <t>E14001539</t>
  </si>
  <si>
    <t>E14001542</t>
  </si>
  <si>
    <t>E14001388</t>
  </si>
  <si>
    <t>E14001582</t>
  </si>
  <si>
    <t>Wetherby and Easingwold</t>
  </si>
  <si>
    <t>S14000074</t>
  </si>
  <si>
    <t>S14000066</t>
  </si>
  <si>
    <t>Arbroath and Broughty Ferry</t>
  </si>
  <si>
    <t>Gethins</t>
  </si>
  <si>
    <t>E14001437</t>
  </si>
  <si>
    <t>E14001187</t>
  </si>
  <si>
    <t>E14001507</t>
  </si>
  <si>
    <t>E14001068</t>
  </si>
  <si>
    <t>RUK gain from Con</t>
  </si>
  <si>
    <t>Ash</t>
  </si>
  <si>
    <t>E14001359</t>
  </si>
  <si>
    <t>E14001258</t>
  </si>
  <si>
    <t>Zöe</t>
  </si>
  <si>
    <t>Franklin</t>
  </si>
  <si>
    <t>S14000098</t>
  </si>
  <si>
    <t>Moray West, Nairn and Strathspey</t>
  </si>
  <si>
    <t>Leadbitter</t>
  </si>
  <si>
    <t>E14001201</t>
  </si>
  <si>
    <t>Dorking and Horley</t>
  </si>
  <si>
    <t>Coghlan</t>
  </si>
  <si>
    <t>E14001357</t>
  </si>
  <si>
    <t>Melton and Syston</t>
  </si>
  <si>
    <t>E14001269</t>
  </si>
  <si>
    <t>E14001168</t>
  </si>
  <si>
    <t>S14000108</t>
  </si>
  <si>
    <t>E14001475</t>
  </si>
  <si>
    <t>E14001275</t>
  </si>
  <si>
    <t>E14001284</t>
  </si>
  <si>
    <t>E14001556</t>
  </si>
  <si>
    <t>E14001358</t>
  </si>
  <si>
    <t>Meriden and Solihull East</t>
  </si>
  <si>
    <t>E14001087</t>
  </si>
  <si>
    <t>E14001482</t>
  </si>
  <si>
    <t>South Cotswolds</t>
  </si>
  <si>
    <t>Roz</t>
  </si>
  <si>
    <t>Savage</t>
  </si>
  <si>
    <t>E14001167</t>
  </si>
  <si>
    <t>E14001376</t>
  </si>
  <si>
    <t>Dillon</t>
  </si>
  <si>
    <t>E14001268</t>
  </si>
  <si>
    <t>Harpenden and Berkhamsted</t>
  </si>
  <si>
    <t>E14001273</t>
  </si>
  <si>
    <t>S14000103</t>
  </si>
  <si>
    <t>Perth and Kinross-shire</t>
  </si>
  <si>
    <t>S14000069</t>
  </si>
  <si>
    <t>E14001226</t>
  </si>
  <si>
    <t>E14001088</t>
  </si>
  <si>
    <t>E14001282</t>
  </si>
  <si>
    <t>Herne Bay and Sandwich</t>
  </si>
  <si>
    <t>E14001127</t>
  </si>
  <si>
    <t>Bridlington and The Wolds</t>
  </si>
  <si>
    <t>Charlie</t>
  </si>
  <si>
    <t>Dewhirst</t>
  </si>
  <si>
    <t>E14001364</t>
  </si>
  <si>
    <t>Mid Leicestershire</t>
  </si>
  <si>
    <t>E14001551</t>
  </si>
  <si>
    <t>Darling</t>
  </si>
  <si>
    <t>E14001526</t>
  </si>
  <si>
    <t>Stratford-on-Avon</t>
  </si>
  <si>
    <t>Manuela</t>
  </si>
  <si>
    <t>Perteghella</t>
  </si>
  <si>
    <t>E14001540</t>
  </si>
  <si>
    <t>Taunton and Wellington</t>
  </si>
  <si>
    <t>Amos</t>
  </si>
  <si>
    <t>E14001572</t>
  </si>
  <si>
    <t>Wells and Mendip Hills</t>
  </si>
  <si>
    <t>Tessa</t>
  </si>
  <si>
    <t>Munt</t>
  </si>
  <si>
    <t>E14001590</t>
  </si>
  <si>
    <t>E14001390</t>
  </si>
  <si>
    <t>S14000061</t>
  </si>
  <si>
    <t>E14001398</t>
  </si>
  <si>
    <t>S14000065</t>
  </si>
  <si>
    <t>Angus and Perthshire Glens</t>
  </si>
  <si>
    <t>E14001365</t>
  </si>
  <si>
    <t>E14001250</t>
  </si>
  <si>
    <t>Goole and Pocklington</t>
  </si>
  <si>
    <t>E14001593</t>
  </si>
  <si>
    <t>E14001280</t>
  </si>
  <si>
    <t>Henley and Thame</t>
  </si>
  <si>
    <t>Freddie</t>
  </si>
  <si>
    <t>Van Mierlo</t>
  </si>
  <si>
    <t>E14001330</t>
  </si>
  <si>
    <t>MacCleary</t>
  </si>
  <si>
    <t>E14001532</t>
  </si>
  <si>
    <t>Pinkerton</t>
  </si>
  <si>
    <t>E14001247</t>
  </si>
  <si>
    <t>Glastonbury and Somerton</t>
  </si>
  <si>
    <t>Dyke</t>
  </si>
  <si>
    <t>E14001098</t>
  </si>
  <si>
    <t>Birmingham Perry Barr</t>
  </si>
  <si>
    <t>Ayoub</t>
  </si>
  <si>
    <t>E14001162</t>
  </si>
  <si>
    <t>N05000008</t>
  </si>
  <si>
    <t>SDLP hold</t>
  </si>
  <si>
    <t>E14001395</t>
  </si>
  <si>
    <t>Chowns</t>
  </si>
  <si>
    <t>E14001445</t>
  </si>
  <si>
    <t>E14001139</t>
  </si>
  <si>
    <t>Cocking</t>
  </si>
  <si>
    <t>E14001484</t>
  </si>
  <si>
    <t>South Devon</t>
  </si>
  <si>
    <t>Voaden</t>
  </si>
  <si>
    <t>E14001387</t>
  </si>
  <si>
    <t>Roome</t>
  </si>
  <si>
    <t>E14001476</t>
  </si>
  <si>
    <t>LNIN</t>
  </si>
  <si>
    <t>E14001601</t>
  </si>
  <si>
    <t>E14001523</t>
  </si>
  <si>
    <t>Stone, Great Wyrley and Penkridge</t>
  </si>
  <si>
    <t>UKIP</t>
  </si>
  <si>
    <t>E14001603</t>
  </si>
  <si>
    <t>Dance</t>
  </si>
  <si>
    <t>E14001396</t>
  </si>
  <si>
    <t>Steffan</t>
  </si>
  <si>
    <t>Aquarone</t>
  </si>
  <si>
    <t>E14001166</t>
  </si>
  <si>
    <t>Brown-Fuller</t>
  </si>
  <si>
    <t>S14000094</t>
  </si>
  <si>
    <t>Inverness, Skye and West Ross-shire</t>
  </si>
  <si>
    <t>MacDonald</t>
  </si>
  <si>
    <t>N05000003</t>
  </si>
  <si>
    <t>Belfast South and Mid Down</t>
  </si>
  <si>
    <t>S14000075</t>
  </si>
  <si>
    <t>Dundee Central</t>
  </si>
  <si>
    <t>E14001219</t>
  </si>
  <si>
    <t>Babarinde</t>
  </si>
  <si>
    <t>E14001121</t>
  </si>
  <si>
    <t>E14001586</t>
  </si>
  <si>
    <t>Kohler</t>
  </si>
  <si>
    <t>E14001291</t>
  </si>
  <si>
    <t>Honiton and Sidmouth</t>
  </si>
  <si>
    <t>Foord</t>
  </si>
  <si>
    <t>E14001511</t>
  </si>
  <si>
    <t>E14001385</t>
  </si>
  <si>
    <t>E14001375</t>
  </si>
  <si>
    <t>E14001292</t>
  </si>
  <si>
    <t>E14001253</t>
  </si>
  <si>
    <t>Grantham and Bourne</t>
  </si>
  <si>
    <t>S14000082</t>
  </si>
  <si>
    <t>E14001414</t>
  </si>
  <si>
    <t>Louie</t>
  </si>
  <si>
    <t>French</t>
  </si>
  <si>
    <t>E14001077</t>
  </si>
  <si>
    <t>E14001130</t>
  </si>
  <si>
    <t>Brighton Pavilion</t>
  </si>
  <si>
    <t>Siân</t>
  </si>
  <si>
    <t>E14001343</t>
  </si>
  <si>
    <t>E14001161</t>
  </si>
  <si>
    <t>Wilkinson</t>
  </si>
  <si>
    <t>E14001535</t>
  </si>
  <si>
    <t>E14001308</t>
  </si>
  <si>
    <t>Keighley and Ilkley</t>
  </si>
  <si>
    <t>E14001587</t>
  </si>
  <si>
    <t>Chambers</t>
  </si>
  <si>
    <t>E14001514</t>
  </si>
  <si>
    <t>E14001230</t>
  </si>
  <si>
    <t>Monica</t>
  </si>
  <si>
    <t>Harding</t>
  </si>
  <si>
    <t>E14001154</t>
  </si>
  <si>
    <t>E14001448</t>
  </si>
  <si>
    <t>E14001249</t>
  </si>
  <si>
    <t>Godalming and Ash</t>
  </si>
  <si>
    <t>S14000100</t>
  </si>
  <si>
    <t>E14001480</t>
  </si>
  <si>
    <t>McMurdock</t>
  </si>
  <si>
    <t>E14001363</t>
  </si>
  <si>
    <t>Vikki</t>
  </si>
  <si>
    <t>Slade</t>
  </si>
  <si>
    <t>E14001580</t>
  </si>
  <si>
    <t>S14000097</t>
  </si>
  <si>
    <t>Mid Dunbartonshire</t>
  </si>
  <si>
    <t>Susan</t>
  </si>
  <si>
    <t>E14001316</t>
  </si>
  <si>
    <t>Kingswinford and South Staffordshire</t>
  </si>
  <si>
    <t>E14001128</t>
  </si>
  <si>
    <t>Brigg and Immingham</t>
  </si>
  <si>
    <t>N05000009</t>
  </si>
  <si>
    <t>Sorcha-Lucy</t>
  </si>
  <si>
    <t>APNI gain from DUP</t>
  </si>
  <si>
    <t>E14001270</t>
  </si>
  <si>
    <t>E14001174</t>
  </si>
  <si>
    <t>Farage</t>
  </si>
  <si>
    <t>E14001575</t>
  </si>
  <si>
    <t>Morello</t>
  </si>
  <si>
    <t>E14001064</t>
  </si>
  <si>
    <t>E14001256</t>
  </si>
  <si>
    <t>Rupert</t>
  </si>
  <si>
    <t>Lowe</t>
  </si>
  <si>
    <t>E14001305</t>
  </si>
  <si>
    <t>E14001348</t>
  </si>
  <si>
    <t>Joshua</t>
  </si>
  <si>
    <t>E14001114</t>
  </si>
  <si>
    <t>Tice</t>
  </si>
  <si>
    <t>E14001131</t>
  </si>
  <si>
    <t>Bristol Central</t>
  </si>
  <si>
    <t>Denyer</t>
  </si>
  <si>
    <t>Green gain from Lab</t>
  </si>
  <si>
    <t>E14001519</t>
  </si>
  <si>
    <t>Stockton West</t>
  </si>
  <si>
    <t>N05000013</t>
  </si>
  <si>
    <t>Easton</t>
  </si>
  <si>
    <t>Ind gain from APNI</t>
  </si>
  <si>
    <t>E14001170</t>
  </si>
  <si>
    <t>Spk hold</t>
  </si>
  <si>
    <t>UK GE 2024 All Seats</t>
  </si>
  <si>
    <t>Transferred Seats</t>
  </si>
  <si>
    <t>First party FPTP</t>
  </si>
  <si>
    <t>Allocated PREVAIL</t>
  </si>
  <si>
    <t>Position</t>
  </si>
  <si>
    <t>First</t>
  </si>
  <si>
    <t>Third</t>
  </si>
  <si>
    <t>Second</t>
  </si>
  <si>
    <t>Fourth</t>
  </si>
  <si>
    <t>Seventh</t>
  </si>
  <si>
    <t>Sixth</t>
  </si>
  <si>
    <t>PREVAIL UK General Election 2019</t>
  </si>
  <si>
    <t>Current System</t>
  </si>
  <si>
    <t>Seats Won</t>
  </si>
  <si>
    <t>Seats Won (%)</t>
  </si>
  <si>
    <t>Elected Vote (TV)</t>
  </si>
  <si>
    <t>Totals *</t>
  </si>
  <si>
    <t>Con  Maj</t>
  </si>
  <si>
    <t>No Overall Maj</t>
  </si>
  <si>
    <t>%</t>
  </si>
  <si>
    <t>Total Vote</t>
  </si>
  <si>
    <t>Possible Coalitions</t>
  </si>
  <si>
    <t>Vote Allocation</t>
  </si>
  <si>
    <t>Elected</t>
  </si>
  <si>
    <t>Non-Elected</t>
  </si>
  <si>
    <t>Con/LD</t>
  </si>
  <si>
    <t>Lab/LD/SNP/Green</t>
  </si>
  <si>
    <t>* Note</t>
  </si>
  <si>
    <t>Speaker’s seat is excluded because opposing parties did not stand except for Green</t>
  </si>
  <si>
    <t>Eq Vote Share</t>
  </si>
  <si>
    <t>Sources</t>
  </si>
  <si>
    <t>These results have been obtained directly from Returning Officers following the election.</t>
  </si>
  <si>
    <r>
      <rPr>
        <u val="single"/>
        <sz val="10"/>
        <color indexed="8"/>
        <rFont val="Helvetica"/>
      </rPr>
      <t>http://data.parliament.uk/membersdataplatform/</t>
    </r>
  </si>
  <si>
    <t>About</t>
  </si>
  <si>
    <t xml:space="preserve">Available from </t>
  </si>
  <si>
    <r>
      <rPr>
        <u val="single"/>
        <sz val="10"/>
        <color indexed="8"/>
        <rFont val="Helvetica"/>
      </rPr>
      <t>https://commonslibrary.parliament.uk/research-briefings/cbp-8749/</t>
    </r>
  </si>
  <si>
    <t>Title</t>
  </si>
  <si>
    <t>HoC GE2019 results by constituency</t>
  </si>
  <si>
    <t>Description</t>
  </si>
  <si>
    <t xml:space="preserve">Complete election results by constituency for the 2019 General Election. </t>
  </si>
  <si>
    <t>Authors</t>
  </si>
  <si>
    <t>Carl Baker, Anna Buck, Richard Cracknell, Emily Davis, Elise Uberoi</t>
  </si>
  <si>
    <t>Last updated</t>
  </si>
  <si>
    <t>Wednesday, 8th November 2023</t>
  </si>
  <si>
    <t>Citation</t>
  </si>
  <si>
    <t>cbp-8749</t>
  </si>
  <si>
    <t>Publisher</t>
  </si>
  <si>
    <t>House of Commons Library</t>
  </si>
  <si>
    <t>Publisher URL</t>
  </si>
  <si>
    <r>
      <rPr>
        <u val="single"/>
        <sz val="10"/>
        <color indexed="8"/>
        <rFont val="Helvetica"/>
      </rPr>
      <t>https://commonslibrary.parliament.uk</t>
    </r>
  </si>
  <si>
    <t>Licence</t>
  </si>
  <si>
    <t>Open Parliament Licence</t>
  </si>
  <si>
    <t>Licence URL</t>
  </si>
  <si>
    <r>
      <rPr>
        <u val="single"/>
        <sz val="10"/>
        <color indexed="8"/>
        <rFont val="Helvetica"/>
      </rPr>
      <t>https://www.parliament.uk/site-information/copyright-parliament/open-parliament-licence/</t>
    </r>
  </si>
  <si>
    <t>Contact</t>
  </si>
  <si>
    <r>
      <rPr>
        <u val="single"/>
        <sz val="10"/>
        <color indexed="8"/>
        <rFont val="Helvetica"/>
      </rPr>
      <t>papers@parliament.uk</t>
    </r>
  </si>
</sst>
</file>

<file path=xl/styles.xml><?xml version="1.0" encoding="utf-8"?>
<styleSheet xmlns="http://schemas.openxmlformats.org/spreadsheetml/2006/main">
  <numFmts count="4">
    <numFmt numFmtId="0" formatCode="General"/>
    <numFmt numFmtId="59" formatCode="d mmm yyyy hh:mm"/>
    <numFmt numFmtId="60" formatCode="0.0"/>
    <numFmt numFmtId="61" formatCode="#,##0.0"/>
  </numFmts>
  <fonts count="13">
    <font>
      <sz val="10"/>
      <color indexed="8"/>
      <name val="Helvetica Neue"/>
    </font>
    <font>
      <sz val="12"/>
      <color indexed="8"/>
      <name val="Helvetica Neue"/>
    </font>
    <font>
      <sz val="11"/>
      <color indexed="8"/>
      <name val="Calibri"/>
    </font>
    <font>
      <sz val="12"/>
      <color indexed="8"/>
      <name val="Calibri"/>
    </font>
    <font>
      <b val="1"/>
      <sz val="11"/>
      <color indexed="8"/>
      <name val="Calibri"/>
    </font>
    <font>
      <b val="1"/>
      <sz val="10"/>
      <color indexed="12"/>
      <name val="Helvetica Neue"/>
    </font>
    <font>
      <sz val="10"/>
      <color indexed="12"/>
      <name val="Helvetica Neue"/>
    </font>
    <font>
      <sz val="10"/>
      <color indexed="12"/>
      <name val="Helvetica Neue Medium"/>
    </font>
    <font>
      <b val="1"/>
      <sz val="10"/>
      <color indexed="8"/>
      <name val="Helvetica Neue"/>
    </font>
    <font>
      <sz val="15"/>
      <color indexed="8"/>
      <name val="Calibri"/>
    </font>
    <font>
      <b val="1"/>
      <sz val="14"/>
      <color indexed="30"/>
      <name val="Helvetica"/>
    </font>
    <font>
      <sz val="10"/>
      <color indexed="8"/>
      <name val="Helvetica"/>
    </font>
    <font>
      <u val="single"/>
      <sz val="10"/>
      <color indexed="8"/>
      <name val="Helvetica"/>
    </font>
  </fonts>
  <fills count="1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31"/>
        <bgColor auto="1"/>
      </patternFill>
    </fill>
  </fills>
  <borders count="72">
    <border>
      <left/>
      <right/>
      <top/>
      <bottom/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13"/>
      </right>
      <top style="thin">
        <color indexed="9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9"/>
      </top>
      <bottom style="thin">
        <color indexed="13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 style="thin">
        <color indexed="13"/>
      </bottom>
      <diagonal/>
    </border>
    <border>
      <left style="thin">
        <color indexed="9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9"/>
      </right>
      <top style="thin">
        <color indexed="13"/>
      </top>
      <bottom style="thin">
        <color indexed="13"/>
      </bottom>
      <diagonal/>
    </border>
    <border>
      <left style="thin">
        <color indexed="9"/>
      </left>
      <right style="thin">
        <color indexed="13"/>
      </right>
      <top style="thin">
        <color indexed="13"/>
      </top>
      <bottom style="thin">
        <color indexed="19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9"/>
      </bottom>
      <diagonal/>
    </border>
    <border>
      <left style="thin">
        <color indexed="13"/>
      </left>
      <right style="thin">
        <color indexed="9"/>
      </right>
      <top style="thin">
        <color indexed="13"/>
      </top>
      <bottom style="thin">
        <color indexed="19"/>
      </bottom>
      <diagonal/>
    </border>
    <border>
      <left style="thin">
        <color indexed="9"/>
      </left>
      <right style="thin">
        <color indexed="10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21"/>
      </right>
      <top style="thin">
        <color indexed="19"/>
      </top>
      <bottom style="thin">
        <color indexed="10"/>
      </bottom>
      <diagonal/>
    </border>
    <border>
      <left style="thin">
        <color indexed="21"/>
      </left>
      <right style="thin">
        <color indexed="10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21"/>
      </right>
      <top style="thin">
        <color indexed="10"/>
      </top>
      <bottom style="thin">
        <color indexed="10"/>
      </bottom>
      <diagonal/>
    </border>
    <border>
      <left style="thin">
        <color indexed="2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2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25"/>
      </bottom>
      <diagonal/>
    </border>
    <border>
      <left style="thin">
        <color indexed="10"/>
      </left>
      <right style="thin">
        <color indexed="21"/>
      </right>
      <top style="thin">
        <color indexed="10"/>
      </top>
      <bottom style="thin">
        <color indexed="25"/>
      </bottom>
      <diagonal/>
    </border>
    <border>
      <left style="thin">
        <color indexed="21"/>
      </left>
      <right style="thin">
        <color indexed="10"/>
      </right>
      <top style="thin">
        <color indexed="10"/>
      </top>
      <bottom style="thin">
        <color indexed="25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25"/>
      </bottom>
      <diagonal/>
    </border>
    <border>
      <left style="thin">
        <color indexed="27"/>
      </left>
      <right style="thin">
        <color indexed="10"/>
      </right>
      <top style="thin">
        <color indexed="25"/>
      </top>
      <bottom style="thin">
        <color indexed="25"/>
      </bottom>
      <diagonal/>
    </border>
    <border>
      <left style="thin">
        <color indexed="10"/>
      </left>
      <right style="thin">
        <color indexed="10"/>
      </right>
      <top style="thin">
        <color indexed="25"/>
      </top>
      <bottom style="thin">
        <color indexed="25"/>
      </bottom>
      <diagonal/>
    </border>
    <border>
      <left style="thin">
        <color indexed="10"/>
      </left>
      <right style="thin">
        <color indexed="21"/>
      </right>
      <top style="thin">
        <color indexed="25"/>
      </top>
      <bottom style="thin">
        <color indexed="25"/>
      </bottom>
      <diagonal/>
    </border>
    <border>
      <left style="thin">
        <color indexed="21"/>
      </left>
      <right style="thin">
        <color indexed="10"/>
      </right>
      <top style="thin">
        <color indexed="25"/>
      </top>
      <bottom style="thin">
        <color indexed="25"/>
      </bottom>
      <diagonal/>
    </border>
    <border>
      <left style="thin">
        <color indexed="10"/>
      </left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 style="thin">
        <color indexed="10"/>
      </right>
      <top style="thin">
        <color indexed="25"/>
      </top>
      <bottom style="thin">
        <color indexed="25"/>
      </bottom>
      <diagonal/>
    </border>
    <border>
      <left style="thin">
        <color indexed="10"/>
      </left>
      <right style="thin">
        <color indexed="27"/>
      </right>
      <top style="thin">
        <color indexed="25"/>
      </top>
      <bottom style="thin">
        <color indexed="25"/>
      </bottom>
      <diagonal/>
    </border>
    <border>
      <left style="thin">
        <color indexed="9"/>
      </left>
      <right style="thin">
        <color indexed="10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21"/>
      </right>
      <top style="thin">
        <color indexed="25"/>
      </top>
      <bottom style="thin">
        <color indexed="10"/>
      </bottom>
      <diagonal/>
    </border>
    <border>
      <left style="thin">
        <color indexed="21"/>
      </left>
      <right style="thin">
        <color indexed="10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21"/>
      </right>
      <top style="thin">
        <color indexed="10"/>
      </top>
      <bottom style="thin">
        <color indexed="9"/>
      </bottom>
      <diagonal/>
    </border>
    <border>
      <left style="thin">
        <color indexed="21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/>
      <top style="thin">
        <color indexed="10"/>
      </top>
      <bottom style="thin">
        <color indexed="25"/>
      </bottom>
      <diagonal/>
    </border>
    <border>
      <left/>
      <right/>
      <top/>
      <bottom style="thin">
        <color indexed="25"/>
      </bottom>
      <diagonal/>
    </border>
    <border>
      <left/>
      <right style="thin">
        <color indexed="10"/>
      </right>
      <top style="thin">
        <color indexed="10"/>
      </top>
      <bottom style="thin">
        <color indexed="25"/>
      </bottom>
      <diagonal/>
    </border>
    <border>
      <left style="thin">
        <color indexed="10"/>
      </left>
      <right/>
      <top style="thin">
        <color indexed="25"/>
      </top>
      <bottom style="thin">
        <color indexed="10"/>
      </bottom>
      <diagonal/>
    </border>
    <border>
      <left/>
      <right/>
      <top style="thin">
        <color indexed="25"/>
      </top>
      <bottom/>
      <diagonal/>
    </border>
    <border>
      <left/>
      <right style="thin">
        <color indexed="10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25"/>
      </bottom>
      <diagonal/>
    </border>
    <border>
      <left style="thin">
        <color indexed="29"/>
      </left>
      <right>
        <color indexed="8"/>
      </right>
      <top style="thin">
        <color indexed="29"/>
      </top>
      <bottom style="thin">
        <color indexed="29"/>
      </bottom>
      <diagonal/>
    </border>
    <border>
      <left>
        <color indexed="8"/>
      </left>
      <right>
        <color indexed="8"/>
      </right>
      <top style="thin">
        <color indexed="29"/>
      </top>
      <bottom style="thin">
        <color indexed="29"/>
      </bottom>
      <diagonal/>
    </border>
    <border>
      <left>
        <color indexed="8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32"/>
      </left>
      <right>
        <color indexed="8"/>
      </right>
      <top style="thin">
        <color indexed="32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32"/>
      </top>
      <bottom>
        <color indexed="8"/>
      </bottom>
      <diagonal/>
    </border>
    <border>
      <left>
        <color indexed="8"/>
      </left>
      <right style="thin">
        <color indexed="32"/>
      </right>
      <top style="thin">
        <color indexed="32"/>
      </top>
      <bottom>
        <color indexed="8"/>
      </bottom>
      <diagonal/>
    </border>
    <border>
      <left style="thin">
        <color indexed="32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32"/>
      </right>
      <top>
        <color indexed="8"/>
      </top>
      <bottom>
        <color indexed="8"/>
      </bottom>
      <diagonal/>
    </border>
    <border>
      <left style="thin">
        <color indexed="32"/>
      </left>
      <right>
        <color indexed="8"/>
      </right>
      <top>
        <color indexed="8"/>
      </top>
      <bottom style="thin">
        <color indexed="32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32"/>
      </bottom>
      <diagonal/>
    </border>
    <border>
      <left>
        <color indexed="8"/>
      </left>
      <right style="thin">
        <color indexed="32"/>
      </right>
      <top>
        <color indexed="8"/>
      </top>
      <bottom style="thin">
        <color indexed="3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13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bottom" wrapText="1"/>
    </xf>
    <xf numFmtId="49" fontId="2" borderId="1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0" fontId="2" borderId="2" applyNumberFormat="0" applyFont="1" applyFill="0" applyBorder="1" applyAlignment="1" applyProtection="0">
      <alignment vertical="bottom" wrapText="1"/>
    </xf>
    <xf numFmtId="59" fontId="2" borderId="2" applyNumberFormat="1" applyFont="1" applyFill="0" applyBorder="1" applyAlignment="1" applyProtection="0">
      <alignment vertical="top" wrapText="1"/>
    </xf>
    <xf numFmtId="0" fontId="2" borderId="3" applyNumberFormat="0" applyFont="1" applyFill="0" applyBorder="1" applyAlignment="1" applyProtection="0">
      <alignment vertical="bottom" wrapText="1"/>
    </xf>
    <xf numFmtId="0" fontId="2" fillId="2" borderId="4" applyNumberFormat="0" applyFont="1" applyFill="1" applyBorder="1" applyAlignment="1" applyProtection="0">
      <alignment vertical="bottom" wrapText="1"/>
    </xf>
    <xf numFmtId="0" fontId="2" fillId="2" borderId="5" applyNumberFormat="0" applyFont="1" applyFill="1" applyBorder="1" applyAlignment="1" applyProtection="0">
      <alignment vertical="bottom" wrapText="1"/>
    </xf>
    <xf numFmtId="59" fontId="2" fillId="2" borderId="5" applyNumberFormat="1" applyFont="1" applyFill="1" applyBorder="1" applyAlignment="1" applyProtection="0">
      <alignment vertical="top" wrapText="1"/>
    </xf>
    <xf numFmtId="49" fontId="4" fillId="2" borderId="5" applyNumberFormat="1" applyFont="1" applyFill="1" applyBorder="1" applyAlignment="1" applyProtection="0">
      <alignment horizontal="right" vertical="top" wrapText="1"/>
    </xf>
    <xf numFmtId="0" fontId="2" fillId="2" borderId="6" applyNumberFormat="0" applyFont="1" applyFill="1" applyBorder="1" applyAlignment="1" applyProtection="0">
      <alignment vertical="bottom" wrapText="1"/>
    </xf>
    <xf numFmtId="0" fontId="4" borderId="4" applyNumberFormat="0" applyFont="1" applyFill="0" applyBorder="1" applyAlignment="1" applyProtection="0">
      <alignment horizontal="right" vertical="top" wrapText="1"/>
    </xf>
    <xf numFmtId="0" fontId="4" borderId="5" applyNumberFormat="0" applyFont="1" applyFill="0" applyBorder="1" applyAlignment="1" applyProtection="0">
      <alignment horizontal="right" vertical="top" wrapText="1"/>
    </xf>
    <xf numFmtId="59" fontId="4" borderId="5" applyNumberFormat="1" applyFont="1" applyFill="0" applyBorder="1" applyAlignment="1" applyProtection="0">
      <alignment horizontal="right" vertical="top" wrapText="1"/>
    </xf>
    <xf numFmtId="49" fontId="4" borderId="5" applyNumberFormat="1" applyFont="1" applyFill="0" applyBorder="1" applyAlignment="1" applyProtection="0">
      <alignment horizontal="right" vertical="top" wrapText="1"/>
    </xf>
    <xf numFmtId="3" fontId="4" borderId="5" applyNumberFormat="1" applyFont="1" applyFill="0" applyBorder="1" applyAlignment="1" applyProtection="0">
      <alignment horizontal="right" vertical="top" wrapText="1"/>
    </xf>
    <xf numFmtId="0" fontId="4" borderId="6" applyNumberFormat="0" applyFont="1" applyFill="0" applyBorder="1" applyAlignment="1" applyProtection="0">
      <alignment horizontal="right" vertical="top" wrapText="1"/>
    </xf>
    <xf numFmtId="0" fontId="4" fillId="2" borderId="4" applyNumberFormat="0" applyFont="1" applyFill="1" applyBorder="1" applyAlignment="1" applyProtection="0">
      <alignment horizontal="right" vertical="top" wrapText="1"/>
    </xf>
    <xf numFmtId="0" fontId="4" fillId="2" borderId="5" applyNumberFormat="0" applyFont="1" applyFill="1" applyBorder="1" applyAlignment="1" applyProtection="0">
      <alignment horizontal="right" vertical="top" wrapText="1"/>
    </xf>
    <xf numFmtId="59" fontId="4" fillId="2" borderId="5" applyNumberFormat="1" applyFont="1" applyFill="1" applyBorder="1" applyAlignment="1" applyProtection="0">
      <alignment horizontal="right" vertical="top" wrapText="1"/>
    </xf>
    <xf numFmtId="3" fontId="4" fillId="2" borderId="5" applyNumberFormat="1" applyFont="1" applyFill="1" applyBorder="1" applyAlignment="1" applyProtection="0">
      <alignment horizontal="right" vertical="top" wrapText="1"/>
    </xf>
    <xf numFmtId="0" fontId="4" fillId="2" borderId="6" applyNumberFormat="0" applyFont="1" applyFill="1" applyBorder="1" applyAlignment="1" applyProtection="0">
      <alignment horizontal="right" vertical="top" wrapText="1"/>
    </xf>
    <xf numFmtId="2" fontId="4" borderId="4" applyNumberFormat="1" applyFont="1" applyFill="0" applyBorder="1" applyAlignment="1" applyProtection="0">
      <alignment vertical="top" wrapText="1"/>
    </xf>
    <xf numFmtId="2" fontId="4" borderId="5" applyNumberFormat="1" applyFont="1" applyFill="0" applyBorder="1" applyAlignment="1" applyProtection="0">
      <alignment vertical="top" wrapText="1"/>
    </xf>
    <xf numFmtId="4" fontId="4" borderId="5" applyNumberFormat="1" applyFont="1" applyFill="0" applyBorder="1" applyAlignment="1" applyProtection="0">
      <alignment vertical="top" wrapText="1"/>
    </xf>
    <xf numFmtId="2" fontId="4" borderId="6" applyNumberFormat="1" applyFont="1" applyFill="0" applyBorder="1" applyAlignment="1" applyProtection="0">
      <alignment vertical="top" wrapText="1"/>
    </xf>
    <xf numFmtId="0" fontId="4" fillId="2" borderId="5" applyNumberFormat="1" applyFont="1" applyFill="1" applyBorder="1" applyAlignment="1" applyProtection="0">
      <alignment horizontal="right" vertical="top" wrapText="1"/>
    </xf>
    <xf numFmtId="0" fontId="4" borderId="4" applyNumberFormat="0" applyFont="1" applyFill="0" applyBorder="1" applyAlignment="1" applyProtection="0">
      <alignment vertical="top" wrapText="1"/>
    </xf>
    <xf numFmtId="0" fontId="4" borderId="5" applyNumberFormat="0" applyFont="1" applyFill="0" applyBorder="1" applyAlignment="1" applyProtection="0">
      <alignment vertical="top" wrapText="1"/>
    </xf>
    <xf numFmtId="59" fontId="4" borderId="5" applyNumberFormat="1" applyFont="1" applyFill="0" applyBorder="1" applyAlignment="1" applyProtection="0">
      <alignment vertical="top" wrapText="1"/>
    </xf>
    <xf numFmtId="4" fontId="4" borderId="5" applyNumberFormat="1" applyFont="1" applyFill="0" applyBorder="1" applyAlignment="1" applyProtection="0">
      <alignment horizontal="right" vertical="top" wrapText="1"/>
    </xf>
    <xf numFmtId="0" fontId="4" borderId="6" applyNumberFormat="0" applyFont="1" applyFill="0" applyBorder="1" applyAlignment="1" applyProtection="0">
      <alignment vertical="top" wrapText="1"/>
    </xf>
    <xf numFmtId="0" fontId="4" fillId="2" borderId="4" applyNumberFormat="0" applyFont="1" applyFill="1" applyBorder="1" applyAlignment="1" applyProtection="0">
      <alignment vertical="top" wrapText="1"/>
    </xf>
    <xf numFmtId="0" fontId="4" fillId="2" borderId="5" applyNumberFormat="0" applyFont="1" applyFill="1" applyBorder="1" applyAlignment="1" applyProtection="0">
      <alignment vertical="top" wrapText="1"/>
    </xf>
    <xf numFmtId="59" fontId="4" fillId="2" borderId="5" applyNumberFormat="1" applyFont="1" applyFill="1" applyBorder="1" applyAlignment="1" applyProtection="0">
      <alignment vertical="top" wrapText="1"/>
    </xf>
    <xf numFmtId="4" fontId="4" fillId="2" borderId="5" applyNumberFormat="1" applyFont="1" applyFill="1" applyBorder="1" applyAlignment="1" applyProtection="0">
      <alignment vertical="top" wrapText="1"/>
    </xf>
    <xf numFmtId="0" fontId="4" fillId="2" borderId="6" applyNumberFormat="0" applyFont="1" applyFill="1" applyBorder="1" applyAlignment="1" applyProtection="0">
      <alignment vertical="top" wrapText="1"/>
    </xf>
    <xf numFmtId="0" fontId="2" borderId="4" applyNumberFormat="0" applyFont="1" applyFill="0" applyBorder="1" applyAlignment="1" applyProtection="0">
      <alignment vertical="bottom" wrapText="1"/>
    </xf>
    <xf numFmtId="0" fontId="2" borderId="5" applyNumberFormat="0" applyFont="1" applyFill="0" applyBorder="1" applyAlignment="1" applyProtection="0">
      <alignment vertical="bottom" wrapText="1"/>
    </xf>
    <xf numFmtId="59" fontId="2" borderId="5" applyNumberFormat="1" applyFont="1" applyFill="0" applyBorder="1" applyAlignment="1" applyProtection="0">
      <alignment vertical="top" wrapText="1"/>
    </xf>
    <xf numFmtId="0" fontId="2" borderId="6" applyNumberFormat="0" applyFont="1" applyFill="0" applyBorder="1" applyAlignment="1" applyProtection="0">
      <alignment vertical="bottom" wrapText="1"/>
    </xf>
    <xf numFmtId="49" fontId="4" fillId="2" borderId="4" applyNumberFormat="1" applyFont="1" applyFill="1" applyBorder="1" applyAlignment="1" applyProtection="0">
      <alignment horizontal="right" vertical="top" wrapText="1"/>
    </xf>
    <xf numFmtId="49" fontId="2" borderId="4" applyNumberFormat="1" applyFont="1" applyFill="0" applyBorder="1" applyAlignment="1" applyProtection="0">
      <alignment vertical="top" wrapText="1"/>
    </xf>
    <xf numFmtId="49" fontId="2" borderId="5" applyNumberFormat="1" applyFont="1" applyFill="0" applyBorder="1" applyAlignment="1" applyProtection="0">
      <alignment vertical="top" wrapText="1"/>
    </xf>
    <xf numFmtId="3" fontId="2" borderId="5" applyNumberFormat="1" applyFont="1" applyFill="0" applyBorder="1" applyAlignment="1" applyProtection="0">
      <alignment vertical="top" wrapText="1"/>
    </xf>
    <xf numFmtId="49" fontId="2" fillId="2" borderId="4" applyNumberFormat="1" applyFont="1" applyFill="1" applyBorder="1" applyAlignment="1" applyProtection="0">
      <alignment vertical="top" wrapText="1"/>
    </xf>
    <xf numFmtId="49" fontId="2" fillId="2" borderId="5" applyNumberFormat="1" applyFont="1" applyFill="1" applyBorder="1" applyAlignment="1" applyProtection="0">
      <alignment vertical="top" wrapText="1"/>
    </xf>
    <xf numFmtId="3" fontId="2" fillId="2" borderId="5" applyNumberFormat="1" applyFont="1" applyFill="1" applyBorder="1" applyAlignment="1" applyProtection="0">
      <alignment vertical="top" wrapText="1"/>
    </xf>
    <xf numFmtId="0" fontId="2" fillId="2" borderId="7" applyNumberFormat="0" applyFont="1" applyFill="1" applyBorder="1" applyAlignment="1" applyProtection="0">
      <alignment vertical="bottom" wrapText="1"/>
    </xf>
    <xf numFmtId="0" fontId="2" fillId="2" borderId="8" applyNumberFormat="0" applyFont="1" applyFill="1" applyBorder="1" applyAlignment="1" applyProtection="0">
      <alignment vertical="bottom" wrapText="1"/>
    </xf>
    <xf numFmtId="59" fontId="2" fillId="2" borderId="8" applyNumberFormat="1" applyFont="1" applyFill="1" applyBorder="1" applyAlignment="1" applyProtection="0">
      <alignment vertical="top" wrapText="1"/>
    </xf>
    <xf numFmtId="0" fontId="2" fillId="2" borderId="9" applyNumberFormat="0" applyFont="1" applyFill="1" applyBorder="1" applyAlignment="1" applyProtection="0">
      <alignment vertical="bottom" wrapText="1"/>
    </xf>
    <xf numFmtId="0" fontId="0" applyNumberFormat="1" applyFont="1" applyFill="0" applyBorder="0" applyAlignment="1" applyProtection="0">
      <alignment vertical="top" wrapText="1"/>
    </xf>
    <xf numFmtId="49" fontId="5" borderId="10" applyNumberFormat="1" applyFont="1" applyFill="0" applyBorder="1" applyAlignment="1" applyProtection="0">
      <alignment vertical="top" wrapText="1"/>
    </xf>
    <xf numFmtId="49" fontId="5" borderId="11" applyNumberFormat="1" applyFont="1" applyFill="0" applyBorder="1" applyAlignment="1" applyProtection="0">
      <alignment vertical="top" wrapText="1"/>
    </xf>
    <xf numFmtId="0" fontId="5" borderId="11" applyNumberFormat="0" applyFont="1" applyFill="0" applyBorder="1" applyAlignment="1" applyProtection="0">
      <alignment vertical="top" wrapText="1"/>
    </xf>
    <xf numFmtId="49" fontId="0" fillId="3" borderId="11" applyNumberFormat="1" applyFont="1" applyFill="1" applyBorder="1" applyAlignment="1" applyProtection="0">
      <alignment vertical="top" wrapText="1"/>
    </xf>
    <xf numFmtId="49" fontId="5" fillId="4" borderId="11" applyNumberFormat="1" applyFont="1" applyFill="1" applyBorder="1" applyAlignment="1" applyProtection="0">
      <alignment vertical="top" wrapText="1"/>
    </xf>
    <xf numFmtId="49" fontId="5" fillId="5" borderId="11" applyNumberFormat="1" applyFont="1" applyFill="1" applyBorder="1" applyAlignment="1" applyProtection="0">
      <alignment vertical="top" wrapText="1"/>
    </xf>
    <xf numFmtId="49" fontId="5" fillId="6" borderId="11" applyNumberFormat="1" applyFont="1" applyFill="1" applyBorder="1" applyAlignment="1" applyProtection="0">
      <alignment vertical="top" wrapText="1"/>
    </xf>
    <xf numFmtId="2" fontId="5" borderId="11" applyNumberFormat="1" applyFont="1" applyFill="0" applyBorder="1" applyAlignment="1" applyProtection="0">
      <alignment vertical="top" wrapText="1"/>
    </xf>
    <xf numFmtId="49" fontId="5" fillId="7" borderId="11" applyNumberFormat="1" applyFont="1" applyFill="1" applyBorder="1" applyAlignment="1" applyProtection="0">
      <alignment vertical="top" wrapText="1"/>
    </xf>
    <xf numFmtId="0" fontId="5" borderId="11" applyNumberFormat="1" applyFont="1" applyFill="0" applyBorder="1" applyAlignment="1" applyProtection="0">
      <alignment vertical="top" wrapText="1"/>
    </xf>
    <xf numFmtId="0" fontId="5" borderId="12" applyNumberFormat="0" applyFont="1" applyFill="0" applyBorder="1" applyAlignment="1" applyProtection="0">
      <alignment vertical="top" wrapText="1"/>
    </xf>
    <xf numFmtId="0" fontId="5" borderId="13" applyNumberFormat="0" applyFont="1" applyFill="0" applyBorder="1" applyAlignment="1" applyProtection="0">
      <alignment vertical="top" wrapText="1"/>
    </xf>
    <xf numFmtId="0" fontId="5" borderId="14" applyNumberFormat="0" applyFont="1" applyFill="0" applyBorder="1" applyAlignment="1" applyProtection="0">
      <alignment vertical="top" wrapText="1"/>
    </xf>
    <xf numFmtId="49" fontId="5" borderId="14" applyNumberFormat="1" applyFont="1" applyFill="0" applyBorder="1" applyAlignment="1" applyProtection="0">
      <alignment vertical="top" wrapText="1"/>
    </xf>
    <xf numFmtId="0" fontId="5" borderId="14" applyNumberFormat="1" applyFont="1" applyFill="0" applyBorder="1" applyAlignment="1" applyProtection="0">
      <alignment vertical="top" wrapText="1"/>
    </xf>
    <xf numFmtId="0" fontId="0" fillId="3" borderId="14" applyNumberFormat="0" applyFont="1" applyFill="1" applyBorder="1" applyAlignment="1" applyProtection="0">
      <alignment vertical="top" wrapText="1"/>
    </xf>
    <xf numFmtId="49" fontId="0" fillId="3" borderId="14" applyNumberFormat="1" applyFont="1" applyFill="1" applyBorder="1" applyAlignment="1" applyProtection="0">
      <alignment vertical="top" wrapText="1"/>
    </xf>
    <xf numFmtId="0" fontId="5" fillId="4" borderId="14" applyNumberFormat="0" applyFont="1" applyFill="1" applyBorder="1" applyAlignment="1" applyProtection="0">
      <alignment vertical="top" wrapText="1"/>
    </xf>
    <xf numFmtId="1" fontId="5" borderId="14" applyNumberFormat="1" applyFont="1" applyFill="0" applyBorder="1" applyAlignment="1" applyProtection="0">
      <alignment vertical="top" wrapText="1"/>
    </xf>
    <xf numFmtId="0" fontId="5" fillId="5" borderId="14" applyNumberFormat="0" applyFont="1" applyFill="1" applyBorder="1" applyAlignment="1" applyProtection="0">
      <alignment vertical="top" wrapText="1"/>
    </xf>
    <xf numFmtId="2" fontId="5" borderId="14" applyNumberFormat="1" applyFont="1" applyFill="0" applyBorder="1" applyAlignment="1" applyProtection="0">
      <alignment vertical="top" wrapText="1"/>
    </xf>
    <xf numFmtId="0" fontId="5" fillId="6" borderId="14" applyNumberFormat="0" applyFont="1" applyFill="1" applyBorder="1" applyAlignment="1" applyProtection="0">
      <alignment vertical="top" wrapText="1"/>
    </xf>
    <xf numFmtId="9" fontId="5" borderId="14" applyNumberFormat="1" applyFont="1" applyFill="0" applyBorder="1" applyAlignment="1" applyProtection="0">
      <alignment vertical="top" wrapText="1"/>
    </xf>
    <xf numFmtId="9" fontId="6" fillId="7" borderId="14" applyNumberFormat="1" applyFont="1" applyFill="1" applyBorder="1" applyAlignment="1" applyProtection="0">
      <alignment vertical="top" wrapText="1"/>
    </xf>
    <xf numFmtId="60" fontId="5" borderId="14" applyNumberFormat="1" applyFont="1" applyFill="0" applyBorder="1" applyAlignment="1" applyProtection="0">
      <alignment vertical="top" wrapText="1"/>
    </xf>
    <xf numFmtId="0" fontId="5" borderId="15" applyNumberFormat="0" applyFont="1" applyFill="0" applyBorder="1" applyAlignment="1" applyProtection="0">
      <alignment vertical="top" wrapText="1"/>
    </xf>
    <xf numFmtId="0" fontId="0" fillId="3" borderId="14" applyNumberFormat="1" applyFont="1" applyFill="1" applyBorder="1" applyAlignment="1" applyProtection="0">
      <alignment vertical="top" wrapText="1"/>
    </xf>
    <xf numFmtId="3" fontId="5" borderId="14" applyNumberFormat="1" applyFont="1" applyFill="0" applyBorder="1" applyAlignment="1" applyProtection="0">
      <alignment vertical="top" wrapText="1"/>
    </xf>
    <xf numFmtId="61" fontId="5" borderId="14" applyNumberFormat="1" applyFont="1" applyFill="0" applyBorder="1" applyAlignment="1" applyProtection="0">
      <alignment vertical="top" wrapText="1"/>
    </xf>
    <xf numFmtId="2" fontId="5" borderId="13" applyNumberFormat="1" applyFont="1" applyFill="0" applyBorder="1" applyAlignment="1" applyProtection="0">
      <alignment vertical="top" wrapText="1"/>
    </xf>
    <xf numFmtId="2" fontId="5" fillId="5" borderId="14" applyNumberFormat="1" applyFont="1" applyFill="1" applyBorder="1" applyAlignment="1" applyProtection="0">
      <alignment vertical="top" wrapText="1"/>
    </xf>
    <xf numFmtId="2" fontId="5" fillId="6" borderId="14" applyNumberFormat="1" applyFont="1" applyFill="1" applyBorder="1" applyAlignment="1" applyProtection="0">
      <alignment vertical="top" wrapText="1"/>
    </xf>
    <xf numFmtId="10" fontId="5" borderId="14" applyNumberFormat="1" applyFont="1" applyFill="0" applyBorder="1" applyAlignment="1" applyProtection="0">
      <alignment vertical="top" wrapText="1"/>
    </xf>
    <xf numFmtId="10" fontId="6" fillId="7" borderId="14" applyNumberFormat="1" applyFont="1" applyFill="1" applyBorder="1" applyAlignment="1" applyProtection="0">
      <alignment vertical="top" wrapText="1"/>
    </xf>
    <xf numFmtId="2" fontId="5" borderId="15" applyNumberFormat="1" applyFont="1" applyFill="0" applyBorder="1" applyAlignment="1" applyProtection="0">
      <alignment vertical="top" wrapText="1"/>
    </xf>
    <xf numFmtId="0" fontId="5" borderId="16" applyNumberFormat="0" applyFont="1" applyFill="0" applyBorder="1" applyAlignment="1" applyProtection="0">
      <alignment vertical="top" wrapText="1"/>
    </xf>
    <xf numFmtId="0" fontId="5" borderId="17" applyNumberFormat="0" applyFont="1" applyFill="0" applyBorder="1" applyAlignment="1" applyProtection="0">
      <alignment vertical="top" wrapText="1"/>
    </xf>
    <xf numFmtId="49" fontId="5" borderId="17" applyNumberFormat="1" applyFont="1" applyFill="0" applyBorder="1" applyAlignment="1" applyProtection="0">
      <alignment vertical="top" wrapText="1"/>
    </xf>
    <xf numFmtId="0" fontId="5" borderId="17" applyNumberFormat="1" applyFont="1" applyFill="0" applyBorder="1" applyAlignment="1" applyProtection="0">
      <alignment vertical="top" wrapText="1"/>
    </xf>
    <xf numFmtId="0" fontId="0" fillId="3" borderId="17" applyNumberFormat="0" applyFont="1" applyFill="1" applyBorder="1" applyAlignment="1" applyProtection="0">
      <alignment vertical="top" wrapText="1"/>
    </xf>
    <xf numFmtId="0" fontId="5" fillId="4" borderId="17" applyNumberFormat="0" applyFont="1" applyFill="1" applyBorder="1" applyAlignment="1" applyProtection="0">
      <alignment vertical="top" wrapText="1"/>
    </xf>
    <xf numFmtId="0" fontId="5" fillId="5" borderId="17" applyNumberFormat="0" applyFont="1" applyFill="1" applyBorder="1" applyAlignment="1" applyProtection="0">
      <alignment vertical="top" wrapText="1"/>
    </xf>
    <xf numFmtId="0" fontId="5" fillId="6" borderId="17" applyNumberFormat="0" applyFont="1" applyFill="1" applyBorder="1" applyAlignment="1" applyProtection="0">
      <alignment vertical="top" wrapText="1"/>
    </xf>
    <xf numFmtId="9" fontId="5" borderId="17" applyNumberFormat="1" applyFont="1" applyFill="0" applyBorder="1" applyAlignment="1" applyProtection="0">
      <alignment vertical="top" wrapText="1"/>
    </xf>
    <xf numFmtId="9" fontId="6" fillId="7" borderId="17" applyNumberFormat="1" applyFont="1" applyFill="1" applyBorder="1" applyAlignment="1" applyProtection="0">
      <alignment vertical="top" wrapText="1"/>
    </xf>
    <xf numFmtId="60" fontId="5" borderId="17" applyNumberFormat="1" applyFont="1" applyFill="0" applyBorder="1" applyAlignment="1" applyProtection="0">
      <alignment vertical="top" wrapText="1"/>
    </xf>
    <xf numFmtId="4" fontId="5" borderId="18" applyNumberFormat="1" applyFont="1" applyFill="0" applyBorder="1" applyAlignment="1" applyProtection="0">
      <alignment vertical="top" wrapText="1"/>
    </xf>
    <xf numFmtId="1" fontId="7" fillId="8" borderId="19" applyNumberFormat="1" applyFont="1" applyFill="1" applyBorder="1" applyAlignment="1" applyProtection="0">
      <alignment vertical="top" wrapText="1"/>
    </xf>
    <xf numFmtId="1" fontId="7" fillId="8" borderId="20" applyNumberFormat="1" applyFont="1" applyFill="1" applyBorder="1" applyAlignment="1" applyProtection="0">
      <alignment vertical="top" wrapText="1"/>
    </xf>
    <xf numFmtId="1" fontId="7" fillId="8" borderId="21" applyNumberFormat="1" applyFont="1" applyFill="1" applyBorder="1" applyAlignment="1" applyProtection="0">
      <alignment vertical="top" wrapText="1"/>
    </xf>
    <xf numFmtId="1" fontId="0" fillId="8" borderId="22" applyNumberFormat="1" applyFont="1" applyFill="1" applyBorder="1" applyAlignment="1" applyProtection="0">
      <alignment vertical="top" wrapText="1"/>
    </xf>
    <xf numFmtId="1" fontId="0" fillId="8" borderId="20" applyNumberFormat="1" applyFont="1" applyFill="1" applyBorder="1" applyAlignment="1" applyProtection="0">
      <alignment vertical="top" wrapText="1"/>
    </xf>
    <xf numFmtId="1" fontId="0" fillId="3" borderId="20" applyNumberFormat="1" applyFont="1" applyFill="1" applyBorder="1" applyAlignment="1" applyProtection="0">
      <alignment vertical="top" wrapText="1"/>
    </xf>
    <xf numFmtId="1" fontId="0" borderId="20" applyNumberFormat="1" applyFont="1" applyFill="0" applyBorder="1" applyAlignment="1" applyProtection="0">
      <alignment vertical="top" wrapText="1"/>
    </xf>
    <xf numFmtId="1" fontId="0" fillId="4" borderId="20" applyNumberFormat="1" applyFont="1" applyFill="1" applyBorder="1" applyAlignment="1" applyProtection="0">
      <alignment vertical="top" wrapText="1"/>
    </xf>
    <xf numFmtId="2" fontId="0" fillId="8" borderId="20" applyNumberFormat="1" applyFont="1" applyFill="1" applyBorder="1" applyAlignment="1" applyProtection="0">
      <alignment vertical="top" wrapText="1"/>
    </xf>
    <xf numFmtId="1" fontId="0" fillId="5" borderId="20" applyNumberFormat="1" applyFont="1" applyFill="1" applyBorder="1" applyAlignment="1" applyProtection="0">
      <alignment vertical="top" wrapText="1"/>
    </xf>
    <xf numFmtId="1" fontId="0" fillId="6" borderId="20" applyNumberFormat="1" applyFont="1" applyFill="1" applyBorder="1" applyAlignment="1" applyProtection="0">
      <alignment vertical="top" wrapText="1"/>
    </xf>
    <xf numFmtId="9" fontId="0" fillId="8" borderId="20" applyNumberFormat="1" applyFont="1" applyFill="1" applyBorder="1" applyAlignment="1" applyProtection="0">
      <alignment vertical="top" wrapText="1"/>
    </xf>
    <xf numFmtId="9" fontId="6" fillId="7" borderId="20" applyNumberFormat="1" applyFont="1" applyFill="1" applyBorder="1" applyAlignment="1" applyProtection="0">
      <alignment vertical="top" wrapText="1"/>
    </xf>
    <xf numFmtId="49" fontId="0" fillId="8" borderId="20" applyNumberFormat="1" applyFont="1" applyFill="1" applyBorder="1" applyAlignment="1" applyProtection="0">
      <alignment vertical="top" wrapText="1"/>
    </xf>
    <xf numFmtId="3" fontId="0" fillId="8" borderId="20" applyNumberFormat="1" applyFont="1" applyFill="1" applyBorder="1" applyAlignment="1" applyProtection="0">
      <alignment vertical="top" wrapText="1"/>
    </xf>
    <xf numFmtId="60" fontId="0" fillId="8" borderId="20" applyNumberFormat="1" applyFont="1" applyFill="1" applyBorder="1" applyAlignment="1" applyProtection="0">
      <alignment vertical="top" wrapText="1"/>
    </xf>
    <xf numFmtId="1" fontId="0" fillId="8" borderId="23" applyNumberFormat="1" applyFont="1" applyFill="1" applyBorder="1" applyAlignment="1" applyProtection="0">
      <alignment vertical="top" wrapText="1"/>
    </xf>
    <xf numFmtId="1" fontId="7" borderId="4" applyNumberFormat="1" applyFont="1" applyFill="0" applyBorder="1" applyAlignment="1" applyProtection="0">
      <alignment vertical="top" wrapText="1"/>
    </xf>
    <xf numFmtId="1" fontId="7" borderId="5" applyNumberFormat="1" applyFont="1" applyFill="0" applyBorder="1" applyAlignment="1" applyProtection="0">
      <alignment vertical="top" wrapText="1"/>
    </xf>
    <xf numFmtId="1" fontId="7" borderId="24" applyNumberFormat="1" applyFont="1" applyFill="0" applyBorder="1" applyAlignment="1" applyProtection="0">
      <alignment vertical="top" wrapText="1"/>
    </xf>
    <xf numFmtId="1" fontId="0" fillId="2" borderId="25" applyNumberFormat="1" applyFont="1" applyFill="1" applyBorder="1" applyAlignment="1" applyProtection="0">
      <alignment vertical="top" wrapText="1"/>
    </xf>
    <xf numFmtId="1" fontId="0" fillId="2" borderId="5" applyNumberFormat="1" applyFont="1" applyFill="1" applyBorder="1" applyAlignment="1" applyProtection="0">
      <alignment vertical="top" wrapText="1"/>
    </xf>
    <xf numFmtId="1" fontId="0" fillId="3" borderId="5" applyNumberFormat="1" applyFont="1" applyFill="1" applyBorder="1" applyAlignment="1" applyProtection="0">
      <alignment vertical="top" wrapText="1"/>
    </xf>
    <xf numFmtId="1" fontId="0" fillId="4" borderId="5" applyNumberFormat="1" applyFont="1" applyFill="1" applyBorder="1" applyAlignment="1" applyProtection="0">
      <alignment vertical="top" wrapText="1"/>
    </xf>
    <xf numFmtId="2" fontId="0" fillId="2" borderId="5" applyNumberFormat="1" applyFont="1" applyFill="1" applyBorder="1" applyAlignment="1" applyProtection="0">
      <alignment vertical="top" wrapText="1"/>
    </xf>
    <xf numFmtId="1" fontId="0" fillId="5" borderId="5" applyNumberFormat="1" applyFont="1" applyFill="1" applyBorder="1" applyAlignment="1" applyProtection="0">
      <alignment vertical="top" wrapText="1"/>
    </xf>
    <xf numFmtId="1" fontId="0" fillId="6" borderId="5" applyNumberFormat="1" applyFont="1" applyFill="1" applyBorder="1" applyAlignment="1" applyProtection="0">
      <alignment vertical="top" wrapText="1"/>
    </xf>
    <xf numFmtId="9" fontId="0" fillId="2" borderId="5" applyNumberFormat="1" applyFont="1" applyFill="1" applyBorder="1" applyAlignment="1" applyProtection="0">
      <alignment vertical="top" wrapText="1"/>
    </xf>
    <xf numFmtId="9" fontId="6" fillId="7" borderId="5" applyNumberFormat="1" applyFont="1" applyFill="1" applyBorder="1" applyAlignment="1" applyProtection="0">
      <alignment vertical="top" wrapText="1"/>
    </xf>
    <xf numFmtId="49" fontId="0" fillId="2" borderId="5" applyNumberFormat="1" applyFont="1" applyFill="1" applyBorder="1" applyAlignment="1" applyProtection="0">
      <alignment vertical="top" wrapText="1"/>
    </xf>
    <xf numFmtId="4" fontId="0" fillId="2" borderId="5" applyNumberFormat="1" applyFont="1" applyFill="1" applyBorder="1" applyAlignment="1" applyProtection="0">
      <alignment vertical="top" wrapText="1"/>
    </xf>
    <xf numFmtId="60" fontId="0" fillId="2" borderId="5" applyNumberFormat="1" applyFont="1" applyFill="1" applyBorder="1" applyAlignment="1" applyProtection="0">
      <alignment vertical="top" wrapText="1"/>
    </xf>
    <xf numFmtId="1" fontId="0" fillId="2" borderId="6" applyNumberFormat="1" applyFont="1" applyFill="1" applyBorder="1" applyAlignment="1" applyProtection="0">
      <alignment vertical="top" wrapText="1"/>
    </xf>
    <xf numFmtId="0" fontId="7" borderId="4" applyNumberFormat="0" applyFont="1" applyFill="0" applyBorder="1" applyAlignment="1" applyProtection="0">
      <alignment vertical="top" wrapText="1"/>
    </xf>
    <xf numFmtId="0" fontId="7" borderId="5" applyNumberFormat="0" applyFont="1" applyFill="0" applyBorder="1" applyAlignment="1" applyProtection="0">
      <alignment vertical="top" wrapText="1"/>
    </xf>
    <xf numFmtId="0" fontId="7" borderId="24" applyNumberFormat="0" applyFont="1" applyFill="0" applyBorder="1" applyAlignment="1" applyProtection="0">
      <alignment vertical="top" wrapText="1"/>
    </xf>
    <xf numFmtId="0" fontId="0" borderId="25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0" fillId="3" borderId="5" applyNumberFormat="0" applyFont="1" applyFill="1" applyBorder="1" applyAlignment="1" applyProtection="0">
      <alignment vertical="top" wrapText="1"/>
    </xf>
    <xf numFmtId="0" fontId="0" fillId="4" borderId="5" applyNumberFormat="0" applyFont="1" applyFill="1" applyBorder="1" applyAlignment="1" applyProtection="0">
      <alignment vertical="top" wrapText="1"/>
    </xf>
    <xf numFmtId="2" fontId="0" borderId="5" applyNumberFormat="1" applyFont="1" applyFill="0" applyBorder="1" applyAlignment="1" applyProtection="0">
      <alignment vertical="top" wrapText="1"/>
    </xf>
    <xf numFmtId="0" fontId="0" fillId="5" borderId="5" applyNumberFormat="0" applyFont="1" applyFill="1" applyBorder="1" applyAlignment="1" applyProtection="0">
      <alignment vertical="top" wrapText="1"/>
    </xf>
    <xf numFmtId="0" fontId="0" fillId="6" borderId="5" applyNumberFormat="0" applyFont="1" applyFill="1" applyBorder="1" applyAlignment="1" applyProtection="0">
      <alignment vertical="top" wrapText="1"/>
    </xf>
    <xf numFmtId="9" fontId="0" borderId="5" applyNumberFormat="1" applyFont="1" applyFill="0" applyBorder="1" applyAlignment="1" applyProtection="0">
      <alignment vertical="top" wrapText="1"/>
    </xf>
    <xf numFmtId="0" fontId="0" borderId="5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4" fontId="0" borderId="5" applyNumberFormat="1" applyFont="1" applyFill="0" applyBorder="1" applyAlignment="1" applyProtection="0">
      <alignment vertical="top" wrapText="1"/>
    </xf>
    <xf numFmtId="61" fontId="0" borderId="5" applyNumberFormat="1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7" fillId="9" borderId="4" applyNumberFormat="0" applyFont="1" applyFill="1" applyBorder="1" applyAlignment="1" applyProtection="0">
      <alignment vertical="top" wrapText="1"/>
    </xf>
    <xf numFmtId="0" fontId="7" fillId="9" borderId="5" applyNumberFormat="0" applyFont="1" applyFill="1" applyBorder="1" applyAlignment="1" applyProtection="0">
      <alignment vertical="top" wrapText="1"/>
    </xf>
    <xf numFmtId="0" fontId="7" fillId="9" borderId="24" applyNumberFormat="0" applyFont="1" applyFill="1" applyBorder="1" applyAlignment="1" applyProtection="0">
      <alignment vertical="top" wrapText="1"/>
    </xf>
    <xf numFmtId="0" fontId="6" fillId="9" borderId="25" applyNumberFormat="0" applyFont="1" applyFill="1" applyBorder="1" applyAlignment="1" applyProtection="0">
      <alignment vertical="top" wrapText="1"/>
    </xf>
    <xf numFmtId="0" fontId="6" fillId="9" borderId="5" applyNumberFormat="0" applyFont="1" applyFill="1" applyBorder="1" applyAlignment="1" applyProtection="0">
      <alignment vertical="top" wrapText="1"/>
    </xf>
    <xf numFmtId="0" fontId="6" fillId="2" borderId="5" applyNumberFormat="0" applyFont="1" applyFill="1" applyBorder="1" applyAlignment="1" applyProtection="0">
      <alignment vertical="top" wrapText="1"/>
    </xf>
    <xf numFmtId="0" fontId="6" fillId="4" borderId="5" applyNumberFormat="0" applyFont="1" applyFill="1" applyBorder="1" applyAlignment="1" applyProtection="0">
      <alignment vertical="top" wrapText="1"/>
    </xf>
    <xf numFmtId="2" fontId="6" fillId="9" borderId="5" applyNumberFormat="1" applyFont="1" applyFill="1" applyBorder="1" applyAlignment="1" applyProtection="0">
      <alignment vertical="top" wrapText="1"/>
    </xf>
    <xf numFmtId="0" fontId="6" fillId="5" borderId="5" applyNumberFormat="0" applyFont="1" applyFill="1" applyBorder="1" applyAlignment="1" applyProtection="0">
      <alignment vertical="top" wrapText="1"/>
    </xf>
    <xf numFmtId="0" fontId="6" fillId="6" borderId="5" applyNumberFormat="0" applyFont="1" applyFill="1" applyBorder="1" applyAlignment="1" applyProtection="0">
      <alignment vertical="top" wrapText="1"/>
    </xf>
    <xf numFmtId="9" fontId="6" fillId="9" borderId="5" applyNumberFormat="1" applyFont="1" applyFill="1" applyBorder="1" applyAlignment="1" applyProtection="0">
      <alignment vertical="top" wrapText="1"/>
    </xf>
    <xf numFmtId="0" fontId="6" fillId="9" borderId="5" applyNumberFormat="1" applyFont="1" applyFill="1" applyBorder="1" applyAlignment="1" applyProtection="0">
      <alignment vertical="top" wrapText="1"/>
    </xf>
    <xf numFmtId="49" fontId="6" fillId="9" borderId="5" applyNumberFormat="1" applyFont="1" applyFill="1" applyBorder="1" applyAlignment="1" applyProtection="0">
      <alignment vertical="top" wrapText="1"/>
    </xf>
    <xf numFmtId="4" fontId="6" fillId="9" borderId="5" applyNumberFormat="1" applyFont="1" applyFill="1" applyBorder="1" applyAlignment="1" applyProtection="0">
      <alignment vertical="top" wrapText="1"/>
    </xf>
    <xf numFmtId="61" fontId="6" fillId="9" borderId="5" applyNumberFormat="1" applyFont="1" applyFill="1" applyBorder="1" applyAlignment="1" applyProtection="0">
      <alignment vertical="top" wrapText="1"/>
    </xf>
    <xf numFmtId="0" fontId="6" fillId="9" borderId="6" applyNumberFormat="0" applyFont="1" applyFill="1" applyBorder="1" applyAlignment="1" applyProtection="0">
      <alignment vertical="top" wrapText="1"/>
    </xf>
    <xf numFmtId="1" fontId="0" borderId="5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horizontal="right" vertical="top" wrapText="1"/>
    </xf>
    <xf numFmtId="0" fontId="0" fillId="2" borderId="25" applyNumberFormat="0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0" fontId="0" fillId="5" borderId="5" applyNumberFormat="1" applyFont="1" applyFill="1" applyBorder="1" applyAlignment="1" applyProtection="0">
      <alignment vertical="top" wrapText="1"/>
    </xf>
    <xf numFmtId="49" fontId="0" fillId="2" borderId="5" applyNumberFormat="1" applyFont="1" applyFill="1" applyBorder="1" applyAlignment="1" applyProtection="0">
      <alignment horizontal="right" vertical="top" wrapText="1"/>
    </xf>
    <xf numFmtId="0" fontId="0" fillId="6" borderId="5" applyNumberFormat="1" applyFont="1" applyFill="1" applyBorder="1" applyAlignment="1" applyProtection="0">
      <alignment vertical="top" wrapText="1"/>
    </xf>
    <xf numFmtId="0" fontId="0" fillId="2" borderId="5" applyNumberFormat="1" applyFont="1" applyFill="1" applyBorder="1" applyAlignment="1" applyProtection="0">
      <alignment vertical="top" wrapText="1"/>
    </xf>
    <xf numFmtId="49" fontId="0" fillId="10" borderId="5" applyNumberFormat="1" applyFont="1" applyFill="1" applyBorder="1" applyAlignment="1" applyProtection="0">
      <alignment vertical="top" wrapText="1"/>
    </xf>
    <xf numFmtId="61" fontId="0" fillId="2" borderId="5" applyNumberFormat="1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10" borderId="5" applyNumberFormat="0" applyFont="1" applyFill="1" applyBorder="1" applyAlignment="1" applyProtection="0">
      <alignment vertical="top" wrapText="1"/>
    </xf>
    <xf numFmtId="60" fontId="0" borderId="5" applyNumberFormat="1" applyFont="1" applyFill="0" applyBorder="1" applyAlignment="1" applyProtection="0">
      <alignment vertical="top" wrapText="1"/>
    </xf>
    <xf numFmtId="49" fontId="7" borderId="4" applyNumberFormat="1" applyFont="1" applyFill="0" applyBorder="1" applyAlignment="1" applyProtection="0">
      <alignment vertical="top" wrapText="1"/>
    </xf>
    <xf numFmtId="49" fontId="7" borderId="5" applyNumberFormat="1" applyFont="1" applyFill="0" applyBorder="1" applyAlignment="1" applyProtection="0">
      <alignment vertical="top" wrapText="1"/>
    </xf>
    <xf numFmtId="49" fontId="7" borderId="24" applyNumberFormat="1" applyFont="1" applyFill="0" applyBorder="1" applyAlignment="1" applyProtection="0">
      <alignment vertical="top" wrapText="1"/>
    </xf>
    <xf numFmtId="49" fontId="0" fillId="2" borderId="25" applyNumberFormat="1" applyFont="1" applyFill="1" applyBorder="1" applyAlignment="1" applyProtection="0">
      <alignment vertical="top" wrapText="1"/>
    </xf>
    <xf numFmtId="49" fontId="0" fillId="3" borderId="5" applyNumberFormat="1" applyFont="1" applyFill="1" applyBorder="1" applyAlignment="1" applyProtection="0">
      <alignment vertical="top" wrapText="1"/>
    </xf>
    <xf numFmtId="49" fontId="0" fillId="4" borderId="5" applyNumberFormat="1" applyFont="1" applyFill="1" applyBorder="1" applyAlignment="1" applyProtection="0">
      <alignment vertical="top" wrapText="1"/>
    </xf>
    <xf numFmtId="49" fontId="0" fillId="5" borderId="5" applyNumberFormat="1" applyFont="1" applyFill="1" applyBorder="1" applyAlignment="1" applyProtection="0">
      <alignment vertical="top" wrapText="1"/>
    </xf>
    <xf numFmtId="49" fontId="0" fillId="6" borderId="5" applyNumberFormat="1" applyFont="1" applyFill="1" applyBorder="1" applyAlignment="1" applyProtection="0">
      <alignment vertical="top" wrapText="1"/>
    </xf>
    <xf numFmtId="49" fontId="6" fillId="7" borderId="5" applyNumberFormat="1" applyFont="1" applyFill="1" applyBorder="1" applyAlignment="1" applyProtection="0">
      <alignment vertical="top" wrapText="1"/>
    </xf>
    <xf numFmtId="49" fontId="0" borderId="25" applyNumberFormat="1" applyFont="1" applyFill="0" applyBorder="1" applyAlignment="1" applyProtection="0">
      <alignment vertical="top" wrapText="1"/>
    </xf>
    <xf numFmtId="0" fontId="0" fillId="3" borderId="5" applyNumberFormat="1" applyFont="1" applyFill="1" applyBorder="1" applyAlignment="1" applyProtection="0">
      <alignment vertical="top" wrapText="1"/>
    </xf>
    <xf numFmtId="10" fontId="0" borderId="5" applyNumberFormat="1" applyFont="1" applyFill="0" applyBorder="1" applyAlignment="1" applyProtection="0">
      <alignment vertical="top" wrapText="1"/>
    </xf>
    <xf numFmtId="10" fontId="0" fillId="2" borderId="5" applyNumberFormat="1" applyFont="1" applyFill="1" applyBorder="1" applyAlignment="1" applyProtection="0">
      <alignment vertical="top" wrapText="1"/>
    </xf>
    <xf numFmtId="49" fontId="0" fillId="11" borderId="5" applyNumberFormat="1" applyFont="1" applyFill="1" applyBorder="1" applyAlignment="1" applyProtection="0">
      <alignment vertical="top" wrapText="1"/>
    </xf>
    <xf numFmtId="10" fontId="0" fillId="11" borderId="5" applyNumberFormat="1" applyFont="1" applyFill="1" applyBorder="1" applyAlignment="1" applyProtection="0">
      <alignment vertical="top" wrapText="1"/>
    </xf>
    <xf numFmtId="2" fontId="0" fillId="11" borderId="5" applyNumberFormat="1" applyFont="1" applyFill="1" applyBorder="1" applyAlignment="1" applyProtection="0">
      <alignment vertical="top" wrapText="1"/>
    </xf>
    <xf numFmtId="4" fontId="0" borderId="26" applyNumberFormat="1" applyFont="1" applyFill="0" applyBorder="1" applyAlignment="1" applyProtection="0">
      <alignment vertical="top" wrapText="1"/>
    </xf>
    <xf numFmtId="3" fontId="0" borderId="26" applyNumberFormat="1" applyFont="1" applyFill="0" applyBorder="1" applyAlignment="1" applyProtection="0">
      <alignment vertical="top" wrapText="1"/>
    </xf>
    <xf numFmtId="49" fontId="0" fillId="5" borderId="27" applyNumberFormat="1" applyFont="1" applyFill="1" applyBorder="1" applyAlignment="1" applyProtection="0">
      <alignment vertical="top" wrapText="1"/>
    </xf>
    <xf numFmtId="2" fontId="0" fillId="2" borderId="28" applyNumberFormat="1" applyFont="1" applyFill="1" applyBorder="1" applyAlignment="1" applyProtection="0">
      <alignment vertical="top" wrapText="1"/>
    </xf>
    <xf numFmtId="0" fontId="0" fillId="2" borderId="29" applyNumberFormat="0" applyFont="1" applyFill="1" applyBorder="1" applyAlignment="1" applyProtection="0">
      <alignment vertical="top" wrapText="1"/>
    </xf>
    <xf numFmtId="61" fontId="0" fillId="2" borderId="27" applyNumberFormat="1" applyFont="1" applyFill="1" applyBorder="1" applyAlignment="1" applyProtection="0">
      <alignment vertical="top" wrapText="1"/>
    </xf>
    <xf numFmtId="3" fontId="0" fillId="2" borderId="28" applyNumberFormat="1" applyFont="1" applyFill="1" applyBorder="1" applyAlignment="1" applyProtection="0">
      <alignment vertical="top" wrapText="1"/>
    </xf>
    <xf numFmtId="61" fontId="0" fillId="2" borderId="29" applyNumberFormat="1" applyFont="1" applyFill="1" applyBorder="1" applyAlignment="1" applyProtection="0">
      <alignment vertical="top" wrapText="1"/>
    </xf>
    <xf numFmtId="4" fontId="0" borderId="30" applyNumberFormat="1" applyFont="1" applyFill="0" applyBorder="1" applyAlignment="1" applyProtection="0">
      <alignment vertical="top" wrapText="1"/>
    </xf>
    <xf numFmtId="3" fontId="0" borderId="30" applyNumberFormat="1" applyFont="1" applyFill="0" applyBorder="1" applyAlignment="1" applyProtection="0">
      <alignment vertical="top" wrapText="1"/>
    </xf>
    <xf numFmtId="3" fontId="0" fillId="2" borderId="26" applyNumberFormat="1" applyFont="1" applyFill="1" applyBorder="1" applyAlignment="1" applyProtection="0">
      <alignment vertical="top" wrapText="1"/>
    </xf>
    <xf numFmtId="61" fontId="0" borderId="27" applyNumberFormat="1" applyFont="1" applyFill="0" applyBorder="1" applyAlignment="1" applyProtection="0">
      <alignment vertical="top" wrapText="1"/>
    </xf>
    <xf numFmtId="3" fontId="0" borderId="28" applyNumberFormat="1" applyFont="1" applyFill="0" applyBorder="1" applyAlignment="1" applyProtection="0">
      <alignment vertical="top" wrapText="1"/>
    </xf>
    <xf numFmtId="61" fontId="0" borderId="29" applyNumberFormat="1" applyFont="1" applyFill="0" applyBorder="1" applyAlignment="1" applyProtection="0">
      <alignment vertical="top" wrapText="1"/>
    </xf>
    <xf numFmtId="3" fontId="0" fillId="2" borderId="30" applyNumberFormat="1" applyFont="1" applyFill="1" applyBorder="1" applyAlignment="1" applyProtection="0">
      <alignment vertical="top" wrapText="1"/>
    </xf>
    <xf numFmtId="4" fontId="0" fillId="2" borderId="26" applyNumberFormat="1" applyFont="1" applyFill="1" applyBorder="1" applyAlignment="1" applyProtection="0">
      <alignment vertical="top" wrapText="1"/>
    </xf>
    <xf numFmtId="2" fontId="0" borderId="28" applyNumberFormat="1" applyFont="1" applyFill="0" applyBorder="1" applyAlignment="1" applyProtection="0">
      <alignment vertical="top" wrapText="1"/>
    </xf>
    <xf numFmtId="49" fontId="0" borderId="29" applyNumberFormat="1" applyFont="1" applyFill="0" applyBorder="1" applyAlignment="1" applyProtection="0">
      <alignment vertical="top" wrapText="1"/>
    </xf>
    <xf numFmtId="4" fontId="0" fillId="2" borderId="30" applyNumberFormat="1" applyFont="1" applyFill="1" applyBorder="1" applyAlignment="1" applyProtection="0">
      <alignment vertical="top" wrapText="1"/>
    </xf>
    <xf numFmtId="49" fontId="0" fillId="11" borderId="4" applyNumberFormat="1" applyFont="1" applyFill="1" applyBorder="1" applyAlignment="1" applyProtection="0">
      <alignment vertical="top" wrapText="1"/>
    </xf>
    <xf numFmtId="49" fontId="0" fillId="11" borderId="24" applyNumberFormat="1" applyFont="1" applyFill="1" applyBorder="1" applyAlignment="1" applyProtection="0">
      <alignment vertical="top" wrapText="1"/>
    </xf>
    <xf numFmtId="49" fontId="0" fillId="11" borderId="25" applyNumberFormat="1" applyFont="1" applyFill="1" applyBorder="1" applyAlignment="1" applyProtection="0">
      <alignment vertical="top" wrapText="1"/>
    </xf>
    <xf numFmtId="0" fontId="0" fillId="11" borderId="5" applyNumberFormat="1" applyFont="1" applyFill="1" applyBorder="1" applyAlignment="1" applyProtection="0">
      <alignment vertical="top" wrapText="1"/>
    </xf>
    <xf numFmtId="0" fontId="0" fillId="11" borderId="5" applyNumberFormat="0" applyFont="1" applyFill="1" applyBorder="1" applyAlignment="1" applyProtection="0">
      <alignment vertical="top" wrapText="1"/>
    </xf>
    <xf numFmtId="3" fontId="0" fillId="11" borderId="5" applyNumberFormat="1" applyFont="1" applyFill="1" applyBorder="1" applyAlignment="1" applyProtection="0">
      <alignment vertical="top" wrapText="1"/>
    </xf>
    <xf numFmtId="61" fontId="0" fillId="11" borderId="5" applyNumberFormat="1" applyFont="1" applyFill="1" applyBorder="1" applyAlignment="1" applyProtection="0">
      <alignment vertical="top" wrapText="1"/>
    </xf>
    <xf numFmtId="0" fontId="0" fillId="11" borderId="6" applyNumberFormat="0" applyFont="1" applyFill="1" applyBorder="1" applyAlignment="1" applyProtection="0">
      <alignment vertical="top" wrapText="1"/>
    </xf>
    <xf numFmtId="49" fontId="7" borderId="31" applyNumberFormat="1" applyFont="1" applyFill="0" applyBorder="1" applyAlignment="1" applyProtection="0">
      <alignment vertical="top" wrapText="1"/>
    </xf>
    <xf numFmtId="49" fontId="7" borderId="32" applyNumberFormat="1" applyFont="1" applyFill="0" applyBorder="1" applyAlignment="1" applyProtection="0">
      <alignment vertical="top" wrapText="1"/>
    </xf>
    <xf numFmtId="49" fontId="7" borderId="33" applyNumberFormat="1" applyFont="1" applyFill="0" applyBorder="1" applyAlignment="1" applyProtection="0">
      <alignment vertical="top" wrapText="1"/>
    </xf>
    <xf numFmtId="49" fontId="0" fillId="2" borderId="34" applyNumberFormat="1" applyFont="1" applyFill="1" applyBorder="1" applyAlignment="1" applyProtection="0">
      <alignment vertical="top" wrapText="1"/>
    </xf>
    <xf numFmtId="49" fontId="0" fillId="2" borderId="32" applyNumberFormat="1" applyFont="1" applyFill="1" applyBorder="1" applyAlignment="1" applyProtection="0">
      <alignment vertical="top" wrapText="1"/>
    </xf>
    <xf numFmtId="49" fontId="0" fillId="3" borderId="32" applyNumberFormat="1" applyFont="1" applyFill="1" applyBorder="1" applyAlignment="1" applyProtection="0">
      <alignment vertical="top" wrapText="1"/>
    </xf>
    <xf numFmtId="0" fontId="0" fillId="3" borderId="32" applyNumberFormat="1" applyFont="1" applyFill="1" applyBorder="1" applyAlignment="1" applyProtection="0">
      <alignment vertical="top" wrapText="1"/>
    </xf>
    <xf numFmtId="0" fontId="0" fillId="2" borderId="32" applyNumberFormat="1" applyFont="1" applyFill="1" applyBorder="1" applyAlignment="1" applyProtection="0">
      <alignment vertical="top" wrapText="1"/>
    </xf>
    <xf numFmtId="49" fontId="0" fillId="4" borderId="32" applyNumberFormat="1" applyFont="1" applyFill="1" applyBorder="1" applyAlignment="1" applyProtection="0">
      <alignment vertical="top" wrapText="1"/>
    </xf>
    <xf numFmtId="4" fontId="0" fillId="2" borderId="32" applyNumberFormat="1" applyFont="1" applyFill="1" applyBorder="1" applyAlignment="1" applyProtection="0">
      <alignment vertical="top" wrapText="1"/>
    </xf>
    <xf numFmtId="49" fontId="0" fillId="5" borderId="32" applyNumberFormat="1" applyFont="1" applyFill="1" applyBorder="1" applyAlignment="1" applyProtection="0">
      <alignment vertical="top" wrapText="1"/>
    </xf>
    <xf numFmtId="0" fontId="0" fillId="2" borderId="32" applyNumberFormat="0" applyFont="1" applyFill="1" applyBorder="1" applyAlignment="1" applyProtection="0">
      <alignment vertical="top" wrapText="1"/>
    </xf>
    <xf numFmtId="49" fontId="0" fillId="6" borderId="32" applyNumberFormat="1" applyFont="1" applyFill="1" applyBorder="1" applyAlignment="1" applyProtection="0">
      <alignment vertical="top" wrapText="1"/>
    </xf>
    <xf numFmtId="2" fontId="0" fillId="2" borderId="32" applyNumberFormat="1" applyFont="1" applyFill="1" applyBorder="1" applyAlignment="1" applyProtection="0">
      <alignment vertical="top" wrapText="1"/>
    </xf>
    <xf numFmtId="10" fontId="0" fillId="2" borderId="32" applyNumberFormat="1" applyFont="1" applyFill="1" applyBorder="1" applyAlignment="1" applyProtection="0">
      <alignment vertical="top" wrapText="1"/>
    </xf>
    <xf numFmtId="49" fontId="6" fillId="7" borderId="32" applyNumberFormat="1" applyFont="1" applyFill="1" applyBorder="1" applyAlignment="1" applyProtection="0">
      <alignment vertical="top" wrapText="1"/>
    </xf>
    <xf numFmtId="3" fontId="0" fillId="2" borderId="32" applyNumberFormat="1" applyFont="1" applyFill="1" applyBorder="1" applyAlignment="1" applyProtection="0">
      <alignment vertical="top" wrapText="1"/>
    </xf>
    <xf numFmtId="61" fontId="0" fillId="2" borderId="32" applyNumberFormat="1" applyFont="1" applyFill="1" applyBorder="1" applyAlignment="1" applyProtection="0">
      <alignment vertical="top" wrapText="1"/>
    </xf>
    <xf numFmtId="0" fontId="0" fillId="2" borderId="35" applyNumberFormat="0" applyFont="1" applyFill="1" applyBorder="1" applyAlignment="1" applyProtection="0">
      <alignment vertical="top" wrapText="1"/>
    </xf>
    <xf numFmtId="49" fontId="7" fillId="12" borderId="36" applyNumberFormat="1" applyFont="1" applyFill="1" applyBorder="1" applyAlignment="1" applyProtection="0">
      <alignment vertical="top" wrapText="1"/>
    </xf>
    <xf numFmtId="49" fontId="7" fillId="12" borderId="37" applyNumberFormat="1" applyFont="1" applyFill="1" applyBorder="1" applyAlignment="1" applyProtection="0">
      <alignment vertical="top" wrapText="1"/>
    </xf>
    <xf numFmtId="49" fontId="7" fillId="12" borderId="38" applyNumberFormat="1" applyFont="1" applyFill="1" applyBorder="1" applyAlignment="1" applyProtection="0">
      <alignment vertical="top" wrapText="1"/>
    </xf>
    <xf numFmtId="49" fontId="0" fillId="12" borderId="39" applyNumberFormat="1" applyFont="1" applyFill="1" applyBorder="1" applyAlignment="1" applyProtection="0">
      <alignment vertical="top" wrapText="1"/>
    </xf>
    <xf numFmtId="49" fontId="0" fillId="12" borderId="37" applyNumberFormat="1" applyFont="1" applyFill="1" applyBorder="1" applyAlignment="1" applyProtection="0">
      <alignment vertical="top" wrapText="1"/>
    </xf>
    <xf numFmtId="0" fontId="0" fillId="12" borderId="37" applyNumberFormat="1" applyFont="1" applyFill="1" applyBorder="1" applyAlignment="1" applyProtection="0">
      <alignment vertical="top" wrapText="1"/>
    </xf>
    <xf numFmtId="4" fontId="0" fillId="12" borderId="37" applyNumberFormat="1" applyFont="1" applyFill="1" applyBorder="1" applyAlignment="1" applyProtection="0">
      <alignment vertical="top" wrapText="1"/>
    </xf>
    <xf numFmtId="0" fontId="0" fillId="12" borderId="37" applyNumberFormat="0" applyFont="1" applyFill="1" applyBorder="1" applyAlignment="1" applyProtection="0">
      <alignment vertical="top" wrapText="1"/>
    </xf>
    <xf numFmtId="2" fontId="0" fillId="12" borderId="37" applyNumberFormat="1" applyFont="1" applyFill="1" applyBorder="1" applyAlignment="1" applyProtection="0">
      <alignment vertical="top" wrapText="1"/>
    </xf>
    <xf numFmtId="10" fontId="0" fillId="12" borderId="37" applyNumberFormat="1" applyFont="1" applyFill="1" applyBorder="1" applyAlignment="1" applyProtection="0">
      <alignment vertical="top" wrapText="1"/>
    </xf>
    <xf numFmtId="49" fontId="6" fillId="12" borderId="37" applyNumberFormat="1" applyFont="1" applyFill="1" applyBorder="1" applyAlignment="1" applyProtection="0">
      <alignment vertical="top" wrapText="1"/>
    </xf>
    <xf numFmtId="3" fontId="0" fillId="12" borderId="37" applyNumberFormat="1" applyFont="1" applyFill="1" applyBorder="1" applyAlignment="1" applyProtection="0">
      <alignment vertical="top" wrapText="1"/>
    </xf>
    <xf numFmtId="61" fontId="0" fillId="12" borderId="37" applyNumberFormat="1" applyFont="1" applyFill="1" applyBorder="1" applyAlignment="1" applyProtection="0">
      <alignment vertical="top" wrapText="1"/>
    </xf>
    <xf numFmtId="61" fontId="0" fillId="12" borderId="40" applyNumberFormat="1" applyFont="1" applyFill="1" applyBorder="1" applyAlignment="1" applyProtection="0">
      <alignment vertical="top" wrapText="1"/>
    </xf>
    <xf numFmtId="3" fontId="0" fillId="12" borderId="41" applyNumberFormat="1" applyFont="1" applyFill="1" applyBorder="1" applyAlignment="1" applyProtection="0">
      <alignment vertical="top" wrapText="1"/>
    </xf>
    <xf numFmtId="61" fontId="0" fillId="12" borderId="42" applyNumberFormat="1" applyFont="1" applyFill="1" applyBorder="1" applyAlignment="1" applyProtection="0">
      <alignment vertical="top" wrapText="1"/>
    </xf>
    <xf numFmtId="0" fontId="0" fillId="12" borderId="43" applyNumberFormat="0" applyFont="1" applyFill="1" applyBorder="1" applyAlignment="1" applyProtection="0">
      <alignment vertical="top" wrapText="1"/>
    </xf>
    <xf numFmtId="49" fontId="7" borderId="44" applyNumberFormat="1" applyFont="1" applyFill="0" applyBorder="1" applyAlignment="1" applyProtection="0">
      <alignment vertical="top" wrapText="1"/>
    </xf>
    <xf numFmtId="49" fontId="7" borderId="45" applyNumberFormat="1" applyFont="1" applyFill="0" applyBorder="1" applyAlignment="1" applyProtection="0">
      <alignment vertical="top" wrapText="1"/>
    </xf>
    <xf numFmtId="49" fontId="7" borderId="46" applyNumberFormat="1" applyFont="1" applyFill="0" applyBorder="1" applyAlignment="1" applyProtection="0">
      <alignment vertical="top" wrapText="1"/>
    </xf>
    <xf numFmtId="49" fontId="0" fillId="2" borderId="47" applyNumberFormat="1" applyFont="1" applyFill="1" applyBorder="1" applyAlignment="1" applyProtection="0">
      <alignment vertical="top" wrapText="1"/>
    </xf>
    <xf numFmtId="49" fontId="0" fillId="2" borderId="45" applyNumberFormat="1" applyFont="1" applyFill="1" applyBorder="1" applyAlignment="1" applyProtection="0">
      <alignment vertical="top" wrapText="1"/>
    </xf>
    <xf numFmtId="49" fontId="0" fillId="3" borderId="45" applyNumberFormat="1" applyFont="1" applyFill="1" applyBorder="1" applyAlignment="1" applyProtection="0">
      <alignment vertical="top" wrapText="1"/>
    </xf>
    <xf numFmtId="0" fontId="0" fillId="3" borderId="45" applyNumberFormat="1" applyFont="1" applyFill="1" applyBorder="1" applyAlignment="1" applyProtection="0">
      <alignment vertical="top" wrapText="1"/>
    </xf>
    <xf numFmtId="0" fontId="0" fillId="2" borderId="45" applyNumberFormat="1" applyFont="1" applyFill="1" applyBorder="1" applyAlignment="1" applyProtection="0">
      <alignment vertical="top" wrapText="1"/>
    </xf>
    <xf numFmtId="49" fontId="0" fillId="4" borderId="45" applyNumberFormat="1" applyFont="1" applyFill="1" applyBorder="1" applyAlignment="1" applyProtection="0">
      <alignment vertical="top" wrapText="1"/>
    </xf>
    <xf numFmtId="4" fontId="0" fillId="2" borderId="45" applyNumberFormat="1" applyFont="1" applyFill="1" applyBorder="1" applyAlignment="1" applyProtection="0">
      <alignment vertical="top" wrapText="1"/>
    </xf>
    <xf numFmtId="49" fontId="0" fillId="5" borderId="45" applyNumberFormat="1" applyFont="1" applyFill="1" applyBorder="1" applyAlignment="1" applyProtection="0">
      <alignment vertical="top" wrapText="1"/>
    </xf>
    <xf numFmtId="0" fontId="0" fillId="2" borderId="45" applyNumberFormat="0" applyFont="1" applyFill="1" applyBorder="1" applyAlignment="1" applyProtection="0">
      <alignment vertical="top" wrapText="1"/>
    </xf>
    <xf numFmtId="49" fontId="0" fillId="6" borderId="45" applyNumberFormat="1" applyFont="1" applyFill="1" applyBorder="1" applyAlignment="1" applyProtection="0">
      <alignment vertical="top" wrapText="1"/>
    </xf>
    <xf numFmtId="2" fontId="0" fillId="2" borderId="45" applyNumberFormat="1" applyFont="1" applyFill="1" applyBorder="1" applyAlignment="1" applyProtection="0">
      <alignment vertical="top" wrapText="1"/>
    </xf>
    <xf numFmtId="10" fontId="0" fillId="2" borderId="45" applyNumberFormat="1" applyFont="1" applyFill="1" applyBorder="1" applyAlignment="1" applyProtection="0">
      <alignment vertical="top" wrapText="1"/>
    </xf>
    <xf numFmtId="49" fontId="6" fillId="7" borderId="45" applyNumberFormat="1" applyFont="1" applyFill="1" applyBorder="1" applyAlignment="1" applyProtection="0">
      <alignment vertical="top" wrapText="1"/>
    </xf>
    <xf numFmtId="3" fontId="0" fillId="2" borderId="45" applyNumberFormat="1" applyFont="1" applyFill="1" applyBorder="1" applyAlignment="1" applyProtection="0">
      <alignment vertical="top" wrapText="1"/>
    </xf>
    <xf numFmtId="61" fontId="0" fillId="2" borderId="45" applyNumberFormat="1" applyFont="1" applyFill="1" applyBorder="1" applyAlignment="1" applyProtection="0">
      <alignment vertical="top" wrapText="1"/>
    </xf>
    <xf numFmtId="0" fontId="0" fillId="2" borderId="48" applyNumberFormat="0" applyFont="1" applyFill="1" applyBorder="1" applyAlignment="1" applyProtection="0">
      <alignment vertical="top" wrapText="1"/>
    </xf>
    <xf numFmtId="0" fontId="0" borderId="29" applyNumberFormat="0" applyFont="1" applyFill="0" applyBorder="1" applyAlignment="1" applyProtection="0">
      <alignment vertical="top" wrapText="1"/>
    </xf>
    <xf numFmtId="49" fontId="0" borderId="34" applyNumberFormat="1" applyFont="1" applyFill="0" applyBorder="1" applyAlignment="1" applyProtection="0">
      <alignment vertical="top" wrapText="1"/>
    </xf>
    <xf numFmtId="49" fontId="0" borderId="32" applyNumberFormat="1" applyFont="1" applyFill="0" applyBorder="1" applyAlignment="1" applyProtection="0">
      <alignment vertical="top" wrapText="1"/>
    </xf>
    <xf numFmtId="0" fontId="0" borderId="32" applyNumberFormat="1" applyFont="1" applyFill="0" applyBorder="1" applyAlignment="1" applyProtection="0">
      <alignment vertical="top" wrapText="1"/>
    </xf>
    <xf numFmtId="4" fontId="0" borderId="32" applyNumberFormat="1" applyFont="1" applyFill="0" applyBorder="1" applyAlignment="1" applyProtection="0">
      <alignment vertical="top" wrapText="1"/>
    </xf>
    <xf numFmtId="0" fontId="0" borderId="32" applyNumberFormat="0" applyFont="1" applyFill="0" applyBorder="1" applyAlignment="1" applyProtection="0">
      <alignment vertical="top" wrapText="1"/>
    </xf>
    <xf numFmtId="2" fontId="0" borderId="32" applyNumberFormat="1" applyFont="1" applyFill="0" applyBorder="1" applyAlignment="1" applyProtection="0">
      <alignment vertical="top" wrapText="1"/>
    </xf>
    <xf numFmtId="10" fontId="0" borderId="32" applyNumberFormat="1" applyFont="1" applyFill="0" applyBorder="1" applyAlignment="1" applyProtection="0">
      <alignment vertical="top" wrapText="1"/>
    </xf>
    <xf numFmtId="3" fontId="0" borderId="32" applyNumberFormat="1" applyFont="1" applyFill="0" applyBorder="1" applyAlignment="1" applyProtection="0">
      <alignment vertical="top" wrapText="1"/>
    </xf>
    <xf numFmtId="61" fontId="0" borderId="32" applyNumberFormat="1" applyFont="1" applyFill="0" applyBorder="1" applyAlignment="1" applyProtection="0">
      <alignment vertical="top" wrapText="1"/>
    </xf>
    <xf numFmtId="0" fontId="0" borderId="35" applyNumberFormat="0" applyFont="1" applyFill="0" applyBorder="1" applyAlignment="1" applyProtection="0">
      <alignment vertical="top" wrapText="1"/>
    </xf>
    <xf numFmtId="49" fontId="0" borderId="47" applyNumberFormat="1" applyFont="1" applyFill="0" applyBorder="1" applyAlignment="1" applyProtection="0">
      <alignment vertical="top" wrapText="1"/>
    </xf>
    <xf numFmtId="49" fontId="0" borderId="45" applyNumberFormat="1" applyFont="1" applyFill="0" applyBorder="1" applyAlignment="1" applyProtection="0">
      <alignment vertical="top" wrapText="1"/>
    </xf>
    <xf numFmtId="0" fontId="0" borderId="45" applyNumberFormat="1" applyFont="1" applyFill="0" applyBorder="1" applyAlignment="1" applyProtection="0">
      <alignment vertical="top" wrapText="1"/>
    </xf>
    <xf numFmtId="4" fontId="0" borderId="45" applyNumberFormat="1" applyFont="1" applyFill="0" applyBorder="1" applyAlignment="1" applyProtection="0">
      <alignment vertical="top" wrapText="1"/>
    </xf>
    <xf numFmtId="0" fontId="0" borderId="45" applyNumberFormat="0" applyFont="1" applyFill="0" applyBorder="1" applyAlignment="1" applyProtection="0">
      <alignment vertical="top" wrapText="1"/>
    </xf>
    <xf numFmtId="2" fontId="0" borderId="45" applyNumberFormat="1" applyFont="1" applyFill="0" applyBorder="1" applyAlignment="1" applyProtection="0">
      <alignment vertical="top" wrapText="1"/>
    </xf>
    <xf numFmtId="10" fontId="0" borderId="45" applyNumberFormat="1" applyFont="1" applyFill="0" applyBorder="1" applyAlignment="1" applyProtection="0">
      <alignment vertical="top" wrapText="1"/>
    </xf>
    <xf numFmtId="3" fontId="0" borderId="45" applyNumberFormat="1" applyFont="1" applyFill="0" applyBorder="1" applyAlignment="1" applyProtection="0">
      <alignment vertical="top" wrapText="1"/>
    </xf>
    <xf numFmtId="61" fontId="0" borderId="45" applyNumberFormat="1" applyFont="1" applyFill="0" applyBorder="1" applyAlignment="1" applyProtection="0">
      <alignment vertical="top" wrapText="1"/>
    </xf>
    <xf numFmtId="0" fontId="0" borderId="48" applyNumberFormat="0" applyFont="1" applyFill="0" applyBorder="1" applyAlignment="1" applyProtection="0">
      <alignment vertical="top" wrapText="1"/>
    </xf>
    <xf numFmtId="49" fontId="0" fillId="2" borderId="26" applyNumberFormat="1" applyFont="1" applyFill="1" applyBorder="1" applyAlignment="1" applyProtection="0">
      <alignment vertical="top" wrapText="1"/>
    </xf>
    <xf numFmtId="49" fontId="7" fillId="11" borderId="4" applyNumberFormat="1" applyFont="1" applyFill="1" applyBorder="1" applyAlignment="1" applyProtection="0">
      <alignment vertical="top" wrapText="1"/>
    </xf>
    <xf numFmtId="49" fontId="7" fillId="11" borderId="5" applyNumberFormat="1" applyFont="1" applyFill="1" applyBorder="1" applyAlignment="1" applyProtection="0">
      <alignment vertical="top" wrapText="1"/>
    </xf>
    <xf numFmtId="49" fontId="7" fillId="11" borderId="24" applyNumberFormat="1" applyFont="1" applyFill="1" applyBorder="1" applyAlignment="1" applyProtection="0">
      <alignment vertical="top" wrapText="1"/>
    </xf>
    <xf numFmtId="4" fontId="0" fillId="11" borderId="5" applyNumberFormat="1" applyFont="1" applyFill="1" applyBorder="1" applyAlignment="1" applyProtection="0">
      <alignment vertical="top" wrapText="1"/>
    </xf>
    <xf numFmtId="49" fontId="0" borderId="49" applyNumberFormat="1" applyFont="1" applyFill="0" applyBorder="1" applyAlignment="1" applyProtection="0">
      <alignment vertical="top" wrapText="1"/>
    </xf>
    <xf numFmtId="49" fontId="0" fillId="2" borderId="30" applyNumberFormat="1" applyFont="1" applyFill="1" applyBorder="1" applyAlignment="1" applyProtection="0">
      <alignment vertical="top" wrapText="1"/>
    </xf>
    <xf numFmtId="49" fontId="0" fillId="4" borderId="27" applyNumberFormat="1" applyFont="1" applyFill="1" applyBorder="1" applyAlignment="1" applyProtection="0">
      <alignment vertical="top" wrapText="1"/>
    </xf>
    <xf numFmtId="0" fontId="0" fillId="2" borderId="29" applyNumberFormat="1" applyFont="1" applyFill="1" applyBorder="1" applyAlignment="1" applyProtection="0">
      <alignment vertical="top" wrapText="1"/>
    </xf>
    <xf numFmtId="0" fontId="0" borderId="29" applyNumberFormat="1" applyFont="1" applyFill="0" applyBorder="1" applyAlignment="1" applyProtection="0">
      <alignment vertical="top" wrapText="1"/>
    </xf>
    <xf numFmtId="2" fontId="0" fillId="2" borderId="30" applyNumberFormat="1" applyFont="1" applyFill="1" applyBorder="1" applyAlignment="1" applyProtection="0">
      <alignment vertical="top" wrapText="1"/>
    </xf>
    <xf numFmtId="0" fontId="7" borderId="7" applyNumberFormat="0" applyFont="1" applyFill="0" applyBorder="1" applyAlignment="1" applyProtection="0">
      <alignment vertical="top" wrapText="1"/>
    </xf>
    <xf numFmtId="0" fontId="7" borderId="8" applyNumberFormat="0" applyFont="1" applyFill="0" applyBorder="1" applyAlignment="1" applyProtection="0">
      <alignment vertical="top" wrapText="1"/>
    </xf>
    <xf numFmtId="0" fontId="7" borderId="50" applyNumberFormat="0" applyFont="1" applyFill="0" applyBorder="1" applyAlignment="1" applyProtection="0">
      <alignment vertical="top" wrapText="1"/>
    </xf>
    <xf numFmtId="0" fontId="0" borderId="51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4" borderId="8" applyNumberFormat="0" applyFont="1" applyFill="1" applyBorder="1" applyAlignment="1" applyProtection="0">
      <alignment vertical="top" wrapText="1"/>
    </xf>
    <xf numFmtId="2" fontId="0" borderId="8" applyNumberFormat="1" applyFont="1" applyFill="0" applyBorder="1" applyAlignment="1" applyProtection="0">
      <alignment vertical="top" wrapText="1"/>
    </xf>
    <xf numFmtId="0" fontId="0" fillId="5" borderId="8" applyNumberFormat="0" applyFont="1" applyFill="1" applyBorder="1" applyAlignment="1" applyProtection="0">
      <alignment vertical="top" wrapText="1"/>
    </xf>
    <xf numFmtId="0" fontId="0" fillId="6" borderId="8" applyNumberFormat="0" applyFont="1" applyFill="1" applyBorder="1" applyAlignment="1" applyProtection="0">
      <alignment vertical="top" wrapText="1"/>
    </xf>
    <xf numFmtId="9" fontId="0" borderId="8" applyNumberFormat="1" applyFont="1" applyFill="0" applyBorder="1" applyAlignment="1" applyProtection="0">
      <alignment vertical="top" wrapText="1"/>
    </xf>
    <xf numFmtId="9" fontId="6" fillId="7" borderId="8" applyNumberFormat="1" applyFont="1" applyFill="1" applyBorder="1" applyAlignment="1" applyProtection="0">
      <alignment vertical="top" wrapText="1"/>
    </xf>
    <xf numFmtId="0" fontId="0" borderId="8" applyNumberFormat="1" applyFont="1" applyFill="0" applyBorder="1" applyAlignment="1" applyProtection="0">
      <alignment vertical="top" wrapText="1"/>
    </xf>
    <xf numFmtId="1" fontId="0" borderId="8" applyNumberFormat="1" applyFont="1" applyFill="0" applyBorder="1" applyAlignment="1" applyProtection="0">
      <alignment vertical="top" wrapText="1"/>
    </xf>
    <xf numFmtId="60" fontId="0" borderId="8" applyNumberFormat="1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3" fontId="0" fillId="2" borderId="49" applyNumberFormat="1" applyFont="1" applyFill="1" applyBorder="1" applyAlignment="1" applyProtection="0">
      <alignment vertical="top" wrapText="1"/>
    </xf>
    <xf numFmtId="4" fontId="0" fillId="2" borderId="49" applyNumberFormat="1" applyFont="1" applyFill="1" applyBorder="1" applyAlignment="1" applyProtection="0">
      <alignment vertical="top" wrapText="1"/>
    </xf>
    <xf numFmtId="4" fontId="0" borderId="49" applyNumberFormat="1" applyFont="1" applyFill="0" applyBorder="1" applyAlignment="1" applyProtection="0">
      <alignment vertical="top" wrapText="1"/>
    </xf>
    <xf numFmtId="3" fontId="0" borderId="49" applyNumberFormat="1" applyFont="1" applyFill="0" applyBorder="1" applyAlignment="1" applyProtection="0">
      <alignment vertical="top" wrapText="1"/>
    </xf>
    <xf numFmtId="61" fontId="0" fillId="2" borderId="52" applyNumberFormat="1" applyFont="1" applyFill="1" applyBorder="1" applyAlignment="1" applyProtection="0">
      <alignment vertical="top" wrapText="1"/>
    </xf>
    <xf numFmtId="3" fontId="0" fillId="2" borderId="53" applyNumberFormat="1" applyFont="1" applyFill="1" applyBorder="1" applyAlignment="1" applyProtection="0">
      <alignment vertical="top" wrapText="1"/>
    </xf>
    <xf numFmtId="61" fontId="0" fillId="2" borderId="54" applyNumberFormat="1" applyFont="1" applyFill="1" applyBorder="1" applyAlignment="1" applyProtection="0">
      <alignment vertical="top" wrapText="1"/>
    </xf>
    <xf numFmtId="61" fontId="0" fillId="2" borderId="55" applyNumberFormat="1" applyFont="1" applyFill="1" applyBorder="1" applyAlignment="1" applyProtection="0">
      <alignment vertical="top" wrapText="1"/>
    </xf>
    <xf numFmtId="3" fontId="0" fillId="2" borderId="56" applyNumberFormat="1" applyFont="1" applyFill="1" applyBorder="1" applyAlignment="1" applyProtection="0">
      <alignment vertical="top" wrapText="1"/>
    </xf>
    <xf numFmtId="61" fontId="0" fillId="2" borderId="57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49" fontId="0" borderId="24" applyNumberFormat="1" applyFont="1" applyFill="0" applyBorder="1" applyAlignment="1" applyProtection="0">
      <alignment vertical="top" wrapText="1"/>
    </xf>
    <xf numFmtId="3" fontId="0" borderId="5" applyNumberFormat="1" applyFont="1" applyFill="0" applyBorder="1" applyAlignment="1" applyProtection="0">
      <alignment vertical="top" wrapText="1"/>
    </xf>
    <xf numFmtId="3" fontId="0" fillId="2" borderId="58" applyNumberFormat="1" applyFont="1" applyFill="1" applyBorder="1" applyAlignment="1" applyProtection="0">
      <alignment vertical="top" wrapText="1"/>
    </xf>
    <xf numFmtId="49" fontId="7" borderId="25" applyNumberFormat="1" applyFont="1" applyFill="0" applyBorder="1" applyAlignment="1" applyProtection="0">
      <alignment vertical="top" wrapText="1"/>
    </xf>
    <xf numFmtId="4" fontId="7" borderId="30" applyNumberFormat="1" applyFont="1" applyFill="0" applyBorder="1" applyAlignment="1" applyProtection="0">
      <alignment vertical="top" wrapText="1"/>
    </xf>
    <xf numFmtId="4" fontId="7" borderId="5" applyNumberFormat="1" applyFont="1" applyFill="0" applyBorder="1" applyAlignment="1" applyProtection="0">
      <alignment vertical="top" wrapText="1"/>
    </xf>
    <xf numFmtId="0" fontId="7" borderId="5" applyNumberFormat="1" applyFont="1" applyFill="0" applyBorder="1" applyAlignment="1" applyProtection="0">
      <alignment vertical="top" wrapText="1"/>
    </xf>
    <xf numFmtId="2" fontId="7" borderId="5" applyNumberFormat="1" applyFont="1" applyFill="0" applyBorder="1" applyAlignment="1" applyProtection="0">
      <alignment vertical="top" wrapText="1"/>
    </xf>
    <xf numFmtId="10" fontId="7" borderId="5" applyNumberFormat="1" applyFont="1" applyFill="0" applyBorder="1" applyAlignment="1" applyProtection="0">
      <alignment vertical="top" wrapText="1"/>
    </xf>
    <xf numFmtId="3" fontId="7" borderId="5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8" fillId="13" borderId="14" applyNumberFormat="1" applyFont="1" applyFill="1" applyBorder="1" applyAlignment="1" applyProtection="0">
      <alignment vertical="top" wrapText="1"/>
    </xf>
    <xf numFmtId="49" fontId="5" borderId="16" applyNumberFormat="1" applyFont="1" applyFill="0" applyBorder="1" applyAlignment="1" applyProtection="0">
      <alignment vertical="top" wrapText="1"/>
    </xf>
    <xf numFmtId="49" fontId="5" borderId="18" applyNumberFormat="1" applyFont="1" applyFill="0" applyBorder="1" applyAlignment="1" applyProtection="0">
      <alignment vertical="top" wrapText="1"/>
    </xf>
    <xf numFmtId="49" fontId="7" borderId="19" applyNumberFormat="1" applyFont="1" applyFill="0" applyBorder="1" applyAlignment="1" applyProtection="0">
      <alignment vertical="top" wrapText="1"/>
    </xf>
    <xf numFmtId="49" fontId="7" borderId="21" applyNumberFormat="1" applyFont="1" applyFill="0" applyBorder="1" applyAlignment="1" applyProtection="0">
      <alignment vertical="top" wrapText="1"/>
    </xf>
    <xf numFmtId="49" fontId="0" borderId="22" applyNumberFormat="1" applyFont="1" applyFill="0" applyBorder="1" applyAlignment="1" applyProtection="0">
      <alignment vertical="top" wrapText="1"/>
    </xf>
    <xf numFmtId="4" fontId="0" borderId="20" applyNumberFormat="1" applyFont="1" applyFill="0" applyBorder="1" applyAlignment="1" applyProtection="0">
      <alignment vertical="top" wrapText="1"/>
    </xf>
    <xf numFmtId="49" fontId="0" borderId="20" applyNumberFormat="1" applyFont="1" applyFill="0" applyBorder="1" applyAlignment="1" applyProtection="0">
      <alignment vertical="top" wrapText="1"/>
    </xf>
    <xf numFmtId="49" fontId="0" borderId="23" applyNumberFormat="1" applyFont="1" applyFill="0" applyBorder="1" applyAlignment="1" applyProtection="0">
      <alignment vertical="top" wrapText="1"/>
    </xf>
    <xf numFmtId="49" fontId="0" fillId="2" borderId="6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fillId="13" borderId="4" applyNumberFormat="1" applyFont="1" applyFill="1" applyBorder="1" applyAlignment="1" applyProtection="0">
      <alignment vertical="top" wrapText="1"/>
    </xf>
    <xf numFmtId="49" fontId="0" fillId="13" borderId="24" applyNumberFormat="1" applyFont="1" applyFill="1" applyBorder="1" applyAlignment="1" applyProtection="0">
      <alignment vertical="top" wrapText="1"/>
    </xf>
    <xf numFmtId="49" fontId="0" fillId="13" borderId="25" applyNumberFormat="1" applyFont="1" applyFill="1" applyBorder="1" applyAlignment="1" applyProtection="0">
      <alignment vertical="top" wrapText="1"/>
    </xf>
    <xf numFmtId="4" fontId="0" fillId="13" borderId="5" applyNumberFormat="1" applyFont="1" applyFill="1" applyBorder="1" applyAlignment="1" applyProtection="0">
      <alignment horizontal="right" vertical="top" wrapText="1"/>
    </xf>
    <xf numFmtId="49" fontId="0" fillId="13" borderId="5" applyNumberFormat="1" applyFont="1" applyFill="1" applyBorder="1" applyAlignment="1" applyProtection="0">
      <alignment vertical="top" wrapText="1"/>
    </xf>
    <xf numFmtId="0" fontId="0" fillId="13" borderId="5" applyNumberFormat="1" applyFont="1" applyFill="1" applyBorder="1" applyAlignment="1" applyProtection="0">
      <alignment horizontal="right" vertical="top" wrapText="1"/>
    </xf>
    <xf numFmtId="49" fontId="0" fillId="13" borderId="6" applyNumberFormat="1" applyFont="1" applyFill="1" applyBorder="1" applyAlignment="1" applyProtection="0">
      <alignment vertical="top" wrapText="1"/>
    </xf>
    <xf numFmtId="49" fontId="7" borderId="7" applyNumberFormat="1" applyFont="1" applyFill="0" applyBorder="1" applyAlignment="1" applyProtection="0">
      <alignment vertical="top" wrapText="1"/>
    </xf>
    <xf numFmtId="49" fontId="7" borderId="50" applyNumberFormat="1" applyFont="1" applyFill="0" applyBorder="1" applyAlignment="1" applyProtection="0">
      <alignment vertical="top" wrapText="1"/>
    </xf>
    <xf numFmtId="49" fontId="0" borderId="51" applyNumberFormat="1" applyFont="1" applyFill="0" applyBorder="1" applyAlignment="1" applyProtection="0">
      <alignment vertical="top" wrapText="1"/>
    </xf>
    <xf numFmtId="4" fontId="0" borderId="8" applyNumberFormat="1" applyFont="1" applyFill="0" applyBorder="1" applyAlignment="1" applyProtection="0">
      <alignment vertical="top" wrapText="1"/>
    </xf>
    <xf numFmtId="49" fontId="0" borderId="8" applyNumberFormat="1" applyFont="1" applyFill="0" applyBorder="1" applyAlignment="1" applyProtection="0">
      <alignment vertical="top" wrapText="1"/>
    </xf>
    <xf numFmtId="49" fontId="0" borderId="9" applyNumberFormat="1" applyFont="1" applyFill="0" applyBorder="1" applyAlignment="1" applyProtection="0">
      <alignment vertical="top" wrapText="1"/>
    </xf>
    <xf numFmtId="0" fontId="2" applyNumberFormat="1" applyFont="1" applyFill="0" applyBorder="0" applyAlignment="1" applyProtection="0">
      <alignment vertical="bottom"/>
    </xf>
    <xf numFmtId="0" fontId="9" applyNumberFormat="0" applyFont="1" applyFill="0" applyBorder="0" applyAlignment="1" applyProtection="0">
      <alignment horizontal="center" vertical="center"/>
    </xf>
    <xf numFmtId="0" fontId="2" borderId="59" applyNumberFormat="0" applyFont="1" applyFill="0" applyBorder="1" applyAlignment="1" applyProtection="0">
      <alignment vertical="bottom"/>
    </xf>
    <xf numFmtId="0" fontId="2" borderId="60" applyNumberFormat="0" applyFont="1" applyFill="0" applyBorder="1" applyAlignment="1" applyProtection="0">
      <alignment vertical="bottom"/>
    </xf>
    <xf numFmtId="2" fontId="2" borderId="60" applyNumberFormat="1" applyFont="1" applyFill="0" applyBorder="1" applyAlignment="1" applyProtection="0">
      <alignment vertical="bottom"/>
    </xf>
    <xf numFmtId="2" fontId="2" borderId="61" applyNumberFormat="1" applyFont="1" applyFill="0" applyBorder="1" applyAlignment="1" applyProtection="0">
      <alignment vertical="bottom"/>
    </xf>
    <xf numFmtId="0" fontId="2" borderId="62" applyNumberFormat="0" applyFont="1" applyFill="0" applyBorder="1" applyAlignment="1" applyProtection="0">
      <alignment vertical="bottom"/>
    </xf>
    <xf numFmtId="49" fontId="4" borderId="59" applyNumberFormat="1" applyFont="1" applyFill="0" applyBorder="1" applyAlignment="1" applyProtection="0">
      <alignment horizontal="center" vertical="bottom"/>
    </xf>
    <xf numFmtId="0" fontId="2" borderId="61" applyNumberFormat="0" applyFont="1" applyFill="0" applyBorder="1" applyAlignment="1" applyProtection="0">
      <alignment vertical="bottom"/>
    </xf>
    <xf numFmtId="0" fontId="4" borderId="62" applyNumberFormat="0" applyFont="1" applyFill="0" applyBorder="1" applyAlignment="1" applyProtection="0">
      <alignment horizontal="right" vertical="center"/>
    </xf>
    <xf numFmtId="49" fontId="4" borderId="62" applyNumberFormat="1" applyFont="1" applyFill="0" applyBorder="1" applyAlignment="1" applyProtection="0">
      <alignment horizontal="right" vertical="center"/>
    </xf>
    <xf numFmtId="2" fontId="4" borderId="62" applyNumberFormat="1" applyFont="1" applyFill="0" applyBorder="1" applyAlignment="1" applyProtection="0">
      <alignment horizontal="right" vertical="center"/>
    </xf>
    <xf numFmtId="0" fontId="2" borderId="62" applyNumberFormat="1" applyFont="1" applyFill="0" applyBorder="1" applyAlignment="1" applyProtection="0">
      <alignment vertical="center"/>
    </xf>
    <xf numFmtId="0" fontId="2" borderId="62" applyNumberFormat="0" applyFont="1" applyFill="0" applyBorder="1" applyAlignment="1" applyProtection="0">
      <alignment vertical="center"/>
    </xf>
    <xf numFmtId="3" fontId="2" borderId="62" applyNumberFormat="1" applyFont="1" applyFill="0" applyBorder="1" applyAlignment="1" applyProtection="0">
      <alignment vertical="center"/>
    </xf>
    <xf numFmtId="2" fontId="2" borderId="62" applyNumberFormat="1" applyFont="1" applyFill="0" applyBorder="1" applyAlignment="1" applyProtection="0">
      <alignment vertical="center"/>
    </xf>
    <xf numFmtId="4" fontId="2" borderId="62" applyNumberFormat="1" applyFont="1" applyFill="0" applyBorder="1" applyAlignment="1" applyProtection="0">
      <alignment vertical="center"/>
    </xf>
    <xf numFmtId="0" fontId="2" borderId="59" applyNumberFormat="0" applyFont="1" applyFill="0" applyBorder="1" applyAlignment="1" applyProtection="0">
      <alignment vertical="center"/>
    </xf>
    <xf numFmtId="49" fontId="4" borderId="61" applyNumberFormat="1" applyFont="1" applyFill="0" applyBorder="1" applyAlignment="1" applyProtection="0">
      <alignment horizontal="right" vertical="center"/>
    </xf>
    <xf numFmtId="49" fontId="2" borderId="62" applyNumberFormat="1" applyFont="1" applyFill="0" applyBorder="1" applyAlignment="1" applyProtection="0">
      <alignment vertical="center"/>
    </xf>
    <xf numFmtId="49" fontId="4" borderId="62" applyNumberFormat="1" applyFont="1" applyFill="0" applyBorder="1" applyAlignment="1" applyProtection="0">
      <alignment horizontal="left" vertical="center"/>
    </xf>
    <xf numFmtId="49" fontId="2" borderId="59" applyNumberFormat="1" applyFont="1" applyFill="0" applyBorder="1" applyAlignment="1" applyProtection="0">
      <alignment vertical="center"/>
    </xf>
    <xf numFmtId="49" fontId="2" borderId="62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49" fontId="10" fillId="14" borderId="63" applyNumberFormat="1" applyFont="1" applyFill="1" applyBorder="1" applyAlignment="1" applyProtection="0">
      <alignment vertical="bottom"/>
    </xf>
    <xf numFmtId="0" fontId="2" fillId="14" borderId="64" applyNumberFormat="0" applyFont="1" applyFill="1" applyBorder="1" applyAlignment="1" applyProtection="0">
      <alignment vertical="bottom"/>
    </xf>
    <xf numFmtId="0" fontId="2" fillId="14" borderId="65" applyNumberFormat="0" applyFont="1" applyFill="1" applyBorder="1" applyAlignment="1" applyProtection="0">
      <alignment vertical="bottom"/>
    </xf>
    <xf numFmtId="49" fontId="11" fillId="14" borderId="66" applyNumberFormat="1" applyFont="1" applyFill="1" applyBorder="1" applyAlignment="1" applyProtection="0">
      <alignment vertical="bottom"/>
    </xf>
    <xf numFmtId="0" fontId="2" fillId="14" borderId="67" applyNumberFormat="0" applyFont="1" applyFill="1" applyBorder="1" applyAlignment="1" applyProtection="0">
      <alignment vertical="bottom"/>
    </xf>
    <xf numFmtId="0" fontId="2" fillId="14" borderId="68" applyNumberFormat="0" applyFont="1" applyFill="1" applyBorder="1" applyAlignment="1" applyProtection="0">
      <alignment vertical="bottom"/>
    </xf>
    <xf numFmtId="49" fontId="2" fillId="14" borderId="66" applyNumberFormat="1" applyFont="1" applyFill="1" applyBorder="1" applyAlignment="1" applyProtection="0">
      <alignment vertical="bottom"/>
    </xf>
    <xf numFmtId="0" fontId="2" fillId="14" borderId="66" applyNumberFormat="0" applyFont="1" applyFill="1" applyBorder="1" applyAlignment="1" applyProtection="0">
      <alignment vertical="bottom"/>
    </xf>
    <xf numFmtId="0" fontId="2" fillId="14" borderId="69" applyNumberFormat="0" applyFont="1" applyFill="1" applyBorder="1" applyAlignment="1" applyProtection="0">
      <alignment vertical="bottom"/>
    </xf>
    <xf numFmtId="0" fontId="2" fillId="14" borderId="70" applyNumberFormat="0" applyFont="1" applyFill="1" applyBorder="1" applyAlignment="1" applyProtection="0">
      <alignment vertical="bottom"/>
    </xf>
    <xf numFmtId="0" fontId="2" fillId="14" borderId="71" applyNumberFormat="0" applyFont="1" applyFill="1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49" fontId="2" fillId="14" borderId="67" applyNumberFormat="1" applyFont="1" applyFill="1" applyBorder="1" applyAlignment="1" applyProtection="0">
      <alignment vertical="bottom"/>
    </xf>
    <xf numFmtId="49" fontId="11" fillId="14" borderId="67" applyNumberFormat="1" applyFont="1" applyFill="1" applyBorder="1" applyAlignment="1" applyProtection="0">
      <alignment vertical="bottom"/>
    </xf>
    <xf numFmtId="49" fontId="11" fillId="14" borderId="69" applyNumberFormat="1" applyFont="1" applyFill="1" applyBorder="1" applyAlignment="1" applyProtection="0">
      <alignment vertical="bottom"/>
    </xf>
    <xf numFmtId="49" fontId="2" fillId="14" borderId="70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dadad"/>
      <rgbColor rgb="ffe3e3e3"/>
      <rgbColor rgb="fff4f9f8"/>
      <rgbColor rgb="ff323232"/>
      <rgbColor rgb="ffd6d6d6"/>
      <rgbColor rgb="ffe6d1d6"/>
      <rgbColor rgb="ffffdfba"/>
      <rgbColor rgb="ffceffdc"/>
      <rgbColor rgb="ffe1feb7"/>
      <rgbColor rgb="fffde9fe"/>
      <rgbColor rgb="ff89847f"/>
      <rgbColor rgb="ffa0edee"/>
      <rgbColor rgb="ffa6a29f"/>
      <rgbColor rgb="ffc4ffb2"/>
      <rgbColor rgb="ffe3febf"/>
      <rgbColor rgb="ff56c1fe"/>
      <rgbColor rgb="fff5fed9"/>
      <rgbColor rgb="fff6fea4"/>
      <rgbColor rgb="ffe3fd8d"/>
      <rgbColor rgb="fffee5ef"/>
      <rgbColor rgb="ffa5a5a5"/>
      <rgbColor rgb="ff006447"/>
      <rgbColor rgb="fffefefe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://data.parliament.uk/membersdataplatform/" TargetMode="External"/></Relationships>
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commonslibrary.parliament.uk/research-briefings/cbp-8749/" TargetMode="External"/><Relationship Id="rId2" Type="http://schemas.openxmlformats.org/officeDocument/2006/relationships/hyperlink" Target="https://commonslibrary.parliament.uk/" TargetMode="External"/><Relationship Id="rId3" Type="http://schemas.openxmlformats.org/officeDocument/2006/relationships/hyperlink" Target="https://www.parliament.uk/site-information/copyright-parliament/open-parliament-licence/" TargetMode="External"/><Relationship Id="rId4" Type="http://schemas.openxmlformats.org/officeDocument/2006/relationships/hyperlink" Target="mailto:papers@parliament.uk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G674"/>
  <sheetViews>
    <sheetView workbookViewId="0" showGridLines="0" defaultGridColor="1"/>
  </sheetViews>
  <sheetFormatPr defaultColWidth="11.6667" defaultRowHeight="17.4" customHeight="1" outlineLevelRow="0" outlineLevelCol="0"/>
  <cols>
    <col min="1" max="1" width="11.6719" style="1" customWidth="1"/>
    <col min="2" max="2" width="16.3516" style="1" customWidth="1"/>
    <col min="3" max="3" width="23.7031" style="1" customWidth="1"/>
    <col min="4" max="4" width="18.3281" style="1" customWidth="1"/>
    <col min="5" max="5" width="23.0703" style="1" customWidth="1"/>
    <col min="6" max="6" width="14.6953" style="1" customWidth="1"/>
    <col min="7" max="7" width="20.1719" style="1" customWidth="1"/>
    <col min="8" max="8" width="18.8516" style="1" customWidth="1"/>
    <col min="9" max="9" width="20.3516" style="1" customWidth="1"/>
    <col min="10" max="10" width="19" style="1" customWidth="1"/>
    <col min="11" max="11" width="17.5" style="1" customWidth="1"/>
    <col min="12" max="12" width="22.5" style="1" customWidth="1"/>
    <col min="13" max="15" width="11.6719" style="1" customWidth="1"/>
    <col min="16" max="16" width="10.8281" style="1" customWidth="1"/>
    <col min="17" max="17" width="12.0469" style="1" customWidth="1"/>
    <col min="18" max="30" width="11.6719" style="1" customWidth="1"/>
    <col min="31" max="32" width="12.6719" style="1" customWidth="1"/>
    <col min="33" max="33" width="9.17188" style="1" customWidth="1"/>
    <col min="34" max="16384" width="11.6719" style="1" customWidth="1"/>
  </cols>
  <sheetData>
    <row r="1" ht="27" customHeight="1">
      <c r="A1" t="s" s="2">
        <v>0</v>
      </c>
      <c r="B1" t="s" s="3">
        <v>1</v>
      </c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6"/>
    </row>
    <row r="2" ht="14.8" customHeight="1">
      <c r="A2" s="7"/>
      <c r="B2" s="8"/>
      <c r="C2" s="8"/>
      <c r="D2" s="8"/>
      <c r="E2" s="8"/>
      <c r="F2" s="8"/>
      <c r="G2" s="8"/>
      <c r="H2" s="9"/>
      <c r="I2" s="8"/>
      <c r="J2" s="8"/>
      <c r="K2" s="8"/>
      <c r="L2" s="8"/>
      <c r="M2" s="8"/>
      <c r="N2" s="8"/>
      <c r="O2" s="8"/>
      <c r="P2" s="8"/>
      <c r="Q2" s="8"/>
      <c r="R2" t="s" s="10">
        <v>2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11"/>
    </row>
    <row r="3" ht="14.8" customHeight="1">
      <c r="A3" s="12"/>
      <c r="B3" s="13"/>
      <c r="C3" s="13"/>
      <c r="D3" s="13"/>
      <c r="E3" s="13"/>
      <c r="F3" s="13"/>
      <c r="G3" s="13"/>
      <c r="H3" s="14"/>
      <c r="I3" s="13"/>
      <c r="J3" s="13"/>
      <c r="K3" s="13"/>
      <c r="L3" s="13"/>
      <c r="M3" s="13"/>
      <c r="N3" s="13"/>
      <c r="O3" s="13"/>
      <c r="P3" s="13"/>
      <c r="Q3" t="s" s="15">
        <v>3</v>
      </c>
      <c r="R3" s="16">
        <f>SUM(S3:AF3)</f>
        <v>31974240</v>
      </c>
      <c r="S3" s="16">
        <f>SUM(S11:S660)</f>
        <v>13966454</v>
      </c>
      <c r="T3" s="16">
        <f>SUM(T11:T660)</f>
        <v>10269051</v>
      </c>
      <c r="U3" s="16">
        <f>SUM(U11:U660)</f>
        <v>3696419</v>
      </c>
      <c r="V3" s="16">
        <f>SUM(V11:V660)</f>
        <v>644257</v>
      </c>
      <c r="W3" s="16">
        <f>SUM(W11:W660)</f>
        <v>862115</v>
      </c>
      <c r="X3" s="16">
        <f>SUM(X11:X660)</f>
        <v>1242380</v>
      </c>
      <c r="Y3" s="16">
        <f>SUM(Y11:Y660)</f>
        <v>153265</v>
      </c>
      <c r="Z3" s="16">
        <f>SUM(Z11:Z660)</f>
        <v>244128</v>
      </c>
      <c r="AA3" s="16">
        <f>SUM(AA11:AA660)</f>
        <v>181853</v>
      </c>
      <c r="AB3" s="16">
        <f>SUM(AB11:AB660)</f>
        <v>118737</v>
      </c>
      <c r="AC3" s="16">
        <f>SUM(AC11:AC660)</f>
        <v>93123</v>
      </c>
      <c r="AD3" s="16">
        <f>SUM(AD11:AD660)</f>
        <v>134115</v>
      </c>
      <c r="AE3" s="16">
        <f>SUM(AE11:AE660)</f>
        <v>368343</v>
      </c>
      <c r="AF3" s="16">
        <f>SUM(AF11:AF660)</f>
        <v>0</v>
      </c>
      <c r="AG3" s="17"/>
    </row>
    <row r="4" ht="14.8" customHeight="1">
      <c r="A4" s="18"/>
      <c r="B4" s="19"/>
      <c r="C4" s="19"/>
      <c r="D4" s="19"/>
      <c r="E4" s="19"/>
      <c r="F4" s="19"/>
      <c r="G4" s="19"/>
      <c r="H4" s="20"/>
      <c r="I4" s="19"/>
      <c r="J4" s="19"/>
      <c r="K4" s="19"/>
      <c r="L4" s="19"/>
      <c r="M4" s="19"/>
      <c r="N4" s="19"/>
      <c r="O4" s="19"/>
      <c r="P4" s="19"/>
      <c r="Q4" t="s" s="10">
        <v>4</v>
      </c>
      <c r="R4" s="21">
        <f>SUM(S4:AD4)</f>
        <v>30868517</v>
      </c>
      <c r="S4" s="21">
        <f>S3</f>
        <v>13966454</v>
      </c>
      <c r="T4" s="21">
        <f>T3</f>
        <v>10269051</v>
      </c>
      <c r="U4" s="21">
        <f>U3</f>
        <v>3696419</v>
      </c>
      <c r="V4" s="19"/>
      <c r="W4" s="21">
        <f>W3</f>
        <v>862115</v>
      </c>
      <c r="X4" s="21">
        <f>X3</f>
        <v>1242380</v>
      </c>
      <c r="Y4" s="21">
        <f>Y3</f>
        <v>153265</v>
      </c>
      <c r="Z4" s="21">
        <f>Z3</f>
        <v>244128</v>
      </c>
      <c r="AA4" s="21">
        <f>AA3</f>
        <v>181853</v>
      </c>
      <c r="AB4" s="21">
        <f>AB3</f>
        <v>118737</v>
      </c>
      <c r="AC4" s="19"/>
      <c r="AD4" s="21">
        <f>AD3</f>
        <v>134115</v>
      </c>
      <c r="AE4" s="19"/>
      <c r="AF4" s="19"/>
      <c r="AG4" s="22"/>
    </row>
    <row r="5" ht="14.8" customHeight="1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t="s" s="15">
        <v>5</v>
      </c>
      <c r="R5" s="24">
        <f>SUM(S5:AD5)</f>
        <v>100</v>
      </c>
      <c r="S5" s="25">
        <f>100*S4/$R$4</f>
        <v>45.2449788890085</v>
      </c>
      <c r="T5" s="25">
        <f>100*T4/$R$4</f>
        <v>33.2670694870116</v>
      </c>
      <c r="U5" s="25">
        <f>100*U4/$R$4</f>
        <v>11.974721688120</v>
      </c>
      <c r="V5" s="25"/>
      <c r="W5" s="25">
        <f>100*W4/$R$4</f>
        <v>2.79286173676565</v>
      </c>
      <c r="X5" s="25">
        <f>100*X4/$R$4</f>
        <v>4.02474793330694</v>
      </c>
      <c r="Y5" s="25">
        <f>100*Y4/$R$4</f>
        <v>0.496509113152407</v>
      </c>
      <c r="Z5" s="25">
        <f>100*Z4/$R$4</f>
        <v>0.790864037945198</v>
      </c>
      <c r="AA5" s="25">
        <f>100*AA4/$R$4</f>
        <v>0.589121272006686</v>
      </c>
      <c r="AB5" s="25">
        <f>100*AB4/$R$4</f>
        <v>0.384654047358349</v>
      </c>
      <c r="AC5" s="25"/>
      <c r="AD5" s="25">
        <f>100*AD4/$R$4</f>
        <v>0.434471795324667</v>
      </c>
      <c r="AE5" s="24"/>
      <c r="AF5" s="24"/>
      <c r="AG5" s="26"/>
    </row>
    <row r="6" ht="14.8" customHeight="1">
      <c r="A6" s="18"/>
      <c r="B6" s="19"/>
      <c r="C6" s="19"/>
      <c r="D6" s="19"/>
      <c r="E6" s="19"/>
      <c r="F6" s="19"/>
      <c r="G6" s="19"/>
      <c r="H6" s="20"/>
      <c r="I6" s="19"/>
      <c r="J6" s="19"/>
      <c r="K6" s="19"/>
      <c r="L6" s="19"/>
      <c r="M6" s="19"/>
      <c r="N6" s="19"/>
      <c r="O6" s="19"/>
      <c r="P6" s="19"/>
      <c r="Q6" t="s" s="10">
        <v>6</v>
      </c>
      <c r="R6" s="27">
        <v>1000</v>
      </c>
      <c r="S6" s="27">
        <f>COUNTIF($M$11:$M$660,"=Con")</f>
        <v>365</v>
      </c>
      <c r="T6" s="27">
        <f>COUNTIF($M$11:$M$660,"=Lab")</f>
        <v>202</v>
      </c>
      <c r="U6" s="27">
        <f>COUNTIF($M$11:$M$660,"=LD")</f>
        <v>11</v>
      </c>
      <c r="V6" s="27">
        <f>COUNTIF($M$11:$M$660,"=Brexit")</f>
        <v>0</v>
      </c>
      <c r="W6" s="27">
        <f>COUNTIF($M$11:$M$660,"=Green")</f>
        <v>1</v>
      </c>
      <c r="X6" s="27">
        <f>COUNTIF($M$11:$M$660,"=SNP")</f>
        <v>48</v>
      </c>
      <c r="Y6" s="27">
        <f>COUNTIF($M$11:$M$660,"=PC")</f>
        <v>4</v>
      </c>
      <c r="Z6" s="27">
        <f>COUNTIF($M$11:$M$660,"=DUP")</f>
        <v>8</v>
      </c>
      <c r="AA6" s="27">
        <f>COUNTIF($M$11:$M$660,"=SF")</f>
        <v>7</v>
      </c>
      <c r="AB6" s="27">
        <f>COUNTIF($M$11:$M$660,"=SDLP")</f>
        <v>2</v>
      </c>
      <c r="AC6" s="27">
        <f>COUNTIF($M$11:$M$660,"=UUP")</f>
        <v>0</v>
      </c>
      <c r="AD6" s="27">
        <f>COUNTIF($M$11:$M$660,"=Alliance")</f>
        <v>1</v>
      </c>
      <c r="AE6" s="19"/>
      <c r="AF6" s="19"/>
      <c r="AG6" s="22"/>
    </row>
    <row r="7" ht="14.8" customHeight="1">
      <c r="A7" s="28"/>
      <c r="B7" s="29"/>
      <c r="C7" s="29"/>
      <c r="D7" s="29"/>
      <c r="E7" s="29"/>
      <c r="F7" s="29"/>
      <c r="G7" s="29"/>
      <c r="H7" s="30"/>
      <c r="I7" s="29"/>
      <c r="J7" s="29"/>
      <c r="K7" s="29"/>
      <c r="L7" s="29"/>
      <c r="M7" s="29"/>
      <c r="N7" s="29"/>
      <c r="O7" s="29"/>
      <c r="P7" s="29"/>
      <c r="Q7" t="s" s="15">
        <v>7</v>
      </c>
      <c r="R7" s="31">
        <f>SUM(S7:AD7)</f>
        <v>1000</v>
      </c>
      <c r="S7" s="25">
        <f>$R$6*S5/100</f>
        <v>452.449788890085</v>
      </c>
      <c r="T7" s="25">
        <f>$R$6*T5/100</f>
        <v>332.670694870116</v>
      </c>
      <c r="U7" s="25">
        <f>$R$6*U5/100</f>
        <v>119.7472168812</v>
      </c>
      <c r="V7" s="29"/>
      <c r="W7" s="25">
        <f>$R$6*W5/100</f>
        <v>27.9286173676565</v>
      </c>
      <c r="X7" s="25">
        <f>$R$6*X5/100</f>
        <v>40.2474793330694</v>
      </c>
      <c r="Y7" s="25">
        <f>$R$6*Y5/100</f>
        <v>4.96509113152407</v>
      </c>
      <c r="Z7" s="25">
        <f>$R$6*Z5/100</f>
        <v>7.90864037945198</v>
      </c>
      <c r="AA7" s="25">
        <f>$R$6*AA5/100</f>
        <v>5.89121272006686</v>
      </c>
      <c r="AB7" s="25">
        <f>$R$6*AB5/100</f>
        <v>3.84654047358349</v>
      </c>
      <c r="AC7" s="29"/>
      <c r="AD7" s="25">
        <f>$R$6*AD5/100</f>
        <v>4.34471795324667</v>
      </c>
      <c r="AE7" s="29"/>
      <c r="AF7" s="29"/>
      <c r="AG7" s="32"/>
    </row>
    <row r="8" ht="14.8" customHeight="1">
      <c r="A8" s="33"/>
      <c r="B8" s="34"/>
      <c r="C8" s="34"/>
      <c r="D8" s="34"/>
      <c r="E8" s="34"/>
      <c r="F8" s="34"/>
      <c r="G8" s="34"/>
      <c r="H8" s="35"/>
      <c r="I8" s="34"/>
      <c r="J8" s="34"/>
      <c r="K8" s="34"/>
      <c r="L8" s="34"/>
      <c r="M8" s="34"/>
      <c r="N8" s="34"/>
      <c r="O8" s="34"/>
      <c r="P8" s="34"/>
      <c r="Q8" t="s" s="10">
        <v>8</v>
      </c>
      <c r="R8" s="34"/>
      <c r="S8" s="36">
        <f>S7/S6</f>
        <v>1.23958846271256</v>
      </c>
      <c r="T8" s="36">
        <f>T7/T6</f>
        <v>1.64688462806988</v>
      </c>
      <c r="U8" s="36">
        <f>U7/U6</f>
        <v>10.8861106255636</v>
      </c>
      <c r="V8" s="34"/>
      <c r="W8" s="36">
        <f>W7/W6</f>
        <v>27.9286173676565</v>
      </c>
      <c r="X8" s="36">
        <f>X7/X6</f>
        <v>0.838489152772279</v>
      </c>
      <c r="Y8" s="36">
        <f>Y7/Y6</f>
        <v>1.24127278288102</v>
      </c>
      <c r="Z8" s="36">
        <f>Z7/Z6</f>
        <v>0.988580047431498</v>
      </c>
      <c r="AA8" s="36">
        <f>AA7/AA6</f>
        <v>0.841601817152409</v>
      </c>
      <c r="AB8" s="36">
        <f>AB7/AB6</f>
        <v>1.92327023679175</v>
      </c>
      <c r="AC8" s="34"/>
      <c r="AD8" s="36">
        <f>AD7/AD6</f>
        <v>4.34471795324667</v>
      </c>
      <c r="AE8" s="34"/>
      <c r="AF8" s="34"/>
      <c r="AG8" s="37"/>
    </row>
    <row r="9" ht="14.8" customHeight="1">
      <c r="A9" s="38"/>
      <c r="B9" s="39"/>
      <c r="C9" s="39"/>
      <c r="D9" s="39"/>
      <c r="E9" s="39"/>
      <c r="F9" s="39"/>
      <c r="G9" s="39"/>
      <c r="H9" s="40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41"/>
    </row>
    <row r="10" ht="30" customHeight="1">
      <c r="A10" t="s" s="42">
        <v>9</v>
      </c>
      <c r="B10" t="s" s="10">
        <v>10</v>
      </c>
      <c r="C10" t="s" s="10">
        <v>11</v>
      </c>
      <c r="D10" t="s" s="10">
        <v>12</v>
      </c>
      <c r="E10" t="s" s="10">
        <v>13</v>
      </c>
      <c r="F10" t="s" s="10">
        <v>14</v>
      </c>
      <c r="G10" t="s" s="10">
        <v>15</v>
      </c>
      <c r="H10" t="s" s="10">
        <v>16</v>
      </c>
      <c r="I10" t="s" s="10">
        <v>17</v>
      </c>
      <c r="J10" t="s" s="10">
        <v>18</v>
      </c>
      <c r="K10" t="s" s="10">
        <v>19</v>
      </c>
      <c r="L10" t="s" s="10">
        <v>20</v>
      </c>
      <c r="M10" t="s" s="10">
        <v>21</v>
      </c>
      <c r="N10" t="s" s="10">
        <v>22</v>
      </c>
      <c r="O10" t="s" s="10">
        <v>23</v>
      </c>
      <c r="P10" t="s" s="10">
        <v>24</v>
      </c>
      <c r="Q10" t="s" s="10">
        <v>25</v>
      </c>
      <c r="R10" t="s" s="10">
        <v>26</v>
      </c>
      <c r="S10" t="s" s="10">
        <v>27</v>
      </c>
      <c r="T10" t="s" s="10">
        <v>28</v>
      </c>
      <c r="U10" t="s" s="10">
        <v>29</v>
      </c>
      <c r="V10" t="s" s="10">
        <v>30</v>
      </c>
      <c r="W10" t="s" s="10">
        <v>31</v>
      </c>
      <c r="X10" t="s" s="10">
        <v>32</v>
      </c>
      <c r="Y10" t="s" s="10">
        <v>33</v>
      </c>
      <c r="Z10" t="s" s="10">
        <v>34</v>
      </c>
      <c r="AA10" t="s" s="10">
        <v>35</v>
      </c>
      <c r="AB10" t="s" s="10">
        <v>36</v>
      </c>
      <c r="AC10" t="s" s="10">
        <v>37</v>
      </c>
      <c r="AD10" t="s" s="10">
        <v>38</v>
      </c>
      <c r="AE10" t="s" s="10">
        <v>39</v>
      </c>
      <c r="AF10" t="s" s="10">
        <v>40</v>
      </c>
      <c r="AG10" s="22"/>
    </row>
    <row r="11" ht="15.75" customHeight="1">
      <c r="A11" t="s" s="43">
        <v>41</v>
      </c>
      <c r="B11" t="s" s="44">
        <v>42</v>
      </c>
      <c r="C11" t="s" s="44">
        <v>43</v>
      </c>
      <c r="D11" t="s" s="44">
        <v>44</v>
      </c>
      <c r="E11" t="s" s="44">
        <v>45</v>
      </c>
      <c r="F11" t="s" s="44">
        <v>45</v>
      </c>
      <c r="G11" t="s" s="44">
        <v>46</v>
      </c>
      <c r="H11" s="40">
        <v>43812.104166666664</v>
      </c>
      <c r="I11" t="s" s="44">
        <v>47</v>
      </c>
      <c r="J11" t="s" s="44">
        <v>48</v>
      </c>
      <c r="K11" t="s" s="44">
        <v>49</v>
      </c>
      <c r="L11" t="s" s="44">
        <v>50</v>
      </c>
      <c r="M11" t="s" s="44">
        <v>28</v>
      </c>
      <c r="N11" t="s" s="44">
        <v>27</v>
      </c>
      <c r="O11" s="45">
        <v>50750</v>
      </c>
      <c r="P11" s="45">
        <v>31598</v>
      </c>
      <c r="Q11" s="45">
        <v>82</v>
      </c>
      <c r="R11" s="45">
        <v>10490</v>
      </c>
      <c r="S11" s="45">
        <v>6518</v>
      </c>
      <c r="T11" s="45">
        <v>17008</v>
      </c>
      <c r="U11" s="45">
        <v>1072</v>
      </c>
      <c r="V11" s="45">
        <v>3108</v>
      </c>
      <c r="W11" s="45">
        <v>450</v>
      </c>
      <c r="X11" s="45">
        <v>0</v>
      </c>
      <c r="Y11" s="45">
        <v>2711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731</v>
      </c>
      <c r="AF11" s="45">
        <v>0</v>
      </c>
      <c r="AG11" s="41"/>
    </row>
    <row r="12" ht="15.75" customHeight="1">
      <c r="A12" t="s" s="46">
        <v>51</v>
      </c>
      <c r="B12" t="s" s="47">
        <v>42</v>
      </c>
      <c r="C12" t="s" s="47">
        <v>52</v>
      </c>
      <c r="D12" t="s" s="47">
        <v>53</v>
      </c>
      <c r="E12" t="s" s="47">
        <v>45</v>
      </c>
      <c r="F12" t="s" s="47">
        <v>45</v>
      </c>
      <c r="G12" t="s" s="47">
        <v>46</v>
      </c>
      <c r="H12" s="9">
        <v>43812.13125</v>
      </c>
      <c r="I12" t="s" s="47">
        <v>54</v>
      </c>
      <c r="J12" t="s" s="47">
        <v>55</v>
      </c>
      <c r="K12" t="s" s="47">
        <v>49</v>
      </c>
      <c r="L12" t="s" s="47">
        <v>56</v>
      </c>
      <c r="M12" t="s" s="47">
        <v>27</v>
      </c>
      <c r="N12" t="s" s="47">
        <v>28</v>
      </c>
      <c r="O12" s="48">
        <v>44699</v>
      </c>
      <c r="P12" s="48">
        <v>31865</v>
      </c>
      <c r="Q12" s="48">
        <v>123</v>
      </c>
      <c r="R12" s="48">
        <v>2034</v>
      </c>
      <c r="S12" s="48">
        <v>14687</v>
      </c>
      <c r="T12" s="48">
        <v>12653</v>
      </c>
      <c r="U12" s="48">
        <v>1821</v>
      </c>
      <c r="V12" s="48">
        <v>0</v>
      </c>
      <c r="W12" s="48">
        <v>0</v>
      </c>
      <c r="X12" s="48">
        <v>0</v>
      </c>
      <c r="Y12" s="48">
        <v>2704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11"/>
    </row>
    <row r="13" ht="15.75" customHeight="1">
      <c r="A13" t="s" s="43">
        <v>57</v>
      </c>
      <c r="B13" t="s" s="44">
        <v>58</v>
      </c>
      <c r="C13" t="s" s="44">
        <v>59</v>
      </c>
      <c r="D13" t="s" s="44">
        <v>60</v>
      </c>
      <c r="E13" t="s" s="44">
        <v>60</v>
      </c>
      <c r="F13" t="s" s="44">
        <v>60</v>
      </c>
      <c r="G13" t="s" s="44">
        <v>61</v>
      </c>
      <c r="H13" s="40">
        <v>43812.134027777778</v>
      </c>
      <c r="I13" t="s" s="44">
        <v>62</v>
      </c>
      <c r="J13" t="s" s="44">
        <v>63</v>
      </c>
      <c r="K13" t="s" s="44">
        <v>64</v>
      </c>
      <c r="L13" t="s" s="44">
        <v>65</v>
      </c>
      <c r="M13" t="s" s="44">
        <v>32</v>
      </c>
      <c r="N13" t="s" s="44">
        <v>27</v>
      </c>
      <c r="O13" s="45">
        <v>62489</v>
      </c>
      <c r="P13" s="45">
        <v>37413</v>
      </c>
      <c r="Q13" s="45">
        <v>72</v>
      </c>
      <c r="R13" s="45">
        <v>12670</v>
      </c>
      <c r="S13" s="45">
        <v>7535</v>
      </c>
      <c r="T13" s="45">
        <v>4939</v>
      </c>
      <c r="U13" s="45">
        <v>2846</v>
      </c>
      <c r="V13" s="45">
        <v>1008</v>
      </c>
      <c r="W13" s="45">
        <v>880</v>
      </c>
      <c r="X13" s="45">
        <v>20205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1"/>
    </row>
    <row r="14" ht="15.75" customHeight="1">
      <c r="A14" t="s" s="46">
        <v>66</v>
      </c>
      <c r="B14" t="s" s="47">
        <v>58</v>
      </c>
      <c r="C14" t="s" s="47">
        <v>67</v>
      </c>
      <c r="D14" t="s" s="47">
        <v>60</v>
      </c>
      <c r="E14" t="s" s="47">
        <v>60</v>
      </c>
      <c r="F14" t="s" s="47">
        <v>60</v>
      </c>
      <c r="G14" t="s" s="47">
        <v>61</v>
      </c>
      <c r="H14" s="9">
        <v>43812.148611111108</v>
      </c>
      <c r="I14" t="s" s="47">
        <v>47</v>
      </c>
      <c r="J14" t="s" s="47">
        <v>68</v>
      </c>
      <c r="K14" t="s" s="47">
        <v>49</v>
      </c>
      <c r="L14" t="s" s="47">
        <v>69</v>
      </c>
      <c r="M14" t="s" s="47">
        <v>32</v>
      </c>
      <c r="N14" t="s" s="47">
        <v>27</v>
      </c>
      <c r="O14" s="48">
        <v>65719</v>
      </c>
      <c r="P14" s="48">
        <v>45638</v>
      </c>
      <c r="Q14" s="48">
        <v>131</v>
      </c>
      <c r="R14" s="48">
        <v>3990</v>
      </c>
      <c r="S14" s="48">
        <v>16398</v>
      </c>
      <c r="T14" s="48">
        <v>3834</v>
      </c>
      <c r="U14" s="48">
        <v>5018</v>
      </c>
      <c r="V14" s="48">
        <v>0</v>
      </c>
      <c r="W14" s="48">
        <v>0</v>
      </c>
      <c r="X14" s="48">
        <v>20388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11"/>
    </row>
    <row r="15" ht="15.75" customHeight="1">
      <c r="A15" t="s" s="43">
        <v>70</v>
      </c>
      <c r="B15" t="s" s="44">
        <v>58</v>
      </c>
      <c r="C15" t="s" s="44">
        <v>71</v>
      </c>
      <c r="D15" t="s" s="44">
        <v>60</v>
      </c>
      <c r="E15" t="s" s="44">
        <v>60</v>
      </c>
      <c r="F15" t="s" s="44">
        <v>60</v>
      </c>
      <c r="G15" t="s" s="44">
        <v>46</v>
      </c>
      <c r="H15" s="40">
        <v>43812.124305555553</v>
      </c>
      <c r="I15" t="s" s="44">
        <v>72</v>
      </c>
      <c r="J15" t="s" s="44">
        <v>73</v>
      </c>
      <c r="K15" t="s" s="44">
        <v>49</v>
      </c>
      <c r="L15" t="s" s="44">
        <v>65</v>
      </c>
      <c r="M15" t="s" s="44">
        <v>32</v>
      </c>
      <c r="N15" t="s" s="44">
        <v>28</v>
      </c>
      <c r="O15" s="45">
        <v>64011</v>
      </c>
      <c r="P15" s="45">
        <v>39772</v>
      </c>
      <c r="Q15" s="45">
        <v>91</v>
      </c>
      <c r="R15" s="45">
        <v>5201</v>
      </c>
      <c r="S15" s="45">
        <v>7011</v>
      </c>
      <c r="T15" s="45">
        <v>12728</v>
      </c>
      <c r="U15" s="45">
        <v>1419</v>
      </c>
      <c r="V15" s="45">
        <v>0</v>
      </c>
      <c r="W15" s="45">
        <v>685</v>
      </c>
      <c r="X15" s="45">
        <v>17929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1"/>
    </row>
    <row r="16" ht="15.75" customHeight="1">
      <c r="A16" t="s" s="46">
        <v>74</v>
      </c>
      <c r="B16" t="s" s="47">
        <v>75</v>
      </c>
      <c r="C16" t="s" s="47">
        <v>76</v>
      </c>
      <c r="D16" t="s" s="47">
        <v>77</v>
      </c>
      <c r="E16" t="s" s="47">
        <v>78</v>
      </c>
      <c r="F16" t="s" s="47">
        <v>79</v>
      </c>
      <c r="G16" t="s" s="47">
        <v>80</v>
      </c>
      <c r="H16" s="9">
        <v>43812.101388888892</v>
      </c>
      <c r="I16" t="s" s="47">
        <v>81</v>
      </c>
      <c r="J16" t="s" s="47">
        <v>82</v>
      </c>
      <c r="K16" t="s" s="47">
        <v>49</v>
      </c>
      <c r="L16" t="s" s="47">
        <v>56</v>
      </c>
      <c r="M16" t="s" s="47">
        <v>27</v>
      </c>
      <c r="N16" t="s" s="47">
        <v>28</v>
      </c>
      <c r="O16" s="48">
        <v>72617</v>
      </c>
      <c r="P16" s="48">
        <v>47932</v>
      </c>
      <c r="Q16" s="48">
        <v>251</v>
      </c>
      <c r="R16" s="48">
        <v>16698</v>
      </c>
      <c r="S16" s="48">
        <v>27980</v>
      </c>
      <c r="T16" s="48">
        <v>11282</v>
      </c>
      <c r="U16" s="48">
        <v>6920</v>
      </c>
      <c r="V16" s="48">
        <v>0</v>
      </c>
      <c r="W16" s="48">
        <v>1750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11"/>
    </row>
    <row r="17" ht="15.75" customHeight="1">
      <c r="A17" t="s" s="43">
        <v>83</v>
      </c>
      <c r="B17" t="s" s="44">
        <v>84</v>
      </c>
      <c r="C17" t="s" s="44">
        <v>85</v>
      </c>
      <c r="D17" t="s" s="44">
        <v>86</v>
      </c>
      <c r="E17" t="s" s="44">
        <v>86</v>
      </c>
      <c r="F17" t="s" s="44">
        <v>79</v>
      </c>
      <c r="G17" t="s" s="44">
        <v>80</v>
      </c>
      <c r="H17" s="40">
        <v>43812.11875</v>
      </c>
      <c r="I17" t="s" s="44">
        <v>87</v>
      </c>
      <c r="J17" t="s" s="44">
        <v>88</v>
      </c>
      <c r="K17" t="s" s="44">
        <v>64</v>
      </c>
      <c r="L17" t="s" s="44">
        <v>56</v>
      </c>
      <c r="M17" t="s" s="44">
        <v>27</v>
      </c>
      <c r="N17" t="s" s="44">
        <v>28</v>
      </c>
      <c r="O17" s="45">
        <v>60138</v>
      </c>
      <c r="P17" s="45">
        <v>39342</v>
      </c>
      <c r="Q17" s="45">
        <v>152</v>
      </c>
      <c r="R17" s="45">
        <v>19836</v>
      </c>
      <c r="S17" s="45">
        <v>27850</v>
      </c>
      <c r="T17" s="45">
        <v>8014</v>
      </c>
      <c r="U17" s="45">
        <v>2371</v>
      </c>
      <c r="V17" s="45">
        <v>0</v>
      </c>
      <c r="W17" s="45">
        <v>771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336</v>
      </c>
      <c r="AF17" s="45">
        <v>0</v>
      </c>
      <c r="AG17" s="41"/>
    </row>
    <row r="18" ht="15.75" customHeight="1">
      <c r="A18" t="s" s="46">
        <v>89</v>
      </c>
      <c r="B18" t="s" s="47">
        <v>90</v>
      </c>
      <c r="C18" t="s" s="47">
        <v>91</v>
      </c>
      <c r="D18" t="s" s="47">
        <v>92</v>
      </c>
      <c r="E18" t="s" s="47">
        <v>93</v>
      </c>
      <c r="F18" t="s" s="47">
        <v>79</v>
      </c>
      <c r="G18" t="s" s="47">
        <v>80</v>
      </c>
      <c r="H18" s="9">
        <v>43812.190972222219</v>
      </c>
      <c r="I18" t="s" s="47">
        <v>94</v>
      </c>
      <c r="J18" t="s" s="47">
        <v>95</v>
      </c>
      <c r="K18" t="s" s="47">
        <v>49</v>
      </c>
      <c r="L18" t="s" s="47">
        <v>56</v>
      </c>
      <c r="M18" t="s" s="47">
        <v>27</v>
      </c>
      <c r="N18" t="s" s="47">
        <v>28</v>
      </c>
      <c r="O18" s="48">
        <v>73107</v>
      </c>
      <c r="P18" s="48">
        <v>54763</v>
      </c>
      <c r="Q18" s="48">
        <v>173</v>
      </c>
      <c r="R18" s="48">
        <v>6139</v>
      </c>
      <c r="S18" s="48">
        <v>26311</v>
      </c>
      <c r="T18" s="48">
        <v>20172</v>
      </c>
      <c r="U18" s="48">
        <v>6036</v>
      </c>
      <c r="V18" s="48">
        <v>0</v>
      </c>
      <c r="W18" s="48">
        <v>1566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678</v>
      </c>
      <c r="AF18" s="48">
        <v>0</v>
      </c>
      <c r="AG18" s="11"/>
    </row>
    <row r="19" ht="15.75" customHeight="1">
      <c r="A19" t="s" s="43">
        <v>96</v>
      </c>
      <c r="B19" t="s" s="44">
        <v>42</v>
      </c>
      <c r="C19" t="s" s="44">
        <v>97</v>
      </c>
      <c r="D19" t="s" s="44">
        <v>53</v>
      </c>
      <c r="E19" t="s" s="44">
        <v>45</v>
      </c>
      <c r="F19" t="s" s="44">
        <v>45</v>
      </c>
      <c r="G19" t="s" s="44">
        <v>46</v>
      </c>
      <c r="H19" s="40">
        <v>43812.1875</v>
      </c>
      <c r="I19" t="s" s="44">
        <v>98</v>
      </c>
      <c r="J19" t="s" s="44">
        <v>99</v>
      </c>
      <c r="K19" t="s" s="44">
        <v>49</v>
      </c>
      <c r="L19" t="s" s="44">
        <v>50</v>
      </c>
      <c r="M19" t="s" s="44">
        <v>28</v>
      </c>
      <c r="N19" t="s" s="44">
        <v>27</v>
      </c>
      <c r="O19" s="45">
        <v>62789</v>
      </c>
      <c r="P19" s="45">
        <v>43008</v>
      </c>
      <c r="Q19" s="45">
        <v>121</v>
      </c>
      <c r="R19" s="45">
        <v>213</v>
      </c>
      <c r="S19" s="45">
        <v>18058</v>
      </c>
      <c r="T19" s="45">
        <v>18271</v>
      </c>
      <c r="U19" s="45">
        <v>2548</v>
      </c>
      <c r="V19" s="45">
        <v>2678</v>
      </c>
      <c r="W19" s="45">
        <v>0</v>
      </c>
      <c r="X19" s="45">
        <v>0</v>
      </c>
      <c r="Y19" s="45">
        <v>1453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1"/>
    </row>
    <row r="20" ht="15.75" customHeight="1">
      <c r="A20" t="s" s="46">
        <v>100</v>
      </c>
      <c r="B20" t="s" s="47">
        <v>101</v>
      </c>
      <c r="C20" t="s" s="47">
        <v>102</v>
      </c>
      <c r="D20" t="s" s="47">
        <v>103</v>
      </c>
      <c r="E20" t="s" s="47">
        <v>104</v>
      </c>
      <c r="F20" t="s" s="47">
        <v>79</v>
      </c>
      <c r="G20" t="s" s="47">
        <v>46</v>
      </c>
      <c r="H20" s="9">
        <v>43812.135416666664</v>
      </c>
      <c r="I20" t="s" s="47">
        <v>105</v>
      </c>
      <c r="J20" t="s" s="47">
        <v>106</v>
      </c>
      <c r="K20" t="s" s="47">
        <v>49</v>
      </c>
      <c r="L20" t="s" s="47">
        <v>56</v>
      </c>
      <c r="M20" t="s" s="47">
        <v>27</v>
      </c>
      <c r="N20" t="s" s="47">
        <v>28</v>
      </c>
      <c r="O20" s="48">
        <v>69976</v>
      </c>
      <c r="P20" s="48">
        <v>45567</v>
      </c>
      <c r="Q20" s="48">
        <v>151</v>
      </c>
      <c r="R20" s="48">
        <v>16886</v>
      </c>
      <c r="S20" s="48">
        <v>29096</v>
      </c>
      <c r="T20" s="48">
        <v>12210</v>
      </c>
      <c r="U20" s="48">
        <v>2873</v>
      </c>
      <c r="V20" s="48">
        <v>0</v>
      </c>
      <c r="W20" s="48">
        <v>1388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11"/>
    </row>
    <row r="21" ht="15.75" customHeight="1">
      <c r="A21" t="s" s="43">
        <v>107</v>
      </c>
      <c r="B21" t="s" s="44">
        <v>58</v>
      </c>
      <c r="C21" t="s" s="44">
        <v>108</v>
      </c>
      <c r="D21" t="s" s="44">
        <v>60</v>
      </c>
      <c r="E21" t="s" s="44">
        <v>60</v>
      </c>
      <c r="F21" t="s" s="44">
        <v>60</v>
      </c>
      <c r="G21" t="s" s="44">
        <v>46</v>
      </c>
      <c r="H21" s="40">
        <v>43812.079861111109</v>
      </c>
      <c r="I21" t="s" s="44">
        <v>109</v>
      </c>
      <c r="J21" t="s" s="44">
        <v>110</v>
      </c>
      <c r="K21" t="s" s="44">
        <v>49</v>
      </c>
      <c r="L21" t="s" s="44">
        <v>69</v>
      </c>
      <c r="M21" t="s" s="44">
        <v>32</v>
      </c>
      <c r="N21" t="s" s="44">
        <v>27</v>
      </c>
      <c r="O21" s="45">
        <v>63952</v>
      </c>
      <c r="P21" s="45">
        <v>43170</v>
      </c>
      <c r="Q21" s="45">
        <v>92</v>
      </c>
      <c r="R21" s="45">
        <v>3795</v>
      </c>
      <c r="S21" s="45">
        <v>17421</v>
      </c>
      <c r="T21" s="45">
        <v>2051</v>
      </c>
      <c r="U21" s="45">
        <v>2482</v>
      </c>
      <c r="V21" s="45">
        <v>0</v>
      </c>
      <c r="W21" s="45">
        <v>0</v>
      </c>
      <c r="X21" s="45">
        <v>21216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1"/>
    </row>
    <row r="22" ht="15.75" customHeight="1">
      <c r="A22" t="s" s="46">
        <v>111</v>
      </c>
      <c r="B22" t="s" s="47">
        <v>42</v>
      </c>
      <c r="C22" t="s" s="47">
        <v>112</v>
      </c>
      <c r="D22" t="s" s="47">
        <v>113</v>
      </c>
      <c r="E22" t="s" s="47">
        <v>45</v>
      </c>
      <c r="F22" t="s" s="47">
        <v>45</v>
      </c>
      <c r="G22" t="s" s="47">
        <v>46</v>
      </c>
      <c r="H22" s="9">
        <v>43812.079861111109</v>
      </c>
      <c r="I22" t="s" s="47">
        <v>114</v>
      </c>
      <c r="J22" t="s" s="47">
        <v>115</v>
      </c>
      <c r="K22" t="s" s="47">
        <v>49</v>
      </c>
      <c r="L22" t="s" s="47">
        <v>116</v>
      </c>
      <c r="M22" t="s" s="47">
        <v>33</v>
      </c>
      <c r="N22" t="s" s="47">
        <v>28</v>
      </c>
      <c r="O22" s="48">
        <v>42215</v>
      </c>
      <c r="P22" s="48">
        <v>29074</v>
      </c>
      <c r="Q22" s="48">
        <v>92</v>
      </c>
      <c r="R22" s="48">
        <v>2781</v>
      </c>
      <c r="S22" s="48">
        <v>4428</v>
      </c>
      <c r="T22" s="48">
        <v>10353</v>
      </c>
      <c r="U22" s="48">
        <v>0</v>
      </c>
      <c r="V22" s="48">
        <v>1159</v>
      </c>
      <c r="W22" s="48">
        <v>0</v>
      </c>
      <c r="X22" s="48">
        <v>0</v>
      </c>
      <c r="Y22" s="48">
        <v>13134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11"/>
    </row>
    <row r="23" ht="15.75" customHeight="1">
      <c r="A23" t="s" s="43">
        <v>117</v>
      </c>
      <c r="B23" t="s" s="44">
        <v>58</v>
      </c>
      <c r="C23" t="s" s="44">
        <v>118</v>
      </c>
      <c r="D23" t="s" s="44">
        <v>60</v>
      </c>
      <c r="E23" t="s" s="44">
        <v>60</v>
      </c>
      <c r="F23" t="s" s="44">
        <v>60</v>
      </c>
      <c r="G23" t="s" s="44">
        <v>46</v>
      </c>
      <c r="H23" s="40">
        <v>43812.238194444442</v>
      </c>
      <c r="I23" t="s" s="44">
        <v>119</v>
      </c>
      <c r="J23" t="s" s="44">
        <v>120</v>
      </c>
      <c r="K23" t="s" s="44">
        <v>49</v>
      </c>
      <c r="L23" t="s" s="44">
        <v>65</v>
      </c>
      <c r="M23" t="s" s="44">
        <v>32</v>
      </c>
      <c r="N23" t="s" s="44">
        <v>27</v>
      </c>
      <c r="O23" s="45">
        <v>66525</v>
      </c>
      <c r="P23" s="45">
        <v>48050</v>
      </c>
      <c r="Q23" s="45">
        <v>142</v>
      </c>
      <c r="R23" s="45">
        <v>4110</v>
      </c>
      <c r="S23" s="45">
        <v>16930</v>
      </c>
      <c r="T23" s="45">
        <v>3248</v>
      </c>
      <c r="U23" s="45">
        <v>6832</v>
      </c>
      <c r="V23" s="45">
        <v>0</v>
      </c>
      <c r="W23" s="45">
        <v>0</v>
      </c>
      <c r="X23" s="45">
        <v>21040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1"/>
    </row>
    <row r="24" ht="15.75" customHeight="1">
      <c r="A24" t="s" s="46">
        <v>121</v>
      </c>
      <c r="B24" t="s" s="47">
        <v>75</v>
      </c>
      <c r="C24" t="s" s="47">
        <v>122</v>
      </c>
      <c r="D24" t="s" s="47">
        <v>123</v>
      </c>
      <c r="E24" t="s" s="47">
        <v>78</v>
      </c>
      <c r="F24" t="s" s="47">
        <v>79</v>
      </c>
      <c r="G24" t="s" s="47">
        <v>46</v>
      </c>
      <c r="H24" s="9">
        <v>43812.339583333334</v>
      </c>
      <c r="I24" t="s" s="47">
        <v>124</v>
      </c>
      <c r="J24" t="s" s="47">
        <v>125</v>
      </c>
      <c r="K24" t="s" s="47">
        <v>49</v>
      </c>
      <c r="L24" t="s" s="47">
        <v>56</v>
      </c>
      <c r="M24" t="s" s="47">
        <v>27</v>
      </c>
      <c r="N24" t="s" s="47">
        <v>29</v>
      </c>
      <c r="O24" s="48">
        <v>81726</v>
      </c>
      <c r="P24" s="48">
        <v>61408</v>
      </c>
      <c r="Q24" s="48">
        <v>287</v>
      </c>
      <c r="R24" s="48">
        <v>22521</v>
      </c>
      <c r="S24" s="48">
        <v>35566</v>
      </c>
      <c r="T24" s="48">
        <v>9722</v>
      </c>
      <c r="U24" s="48">
        <v>13045</v>
      </c>
      <c r="V24" s="48">
        <v>0</v>
      </c>
      <c r="W24" s="48">
        <v>2519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556</v>
      </c>
      <c r="AF24" s="48">
        <v>0</v>
      </c>
      <c r="AG24" s="11"/>
    </row>
    <row r="25" ht="15.75" customHeight="1">
      <c r="A25" t="s" s="43">
        <v>126</v>
      </c>
      <c r="B25" t="s" s="44">
        <v>101</v>
      </c>
      <c r="C25" t="s" s="44">
        <v>127</v>
      </c>
      <c r="D25" t="s" s="44">
        <v>128</v>
      </c>
      <c r="E25" t="s" s="44">
        <v>104</v>
      </c>
      <c r="F25" t="s" s="44">
        <v>79</v>
      </c>
      <c r="G25" t="s" s="44">
        <v>46</v>
      </c>
      <c r="H25" s="40">
        <v>43812.175694444442</v>
      </c>
      <c r="I25" t="s" s="44">
        <v>129</v>
      </c>
      <c r="J25" t="s" s="44">
        <v>130</v>
      </c>
      <c r="K25" t="s" s="44">
        <v>49</v>
      </c>
      <c r="L25" t="s" s="44">
        <v>131</v>
      </c>
      <c r="M25" t="s" s="44">
        <v>27</v>
      </c>
      <c r="N25" t="s" s="44">
        <v>132</v>
      </c>
      <c r="O25" s="45">
        <v>78204</v>
      </c>
      <c r="P25" s="45">
        <v>48980</v>
      </c>
      <c r="Q25" s="45">
        <v>118</v>
      </c>
      <c r="R25" s="45">
        <v>5733</v>
      </c>
      <c r="S25" s="45">
        <v>19231</v>
      </c>
      <c r="T25" s="45">
        <v>11971</v>
      </c>
      <c r="U25" s="45">
        <v>1105</v>
      </c>
      <c r="V25" s="45">
        <v>2501</v>
      </c>
      <c r="W25" s="45">
        <v>674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13498</v>
      </c>
      <c r="AF25" s="45">
        <v>0</v>
      </c>
      <c r="AG25" s="41"/>
    </row>
    <row r="26" ht="15.75" customHeight="1">
      <c r="A26" t="s" s="46">
        <v>133</v>
      </c>
      <c r="B26" t="s" s="47">
        <v>75</v>
      </c>
      <c r="C26" t="s" s="47">
        <v>134</v>
      </c>
      <c r="D26" t="s" s="47">
        <v>135</v>
      </c>
      <c r="E26" t="s" s="47">
        <v>78</v>
      </c>
      <c r="F26" t="s" s="47">
        <v>79</v>
      </c>
      <c r="G26" t="s" s="47">
        <v>46</v>
      </c>
      <c r="H26" s="9">
        <v>43812.127083333333</v>
      </c>
      <c r="I26" t="s" s="47">
        <v>136</v>
      </c>
      <c r="J26" t="s" s="47">
        <v>31</v>
      </c>
      <c r="K26" t="s" s="47">
        <v>49</v>
      </c>
      <c r="L26" t="s" s="47">
        <v>56</v>
      </c>
      <c r="M26" t="s" s="47">
        <v>27</v>
      </c>
      <c r="N26" t="s" s="47">
        <v>28</v>
      </c>
      <c r="O26" s="48">
        <v>89553</v>
      </c>
      <c r="P26" s="48">
        <v>60059</v>
      </c>
      <c r="Q26" s="48">
        <v>279</v>
      </c>
      <c r="R26" s="48">
        <v>24029</v>
      </c>
      <c r="S26" s="48">
        <v>37270</v>
      </c>
      <c r="T26" s="48">
        <v>13241</v>
      </c>
      <c r="U26" s="48">
        <v>6048</v>
      </c>
      <c r="V26" s="48">
        <v>0</v>
      </c>
      <c r="W26" s="48">
        <v>2638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862</v>
      </c>
      <c r="AF26" s="48">
        <v>0</v>
      </c>
      <c r="AG26" s="11"/>
    </row>
    <row r="27" ht="15.75" customHeight="1">
      <c r="A27" t="s" s="43">
        <v>137</v>
      </c>
      <c r="B27" t="s" s="44">
        <v>90</v>
      </c>
      <c r="C27" t="s" s="44">
        <v>138</v>
      </c>
      <c r="D27" t="s" s="44">
        <v>92</v>
      </c>
      <c r="E27" t="s" s="44">
        <v>93</v>
      </c>
      <c r="F27" t="s" s="44">
        <v>79</v>
      </c>
      <c r="G27" t="s" s="44">
        <v>80</v>
      </c>
      <c r="H27" s="40">
        <v>43812.170138888891</v>
      </c>
      <c r="I27" t="s" s="44">
        <v>139</v>
      </c>
      <c r="J27" t="s" s="44">
        <v>140</v>
      </c>
      <c r="K27" t="s" s="44">
        <v>64</v>
      </c>
      <c r="L27" t="s" s="44">
        <v>50</v>
      </c>
      <c r="M27" t="s" s="44">
        <v>28</v>
      </c>
      <c r="N27" t="s" s="44">
        <v>27</v>
      </c>
      <c r="O27" s="45">
        <v>67978</v>
      </c>
      <c r="P27" s="45">
        <v>38579</v>
      </c>
      <c r="Q27" s="45">
        <v>125</v>
      </c>
      <c r="R27" s="45">
        <v>4263</v>
      </c>
      <c r="S27" s="45">
        <v>14281</v>
      </c>
      <c r="T27" s="45">
        <v>18544</v>
      </c>
      <c r="U27" s="45">
        <v>1395</v>
      </c>
      <c r="V27" s="45">
        <v>3151</v>
      </c>
      <c r="W27" s="45">
        <v>1208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1"/>
    </row>
    <row r="28" ht="15.75" customHeight="1">
      <c r="A28" t="s" s="46">
        <v>141</v>
      </c>
      <c r="B28" t="s" s="47">
        <v>75</v>
      </c>
      <c r="C28" t="s" s="47">
        <v>142</v>
      </c>
      <c r="D28" t="s" s="47">
        <v>143</v>
      </c>
      <c r="E28" t="s" s="47">
        <v>78</v>
      </c>
      <c r="F28" t="s" s="47">
        <v>79</v>
      </c>
      <c r="G28" t="s" s="47">
        <v>46</v>
      </c>
      <c r="H28" s="9">
        <v>43812.186805555553</v>
      </c>
      <c r="I28" t="s" s="47">
        <v>144</v>
      </c>
      <c r="J28" t="s" s="47">
        <v>145</v>
      </c>
      <c r="K28" t="s" s="47">
        <v>49</v>
      </c>
      <c r="L28" t="s" s="47">
        <v>56</v>
      </c>
      <c r="M28" t="s" s="47">
        <v>27</v>
      </c>
      <c r="N28" t="s" s="47">
        <v>28</v>
      </c>
      <c r="O28" s="48">
        <v>86665</v>
      </c>
      <c r="P28" s="48">
        <v>60576</v>
      </c>
      <c r="Q28" s="48">
        <v>279</v>
      </c>
      <c r="R28" s="48">
        <v>17373</v>
      </c>
      <c r="S28" s="48">
        <v>32737</v>
      </c>
      <c r="T28" s="48">
        <v>15364</v>
      </c>
      <c r="U28" s="48">
        <v>10081</v>
      </c>
      <c r="V28" s="48">
        <v>0</v>
      </c>
      <c r="W28" s="48">
        <v>2394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11"/>
    </row>
    <row r="29" ht="15.75" customHeight="1">
      <c r="A29" t="s" s="43">
        <v>146</v>
      </c>
      <c r="B29" t="s" s="44">
        <v>58</v>
      </c>
      <c r="C29" t="s" s="44">
        <v>147</v>
      </c>
      <c r="D29" t="s" s="44">
        <v>60</v>
      </c>
      <c r="E29" t="s" s="44">
        <v>60</v>
      </c>
      <c r="F29" t="s" s="44">
        <v>60</v>
      </c>
      <c r="G29" t="s" s="44">
        <v>46</v>
      </c>
      <c r="H29" s="40">
        <v>43812.161111111112</v>
      </c>
      <c r="I29" t="s" s="44">
        <v>148</v>
      </c>
      <c r="J29" t="s" s="44">
        <v>149</v>
      </c>
      <c r="K29" t="s" s="44">
        <v>49</v>
      </c>
      <c r="L29" t="s" s="44">
        <v>69</v>
      </c>
      <c r="M29" t="s" s="44">
        <v>32</v>
      </c>
      <c r="N29" t="s" s="44">
        <v>27</v>
      </c>
      <c r="O29" s="45">
        <v>71970</v>
      </c>
      <c r="P29" s="45">
        <v>46592</v>
      </c>
      <c r="Q29" s="45">
        <v>138</v>
      </c>
      <c r="R29" s="45">
        <v>2329</v>
      </c>
      <c r="S29" s="45">
        <v>17943</v>
      </c>
      <c r="T29" s="45">
        <v>6219</v>
      </c>
      <c r="U29" s="45">
        <v>2158</v>
      </c>
      <c r="V29" s="45">
        <v>0</v>
      </c>
      <c r="W29" s="45">
        <v>0</v>
      </c>
      <c r="X29" s="45">
        <v>20272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1"/>
    </row>
    <row r="30" ht="15.75" customHeight="1">
      <c r="A30" t="s" s="46">
        <v>150</v>
      </c>
      <c r="B30" t="s" s="47">
        <v>75</v>
      </c>
      <c r="C30" t="s" s="47">
        <v>151</v>
      </c>
      <c r="D30" t="s" s="47">
        <v>152</v>
      </c>
      <c r="E30" t="s" s="47">
        <v>78</v>
      </c>
      <c r="F30" t="s" s="47">
        <v>79</v>
      </c>
      <c r="G30" t="s" s="47">
        <v>46</v>
      </c>
      <c r="H30" s="9">
        <v>43812.203472222223</v>
      </c>
      <c r="I30" t="s" s="47">
        <v>153</v>
      </c>
      <c r="J30" t="s" s="47">
        <v>154</v>
      </c>
      <c r="K30" t="s" s="47">
        <v>64</v>
      </c>
      <c r="L30" t="s" s="47">
        <v>56</v>
      </c>
      <c r="M30" t="s" s="47">
        <v>27</v>
      </c>
      <c r="N30" t="s" s="47">
        <v>28</v>
      </c>
      <c r="O30" s="48">
        <v>90116</v>
      </c>
      <c r="P30" s="48">
        <v>62921</v>
      </c>
      <c r="Q30" s="48">
        <v>355</v>
      </c>
      <c r="R30" s="48">
        <v>16813</v>
      </c>
      <c r="S30" s="48">
        <v>34148</v>
      </c>
      <c r="T30" s="48">
        <v>17335</v>
      </c>
      <c r="U30" s="48">
        <v>8831</v>
      </c>
      <c r="V30" s="48">
        <v>0</v>
      </c>
      <c r="W30" s="48">
        <v>2607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11"/>
    </row>
    <row r="31" ht="15.75" customHeight="1">
      <c r="A31" t="s" s="43">
        <v>155</v>
      </c>
      <c r="B31" t="s" s="44">
        <v>58</v>
      </c>
      <c r="C31" t="s" s="44">
        <v>156</v>
      </c>
      <c r="D31" t="s" s="44">
        <v>60</v>
      </c>
      <c r="E31" t="s" s="44">
        <v>60</v>
      </c>
      <c r="F31" t="s" s="44">
        <v>60</v>
      </c>
      <c r="G31" t="s" s="44">
        <v>46</v>
      </c>
      <c r="H31" s="40">
        <v>43812.210416666669</v>
      </c>
      <c r="I31" t="s" s="44">
        <v>157</v>
      </c>
      <c r="J31" t="s" s="44">
        <v>158</v>
      </c>
      <c r="K31" t="s" s="44">
        <v>49</v>
      </c>
      <c r="L31" t="s" s="44">
        <v>56</v>
      </c>
      <c r="M31" t="s" s="44">
        <v>27</v>
      </c>
      <c r="N31" t="s" s="44">
        <v>32</v>
      </c>
      <c r="O31" s="45">
        <v>66655</v>
      </c>
      <c r="P31" s="45">
        <v>42260</v>
      </c>
      <c r="Q31" s="45">
        <v>96</v>
      </c>
      <c r="R31" s="45">
        <v>4118</v>
      </c>
      <c r="S31" s="45">
        <v>21182</v>
      </c>
      <c r="T31" s="45">
        <v>1734</v>
      </c>
      <c r="U31" s="45">
        <v>2280</v>
      </c>
      <c r="V31" s="45">
        <v>0</v>
      </c>
      <c r="W31" s="45">
        <v>0</v>
      </c>
      <c r="X31" s="45">
        <v>17064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1"/>
    </row>
    <row r="32" ht="15.75" customHeight="1">
      <c r="A32" t="s" s="46">
        <v>159</v>
      </c>
      <c r="B32" t="s" s="47">
        <v>160</v>
      </c>
      <c r="C32" t="s" s="47">
        <v>161</v>
      </c>
      <c r="D32" t="s" s="47">
        <v>162</v>
      </c>
      <c r="E32" t="s" s="47">
        <v>162</v>
      </c>
      <c r="F32" t="s" s="47">
        <v>79</v>
      </c>
      <c r="G32" t="s" s="47">
        <v>80</v>
      </c>
      <c r="H32" s="9">
        <v>43812.154166666667</v>
      </c>
      <c r="I32" t="s" s="47">
        <v>163</v>
      </c>
      <c r="J32" t="s" s="47">
        <v>164</v>
      </c>
      <c r="K32" t="s" s="47">
        <v>64</v>
      </c>
      <c r="L32" t="s" s="47">
        <v>50</v>
      </c>
      <c r="M32" t="s" s="47">
        <v>28</v>
      </c>
      <c r="N32" t="s" s="47">
        <v>27</v>
      </c>
      <c r="O32" s="48">
        <v>77953</v>
      </c>
      <c r="P32" s="48">
        <v>44499</v>
      </c>
      <c r="Q32" s="48">
        <v>120</v>
      </c>
      <c r="R32" s="48">
        <v>15427</v>
      </c>
      <c r="S32" s="48">
        <v>11792</v>
      </c>
      <c r="T32" s="48">
        <v>27219</v>
      </c>
      <c r="U32" s="48">
        <v>1482</v>
      </c>
      <c r="V32" s="48">
        <v>3186</v>
      </c>
      <c r="W32" s="48">
        <v>820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11"/>
    </row>
    <row r="33" ht="15.75" customHeight="1">
      <c r="A33" t="s" s="43">
        <v>165</v>
      </c>
      <c r="B33" t="s" s="44">
        <v>166</v>
      </c>
      <c r="C33" t="s" s="44">
        <v>167</v>
      </c>
      <c r="D33" t="s" s="44">
        <v>168</v>
      </c>
      <c r="E33" t="s" s="44">
        <v>169</v>
      </c>
      <c r="F33" t="s" s="44">
        <v>79</v>
      </c>
      <c r="G33" t="s" s="44">
        <v>80</v>
      </c>
      <c r="H33" s="40">
        <v>43812.093055555553</v>
      </c>
      <c r="I33" t="s" s="44">
        <v>170</v>
      </c>
      <c r="J33" t="s" s="44">
        <v>171</v>
      </c>
      <c r="K33" t="s" s="44">
        <v>49</v>
      </c>
      <c r="L33" t="s" s="44">
        <v>50</v>
      </c>
      <c r="M33" t="s" s="44">
        <v>28</v>
      </c>
      <c r="N33" t="s" s="44">
        <v>30</v>
      </c>
      <c r="O33" s="45">
        <v>65277</v>
      </c>
      <c r="P33" s="45">
        <v>36903</v>
      </c>
      <c r="Q33" s="45">
        <v>105</v>
      </c>
      <c r="R33" s="45">
        <v>3571</v>
      </c>
      <c r="S33" s="45">
        <v>7892</v>
      </c>
      <c r="T33" s="45">
        <v>14804</v>
      </c>
      <c r="U33" s="45">
        <v>1176</v>
      </c>
      <c r="V33" s="45">
        <v>11233</v>
      </c>
      <c r="W33" s="45">
        <v>900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898</v>
      </c>
      <c r="AF33" s="45">
        <v>0</v>
      </c>
      <c r="AG33" s="41"/>
    </row>
    <row r="34" ht="15.75" customHeight="1">
      <c r="A34" t="s" s="46">
        <v>172</v>
      </c>
      <c r="B34" t="s" s="47">
        <v>166</v>
      </c>
      <c r="C34" t="s" s="47">
        <v>173</v>
      </c>
      <c r="D34" t="s" s="47">
        <v>168</v>
      </c>
      <c r="E34" t="s" s="47">
        <v>169</v>
      </c>
      <c r="F34" t="s" s="47">
        <v>79</v>
      </c>
      <c r="G34" t="s" s="47">
        <v>46</v>
      </c>
      <c r="H34" s="9">
        <v>43812.083333333336</v>
      </c>
      <c r="I34" t="s" s="47">
        <v>174</v>
      </c>
      <c r="J34" t="s" s="47">
        <v>175</v>
      </c>
      <c r="K34" t="s" s="47">
        <v>64</v>
      </c>
      <c r="L34" t="s" s="47">
        <v>50</v>
      </c>
      <c r="M34" t="s" s="47">
        <v>28</v>
      </c>
      <c r="N34" t="s" s="47">
        <v>30</v>
      </c>
      <c r="O34" s="48">
        <v>69504</v>
      </c>
      <c r="P34" s="48">
        <v>38070</v>
      </c>
      <c r="Q34" s="48">
        <v>110</v>
      </c>
      <c r="R34" s="48">
        <v>3217</v>
      </c>
      <c r="S34" s="48">
        <v>10377</v>
      </c>
      <c r="T34" s="48">
        <v>14329</v>
      </c>
      <c r="U34" s="48">
        <v>1330</v>
      </c>
      <c r="V34" s="48">
        <v>11112</v>
      </c>
      <c r="W34" s="48">
        <v>922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11"/>
    </row>
    <row r="35" ht="15.75" customHeight="1">
      <c r="A35" t="s" s="43">
        <v>176</v>
      </c>
      <c r="B35" t="s" s="44">
        <v>90</v>
      </c>
      <c r="C35" t="s" s="44">
        <v>177</v>
      </c>
      <c r="D35" t="s" s="44">
        <v>178</v>
      </c>
      <c r="E35" t="s" s="44">
        <v>93</v>
      </c>
      <c r="F35" t="s" s="44">
        <v>79</v>
      </c>
      <c r="G35" t="s" s="44">
        <v>46</v>
      </c>
      <c r="H35" s="40">
        <v>43812.138888888891</v>
      </c>
      <c r="I35" t="s" s="44">
        <v>179</v>
      </c>
      <c r="J35" t="s" s="44">
        <v>180</v>
      </c>
      <c r="K35" t="s" s="44">
        <v>49</v>
      </c>
      <c r="L35" t="s" s="44">
        <v>181</v>
      </c>
      <c r="M35" t="s" s="44">
        <v>27</v>
      </c>
      <c r="N35" t="s" s="44">
        <v>28</v>
      </c>
      <c r="O35" s="45">
        <v>70158</v>
      </c>
      <c r="P35" s="45">
        <v>46046</v>
      </c>
      <c r="Q35" s="45">
        <v>92</v>
      </c>
      <c r="R35" s="45">
        <v>5789</v>
      </c>
      <c r="S35" s="45">
        <v>23876</v>
      </c>
      <c r="T35" s="45">
        <v>18087</v>
      </c>
      <c r="U35" s="45">
        <v>2025</v>
      </c>
      <c r="V35" s="45">
        <v>1355</v>
      </c>
      <c r="W35" s="45">
        <v>703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1"/>
    </row>
    <row r="36" ht="15.75" customHeight="1">
      <c r="A36" t="s" s="46">
        <v>182</v>
      </c>
      <c r="B36" t="s" s="47">
        <v>183</v>
      </c>
      <c r="C36" t="s" s="47">
        <v>184</v>
      </c>
      <c r="D36" t="s" s="47">
        <v>185</v>
      </c>
      <c r="E36" t="s" s="47">
        <v>186</v>
      </c>
      <c r="F36" t="s" s="47">
        <v>79</v>
      </c>
      <c r="G36" t="s" s="47">
        <v>80</v>
      </c>
      <c r="H36" s="9">
        <v>43812.075</v>
      </c>
      <c r="I36" t="s" s="47">
        <v>187</v>
      </c>
      <c r="J36" t="s" s="47">
        <v>188</v>
      </c>
      <c r="K36" t="s" s="47">
        <v>49</v>
      </c>
      <c r="L36" t="s" s="47">
        <v>56</v>
      </c>
      <c r="M36" t="s" s="47">
        <v>27</v>
      </c>
      <c r="N36" t="s" s="47">
        <v>28</v>
      </c>
      <c r="O36" s="48">
        <v>69906</v>
      </c>
      <c r="P36" s="48">
        <v>44128</v>
      </c>
      <c r="Q36" s="48">
        <v>185</v>
      </c>
      <c r="R36" s="48">
        <v>20412</v>
      </c>
      <c r="S36" s="48">
        <v>29590</v>
      </c>
      <c r="T36" s="48">
        <v>9178</v>
      </c>
      <c r="U36" s="48">
        <v>3741</v>
      </c>
      <c r="V36" s="48">
        <v>0</v>
      </c>
      <c r="W36" s="48">
        <v>1395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224</v>
      </c>
      <c r="AF36" s="48">
        <v>0</v>
      </c>
      <c r="AG36" s="11"/>
    </row>
    <row r="37" ht="15.75" customHeight="1">
      <c r="A37" t="s" s="43">
        <v>189</v>
      </c>
      <c r="B37" t="s" s="44">
        <v>75</v>
      </c>
      <c r="C37" t="s" s="44">
        <v>190</v>
      </c>
      <c r="D37" t="s" s="44">
        <v>77</v>
      </c>
      <c r="E37" t="s" s="44">
        <v>78</v>
      </c>
      <c r="F37" t="s" s="44">
        <v>79</v>
      </c>
      <c r="G37" t="s" s="44">
        <v>80</v>
      </c>
      <c r="H37" s="40">
        <v>43812.123611111114</v>
      </c>
      <c r="I37" t="s" s="44">
        <v>191</v>
      </c>
      <c r="J37" t="s" s="44">
        <v>192</v>
      </c>
      <c r="K37" t="s" s="44">
        <v>64</v>
      </c>
      <c r="L37" t="s" s="44">
        <v>56</v>
      </c>
      <c r="M37" t="s" s="44">
        <v>27</v>
      </c>
      <c r="N37" t="s" s="44">
        <v>28</v>
      </c>
      <c r="O37" s="45">
        <v>82928</v>
      </c>
      <c r="P37" s="45">
        <v>54713</v>
      </c>
      <c r="Q37" s="45">
        <v>244</v>
      </c>
      <c r="R37" s="45">
        <v>14198</v>
      </c>
      <c r="S37" s="45">
        <v>29593</v>
      </c>
      <c r="T37" s="45">
        <v>15395</v>
      </c>
      <c r="U37" s="45">
        <v>6841</v>
      </c>
      <c r="V37" s="45">
        <v>0</v>
      </c>
      <c r="W37" s="45">
        <v>2138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746</v>
      </c>
      <c r="AF37" s="45">
        <v>0</v>
      </c>
      <c r="AG37" s="41"/>
    </row>
    <row r="38" ht="15.75" customHeight="1">
      <c r="A38" t="s" s="46">
        <v>193</v>
      </c>
      <c r="B38" t="s" s="47">
        <v>101</v>
      </c>
      <c r="C38" t="s" s="47">
        <v>194</v>
      </c>
      <c r="D38" t="s" s="47">
        <v>128</v>
      </c>
      <c r="E38" t="s" s="47">
        <v>104</v>
      </c>
      <c r="F38" t="s" s="47">
        <v>79</v>
      </c>
      <c r="G38" t="s" s="47">
        <v>46</v>
      </c>
      <c r="H38" s="9">
        <v>43812.151388888888</v>
      </c>
      <c r="I38" t="s" s="47">
        <v>119</v>
      </c>
      <c r="J38" t="s" s="47">
        <v>195</v>
      </c>
      <c r="K38" t="s" s="47">
        <v>49</v>
      </c>
      <c r="L38" t="s" s="47">
        <v>131</v>
      </c>
      <c r="M38" t="s" s="47">
        <v>27</v>
      </c>
      <c r="N38" t="s" s="47">
        <v>28</v>
      </c>
      <c r="O38" s="48">
        <v>80024</v>
      </c>
      <c r="P38" s="48">
        <v>50841</v>
      </c>
      <c r="Q38" s="48">
        <v>211</v>
      </c>
      <c r="R38" s="48">
        <v>14013</v>
      </c>
      <c r="S38" s="48">
        <v>28078</v>
      </c>
      <c r="T38" s="48">
        <v>14065</v>
      </c>
      <c r="U38" s="48">
        <v>3332</v>
      </c>
      <c r="V38" s="48">
        <v>5366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11"/>
    </row>
    <row r="39" ht="15.75" customHeight="1">
      <c r="A39" t="s" s="43">
        <v>196</v>
      </c>
      <c r="B39" t="s" s="44">
        <v>197</v>
      </c>
      <c r="C39" t="s" s="44">
        <v>198</v>
      </c>
      <c r="D39" t="s" s="44">
        <v>199</v>
      </c>
      <c r="E39" t="s" s="44">
        <v>200</v>
      </c>
      <c r="F39" t="s" s="44">
        <v>79</v>
      </c>
      <c r="G39" t="s" s="44">
        <v>80</v>
      </c>
      <c r="H39" s="40">
        <v>43812.124305555553</v>
      </c>
      <c r="I39" t="s" s="44">
        <v>201</v>
      </c>
      <c r="J39" t="s" s="44">
        <v>202</v>
      </c>
      <c r="K39" t="s" s="44">
        <v>64</v>
      </c>
      <c r="L39" t="s" s="44">
        <v>203</v>
      </c>
      <c r="M39" t="s" s="44">
        <v>29</v>
      </c>
      <c r="N39" t="s" s="44">
        <v>27</v>
      </c>
      <c r="O39" s="45">
        <v>67805</v>
      </c>
      <c r="P39" s="45">
        <v>52138</v>
      </c>
      <c r="Q39" s="45">
        <v>192</v>
      </c>
      <c r="R39" s="45">
        <v>12322</v>
      </c>
      <c r="S39" s="45">
        <v>16097</v>
      </c>
      <c r="T39" s="45">
        <v>6639</v>
      </c>
      <c r="U39" s="45">
        <v>28419</v>
      </c>
      <c r="V39" s="45">
        <v>642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341</v>
      </c>
      <c r="AF39" s="45">
        <v>0</v>
      </c>
      <c r="AG39" s="41"/>
    </row>
    <row r="40" ht="15.75" customHeight="1">
      <c r="A40" t="s" s="46">
        <v>204</v>
      </c>
      <c r="B40" t="s" s="47">
        <v>166</v>
      </c>
      <c r="C40" t="s" s="47">
        <v>205</v>
      </c>
      <c r="D40" t="s" s="47">
        <v>206</v>
      </c>
      <c r="E40" t="s" s="47">
        <v>169</v>
      </c>
      <c r="F40" t="s" s="47">
        <v>79</v>
      </c>
      <c r="G40" t="s" s="47">
        <v>80</v>
      </c>
      <c r="H40" s="9">
        <v>43812.219444444447</v>
      </c>
      <c r="I40" t="s" s="47">
        <v>207</v>
      </c>
      <c r="J40" t="s" s="47">
        <v>208</v>
      </c>
      <c r="K40" t="s" s="47">
        <v>64</v>
      </c>
      <c r="L40" t="s" s="47">
        <v>50</v>
      </c>
      <c r="M40" t="s" s="47">
        <v>28</v>
      </c>
      <c r="N40" t="s" s="47">
        <v>27</v>
      </c>
      <c r="O40" s="48">
        <v>79558</v>
      </c>
      <c r="P40" s="48">
        <v>52927</v>
      </c>
      <c r="Q40" s="48">
        <v>104</v>
      </c>
      <c r="R40" s="48">
        <v>3525</v>
      </c>
      <c r="S40" s="48">
        <v>19069</v>
      </c>
      <c r="T40" s="48">
        <v>22594</v>
      </c>
      <c r="U40" s="48">
        <v>2462</v>
      </c>
      <c r="V40" s="48">
        <v>1678</v>
      </c>
      <c r="W40" s="48">
        <v>692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6432</v>
      </c>
      <c r="AF40" s="48">
        <v>0</v>
      </c>
      <c r="AG40" s="11"/>
    </row>
    <row r="41" ht="15.75" customHeight="1">
      <c r="A41" t="s" s="43">
        <v>209</v>
      </c>
      <c r="B41" t="s" s="44">
        <v>160</v>
      </c>
      <c r="C41" t="s" s="44">
        <v>210</v>
      </c>
      <c r="D41" t="s" s="44">
        <v>162</v>
      </c>
      <c r="E41" t="s" s="44">
        <v>162</v>
      </c>
      <c r="F41" t="s" s="44">
        <v>79</v>
      </c>
      <c r="G41" t="s" s="44">
        <v>80</v>
      </c>
      <c r="H41" s="40">
        <v>43812.106944444444</v>
      </c>
      <c r="I41" t="s" s="44">
        <v>211</v>
      </c>
      <c r="J41" t="s" s="44">
        <v>212</v>
      </c>
      <c r="K41" t="s" s="44">
        <v>64</v>
      </c>
      <c r="L41" t="s" s="44">
        <v>50</v>
      </c>
      <c r="M41" t="s" s="44">
        <v>28</v>
      </c>
      <c r="N41" t="s" s="44">
        <v>27</v>
      </c>
      <c r="O41" s="45">
        <v>79350</v>
      </c>
      <c r="P41" s="45">
        <v>59977</v>
      </c>
      <c r="Q41" s="45">
        <v>157</v>
      </c>
      <c r="R41" s="45">
        <v>5668</v>
      </c>
      <c r="S41" s="45">
        <v>21622</v>
      </c>
      <c r="T41" s="45">
        <v>27290</v>
      </c>
      <c r="U41" s="45">
        <v>9150</v>
      </c>
      <c r="V41" s="45">
        <v>386</v>
      </c>
      <c r="W41" s="45">
        <v>1529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1"/>
    </row>
    <row r="42" ht="15.75" customHeight="1">
      <c r="A42" t="s" s="46">
        <v>213</v>
      </c>
      <c r="B42" t="s" s="47">
        <v>75</v>
      </c>
      <c r="C42" t="s" s="47">
        <v>214</v>
      </c>
      <c r="D42" t="s" s="47">
        <v>143</v>
      </c>
      <c r="E42" t="s" s="47">
        <v>78</v>
      </c>
      <c r="F42" t="s" s="47">
        <v>79</v>
      </c>
      <c r="G42" t="s" s="47">
        <v>46</v>
      </c>
      <c r="H42" s="9">
        <v>43812.172916666670</v>
      </c>
      <c r="I42" t="s" s="47">
        <v>215</v>
      </c>
      <c r="J42" t="s" s="47">
        <v>216</v>
      </c>
      <c r="K42" t="s" s="47">
        <v>64</v>
      </c>
      <c r="L42" t="s" s="47">
        <v>56</v>
      </c>
      <c r="M42" t="s" s="47">
        <v>27</v>
      </c>
      <c r="N42" t="s" s="47">
        <v>217</v>
      </c>
      <c r="O42" s="48">
        <v>77720</v>
      </c>
      <c r="P42" s="48">
        <v>57868</v>
      </c>
      <c r="Q42" s="48">
        <v>167</v>
      </c>
      <c r="R42" s="48">
        <v>15712</v>
      </c>
      <c r="S42" s="48">
        <v>32477</v>
      </c>
      <c r="T42" s="48">
        <v>5756</v>
      </c>
      <c r="U42" s="48">
        <v>0</v>
      </c>
      <c r="V42" s="48">
        <v>0</v>
      </c>
      <c r="W42" s="48">
        <v>2033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17602</v>
      </c>
      <c r="AF42" s="48">
        <v>0</v>
      </c>
      <c r="AG42" s="11"/>
    </row>
    <row r="43" ht="15.75" customHeight="1">
      <c r="A43" t="s" s="43">
        <v>218</v>
      </c>
      <c r="B43" t="s" s="44">
        <v>160</v>
      </c>
      <c r="C43" t="s" s="44">
        <v>219</v>
      </c>
      <c r="D43" t="s" s="44">
        <v>162</v>
      </c>
      <c r="E43" t="s" s="44">
        <v>162</v>
      </c>
      <c r="F43" t="s" s="44">
        <v>79</v>
      </c>
      <c r="G43" t="s" s="44">
        <v>80</v>
      </c>
      <c r="H43" s="40">
        <v>43812.177777777775</v>
      </c>
      <c r="I43" t="s" s="44">
        <v>220</v>
      </c>
      <c r="J43" t="s" s="44">
        <v>221</v>
      </c>
      <c r="K43" t="s" s="44">
        <v>49</v>
      </c>
      <c r="L43" t="s" s="44">
        <v>56</v>
      </c>
      <c r="M43" t="s" s="44">
        <v>27</v>
      </c>
      <c r="N43" t="s" s="44">
        <v>28</v>
      </c>
      <c r="O43" s="45">
        <v>68662</v>
      </c>
      <c r="P43" s="45">
        <v>50555</v>
      </c>
      <c r="Q43" s="45">
        <v>236</v>
      </c>
      <c r="R43" s="45">
        <v>14258</v>
      </c>
      <c r="S43" s="45">
        <v>27282</v>
      </c>
      <c r="T43" s="45">
        <v>13024</v>
      </c>
      <c r="U43" s="45">
        <v>8194</v>
      </c>
      <c r="V43" s="45">
        <v>0</v>
      </c>
      <c r="W43" s="45">
        <v>2055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1"/>
    </row>
    <row r="44" ht="15.75" customHeight="1">
      <c r="A44" t="s" s="46">
        <v>222</v>
      </c>
      <c r="B44" t="s" s="47">
        <v>183</v>
      </c>
      <c r="C44" t="s" s="47">
        <v>223</v>
      </c>
      <c r="D44" t="s" s="47">
        <v>224</v>
      </c>
      <c r="E44" t="s" s="47">
        <v>186</v>
      </c>
      <c r="F44" t="s" s="47">
        <v>79</v>
      </c>
      <c r="G44" t="s" s="47">
        <v>80</v>
      </c>
      <c r="H44" s="9">
        <v>43812.159027777780</v>
      </c>
      <c r="I44" t="s" s="47">
        <v>225</v>
      </c>
      <c r="J44" t="s" s="47">
        <v>226</v>
      </c>
      <c r="K44" t="s" s="47">
        <v>49</v>
      </c>
      <c r="L44" t="s" s="47">
        <v>50</v>
      </c>
      <c r="M44" t="s" s="47">
        <v>28</v>
      </c>
      <c r="N44" t="s" s="47">
        <v>27</v>
      </c>
      <c r="O44" s="48">
        <v>71581</v>
      </c>
      <c r="P44" s="48">
        <v>47301</v>
      </c>
      <c r="Q44" s="48">
        <v>140</v>
      </c>
      <c r="R44" s="48">
        <v>145</v>
      </c>
      <c r="S44" s="48">
        <v>20346</v>
      </c>
      <c r="T44" s="48">
        <v>20491</v>
      </c>
      <c r="U44" s="48">
        <v>4608</v>
      </c>
      <c r="V44" s="48">
        <v>896</v>
      </c>
      <c r="W44" s="48">
        <v>960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11"/>
    </row>
    <row r="45" ht="15.75" customHeight="1">
      <c r="A45" t="s" s="43">
        <v>227</v>
      </c>
      <c r="B45" t="s" s="44">
        <v>228</v>
      </c>
      <c r="C45" t="s" s="44">
        <v>229</v>
      </c>
      <c r="D45" t="s" s="44">
        <v>230</v>
      </c>
      <c r="E45" t="s" s="44">
        <v>230</v>
      </c>
      <c r="F45" t="s" s="44">
        <v>230</v>
      </c>
      <c r="G45" t="s" s="44">
        <v>80</v>
      </c>
      <c r="H45" s="40">
        <v>43812.130555555559</v>
      </c>
      <c r="I45" t="s" s="44">
        <v>231</v>
      </c>
      <c r="J45" t="s" s="44">
        <v>232</v>
      </c>
      <c r="K45" t="s" s="44">
        <v>49</v>
      </c>
      <c r="L45" t="s" s="44">
        <v>233</v>
      </c>
      <c r="M45" t="s" s="44">
        <v>34</v>
      </c>
      <c r="N45" t="s" s="44">
        <v>38</v>
      </c>
      <c r="O45" s="45">
        <v>66245</v>
      </c>
      <c r="P45" s="45">
        <v>42445</v>
      </c>
      <c r="Q45" s="45">
        <v>169</v>
      </c>
      <c r="R45" s="45">
        <v>1819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20874</v>
      </c>
      <c r="AA45" s="45">
        <v>0</v>
      </c>
      <c r="AB45" s="45">
        <v>0</v>
      </c>
      <c r="AC45" s="45">
        <v>2516</v>
      </c>
      <c r="AD45" s="45">
        <v>19055</v>
      </c>
      <c r="AE45" s="45">
        <v>0</v>
      </c>
      <c r="AF45" s="45">
        <v>0</v>
      </c>
      <c r="AG45" s="41"/>
    </row>
    <row r="46" ht="15.75" customHeight="1">
      <c r="A46" t="s" s="46">
        <v>234</v>
      </c>
      <c r="B46" t="s" s="47">
        <v>228</v>
      </c>
      <c r="C46" t="s" s="47">
        <v>235</v>
      </c>
      <c r="D46" t="s" s="47">
        <v>230</v>
      </c>
      <c r="E46" t="s" s="47">
        <v>230</v>
      </c>
      <c r="F46" t="s" s="47">
        <v>230</v>
      </c>
      <c r="G46" t="s" s="47">
        <v>80</v>
      </c>
      <c r="H46" s="9">
        <v>43812.122916666667</v>
      </c>
      <c r="I46" t="s" s="47">
        <v>187</v>
      </c>
      <c r="J46" t="s" s="47">
        <v>236</v>
      </c>
      <c r="K46" t="s" s="47">
        <v>49</v>
      </c>
      <c r="L46" t="s" s="47">
        <v>237</v>
      </c>
      <c r="M46" t="s" s="47">
        <v>35</v>
      </c>
      <c r="N46" t="s" s="47">
        <v>34</v>
      </c>
      <c r="O46" s="48">
        <v>72225</v>
      </c>
      <c r="P46" s="48">
        <v>49037</v>
      </c>
      <c r="Q46" s="48">
        <v>388</v>
      </c>
      <c r="R46" s="48">
        <v>1943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21135</v>
      </c>
      <c r="AA46" s="48">
        <v>23078</v>
      </c>
      <c r="AB46" s="48">
        <v>0</v>
      </c>
      <c r="AC46" s="48">
        <v>0</v>
      </c>
      <c r="AD46" s="48">
        <v>4824</v>
      </c>
      <c r="AE46" s="48">
        <v>0</v>
      </c>
      <c r="AF46" s="48">
        <v>0</v>
      </c>
      <c r="AG46" s="11"/>
    </row>
    <row r="47" ht="15.75" customHeight="1">
      <c r="A47" t="s" s="43">
        <v>238</v>
      </c>
      <c r="B47" t="s" s="44">
        <v>228</v>
      </c>
      <c r="C47" t="s" s="44">
        <v>239</v>
      </c>
      <c r="D47" t="s" s="44">
        <v>230</v>
      </c>
      <c r="E47" t="s" s="44">
        <v>230</v>
      </c>
      <c r="F47" t="s" s="44">
        <v>230</v>
      </c>
      <c r="G47" t="s" s="44">
        <v>80</v>
      </c>
      <c r="H47" s="40">
        <v>43812.154861111114</v>
      </c>
      <c r="I47" t="s" s="44">
        <v>240</v>
      </c>
      <c r="J47" t="s" s="44">
        <v>241</v>
      </c>
      <c r="K47" t="s" s="44">
        <v>64</v>
      </c>
      <c r="L47" t="s" s="44">
        <v>242</v>
      </c>
      <c r="M47" t="s" s="44">
        <v>36</v>
      </c>
      <c r="N47" t="s" s="44">
        <v>34</v>
      </c>
      <c r="O47" s="45">
        <v>69984</v>
      </c>
      <c r="P47" s="45">
        <v>47352</v>
      </c>
      <c r="Q47" s="45">
        <v>172</v>
      </c>
      <c r="R47" s="45">
        <v>15401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11678</v>
      </c>
      <c r="AA47" s="45">
        <v>0</v>
      </c>
      <c r="AB47" s="45">
        <v>27079</v>
      </c>
      <c r="AC47" s="45">
        <v>1259</v>
      </c>
      <c r="AD47" s="45">
        <v>6786</v>
      </c>
      <c r="AE47" s="45">
        <v>550</v>
      </c>
      <c r="AF47" s="45">
        <v>0</v>
      </c>
      <c r="AG47" s="41"/>
    </row>
    <row r="48" ht="15.75" customHeight="1">
      <c r="A48" t="s" s="46">
        <v>243</v>
      </c>
      <c r="B48" t="s" s="47">
        <v>228</v>
      </c>
      <c r="C48" t="s" s="47">
        <v>244</v>
      </c>
      <c r="D48" t="s" s="47">
        <v>230</v>
      </c>
      <c r="E48" t="s" s="47">
        <v>230</v>
      </c>
      <c r="F48" t="s" s="47">
        <v>230</v>
      </c>
      <c r="G48" t="s" s="47">
        <v>80</v>
      </c>
      <c r="H48" s="9">
        <v>43812.118055555555</v>
      </c>
      <c r="I48" t="s" s="47">
        <v>245</v>
      </c>
      <c r="J48" t="s" s="47">
        <v>246</v>
      </c>
      <c r="K48" t="s" s="47">
        <v>49</v>
      </c>
      <c r="L48" t="s" s="47">
        <v>247</v>
      </c>
      <c r="M48" t="s" s="47">
        <v>35</v>
      </c>
      <c r="N48" t="s" s="47">
        <v>248</v>
      </c>
      <c r="O48" s="48">
        <v>65644</v>
      </c>
      <c r="P48" s="48">
        <v>38782</v>
      </c>
      <c r="Q48" s="48">
        <v>206</v>
      </c>
      <c r="R48" s="48">
        <v>14672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5220</v>
      </c>
      <c r="AA48" s="48">
        <v>20866</v>
      </c>
      <c r="AB48" s="48">
        <v>2985</v>
      </c>
      <c r="AC48" s="48">
        <v>0</v>
      </c>
      <c r="AD48" s="48">
        <v>1882</v>
      </c>
      <c r="AE48" s="48">
        <v>7829</v>
      </c>
      <c r="AF48" s="48">
        <v>0</v>
      </c>
      <c r="AG48" s="11"/>
    </row>
    <row r="49" ht="15.75" customHeight="1">
      <c r="A49" t="s" s="43">
        <v>249</v>
      </c>
      <c r="B49" t="s" s="44">
        <v>160</v>
      </c>
      <c r="C49" t="s" s="44">
        <v>250</v>
      </c>
      <c r="D49" t="s" s="44">
        <v>162</v>
      </c>
      <c r="E49" t="s" s="44">
        <v>162</v>
      </c>
      <c r="F49" t="s" s="44">
        <v>79</v>
      </c>
      <c r="G49" t="s" s="44">
        <v>80</v>
      </c>
      <c r="H49" s="40">
        <v>43812.16875</v>
      </c>
      <c r="I49" t="s" s="44">
        <v>72</v>
      </c>
      <c r="J49" t="s" s="44">
        <v>251</v>
      </c>
      <c r="K49" t="s" s="44">
        <v>49</v>
      </c>
      <c r="L49" t="s" s="44">
        <v>50</v>
      </c>
      <c r="M49" t="s" s="44">
        <v>28</v>
      </c>
      <c r="N49" t="s" s="44">
        <v>29</v>
      </c>
      <c r="O49" s="45">
        <v>93248</v>
      </c>
      <c r="P49" s="45">
        <v>58615</v>
      </c>
      <c r="Q49" s="45">
        <v>276</v>
      </c>
      <c r="R49" s="45">
        <v>16126</v>
      </c>
      <c r="S49" s="45">
        <v>9678</v>
      </c>
      <c r="T49" s="45">
        <v>31723</v>
      </c>
      <c r="U49" s="45">
        <v>15597</v>
      </c>
      <c r="V49" s="45">
        <v>1617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1"/>
    </row>
    <row r="50" ht="15.75" customHeight="1">
      <c r="A50" t="s" s="46">
        <v>252</v>
      </c>
      <c r="B50" t="s" s="47">
        <v>58</v>
      </c>
      <c r="C50" t="s" s="47">
        <v>253</v>
      </c>
      <c r="D50" t="s" s="47">
        <v>60</v>
      </c>
      <c r="E50" t="s" s="47">
        <v>60</v>
      </c>
      <c r="F50" t="s" s="47">
        <v>60</v>
      </c>
      <c r="G50" t="s" s="47">
        <v>46</v>
      </c>
      <c r="H50" s="9">
        <v>43812.152777777781</v>
      </c>
      <c r="I50" t="s" s="47">
        <v>187</v>
      </c>
      <c r="J50" t="s" s="47">
        <v>254</v>
      </c>
      <c r="K50" t="s" s="47">
        <v>49</v>
      </c>
      <c r="L50" t="s" s="47">
        <v>56</v>
      </c>
      <c r="M50" t="s" s="47">
        <v>27</v>
      </c>
      <c r="N50" t="s" s="47">
        <v>32</v>
      </c>
      <c r="O50" s="48">
        <v>74518</v>
      </c>
      <c r="P50" s="48">
        <v>53146</v>
      </c>
      <c r="Q50" s="48">
        <v>170</v>
      </c>
      <c r="R50" s="48">
        <v>5148</v>
      </c>
      <c r="S50" s="48">
        <v>25747</v>
      </c>
      <c r="T50" s="48">
        <v>2513</v>
      </c>
      <c r="U50" s="48">
        <v>4287</v>
      </c>
      <c r="V50" s="48">
        <v>0</v>
      </c>
      <c r="W50" s="48">
        <v>0</v>
      </c>
      <c r="X50" s="48">
        <v>20599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11"/>
    </row>
    <row r="51" ht="15.75" customHeight="1">
      <c r="A51" t="s" s="43">
        <v>255</v>
      </c>
      <c r="B51" t="s" s="44">
        <v>256</v>
      </c>
      <c r="C51" t="s" s="44">
        <v>257</v>
      </c>
      <c r="D51" t="s" s="44">
        <v>258</v>
      </c>
      <c r="E51" t="s" s="44">
        <v>259</v>
      </c>
      <c r="F51" t="s" s="44">
        <v>79</v>
      </c>
      <c r="G51" t="s" s="44">
        <v>46</v>
      </c>
      <c r="H51" s="40">
        <v>43812.153472222220</v>
      </c>
      <c r="I51" t="s" s="44">
        <v>260</v>
      </c>
      <c r="J51" t="s" s="44">
        <v>261</v>
      </c>
      <c r="K51" t="s" s="44">
        <v>64</v>
      </c>
      <c r="L51" t="s" s="44">
        <v>56</v>
      </c>
      <c r="M51" t="s" s="44">
        <v>27</v>
      </c>
      <c r="N51" t="s" s="44">
        <v>28</v>
      </c>
      <c r="O51" s="45">
        <v>59939</v>
      </c>
      <c r="P51" s="45">
        <v>42109</v>
      </c>
      <c r="Q51" s="45">
        <v>178</v>
      </c>
      <c r="R51" s="45">
        <v>14835</v>
      </c>
      <c r="S51" s="45">
        <v>23947</v>
      </c>
      <c r="T51" s="45">
        <v>9112</v>
      </c>
      <c r="U51" s="45">
        <v>7656</v>
      </c>
      <c r="V51" s="45">
        <v>0</v>
      </c>
      <c r="W51" s="45">
        <v>1394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1"/>
    </row>
    <row r="52" ht="15.75" customHeight="1">
      <c r="A52" t="s" s="46">
        <v>262</v>
      </c>
      <c r="B52" t="s" s="47">
        <v>160</v>
      </c>
      <c r="C52" t="s" s="47">
        <v>263</v>
      </c>
      <c r="D52" t="s" s="47">
        <v>162</v>
      </c>
      <c r="E52" t="s" s="47">
        <v>162</v>
      </c>
      <c r="F52" t="s" s="47">
        <v>79</v>
      </c>
      <c r="G52" t="s" s="47">
        <v>80</v>
      </c>
      <c r="H52" s="9">
        <v>43812.184722222220</v>
      </c>
      <c r="I52" t="s" s="47">
        <v>264</v>
      </c>
      <c r="J52" t="s" s="47">
        <v>265</v>
      </c>
      <c r="K52" t="s" s="47">
        <v>64</v>
      </c>
      <c r="L52" t="s" s="47">
        <v>50</v>
      </c>
      <c r="M52" t="s" s="47">
        <v>28</v>
      </c>
      <c r="N52" t="s" s="47">
        <v>27</v>
      </c>
      <c r="O52" s="48">
        <v>88262</v>
      </c>
      <c r="P52" s="48">
        <v>60562</v>
      </c>
      <c r="Q52" s="48">
        <v>240</v>
      </c>
      <c r="R52" s="48">
        <v>37524</v>
      </c>
      <c r="S52" s="48">
        <v>6528</v>
      </c>
      <c r="T52" s="48">
        <v>44052</v>
      </c>
      <c r="U52" s="48">
        <v>5892</v>
      </c>
      <c r="V52" s="48">
        <v>1081</v>
      </c>
      <c r="W52" s="48">
        <v>2570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439</v>
      </c>
      <c r="AF52" s="48">
        <v>0</v>
      </c>
      <c r="AG52" s="11"/>
    </row>
    <row r="53" ht="15.75" customHeight="1">
      <c r="A53" t="s" s="43">
        <v>266</v>
      </c>
      <c r="B53" t="s" s="44">
        <v>166</v>
      </c>
      <c r="C53" t="s" s="44">
        <v>267</v>
      </c>
      <c r="D53" t="s" s="44">
        <v>268</v>
      </c>
      <c r="E53" t="s" s="44">
        <v>169</v>
      </c>
      <c r="F53" t="s" s="44">
        <v>79</v>
      </c>
      <c r="G53" t="s" s="44">
        <v>46</v>
      </c>
      <c r="H53" s="40">
        <v>43812.102083333331</v>
      </c>
      <c r="I53" t="s" s="44">
        <v>94</v>
      </c>
      <c r="J53" t="s" s="44">
        <v>269</v>
      </c>
      <c r="K53" t="s" s="44">
        <v>49</v>
      </c>
      <c r="L53" t="s" s="44">
        <v>56</v>
      </c>
      <c r="M53" t="s" s="44">
        <v>27</v>
      </c>
      <c r="N53" t="s" s="44">
        <v>28</v>
      </c>
      <c r="O53" s="45">
        <v>79696</v>
      </c>
      <c r="P53" s="45">
        <v>53542</v>
      </c>
      <c r="Q53" s="45">
        <v>248</v>
      </c>
      <c r="R53" s="45">
        <v>20448</v>
      </c>
      <c r="S53" s="45">
        <v>33250</v>
      </c>
      <c r="T53" s="45">
        <v>12802</v>
      </c>
      <c r="U53" s="45">
        <v>4671</v>
      </c>
      <c r="V53" s="45">
        <v>0</v>
      </c>
      <c r="W53" s="45">
        <v>1378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1441</v>
      </c>
      <c r="AF53" s="45">
        <v>0</v>
      </c>
      <c r="AG53" s="41"/>
    </row>
    <row r="54" ht="15.75" customHeight="1">
      <c r="A54" t="s" s="46">
        <v>270</v>
      </c>
      <c r="B54" t="s" s="47">
        <v>75</v>
      </c>
      <c r="C54" t="s" s="47">
        <v>271</v>
      </c>
      <c r="D54" t="s" s="47">
        <v>272</v>
      </c>
      <c r="E54" t="s" s="47">
        <v>78</v>
      </c>
      <c r="F54" t="s" s="47">
        <v>79</v>
      </c>
      <c r="G54" t="s" s="47">
        <v>46</v>
      </c>
      <c r="H54" s="9">
        <v>43812.154166666667</v>
      </c>
      <c r="I54" t="s" s="47">
        <v>273</v>
      </c>
      <c r="J54" t="s" s="47">
        <v>274</v>
      </c>
      <c r="K54" t="s" s="47">
        <v>49</v>
      </c>
      <c r="L54" t="s" s="47">
        <v>56</v>
      </c>
      <c r="M54" t="s" s="47">
        <v>27</v>
      </c>
      <c r="N54" t="s" s="47">
        <v>28</v>
      </c>
      <c r="O54" s="48">
        <v>81963</v>
      </c>
      <c r="P54" s="48">
        <v>59093</v>
      </c>
      <c r="Q54" s="48">
        <v>352</v>
      </c>
      <c r="R54" s="48">
        <v>26059</v>
      </c>
      <c r="S54" s="48">
        <v>37590</v>
      </c>
      <c r="T54" s="48">
        <v>11531</v>
      </c>
      <c r="U54" s="48">
        <v>7280</v>
      </c>
      <c r="V54" s="48">
        <v>0</v>
      </c>
      <c r="W54" s="48">
        <v>2692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11"/>
    </row>
    <row r="55" ht="15.75" customHeight="1">
      <c r="A55" t="s" s="43">
        <v>275</v>
      </c>
      <c r="B55" t="s" s="44">
        <v>160</v>
      </c>
      <c r="C55" t="s" s="44">
        <v>276</v>
      </c>
      <c r="D55" t="s" s="44">
        <v>162</v>
      </c>
      <c r="E55" t="s" s="44">
        <v>162</v>
      </c>
      <c r="F55" t="s" s="44">
        <v>79</v>
      </c>
      <c r="G55" t="s" s="44">
        <v>80</v>
      </c>
      <c r="H55" s="40">
        <v>43812.155555555553</v>
      </c>
      <c r="I55" t="s" s="44">
        <v>157</v>
      </c>
      <c r="J55" t="s" s="44">
        <v>277</v>
      </c>
      <c r="K55" t="s" s="44">
        <v>49</v>
      </c>
      <c r="L55" t="s" s="44">
        <v>56</v>
      </c>
      <c r="M55" t="s" s="44">
        <v>27</v>
      </c>
      <c r="N55" t="s" s="44">
        <v>28</v>
      </c>
      <c r="O55" s="45">
        <v>65466</v>
      </c>
      <c r="P55" s="45">
        <v>43246</v>
      </c>
      <c r="Q55" s="45">
        <v>167</v>
      </c>
      <c r="R55" s="45">
        <v>13103</v>
      </c>
      <c r="S55" s="45">
        <v>25856</v>
      </c>
      <c r="T55" s="45">
        <v>12753</v>
      </c>
      <c r="U55" s="45">
        <v>2819</v>
      </c>
      <c r="V55" s="45">
        <v>0</v>
      </c>
      <c r="W55" s="45">
        <v>1298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520</v>
      </c>
      <c r="AF55" s="45">
        <v>0</v>
      </c>
      <c r="AG55" s="41"/>
    </row>
    <row r="56" ht="15.75" customHeight="1">
      <c r="A56" t="s" s="46">
        <v>278</v>
      </c>
      <c r="B56" t="s" s="47">
        <v>90</v>
      </c>
      <c r="C56" t="s" s="47">
        <v>279</v>
      </c>
      <c r="D56" t="s" s="47">
        <v>280</v>
      </c>
      <c r="E56" t="s" s="47">
        <v>93</v>
      </c>
      <c r="F56" t="s" s="47">
        <v>79</v>
      </c>
      <c r="G56" t="s" s="47">
        <v>80</v>
      </c>
      <c r="H56" s="9">
        <v>43812.086111111108</v>
      </c>
      <c r="I56" t="s" s="47">
        <v>281</v>
      </c>
      <c r="J56" t="s" s="47">
        <v>282</v>
      </c>
      <c r="K56" t="s" s="47">
        <v>49</v>
      </c>
      <c r="L56" t="s" s="47">
        <v>50</v>
      </c>
      <c r="M56" t="s" s="47">
        <v>28</v>
      </c>
      <c r="N56" t="s" s="47">
        <v>283</v>
      </c>
      <c r="O56" s="48">
        <v>63762</v>
      </c>
      <c r="P56" s="48">
        <v>42329</v>
      </c>
      <c r="Q56" s="48">
        <v>73</v>
      </c>
      <c r="R56" s="48">
        <v>17705</v>
      </c>
      <c r="S56" s="48">
        <v>5540</v>
      </c>
      <c r="T56" s="48">
        <v>24990</v>
      </c>
      <c r="U56" s="48">
        <v>1620</v>
      </c>
      <c r="V56" s="48">
        <v>1489</v>
      </c>
      <c r="W56" s="48">
        <v>1405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7285</v>
      </c>
      <c r="AF56" s="48">
        <v>0</v>
      </c>
      <c r="AG56" s="11"/>
    </row>
    <row r="57" ht="15.75" customHeight="1">
      <c r="A57" t="s" s="43">
        <v>284</v>
      </c>
      <c r="B57" t="s" s="44">
        <v>84</v>
      </c>
      <c r="C57" t="s" s="44">
        <v>285</v>
      </c>
      <c r="D57" t="s" s="44">
        <v>86</v>
      </c>
      <c r="E57" t="s" s="44">
        <v>86</v>
      </c>
      <c r="F57" t="s" s="44">
        <v>79</v>
      </c>
      <c r="G57" t="s" s="44">
        <v>80</v>
      </c>
      <c r="H57" s="40">
        <v>43812.157638888886</v>
      </c>
      <c r="I57" t="s" s="44">
        <v>286</v>
      </c>
      <c r="J57" t="s" s="44">
        <v>287</v>
      </c>
      <c r="K57" t="s" s="44">
        <v>64</v>
      </c>
      <c r="L57" t="s" s="44">
        <v>50</v>
      </c>
      <c r="M57" t="s" s="44">
        <v>28</v>
      </c>
      <c r="N57" t="s" s="44">
        <v>27</v>
      </c>
      <c r="O57" s="45">
        <v>68828</v>
      </c>
      <c r="P57" s="45">
        <v>42328</v>
      </c>
      <c r="Q57" s="45">
        <v>149</v>
      </c>
      <c r="R57" s="45">
        <v>5614</v>
      </c>
      <c r="S57" s="45">
        <v>15603</v>
      </c>
      <c r="T57" s="45">
        <v>21217</v>
      </c>
      <c r="U57" s="45">
        <v>3349</v>
      </c>
      <c r="V57" s="45">
        <v>1047</v>
      </c>
      <c r="W57" s="45">
        <v>1112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1"/>
    </row>
    <row r="58" ht="15.75" customHeight="1">
      <c r="A58" t="s" s="46">
        <v>288</v>
      </c>
      <c r="B58" t="s" s="47">
        <v>84</v>
      </c>
      <c r="C58" t="s" s="47">
        <v>289</v>
      </c>
      <c r="D58" t="s" s="47">
        <v>86</v>
      </c>
      <c r="E58" t="s" s="47">
        <v>86</v>
      </c>
      <c r="F58" t="s" s="47">
        <v>79</v>
      </c>
      <c r="G58" t="s" s="47">
        <v>80</v>
      </c>
      <c r="H58" s="9">
        <v>43812.145833333336</v>
      </c>
      <c r="I58" t="s" s="47">
        <v>290</v>
      </c>
      <c r="J58" t="s" s="47">
        <v>291</v>
      </c>
      <c r="K58" t="s" s="47">
        <v>49</v>
      </c>
      <c r="L58" t="s" s="47">
        <v>50</v>
      </c>
      <c r="M58" t="s" s="47">
        <v>28</v>
      </c>
      <c r="N58" t="s" s="47">
        <v>27</v>
      </c>
      <c r="O58" s="48">
        <v>66148</v>
      </c>
      <c r="P58" s="48">
        <v>35229</v>
      </c>
      <c r="Q58" s="48">
        <v>92</v>
      </c>
      <c r="R58" s="48">
        <v>3601</v>
      </c>
      <c r="S58" s="48">
        <v>14119</v>
      </c>
      <c r="T58" s="48">
        <v>17720</v>
      </c>
      <c r="U58" s="48">
        <v>1301</v>
      </c>
      <c r="V58" s="48">
        <v>1441</v>
      </c>
      <c r="W58" s="48">
        <v>648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11"/>
    </row>
    <row r="59" ht="15.75" customHeight="1">
      <c r="A59" t="s" s="43">
        <v>292</v>
      </c>
      <c r="B59" t="s" s="44">
        <v>84</v>
      </c>
      <c r="C59" t="s" s="44">
        <v>293</v>
      </c>
      <c r="D59" t="s" s="44">
        <v>86</v>
      </c>
      <c r="E59" t="s" s="44">
        <v>86</v>
      </c>
      <c r="F59" t="s" s="44">
        <v>79</v>
      </c>
      <c r="G59" t="s" s="44">
        <v>80</v>
      </c>
      <c r="H59" s="40">
        <v>43812.185416666667</v>
      </c>
      <c r="I59" t="s" s="44">
        <v>294</v>
      </c>
      <c r="J59" t="s" s="44">
        <v>265</v>
      </c>
      <c r="K59" t="s" s="44">
        <v>49</v>
      </c>
      <c r="L59" t="s" s="44">
        <v>50</v>
      </c>
      <c r="M59" t="s" s="44">
        <v>28</v>
      </c>
      <c r="N59" t="s" s="44">
        <v>27</v>
      </c>
      <c r="O59" s="45">
        <v>80283</v>
      </c>
      <c r="P59" s="45">
        <v>52911</v>
      </c>
      <c r="Q59" s="45">
        <v>180</v>
      </c>
      <c r="R59" s="45">
        <v>28508</v>
      </c>
      <c r="S59" s="45">
        <v>7381</v>
      </c>
      <c r="T59" s="45">
        <v>35889</v>
      </c>
      <c r="U59" s="45">
        <v>3673</v>
      </c>
      <c r="V59" s="45">
        <v>877</v>
      </c>
      <c r="W59" s="45">
        <v>818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4273</v>
      </c>
      <c r="AF59" s="45">
        <v>0</v>
      </c>
      <c r="AG59" s="41"/>
    </row>
    <row r="60" ht="15.75" customHeight="1">
      <c r="A60" t="s" s="46">
        <v>295</v>
      </c>
      <c r="B60" t="s" s="47">
        <v>84</v>
      </c>
      <c r="C60" t="s" s="47">
        <v>296</v>
      </c>
      <c r="D60" t="s" s="47">
        <v>86</v>
      </c>
      <c r="E60" t="s" s="47">
        <v>86</v>
      </c>
      <c r="F60" t="s" s="47">
        <v>79</v>
      </c>
      <c r="G60" t="s" s="47">
        <v>80</v>
      </c>
      <c r="H60" s="9">
        <v>43812.166666666664</v>
      </c>
      <c r="I60" t="s" s="47">
        <v>297</v>
      </c>
      <c r="J60" t="s" s="47">
        <v>298</v>
      </c>
      <c r="K60" t="s" s="47">
        <v>49</v>
      </c>
      <c r="L60" t="s" s="47">
        <v>50</v>
      </c>
      <c r="M60" t="s" s="47">
        <v>28</v>
      </c>
      <c r="N60" t="s" s="47">
        <v>27</v>
      </c>
      <c r="O60" s="48">
        <v>78295</v>
      </c>
      <c r="P60" s="48">
        <v>45003</v>
      </c>
      <c r="Q60" s="48">
        <v>131</v>
      </c>
      <c r="R60" s="48">
        <v>28655</v>
      </c>
      <c r="S60" s="48">
        <v>6742</v>
      </c>
      <c r="T60" s="48">
        <v>35397</v>
      </c>
      <c r="U60" s="48">
        <v>760</v>
      </c>
      <c r="V60" s="48">
        <v>1519</v>
      </c>
      <c r="W60" s="48">
        <v>328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257</v>
      </c>
      <c r="AF60" s="48">
        <v>0</v>
      </c>
      <c r="AG60" s="11"/>
    </row>
    <row r="61" ht="15.75" customHeight="1">
      <c r="A61" t="s" s="43">
        <v>299</v>
      </c>
      <c r="B61" t="s" s="44">
        <v>84</v>
      </c>
      <c r="C61" t="s" s="44">
        <v>300</v>
      </c>
      <c r="D61" t="s" s="44">
        <v>86</v>
      </c>
      <c r="E61" t="s" s="44">
        <v>86</v>
      </c>
      <c r="F61" t="s" s="44">
        <v>79</v>
      </c>
      <c r="G61" t="s" s="44">
        <v>80</v>
      </c>
      <c r="H61" s="40">
        <v>43812.148611111108</v>
      </c>
      <c r="I61" t="s" s="44">
        <v>301</v>
      </c>
      <c r="J61" t="s" s="44">
        <v>302</v>
      </c>
      <c r="K61" t="s" s="44">
        <v>64</v>
      </c>
      <c r="L61" t="s" s="44">
        <v>50</v>
      </c>
      <c r="M61" t="s" s="44">
        <v>28</v>
      </c>
      <c r="N61" t="s" s="44">
        <v>27</v>
      </c>
      <c r="O61" s="45">
        <v>74912</v>
      </c>
      <c r="P61" s="45">
        <v>42118</v>
      </c>
      <c r="Q61" s="45">
        <v>153</v>
      </c>
      <c r="R61" s="45">
        <v>28582</v>
      </c>
      <c r="S61" s="45">
        <v>4773</v>
      </c>
      <c r="T61" s="45">
        <v>33355</v>
      </c>
      <c r="U61" s="45">
        <v>2228</v>
      </c>
      <c r="V61" s="45">
        <v>831</v>
      </c>
      <c r="W61" s="45">
        <v>931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1"/>
    </row>
    <row r="62" ht="15.75" customHeight="1">
      <c r="A62" t="s" s="46">
        <v>303</v>
      </c>
      <c r="B62" t="s" s="47">
        <v>84</v>
      </c>
      <c r="C62" t="s" s="47">
        <v>304</v>
      </c>
      <c r="D62" t="s" s="47">
        <v>86</v>
      </c>
      <c r="E62" t="s" s="47">
        <v>86</v>
      </c>
      <c r="F62" t="s" s="47">
        <v>79</v>
      </c>
      <c r="G62" t="s" s="47">
        <v>80</v>
      </c>
      <c r="H62" s="9">
        <v>43812.171527777777</v>
      </c>
      <c r="I62" t="s" s="47">
        <v>305</v>
      </c>
      <c r="J62" t="s" s="47">
        <v>306</v>
      </c>
      <c r="K62" t="s" s="47">
        <v>49</v>
      </c>
      <c r="L62" t="s" s="47">
        <v>131</v>
      </c>
      <c r="M62" t="s" s="47">
        <v>27</v>
      </c>
      <c r="N62" t="s" s="47">
        <v>28</v>
      </c>
      <c r="O62" s="48">
        <v>73694</v>
      </c>
      <c r="P62" s="48">
        <v>43098</v>
      </c>
      <c r="Q62" s="48">
        <v>140</v>
      </c>
      <c r="R62" s="48">
        <v>1640</v>
      </c>
      <c r="S62" s="48">
        <v>19957</v>
      </c>
      <c r="T62" s="48">
        <v>18317</v>
      </c>
      <c r="U62" s="48">
        <v>1961</v>
      </c>
      <c r="V62" s="48">
        <v>1655</v>
      </c>
      <c r="W62" s="48">
        <v>954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254</v>
      </c>
      <c r="AF62" s="48">
        <v>0</v>
      </c>
      <c r="AG62" s="11"/>
    </row>
    <row r="63" ht="15.75" customHeight="1">
      <c r="A63" t="s" s="43">
        <v>307</v>
      </c>
      <c r="B63" t="s" s="44">
        <v>84</v>
      </c>
      <c r="C63" t="s" s="44">
        <v>308</v>
      </c>
      <c r="D63" t="s" s="44">
        <v>86</v>
      </c>
      <c r="E63" t="s" s="44">
        <v>86</v>
      </c>
      <c r="F63" t="s" s="44">
        <v>79</v>
      </c>
      <c r="G63" t="s" s="44">
        <v>80</v>
      </c>
      <c r="H63" s="40">
        <v>43812.161805555559</v>
      </c>
      <c r="I63" t="s" s="44">
        <v>309</v>
      </c>
      <c r="J63" t="s" s="44">
        <v>302</v>
      </c>
      <c r="K63" t="s" s="44">
        <v>49</v>
      </c>
      <c r="L63" t="s" s="44">
        <v>50</v>
      </c>
      <c r="M63" t="s" s="44">
        <v>28</v>
      </c>
      <c r="N63" t="s" s="44">
        <v>27</v>
      </c>
      <c r="O63" s="45">
        <v>72006</v>
      </c>
      <c r="P63" s="45">
        <v>42147</v>
      </c>
      <c r="Q63" s="45">
        <v>115</v>
      </c>
      <c r="R63" s="45">
        <v>15317</v>
      </c>
      <c r="S63" s="45">
        <v>11277</v>
      </c>
      <c r="T63" s="45">
        <v>26594</v>
      </c>
      <c r="U63" s="45">
        <v>1901</v>
      </c>
      <c r="V63" s="45">
        <v>1382</v>
      </c>
      <c r="W63" s="45">
        <v>845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148</v>
      </c>
      <c r="AF63" s="45">
        <v>0</v>
      </c>
      <c r="AG63" s="41"/>
    </row>
    <row r="64" ht="15.75" customHeight="1">
      <c r="A64" t="s" s="46">
        <v>310</v>
      </c>
      <c r="B64" t="s" s="47">
        <v>84</v>
      </c>
      <c r="C64" t="s" s="47">
        <v>311</v>
      </c>
      <c r="D64" t="s" s="47">
        <v>86</v>
      </c>
      <c r="E64" t="s" s="47">
        <v>86</v>
      </c>
      <c r="F64" t="s" s="47">
        <v>79</v>
      </c>
      <c r="G64" t="s" s="47">
        <v>80</v>
      </c>
      <c r="H64" s="9">
        <v>43812.138888888891</v>
      </c>
      <c r="I64" t="s" s="47">
        <v>47</v>
      </c>
      <c r="J64" t="s" s="47">
        <v>312</v>
      </c>
      <c r="K64" t="s" s="47">
        <v>49</v>
      </c>
      <c r="L64" t="s" s="47">
        <v>50</v>
      </c>
      <c r="M64" t="s" s="47">
        <v>28</v>
      </c>
      <c r="N64" t="s" s="47">
        <v>27</v>
      </c>
      <c r="O64" s="48">
        <v>82665</v>
      </c>
      <c r="P64" s="48">
        <v>49467</v>
      </c>
      <c r="Q64" s="48">
        <v>160</v>
      </c>
      <c r="R64" s="48">
        <v>12414</v>
      </c>
      <c r="S64" s="48">
        <v>15300</v>
      </c>
      <c r="T64" s="48">
        <v>27714</v>
      </c>
      <c r="U64" s="48">
        <v>3169</v>
      </c>
      <c r="V64" s="48">
        <v>1436</v>
      </c>
      <c r="W64" s="48">
        <v>1848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11"/>
    </row>
    <row r="65" ht="15.75" customHeight="1">
      <c r="A65" t="s" s="43">
        <v>313</v>
      </c>
      <c r="B65" t="s" s="44">
        <v>84</v>
      </c>
      <c r="C65" t="s" s="44">
        <v>314</v>
      </c>
      <c r="D65" t="s" s="44">
        <v>86</v>
      </c>
      <c r="E65" t="s" s="44">
        <v>86</v>
      </c>
      <c r="F65" t="s" s="44">
        <v>79</v>
      </c>
      <c r="G65" t="s" s="44">
        <v>80</v>
      </c>
      <c r="H65" s="40">
        <v>43812.179861111108</v>
      </c>
      <c r="I65" t="s" s="44">
        <v>315</v>
      </c>
      <c r="J65" t="s" s="44">
        <v>316</v>
      </c>
      <c r="K65" t="s" s="44">
        <v>64</v>
      </c>
      <c r="L65" t="s" s="44">
        <v>50</v>
      </c>
      <c r="M65" t="s" s="44">
        <v>28</v>
      </c>
      <c r="N65" t="s" s="44">
        <v>27</v>
      </c>
      <c r="O65" s="45">
        <v>74704</v>
      </c>
      <c r="P65" s="45">
        <v>42678</v>
      </c>
      <c r="Q65" s="45">
        <v>107</v>
      </c>
      <c r="R65" s="45">
        <v>10659</v>
      </c>
      <c r="S65" s="45">
        <v>12720</v>
      </c>
      <c r="T65" s="45">
        <v>23379</v>
      </c>
      <c r="U65" s="45">
        <v>3754</v>
      </c>
      <c r="V65" s="45">
        <v>2246</v>
      </c>
      <c r="W65" s="45">
        <v>579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1"/>
    </row>
    <row r="66" ht="15.75" customHeight="1">
      <c r="A66" t="s" s="46">
        <v>317</v>
      </c>
      <c r="B66" t="s" s="47">
        <v>256</v>
      </c>
      <c r="C66" t="s" s="47">
        <v>318</v>
      </c>
      <c r="D66" t="s" s="47">
        <v>319</v>
      </c>
      <c r="E66" t="s" s="47">
        <v>259</v>
      </c>
      <c r="F66" t="s" s="47">
        <v>79</v>
      </c>
      <c r="G66" t="s" s="47">
        <v>46</v>
      </c>
      <c r="H66" s="9">
        <v>43812.116666666669</v>
      </c>
      <c r="I66" t="s" s="47">
        <v>320</v>
      </c>
      <c r="J66" t="s" s="47">
        <v>321</v>
      </c>
      <c r="K66" t="s" s="47">
        <v>64</v>
      </c>
      <c r="L66" t="s" s="47">
        <v>131</v>
      </c>
      <c r="M66" t="s" s="47">
        <v>27</v>
      </c>
      <c r="N66" t="s" s="47">
        <v>28</v>
      </c>
      <c r="O66" s="48">
        <v>68170</v>
      </c>
      <c r="P66" s="48">
        <v>44805</v>
      </c>
      <c r="Q66" s="48">
        <v>131</v>
      </c>
      <c r="R66" s="48">
        <v>7962</v>
      </c>
      <c r="S66" s="48">
        <v>24067</v>
      </c>
      <c r="T66" s="48">
        <v>16105</v>
      </c>
      <c r="U66" s="48">
        <v>2133</v>
      </c>
      <c r="V66" s="48">
        <v>2500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11"/>
    </row>
    <row r="67" ht="15.75" customHeight="1">
      <c r="A67" t="s" s="43">
        <v>322</v>
      </c>
      <c r="B67" t="s" s="44">
        <v>90</v>
      </c>
      <c r="C67" t="s" s="44">
        <v>323</v>
      </c>
      <c r="D67" t="s" s="44">
        <v>324</v>
      </c>
      <c r="E67" t="s" s="44">
        <v>93</v>
      </c>
      <c r="F67" t="s" s="44">
        <v>79</v>
      </c>
      <c r="G67" t="s" s="44">
        <v>80</v>
      </c>
      <c r="H67" s="40">
        <v>43812.100694444445</v>
      </c>
      <c r="I67" t="s" s="44">
        <v>325</v>
      </c>
      <c r="J67" t="s" s="44">
        <v>326</v>
      </c>
      <c r="K67" t="s" s="44">
        <v>64</v>
      </c>
      <c r="L67" t="s" s="44">
        <v>50</v>
      </c>
      <c r="M67" t="s" s="44">
        <v>28</v>
      </c>
      <c r="N67" t="s" s="44">
        <v>27</v>
      </c>
      <c r="O67" s="45">
        <v>71234</v>
      </c>
      <c r="P67" s="45">
        <v>44736</v>
      </c>
      <c r="Q67" s="45">
        <v>109</v>
      </c>
      <c r="R67" s="45">
        <v>18304</v>
      </c>
      <c r="S67" s="45">
        <v>10736</v>
      </c>
      <c r="T67" s="45">
        <v>29040</v>
      </c>
      <c r="U67" s="45">
        <v>1130</v>
      </c>
      <c r="V67" s="45">
        <v>2770</v>
      </c>
      <c r="W67" s="45">
        <v>741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319</v>
      </c>
      <c r="AF67" s="45">
        <v>0</v>
      </c>
      <c r="AG67" s="41"/>
    </row>
    <row r="68" ht="15.75" customHeight="1">
      <c r="A68" t="s" s="46">
        <v>327</v>
      </c>
      <c r="B68" t="s" s="47">
        <v>90</v>
      </c>
      <c r="C68" t="s" s="47">
        <v>328</v>
      </c>
      <c r="D68" t="s" s="47">
        <v>92</v>
      </c>
      <c r="E68" t="s" s="47">
        <v>93</v>
      </c>
      <c r="F68" t="s" s="47">
        <v>79</v>
      </c>
      <c r="G68" t="s" s="47">
        <v>80</v>
      </c>
      <c r="H68" s="9">
        <v>43812.184027777781</v>
      </c>
      <c r="I68" t="s" s="47">
        <v>94</v>
      </c>
      <c r="J68" t="s" s="47">
        <v>329</v>
      </c>
      <c r="K68" t="s" s="47">
        <v>49</v>
      </c>
      <c r="L68" t="s" s="47">
        <v>50</v>
      </c>
      <c r="M68" t="s" s="47">
        <v>28</v>
      </c>
      <c r="N68" t="s" s="47">
        <v>27</v>
      </c>
      <c r="O68" s="48">
        <v>73372</v>
      </c>
      <c r="P68" s="48">
        <v>38618</v>
      </c>
      <c r="Q68" s="48">
        <v>142</v>
      </c>
      <c r="R68" s="48">
        <v>14402</v>
      </c>
      <c r="S68" s="48">
        <v>9485</v>
      </c>
      <c r="T68" s="48">
        <v>23887</v>
      </c>
      <c r="U68" s="48">
        <v>1590</v>
      </c>
      <c r="V68" s="48">
        <v>2736</v>
      </c>
      <c r="W68" s="48">
        <v>920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11"/>
    </row>
    <row r="69" ht="15.75" customHeight="1">
      <c r="A69" t="s" s="43">
        <v>330</v>
      </c>
      <c r="B69" t="s" s="44">
        <v>90</v>
      </c>
      <c r="C69" t="s" s="44">
        <v>331</v>
      </c>
      <c r="D69" t="s" s="44">
        <v>324</v>
      </c>
      <c r="E69" t="s" s="44">
        <v>93</v>
      </c>
      <c r="F69" t="s" s="44">
        <v>79</v>
      </c>
      <c r="G69" t="s" s="44">
        <v>80</v>
      </c>
      <c r="H69" s="40">
        <v>43812.1125</v>
      </c>
      <c r="I69" t="s" s="44">
        <v>245</v>
      </c>
      <c r="J69" t="s" s="44">
        <v>332</v>
      </c>
      <c r="K69" t="s" s="44">
        <v>49</v>
      </c>
      <c r="L69" t="s" s="44">
        <v>56</v>
      </c>
      <c r="M69" t="s" s="44">
        <v>27</v>
      </c>
      <c r="N69" t="s" s="44">
        <v>28</v>
      </c>
      <c r="O69" s="45">
        <v>63692</v>
      </c>
      <c r="P69" s="45">
        <v>38804</v>
      </c>
      <c r="Q69" s="45">
        <v>130</v>
      </c>
      <c r="R69" s="45">
        <v>8596</v>
      </c>
      <c r="S69" s="45">
        <v>22364</v>
      </c>
      <c r="T69" s="45">
        <v>13768</v>
      </c>
      <c r="U69" s="45">
        <v>1494</v>
      </c>
      <c r="V69" s="45">
        <v>0</v>
      </c>
      <c r="W69" s="45">
        <v>735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443</v>
      </c>
      <c r="AF69" s="45">
        <v>0</v>
      </c>
      <c r="AG69" s="41"/>
    </row>
    <row r="70" ht="15.75" customHeight="1">
      <c r="A70" t="s" s="46">
        <v>333</v>
      </c>
      <c r="B70" t="s" s="47">
        <v>90</v>
      </c>
      <c r="C70" t="s" s="47">
        <v>334</v>
      </c>
      <c r="D70" t="s" s="47">
        <v>324</v>
      </c>
      <c r="E70" t="s" s="47">
        <v>93</v>
      </c>
      <c r="F70" t="s" s="47">
        <v>79</v>
      </c>
      <c r="G70" t="s" s="47">
        <v>80</v>
      </c>
      <c r="H70" s="9">
        <v>43812.10625</v>
      </c>
      <c r="I70" t="s" s="47">
        <v>335</v>
      </c>
      <c r="J70" t="s" s="47">
        <v>336</v>
      </c>
      <c r="K70" t="s" s="47">
        <v>49</v>
      </c>
      <c r="L70" t="s" s="47">
        <v>131</v>
      </c>
      <c r="M70" t="s" s="47">
        <v>27</v>
      </c>
      <c r="N70" t="s" s="47">
        <v>28</v>
      </c>
      <c r="O70" s="48">
        <v>57690</v>
      </c>
      <c r="P70" s="48">
        <v>32752</v>
      </c>
      <c r="Q70" s="48">
        <v>86</v>
      </c>
      <c r="R70" s="48">
        <v>3690</v>
      </c>
      <c r="S70" s="48">
        <v>16247</v>
      </c>
      <c r="T70" s="48">
        <v>12557</v>
      </c>
      <c r="U70" s="48">
        <v>1008</v>
      </c>
      <c r="V70" s="48">
        <v>2009</v>
      </c>
      <c r="W70" s="48">
        <v>563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368</v>
      </c>
      <c r="AF70" s="48">
        <v>0</v>
      </c>
      <c r="AG70" s="11"/>
    </row>
    <row r="71" ht="15.75" customHeight="1">
      <c r="A71" t="s" s="43">
        <v>337</v>
      </c>
      <c r="B71" t="s" s="44">
        <v>42</v>
      </c>
      <c r="C71" t="s" s="44">
        <v>338</v>
      </c>
      <c r="D71" t="s" s="44">
        <v>339</v>
      </c>
      <c r="E71" t="s" s="44">
        <v>45</v>
      </c>
      <c r="F71" t="s" s="44">
        <v>45</v>
      </c>
      <c r="G71" t="s" s="44">
        <v>46</v>
      </c>
      <c r="H71" s="40">
        <v>43812.160416666666</v>
      </c>
      <c r="I71" t="s" s="44">
        <v>340</v>
      </c>
      <c r="J71" t="s" s="44">
        <v>341</v>
      </c>
      <c r="K71" t="s" s="44">
        <v>49</v>
      </c>
      <c r="L71" t="s" s="44">
        <v>50</v>
      </c>
      <c r="M71" t="s" s="44">
        <v>28</v>
      </c>
      <c r="N71" t="s" s="44">
        <v>30</v>
      </c>
      <c r="O71" s="45">
        <v>50739</v>
      </c>
      <c r="P71" s="45">
        <v>30219</v>
      </c>
      <c r="Q71" s="45">
        <v>84</v>
      </c>
      <c r="R71" s="45">
        <v>8647</v>
      </c>
      <c r="S71" s="45">
        <v>5749</v>
      </c>
      <c r="T71" s="45">
        <v>14862</v>
      </c>
      <c r="U71" s="45">
        <v>1285</v>
      </c>
      <c r="V71" s="45">
        <v>6215</v>
      </c>
      <c r="W71" s="45">
        <v>386</v>
      </c>
      <c r="X71" s="45">
        <v>0</v>
      </c>
      <c r="Y71" s="45">
        <v>1722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1"/>
    </row>
    <row r="72" ht="15.75" customHeight="1">
      <c r="A72" t="s" s="46">
        <v>342</v>
      </c>
      <c r="B72" t="s" s="47">
        <v>256</v>
      </c>
      <c r="C72" t="s" s="47">
        <v>343</v>
      </c>
      <c r="D72" t="s" s="47">
        <v>344</v>
      </c>
      <c r="E72" t="s" s="47">
        <v>259</v>
      </c>
      <c r="F72" t="s" s="47">
        <v>79</v>
      </c>
      <c r="G72" t="s" s="47">
        <v>80</v>
      </c>
      <c r="H72" s="9">
        <v>43812.095138888886</v>
      </c>
      <c r="I72" t="s" s="47">
        <v>345</v>
      </c>
      <c r="J72" t="s" s="47">
        <v>346</v>
      </c>
      <c r="K72" t="s" s="47">
        <v>64</v>
      </c>
      <c r="L72" t="s" s="47">
        <v>50</v>
      </c>
      <c r="M72" t="s" s="47">
        <v>28</v>
      </c>
      <c r="N72" t="s" s="47">
        <v>27</v>
      </c>
      <c r="O72" s="48">
        <v>67853</v>
      </c>
      <c r="P72" s="48">
        <v>45681</v>
      </c>
      <c r="Q72" s="48">
        <v>121</v>
      </c>
      <c r="R72" s="48">
        <v>5531</v>
      </c>
      <c r="S72" s="48">
        <v>14263</v>
      </c>
      <c r="T72" s="48">
        <v>19794</v>
      </c>
      <c r="U72" s="48">
        <v>3703</v>
      </c>
      <c r="V72" s="48">
        <v>5833</v>
      </c>
      <c r="W72" s="48">
        <v>1279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809</v>
      </c>
      <c r="AF72" s="48">
        <v>0</v>
      </c>
      <c r="AG72" s="11"/>
    </row>
    <row r="73" ht="15.75" customHeight="1">
      <c r="A73" t="s" s="43">
        <v>347</v>
      </c>
      <c r="B73" t="s" s="44">
        <v>256</v>
      </c>
      <c r="C73" t="s" s="44">
        <v>348</v>
      </c>
      <c r="D73" t="s" s="44">
        <v>258</v>
      </c>
      <c r="E73" t="s" s="44">
        <v>259</v>
      </c>
      <c r="F73" t="s" s="44">
        <v>79</v>
      </c>
      <c r="G73" t="s" s="44">
        <v>80</v>
      </c>
      <c r="H73" s="40">
        <v>43811.980555555558</v>
      </c>
      <c r="I73" t="s" s="44">
        <v>349</v>
      </c>
      <c r="J73" t="s" s="44">
        <v>350</v>
      </c>
      <c r="K73" t="s" s="44">
        <v>49</v>
      </c>
      <c r="L73" t="s" s="44">
        <v>131</v>
      </c>
      <c r="M73" t="s" s="44">
        <v>27</v>
      </c>
      <c r="N73" t="s" s="44">
        <v>28</v>
      </c>
      <c r="O73" s="45">
        <v>64429</v>
      </c>
      <c r="P73" s="45">
        <v>40859</v>
      </c>
      <c r="Q73" s="45">
        <v>94</v>
      </c>
      <c r="R73" s="45">
        <v>712</v>
      </c>
      <c r="S73" s="45">
        <v>17440</v>
      </c>
      <c r="T73" s="45">
        <v>16728</v>
      </c>
      <c r="U73" s="45">
        <v>2151</v>
      </c>
      <c r="V73" s="45">
        <v>3394</v>
      </c>
      <c r="W73" s="45">
        <v>1146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1"/>
    </row>
    <row r="74" ht="15.75" customHeight="1">
      <c r="A74" t="s" s="46">
        <v>351</v>
      </c>
      <c r="B74" t="s" s="47">
        <v>75</v>
      </c>
      <c r="C74" t="s" s="47">
        <v>352</v>
      </c>
      <c r="D74" t="s" s="47">
        <v>123</v>
      </c>
      <c r="E74" t="s" s="47">
        <v>78</v>
      </c>
      <c r="F74" t="s" s="47">
        <v>79</v>
      </c>
      <c r="G74" t="s" s="47">
        <v>46</v>
      </c>
      <c r="H74" s="9">
        <v>43812.195833333331</v>
      </c>
      <c r="I74" t="s" s="47">
        <v>340</v>
      </c>
      <c r="J74" t="s" s="47">
        <v>353</v>
      </c>
      <c r="K74" t="s" s="47">
        <v>49</v>
      </c>
      <c r="L74" t="s" s="47">
        <v>56</v>
      </c>
      <c r="M74" t="s" s="47">
        <v>27</v>
      </c>
      <c r="N74" t="s" s="47">
        <v>28</v>
      </c>
      <c r="O74" s="48">
        <v>77446</v>
      </c>
      <c r="P74" s="48">
        <v>51223</v>
      </c>
      <c r="Q74" s="48">
        <v>208</v>
      </c>
      <c r="R74" s="48">
        <v>22503</v>
      </c>
      <c r="S74" s="48">
        <v>32521</v>
      </c>
      <c r="T74" s="48">
        <v>10018</v>
      </c>
      <c r="U74" s="48">
        <v>5645</v>
      </c>
      <c r="V74" s="48">
        <v>0</v>
      </c>
      <c r="W74" s="48">
        <v>1826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1213</v>
      </c>
      <c r="AF74" s="48">
        <v>0</v>
      </c>
      <c r="AG74" s="11"/>
    </row>
    <row r="75" ht="15.75" customHeight="1">
      <c r="A75" t="s" s="43">
        <v>354</v>
      </c>
      <c r="B75" t="s" s="44">
        <v>101</v>
      </c>
      <c r="C75" t="s" s="44">
        <v>355</v>
      </c>
      <c r="D75" t="s" s="44">
        <v>103</v>
      </c>
      <c r="E75" t="s" s="44">
        <v>104</v>
      </c>
      <c r="F75" t="s" s="44">
        <v>79</v>
      </c>
      <c r="G75" t="s" s="44">
        <v>46</v>
      </c>
      <c r="H75" s="40">
        <v>43812.211805555555</v>
      </c>
      <c r="I75" t="s" s="44">
        <v>98</v>
      </c>
      <c r="J75" t="s" s="44">
        <v>356</v>
      </c>
      <c r="K75" t="s" s="44">
        <v>49</v>
      </c>
      <c r="L75" t="s" s="44">
        <v>131</v>
      </c>
      <c r="M75" t="s" s="44">
        <v>27</v>
      </c>
      <c r="N75" t="s" s="44">
        <v>28</v>
      </c>
      <c r="O75" s="45">
        <v>74292</v>
      </c>
      <c r="P75" s="45">
        <v>45938</v>
      </c>
      <c r="Q75" s="45">
        <v>151</v>
      </c>
      <c r="R75" s="45">
        <v>5299</v>
      </c>
      <c r="S75" s="45">
        <v>21791</v>
      </c>
      <c r="T75" s="45">
        <v>16492</v>
      </c>
      <c r="U75" s="45">
        <v>1759</v>
      </c>
      <c r="V75" s="45">
        <v>4151</v>
      </c>
      <c r="W75" s="45">
        <v>758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987</v>
      </c>
      <c r="AF75" s="45">
        <v>0</v>
      </c>
      <c r="AG75" s="41"/>
    </row>
    <row r="76" ht="15.75" customHeight="1">
      <c r="A76" t="s" s="46">
        <v>357</v>
      </c>
      <c r="B76" t="s" s="47">
        <v>90</v>
      </c>
      <c r="C76" t="s" s="47">
        <v>358</v>
      </c>
      <c r="D76" t="s" s="47">
        <v>92</v>
      </c>
      <c r="E76" t="s" s="47">
        <v>93</v>
      </c>
      <c r="F76" t="s" s="47">
        <v>79</v>
      </c>
      <c r="G76" t="s" s="47">
        <v>80</v>
      </c>
      <c r="H76" s="9">
        <v>43812.140277777777</v>
      </c>
      <c r="I76" t="s" s="47">
        <v>98</v>
      </c>
      <c r="J76" t="s" s="47">
        <v>359</v>
      </c>
      <c r="K76" t="s" s="47">
        <v>49</v>
      </c>
      <c r="L76" t="s" s="47">
        <v>131</v>
      </c>
      <c r="M76" t="s" s="47">
        <v>27</v>
      </c>
      <c r="N76" t="s" s="47">
        <v>28</v>
      </c>
      <c r="O76" s="48">
        <v>67564</v>
      </c>
      <c r="P76" s="48">
        <v>43556</v>
      </c>
      <c r="Q76" s="48">
        <v>112</v>
      </c>
      <c r="R76" s="48">
        <v>378</v>
      </c>
      <c r="S76" s="48">
        <v>19759</v>
      </c>
      <c r="T76" s="48">
        <v>19381</v>
      </c>
      <c r="U76" s="48">
        <v>1847</v>
      </c>
      <c r="V76" s="48">
        <v>1880</v>
      </c>
      <c r="W76" s="48">
        <v>689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11"/>
    </row>
    <row r="77" ht="15.75" customHeight="1">
      <c r="A77" t="s" s="43">
        <v>360</v>
      </c>
      <c r="B77" t="s" s="44">
        <v>90</v>
      </c>
      <c r="C77" t="s" s="44">
        <v>361</v>
      </c>
      <c r="D77" t="s" s="44">
        <v>92</v>
      </c>
      <c r="E77" t="s" s="44">
        <v>93</v>
      </c>
      <c r="F77" t="s" s="44">
        <v>79</v>
      </c>
      <c r="G77" t="s" s="44">
        <v>80</v>
      </c>
      <c r="H77" s="40">
        <v>43812.118055555555</v>
      </c>
      <c r="I77" t="s" s="44">
        <v>362</v>
      </c>
      <c r="J77" t="s" s="44">
        <v>363</v>
      </c>
      <c r="K77" t="s" s="44">
        <v>64</v>
      </c>
      <c r="L77" t="s" s="44">
        <v>50</v>
      </c>
      <c r="M77" t="s" s="44">
        <v>28</v>
      </c>
      <c r="N77" t="s" s="44">
        <v>27</v>
      </c>
      <c r="O77" s="45">
        <v>69163</v>
      </c>
      <c r="P77" s="45">
        <v>40604</v>
      </c>
      <c r="Q77" s="45">
        <v>111</v>
      </c>
      <c r="R77" s="45">
        <v>7598</v>
      </c>
      <c r="S77" s="45">
        <v>13918</v>
      </c>
      <c r="T77" s="45">
        <v>21516</v>
      </c>
      <c r="U77" s="45">
        <v>1411</v>
      </c>
      <c r="V77" s="45">
        <v>2968</v>
      </c>
      <c r="W77" s="45">
        <v>791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1"/>
    </row>
    <row r="78" ht="15.75" customHeight="1">
      <c r="A78" t="s" s="46">
        <v>364</v>
      </c>
      <c r="B78" t="s" s="47">
        <v>90</v>
      </c>
      <c r="C78" t="s" s="47">
        <v>365</v>
      </c>
      <c r="D78" t="s" s="47">
        <v>92</v>
      </c>
      <c r="E78" t="s" s="47">
        <v>93</v>
      </c>
      <c r="F78" t="s" s="47">
        <v>79</v>
      </c>
      <c r="G78" t="s" s="47">
        <v>46</v>
      </c>
      <c r="H78" s="9">
        <v>43812.106944444444</v>
      </c>
      <c r="I78" t="s" s="47">
        <v>366</v>
      </c>
      <c r="J78" t="s" s="47">
        <v>31</v>
      </c>
      <c r="K78" t="s" s="47">
        <v>49</v>
      </c>
      <c r="L78" t="s" s="47">
        <v>56</v>
      </c>
      <c r="M78" t="s" s="47">
        <v>27</v>
      </c>
      <c r="N78" t="s" s="47">
        <v>28</v>
      </c>
      <c r="O78" s="48">
        <v>73191</v>
      </c>
      <c r="P78" s="48">
        <v>49298</v>
      </c>
      <c r="Q78" s="48">
        <v>163</v>
      </c>
      <c r="R78" s="48">
        <v>8855</v>
      </c>
      <c r="S78" s="48">
        <v>27255</v>
      </c>
      <c r="T78" s="48">
        <v>18400</v>
      </c>
      <c r="U78" s="48">
        <v>2704</v>
      </c>
      <c r="V78" s="48">
        <v>0</v>
      </c>
      <c r="W78" s="48">
        <v>939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11"/>
    </row>
    <row r="79" ht="15.75" customHeight="1">
      <c r="A79" t="s" s="43">
        <v>367</v>
      </c>
      <c r="B79" t="s" s="44">
        <v>90</v>
      </c>
      <c r="C79" t="s" s="44">
        <v>368</v>
      </c>
      <c r="D79" t="s" s="44">
        <v>280</v>
      </c>
      <c r="E79" t="s" s="44">
        <v>93</v>
      </c>
      <c r="F79" t="s" s="44">
        <v>79</v>
      </c>
      <c r="G79" t="s" s="44">
        <v>80</v>
      </c>
      <c r="H79" s="40">
        <v>43812.088888888888</v>
      </c>
      <c r="I79" t="s" s="44">
        <v>369</v>
      </c>
      <c r="J79" t="s" s="44">
        <v>370</v>
      </c>
      <c r="K79" t="s" s="44">
        <v>49</v>
      </c>
      <c r="L79" t="s" s="44">
        <v>50</v>
      </c>
      <c r="M79" t="s" s="44">
        <v>28</v>
      </c>
      <c r="N79" t="s" s="44">
        <v>27</v>
      </c>
      <c r="O79" s="45">
        <v>74832</v>
      </c>
      <c r="P79" s="45">
        <v>49174</v>
      </c>
      <c r="Q79" s="45">
        <v>149</v>
      </c>
      <c r="R79" s="45">
        <v>34556</v>
      </c>
      <c r="S79" s="45">
        <v>4510</v>
      </c>
      <c r="T79" s="45">
        <v>39066</v>
      </c>
      <c r="U79" s="45">
        <v>1822</v>
      </c>
      <c r="V79" s="45">
        <v>2610</v>
      </c>
      <c r="W79" s="45">
        <v>1166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1"/>
    </row>
    <row r="80" ht="15.75" customHeight="1">
      <c r="A80" t="s" s="46">
        <v>371</v>
      </c>
      <c r="B80" t="s" s="47">
        <v>101</v>
      </c>
      <c r="C80" t="s" s="47">
        <v>372</v>
      </c>
      <c r="D80" t="s" s="47">
        <v>373</v>
      </c>
      <c r="E80" t="s" s="47">
        <v>104</v>
      </c>
      <c r="F80" t="s" s="47">
        <v>79</v>
      </c>
      <c r="G80" t="s" s="47">
        <v>46</v>
      </c>
      <c r="H80" s="9">
        <v>43812.199305555558</v>
      </c>
      <c r="I80" t="s" s="47">
        <v>374</v>
      </c>
      <c r="J80" t="s" s="47">
        <v>375</v>
      </c>
      <c r="K80" t="s" s="47">
        <v>49</v>
      </c>
      <c r="L80" t="s" s="47">
        <v>56</v>
      </c>
      <c r="M80" t="s" s="47">
        <v>27</v>
      </c>
      <c r="N80" t="s" s="47">
        <v>28</v>
      </c>
      <c r="O80" s="48">
        <v>69381</v>
      </c>
      <c r="P80" s="48">
        <v>41696</v>
      </c>
      <c r="Q80" s="48">
        <v>175</v>
      </c>
      <c r="R80" s="48">
        <v>25621</v>
      </c>
      <c r="S80" s="48">
        <v>31963</v>
      </c>
      <c r="T80" s="48">
        <v>6342</v>
      </c>
      <c r="U80" s="48">
        <v>1963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1428</v>
      </c>
      <c r="AF80" s="48">
        <v>0</v>
      </c>
      <c r="AG80" s="11"/>
    </row>
    <row r="81" ht="15.75" customHeight="1">
      <c r="A81" t="s" s="43">
        <v>376</v>
      </c>
      <c r="B81" t="s" s="44">
        <v>101</v>
      </c>
      <c r="C81" t="s" s="44">
        <v>377</v>
      </c>
      <c r="D81" t="s" s="44">
        <v>378</v>
      </c>
      <c r="E81" t="s" s="44">
        <v>104</v>
      </c>
      <c r="F81" t="s" s="44">
        <v>79</v>
      </c>
      <c r="G81" t="s" s="44">
        <v>46</v>
      </c>
      <c r="H81" s="40">
        <v>43812.119444444441</v>
      </c>
      <c r="I81" t="s" s="44">
        <v>379</v>
      </c>
      <c r="J81" t="s" s="44">
        <v>380</v>
      </c>
      <c r="K81" t="s" s="44">
        <v>49</v>
      </c>
      <c r="L81" t="s" s="44">
        <v>56</v>
      </c>
      <c r="M81" t="s" s="44">
        <v>27</v>
      </c>
      <c r="N81" t="s" s="44">
        <v>28</v>
      </c>
      <c r="O81" s="45">
        <v>81542</v>
      </c>
      <c r="P81" s="45">
        <v>56432</v>
      </c>
      <c r="Q81" s="45">
        <v>234</v>
      </c>
      <c r="R81" s="45">
        <v>26278</v>
      </c>
      <c r="S81" s="45">
        <v>36056</v>
      </c>
      <c r="T81" s="45">
        <v>9778</v>
      </c>
      <c r="U81" s="45">
        <v>9096</v>
      </c>
      <c r="V81" s="45">
        <v>0</v>
      </c>
      <c r="W81" s="45">
        <v>1502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1"/>
    </row>
    <row r="82" ht="15.75" customHeight="1">
      <c r="A82" t="s" s="46">
        <v>381</v>
      </c>
      <c r="B82" t="s" s="47">
        <v>197</v>
      </c>
      <c r="C82" t="s" s="47">
        <v>382</v>
      </c>
      <c r="D82" t="s" s="47">
        <v>383</v>
      </c>
      <c r="E82" t="s" s="47">
        <v>200</v>
      </c>
      <c r="F82" t="s" s="47">
        <v>79</v>
      </c>
      <c r="G82" t="s" s="47">
        <v>80</v>
      </c>
      <c r="H82" s="9">
        <v>43812.210416666669</v>
      </c>
      <c r="I82" t="s" s="47">
        <v>384</v>
      </c>
      <c r="J82" t="s" s="47">
        <v>385</v>
      </c>
      <c r="K82" t="s" s="47">
        <v>49</v>
      </c>
      <c r="L82" t="s" s="47">
        <v>56</v>
      </c>
      <c r="M82" t="s" s="47">
        <v>27</v>
      </c>
      <c r="N82" t="s" s="47">
        <v>28</v>
      </c>
      <c r="O82" s="48">
        <v>74125</v>
      </c>
      <c r="P82" s="48">
        <v>49274</v>
      </c>
      <c r="Q82" s="48">
        <v>188</v>
      </c>
      <c r="R82" s="48">
        <v>8806</v>
      </c>
      <c r="S82" s="48">
        <v>24926</v>
      </c>
      <c r="T82" s="48">
        <v>16120</v>
      </c>
      <c r="U82" s="48">
        <v>5418</v>
      </c>
      <c r="V82" s="48">
        <v>0</v>
      </c>
      <c r="W82" s="48">
        <v>2049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8">
        <v>761</v>
      </c>
      <c r="AF82" s="48">
        <v>0</v>
      </c>
      <c r="AG82" s="11"/>
    </row>
    <row r="83" ht="15.75" customHeight="1">
      <c r="A83" t="s" s="43">
        <v>386</v>
      </c>
      <c r="B83" t="s" s="44">
        <v>197</v>
      </c>
      <c r="C83" t="s" s="44">
        <v>387</v>
      </c>
      <c r="D83" t="s" s="44">
        <v>383</v>
      </c>
      <c r="E83" t="s" s="44">
        <v>200</v>
      </c>
      <c r="F83" t="s" s="44">
        <v>79</v>
      </c>
      <c r="G83" t="s" s="44">
        <v>80</v>
      </c>
      <c r="H83" s="40">
        <v>43812.205555555556</v>
      </c>
      <c r="I83" t="s" s="44">
        <v>388</v>
      </c>
      <c r="J83" t="s" s="44">
        <v>389</v>
      </c>
      <c r="K83" t="s" s="44">
        <v>49</v>
      </c>
      <c r="L83" t="s" s="44">
        <v>56</v>
      </c>
      <c r="M83" t="s" s="44">
        <v>27</v>
      </c>
      <c r="N83" t="s" s="44">
        <v>28</v>
      </c>
      <c r="O83" s="45">
        <v>74205</v>
      </c>
      <c r="P83" s="45">
        <v>45977</v>
      </c>
      <c r="Q83" s="45">
        <v>211</v>
      </c>
      <c r="R83" s="45">
        <v>10150</v>
      </c>
      <c r="S83" s="45">
        <v>24550</v>
      </c>
      <c r="T83" s="45">
        <v>14400</v>
      </c>
      <c r="U83" s="45">
        <v>4931</v>
      </c>
      <c r="V83" s="45">
        <v>0</v>
      </c>
      <c r="W83" s="45">
        <v>2096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1"/>
    </row>
    <row r="84" ht="15.75" customHeight="1">
      <c r="A84" t="s" s="46">
        <v>390</v>
      </c>
      <c r="B84" t="s" s="47">
        <v>75</v>
      </c>
      <c r="C84" t="s" s="47">
        <v>391</v>
      </c>
      <c r="D84" t="s" s="47">
        <v>392</v>
      </c>
      <c r="E84" t="s" s="47">
        <v>78</v>
      </c>
      <c r="F84" t="s" s="47">
        <v>79</v>
      </c>
      <c r="G84" t="s" s="47">
        <v>46</v>
      </c>
      <c r="H84" s="9">
        <v>43812.078472222223</v>
      </c>
      <c r="I84" t="s" s="47">
        <v>393</v>
      </c>
      <c r="J84" t="s" s="47">
        <v>394</v>
      </c>
      <c r="K84" t="s" s="47">
        <v>49</v>
      </c>
      <c r="L84" t="s" s="47">
        <v>56</v>
      </c>
      <c r="M84" t="s" s="47">
        <v>27</v>
      </c>
      <c r="N84" t="s" s="47">
        <v>28</v>
      </c>
      <c r="O84" s="48">
        <v>78978</v>
      </c>
      <c r="P84" s="48">
        <v>54350</v>
      </c>
      <c r="Q84" s="48">
        <v>212</v>
      </c>
      <c r="R84" s="48">
        <v>19829</v>
      </c>
      <c r="S84" s="48">
        <v>31894</v>
      </c>
      <c r="T84" s="48">
        <v>12065</v>
      </c>
      <c r="U84" s="48">
        <v>7749</v>
      </c>
      <c r="V84" s="48">
        <v>0</v>
      </c>
      <c r="W84" s="48">
        <v>2089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8">
        <v>553</v>
      </c>
      <c r="AF84" s="48">
        <v>0</v>
      </c>
      <c r="AG84" s="11"/>
    </row>
    <row r="85" ht="15.75" customHeight="1">
      <c r="A85" t="s" s="43">
        <v>395</v>
      </c>
      <c r="B85" t="s" s="44">
        <v>166</v>
      </c>
      <c r="C85" t="s" s="44">
        <v>396</v>
      </c>
      <c r="D85" t="s" s="44">
        <v>206</v>
      </c>
      <c r="E85" t="s" s="44">
        <v>169</v>
      </c>
      <c r="F85" t="s" s="44">
        <v>79</v>
      </c>
      <c r="G85" t="s" s="44">
        <v>80</v>
      </c>
      <c r="H85" s="40">
        <v>43812.199305555558</v>
      </c>
      <c r="I85" t="s" s="44">
        <v>397</v>
      </c>
      <c r="J85" t="s" s="44">
        <v>398</v>
      </c>
      <c r="K85" t="s" s="44">
        <v>49</v>
      </c>
      <c r="L85" t="s" s="44">
        <v>50</v>
      </c>
      <c r="M85" t="s" s="44">
        <v>28</v>
      </c>
      <c r="N85" t="s" s="44">
        <v>27</v>
      </c>
      <c r="O85" s="45">
        <v>73206</v>
      </c>
      <c r="P85" s="45">
        <v>44184</v>
      </c>
      <c r="Q85" s="45">
        <v>91</v>
      </c>
      <c r="R85" s="45">
        <v>18144</v>
      </c>
      <c r="S85" s="45">
        <v>9681</v>
      </c>
      <c r="T85" s="45">
        <v>27825</v>
      </c>
      <c r="U85" s="45">
        <v>3316</v>
      </c>
      <c r="V85" s="45">
        <v>2700</v>
      </c>
      <c r="W85" s="45">
        <v>662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1"/>
    </row>
    <row r="86" ht="15.75" customHeight="1">
      <c r="A86" t="s" s="46">
        <v>399</v>
      </c>
      <c r="B86" t="s" s="47">
        <v>166</v>
      </c>
      <c r="C86" t="s" s="47">
        <v>400</v>
      </c>
      <c r="D86" t="s" s="47">
        <v>206</v>
      </c>
      <c r="E86" t="s" s="47">
        <v>169</v>
      </c>
      <c r="F86" t="s" s="47">
        <v>79</v>
      </c>
      <c r="G86" t="s" s="47">
        <v>80</v>
      </c>
      <c r="H86" s="9">
        <v>43812.209027777775</v>
      </c>
      <c r="I86" t="s" s="47">
        <v>401</v>
      </c>
      <c r="J86" t="s" s="47">
        <v>402</v>
      </c>
      <c r="K86" t="s" s="47">
        <v>64</v>
      </c>
      <c r="L86" t="s" s="47">
        <v>50</v>
      </c>
      <c r="M86" t="s" s="47">
        <v>28</v>
      </c>
      <c r="N86" t="s" s="47">
        <v>27</v>
      </c>
      <c r="O86" s="48">
        <v>69046</v>
      </c>
      <c r="P86" s="48">
        <v>39741</v>
      </c>
      <c r="Q86" s="48">
        <v>87</v>
      </c>
      <c r="R86" s="48">
        <v>2346</v>
      </c>
      <c r="S86" s="48">
        <v>16044</v>
      </c>
      <c r="T86" s="48">
        <v>18390</v>
      </c>
      <c r="U86" s="48">
        <v>1505</v>
      </c>
      <c r="V86" s="48">
        <v>2819</v>
      </c>
      <c r="W86" s="48">
        <v>983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48">
        <v>0</v>
      </c>
      <c r="AG86" s="11"/>
    </row>
    <row r="87" ht="15.75" customHeight="1">
      <c r="A87" t="s" s="43">
        <v>403</v>
      </c>
      <c r="B87" t="s" s="44">
        <v>166</v>
      </c>
      <c r="C87" t="s" s="44">
        <v>404</v>
      </c>
      <c r="D87" t="s" s="44">
        <v>206</v>
      </c>
      <c r="E87" t="s" s="44">
        <v>169</v>
      </c>
      <c r="F87" t="s" s="44">
        <v>79</v>
      </c>
      <c r="G87" t="s" s="44">
        <v>80</v>
      </c>
      <c r="H87" s="40">
        <v>43812.185416666667</v>
      </c>
      <c r="I87" t="s" s="44">
        <v>405</v>
      </c>
      <c r="J87" t="s" s="44">
        <v>406</v>
      </c>
      <c r="K87" t="s" s="44">
        <v>64</v>
      </c>
      <c r="L87" t="s" s="44">
        <v>50</v>
      </c>
      <c r="M87" t="s" s="44">
        <v>28</v>
      </c>
      <c r="N87" t="s" s="44">
        <v>27</v>
      </c>
      <c r="O87" s="45">
        <v>70694</v>
      </c>
      <c r="P87" s="45">
        <v>44261</v>
      </c>
      <c r="Q87" s="45">
        <v>134</v>
      </c>
      <c r="R87" s="45">
        <v>27019</v>
      </c>
      <c r="S87" s="45">
        <v>6717</v>
      </c>
      <c r="T87" s="45">
        <v>33736</v>
      </c>
      <c r="U87" s="45">
        <v>1349</v>
      </c>
      <c r="V87" s="45">
        <v>1556</v>
      </c>
      <c r="W87" s="45">
        <v>813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90</v>
      </c>
      <c r="AF87" s="45">
        <v>0</v>
      </c>
      <c r="AG87" s="41"/>
    </row>
    <row r="88" ht="15.75" customHeight="1">
      <c r="A88" t="s" s="46">
        <v>407</v>
      </c>
      <c r="B88" t="s" s="47">
        <v>183</v>
      </c>
      <c r="C88" t="s" s="47">
        <v>408</v>
      </c>
      <c r="D88" t="s" s="47">
        <v>185</v>
      </c>
      <c r="E88" t="s" s="47">
        <v>186</v>
      </c>
      <c r="F88" t="s" s="47">
        <v>79</v>
      </c>
      <c r="G88" t="s" s="47">
        <v>46</v>
      </c>
      <c r="H88" s="9">
        <v>43812.133333333331</v>
      </c>
      <c r="I88" t="s" s="47">
        <v>393</v>
      </c>
      <c r="J88" t="s" s="47">
        <v>409</v>
      </c>
      <c r="K88" t="s" s="47">
        <v>49</v>
      </c>
      <c r="L88" t="s" s="47">
        <v>56</v>
      </c>
      <c r="M88" t="s" s="47">
        <v>27</v>
      </c>
      <c r="N88" t="s" s="47">
        <v>28</v>
      </c>
      <c r="O88" s="48">
        <v>75208</v>
      </c>
      <c r="P88" s="48">
        <v>50499</v>
      </c>
      <c r="Q88" s="48">
        <v>258</v>
      </c>
      <c r="R88" s="48">
        <v>24673</v>
      </c>
      <c r="S88" s="48">
        <v>34112</v>
      </c>
      <c r="T88" s="48">
        <v>9439</v>
      </c>
      <c r="U88" s="48">
        <v>4779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0</v>
      </c>
      <c r="AC88" s="48">
        <v>0</v>
      </c>
      <c r="AD88" s="48">
        <v>0</v>
      </c>
      <c r="AE88" s="48">
        <v>2169</v>
      </c>
      <c r="AF88" s="48">
        <v>0</v>
      </c>
      <c r="AG88" s="11"/>
    </row>
    <row r="89" ht="15.75" customHeight="1">
      <c r="A89" t="s" s="43">
        <v>410</v>
      </c>
      <c r="B89" t="s" s="44">
        <v>42</v>
      </c>
      <c r="C89" t="s" s="44">
        <v>411</v>
      </c>
      <c r="D89" t="s" s="44">
        <v>412</v>
      </c>
      <c r="E89" t="s" s="44">
        <v>45</v>
      </c>
      <c r="F89" t="s" s="44">
        <v>45</v>
      </c>
      <c r="G89" t="s" s="44">
        <v>46</v>
      </c>
      <c r="H89" s="40">
        <v>43812.152777777781</v>
      </c>
      <c r="I89" t="s" s="44">
        <v>413</v>
      </c>
      <c r="J89" t="s" s="44">
        <v>414</v>
      </c>
      <c r="K89" t="s" s="44">
        <v>64</v>
      </c>
      <c r="L89" t="s" s="44">
        <v>56</v>
      </c>
      <c r="M89" t="s" s="44">
        <v>27</v>
      </c>
      <c r="N89" t="s" s="44">
        <v>29</v>
      </c>
      <c r="O89" s="45">
        <v>55490</v>
      </c>
      <c r="P89" s="45">
        <v>41319</v>
      </c>
      <c r="Q89" s="45">
        <v>110</v>
      </c>
      <c r="R89" s="45">
        <v>7131</v>
      </c>
      <c r="S89" s="45">
        <v>21958</v>
      </c>
      <c r="T89" s="45">
        <v>3944</v>
      </c>
      <c r="U89" s="45">
        <v>14827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590</v>
      </c>
      <c r="AF89" s="45">
        <v>0</v>
      </c>
      <c r="AG89" s="41"/>
    </row>
    <row r="90" ht="15.75" customHeight="1">
      <c r="A90" t="s" s="46">
        <v>415</v>
      </c>
      <c r="B90" t="s" s="47">
        <v>160</v>
      </c>
      <c r="C90" t="s" s="47">
        <v>416</v>
      </c>
      <c r="D90" t="s" s="47">
        <v>162</v>
      </c>
      <c r="E90" t="s" s="47">
        <v>162</v>
      </c>
      <c r="F90" t="s" s="47">
        <v>79</v>
      </c>
      <c r="G90" t="s" s="47">
        <v>80</v>
      </c>
      <c r="H90" s="9">
        <v>43812.150694444441</v>
      </c>
      <c r="I90" t="s" s="47">
        <v>417</v>
      </c>
      <c r="J90" t="s" s="47">
        <v>145</v>
      </c>
      <c r="K90" t="s" s="47">
        <v>64</v>
      </c>
      <c r="L90" t="s" s="47">
        <v>50</v>
      </c>
      <c r="M90" t="s" s="47">
        <v>28</v>
      </c>
      <c r="N90" t="s" s="47">
        <v>27</v>
      </c>
      <c r="O90" s="48">
        <v>84032</v>
      </c>
      <c r="P90" s="48">
        <v>49132</v>
      </c>
      <c r="Q90" s="48">
        <v>224</v>
      </c>
      <c r="R90" s="48">
        <v>20870</v>
      </c>
      <c r="S90" s="48">
        <v>10909</v>
      </c>
      <c r="T90" s="48">
        <v>31779</v>
      </c>
      <c r="U90" s="48">
        <v>4844</v>
      </c>
      <c r="V90" s="48">
        <v>0</v>
      </c>
      <c r="W90" s="48">
        <v>1600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11"/>
    </row>
    <row r="91" ht="15.75" customHeight="1">
      <c r="A91" t="s" s="43">
        <v>418</v>
      </c>
      <c r="B91" t="s" s="44">
        <v>160</v>
      </c>
      <c r="C91" t="s" s="44">
        <v>419</v>
      </c>
      <c r="D91" t="s" s="44">
        <v>162</v>
      </c>
      <c r="E91" t="s" s="44">
        <v>162</v>
      </c>
      <c r="F91" t="s" s="44">
        <v>79</v>
      </c>
      <c r="G91" t="s" s="44">
        <v>80</v>
      </c>
      <c r="H91" s="40">
        <v>43812.181944444441</v>
      </c>
      <c r="I91" t="s" s="44">
        <v>420</v>
      </c>
      <c r="J91" t="s" s="44">
        <v>421</v>
      </c>
      <c r="K91" t="s" s="44">
        <v>64</v>
      </c>
      <c r="L91" t="s" s="44">
        <v>50</v>
      </c>
      <c r="M91" t="s" s="44">
        <v>28</v>
      </c>
      <c r="N91" t="s" s="44">
        <v>27</v>
      </c>
      <c r="O91" s="45">
        <v>85775</v>
      </c>
      <c r="P91" s="45">
        <v>58326</v>
      </c>
      <c r="Q91" s="45">
        <v>145</v>
      </c>
      <c r="R91" s="45">
        <v>10514</v>
      </c>
      <c r="S91" s="45">
        <v>18752</v>
      </c>
      <c r="T91" s="45">
        <v>29266</v>
      </c>
      <c r="U91" s="45">
        <v>7314</v>
      </c>
      <c r="V91" s="45">
        <v>1165</v>
      </c>
      <c r="W91" s="45">
        <v>1829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1"/>
    </row>
    <row r="92" ht="15.75" customHeight="1">
      <c r="A92" t="s" s="46">
        <v>422</v>
      </c>
      <c r="B92" t="s" s="47">
        <v>160</v>
      </c>
      <c r="C92" t="s" s="47">
        <v>423</v>
      </c>
      <c r="D92" t="s" s="47">
        <v>162</v>
      </c>
      <c r="E92" t="s" s="47">
        <v>162</v>
      </c>
      <c r="F92" t="s" s="47">
        <v>79</v>
      </c>
      <c r="G92" t="s" s="47">
        <v>80</v>
      </c>
      <c r="H92" s="9">
        <v>43812.15</v>
      </c>
      <c r="I92" t="s" s="47">
        <v>424</v>
      </c>
      <c r="J92" t="s" s="47">
        <v>425</v>
      </c>
      <c r="K92" t="s" s="47">
        <v>49</v>
      </c>
      <c r="L92" t="s" s="47">
        <v>50</v>
      </c>
      <c r="M92" t="s" s="47">
        <v>28</v>
      </c>
      <c r="N92" t="s" s="47">
        <v>27</v>
      </c>
      <c r="O92" s="48">
        <v>83788</v>
      </c>
      <c r="P92" s="48">
        <v>51879</v>
      </c>
      <c r="Q92" s="48">
        <v>199</v>
      </c>
      <c r="R92" s="48">
        <v>8079</v>
      </c>
      <c r="S92" s="48">
        <v>18832</v>
      </c>
      <c r="T92" s="48">
        <v>26911</v>
      </c>
      <c r="U92" s="48">
        <v>4065</v>
      </c>
      <c r="V92" s="48">
        <v>951</v>
      </c>
      <c r="W92" s="48">
        <v>850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8">
        <v>270</v>
      </c>
      <c r="AF92" s="48">
        <v>0</v>
      </c>
      <c r="AG92" s="11"/>
    </row>
    <row r="93" ht="15.75" customHeight="1">
      <c r="A93" t="s" s="43">
        <v>426</v>
      </c>
      <c r="B93" t="s" s="44">
        <v>183</v>
      </c>
      <c r="C93" t="s" s="44">
        <v>427</v>
      </c>
      <c r="D93" t="s" s="44">
        <v>185</v>
      </c>
      <c r="E93" t="s" s="44">
        <v>186</v>
      </c>
      <c r="F93" t="s" s="44">
        <v>79</v>
      </c>
      <c r="G93" t="s" s="44">
        <v>46</v>
      </c>
      <c r="H93" s="40">
        <v>43812.132638888892</v>
      </c>
      <c r="I93" t="s" s="44">
        <v>428</v>
      </c>
      <c r="J93" t="s" s="44">
        <v>429</v>
      </c>
      <c r="K93" t="s" s="44">
        <v>49</v>
      </c>
      <c r="L93" t="s" s="44">
        <v>56</v>
      </c>
      <c r="M93" t="s" s="44">
        <v>27</v>
      </c>
      <c r="N93" t="s" s="44">
        <v>28</v>
      </c>
      <c r="O93" s="45">
        <v>75255</v>
      </c>
      <c r="P93" s="45">
        <v>52949</v>
      </c>
      <c r="Q93" s="45">
        <v>238</v>
      </c>
      <c r="R93" s="45">
        <v>29065</v>
      </c>
      <c r="S93" s="45">
        <v>36308</v>
      </c>
      <c r="T93" s="45">
        <v>7243</v>
      </c>
      <c r="U93" s="45">
        <v>7187</v>
      </c>
      <c r="V93" s="45">
        <v>0</v>
      </c>
      <c r="W93" s="45">
        <v>1679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532</v>
      </c>
      <c r="AF93" s="45">
        <v>0</v>
      </c>
      <c r="AG93" s="41"/>
    </row>
    <row r="94" ht="15.75" customHeight="1">
      <c r="A94" t="s" s="46">
        <v>430</v>
      </c>
      <c r="B94" t="s" s="47">
        <v>42</v>
      </c>
      <c r="C94" t="s" s="47">
        <v>431</v>
      </c>
      <c r="D94" t="s" s="47">
        <v>339</v>
      </c>
      <c r="E94" t="s" s="47">
        <v>45</v>
      </c>
      <c r="F94" t="s" s="47">
        <v>45</v>
      </c>
      <c r="G94" t="s" s="47">
        <v>46</v>
      </c>
      <c r="H94" s="9">
        <v>43812.129861111112</v>
      </c>
      <c r="I94" t="s" s="47">
        <v>432</v>
      </c>
      <c r="J94" t="s" s="47">
        <v>433</v>
      </c>
      <c r="K94" t="s" s="47">
        <v>49</v>
      </c>
      <c r="L94" t="s" s="47">
        <v>131</v>
      </c>
      <c r="M94" t="s" s="47">
        <v>27</v>
      </c>
      <c r="N94" t="s" s="47">
        <v>28</v>
      </c>
      <c r="O94" s="48">
        <v>63303</v>
      </c>
      <c r="P94" s="48">
        <v>42236</v>
      </c>
      <c r="Q94" s="48">
        <v>101</v>
      </c>
      <c r="R94" s="48">
        <v>1157</v>
      </c>
      <c r="S94" s="48">
        <v>18193</v>
      </c>
      <c r="T94" s="48">
        <v>17036</v>
      </c>
      <c r="U94" s="48">
        <v>2368</v>
      </c>
      <c r="V94" s="48">
        <v>1811</v>
      </c>
      <c r="W94" s="48">
        <v>815</v>
      </c>
      <c r="X94" s="48">
        <v>0</v>
      </c>
      <c r="Y94" s="48">
        <v>2013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11"/>
    </row>
    <row r="95" ht="15.75" customHeight="1">
      <c r="A95" t="s" s="43">
        <v>434</v>
      </c>
      <c r="B95" t="s" s="44">
        <v>197</v>
      </c>
      <c r="C95" t="s" s="44">
        <v>435</v>
      </c>
      <c r="D95" t="s" s="44">
        <v>436</v>
      </c>
      <c r="E95" t="s" s="44">
        <v>200</v>
      </c>
      <c r="F95" t="s" s="44">
        <v>79</v>
      </c>
      <c r="G95" t="s" s="44">
        <v>46</v>
      </c>
      <c r="H95" s="40">
        <v>43812.192361111112</v>
      </c>
      <c r="I95" t="s" s="44">
        <v>349</v>
      </c>
      <c r="J95" t="s" s="44">
        <v>437</v>
      </c>
      <c r="K95" t="s" s="44">
        <v>49</v>
      </c>
      <c r="L95" t="s" s="44">
        <v>56</v>
      </c>
      <c r="M95" t="s" s="44">
        <v>27</v>
      </c>
      <c r="N95" t="s" s="44">
        <v>28</v>
      </c>
      <c r="O95" s="45">
        <v>85327</v>
      </c>
      <c r="P95" s="45">
        <v>57652</v>
      </c>
      <c r="Q95" s="45">
        <v>279</v>
      </c>
      <c r="R95" s="45">
        <v>24439</v>
      </c>
      <c r="S95" s="45">
        <v>35827</v>
      </c>
      <c r="T95" s="45">
        <v>11388</v>
      </c>
      <c r="U95" s="45">
        <v>7805</v>
      </c>
      <c r="V95" s="45">
        <v>0</v>
      </c>
      <c r="W95" s="45">
        <v>1877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755</v>
      </c>
      <c r="AF95" s="45">
        <v>0</v>
      </c>
      <c r="AG95" s="41"/>
    </row>
    <row r="96" ht="15.75" customHeight="1">
      <c r="A96" t="s" s="46">
        <v>438</v>
      </c>
      <c r="B96" t="s" s="47">
        <v>166</v>
      </c>
      <c r="C96" t="s" s="47">
        <v>439</v>
      </c>
      <c r="D96" t="s" s="47">
        <v>268</v>
      </c>
      <c r="E96" t="s" s="47">
        <v>169</v>
      </c>
      <c r="F96" t="s" s="47">
        <v>79</v>
      </c>
      <c r="G96" t="s" s="47">
        <v>46</v>
      </c>
      <c r="H96" s="9">
        <v>43812.169444444444</v>
      </c>
      <c r="I96" t="s" s="47">
        <v>124</v>
      </c>
      <c r="J96" t="s" s="47">
        <v>440</v>
      </c>
      <c r="K96" t="s" s="47">
        <v>49</v>
      </c>
      <c r="L96" t="s" s="47">
        <v>56</v>
      </c>
      <c r="M96" t="s" s="47">
        <v>27</v>
      </c>
      <c r="N96" t="s" s="47">
        <v>28</v>
      </c>
      <c r="O96" s="48">
        <v>65939</v>
      </c>
      <c r="P96" s="48">
        <v>43402</v>
      </c>
      <c r="Q96" s="48">
        <v>178</v>
      </c>
      <c r="R96" s="48">
        <v>21941</v>
      </c>
      <c r="S96" s="48">
        <v>30941</v>
      </c>
      <c r="T96" s="48">
        <v>9000</v>
      </c>
      <c r="U96" s="48">
        <v>2180</v>
      </c>
      <c r="V96" s="48">
        <v>0</v>
      </c>
      <c r="W96" s="48">
        <v>1281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11"/>
    </row>
    <row r="97" ht="15.75" customHeight="1">
      <c r="A97" t="s" s="43">
        <v>441</v>
      </c>
      <c r="B97" t="s" s="44">
        <v>75</v>
      </c>
      <c r="C97" t="s" s="44">
        <v>442</v>
      </c>
      <c r="D97" t="s" s="44">
        <v>272</v>
      </c>
      <c r="E97" t="s" s="44">
        <v>78</v>
      </c>
      <c r="F97" t="s" s="44">
        <v>79</v>
      </c>
      <c r="G97" t="s" s="44">
        <v>80</v>
      </c>
      <c r="H97" s="40">
        <v>43812.155555555553</v>
      </c>
      <c r="I97" t="s" s="44">
        <v>443</v>
      </c>
      <c r="J97" t="s" s="44">
        <v>444</v>
      </c>
      <c r="K97" t="s" s="44">
        <v>49</v>
      </c>
      <c r="L97" t="s" s="44">
        <v>50</v>
      </c>
      <c r="M97" t="s" s="44">
        <v>28</v>
      </c>
      <c r="N97" t="s" s="44">
        <v>27</v>
      </c>
      <c r="O97" s="45">
        <v>69833</v>
      </c>
      <c r="P97" s="45">
        <v>48533</v>
      </c>
      <c r="Q97" s="45">
        <v>140</v>
      </c>
      <c r="R97" s="45">
        <v>8061</v>
      </c>
      <c r="S97" s="45">
        <v>16972</v>
      </c>
      <c r="T97" s="45">
        <v>25033</v>
      </c>
      <c r="U97" s="45">
        <v>2964</v>
      </c>
      <c r="V97" s="45">
        <v>1327</v>
      </c>
      <c r="W97" s="45">
        <v>2237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1"/>
    </row>
    <row r="98" ht="15.75" customHeight="1">
      <c r="A98" t="s" s="46">
        <v>445</v>
      </c>
      <c r="B98" t="s" s="47">
        <v>75</v>
      </c>
      <c r="C98" t="s" s="47">
        <v>446</v>
      </c>
      <c r="D98" t="s" s="47">
        <v>272</v>
      </c>
      <c r="E98" t="s" s="47">
        <v>78</v>
      </c>
      <c r="F98" t="s" s="47">
        <v>79</v>
      </c>
      <c r="G98" t="s" s="47">
        <v>80</v>
      </c>
      <c r="H98" s="9">
        <v>43812.18125</v>
      </c>
      <c r="I98" t="s" s="47">
        <v>447</v>
      </c>
      <c r="J98" t="s" s="47">
        <v>448</v>
      </c>
      <c r="K98" t="s" s="47">
        <v>64</v>
      </c>
      <c r="L98" t="s" s="47">
        <v>449</v>
      </c>
      <c r="M98" t="s" s="47">
        <v>31</v>
      </c>
      <c r="N98" t="s" s="47">
        <v>28</v>
      </c>
      <c r="O98" s="48">
        <v>79057</v>
      </c>
      <c r="P98" s="48">
        <v>57998</v>
      </c>
      <c r="Q98" s="48">
        <v>158</v>
      </c>
      <c r="R98" s="48">
        <v>19940</v>
      </c>
      <c r="S98" s="48">
        <v>10176</v>
      </c>
      <c r="T98" s="48">
        <v>13211</v>
      </c>
      <c r="U98" s="48">
        <v>0</v>
      </c>
      <c r="V98" s="48">
        <v>770</v>
      </c>
      <c r="W98" s="48">
        <v>33151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690</v>
      </c>
      <c r="AF98" s="48">
        <v>0</v>
      </c>
      <c r="AG98" s="11"/>
    </row>
    <row r="99" ht="15.75" customHeight="1">
      <c r="A99" t="s" s="43">
        <v>450</v>
      </c>
      <c r="B99" t="s" s="44">
        <v>197</v>
      </c>
      <c r="C99" t="s" s="44">
        <v>451</v>
      </c>
      <c r="D99" t="s" s="44">
        <v>199</v>
      </c>
      <c r="E99" t="s" s="44">
        <v>200</v>
      </c>
      <c r="F99" t="s" s="44">
        <v>79</v>
      </c>
      <c r="G99" t="s" s="44">
        <v>80</v>
      </c>
      <c r="H99" s="40">
        <v>43812.148611111108</v>
      </c>
      <c r="I99" t="s" s="44">
        <v>452</v>
      </c>
      <c r="J99" t="s" s="44">
        <v>453</v>
      </c>
      <c r="K99" t="s" s="44">
        <v>64</v>
      </c>
      <c r="L99" t="s" s="44">
        <v>50</v>
      </c>
      <c r="M99" t="s" s="44">
        <v>28</v>
      </c>
      <c r="N99" t="s" s="44">
        <v>27</v>
      </c>
      <c r="O99" s="45">
        <v>73867</v>
      </c>
      <c r="P99" s="45">
        <v>52154</v>
      </c>
      <c r="Q99" s="45">
        <v>157</v>
      </c>
      <c r="R99" s="45">
        <v>10794</v>
      </c>
      <c r="S99" s="45">
        <v>16923</v>
      </c>
      <c r="T99" s="45">
        <v>27717</v>
      </c>
      <c r="U99" s="45">
        <v>3527</v>
      </c>
      <c r="V99" s="45">
        <v>1881</v>
      </c>
      <c r="W99" s="45">
        <v>2106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1"/>
    </row>
    <row r="100" ht="15.75" customHeight="1">
      <c r="A100" t="s" s="46">
        <v>454</v>
      </c>
      <c r="B100" t="s" s="47">
        <v>197</v>
      </c>
      <c r="C100" t="s" s="47">
        <v>455</v>
      </c>
      <c r="D100" t="s" s="47">
        <v>199</v>
      </c>
      <c r="E100" t="s" s="47">
        <v>200</v>
      </c>
      <c r="F100" t="s" s="47">
        <v>79</v>
      </c>
      <c r="G100" t="s" s="47">
        <v>80</v>
      </c>
      <c r="H100" s="9">
        <v>43812.141666666670</v>
      </c>
      <c r="I100" t="s" s="47">
        <v>456</v>
      </c>
      <c r="J100" t="s" s="47">
        <v>414</v>
      </c>
      <c r="K100" t="s" s="47">
        <v>49</v>
      </c>
      <c r="L100" t="s" s="47">
        <v>50</v>
      </c>
      <c r="M100" t="s" s="47">
        <v>28</v>
      </c>
      <c r="N100" t="s" s="47">
        <v>27</v>
      </c>
      <c r="O100" s="48">
        <v>76273</v>
      </c>
      <c r="P100" s="48">
        <v>55885</v>
      </c>
      <c r="Q100" s="48">
        <v>169</v>
      </c>
      <c r="R100" s="48">
        <v>5692</v>
      </c>
      <c r="S100" s="48">
        <v>21638</v>
      </c>
      <c r="T100" s="48">
        <v>27330</v>
      </c>
      <c r="U100" s="48">
        <v>4940</v>
      </c>
      <c r="V100" s="48">
        <v>0</v>
      </c>
      <c r="W100" s="48">
        <v>1977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11"/>
    </row>
    <row r="101" ht="15.75" customHeight="1">
      <c r="A101" t="s" s="43">
        <v>457</v>
      </c>
      <c r="B101" t="s" s="44">
        <v>197</v>
      </c>
      <c r="C101" t="s" s="44">
        <v>458</v>
      </c>
      <c r="D101" t="s" s="44">
        <v>199</v>
      </c>
      <c r="E101" t="s" s="44">
        <v>200</v>
      </c>
      <c r="F101" t="s" s="44">
        <v>79</v>
      </c>
      <c r="G101" t="s" s="44">
        <v>80</v>
      </c>
      <c r="H101" s="40">
        <v>43812.145833333336</v>
      </c>
      <c r="I101" t="s" s="44">
        <v>459</v>
      </c>
      <c r="J101" t="s" s="44">
        <v>460</v>
      </c>
      <c r="K101" t="s" s="44">
        <v>64</v>
      </c>
      <c r="L101" t="s" s="44">
        <v>50</v>
      </c>
      <c r="M101" t="s" s="44">
        <v>28</v>
      </c>
      <c r="N101" t="s" s="44">
        <v>27</v>
      </c>
      <c r="O101" s="45">
        <v>84079</v>
      </c>
      <c r="P101" s="45">
        <v>55196</v>
      </c>
      <c r="Q101" s="45">
        <v>181</v>
      </c>
      <c r="R101" s="45">
        <v>9859</v>
      </c>
      <c r="S101" s="45">
        <v>18036</v>
      </c>
      <c r="T101" s="45">
        <v>27895</v>
      </c>
      <c r="U101" s="45">
        <v>4227</v>
      </c>
      <c r="V101" s="45">
        <v>2325</v>
      </c>
      <c r="W101" s="45">
        <v>2713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1"/>
    </row>
    <row r="102" ht="15.75" customHeight="1">
      <c r="A102" t="s" s="46">
        <v>461</v>
      </c>
      <c r="B102" t="s" s="47">
        <v>197</v>
      </c>
      <c r="C102" t="s" s="47">
        <v>462</v>
      </c>
      <c r="D102" t="s" s="47">
        <v>199</v>
      </c>
      <c r="E102" t="s" s="47">
        <v>200</v>
      </c>
      <c r="F102" t="s" s="47">
        <v>79</v>
      </c>
      <c r="G102" t="s" s="47">
        <v>80</v>
      </c>
      <c r="H102" s="9">
        <v>43812.161111111112</v>
      </c>
      <c r="I102" t="s" s="47">
        <v>463</v>
      </c>
      <c r="J102" t="s" s="47">
        <v>464</v>
      </c>
      <c r="K102" t="s" s="47">
        <v>64</v>
      </c>
      <c r="L102" t="s" s="47">
        <v>50</v>
      </c>
      <c r="M102" t="s" s="47">
        <v>28</v>
      </c>
      <c r="N102" t="s" s="47">
        <v>31</v>
      </c>
      <c r="O102" s="48">
        <v>99253</v>
      </c>
      <c r="P102" s="48">
        <v>75528</v>
      </c>
      <c r="Q102" s="48">
        <v>355</v>
      </c>
      <c r="R102" s="48">
        <v>28219</v>
      </c>
      <c r="S102" s="48">
        <v>8822</v>
      </c>
      <c r="T102" s="48">
        <v>47028</v>
      </c>
      <c r="U102" s="48">
        <v>0</v>
      </c>
      <c r="V102" s="48">
        <v>869</v>
      </c>
      <c r="W102" s="48">
        <v>18809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11"/>
    </row>
    <row r="103" ht="15.75" customHeight="1">
      <c r="A103" t="s" s="43">
        <v>465</v>
      </c>
      <c r="B103" t="s" s="44">
        <v>183</v>
      </c>
      <c r="C103" t="s" s="44">
        <v>466</v>
      </c>
      <c r="D103" t="s" s="44">
        <v>467</v>
      </c>
      <c r="E103" t="s" s="44">
        <v>186</v>
      </c>
      <c r="F103" t="s" s="44">
        <v>79</v>
      </c>
      <c r="G103" t="s" s="44">
        <v>46</v>
      </c>
      <c r="H103" s="40">
        <v>43812.2125</v>
      </c>
      <c r="I103" t="s" s="44">
        <v>468</v>
      </c>
      <c r="J103" t="s" s="44">
        <v>469</v>
      </c>
      <c r="K103" t="s" s="44">
        <v>49</v>
      </c>
      <c r="L103" t="s" s="44">
        <v>56</v>
      </c>
      <c r="M103" t="s" s="44">
        <v>27</v>
      </c>
      <c r="N103" t="s" s="44">
        <v>28</v>
      </c>
      <c r="O103" s="45">
        <v>78151</v>
      </c>
      <c r="P103" s="45">
        <v>56977</v>
      </c>
      <c r="Q103" s="45">
        <v>197</v>
      </c>
      <c r="R103" s="45">
        <v>21861</v>
      </c>
      <c r="S103" s="45">
        <v>33934</v>
      </c>
      <c r="T103" s="45">
        <v>12073</v>
      </c>
      <c r="U103" s="45">
        <v>9195</v>
      </c>
      <c r="V103" s="45">
        <v>0</v>
      </c>
      <c r="W103" s="45">
        <v>1412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363</v>
      </c>
      <c r="AF103" s="45">
        <v>0</v>
      </c>
      <c r="AG103" s="41"/>
    </row>
    <row r="104" ht="15.75" customHeight="1">
      <c r="A104" t="s" s="46">
        <v>470</v>
      </c>
      <c r="B104" t="s" s="47">
        <v>160</v>
      </c>
      <c r="C104" t="s" s="47">
        <v>471</v>
      </c>
      <c r="D104" t="s" s="47">
        <v>162</v>
      </c>
      <c r="E104" t="s" s="47">
        <v>162</v>
      </c>
      <c r="F104" t="s" s="47">
        <v>79</v>
      </c>
      <c r="G104" t="s" s="47">
        <v>80</v>
      </c>
      <c r="H104" s="9">
        <v>43812.171527777777</v>
      </c>
      <c r="I104" t="s" s="47">
        <v>472</v>
      </c>
      <c r="J104" t="s" s="47">
        <v>473</v>
      </c>
      <c r="K104" t="s" s="47">
        <v>49</v>
      </c>
      <c r="L104" t="s" s="47">
        <v>56</v>
      </c>
      <c r="M104" t="s" s="47">
        <v>27</v>
      </c>
      <c r="N104" t="s" s="47">
        <v>28</v>
      </c>
      <c r="O104" s="48">
        <v>66697</v>
      </c>
      <c r="P104" s="48">
        <v>45566</v>
      </c>
      <c r="Q104" s="48">
        <v>201</v>
      </c>
      <c r="R104" s="48">
        <v>10891</v>
      </c>
      <c r="S104" s="48">
        <v>23958</v>
      </c>
      <c r="T104" s="48">
        <v>13067</v>
      </c>
      <c r="U104" s="48">
        <v>6621</v>
      </c>
      <c r="V104" s="48">
        <v>0</v>
      </c>
      <c r="W104" s="48">
        <v>1546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8">
        <v>374</v>
      </c>
      <c r="AF104" s="48">
        <v>0</v>
      </c>
      <c r="AG104" s="11"/>
    </row>
    <row r="105" ht="15.75" customHeight="1">
      <c r="A105" t="s" s="43">
        <v>474</v>
      </c>
      <c r="B105" t="s" s="44">
        <v>84</v>
      </c>
      <c r="C105" t="s" s="44">
        <v>475</v>
      </c>
      <c r="D105" t="s" s="44">
        <v>476</v>
      </c>
      <c r="E105" t="s" s="44">
        <v>86</v>
      </c>
      <c r="F105" t="s" s="44">
        <v>79</v>
      </c>
      <c r="G105" t="s" s="44">
        <v>46</v>
      </c>
      <c r="H105" s="40">
        <v>43812.130555555559</v>
      </c>
      <c r="I105" t="s" s="44">
        <v>477</v>
      </c>
      <c r="J105" t="s" s="44">
        <v>478</v>
      </c>
      <c r="K105" t="s" s="44">
        <v>49</v>
      </c>
      <c r="L105" t="s" s="44">
        <v>56</v>
      </c>
      <c r="M105" t="s" s="44">
        <v>27</v>
      </c>
      <c r="N105" t="s" s="44">
        <v>28</v>
      </c>
      <c r="O105" s="45">
        <v>75078</v>
      </c>
      <c r="P105" s="45">
        <v>54272</v>
      </c>
      <c r="Q105" s="45">
        <v>260</v>
      </c>
      <c r="R105" s="45">
        <v>23106</v>
      </c>
      <c r="S105" s="45">
        <v>34408</v>
      </c>
      <c r="T105" s="45">
        <v>11302</v>
      </c>
      <c r="U105" s="45">
        <v>6779</v>
      </c>
      <c r="V105" s="45">
        <v>0</v>
      </c>
      <c r="W105" s="45">
        <v>1783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1"/>
    </row>
    <row r="106" ht="15.75" customHeight="1">
      <c r="A106" t="s" s="46">
        <v>479</v>
      </c>
      <c r="B106" t="s" s="47">
        <v>183</v>
      </c>
      <c r="C106" t="s" s="47">
        <v>480</v>
      </c>
      <c r="D106" t="s" s="47">
        <v>481</v>
      </c>
      <c r="E106" t="s" s="47">
        <v>186</v>
      </c>
      <c r="F106" t="s" s="47">
        <v>79</v>
      </c>
      <c r="G106" t="s" s="47">
        <v>80</v>
      </c>
      <c r="H106" s="9">
        <v>43812.052083333336</v>
      </c>
      <c r="I106" t="s" s="47">
        <v>482</v>
      </c>
      <c r="J106" t="s" s="47">
        <v>483</v>
      </c>
      <c r="K106" t="s" s="47">
        <v>49</v>
      </c>
      <c r="L106" t="s" s="47">
        <v>56</v>
      </c>
      <c r="M106" t="s" s="47">
        <v>27</v>
      </c>
      <c r="N106" t="s" s="47">
        <v>28</v>
      </c>
      <c r="O106" s="48">
        <v>73182</v>
      </c>
      <c r="P106" s="48">
        <v>46706</v>
      </c>
      <c r="Q106" s="48">
        <v>214</v>
      </c>
      <c r="R106" s="48">
        <v>19807</v>
      </c>
      <c r="S106" s="48">
        <v>30631</v>
      </c>
      <c r="T106" s="48">
        <v>10824</v>
      </c>
      <c r="U106" s="48">
        <v>3970</v>
      </c>
      <c r="V106" s="48">
        <v>0</v>
      </c>
      <c r="W106" s="48">
        <v>1281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11"/>
    </row>
    <row r="107" ht="15.75" customHeight="1">
      <c r="A107" t="s" s="43">
        <v>484</v>
      </c>
      <c r="B107" t="s" s="44">
        <v>101</v>
      </c>
      <c r="C107" t="s" s="44">
        <v>485</v>
      </c>
      <c r="D107" t="s" s="44">
        <v>128</v>
      </c>
      <c r="E107" t="s" s="44">
        <v>104</v>
      </c>
      <c r="F107" t="s" s="44">
        <v>79</v>
      </c>
      <c r="G107" t="s" s="44">
        <v>46</v>
      </c>
      <c r="H107" s="40">
        <v>43812.150694444441</v>
      </c>
      <c r="I107" t="s" s="44">
        <v>456</v>
      </c>
      <c r="J107" t="s" s="44">
        <v>486</v>
      </c>
      <c r="K107" t="s" s="44">
        <v>49</v>
      </c>
      <c r="L107" t="s" s="44">
        <v>56</v>
      </c>
      <c r="M107" t="s" s="44">
        <v>27</v>
      </c>
      <c r="N107" t="s" s="44">
        <v>28</v>
      </c>
      <c r="O107" s="45">
        <v>73052</v>
      </c>
      <c r="P107" s="45">
        <v>55272</v>
      </c>
      <c r="Q107" s="45">
        <v>173</v>
      </c>
      <c r="R107" s="45">
        <v>5331</v>
      </c>
      <c r="S107" s="45">
        <v>26602</v>
      </c>
      <c r="T107" s="45">
        <v>21271</v>
      </c>
      <c r="U107" s="45">
        <v>0</v>
      </c>
      <c r="V107" s="45">
        <v>0</v>
      </c>
      <c r="W107" s="45">
        <v>1806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5593</v>
      </c>
      <c r="AF107" s="45">
        <v>0</v>
      </c>
      <c r="AG107" s="41"/>
    </row>
    <row r="108" ht="15.75" customHeight="1">
      <c r="A108" t="s" s="46">
        <v>487</v>
      </c>
      <c r="B108" t="s" s="47">
        <v>75</v>
      </c>
      <c r="C108" t="s" s="47">
        <v>488</v>
      </c>
      <c r="D108" t="s" s="47">
        <v>143</v>
      </c>
      <c r="E108" t="s" s="47">
        <v>78</v>
      </c>
      <c r="F108" t="s" s="47">
        <v>79</v>
      </c>
      <c r="G108" t="s" s="47">
        <v>46</v>
      </c>
      <c r="H108" s="9">
        <v>43812.2375</v>
      </c>
      <c r="I108" t="s" s="47">
        <v>489</v>
      </c>
      <c r="J108" t="s" s="47">
        <v>341</v>
      </c>
      <c r="K108" t="s" s="47">
        <v>49</v>
      </c>
      <c r="L108" t="s" s="47">
        <v>490</v>
      </c>
      <c r="M108" t="s" s="47">
        <v>27</v>
      </c>
      <c r="N108" t="s" s="47">
        <v>29</v>
      </c>
      <c r="O108" s="48">
        <v>83146</v>
      </c>
      <c r="P108" s="48">
        <v>63458</v>
      </c>
      <c r="Q108" s="48">
        <v>241</v>
      </c>
      <c r="R108" s="48">
        <v>20411</v>
      </c>
      <c r="S108" s="48">
        <v>37035</v>
      </c>
      <c r="T108" s="48">
        <v>7638</v>
      </c>
      <c r="U108" s="48">
        <v>16624</v>
      </c>
      <c r="V108" s="48">
        <v>1286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8">
        <v>875</v>
      </c>
      <c r="AF108" s="48">
        <v>0</v>
      </c>
      <c r="AG108" s="11"/>
    </row>
    <row r="109" ht="15.75" customHeight="1">
      <c r="A109" t="s" s="43">
        <v>491</v>
      </c>
      <c r="B109" t="s" s="44">
        <v>90</v>
      </c>
      <c r="C109" t="s" s="44">
        <v>492</v>
      </c>
      <c r="D109" t="s" s="44">
        <v>324</v>
      </c>
      <c r="E109" t="s" s="44">
        <v>93</v>
      </c>
      <c r="F109" t="s" s="44">
        <v>79</v>
      </c>
      <c r="G109" t="s" s="44">
        <v>80</v>
      </c>
      <c r="H109" s="40">
        <v>43812.114583333336</v>
      </c>
      <c r="I109" t="s" s="44">
        <v>493</v>
      </c>
      <c r="J109" t="s" s="44">
        <v>494</v>
      </c>
      <c r="K109" t="s" s="44">
        <v>49</v>
      </c>
      <c r="L109" t="s" s="44">
        <v>131</v>
      </c>
      <c r="M109" t="s" s="44">
        <v>27</v>
      </c>
      <c r="N109" t="s" s="44">
        <v>28</v>
      </c>
      <c r="O109" s="45">
        <v>64345</v>
      </c>
      <c r="P109" s="45">
        <v>38984</v>
      </c>
      <c r="Q109" s="45">
        <v>91</v>
      </c>
      <c r="R109" s="45">
        <v>1352</v>
      </c>
      <c r="S109" s="45">
        <v>15720</v>
      </c>
      <c r="T109" s="45">
        <v>14368</v>
      </c>
      <c r="U109" s="45">
        <v>3501</v>
      </c>
      <c r="V109" s="45">
        <v>3362</v>
      </c>
      <c r="W109" s="45">
        <v>739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1294</v>
      </c>
      <c r="AF109" s="45">
        <v>0</v>
      </c>
      <c r="AG109" s="41"/>
    </row>
    <row r="110" ht="15.75" customHeight="1">
      <c r="A110" t="s" s="46">
        <v>495</v>
      </c>
      <c r="B110" t="s" s="47">
        <v>84</v>
      </c>
      <c r="C110" t="s" s="47">
        <v>496</v>
      </c>
      <c r="D110" t="s" s="47">
        <v>497</v>
      </c>
      <c r="E110" t="s" s="47">
        <v>86</v>
      </c>
      <c r="F110" t="s" s="47">
        <v>79</v>
      </c>
      <c r="G110" t="s" s="47">
        <v>46</v>
      </c>
      <c r="H110" s="9">
        <v>43812.134722222225</v>
      </c>
      <c r="I110" t="s" s="47">
        <v>325</v>
      </c>
      <c r="J110" t="s" s="47">
        <v>498</v>
      </c>
      <c r="K110" t="s" s="47">
        <v>64</v>
      </c>
      <c r="L110" t="s" s="47">
        <v>56</v>
      </c>
      <c r="M110" t="s" s="47">
        <v>27</v>
      </c>
      <c r="N110" t="s" s="47">
        <v>28</v>
      </c>
      <c r="O110" s="48">
        <v>75036</v>
      </c>
      <c r="P110" s="48">
        <v>48738</v>
      </c>
      <c r="Q110" s="48">
        <v>212</v>
      </c>
      <c r="R110" s="48">
        <v>14496</v>
      </c>
      <c r="S110" s="48">
        <v>29560</v>
      </c>
      <c r="T110" s="48">
        <v>15064</v>
      </c>
      <c r="U110" s="48">
        <v>2681</v>
      </c>
      <c r="V110" s="48">
        <v>0</v>
      </c>
      <c r="W110" s="48">
        <v>1433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8">
        <v>0</v>
      </c>
      <c r="AD110" s="48">
        <v>0</v>
      </c>
      <c r="AE110" s="48">
        <v>0</v>
      </c>
      <c r="AF110" s="48">
        <v>0</v>
      </c>
      <c r="AG110" s="11"/>
    </row>
    <row r="111" ht="15.75" customHeight="1">
      <c r="A111" t="s" s="43">
        <v>499</v>
      </c>
      <c r="B111" t="s" s="44">
        <v>90</v>
      </c>
      <c r="C111" t="s" s="44">
        <v>500</v>
      </c>
      <c r="D111" t="s" s="44">
        <v>92</v>
      </c>
      <c r="E111" t="s" s="44">
        <v>93</v>
      </c>
      <c r="F111" t="s" s="44">
        <v>79</v>
      </c>
      <c r="G111" t="s" s="44">
        <v>80</v>
      </c>
      <c r="H111" s="40">
        <v>43812.225694444445</v>
      </c>
      <c r="I111" t="s" s="44">
        <v>393</v>
      </c>
      <c r="J111" t="s" s="44">
        <v>501</v>
      </c>
      <c r="K111" t="s" s="44">
        <v>49</v>
      </c>
      <c r="L111" t="s" s="44">
        <v>131</v>
      </c>
      <c r="M111" t="s" s="44">
        <v>27</v>
      </c>
      <c r="N111" t="s" s="44">
        <v>28</v>
      </c>
      <c r="O111" s="45">
        <v>68802</v>
      </c>
      <c r="P111" s="45">
        <v>46841</v>
      </c>
      <c r="Q111" s="45">
        <v>111</v>
      </c>
      <c r="R111" s="45">
        <v>105</v>
      </c>
      <c r="S111" s="45">
        <v>21660</v>
      </c>
      <c r="T111" s="45">
        <v>21555</v>
      </c>
      <c r="U111" s="45">
        <v>1584</v>
      </c>
      <c r="V111" s="45">
        <v>1240</v>
      </c>
      <c r="W111" s="45">
        <v>802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1"/>
    </row>
    <row r="112" ht="15.75" customHeight="1">
      <c r="A112" t="s" s="46">
        <v>502</v>
      </c>
      <c r="B112" t="s" s="47">
        <v>90</v>
      </c>
      <c r="C112" t="s" s="47">
        <v>503</v>
      </c>
      <c r="D112" t="s" s="47">
        <v>92</v>
      </c>
      <c r="E112" t="s" s="47">
        <v>93</v>
      </c>
      <c r="F112" t="s" s="47">
        <v>79</v>
      </c>
      <c r="G112" t="s" s="47">
        <v>80</v>
      </c>
      <c r="H112" s="9">
        <v>43812.154861111114</v>
      </c>
      <c r="I112" t="s" s="47">
        <v>504</v>
      </c>
      <c r="J112" t="s" s="47">
        <v>505</v>
      </c>
      <c r="K112" t="s" s="47">
        <v>49</v>
      </c>
      <c r="L112" t="s" s="47">
        <v>131</v>
      </c>
      <c r="M112" t="s" s="47">
        <v>27</v>
      </c>
      <c r="N112" t="s" s="47">
        <v>28</v>
      </c>
      <c r="O112" s="48">
        <v>75152</v>
      </c>
      <c r="P112" s="48">
        <v>50274</v>
      </c>
      <c r="Q112" s="48">
        <v>103</v>
      </c>
      <c r="R112" s="48">
        <v>402</v>
      </c>
      <c r="S112" s="48">
        <v>22034</v>
      </c>
      <c r="T112" s="48">
        <v>21632</v>
      </c>
      <c r="U112" s="48">
        <v>2315</v>
      </c>
      <c r="V112" s="48">
        <v>1672</v>
      </c>
      <c r="W112" s="48">
        <v>848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8">
        <v>1773</v>
      </c>
      <c r="AF112" s="48">
        <v>0</v>
      </c>
      <c r="AG112" s="11"/>
    </row>
    <row r="113" ht="15.75" customHeight="1">
      <c r="A113" t="s" s="43">
        <v>506</v>
      </c>
      <c r="B113" t="s" s="44">
        <v>183</v>
      </c>
      <c r="C113" t="s" s="44">
        <v>507</v>
      </c>
      <c r="D113" t="s" s="44">
        <v>508</v>
      </c>
      <c r="E113" t="s" s="44">
        <v>186</v>
      </c>
      <c r="F113" t="s" s="44">
        <v>79</v>
      </c>
      <c r="G113" t="s" s="44">
        <v>46</v>
      </c>
      <c r="H113" s="40">
        <v>43812.146527777775</v>
      </c>
      <c r="I113" t="s" s="44">
        <v>509</v>
      </c>
      <c r="J113" t="s" s="44">
        <v>510</v>
      </c>
      <c r="K113" t="s" s="44">
        <v>64</v>
      </c>
      <c r="L113" t="s" s="44">
        <v>56</v>
      </c>
      <c r="M113" t="s" s="44">
        <v>27</v>
      </c>
      <c r="N113" t="s" s="44">
        <v>28</v>
      </c>
      <c r="O113" s="45">
        <v>89644</v>
      </c>
      <c r="P113" s="45">
        <v>61957</v>
      </c>
      <c r="Q113" s="45">
        <v>288</v>
      </c>
      <c r="R113" s="45">
        <v>24988</v>
      </c>
      <c r="S113" s="45">
        <v>37770</v>
      </c>
      <c r="T113" s="45">
        <v>12782</v>
      </c>
      <c r="U113" s="45">
        <v>0</v>
      </c>
      <c r="V113" s="45">
        <v>0</v>
      </c>
      <c r="W113" s="45">
        <v>9711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1694</v>
      </c>
      <c r="AF113" s="45">
        <v>0</v>
      </c>
      <c r="AG113" s="41"/>
    </row>
    <row r="114" ht="15.75" customHeight="1">
      <c r="A114" t="s" s="46">
        <v>511</v>
      </c>
      <c r="B114" t="s" s="47">
        <v>42</v>
      </c>
      <c r="C114" t="s" s="47">
        <v>512</v>
      </c>
      <c r="D114" t="s" s="47">
        <v>339</v>
      </c>
      <c r="E114" t="s" s="47">
        <v>45</v>
      </c>
      <c r="F114" t="s" s="47">
        <v>45</v>
      </c>
      <c r="G114" t="s" s="47">
        <v>46</v>
      </c>
      <c r="H114" s="9">
        <v>43812.070833333331</v>
      </c>
      <c r="I114" t="s" s="47">
        <v>513</v>
      </c>
      <c r="J114" t="s" s="47">
        <v>157</v>
      </c>
      <c r="K114" t="s" s="47">
        <v>49</v>
      </c>
      <c r="L114" t="s" s="47">
        <v>50</v>
      </c>
      <c r="M114" t="s" s="47">
        <v>28</v>
      </c>
      <c r="N114" t="s" s="47">
        <v>27</v>
      </c>
      <c r="O114" s="48">
        <v>63166</v>
      </c>
      <c r="P114" s="48">
        <v>40117</v>
      </c>
      <c r="Q114" s="48">
        <v>160</v>
      </c>
      <c r="R114" s="48">
        <v>6833</v>
      </c>
      <c r="S114" s="48">
        <v>11185</v>
      </c>
      <c r="T114" s="48">
        <v>18018</v>
      </c>
      <c r="U114" s="48">
        <v>0</v>
      </c>
      <c r="V114" s="48">
        <v>4490</v>
      </c>
      <c r="W114" s="48">
        <v>0</v>
      </c>
      <c r="X114" s="48">
        <v>0</v>
      </c>
      <c r="Y114" s="48">
        <v>6424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0</v>
      </c>
      <c r="AG114" s="11"/>
    </row>
    <row r="115" ht="15.75" customHeight="1">
      <c r="A115" t="s" s="43">
        <v>514</v>
      </c>
      <c r="B115" t="s" s="44">
        <v>58</v>
      </c>
      <c r="C115" t="s" s="44">
        <v>515</v>
      </c>
      <c r="D115" t="s" s="44">
        <v>60</v>
      </c>
      <c r="E115" t="s" s="44">
        <v>60</v>
      </c>
      <c r="F115" t="s" s="44">
        <v>60</v>
      </c>
      <c r="G115" t="s" s="44">
        <v>46</v>
      </c>
      <c r="H115" s="40">
        <v>43812.225694444445</v>
      </c>
      <c r="I115" t="s" s="44">
        <v>432</v>
      </c>
      <c r="J115" t="s" s="44">
        <v>516</v>
      </c>
      <c r="K115" t="s" s="44">
        <v>49</v>
      </c>
      <c r="L115" t="s" s="44">
        <v>203</v>
      </c>
      <c r="M115" t="s" s="44">
        <v>29</v>
      </c>
      <c r="N115" t="s" s="44">
        <v>32</v>
      </c>
      <c r="O115" s="45">
        <v>46930</v>
      </c>
      <c r="P115" s="45">
        <v>31457</v>
      </c>
      <c r="Q115" s="45">
        <v>61</v>
      </c>
      <c r="R115" s="45">
        <v>204</v>
      </c>
      <c r="S115" s="45">
        <v>5176</v>
      </c>
      <c r="T115" s="45">
        <v>1936</v>
      </c>
      <c r="U115" s="45">
        <v>11705</v>
      </c>
      <c r="V115" s="45">
        <v>1139</v>
      </c>
      <c r="W115" s="45">
        <v>0</v>
      </c>
      <c r="X115" s="45">
        <v>11501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1"/>
    </row>
    <row r="116" ht="15.75" customHeight="1">
      <c r="A116" t="s" s="46">
        <v>517</v>
      </c>
      <c r="B116" t="s" s="47">
        <v>166</v>
      </c>
      <c r="C116" t="s" s="47">
        <v>518</v>
      </c>
      <c r="D116" t="s" s="47">
        <v>206</v>
      </c>
      <c r="E116" t="s" s="47">
        <v>169</v>
      </c>
      <c r="F116" t="s" s="47">
        <v>79</v>
      </c>
      <c r="G116" t="s" s="47">
        <v>46</v>
      </c>
      <c r="H116" s="9">
        <v>43812.198611111111</v>
      </c>
      <c r="I116" t="s" s="47">
        <v>519</v>
      </c>
      <c r="J116" t="s" s="47">
        <v>520</v>
      </c>
      <c r="K116" t="s" s="47">
        <v>49</v>
      </c>
      <c r="L116" t="s" s="47">
        <v>56</v>
      </c>
      <c r="M116" t="s" s="47">
        <v>27</v>
      </c>
      <c r="N116" t="s" s="47">
        <v>28</v>
      </c>
      <c r="O116" s="48">
        <v>79287</v>
      </c>
      <c r="P116" s="48">
        <v>57793</v>
      </c>
      <c r="Q116" s="48">
        <v>273</v>
      </c>
      <c r="R116" s="48">
        <v>5774</v>
      </c>
      <c r="S116" s="48">
        <v>29981</v>
      </c>
      <c r="T116" s="48">
        <v>24207</v>
      </c>
      <c r="U116" s="48">
        <v>2884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8">
        <v>721</v>
      </c>
      <c r="AF116" s="48">
        <v>0</v>
      </c>
      <c r="AG116" s="11"/>
    </row>
    <row r="117" ht="15.75" customHeight="1">
      <c r="A117" t="s" s="43">
        <v>521</v>
      </c>
      <c r="B117" t="s" s="44">
        <v>160</v>
      </c>
      <c r="C117" t="s" s="44">
        <v>522</v>
      </c>
      <c r="D117" t="s" s="44">
        <v>162</v>
      </c>
      <c r="E117" t="s" s="44">
        <v>162</v>
      </c>
      <c r="F117" t="s" s="44">
        <v>79</v>
      </c>
      <c r="G117" t="s" s="44">
        <v>80</v>
      </c>
      <c r="H117" s="40">
        <v>43812.163888888892</v>
      </c>
      <c r="I117" t="s" s="44">
        <v>523</v>
      </c>
      <c r="J117" t="s" s="44">
        <v>524</v>
      </c>
      <c r="K117" t="s" s="44">
        <v>64</v>
      </c>
      <c r="L117" t="s" s="44">
        <v>50</v>
      </c>
      <c r="M117" t="s" s="44">
        <v>28</v>
      </c>
      <c r="N117" t="s" s="44">
        <v>27</v>
      </c>
      <c r="O117" s="45">
        <v>88971</v>
      </c>
      <c r="P117" s="45">
        <v>56492</v>
      </c>
      <c r="Q117" s="45">
        <v>246</v>
      </c>
      <c r="R117" s="45">
        <v>33780</v>
      </c>
      <c r="S117" s="45">
        <v>6478</v>
      </c>
      <c r="T117" s="45">
        <v>40258</v>
      </c>
      <c r="U117" s="45">
        <v>5087</v>
      </c>
      <c r="V117" s="45">
        <v>1041</v>
      </c>
      <c r="W117" s="45">
        <v>3501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127</v>
      </c>
      <c r="AF117" s="45">
        <v>0</v>
      </c>
      <c r="AG117" s="41"/>
    </row>
    <row r="118" ht="15.75" customHeight="1">
      <c r="A118" t="s" s="46">
        <v>525</v>
      </c>
      <c r="B118" t="s" s="47">
        <v>197</v>
      </c>
      <c r="C118" t="s" s="47">
        <v>526</v>
      </c>
      <c r="D118" t="s" s="47">
        <v>527</v>
      </c>
      <c r="E118" t="s" s="47">
        <v>200</v>
      </c>
      <c r="F118" t="s" s="47">
        <v>79</v>
      </c>
      <c r="G118" t="s" s="47">
        <v>46</v>
      </c>
      <c r="H118" s="9">
        <v>43812.127083333333</v>
      </c>
      <c r="I118" t="s" s="47">
        <v>528</v>
      </c>
      <c r="J118" t="s" s="47">
        <v>529</v>
      </c>
      <c r="K118" t="s" s="47">
        <v>49</v>
      </c>
      <c r="L118" t="s" s="47">
        <v>56</v>
      </c>
      <c r="M118" t="s" s="47">
        <v>27</v>
      </c>
      <c r="N118" t="s" s="47">
        <v>28</v>
      </c>
      <c r="O118" s="48">
        <v>70250</v>
      </c>
      <c r="P118" s="48">
        <v>50367</v>
      </c>
      <c r="Q118" s="48">
        <v>175</v>
      </c>
      <c r="R118" s="48">
        <v>8700</v>
      </c>
      <c r="S118" s="48">
        <v>26764</v>
      </c>
      <c r="T118" s="48">
        <v>18064</v>
      </c>
      <c r="U118" s="48">
        <v>3504</v>
      </c>
      <c r="V118" s="48">
        <v>0</v>
      </c>
      <c r="W118" s="48">
        <v>1359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8">
        <v>676</v>
      </c>
      <c r="AF118" s="48">
        <v>0</v>
      </c>
      <c r="AG118" s="11"/>
    </row>
    <row r="119" ht="15.75" customHeight="1">
      <c r="A119" t="s" s="43">
        <v>530</v>
      </c>
      <c r="B119" t="s" s="44">
        <v>183</v>
      </c>
      <c r="C119" t="s" s="44">
        <v>531</v>
      </c>
      <c r="D119" t="s" s="44">
        <v>532</v>
      </c>
      <c r="E119" t="s" s="44">
        <v>186</v>
      </c>
      <c r="F119" t="s" s="44">
        <v>79</v>
      </c>
      <c r="G119" t="s" s="44">
        <v>80</v>
      </c>
      <c r="H119" s="40">
        <v>43812.172916666670</v>
      </c>
      <c r="I119" t="s" s="44">
        <v>170</v>
      </c>
      <c r="J119" t="s" s="44">
        <v>533</v>
      </c>
      <c r="K119" t="s" s="44">
        <v>49</v>
      </c>
      <c r="L119" t="s" s="44">
        <v>50</v>
      </c>
      <c r="M119" t="s" s="44">
        <v>28</v>
      </c>
      <c r="N119" t="s" s="44">
        <v>29</v>
      </c>
      <c r="O119" s="45">
        <v>79951</v>
      </c>
      <c r="P119" s="45">
        <v>53729</v>
      </c>
      <c r="Q119" s="45">
        <v>162</v>
      </c>
      <c r="R119" s="45">
        <v>9639</v>
      </c>
      <c r="S119" s="45">
        <v>8342</v>
      </c>
      <c r="T119" s="45">
        <v>25776</v>
      </c>
      <c r="U119" s="45">
        <v>16137</v>
      </c>
      <c r="V119" s="45">
        <v>1041</v>
      </c>
      <c r="W119" s="45">
        <v>2164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269</v>
      </c>
      <c r="AF119" s="45">
        <v>0</v>
      </c>
      <c r="AG119" s="41"/>
    </row>
    <row r="120" ht="15.75" customHeight="1">
      <c r="A120" t="s" s="46">
        <v>534</v>
      </c>
      <c r="B120" t="s" s="47">
        <v>84</v>
      </c>
      <c r="C120" t="s" s="47">
        <v>535</v>
      </c>
      <c r="D120" t="s" s="47">
        <v>497</v>
      </c>
      <c r="E120" t="s" s="47">
        <v>86</v>
      </c>
      <c r="F120" t="s" s="47">
        <v>79</v>
      </c>
      <c r="G120" t="s" s="47">
        <v>46</v>
      </c>
      <c r="H120" s="9">
        <v>43812.096527777780</v>
      </c>
      <c r="I120" t="s" s="47">
        <v>536</v>
      </c>
      <c r="J120" t="s" s="47">
        <v>537</v>
      </c>
      <c r="K120" t="s" s="47">
        <v>64</v>
      </c>
      <c r="L120" t="s" s="47">
        <v>56</v>
      </c>
      <c r="M120" t="s" s="47">
        <v>27</v>
      </c>
      <c r="N120" t="s" s="47">
        <v>28</v>
      </c>
      <c r="O120" s="48">
        <v>74813</v>
      </c>
      <c r="P120" s="48">
        <v>46313</v>
      </c>
      <c r="Q120" s="48">
        <v>226</v>
      </c>
      <c r="R120" s="48">
        <v>19879</v>
      </c>
      <c r="S120" s="48">
        <v>31636</v>
      </c>
      <c r="T120" s="48">
        <v>11757</v>
      </c>
      <c r="U120" s="48">
        <v>0</v>
      </c>
      <c r="V120" s="48">
        <v>0</v>
      </c>
      <c r="W120" s="48">
        <v>2920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11"/>
    </row>
    <row r="121" ht="15.75" customHeight="1">
      <c r="A121" t="s" s="43">
        <v>538</v>
      </c>
      <c r="B121" t="s" s="44">
        <v>75</v>
      </c>
      <c r="C121" t="s" s="44">
        <v>539</v>
      </c>
      <c r="D121" t="s" s="44">
        <v>135</v>
      </c>
      <c r="E121" t="s" s="44">
        <v>78</v>
      </c>
      <c r="F121" t="s" s="44">
        <v>79</v>
      </c>
      <c r="G121" t="s" s="44">
        <v>46</v>
      </c>
      <c r="H121" s="40">
        <v>43812.106944444444</v>
      </c>
      <c r="I121" t="s" s="44">
        <v>540</v>
      </c>
      <c r="J121" t="s" s="44">
        <v>541</v>
      </c>
      <c r="K121" t="s" s="44">
        <v>64</v>
      </c>
      <c r="L121" t="s" s="44">
        <v>50</v>
      </c>
      <c r="M121" t="s" s="44">
        <v>28</v>
      </c>
      <c r="N121" t="s" s="44">
        <v>27</v>
      </c>
      <c r="O121" s="45">
        <v>80203</v>
      </c>
      <c r="P121" s="45">
        <v>60113</v>
      </c>
      <c r="Q121" s="45">
        <v>240</v>
      </c>
      <c r="R121" s="45">
        <v>1836</v>
      </c>
      <c r="S121" s="45">
        <v>27182</v>
      </c>
      <c r="T121" s="45">
        <v>29018</v>
      </c>
      <c r="U121" s="45">
        <v>3408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505</v>
      </c>
      <c r="AF121" s="45">
        <v>0</v>
      </c>
      <c r="AG121" s="41"/>
    </row>
    <row r="122" ht="15.75" customHeight="1">
      <c r="A122" t="s" s="46">
        <v>542</v>
      </c>
      <c r="B122" t="s" s="47">
        <v>42</v>
      </c>
      <c r="C122" t="s" s="47">
        <v>543</v>
      </c>
      <c r="D122" t="s" s="47">
        <v>544</v>
      </c>
      <c r="E122" t="s" s="47">
        <v>45</v>
      </c>
      <c r="F122" t="s" s="47">
        <v>45</v>
      </c>
      <c r="G122" t="s" s="47">
        <v>80</v>
      </c>
      <c r="H122" s="9">
        <v>43812.158333333333</v>
      </c>
      <c r="I122" t="s" s="47">
        <v>509</v>
      </c>
      <c r="J122" t="s" s="47">
        <v>545</v>
      </c>
      <c r="K122" t="s" s="47">
        <v>64</v>
      </c>
      <c r="L122" t="s" s="47">
        <v>50</v>
      </c>
      <c r="M122" t="s" s="47">
        <v>28</v>
      </c>
      <c r="N122" t="s" s="47">
        <v>27</v>
      </c>
      <c r="O122" s="48">
        <v>64037</v>
      </c>
      <c r="P122" s="48">
        <v>41822</v>
      </c>
      <c r="Q122" s="48">
        <v>204</v>
      </c>
      <c r="R122" s="48">
        <v>17179</v>
      </c>
      <c r="S122" s="48">
        <v>8426</v>
      </c>
      <c r="T122" s="48">
        <v>25605</v>
      </c>
      <c r="U122" s="48">
        <v>6298</v>
      </c>
      <c r="V122" s="48">
        <v>1006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8">
        <v>487</v>
      </c>
      <c r="AF122" s="48">
        <v>0</v>
      </c>
      <c r="AG122" s="11"/>
    </row>
    <row r="123" ht="15.75" customHeight="1">
      <c r="A123" t="s" s="43">
        <v>546</v>
      </c>
      <c r="B123" t="s" s="44">
        <v>42</v>
      </c>
      <c r="C123" t="s" s="44">
        <v>547</v>
      </c>
      <c r="D123" t="s" s="44">
        <v>544</v>
      </c>
      <c r="E123" t="s" s="44">
        <v>45</v>
      </c>
      <c r="F123" t="s" s="44">
        <v>45</v>
      </c>
      <c r="G123" t="s" s="44">
        <v>80</v>
      </c>
      <c r="H123" s="40">
        <v>43812.178472222222</v>
      </c>
      <c r="I123" t="s" s="44">
        <v>548</v>
      </c>
      <c r="J123" t="s" s="44">
        <v>549</v>
      </c>
      <c r="K123" t="s" s="44">
        <v>64</v>
      </c>
      <c r="L123" t="s" s="44">
        <v>50</v>
      </c>
      <c r="M123" t="s" s="44">
        <v>28</v>
      </c>
      <c r="N123" t="s" s="44">
        <v>27</v>
      </c>
      <c r="O123" s="45">
        <v>68438</v>
      </c>
      <c r="P123" s="45">
        <v>52666</v>
      </c>
      <c r="Q123" s="45">
        <v>111</v>
      </c>
      <c r="R123" s="45">
        <v>6982</v>
      </c>
      <c r="S123" s="45">
        <v>19082</v>
      </c>
      <c r="T123" s="45">
        <v>26064</v>
      </c>
      <c r="U123" s="45">
        <v>3580</v>
      </c>
      <c r="V123" s="45">
        <v>1311</v>
      </c>
      <c r="W123" s="45">
        <v>820</v>
      </c>
      <c r="X123" s="45">
        <v>0</v>
      </c>
      <c r="Y123" s="45">
        <v>1606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203</v>
      </c>
      <c r="AF123" s="45">
        <v>0</v>
      </c>
      <c r="AG123" s="41"/>
    </row>
    <row r="124" ht="15.75" customHeight="1">
      <c r="A124" t="s" s="46">
        <v>550</v>
      </c>
      <c r="B124" t="s" s="47">
        <v>42</v>
      </c>
      <c r="C124" t="s" s="47">
        <v>551</v>
      </c>
      <c r="D124" t="s" s="47">
        <v>544</v>
      </c>
      <c r="E124" t="s" s="47">
        <v>45</v>
      </c>
      <c r="F124" t="s" s="47">
        <v>45</v>
      </c>
      <c r="G124" t="s" s="47">
        <v>80</v>
      </c>
      <c r="H124" s="9">
        <v>43812.153472222220</v>
      </c>
      <c r="I124" t="s" s="47">
        <v>47</v>
      </c>
      <c r="J124" t="s" s="47">
        <v>552</v>
      </c>
      <c r="K124" t="s" s="47">
        <v>49</v>
      </c>
      <c r="L124" t="s" s="47">
        <v>50</v>
      </c>
      <c r="M124" t="s" s="47">
        <v>28</v>
      </c>
      <c r="N124" t="s" s="47">
        <v>27</v>
      </c>
      <c r="O124" s="48">
        <v>78837</v>
      </c>
      <c r="P124" s="48">
        <v>50579</v>
      </c>
      <c r="Q124" s="48">
        <v>160</v>
      </c>
      <c r="R124" s="48">
        <v>12737</v>
      </c>
      <c r="S124" s="48">
        <v>14645</v>
      </c>
      <c r="T124" s="48">
        <v>27382</v>
      </c>
      <c r="U124" s="48">
        <v>2985</v>
      </c>
      <c r="V124" s="48">
        <v>1999</v>
      </c>
      <c r="W124" s="48">
        <v>1182</v>
      </c>
      <c r="X124" s="48">
        <v>0</v>
      </c>
      <c r="Y124" s="48">
        <v>2386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11"/>
    </row>
    <row r="125" ht="15.75" customHeight="1">
      <c r="A125" t="s" s="43">
        <v>553</v>
      </c>
      <c r="B125" t="s" s="44">
        <v>42</v>
      </c>
      <c r="C125" t="s" s="44">
        <v>554</v>
      </c>
      <c r="D125" t="s" s="44">
        <v>544</v>
      </c>
      <c r="E125" t="s" s="44">
        <v>45</v>
      </c>
      <c r="F125" t="s" s="44">
        <v>45</v>
      </c>
      <c r="G125" t="s" s="44">
        <v>80</v>
      </c>
      <c r="H125" s="40">
        <v>43812.190972222219</v>
      </c>
      <c r="I125" t="s" s="44">
        <v>555</v>
      </c>
      <c r="J125" t="s" s="44">
        <v>556</v>
      </c>
      <c r="K125" t="s" s="44">
        <v>49</v>
      </c>
      <c r="L125" t="s" s="44">
        <v>50</v>
      </c>
      <c r="M125" t="s" s="44">
        <v>28</v>
      </c>
      <c r="N125" t="s" s="44">
        <v>27</v>
      </c>
      <c r="O125" s="45">
        <v>68508</v>
      </c>
      <c r="P125" s="45">
        <v>46177</v>
      </c>
      <c r="Q125" s="45">
        <v>144</v>
      </c>
      <c r="R125" s="45">
        <v>10986</v>
      </c>
      <c r="S125" s="45">
        <v>12922</v>
      </c>
      <c r="T125" s="45">
        <v>23908</v>
      </c>
      <c r="U125" s="45">
        <v>2731</v>
      </c>
      <c r="V125" s="45">
        <v>1619</v>
      </c>
      <c r="W125" s="45">
        <v>1133</v>
      </c>
      <c r="X125" s="45">
        <v>0</v>
      </c>
      <c r="Y125" s="45">
        <v>3864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1"/>
    </row>
    <row r="126" ht="15.75" customHeight="1">
      <c r="A126" t="s" s="46">
        <v>557</v>
      </c>
      <c r="B126" t="s" s="47">
        <v>90</v>
      </c>
      <c r="C126" t="s" s="47">
        <v>558</v>
      </c>
      <c r="D126" t="s" s="47">
        <v>178</v>
      </c>
      <c r="E126" t="s" s="47">
        <v>93</v>
      </c>
      <c r="F126" t="s" s="47">
        <v>79</v>
      </c>
      <c r="G126" t="s" s="47">
        <v>46</v>
      </c>
      <c r="H126" s="9">
        <v>43812.089583333334</v>
      </c>
      <c r="I126" t="s" s="47">
        <v>187</v>
      </c>
      <c r="J126" t="s" s="47">
        <v>559</v>
      </c>
      <c r="K126" t="s" s="47">
        <v>49</v>
      </c>
      <c r="L126" t="s" s="47">
        <v>56</v>
      </c>
      <c r="M126" t="s" s="47">
        <v>27</v>
      </c>
      <c r="N126" t="s" s="47">
        <v>28</v>
      </c>
      <c r="O126" s="48">
        <v>65105</v>
      </c>
      <c r="P126" s="48">
        <v>42873</v>
      </c>
      <c r="Q126" s="48">
        <v>195</v>
      </c>
      <c r="R126" s="48">
        <v>8319</v>
      </c>
      <c r="S126" s="48">
        <v>23659</v>
      </c>
      <c r="T126" s="48">
        <v>15340</v>
      </c>
      <c r="U126" s="48">
        <v>2829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8">
        <v>1045</v>
      </c>
      <c r="AF126" s="48">
        <v>0</v>
      </c>
      <c r="AG126" s="11"/>
    </row>
    <row r="127" ht="15.75" customHeight="1">
      <c r="A127" t="s" s="43">
        <v>560</v>
      </c>
      <c r="B127" t="s" s="44">
        <v>42</v>
      </c>
      <c r="C127" t="s" s="44">
        <v>561</v>
      </c>
      <c r="D127" t="s" s="44">
        <v>562</v>
      </c>
      <c r="E127" t="s" s="44">
        <v>45</v>
      </c>
      <c r="F127" t="s" s="44">
        <v>45</v>
      </c>
      <c r="G127" t="s" s="44">
        <v>46</v>
      </c>
      <c r="H127" s="40">
        <v>43812.126388888886</v>
      </c>
      <c r="I127" t="s" s="44">
        <v>563</v>
      </c>
      <c r="J127" t="s" s="44">
        <v>564</v>
      </c>
      <c r="K127" t="s" s="44">
        <v>49</v>
      </c>
      <c r="L127" t="s" s="44">
        <v>116</v>
      </c>
      <c r="M127" t="s" s="44">
        <v>33</v>
      </c>
      <c r="N127" t="s" s="44">
        <v>27</v>
      </c>
      <c r="O127" s="45">
        <v>57419</v>
      </c>
      <c r="P127" s="45">
        <v>41002</v>
      </c>
      <c r="Q127" s="45">
        <v>145</v>
      </c>
      <c r="R127" s="45">
        <v>1809</v>
      </c>
      <c r="S127" s="45">
        <v>14130</v>
      </c>
      <c r="T127" s="45">
        <v>8622</v>
      </c>
      <c r="U127" s="45">
        <v>0</v>
      </c>
      <c r="V127" s="45">
        <v>2311</v>
      </c>
      <c r="W127" s="45">
        <v>0</v>
      </c>
      <c r="X127" s="45">
        <v>0</v>
      </c>
      <c r="Y127" s="45">
        <v>15939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1"/>
    </row>
    <row r="128" ht="15.75" customHeight="1">
      <c r="A128" t="s" s="46">
        <v>565</v>
      </c>
      <c r="B128" t="s" s="47">
        <v>42</v>
      </c>
      <c r="C128" t="s" s="47">
        <v>566</v>
      </c>
      <c r="D128" t="s" s="47">
        <v>562</v>
      </c>
      <c r="E128" t="s" s="47">
        <v>45</v>
      </c>
      <c r="F128" t="s" s="47">
        <v>45</v>
      </c>
      <c r="G128" t="s" s="47">
        <v>46</v>
      </c>
      <c r="H128" s="9">
        <v>43812.18125</v>
      </c>
      <c r="I128" t="s" s="47">
        <v>179</v>
      </c>
      <c r="J128" t="s" s="47">
        <v>567</v>
      </c>
      <c r="K128" t="s" s="47">
        <v>49</v>
      </c>
      <c r="L128" t="s" s="47">
        <v>56</v>
      </c>
      <c r="M128" t="s" s="47">
        <v>27</v>
      </c>
      <c r="N128" t="s" s="47">
        <v>28</v>
      </c>
      <c r="O128" s="48">
        <v>59158</v>
      </c>
      <c r="P128" s="48">
        <v>42114</v>
      </c>
      <c r="Q128" s="48">
        <v>146</v>
      </c>
      <c r="R128" s="48">
        <v>7745</v>
      </c>
      <c r="S128" s="48">
        <v>22183</v>
      </c>
      <c r="T128" s="48">
        <v>14438</v>
      </c>
      <c r="U128" s="48">
        <v>1860</v>
      </c>
      <c r="V128" s="48">
        <v>0</v>
      </c>
      <c r="W128" s="48">
        <v>0</v>
      </c>
      <c r="X128" s="48">
        <v>0</v>
      </c>
      <c r="Y128" s="48">
        <v>3633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11"/>
    </row>
    <row r="129" ht="15.75" customHeight="1">
      <c r="A129" t="s" s="43">
        <v>568</v>
      </c>
      <c r="B129" t="s" s="44">
        <v>160</v>
      </c>
      <c r="C129" t="s" s="44">
        <v>569</v>
      </c>
      <c r="D129" t="s" s="44">
        <v>162</v>
      </c>
      <c r="E129" t="s" s="44">
        <v>162</v>
      </c>
      <c r="F129" t="s" s="44">
        <v>79</v>
      </c>
      <c r="G129" t="s" s="44">
        <v>80</v>
      </c>
      <c r="H129" s="40">
        <v>43812.224305555559</v>
      </c>
      <c r="I129" t="s" s="44">
        <v>570</v>
      </c>
      <c r="J129" t="s" s="44">
        <v>571</v>
      </c>
      <c r="K129" t="s" s="44">
        <v>49</v>
      </c>
      <c r="L129" t="s" s="44">
        <v>572</v>
      </c>
      <c r="M129" t="s" s="44">
        <v>27</v>
      </c>
      <c r="N129" t="s" s="44">
        <v>29</v>
      </c>
      <c r="O129" s="45">
        <v>72941</v>
      </c>
      <c r="P129" s="45">
        <v>49098</v>
      </c>
      <c r="Q129" s="45">
        <v>125</v>
      </c>
      <c r="R129" s="45">
        <v>629</v>
      </c>
      <c r="S129" s="45">
        <v>20822</v>
      </c>
      <c r="T129" s="45">
        <v>6081</v>
      </c>
      <c r="U129" s="45">
        <v>20193</v>
      </c>
      <c r="V129" s="45">
        <v>1043</v>
      </c>
      <c r="W129" s="45">
        <v>759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200</v>
      </c>
      <c r="AF129" s="45">
        <v>0</v>
      </c>
      <c r="AG129" s="41"/>
    </row>
    <row r="130" ht="15.75" customHeight="1">
      <c r="A130" t="s" s="46">
        <v>573</v>
      </c>
      <c r="B130" t="s" s="47">
        <v>183</v>
      </c>
      <c r="C130" t="s" s="47">
        <v>574</v>
      </c>
      <c r="D130" t="s" s="47">
        <v>185</v>
      </c>
      <c r="E130" t="s" s="47">
        <v>186</v>
      </c>
      <c r="F130" t="s" s="47">
        <v>79</v>
      </c>
      <c r="G130" t="s" s="47">
        <v>80</v>
      </c>
      <c r="H130" s="9">
        <v>43812.143055555556</v>
      </c>
      <c r="I130" t="s" s="47">
        <v>575</v>
      </c>
      <c r="J130" t="s" s="47">
        <v>576</v>
      </c>
      <c r="K130" t="s" s="47">
        <v>64</v>
      </c>
      <c r="L130" t="s" s="47">
        <v>56</v>
      </c>
      <c r="M130" t="s" s="47">
        <v>27</v>
      </c>
      <c r="N130" t="s" s="47">
        <v>28</v>
      </c>
      <c r="O130" s="48">
        <v>69608</v>
      </c>
      <c r="P130" s="48">
        <v>44277</v>
      </c>
      <c r="Q130" s="48">
        <v>296</v>
      </c>
      <c r="R130" s="48">
        <v>26634</v>
      </c>
      <c r="S130" s="48">
        <v>33971</v>
      </c>
      <c r="T130" s="48">
        <v>7337</v>
      </c>
      <c r="U130" s="48">
        <v>2969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8">
        <v>0</v>
      </c>
      <c r="AF130" s="48">
        <v>0</v>
      </c>
      <c r="AG130" s="11"/>
    </row>
    <row r="131" ht="15.75" customHeight="1">
      <c r="A131" t="s" s="43">
        <v>577</v>
      </c>
      <c r="B131" t="s" s="44">
        <v>58</v>
      </c>
      <c r="C131" t="s" s="44">
        <v>578</v>
      </c>
      <c r="D131" t="s" s="44">
        <v>60</v>
      </c>
      <c r="E131" t="s" s="44">
        <v>60</v>
      </c>
      <c r="F131" t="s" s="44">
        <v>60</v>
      </c>
      <c r="G131" t="s" s="44">
        <v>46</v>
      </c>
      <c r="H131" s="40">
        <v>43812.191666666666</v>
      </c>
      <c r="I131" t="s" s="44">
        <v>579</v>
      </c>
      <c r="J131" t="s" s="44">
        <v>580</v>
      </c>
      <c r="K131" t="s" s="44">
        <v>64</v>
      </c>
      <c r="L131" t="s" s="44">
        <v>65</v>
      </c>
      <c r="M131" t="s" s="44">
        <v>32</v>
      </c>
      <c r="N131" t="s" s="44">
        <v>27</v>
      </c>
      <c r="O131" s="45">
        <v>69742</v>
      </c>
      <c r="P131" s="45">
        <v>46534</v>
      </c>
      <c r="Q131" s="45">
        <v>105</v>
      </c>
      <c r="R131" s="45">
        <v>5304</v>
      </c>
      <c r="S131" s="45">
        <v>16182</v>
      </c>
      <c r="T131" s="45">
        <v>6583</v>
      </c>
      <c r="U131" s="45">
        <v>2283</v>
      </c>
      <c r="V131" s="45">
        <v>0</v>
      </c>
      <c r="W131" s="45">
        <v>0</v>
      </c>
      <c r="X131" s="45">
        <v>21486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1"/>
    </row>
    <row r="132" ht="15.75" customHeight="1">
      <c r="A132" t="s" s="46">
        <v>581</v>
      </c>
      <c r="B132" t="s" s="47">
        <v>197</v>
      </c>
      <c r="C132" t="s" s="47">
        <v>582</v>
      </c>
      <c r="D132" t="s" s="47">
        <v>583</v>
      </c>
      <c r="E132" t="s" s="47">
        <v>200</v>
      </c>
      <c r="F132" t="s" s="47">
        <v>79</v>
      </c>
      <c r="G132" t="s" s="47">
        <v>46</v>
      </c>
      <c r="H132" s="9">
        <v>43812.201388888891</v>
      </c>
      <c r="I132" t="s" s="47">
        <v>584</v>
      </c>
      <c r="J132" t="s" s="47">
        <v>585</v>
      </c>
      <c r="K132" t="s" s="47">
        <v>49</v>
      </c>
      <c r="L132" t="s" s="47">
        <v>56</v>
      </c>
      <c r="M132" t="s" s="47">
        <v>27</v>
      </c>
      <c r="N132" t="s" s="47">
        <v>28</v>
      </c>
      <c r="O132" s="48">
        <v>74296</v>
      </c>
      <c r="P132" s="48">
        <v>58072</v>
      </c>
      <c r="Q132" s="48">
        <v>347</v>
      </c>
      <c r="R132" s="48">
        <v>17721</v>
      </c>
      <c r="S132" s="48">
        <v>32095</v>
      </c>
      <c r="T132" s="48">
        <v>14374</v>
      </c>
      <c r="U132" s="48">
        <v>8770</v>
      </c>
      <c r="V132" s="48">
        <v>0</v>
      </c>
      <c r="W132" s="48">
        <v>2833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8">
        <v>0</v>
      </c>
      <c r="AF132" s="48">
        <v>0</v>
      </c>
      <c r="AG132" s="11"/>
    </row>
    <row r="133" ht="15.75" customHeight="1">
      <c r="A133" t="s" s="43">
        <v>586</v>
      </c>
      <c r="B133" t="s" s="44">
        <v>183</v>
      </c>
      <c r="C133" t="s" s="44">
        <v>587</v>
      </c>
      <c r="D133" t="s" s="44">
        <v>508</v>
      </c>
      <c r="E133" t="s" s="44">
        <v>186</v>
      </c>
      <c r="F133" t="s" s="44">
        <v>79</v>
      </c>
      <c r="G133" t="s" s="44">
        <v>46</v>
      </c>
      <c r="H133" s="40">
        <v>43812.161111111112</v>
      </c>
      <c r="I133" t="s" s="44">
        <v>588</v>
      </c>
      <c r="J133" t="s" s="44">
        <v>589</v>
      </c>
      <c r="K133" t="s" s="44">
        <v>49</v>
      </c>
      <c r="L133" t="s" s="44">
        <v>56</v>
      </c>
      <c r="M133" t="s" s="44">
        <v>27</v>
      </c>
      <c r="N133" t="s" s="44">
        <v>28</v>
      </c>
      <c r="O133" s="45">
        <v>80037</v>
      </c>
      <c r="P133" s="45">
        <v>56250</v>
      </c>
      <c r="Q133" s="45">
        <v>274</v>
      </c>
      <c r="R133" s="45">
        <v>23391</v>
      </c>
      <c r="S133" s="45">
        <v>35253</v>
      </c>
      <c r="T133" s="45">
        <v>11862</v>
      </c>
      <c r="U133" s="45">
        <v>6485</v>
      </c>
      <c r="V133" s="45">
        <v>0</v>
      </c>
      <c r="W133" s="45">
        <v>2650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1"/>
    </row>
    <row r="134" ht="15.75" customHeight="1">
      <c r="A134" t="s" s="46">
        <v>590</v>
      </c>
      <c r="B134" t="s" s="47">
        <v>42</v>
      </c>
      <c r="C134" t="s" s="47">
        <v>591</v>
      </c>
      <c r="D134" t="s" s="47">
        <v>562</v>
      </c>
      <c r="E134" t="s" s="47">
        <v>45</v>
      </c>
      <c r="F134" t="s" s="47">
        <v>45</v>
      </c>
      <c r="G134" t="s" s="47">
        <v>46</v>
      </c>
      <c r="H134" s="9">
        <v>43812.140972222223</v>
      </c>
      <c r="I134" t="s" s="47">
        <v>592</v>
      </c>
      <c r="J134" t="s" s="47">
        <v>593</v>
      </c>
      <c r="K134" t="s" s="47">
        <v>49</v>
      </c>
      <c r="L134" t="s" s="47">
        <v>116</v>
      </c>
      <c r="M134" t="s" s="47">
        <v>33</v>
      </c>
      <c r="N134" t="s" s="47">
        <v>27</v>
      </c>
      <c r="O134" s="48">
        <v>56386</v>
      </c>
      <c r="P134" s="48">
        <v>40105</v>
      </c>
      <c r="Q134" s="48">
        <v>117</v>
      </c>
      <c r="R134" s="48">
        <v>6329</v>
      </c>
      <c r="S134" s="48">
        <v>8879</v>
      </c>
      <c r="T134" s="48">
        <v>6317</v>
      </c>
      <c r="U134" s="48">
        <v>6975</v>
      </c>
      <c r="V134" s="48">
        <v>2063</v>
      </c>
      <c r="W134" s="48">
        <v>663</v>
      </c>
      <c r="X134" s="48">
        <v>0</v>
      </c>
      <c r="Y134" s="48">
        <v>15208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11"/>
    </row>
    <row r="135" ht="15.75" customHeight="1">
      <c r="A135" t="s" s="43">
        <v>594</v>
      </c>
      <c r="B135" t="s" s="44">
        <v>101</v>
      </c>
      <c r="C135" t="s" s="44">
        <v>595</v>
      </c>
      <c r="D135" t="s" s="44">
        <v>378</v>
      </c>
      <c r="E135" t="s" s="44">
        <v>104</v>
      </c>
      <c r="F135" t="s" s="44">
        <v>79</v>
      </c>
      <c r="G135" t="s" s="44">
        <v>46</v>
      </c>
      <c r="H135" s="40">
        <v>43812.191666666666</v>
      </c>
      <c r="I135" t="s" s="44">
        <v>596</v>
      </c>
      <c r="J135" t="s" s="44">
        <v>597</v>
      </c>
      <c r="K135" t="s" s="44">
        <v>49</v>
      </c>
      <c r="L135" t="s" s="44">
        <v>56</v>
      </c>
      <c r="M135" t="s" s="44">
        <v>27</v>
      </c>
      <c r="N135" t="s" s="44">
        <v>28</v>
      </c>
      <c r="O135" s="45">
        <v>79534</v>
      </c>
      <c r="P135" s="45">
        <v>55365</v>
      </c>
      <c r="Q135" s="45">
        <v>266</v>
      </c>
      <c r="R135" s="45">
        <v>22397</v>
      </c>
      <c r="S135" s="45">
        <v>35121</v>
      </c>
      <c r="T135" s="45">
        <v>12724</v>
      </c>
      <c r="U135" s="45">
        <v>4856</v>
      </c>
      <c r="V135" s="45">
        <v>0</v>
      </c>
      <c r="W135" s="45">
        <v>2664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1"/>
    </row>
    <row r="136" ht="15.75" customHeight="1">
      <c r="A136" t="s" s="46">
        <v>598</v>
      </c>
      <c r="B136" t="s" s="47">
        <v>75</v>
      </c>
      <c r="C136" t="s" s="47">
        <v>599</v>
      </c>
      <c r="D136" t="s" s="47">
        <v>135</v>
      </c>
      <c r="E136" t="s" s="47">
        <v>78</v>
      </c>
      <c r="F136" t="s" s="47">
        <v>79</v>
      </c>
      <c r="G136" t="s" s="47">
        <v>46</v>
      </c>
      <c r="H136" s="9">
        <v>43812.201388888891</v>
      </c>
      <c r="I136" t="s" s="47">
        <v>600</v>
      </c>
      <c r="J136" t="s" s="47">
        <v>601</v>
      </c>
      <c r="K136" t="s" s="47">
        <v>64</v>
      </c>
      <c r="L136" t="s" s="47">
        <v>56</v>
      </c>
      <c r="M136" t="s" s="47">
        <v>27</v>
      </c>
      <c r="N136" t="s" s="47">
        <v>28</v>
      </c>
      <c r="O136" s="48">
        <v>71642</v>
      </c>
      <c r="P136" s="48">
        <v>43340</v>
      </c>
      <c r="Q136" s="48">
        <v>159</v>
      </c>
      <c r="R136" s="48">
        <v>18540</v>
      </c>
      <c r="S136" s="48">
        <v>28856</v>
      </c>
      <c r="T136" s="48">
        <v>10316</v>
      </c>
      <c r="U136" s="48">
        <v>2866</v>
      </c>
      <c r="V136" s="48">
        <v>0</v>
      </c>
      <c r="W136" s="48">
        <v>1090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212</v>
      </c>
      <c r="AF136" s="48">
        <v>0</v>
      </c>
      <c r="AG136" s="11"/>
    </row>
    <row r="137" ht="15.75" customHeight="1">
      <c r="A137" t="s" s="43">
        <v>602</v>
      </c>
      <c r="B137" t="s" s="44">
        <v>90</v>
      </c>
      <c r="C137" t="s" s="44">
        <v>603</v>
      </c>
      <c r="D137" t="s" s="44">
        <v>92</v>
      </c>
      <c r="E137" t="s" s="44">
        <v>93</v>
      </c>
      <c r="F137" t="s" s="44">
        <v>79</v>
      </c>
      <c r="G137" t="s" s="44">
        <v>80</v>
      </c>
      <c r="H137" s="40">
        <v>43812.181944444441</v>
      </c>
      <c r="I137" t="s" s="44">
        <v>604</v>
      </c>
      <c r="J137" t="s" s="44">
        <v>232</v>
      </c>
      <c r="K137" t="s" s="44">
        <v>64</v>
      </c>
      <c r="L137" t="s" s="44">
        <v>56</v>
      </c>
      <c r="M137" t="s" s="44">
        <v>27</v>
      </c>
      <c r="N137" t="s" s="44">
        <v>29</v>
      </c>
      <c r="O137" s="45">
        <v>74577</v>
      </c>
      <c r="P137" s="45">
        <v>55903</v>
      </c>
      <c r="Q137" s="45">
        <v>215</v>
      </c>
      <c r="R137" s="45">
        <v>2336</v>
      </c>
      <c r="S137" s="45">
        <v>25694</v>
      </c>
      <c r="T137" s="45">
        <v>6851</v>
      </c>
      <c r="U137" s="45">
        <v>23358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1"/>
    </row>
    <row r="138" ht="15.75" customHeight="1">
      <c r="A138" t="s" s="46">
        <v>605</v>
      </c>
      <c r="B138" t="s" s="47">
        <v>183</v>
      </c>
      <c r="C138" t="s" s="47">
        <v>606</v>
      </c>
      <c r="D138" t="s" s="47">
        <v>185</v>
      </c>
      <c r="E138" t="s" s="47">
        <v>186</v>
      </c>
      <c r="F138" t="s" s="47">
        <v>79</v>
      </c>
      <c r="G138" t="s" s="47">
        <v>80</v>
      </c>
      <c r="H138" s="9">
        <v>43812.08125</v>
      </c>
      <c r="I138" t="s" s="47">
        <v>607</v>
      </c>
      <c r="J138" t="s" s="47">
        <v>608</v>
      </c>
      <c r="K138" t="s" s="47">
        <v>64</v>
      </c>
      <c r="L138" t="s" s="47">
        <v>56</v>
      </c>
      <c r="M138" t="s" s="47">
        <v>27</v>
      </c>
      <c r="N138" t="s" s="47">
        <v>29</v>
      </c>
      <c r="O138" s="48">
        <v>80394</v>
      </c>
      <c r="P138" s="48">
        <v>57122</v>
      </c>
      <c r="Q138" s="48">
        <v>224</v>
      </c>
      <c r="R138" s="48">
        <v>17621</v>
      </c>
      <c r="S138" s="48">
        <v>31934</v>
      </c>
      <c r="T138" s="48">
        <v>10295</v>
      </c>
      <c r="U138" s="48">
        <v>14313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580</v>
      </c>
      <c r="AF138" s="48">
        <v>0</v>
      </c>
      <c r="AG138" s="11"/>
    </row>
    <row r="139" ht="15.75" customHeight="1">
      <c r="A139" t="s" s="43">
        <v>609</v>
      </c>
      <c r="B139" t="s" s="44">
        <v>160</v>
      </c>
      <c r="C139" t="s" s="44">
        <v>610</v>
      </c>
      <c r="D139" t="s" s="44">
        <v>162</v>
      </c>
      <c r="E139" t="s" s="44">
        <v>162</v>
      </c>
      <c r="F139" t="s" s="44">
        <v>79</v>
      </c>
      <c r="G139" t="s" s="44">
        <v>80</v>
      </c>
      <c r="H139" s="40">
        <v>43812.129166666666</v>
      </c>
      <c r="I139" t="s" s="44">
        <v>489</v>
      </c>
      <c r="J139" t="s" s="44">
        <v>611</v>
      </c>
      <c r="K139" t="s" s="44">
        <v>49</v>
      </c>
      <c r="L139" t="s" s="44">
        <v>56</v>
      </c>
      <c r="M139" t="s" s="44">
        <v>27</v>
      </c>
      <c r="N139" t="s" s="44">
        <v>29</v>
      </c>
      <c r="O139" s="45">
        <v>67110</v>
      </c>
      <c r="P139" s="45">
        <v>46821</v>
      </c>
      <c r="Q139" s="45">
        <v>150</v>
      </c>
      <c r="R139" s="45">
        <v>11241</v>
      </c>
      <c r="S139" s="45">
        <v>23345</v>
      </c>
      <c r="T139" s="45">
        <v>10872</v>
      </c>
      <c r="U139" s="45">
        <v>12104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500</v>
      </c>
      <c r="AF139" s="45">
        <v>0</v>
      </c>
      <c r="AG139" s="41"/>
    </row>
    <row r="140" ht="15.75" customHeight="1">
      <c r="A140" t="s" s="46">
        <v>612</v>
      </c>
      <c r="B140" t="s" s="47">
        <v>197</v>
      </c>
      <c r="C140" t="s" s="47">
        <v>613</v>
      </c>
      <c r="D140" t="s" s="47">
        <v>614</v>
      </c>
      <c r="E140" t="s" s="47">
        <v>200</v>
      </c>
      <c r="F140" t="s" s="47">
        <v>79</v>
      </c>
      <c r="G140" t="s" s="47">
        <v>80</v>
      </c>
      <c r="H140" s="9">
        <v>43812.270138888889</v>
      </c>
      <c r="I140" t="s" s="47">
        <v>428</v>
      </c>
      <c r="J140" t="s" s="47">
        <v>615</v>
      </c>
      <c r="K140" t="s" s="47">
        <v>49</v>
      </c>
      <c r="L140" t="s" s="47">
        <v>56</v>
      </c>
      <c r="M140" t="s" s="47">
        <v>27</v>
      </c>
      <c r="N140" t="s" s="47">
        <v>29</v>
      </c>
      <c r="O140" s="48">
        <v>81044</v>
      </c>
      <c r="P140" s="48">
        <v>59357</v>
      </c>
      <c r="Q140" s="48">
        <v>153</v>
      </c>
      <c r="R140" s="48">
        <v>981</v>
      </c>
      <c r="S140" s="48">
        <v>28486</v>
      </c>
      <c r="T140" s="48">
        <v>2921</v>
      </c>
      <c r="U140" s="48">
        <v>27505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445</v>
      </c>
      <c r="AF140" s="48">
        <v>0</v>
      </c>
      <c r="AG140" s="11"/>
    </row>
    <row r="141" ht="15.75" customHeight="1">
      <c r="A141" t="s" s="43">
        <v>616</v>
      </c>
      <c r="B141" t="s" s="44">
        <v>75</v>
      </c>
      <c r="C141" t="s" s="44">
        <v>617</v>
      </c>
      <c r="D141" t="s" s="44">
        <v>143</v>
      </c>
      <c r="E141" t="s" s="44">
        <v>78</v>
      </c>
      <c r="F141" t="s" s="44">
        <v>79</v>
      </c>
      <c r="G141" t="s" s="44">
        <v>46</v>
      </c>
      <c r="H141" s="40">
        <v>43812.156944444447</v>
      </c>
      <c r="I141" t="s" s="44">
        <v>618</v>
      </c>
      <c r="J141" t="s" s="44">
        <v>619</v>
      </c>
      <c r="K141" t="s" s="44">
        <v>64</v>
      </c>
      <c r="L141" t="s" s="44">
        <v>56</v>
      </c>
      <c r="M141" t="s" s="44">
        <v>27</v>
      </c>
      <c r="N141" t="s" s="44">
        <v>29</v>
      </c>
      <c r="O141" s="45">
        <v>72542</v>
      </c>
      <c r="P141" s="45">
        <v>55685</v>
      </c>
      <c r="Q141" s="45">
        <v>289</v>
      </c>
      <c r="R141" s="45">
        <v>16223</v>
      </c>
      <c r="S141" s="45">
        <v>30850</v>
      </c>
      <c r="T141" s="45">
        <v>7166</v>
      </c>
      <c r="U141" s="45">
        <v>14627</v>
      </c>
      <c r="V141" s="45">
        <v>0</v>
      </c>
      <c r="W141" s="45">
        <v>3042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1"/>
    </row>
    <row r="142" ht="15.75" customHeight="1">
      <c r="A142" t="s" s="46">
        <v>620</v>
      </c>
      <c r="B142" t="s" s="47">
        <v>101</v>
      </c>
      <c r="C142" t="s" s="47">
        <v>621</v>
      </c>
      <c r="D142" t="s" s="47">
        <v>103</v>
      </c>
      <c r="E142" t="s" s="47">
        <v>104</v>
      </c>
      <c r="F142" t="s" s="47">
        <v>79</v>
      </c>
      <c r="G142" t="s" s="47">
        <v>80</v>
      </c>
      <c r="H142" s="9">
        <v>43812.182638888888</v>
      </c>
      <c r="I142" t="s" s="47">
        <v>622</v>
      </c>
      <c r="J142" t="s" s="47">
        <v>623</v>
      </c>
      <c r="K142" t="s" s="47">
        <v>49</v>
      </c>
      <c r="L142" t="s" s="47">
        <v>50</v>
      </c>
      <c r="M142" t="s" s="47">
        <v>28</v>
      </c>
      <c r="N142" t="s" s="47">
        <v>27</v>
      </c>
      <c r="O142" s="48">
        <v>71034</v>
      </c>
      <c r="P142" s="48">
        <v>45186</v>
      </c>
      <c r="Q142" s="48">
        <v>136</v>
      </c>
      <c r="R142" s="48">
        <v>1451</v>
      </c>
      <c r="S142" s="48">
        <v>16720</v>
      </c>
      <c r="T142" s="48">
        <v>18171</v>
      </c>
      <c r="U142" s="48">
        <v>3985</v>
      </c>
      <c r="V142" s="48">
        <v>4771</v>
      </c>
      <c r="W142" s="48">
        <v>1148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391</v>
      </c>
      <c r="AF142" s="48">
        <v>0</v>
      </c>
      <c r="AG142" s="11"/>
    </row>
    <row r="143" ht="15.75" customHeight="1">
      <c r="A143" t="s" s="43">
        <v>624</v>
      </c>
      <c r="B143" t="s" s="44">
        <v>75</v>
      </c>
      <c r="C143" t="s" s="44">
        <v>625</v>
      </c>
      <c r="D143" t="s" s="44">
        <v>123</v>
      </c>
      <c r="E143" t="s" s="44">
        <v>78</v>
      </c>
      <c r="F143" t="s" s="44">
        <v>79</v>
      </c>
      <c r="G143" t="s" s="44">
        <v>46</v>
      </c>
      <c r="H143" s="40">
        <v>43812.165972222225</v>
      </c>
      <c r="I143" t="s" s="44">
        <v>626</v>
      </c>
      <c r="J143" t="s" s="44">
        <v>627</v>
      </c>
      <c r="K143" t="s" s="44">
        <v>64</v>
      </c>
      <c r="L143" t="s" s="44">
        <v>56</v>
      </c>
      <c r="M143" t="s" s="44">
        <v>27</v>
      </c>
      <c r="N143" t="s" s="44">
        <v>29</v>
      </c>
      <c r="O143" s="45">
        <v>85499</v>
      </c>
      <c r="P143" s="45">
        <v>61243</v>
      </c>
      <c r="Q143" s="45">
        <v>251</v>
      </c>
      <c r="R143" s="45">
        <v>21490</v>
      </c>
      <c r="S143" s="45">
        <v>35402</v>
      </c>
      <c r="T143" s="45">
        <v>9069</v>
      </c>
      <c r="U143" s="45">
        <v>13912</v>
      </c>
      <c r="V143" s="45">
        <v>0</v>
      </c>
      <c r="W143" s="45">
        <v>2527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333</v>
      </c>
      <c r="AF143" s="45">
        <v>0</v>
      </c>
      <c r="AG143" s="41"/>
    </row>
    <row r="144" ht="15.75" customHeight="1">
      <c r="A144" t="s" s="46">
        <v>628</v>
      </c>
      <c r="B144" t="s" s="47">
        <v>160</v>
      </c>
      <c r="C144" t="s" s="47">
        <v>629</v>
      </c>
      <c r="D144" t="s" s="47">
        <v>162</v>
      </c>
      <c r="E144" t="s" s="47">
        <v>162</v>
      </c>
      <c r="F144" t="s" s="47">
        <v>79</v>
      </c>
      <c r="G144" t="s" s="47">
        <v>46</v>
      </c>
      <c r="H144" s="9">
        <v>43812.104166666664</v>
      </c>
      <c r="I144" t="s" s="47">
        <v>630</v>
      </c>
      <c r="J144" t="s" s="47">
        <v>631</v>
      </c>
      <c r="K144" t="s" s="47">
        <v>49</v>
      </c>
      <c r="L144" t="s" s="47">
        <v>56</v>
      </c>
      <c r="M144" t="s" s="47">
        <v>27</v>
      </c>
      <c r="N144" t="s" s="47">
        <v>28</v>
      </c>
      <c r="O144" s="48">
        <v>65393</v>
      </c>
      <c r="P144" s="48">
        <v>48444</v>
      </c>
      <c r="Q144" s="48">
        <v>235</v>
      </c>
      <c r="R144" s="48">
        <v>1262</v>
      </c>
      <c r="S144" s="48">
        <v>23481</v>
      </c>
      <c r="T144" s="48">
        <v>22219</v>
      </c>
      <c r="U144" s="48">
        <v>2744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11"/>
    </row>
    <row r="145" ht="15.75" customHeight="1">
      <c r="A145" t="s" s="43">
        <v>632</v>
      </c>
      <c r="B145" t="s" s="44">
        <v>197</v>
      </c>
      <c r="C145" t="s" s="44">
        <v>633</v>
      </c>
      <c r="D145" t="s" s="44">
        <v>634</v>
      </c>
      <c r="E145" t="s" s="44">
        <v>200</v>
      </c>
      <c r="F145" t="s" s="44">
        <v>79</v>
      </c>
      <c r="G145" t="s" s="44">
        <v>46</v>
      </c>
      <c r="H145" s="40">
        <v>43812.166666666664</v>
      </c>
      <c r="I145" t="s" s="44">
        <v>635</v>
      </c>
      <c r="J145" t="s" s="44">
        <v>636</v>
      </c>
      <c r="K145" t="s" s="44">
        <v>64</v>
      </c>
      <c r="L145" t="s" s="44">
        <v>56</v>
      </c>
      <c r="M145" t="s" s="44">
        <v>27</v>
      </c>
      <c r="N145" t="s" s="44">
        <v>29</v>
      </c>
      <c r="O145" s="45">
        <v>77221</v>
      </c>
      <c r="P145" s="45">
        <v>57099</v>
      </c>
      <c r="Q145" s="45">
        <v>321</v>
      </c>
      <c r="R145" s="45">
        <v>11288</v>
      </c>
      <c r="S145" s="45">
        <v>30994</v>
      </c>
      <c r="T145" s="45">
        <v>6399</v>
      </c>
      <c r="U145" s="45">
        <v>19706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1"/>
    </row>
    <row r="146" ht="15.75" customHeight="1">
      <c r="A146" t="s" s="46">
        <v>637</v>
      </c>
      <c r="B146" t="s" s="47">
        <v>160</v>
      </c>
      <c r="C146" t="s" s="47">
        <v>638</v>
      </c>
      <c r="D146" t="s" s="47">
        <v>162</v>
      </c>
      <c r="E146" t="s" s="47">
        <v>162</v>
      </c>
      <c r="F146" t="s" s="47">
        <v>79</v>
      </c>
      <c r="G146" t="s" s="47">
        <v>80</v>
      </c>
      <c r="H146" s="9">
        <v>43812.231944444444</v>
      </c>
      <c r="I146" t="s" s="47">
        <v>639</v>
      </c>
      <c r="J146" t="s" s="47">
        <v>640</v>
      </c>
      <c r="K146" t="s" s="47">
        <v>64</v>
      </c>
      <c r="L146" t="s" s="47">
        <v>56</v>
      </c>
      <c r="M146" t="s" s="47">
        <v>27</v>
      </c>
      <c r="N146" t="s" s="47">
        <v>28</v>
      </c>
      <c r="O146" s="48">
        <v>79960</v>
      </c>
      <c r="P146" s="48">
        <v>57569</v>
      </c>
      <c r="Q146" s="48">
        <v>193</v>
      </c>
      <c r="R146" s="48">
        <v>1212</v>
      </c>
      <c r="S146" s="48">
        <v>25745</v>
      </c>
      <c r="T146" s="48">
        <v>24533</v>
      </c>
      <c r="U146" s="48">
        <v>5932</v>
      </c>
      <c r="V146" s="48">
        <v>0</v>
      </c>
      <c r="W146" s="48">
        <v>1288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8">
        <v>71</v>
      </c>
      <c r="AF146" s="48">
        <v>0</v>
      </c>
      <c r="AG146" s="11"/>
    </row>
    <row r="147" ht="15.75" customHeight="1">
      <c r="A147" s="3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41"/>
    </row>
    <row r="148" ht="15.75" customHeight="1">
      <c r="A148" t="s" s="46">
        <v>641</v>
      </c>
      <c r="B148" t="s" s="47">
        <v>197</v>
      </c>
      <c r="C148" t="s" s="47">
        <v>642</v>
      </c>
      <c r="D148" t="s" s="47">
        <v>383</v>
      </c>
      <c r="E148" t="s" s="47">
        <v>200</v>
      </c>
      <c r="F148" t="s" s="47">
        <v>79</v>
      </c>
      <c r="G148" t="s" s="47">
        <v>46</v>
      </c>
      <c r="H148" s="9">
        <v>43812.231944444444</v>
      </c>
      <c r="I148" t="s" s="47">
        <v>643</v>
      </c>
      <c r="J148" t="s" s="47">
        <v>644</v>
      </c>
      <c r="K148" t="s" s="47">
        <v>49</v>
      </c>
      <c r="L148" t="s" s="47">
        <v>56</v>
      </c>
      <c r="M148" t="s" s="47">
        <v>27</v>
      </c>
      <c r="N148" t="s" s="47">
        <v>29</v>
      </c>
      <c r="O148" s="48">
        <v>71520</v>
      </c>
      <c r="P148" s="48">
        <v>51951</v>
      </c>
      <c r="Q148" s="48">
        <v>297</v>
      </c>
      <c r="R148" s="48">
        <v>24617</v>
      </c>
      <c r="S148" s="48">
        <v>33894</v>
      </c>
      <c r="T148" s="48">
        <v>6568</v>
      </c>
      <c r="U148" s="48">
        <v>9277</v>
      </c>
      <c r="V148" s="48">
        <v>0</v>
      </c>
      <c r="W148" s="48">
        <v>2212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11"/>
    </row>
    <row r="149" ht="15.75" customHeight="1">
      <c r="A149" t="s" s="43">
        <v>645</v>
      </c>
      <c r="B149" t="s" s="44">
        <v>160</v>
      </c>
      <c r="C149" t="s" s="44">
        <v>646</v>
      </c>
      <c r="D149" t="s" s="44">
        <v>162</v>
      </c>
      <c r="E149" t="s" s="44">
        <v>162</v>
      </c>
      <c r="F149" t="s" s="44">
        <v>79</v>
      </c>
      <c r="G149" t="s" s="44">
        <v>80</v>
      </c>
      <c r="H149" s="40">
        <v>43812.123611111114</v>
      </c>
      <c r="I149" t="s" s="44">
        <v>647</v>
      </c>
      <c r="J149" t="s" s="44">
        <v>648</v>
      </c>
      <c r="K149" t="s" s="44">
        <v>64</v>
      </c>
      <c r="L149" t="s" s="44">
        <v>56</v>
      </c>
      <c r="M149" t="s" s="44">
        <v>27</v>
      </c>
      <c r="N149" t="s" s="44">
        <v>29</v>
      </c>
      <c r="O149" s="45">
        <v>63700</v>
      </c>
      <c r="P149" s="45">
        <v>42723</v>
      </c>
      <c r="Q149" s="45">
        <v>140</v>
      </c>
      <c r="R149" s="45">
        <v>3953</v>
      </c>
      <c r="S149" s="45">
        <v>17049</v>
      </c>
      <c r="T149" s="45">
        <v>11624</v>
      </c>
      <c r="U149" s="45">
        <v>13096</v>
      </c>
      <c r="V149" s="45">
        <v>0</v>
      </c>
      <c r="W149" s="45">
        <v>728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226</v>
      </c>
      <c r="AF149" s="45">
        <v>0</v>
      </c>
      <c r="AG149" s="41"/>
    </row>
    <row r="150" ht="15.75" customHeight="1">
      <c r="A150" t="s" s="46">
        <v>649</v>
      </c>
      <c r="B150" t="s" s="47">
        <v>90</v>
      </c>
      <c r="C150" t="s" s="47">
        <v>650</v>
      </c>
      <c r="D150" t="s" s="47">
        <v>651</v>
      </c>
      <c r="E150" t="s" s="47">
        <v>93</v>
      </c>
      <c r="F150" t="s" s="47">
        <v>79</v>
      </c>
      <c r="G150" t="s" s="47">
        <v>46</v>
      </c>
      <c r="H150" s="9">
        <v>43812.16875</v>
      </c>
      <c r="I150" t="s" s="47">
        <v>504</v>
      </c>
      <c r="J150" t="s" s="47">
        <v>652</v>
      </c>
      <c r="K150" t="s" s="47">
        <v>49</v>
      </c>
      <c r="L150" t="s" s="47">
        <v>50</v>
      </c>
      <c r="M150" t="s" s="47">
        <v>28</v>
      </c>
      <c r="N150" t="s" s="47">
        <v>27</v>
      </c>
      <c r="O150" s="48">
        <v>76057</v>
      </c>
      <c r="P150" s="48">
        <v>54560</v>
      </c>
      <c r="Q150" s="48">
        <v>137</v>
      </c>
      <c r="R150" s="48">
        <v>6164</v>
      </c>
      <c r="S150" s="48">
        <v>20918</v>
      </c>
      <c r="T150" s="48">
        <v>27082</v>
      </c>
      <c r="U150" s="48">
        <v>3734</v>
      </c>
      <c r="V150" s="48">
        <v>1388</v>
      </c>
      <c r="W150" s="48">
        <v>1438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11"/>
    </row>
    <row r="151" ht="15.75" customHeight="1">
      <c r="A151" t="s" s="43">
        <v>653</v>
      </c>
      <c r="B151" t="s" s="44">
        <v>256</v>
      </c>
      <c r="C151" t="s" s="44">
        <v>654</v>
      </c>
      <c r="D151" t="s" s="44">
        <v>319</v>
      </c>
      <c r="E151" t="s" s="44">
        <v>259</v>
      </c>
      <c r="F151" t="s" s="44">
        <v>79</v>
      </c>
      <c r="G151" t="s" s="44">
        <v>46</v>
      </c>
      <c r="H151" s="40">
        <v>43812.130555555559</v>
      </c>
      <c r="I151" t="s" s="44">
        <v>604</v>
      </c>
      <c r="J151" t="s" s="44">
        <v>655</v>
      </c>
      <c r="K151" t="s" s="44">
        <v>64</v>
      </c>
      <c r="L151" t="s" s="44">
        <v>50</v>
      </c>
      <c r="M151" t="s" s="44">
        <v>28</v>
      </c>
      <c r="N151" t="s" s="44">
        <v>27</v>
      </c>
      <c r="O151" s="45">
        <v>71271</v>
      </c>
      <c r="P151" s="45">
        <v>48859</v>
      </c>
      <c r="Q151" s="45">
        <v>175</v>
      </c>
      <c r="R151" s="45">
        <v>5025</v>
      </c>
      <c r="S151" s="45">
        <v>15506</v>
      </c>
      <c r="T151" s="45">
        <v>20531</v>
      </c>
      <c r="U151" s="45">
        <v>7935</v>
      </c>
      <c r="V151" s="45">
        <v>3252</v>
      </c>
      <c r="W151" s="45">
        <v>1635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1"/>
    </row>
    <row r="152" ht="15.75" customHeight="1">
      <c r="A152" t="s" s="46">
        <v>656</v>
      </c>
      <c r="B152" t="s" s="47">
        <v>183</v>
      </c>
      <c r="C152" t="s" s="47">
        <v>657</v>
      </c>
      <c r="D152" t="s" s="47">
        <v>185</v>
      </c>
      <c r="E152" t="s" s="47">
        <v>186</v>
      </c>
      <c r="F152" t="s" s="47">
        <v>79</v>
      </c>
      <c r="G152" t="s" s="47">
        <v>46</v>
      </c>
      <c r="H152" s="9">
        <v>43812.145833333336</v>
      </c>
      <c r="I152" t="s" s="47">
        <v>658</v>
      </c>
      <c r="J152" t="s" s="47">
        <v>659</v>
      </c>
      <c r="K152" t="s" s="47">
        <v>49</v>
      </c>
      <c r="L152" t="s" s="47">
        <v>56</v>
      </c>
      <c r="M152" t="s" s="47">
        <v>27</v>
      </c>
      <c r="N152" t="s" s="47">
        <v>28</v>
      </c>
      <c r="O152" s="48">
        <v>70930</v>
      </c>
      <c r="P152" s="48">
        <v>43506</v>
      </c>
      <c r="Q152" s="48">
        <v>116</v>
      </c>
      <c r="R152" s="48">
        <v>24702</v>
      </c>
      <c r="S152" s="48">
        <v>31438</v>
      </c>
      <c r="T152" s="48">
        <v>6736</v>
      </c>
      <c r="U152" s="48">
        <v>2541</v>
      </c>
      <c r="V152" s="48">
        <v>0</v>
      </c>
      <c r="W152" s="48">
        <v>1225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8">
        <v>1566</v>
      </c>
      <c r="AF152" s="48">
        <v>0</v>
      </c>
      <c r="AG152" s="11"/>
    </row>
    <row r="153" ht="15.75" customHeight="1">
      <c r="A153" t="s" s="43">
        <v>660</v>
      </c>
      <c r="B153" t="s" s="44">
        <v>166</v>
      </c>
      <c r="C153" t="s" s="44">
        <v>661</v>
      </c>
      <c r="D153" t="s" s="44">
        <v>268</v>
      </c>
      <c r="E153" t="s" s="44">
        <v>169</v>
      </c>
      <c r="F153" t="s" s="44">
        <v>79</v>
      </c>
      <c r="G153" t="s" s="44">
        <v>46</v>
      </c>
      <c r="H153" s="40">
        <v>43812.130555555559</v>
      </c>
      <c r="I153" t="s" s="44">
        <v>662</v>
      </c>
      <c r="J153" t="s" s="44">
        <v>663</v>
      </c>
      <c r="K153" t="s" s="44">
        <v>49</v>
      </c>
      <c r="L153" t="s" s="44">
        <v>56</v>
      </c>
      <c r="M153" t="s" s="44">
        <v>27</v>
      </c>
      <c r="N153" t="s" s="44">
        <v>28</v>
      </c>
      <c r="O153" s="45">
        <v>73689</v>
      </c>
      <c r="P153" s="45">
        <v>46339</v>
      </c>
      <c r="Q153" s="45">
        <v>226</v>
      </c>
      <c r="R153" s="45">
        <v>21418</v>
      </c>
      <c r="S153" s="45">
        <v>31969</v>
      </c>
      <c r="T153" s="45">
        <v>10551</v>
      </c>
      <c r="U153" s="45">
        <v>2535</v>
      </c>
      <c r="V153" s="45">
        <v>0</v>
      </c>
      <c r="W153" s="45">
        <v>1284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1"/>
    </row>
    <row r="154" ht="15.75" customHeight="1">
      <c r="A154" t="s" s="46">
        <v>664</v>
      </c>
      <c r="B154" t="s" s="47">
        <v>42</v>
      </c>
      <c r="C154" t="s" s="47">
        <v>665</v>
      </c>
      <c r="D154" t="s" s="47">
        <v>53</v>
      </c>
      <c r="E154" t="s" s="47">
        <v>45</v>
      </c>
      <c r="F154" t="s" s="47">
        <v>45</v>
      </c>
      <c r="G154" t="s" s="47">
        <v>46</v>
      </c>
      <c r="H154" s="9">
        <v>43812.089583333334</v>
      </c>
      <c r="I154" t="s" s="47">
        <v>179</v>
      </c>
      <c r="J154" t="s" s="47">
        <v>666</v>
      </c>
      <c r="K154" t="s" s="47">
        <v>49</v>
      </c>
      <c r="L154" t="s" s="47">
        <v>131</v>
      </c>
      <c r="M154" t="s" s="47">
        <v>27</v>
      </c>
      <c r="N154" t="s" s="47">
        <v>28</v>
      </c>
      <c r="O154" s="48">
        <v>53919</v>
      </c>
      <c r="P154" s="48">
        <v>36306</v>
      </c>
      <c r="Q154" s="48">
        <v>110</v>
      </c>
      <c r="R154" s="48">
        <v>1239</v>
      </c>
      <c r="S154" s="48">
        <v>16222</v>
      </c>
      <c r="T154" s="48">
        <v>14983</v>
      </c>
      <c r="U154" s="48">
        <v>1496</v>
      </c>
      <c r="V154" s="48">
        <v>1468</v>
      </c>
      <c r="W154" s="48">
        <v>0</v>
      </c>
      <c r="X154" s="48">
        <v>0</v>
      </c>
      <c r="Y154" s="48">
        <v>2137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11"/>
    </row>
    <row r="155" ht="15.75" customHeight="1">
      <c r="A155" t="s" s="43">
        <v>667</v>
      </c>
      <c r="B155" t="s" s="44">
        <v>42</v>
      </c>
      <c r="C155" t="s" s="44">
        <v>668</v>
      </c>
      <c r="D155" t="s" s="44">
        <v>53</v>
      </c>
      <c r="E155" t="s" s="44">
        <v>45</v>
      </c>
      <c r="F155" t="s" s="44">
        <v>45</v>
      </c>
      <c r="G155" t="s" s="44">
        <v>46</v>
      </c>
      <c r="H155" s="40">
        <v>43812.123611111114</v>
      </c>
      <c r="I155" t="s" s="44">
        <v>157</v>
      </c>
      <c r="J155" t="s" s="44">
        <v>414</v>
      </c>
      <c r="K155" t="s" s="44">
        <v>49</v>
      </c>
      <c r="L155" t="s" s="44">
        <v>56</v>
      </c>
      <c r="M155" t="s" s="44">
        <v>27</v>
      </c>
      <c r="N155" t="s" s="44">
        <v>28</v>
      </c>
      <c r="O155" s="45">
        <v>57714</v>
      </c>
      <c r="P155" s="45">
        <v>40203</v>
      </c>
      <c r="Q155" s="45">
        <v>147</v>
      </c>
      <c r="R155" s="45">
        <v>6747</v>
      </c>
      <c r="S155" s="45">
        <v>20403</v>
      </c>
      <c r="T155" s="45">
        <v>13656</v>
      </c>
      <c r="U155" s="45">
        <v>2237</v>
      </c>
      <c r="V155" s="45">
        <v>0</v>
      </c>
      <c r="W155" s="45">
        <v>0</v>
      </c>
      <c r="X155" s="45">
        <v>0</v>
      </c>
      <c r="Y155" s="45">
        <v>3907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1"/>
    </row>
    <row r="156" ht="15.75" customHeight="1">
      <c r="A156" t="s" s="46">
        <v>669</v>
      </c>
      <c r="B156" t="s" s="47">
        <v>58</v>
      </c>
      <c r="C156" t="s" s="47">
        <v>670</v>
      </c>
      <c r="D156" t="s" s="47">
        <v>60</v>
      </c>
      <c r="E156" t="s" s="47">
        <v>60</v>
      </c>
      <c r="F156" t="s" s="47">
        <v>60</v>
      </c>
      <c r="G156" t="s" s="47">
        <v>61</v>
      </c>
      <c r="H156" s="9">
        <v>43812.148611111108</v>
      </c>
      <c r="I156" t="s" s="47">
        <v>671</v>
      </c>
      <c r="J156" t="s" s="47">
        <v>672</v>
      </c>
      <c r="K156" t="s" s="47">
        <v>49</v>
      </c>
      <c r="L156" t="s" s="47">
        <v>673</v>
      </c>
      <c r="M156" t="s" s="47">
        <v>32</v>
      </c>
      <c r="N156" t="s" s="47">
        <v>28</v>
      </c>
      <c r="O156" s="48">
        <v>72943</v>
      </c>
      <c r="P156" s="48">
        <v>48221</v>
      </c>
      <c r="Q156" s="48">
        <v>121</v>
      </c>
      <c r="R156" s="48">
        <v>5624</v>
      </c>
      <c r="S156" s="48">
        <v>6113</v>
      </c>
      <c r="T156" s="48">
        <v>17056</v>
      </c>
      <c r="U156" s="48">
        <v>1564</v>
      </c>
      <c r="V156" s="48">
        <v>0</v>
      </c>
      <c r="W156" s="48">
        <v>808</v>
      </c>
      <c r="X156" s="48">
        <v>22680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11"/>
    </row>
    <row r="157" ht="15.75" customHeight="1">
      <c r="A157" t="s" s="43">
        <v>674</v>
      </c>
      <c r="B157" t="s" s="44">
        <v>183</v>
      </c>
      <c r="C157" t="s" s="44">
        <v>675</v>
      </c>
      <c r="D157" t="s" s="44">
        <v>185</v>
      </c>
      <c r="E157" t="s" s="44">
        <v>186</v>
      </c>
      <c r="F157" t="s" s="44">
        <v>79</v>
      </c>
      <c r="G157" t="s" s="44">
        <v>80</v>
      </c>
      <c r="H157" s="40">
        <v>43812.106944444444</v>
      </c>
      <c r="I157" t="s" s="44">
        <v>676</v>
      </c>
      <c r="J157" t="s" s="44">
        <v>677</v>
      </c>
      <c r="K157" t="s" s="44">
        <v>49</v>
      </c>
      <c r="L157" t="s" s="44">
        <v>56</v>
      </c>
      <c r="M157" t="s" s="44">
        <v>27</v>
      </c>
      <c r="N157" t="s" s="44">
        <v>28</v>
      </c>
      <c r="O157" s="45">
        <v>82625</v>
      </c>
      <c r="P157" s="45">
        <v>53373</v>
      </c>
      <c r="Q157" s="45">
        <v>190</v>
      </c>
      <c r="R157" s="45">
        <v>9423</v>
      </c>
      <c r="S157" s="45">
        <v>26917</v>
      </c>
      <c r="T157" s="45">
        <v>17494</v>
      </c>
      <c r="U157" s="45">
        <v>7432</v>
      </c>
      <c r="V157" s="45">
        <v>0</v>
      </c>
      <c r="W157" s="45">
        <v>1530</v>
      </c>
      <c r="X157" s="45">
        <v>0</v>
      </c>
      <c r="Y157" s="45">
        <v>0</v>
      </c>
      <c r="Z157" s="45">
        <v>0</v>
      </c>
      <c r="AA157" s="45">
        <v>0</v>
      </c>
      <c r="AB157" s="45">
        <v>0</v>
      </c>
      <c r="AC157" s="45">
        <v>0</v>
      </c>
      <c r="AD157" s="45">
        <v>0</v>
      </c>
      <c r="AE157" s="45">
        <v>0</v>
      </c>
      <c r="AF157" s="45">
        <v>0</v>
      </c>
      <c r="AG157" s="41"/>
    </row>
    <row r="158" ht="15.75" customHeight="1">
      <c r="A158" t="s" s="46">
        <v>678</v>
      </c>
      <c r="B158" t="s" s="47">
        <v>166</v>
      </c>
      <c r="C158" t="s" s="47">
        <v>679</v>
      </c>
      <c r="D158" t="s" s="47">
        <v>206</v>
      </c>
      <c r="E158" t="s" s="47">
        <v>169</v>
      </c>
      <c r="F158" t="s" s="47">
        <v>79</v>
      </c>
      <c r="G158" t="s" s="47">
        <v>46</v>
      </c>
      <c r="H158" s="9">
        <v>43812.246527777781</v>
      </c>
      <c r="I158" t="s" s="47">
        <v>680</v>
      </c>
      <c r="J158" t="s" s="47">
        <v>681</v>
      </c>
      <c r="K158" t="s" s="47">
        <v>49</v>
      </c>
      <c r="L158" t="s" s="47">
        <v>131</v>
      </c>
      <c r="M158" t="s" s="47">
        <v>27</v>
      </c>
      <c r="N158" t="s" s="47">
        <v>28</v>
      </c>
      <c r="O158" s="48">
        <v>84174</v>
      </c>
      <c r="P158" s="48">
        <v>60892</v>
      </c>
      <c r="Q158" s="48">
        <v>228</v>
      </c>
      <c r="R158" s="48">
        <v>5103</v>
      </c>
      <c r="S158" s="48">
        <v>29482</v>
      </c>
      <c r="T158" s="48">
        <v>24379</v>
      </c>
      <c r="U158" s="48">
        <v>3815</v>
      </c>
      <c r="V158" s="48">
        <v>1268</v>
      </c>
      <c r="W158" s="48">
        <v>1068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8">
        <v>880</v>
      </c>
      <c r="AF158" s="48">
        <v>0</v>
      </c>
      <c r="AG158" s="11"/>
    </row>
    <row r="159" ht="15.75" customHeight="1">
      <c r="A159" t="s" s="43">
        <v>682</v>
      </c>
      <c r="B159" t="s" s="44">
        <v>90</v>
      </c>
      <c r="C159" t="s" s="44">
        <v>683</v>
      </c>
      <c r="D159" t="s" s="44">
        <v>651</v>
      </c>
      <c r="E159" t="s" s="44">
        <v>93</v>
      </c>
      <c r="F159" t="s" s="44">
        <v>79</v>
      </c>
      <c r="G159" t="s" s="44">
        <v>46</v>
      </c>
      <c r="H159" s="40">
        <v>43812.206944444442</v>
      </c>
      <c r="I159" t="s" s="44">
        <v>684</v>
      </c>
      <c r="J159" t="s" s="44">
        <v>685</v>
      </c>
      <c r="K159" t="s" s="44">
        <v>64</v>
      </c>
      <c r="L159" t="s" s="44">
        <v>56</v>
      </c>
      <c r="M159" t="s" s="44">
        <v>27</v>
      </c>
      <c r="N159" t="s" s="44">
        <v>28</v>
      </c>
      <c r="O159" s="45">
        <v>80930</v>
      </c>
      <c r="P159" s="45">
        <v>57233</v>
      </c>
      <c r="Q159" s="45">
        <v>193</v>
      </c>
      <c r="R159" s="45">
        <v>18561</v>
      </c>
      <c r="S159" s="45">
        <v>33747</v>
      </c>
      <c r="T159" s="45">
        <v>15186</v>
      </c>
      <c r="U159" s="45">
        <v>6026</v>
      </c>
      <c r="V159" s="45">
        <v>0</v>
      </c>
      <c r="W159" s="45">
        <v>1616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658</v>
      </c>
      <c r="AF159" s="45">
        <v>0</v>
      </c>
      <c r="AG159" s="41"/>
    </row>
    <row r="160" ht="15.75" customHeight="1">
      <c r="A160" t="s" s="46">
        <v>686</v>
      </c>
      <c r="B160" t="s" s="47">
        <v>90</v>
      </c>
      <c r="C160" t="s" s="47">
        <v>687</v>
      </c>
      <c r="D160" t="s" s="47">
        <v>178</v>
      </c>
      <c r="E160" t="s" s="47">
        <v>93</v>
      </c>
      <c r="F160" t="s" s="47">
        <v>79</v>
      </c>
      <c r="G160" t="s" s="47">
        <v>46</v>
      </c>
      <c r="H160" s="9">
        <v>43812.1</v>
      </c>
      <c r="I160" t="s" s="47">
        <v>688</v>
      </c>
      <c r="J160" t="s" s="47">
        <v>689</v>
      </c>
      <c r="K160" t="s" s="47">
        <v>64</v>
      </c>
      <c r="L160" t="s" s="47">
        <v>56</v>
      </c>
      <c r="M160" t="s" s="47">
        <v>27</v>
      </c>
      <c r="N160" t="s" s="47">
        <v>28</v>
      </c>
      <c r="O160" s="48">
        <v>61693</v>
      </c>
      <c r="P160" s="48">
        <v>42523</v>
      </c>
      <c r="Q160" s="48">
        <v>173</v>
      </c>
      <c r="R160" s="48">
        <v>5842</v>
      </c>
      <c r="S160" s="48">
        <v>22856</v>
      </c>
      <c r="T160" s="48">
        <v>17014</v>
      </c>
      <c r="U160" s="48">
        <v>1888</v>
      </c>
      <c r="V160" s="48">
        <v>0</v>
      </c>
      <c r="W160" s="48">
        <v>765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11"/>
    </row>
    <row r="161" ht="15.75" customHeight="1">
      <c r="A161" t="s" s="43">
        <v>690</v>
      </c>
      <c r="B161" t="s" s="44">
        <v>101</v>
      </c>
      <c r="C161" t="s" s="44">
        <v>691</v>
      </c>
      <c r="D161" t="s" s="44">
        <v>692</v>
      </c>
      <c r="E161" t="s" s="44">
        <v>104</v>
      </c>
      <c r="F161" t="s" s="44">
        <v>79</v>
      </c>
      <c r="G161" t="s" s="44">
        <v>46</v>
      </c>
      <c r="H161" s="40">
        <v>43812.197222222225</v>
      </c>
      <c r="I161" t="s" s="44">
        <v>693</v>
      </c>
      <c r="J161" t="s" s="44">
        <v>694</v>
      </c>
      <c r="K161" t="s" s="44">
        <v>49</v>
      </c>
      <c r="L161" t="s" s="44">
        <v>56</v>
      </c>
      <c r="M161" t="s" s="44">
        <v>27</v>
      </c>
      <c r="N161" t="s" s="44">
        <v>28</v>
      </c>
      <c r="O161" s="45">
        <v>86153</v>
      </c>
      <c r="P161" s="45">
        <v>60475</v>
      </c>
      <c r="Q161" s="45">
        <v>265</v>
      </c>
      <c r="R161" s="45">
        <v>10268</v>
      </c>
      <c r="S161" s="45">
        <v>33410</v>
      </c>
      <c r="T161" s="45">
        <v>23142</v>
      </c>
      <c r="U161" s="45">
        <v>3923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1"/>
    </row>
    <row r="162" ht="15.75" customHeight="1">
      <c r="A162" t="s" s="46">
        <v>695</v>
      </c>
      <c r="B162" t="s" s="47">
        <v>84</v>
      </c>
      <c r="C162" t="s" s="47">
        <v>696</v>
      </c>
      <c r="D162" t="s" s="47">
        <v>86</v>
      </c>
      <c r="E162" t="s" s="47">
        <v>86</v>
      </c>
      <c r="F162" t="s" s="47">
        <v>79</v>
      </c>
      <c r="G162" t="s" s="47">
        <v>80</v>
      </c>
      <c r="H162" s="9">
        <v>43812.195138888892</v>
      </c>
      <c r="I162" t="s" s="47">
        <v>697</v>
      </c>
      <c r="J162" t="s" s="47">
        <v>356</v>
      </c>
      <c r="K162" t="s" s="47">
        <v>64</v>
      </c>
      <c r="L162" t="s" s="47">
        <v>50</v>
      </c>
      <c r="M162" t="s" s="47">
        <v>28</v>
      </c>
      <c r="N162" t="s" s="47">
        <v>27</v>
      </c>
      <c r="O162" s="48">
        <v>76006</v>
      </c>
      <c r="P162" s="48">
        <v>44444</v>
      </c>
      <c r="Q162" s="48">
        <v>127</v>
      </c>
      <c r="R162" s="48">
        <v>7692</v>
      </c>
      <c r="S162" s="48">
        <v>15720</v>
      </c>
      <c r="T162" s="48">
        <v>23412</v>
      </c>
      <c r="U162" s="48">
        <v>2061</v>
      </c>
      <c r="V162" s="48">
        <v>2110</v>
      </c>
      <c r="W162" s="48">
        <v>1141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11"/>
    </row>
    <row r="163" ht="15.75" customHeight="1">
      <c r="A163" t="s" s="43">
        <v>698</v>
      </c>
      <c r="B163" t="s" s="44">
        <v>84</v>
      </c>
      <c r="C163" t="s" s="44">
        <v>699</v>
      </c>
      <c r="D163" t="s" s="44">
        <v>86</v>
      </c>
      <c r="E163" t="s" s="44">
        <v>86</v>
      </c>
      <c r="F163" t="s" s="44">
        <v>79</v>
      </c>
      <c r="G163" t="s" s="44">
        <v>80</v>
      </c>
      <c r="H163" s="40">
        <v>43812.215277777781</v>
      </c>
      <c r="I163" t="s" s="44">
        <v>700</v>
      </c>
      <c r="J163" t="s" s="44">
        <v>701</v>
      </c>
      <c r="K163" t="s" s="44">
        <v>64</v>
      </c>
      <c r="L163" t="s" s="44">
        <v>50</v>
      </c>
      <c r="M163" t="s" s="44">
        <v>28</v>
      </c>
      <c r="N163" t="s" s="44">
        <v>27</v>
      </c>
      <c r="O163" s="45">
        <v>75247</v>
      </c>
      <c r="P163" s="45">
        <v>47744</v>
      </c>
      <c r="Q163" s="45">
        <v>144</v>
      </c>
      <c r="R163" s="45">
        <v>208</v>
      </c>
      <c r="S163" s="45">
        <v>20710</v>
      </c>
      <c r="T163" s="45">
        <v>20918</v>
      </c>
      <c r="U163" s="45">
        <v>2717</v>
      </c>
      <c r="V163" s="45">
        <v>1956</v>
      </c>
      <c r="W163" s="45">
        <v>1443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1"/>
    </row>
    <row r="164" ht="15.75" customHeight="1">
      <c r="A164" t="s" s="46">
        <v>702</v>
      </c>
      <c r="B164" t="s" s="47">
        <v>84</v>
      </c>
      <c r="C164" t="s" s="47">
        <v>703</v>
      </c>
      <c r="D164" t="s" s="47">
        <v>86</v>
      </c>
      <c r="E164" t="s" s="47">
        <v>86</v>
      </c>
      <c r="F164" t="s" s="47">
        <v>79</v>
      </c>
      <c r="G164" t="s" s="47">
        <v>80</v>
      </c>
      <c r="H164" s="9">
        <v>43812.204166666670</v>
      </c>
      <c r="I164" t="s" s="47">
        <v>704</v>
      </c>
      <c r="J164" t="s" s="47">
        <v>705</v>
      </c>
      <c r="K164" t="s" s="47">
        <v>64</v>
      </c>
      <c r="L164" t="s" s="47">
        <v>50</v>
      </c>
      <c r="M164" t="s" s="47">
        <v>28</v>
      </c>
      <c r="N164" t="s" s="47">
        <v>27</v>
      </c>
      <c r="O164" s="48">
        <v>70979</v>
      </c>
      <c r="P164" s="48">
        <v>45044</v>
      </c>
      <c r="Q164" s="48">
        <v>138</v>
      </c>
      <c r="R164" s="48">
        <v>401</v>
      </c>
      <c r="S164" s="48">
        <v>19143</v>
      </c>
      <c r="T164" s="48">
        <v>19544</v>
      </c>
      <c r="U164" s="48">
        <v>3398</v>
      </c>
      <c r="V164" s="48">
        <v>1432</v>
      </c>
      <c r="W164" s="48">
        <v>1092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8">
        <v>435</v>
      </c>
      <c r="AF164" s="48">
        <v>0</v>
      </c>
      <c r="AG164" s="11"/>
    </row>
    <row r="165" ht="15.75" customHeight="1">
      <c r="A165" t="s" s="43">
        <v>706</v>
      </c>
      <c r="B165" t="s" s="44">
        <v>75</v>
      </c>
      <c r="C165" t="s" s="44">
        <v>707</v>
      </c>
      <c r="D165" t="s" s="44">
        <v>123</v>
      </c>
      <c r="E165" t="s" s="44">
        <v>78</v>
      </c>
      <c r="F165" t="s" s="44">
        <v>79</v>
      </c>
      <c r="G165" t="s" s="44">
        <v>80</v>
      </c>
      <c r="H165" s="40">
        <v>43812.180555555555</v>
      </c>
      <c r="I165" t="s" s="44">
        <v>486</v>
      </c>
      <c r="J165" t="s" s="44">
        <v>341</v>
      </c>
      <c r="K165" t="s" s="44">
        <v>49</v>
      </c>
      <c r="L165" t="s" s="44">
        <v>56</v>
      </c>
      <c r="M165" t="s" s="44">
        <v>27</v>
      </c>
      <c r="N165" t="s" s="44">
        <v>28</v>
      </c>
      <c r="O165" s="45">
        <v>74207</v>
      </c>
      <c r="P165" s="45">
        <v>49899</v>
      </c>
      <c r="Q165" s="45">
        <v>193</v>
      </c>
      <c r="R165" s="45">
        <v>8360</v>
      </c>
      <c r="S165" s="45">
        <v>27040</v>
      </c>
      <c r="T165" s="45">
        <v>18680</v>
      </c>
      <c r="U165" s="45">
        <v>2728</v>
      </c>
      <c r="V165" s="45">
        <v>0</v>
      </c>
      <c r="W165" s="45">
        <v>1451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1"/>
    </row>
    <row r="166" ht="15.75" customHeight="1">
      <c r="A166" t="s" s="46">
        <v>708</v>
      </c>
      <c r="B166" t="s" s="47">
        <v>90</v>
      </c>
      <c r="C166" t="s" s="47">
        <v>709</v>
      </c>
      <c r="D166" t="s" s="47">
        <v>651</v>
      </c>
      <c r="E166" t="s" s="47">
        <v>93</v>
      </c>
      <c r="F166" t="s" s="47">
        <v>79</v>
      </c>
      <c r="G166" t="s" s="47">
        <v>46</v>
      </c>
      <c r="H166" s="9">
        <v>43812.18125</v>
      </c>
      <c r="I166" t="s" s="47">
        <v>710</v>
      </c>
      <c r="J166" t="s" s="47">
        <v>711</v>
      </c>
      <c r="K166" t="s" s="47">
        <v>49</v>
      </c>
      <c r="L166" t="s" s="47">
        <v>131</v>
      </c>
      <c r="M166" t="s" s="47">
        <v>27</v>
      </c>
      <c r="N166" t="s" s="47">
        <v>28</v>
      </c>
      <c r="O166" s="48">
        <v>80321</v>
      </c>
      <c r="P166" s="48">
        <v>54032</v>
      </c>
      <c r="Q166" s="48">
        <v>123</v>
      </c>
      <c r="R166" s="48">
        <v>8508</v>
      </c>
      <c r="S166" s="48">
        <v>28704</v>
      </c>
      <c r="T166" s="48">
        <v>20196</v>
      </c>
      <c r="U166" s="48">
        <v>2618</v>
      </c>
      <c r="V166" s="48">
        <v>1390</v>
      </c>
      <c r="W166" s="48">
        <v>975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149</v>
      </c>
      <c r="AF166" s="48">
        <v>0</v>
      </c>
      <c r="AG166" s="11"/>
    </row>
    <row r="167" ht="15.75" customHeight="1">
      <c r="A167" t="s" s="43">
        <v>712</v>
      </c>
      <c r="B167" t="s" s="44">
        <v>160</v>
      </c>
      <c r="C167" t="s" s="44">
        <v>713</v>
      </c>
      <c r="D167" t="s" s="44">
        <v>162</v>
      </c>
      <c r="E167" t="s" s="44">
        <v>162</v>
      </c>
      <c r="F167" t="s" s="44">
        <v>79</v>
      </c>
      <c r="G167" t="s" s="44">
        <v>80</v>
      </c>
      <c r="H167" s="40">
        <v>43812.186805555553</v>
      </c>
      <c r="I167" t="s" s="44">
        <v>714</v>
      </c>
      <c r="J167" t="s" s="44">
        <v>414</v>
      </c>
      <c r="K167" t="s" s="44">
        <v>64</v>
      </c>
      <c r="L167" t="s" s="44">
        <v>50</v>
      </c>
      <c r="M167" t="s" s="44">
        <v>28</v>
      </c>
      <c r="N167" t="s" s="44">
        <v>27</v>
      </c>
      <c r="O167" s="45">
        <v>81407</v>
      </c>
      <c r="P167" s="45">
        <v>54045</v>
      </c>
      <c r="Q167" s="45">
        <v>135</v>
      </c>
      <c r="R167" s="45">
        <v>5949</v>
      </c>
      <c r="S167" s="45">
        <v>21175</v>
      </c>
      <c r="T167" s="45">
        <v>27124</v>
      </c>
      <c r="U167" s="45">
        <v>3532</v>
      </c>
      <c r="V167" s="45">
        <v>999</v>
      </c>
      <c r="W167" s="45">
        <v>1215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1"/>
    </row>
    <row r="168" ht="15.75" customHeight="1">
      <c r="A168" t="s" s="46">
        <v>715</v>
      </c>
      <c r="B168" t="s" s="47">
        <v>160</v>
      </c>
      <c r="C168" t="s" s="47">
        <v>716</v>
      </c>
      <c r="D168" t="s" s="47">
        <v>162</v>
      </c>
      <c r="E168" t="s" s="47">
        <v>162</v>
      </c>
      <c r="F168" t="s" s="47">
        <v>79</v>
      </c>
      <c r="G168" t="s" s="47">
        <v>80</v>
      </c>
      <c r="H168" s="9">
        <v>43812.251388888886</v>
      </c>
      <c r="I168" t="s" s="47">
        <v>717</v>
      </c>
      <c r="J168" t="s" s="47">
        <v>718</v>
      </c>
      <c r="K168" t="s" s="47">
        <v>49</v>
      </c>
      <c r="L168" t="s" s="47">
        <v>50</v>
      </c>
      <c r="M168" t="s" s="47">
        <v>28</v>
      </c>
      <c r="N168" t="s" s="47">
        <v>27</v>
      </c>
      <c r="O168" s="48">
        <v>88468</v>
      </c>
      <c r="P168" s="48">
        <v>55609</v>
      </c>
      <c r="Q168" s="48">
        <v>167</v>
      </c>
      <c r="R168" s="48">
        <v>24673</v>
      </c>
      <c r="S168" s="48">
        <v>11822</v>
      </c>
      <c r="T168" s="48">
        <v>36495</v>
      </c>
      <c r="U168" s="48">
        <v>4476</v>
      </c>
      <c r="V168" s="48">
        <v>839</v>
      </c>
      <c r="W168" s="48">
        <v>1629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348</v>
      </c>
      <c r="AF168" s="48">
        <v>0</v>
      </c>
      <c r="AG168" s="11"/>
    </row>
    <row r="169" ht="15.75" customHeight="1">
      <c r="A169" t="s" s="43">
        <v>719</v>
      </c>
      <c r="B169" t="s" s="44">
        <v>160</v>
      </c>
      <c r="C169" t="s" s="44">
        <v>720</v>
      </c>
      <c r="D169" t="s" s="44">
        <v>162</v>
      </c>
      <c r="E169" t="s" s="44">
        <v>162</v>
      </c>
      <c r="F169" t="s" s="44">
        <v>79</v>
      </c>
      <c r="G169" t="s" s="44">
        <v>80</v>
      </c>
      <c r="H169" s="40">
        <v>43812.272916666669</v>
      </c>
      <c r="I169" t="s" s="44">
        <v>366</v>
      </c>
      <c r="J169" t="s" s="44">
        <v>721</v>
      </c>
      <c r="K169" t="s" s="44">
        <v>49</v>
      </c>
      <c r="L169" t="s" s="44">
        <v>56</v>
      </c>
      <c r="M169" t="s" s="44">
        <v>27</v>
      </c>
      <c r="N169" t="s" s="44">
        <v>28</v>
      </c>
      <c r="O169" s="45">
        <v>83982</v>
      </c>
      <c r="P169" s="45">
        <v>59358</v>
      </c>
      <c r="Q169" s="45">
        <v>222</v>
      </c>
      <c r="R169" s="45">
        <v>12339</v>
      </c>
      <c r="S169" s="45">
        <v>30985</v>
      </c>
      <c r="T169" s="45">
        <v>18646</v>
      </c>
      <c r="U169" s="45">
        <v>7503</v>
      </c>
      <c r="V169" s="45">
        <v>0</v>
      </c>
      <c r="W169" s="45">
        <v>1782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442</v>
      </c>
      <c r="AF169" s="45">
        <v>0</v>
      </c>
      <c r="AG169" s="41"/>
    </row>
    <row r="170" ht="15.75" customHeight="1">
      <c r="A170" t="s" s="46">
        <v>722</v>
      </c>
      <c r="B170" t="s" s="47">
        <v>58</v>
      </c>
      <c r="C170" t="s" s="47">
        <v>723</v>
      </c>
      <c r="D170" t="s" s="47">
        <v>60</v>
      </c>
      <c r="E170" t="s" s="47">
        <v>60</v>
      </c>
      <c r="F170" t="s" s="47">
        <v>60</v>
      </c>
      <c r="G170" t="s" s="47">
        <v>46</v>
      </c>
      <c r="H170" s="9">
        <v>43812.139583333330</v>
      </c>
      <c r="I170" t="s" s="47">
        <v>724</v>
      </c>
      <c r="J170" t="s" s="47">
        <v>725</v>
      </c>
      <c r="K170" t="s" s="47">
        <v>49</v>
      </c>
      <c r="L170" t="s" s="47">
        <v>65</v>
      </c>
      <c r="M170" t="s" s="47">
        <v>32</v>
      </c>
      <c r="N170" t="s" s="47">
        <v>28</v>
      </c>
      <c r="O170" s="48">
        <v>66079</v>
      </c>
      <c r="P170" s="48">
        <v>45686</v>
      </c>
      <c r="Q170" s="48">
        <v>143</v>
      </c>
      <c r="R170" s="48">
        <v>12976</v>
      </c>
      <c r="S170" s="48">
        <v>7380</v>
      </c>
      <c r="T170" s="48">
        <v>11182</v>
      </c>
      <c r="U170" s="48">
        <v>2966</v>
      </c>
      <c r="V170" s="48">
        <v>0</v>
      </c>
      <c r="W170" s="48">
        <v>0</v>
      </c>
      <c r="X170" s="48">
        <v>24158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11"/>
    </row>
    <row r="171" ht="15.75" customHeight="1">
      <c r="A171" t="s" s="43">
        <v>726</v>
      </c>
      <c r="B171" t="s" s="44">
        <v>42</v>
      </c>
      <c r="C171" t="s" s="44">
        <v>727</v>
      </c>
      <c r="D171" t="s" s="44">
        <v>339</v>
      </c>
      <c r="E171" t="s" s="44">
        <v>45</v>
      </c>
      <c r="F171" t="s" s="44">
        <v>45</v>
      </c>
      <c r="G171" t="s" s="44">
        <v>46</v>
      </c>
      <c r="H171" s="40">
        <v>43812.115277777775</v>
      </c>
      <c r="I171" t="s" s="44">
        <v>728</v>
      </c>
      <c r="J171" t="s" s="44">
        <v>729</v>
      </c>
      <c r="K171" t="s" s="44">
        <v>64</v>
      </c>
      <c r="L171" t="s" s="44">
        <v>50</v>
      </c>
      <c r="M171" t="s" s="44">
        <v>28</v>
      </c>
      <c r="N171" t="s" s="44">
        <v>27</v>
      </c>
      <c r="O171" s="45">
        <v>51134</v>
      </c>
      <c r="P171" s="45">
        <v>30236</v>
      </c>
      <c r="Q171" s="45">
        <v>99</v>
      </c>
      <c r="R171" s="45">
        <v>8822</v>
      </c>
      <c r="S171" s="45">
        <v>6711</v>
      </c>
      <c r="T171" s="45">
        <v>15533</v>
      </c>
      <c r="U171" s="45">
        <v>949</v>
      </c>
      <c r="V171" s="45">
        <v>3045</v>
      </c>
      <c r="W171" s="45">
        <v>0</v>
      </c>
      <c r="X171" s="45">
        <v>0</v>
      </c>
      <c r="Y171" s="45">
        <v>2562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1436</v>
      </c>
      <c r="AF171" s="45">
        <v>0</v>
      </c>
      <c r="AG171" s="41"/>
    </row>
    <row r="172" ht="15.75" customHeight="1">
      <c r="A172" t="s" s="46">
        <v>730</v>
      </c>
      <c r="B172" t="s" s="47">
        <v>160</v>
      </c>
      <c r="C172" t="s" s="47">
        <v>731</v>
      </c>
      <c r="D172" t="s" s="47">
        <v>162</v>
      </c>
      <c r="E172" t="s" s="47">
        <v>162</v>
      </c>
      <c r="F172" t="s" s="47">
        <v>79</v>
      </c>
      <c r="G172" t="s" s="47">
        <v>80</v>
      </c>
      <c r="H172" s="9">
        <v>43812.213194444441</v>
      </c>
      <c r="I172" t="s" s="47">
        <v>732</v>
      </c>
      <c r="J172" t="s" s="47">
        <v>733</v>
      </c>
      <c r="K172" t="s" s="47">
        <v>49</v>
      </c>
      <c r="L172" t="s" s="47">
        <v>50</v>
      </c>
      <c r="M172" t="s" s="47">
        <v>28</v>
      </c>
      <c r="N172" t="s" s="47">
        <v>27</v>
      </c>
      <c r="O172" s="48">
        <v>71045</v>
      </c>
      <c r="P172" s="48">
        <v>43735</v>
      </c>
      <c r="Q172" s="48">
        <v>127</v>
      </c>
      <c r="R172" s="48">
        <v>293</v>
      </c>
      <c r="S172" s="48">
        <v>19175</v>
      </c>
      <c r="T172" s="48">
        <v>19468</v>
      </c>
      <c r="U172" s="48">
        <v>1182</v>
      </c>
      <c r="V172" s="48">
        <v>2887</v>
      </c>
      <c r="W172" s="48">
        <v>602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421</v>
      </c>
      <c r="AF172" s="48">
        <v>0</v>
      </c>
      <c r="AG172" s="11"/>
    </row>
    <row r="173" ht="15.75" customHeight="1">
      <c r="A173" t="s" s="43">
        <v>734</v>
      </c>
      <c r="B173" t="s" s="44">
        <v>256</v>
      </c>
      <c r="C173" t="s" s="44">
        <v>735</v>
      </c>
      <c r="D173" t="s" s="44">
        <v>319</v>
      </c>
      <c r="E173" t="s" s="44">
        <v>259</v>
      </c>
      <c r="F173" t="s" s="44">
        <v>79</v>
      </c>
      <c r="G173" t="s" s="44">
        <v>80</v>
      </c>
      <c r="H173" s="40">
        <v>43812.061111111114</v>
      </c>
      <c r="I173" t="s" s="44">
        <v>369</v>
      </c>
      <c r="J173" t="s" s="44">
        <v>736</v>
      </c>
      <c r="K173" t="s" s="44">
        <v>49</v>
      </c>
      <c r="L173" t="s" s="44">
        <v>131</v>
      </c>
      <c r="M173" t="s" s="44">
        <v>27</v>
      </c>
      <c r="N173" t="s" s="44">
        <v>28</v>
      </c>
      <c r="O173" s="45">
        <v>66397</v>
      </c>
      <c r="P173" s="45">
        <v>43498</v>
      </c>
      <c r="Q173" s="45">
        <v>81</v>
      </c>
      <c r="R173" s="45">
        <v>3294</v>
      </c>
      <c r="S173" s="45">
        <v>20901</v>
      </c>
      <c r="T173" s="45">
        <v>17607</v>
      </c>
      <c r="U173" s="45">
        <v>2097</v>
      </c>
      <c r="V173" s="45">
        <v>1544</v>
      </c>
      <c r="W173" s="45">
        <v>1057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292</v>
      </c>
      <c r="AF173" s="45">
        <v>0</v>
      </c>
      <c r="AG173" s="41"/>
    </row>
    <row r="174" ht="15.75" customHeight="1">
      <c r="A174" t="s" s="46">
        <v>737</v>
      </c>
      <c r="B174" t="s" s="47">
        <v>75</v>
      </c>
      <c r="C174" t="s" s="47">
        <v>738</v>
      </c>
      <c r="D174" t="s" s="47">
        <v>135</v>
      </c>
      <c r="E174" t="s" s="47">
        <v>78</v>
      </c>
      <c r="F174" t="s" s="47">
        <v>79</v>
      </c>
      <c r="G174" t="s" s="47">
        <v>46</v>
      </c>
      <c r="H174" s="9">
        <v>43812.197222222225</v>
      </c>
      <c r="I174" t="s" s="47">
        <v>739</v>
      </c>
      <c r="J174" t="s" s="47">
        <v>740</v>
      </c>
      <c r="K174" t="s" s="47">
        <v>49</v>
      </c>
      <c r="L174" t="s" s="47">
        <v>56</v>
      </c>
      <c r="M174" t="s" s="47">
        <v>27</v>
      </c>
      <c r="N174" t="s" s="47">
        <v>28</v>
      </c>
      <c r="O174" s="48">
        <v>82209</v>
      </c>
      <c r="P174" s="48">
        <v>54023</v>
      </c>
      <c r="Q174" s="48">
        <v>280</v>
      </c>
      <c r="R174" s="48">
        <v>19160</v>
      </c>
      <c r="S174" s="48">
        <v>34006</v>
      </c>
      <c r="T174" s="48">
        <v>14846</v>
      </c>
      <c r="U174" s="48">
        <v>3736</v>
      </c>
      <c r="V174" s="48">
        <v>0</v>
      </c>
      <c r="W174" s="48">
        <v>1435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11"/>
    </row>
    <row r="175" ht="15.75" customHeight="1">
      <c r="A175" t="s" s="43">
        <v>741</v>
      </c>
      <c r="B175" t="s" s="44">
        <v>101</v>
      </c>
      <c r="C175" t="s" s="44">
        <v>742</v>
      </c>
      <c r="D175" t="s" s="44">
        <v>692</v>
      </c>
      <c r="E175" t="s" s="44">
        <v>104</v>
      </c>
      <c r="F175" t="s" s="44">
        <v>79</v>
      </c>
      <c r="G175" t="s" s="44">
        <v>46</v>
      </c>
      <c r="H175" s="40">
        <v>43812.189583333333</v>
      </c>
      <c r="I175" t="s" s="44">
        <v>366</v>
      </c>
      <c r="J175" t="s" s="44">
        <v>743</v>
      </c>
      <c r="K175" t="s" s="44">
        <v>49</v>
      </c>
      <c r="L175" t="s" s="44">
        <v>56</v>
      </c>
      <c r="M175" t="s" s="44">
        <v>27</v>
      </c>
      <c r="N175" t="s" s="44">
        <v>28</v>
      </c>
      <c r="O175" s="45">
        <v>77423</v>
      </c>
      <c r="P175" s="45">
        <v>57403</v>
      </c>
      <c r="Q175" s="45">
        <v>246</v>
      </c>
      <c r="R175" s="45">
        <v>26080</v>
      </c>
      <c r="S175" s="45">
        <v>37055</v>
      </c>
      <c r="T175" s="45">
        <v>10975</v>
      </c>
      <c r="U175" s="45">
        <v>7032</v>
      </c>
      <c r="V175" s="45">
        <v>0</v>
      </c>
      <c r="W175" s="45">
        <v>2341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1"/>
    </row>
    <row r="176" ht="15.75" customHeight="1">
      <c r="A176" t="s" s="46">
        <v>744</v>
      </c>
      <c r="B176" t="s" s="47">
        <v>42</v>
      </c>
      <c r="C176" t="s" s="47">
        <v>745</v>
      </c>
      <c r="D176" t="s" s="47">
        <v>53</v>
      </c>
      <c r="E176" t="s" s="47">
        <v>45</v>
      </c>
      <c r="F176" t="s" s="47">
        <v>45</v>
      </c>
      <c r="G176" t="s" s="47">
        <v>46</v>
      </c>
      <c r="H176" s="9">
        <v>43812.139583333330</v>
      </c>
      <c r="I176" t="s" s="47">
        <v>144</v>
      </c>
      <c r="J176" t="s" s="47">
        <v>746</v>
      </c>
      <c r="K176" t="s" s="47">
        <v>49</v>
      </c>
      <c r="L176" t="s" s="47">
        <v>131</v>
      </c>
      <c r="M176" t="s" s="47">
        <v>27</v>
      </c>
      <c r="N176" t="s" s="47">
        <v>28</v>
      </c>
      <c r="O176" s="48">
        <v>54560</v>
      </c>
      <c r="P176" s="48">
        <v>38370</v>
      </c>
      <c r="Q176" s="48">
        <v>105</v>
      </c>
      <c r="R176" s="48">
        <v>865</v>
      </c>
      <c r="S176" s="48">
        <v>16756</v>
      </c>
      <c r="T176" s="48">
        <v>15891</v>
      </c>
      <c r="U176" s="48">
        <v>2346</v>
      </c>
      <c r="V176" s="48">
        <v>1971</v>
      </c>
      <c r="W176" s="48">
        <v>0</v>
      </c>
      <c r="X176" s="48">
        <v>0</v>
      </c>
      <c r="Y176" s="48">
        <v>1406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11"/>
    </row>
    <row r="177" ht="15.75" customHeight="1">
      <c r="A177" t="s" s="43">
        <v>747</v>
      </c>
      <c r="B177" t="s" s="44">
        <v>90</v>
      </c>
      <c r="C177" t="s" s="44">
        <v>748</v>
      </c>
      <c r="D177" t="s" s="44">
        <v>92</v>
      </c>
      <c r="E177" t="s" s="44">
        <v>93</v>
      </c>
      <c r="F177" t="s" s="44">
        <v>79</v>
      </c>
      <c r="G177" t="s" s="44">
        <v>80</v>
      </c>
      <c r="H177" s="40">
        <v>43812.175</v>
      </c>
      <c r="I177" t="s" s="44">
        <v>124</v>
      </c>
      <c r="J177" t="s" s="44">
        <v>749</v>
      </c>
      <c r="K177" t="s" s="44">
        <v>49</v>
      </c>
      <c r="L177" t="s" s="44">
        <v>50</v>
      </c>
      <c r="M177" t="s" s="44">
        <v>28</v>
      </c>
      <c r="N177" t="s" s="44">
        <v>27</v>
      </c>
      <c r="O177" s="45">
        <v>66234</v>
      </c>
      <c r="P177" s="45">
        <v>38588</v>
      </c>
      <c r="Q177" s="45">
        <v>106</v>
      </c>
      <c r="R177" s="45">
        <v>6175</v>
      </c>
      <c r="S177" s="45">
        <v>13142</v>
      </c>
      <c r="T177" s="45">
        <v>19317</v>
      </c>
      <c r="U177" s="45">
        <v>1642</v>
      </c>
      <c r="V177" s="45">
        <v>3039</v>
      </c>
      <c r="W177" s="45">
        <v>1124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324</v>
      </c>
      <c r="AF177" s="45">
        <v>0</v>
      </c>
      <c r="AG177" s="41"/>
    </row>
    <row r="178" ht="15.75" customHeight="1">
      <c r="A178" t="s" s="46">
        <v>750</v>
      </c>
      <c r="B178" t="s" s="47">
        <v>101</v>
      </c>
      <c r="C178" t="s" s="47">
        <v>751</v>
      </c>
      <c r="D178" t="s" s="47">
        <v>103</v>
      </c>
      <c r="E178" t="s" s="47">
        <v>104</v>
      </c>
      <c r="F178" t="s" s="47">
        <v>79</v>
      </c>
      <c r="G178" t="s" s="47">
        <v>80</v>
      </c>
      <c r="H178" s="9">
        <v>43812.191666666666</v>
      </c>
      <c r="I178" t="s" s="47">
        <v>536</v>
      </c>
      <c r="J178" t="s" s="47">
        <v>752</v>
      </c>
      <c r="K178" t="s" s="47">
        <v>64</v>
      </c>
      <c r="L178" t="s" s="47">
        <v>131</v>
      </c>
      <c r="M178" t="s" s="47">
        <v>27</v>
      </c>
      <c r="N178" t="s" s="47">
        <v>28</v>
      </c>
      <c r="O178" s="48">
        <v>73199</v>
      </c>
      <c r="P178" s="48">
        <v>47017</v>
      </c>
      <c r="Q178" s="48">
        <v>111</v>
      </c>
      <c r="R178" s="48">
        <v>2540</v>
      </c>
      <c r="S178" s="48">
        <v>21259</v>
      </c>
      <c r="T178" s="48">
        <v>18719</v>
      </c>
      <c r="U178" s="48">
        <v>3450</v>
      </c>
      <c r="V178" s="48">
        <v>1908</v>
      </c>
      <c r="W178" s="48">
        <v>1046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635</v>
      </c>
      <c r="AF178" s="48">
        <v>0</v>
      </c>
      <c r="AG178" s="11"/>
    </row>
    <row r="179" ht="15.75" customHeight="1">
      <c r="A179" t="s" s="43">
        <v>753</v>
      </c>
      <c r="B179" t="s" s="44">
        <v>101</v>
      </c>
      <c r="C179" t="s" s="44">
        <v>754</v>
      </c>
      <c r="D179" t="s" s="44">
        <v>103</v>
      </c>
      <c r="E179" t="s" s="44">
        <v>104</v>
      </c>
      <c r="F179" t="s" s="44">
        <v>79</v>
      </c>
      <c r="G179" t="s" s="44">
        <v>46</v>
      </c>
      <c r="H179" s="40">
        <v>43812.170833333330</v>
      </c>
      <c r="I179" t="s" s="44">
        <v>714</v>
      </c>
      <c r="J179" t="s" s="44">
        <v>755</v>
      </c>
      <c r="K179" t="s" s="44">
        <v>64</v>
      </c>
      <c r="L179" t="s" s="44">
        <v>56</v>
      </c>
      <c r="M179" t="s" s="44">
        <v>27</v>
      </c>
      <c r="N179" t="s" s="44">
        <v>28</v>
      </c>
      <c r="O179" s="45">
        <v>65080</v>
      </c>
      <c r="P179" s="45">
        <v>50016</v>
      </c>
      <c r="Q179" s="45">
        <v>211</v>
      </c>
      <c r="R179" s="45">
        <v>17381</v>
      </c>
      <c r="S179" s="45">
        <v>29356</v>
      </c>
      <c r="T179" s="45">
        <v>11975</v>
      </c>
      <c r="U179" s="45">
        <v>6627</v>
      </c>
      <c r="V179" s="45">
        <v>0</v>
      </c>
      <c r="W179" s="45">
        <v>2058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1"/>
    </row>
    <row r="180" ht="15.75" customHeight="1">
      <c r="A180" t="s" s="46">
        <v>756</v>
      </c>
      <c r="B180" t="s" s="47">
        <v>101</v>
      </c>
      <c r="C180" t="s" s="47">
        <v>757</v>
      </c>
      <c r="D180" t="s" s="47">
        <v>103</v>
      </c>
      <c r="E180" t="s" s="47">
        <v>104</v>
      </c>
      <c r="F180" t="s" s="47">
        <v>79</v>
      </c>
      <c r="G180" t="s" s="47">
        <v>80</v>
      </c>
      <c r="H180" s="9">
        <v>43812.184027777781</v>
      </c>
      <c r="I180" t="s" s="47">
        <v>163</v>
      </c>
      <c r="J180" t="s" s="47">
        <v>758</v>
      </c>
      <c r="K180" t="s" s="47">
        <v>64</v>
      </c>
      <c r="L180" t="s" s="47">
        <v>50</v>
      </c>
      <c r="M180" t="s" s="47">
        <v>28</v>
      </c>
      <c r="N180" t="s" s="47">
        <v>27</v>
      </c>
      <c r="O180" s="48">
        <v>73062</v>
      </c>
      <c r="P180" s="48">
        <v>42462</v>
      </c>
      <c r="Q180" s="48">
        <v>137</v>
      </c>
      <c r="R180" s="48">
        <v>6019</v>
      </c>
      <c r="S180" s="48">
        <v>15671</v>
      </c>
      <c r="T180" s="48">
        <v>21690</v>
      </c>
      <c r="U180" s="48">
        <v>2621</v>
      </c>
      <c r="V180" s="48">
        <v>2480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11"/>
    </row>
    <row r="181" ht="15.75" customHeight="1">
      <c r="A181" t="s" s="43">
        <v>759</v>
      </c>
      <c r="B181" t="s" s="44">
        <v>197</v>
      </c>
      <c r="C181" t="s" s="44">
        <v>760</v>
      </c>
      <c r="D181" t="s" s="44">
        <v>634</v>
      </c>
      <c r="E181" t="s" s="44">
        <v>200</v>
      </c>
      <c r="F181" t="s" s="44">
        <v>79</v>
      </c>
      <c r="G181" t="s" s="44">
        <v>46</v>
      </c>
      <c r="H181" s="40">
        <v>43812.201388888891</v>
      </c>
      <c r="I181" t="s" s="44">
        <v>761</v>
      </c>
      <c r="J181" t="s" s="44">
        <v>762</v>
      </c>
      <c r="K181" t="s" s="44">
        <v>49</v>
      </c>
      <c r="L181" t="s" s="44">
        <v>56</v>
      </c>
      <c r="M181" t="s" s="44">
        <v>27</v>
      </c>
      <c r="N181" t="s" s="44">
        <v>29</v>
      </c>
      <c r="O181" s="45">
        <v>73372</v>
      </c>
      <c r="P181" s="45">
        <v>50954</v>
      </c>
      <c r="Q181" s="45">
        <v>269</v>
      </c>
      <c r="R181" s="45">
        <v>23993</v>
      </c>
      <c r="S181" s="45">
        <v>32150</v>
      </c>
      <c r="T181" s="45">
        <v>7838</v>
      </c>
      <c r="U181" s="45">
        <v>8157</v>
      </c>
      <c r="V181" s="45">
        <v>0</v>
      </c>
      <c r="W181" s="45">
        <v>2809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1"/>
    </row>
    <row r="182" ht="15.75" customHeight="1">
      <c r="A182" t="s" s="46">
        <v>763</v>
      </c>
      <c r="B182" t="s" s="47">
        <v>166</v>
      </c>
      <c r="C182" t="s" s="47">
        <v>764</v>
      </c>
      <c r="D182" t="s" s="47">
        <v>206</v>
      </c>
      <c r="E182" t="s" s="47">
        <v>169</v>
      </c>
      <c r="F182" t="s" s="47">
        <v>79</v>
      </c>
      <c r="G182" t="s" s="47">
        <v>46</v>
      </c>
      <c r="H182" s="9">
        <v>43812.234027777777</v>
      </c>
      <c r="I182" t="s" s="47">
        <v>98</v>
      </c>
      <c r="J182" t="s" s="47">
        <v>765</v>
      </c>
      <c r="K182" t="s" s="47">
        <v>49</v>
      </c>
      <c r="L182" t="s" s="47">
        <v>131</v>
      </c>
      <c r="M182" t="s" s="47">
        <v>27</v>
      </c>
      <c r="N182" t="s" s="47">
        <v>28</v>
      </c>
      <c r="O182" s="48">
        <v>81253</v>
      </c>
      <c r="P182" s="48">
        <v>56389</v>
      </c>
      <c r="Q182" s="48">
        <v>272</v>
      </c>
      <c r="R182" s="48">
        <v>1561</v>
      </c>
      <c r="S182" s="48">
        <v>26179</v>
      </c>
      <c r="T182" s="48">
        <v>24618</v>
      </c>
      <c r="U182" s="48">
        <v>2406</v>
      </c>
      <c r="V182" s="48">
        <v>1874</v>
      </c>
      <c r="W182" s="48">
        <v>1060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252</v>
      </c>
      <c r="AF182" s="48">
        <v>0</v>
      </c>
      <c r="AG182" s="11"/>
    </row>
    <row r="183" ht="15.75" customHeight="1">
      <c r="A183" t="s" s="43">
        <v>766</v>
      </c>
      <c r="B183" t="s" s="44">
        <v>166</v>
      </c>
      <c r="C183" t="s" s="44">
        <v>767</v>
      </c>
      <c r="D183" t="s" s="44">
        <v>168</v>
      </c>
      <c r="E183" t="s" s="44">
        <v>169</v>
      </c>
      <c r="F183" t="s" s="44">
        <v>79</v>
      </c>
      <c r="G183" t="s" s="44">
        <v>80</v>
      </c>
      <c r="H183" s="40">
        <v>43812.141666666670</v>
      </c>
      <c r="I183" t="s" s="44">
        <v>768</v>
      </c>
      <c r="J183" t="s" s="44">
        <v>769</v>
      </c>
      <c r="K183" t="s" s="44">
        <v>64</v>
      </c>
      <c r="L183" t="s" s="44">
        <v>50</v>
      </c>
      <c r="M183" t="s" s="44">
        <v>28</v>
      </c>
      <c r="N183" t="s" s="44">
        <v>27</v>
      </c>
      <c r="O183" s="45">
        <v>71389</v>
      </c>
      <c r="P183" s="45">
        <v>41581</v>
      </c>
      <c r="Q183" s="45">
        <v>108</v>
      </c>
      <c r="R183" s="45">
        <v>2278</v>
      </c>
      <c r="S183" s="45">
        <v>14360</v>
      </c>
      <c r="T183" s="45">
        <v>16638</v>
      </c>
      <c r="U183" s="45">
        <v>1748</v>
      </c>
      <c r="V183" s="45">
        <v>6842</v>
      </c>
      <c r="W183" s="45">
        <v>981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1012</v>
      </c>
      <c r="AF183" s="45">
        <v>0</v>
      </c>
      <c r="AG183" s="41"/>
    </row>
    <row r="184" ht="15.75" customHeight="1">
      <c r="A184" t="s" s="46">
        <v>770</v>
      </c>
      <c r="B184" t="s" s="47">
        <v>166</v>
      </c>
      <c r="C184" t="s" s="47">
        <v>771</v>
      </c>
      <c r="D184" t="s" s="47">
        <v>168</v>
      </c>
      <c r="E184" t="s" s="47">
        <v>169</v>
      </c>
      <c r="F184" t="s" s="47">
        <v>79</v>
      </c>
      <c r="G184" t="s" s="47">
        <v>46</v>
      </c>
      <c r="H184" s="9">
        <v>43812.129861111112</v>
      </c>
      <c r="I184" t="s" s="47">
        <v>596</v>
      </c>
      <c r="J184" t="s" s="47">
        <v>772</v>
      </c>
      <c r="K184" t="s" s="47">
        <v>49</v>
      </c>
      <c r="L184" t="s" s="47">
        <v>50</v>
      </c>
      <c r="M184" t="s" s="47">
        <v>28</v>
      </c>
      <c r="N184" t="s" s="47">
        <v>27</v>
      </c>
      <c r="O184" s="48">
        <v>72362</v>
      </c>
      <c r="P184" s="48">
        <v>40698</v>
      </c>
      <c r="Q184" s="48">
        <v>95</v>
      </c>
      <c r="R184" s="48">
        <v>2370</v>
      </c>
      <c r="S184" s="48">
        <v>13370</v>
      </c>
      <c r="T184" s="48">
        <v>15740</v>
      </c>
      <c r="U184" s="48">
        <v>1476</v>
      </c>
      <c r="V184" s="48">
        <v>8294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1818</v>
      </c>
      <c r="AF184" s="48">
        <v>0</v>
      </c>
      <c r="AG184" s="11"/>
    </row>
    <row r="185" ht="15.75" customHeight="1">
      <c r="A185" t="s" s="43">
        <v>773</v>
      </c>
      <c r="B185" t="s" s="44">
        <v>166</v>
      </c>
      <c r="C185" t="s" s="44">
        <v>774</v>
      </c>
      <c r="D185" t="s" s="44">
        <v>168</v>
      </c>
      <c r="E185" t="s" s="44">
        <v>169</v>
      </c>
      <c r="F185" t="s" s="44">
        <v>79</v>
      </c>
      <c r="G185" t="s" s="44">
        <v>46</v>
      </c>
      <c r="H185" s="40">
        <v>43812.146527777775</v>
      </c>
      <c r="I185" t="s" s="44">
        <v>340</v>
      </c>
      <c r="J185" t="s" s="44">
        <v>356</v>
      </c>
      <c r="K185" t="s" s="44">
        <v>49</v>
      </c>
      <c r="L185" t="s" s="44">
        <v>131</v>
      </c>
      <c r="M185" t="s" s="44">
        <v>27</v>
      </c>
      <c r="N185" t="s" s="44">
        <v>28</v>
      </c>
      <c r="O185" s="45">
        <v>75356</v>
      </c>
      <c r="P185" s="45">
        <v>45437</v>
      </c>
      <c r="Q185" s="45">
        <v>82</v>
      </c>
      <c r="R185" s="45">
        <v>3630</v>
      </c>
      <c r="S185" s="45">
        <v>19609</v>
      </c>
      <c r="T185" s="45">
        <v>15979</v>
      </c>
      <c r="U185" s="45">
        <v>1907</v>
      </c>
      <c r="V185" s="45">
        <v>6247</v>
      </c>
      <c r="W185" s="45">
        <v>872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823</v>
      </c>
      <c r="AF185" s="45">
        <v>0</v>
      </c>
      <c r="AG185" s="41"/>
    </row>
    <row r="186" ht="15.75" customHeight="1">
      <c r="A186" t="s" s="46">
        <v>775</v>
      </c>
      <c r="B186" t="s" s="47">
        <v>75</v>
      </c>
      <c r="C186" t="s" s="47">
        <v>776</v>
      </c>
      <c r="D186" t="s" s="47">
        <v>135</v>
      </c>
      <c r="E186" t="s" s="47">
        <v>78</v>
      </c>
      <c r="F186" t="s" s="47">
        <v>79</v>
      </c>
      <c r="G186" t="s" s="47">
        <v>46</v>
      </c>
      <c r="H186" s="9">
        <v>43812.128472222219</v>
      </c>
      <c r="I186" t="s" s="47">
        <v>777</v>
      </c>
      <c r="J186" t="s" s="47">
        <v>778</v>
      </c>
      <c r="K186" t="s" s="47">
        <v>64</v>
      </c>
      <c r="L186" t="s" s="47">
        <v>56</v>
      </c>
      <c r="M186" t="s" s="47">
        <v>27</v>
      </c>
      <c r="N186" t="s" s="47">
        <v>28</v>
      </c>
      <c r="O186" s="48">
        <v>76355</v>
      </c>
      <c r="P186" s="48">
        <v>50701</v>
      </c>
      <c r="Q186" s="48">
        <v>219</v>
      </c>
      <c r="R186" s="48">
        <v>12278</v>
      </c>
      <c r="S186" s="48">
        <v>28830</v>
      </c>
      <c r="T186" s="48">
        <v>16552</v>
      </c>
      <c r="U186" s="48">
        <v>2895</v>
      </c>
      <c r="V186" s="48">
        <v>0</v>
      </c>
      <c r="W186" s="48">
        <v>1371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1053</v>
      </c>
      <c r="AF186" s="48">
        <v>0</v>
      </c>
      <c r="AG186" s="11"/>
    </row>
    <row r="187" ht="15.75" customHeight="1">
      <c r="A187" t="s" s="43">
        <v>779</v>
      </c>
      <c r="B187" t="s" s="44">
        <v>84</v>
      </c>
      <c r="C187" t="s" s="44">
        <v>780</v>
      </c>
      <c r="D187" t="s" s="44">
        <v>86</v>
      </c>
      <c r="E187" t="s" s="44">
        <v>86</v>
      </c>
      <c r="F187" t="s" s="44">
        <v>79</v>
      </c>
      <c r="G187" t="s" s="44">
        <v>80</v>
      </c>
      <c r="H187" s="40">
        <v>43812.211111111108</v>
      </c>
      <c r="I187" t="s" s="44">
        <v>781</v>
      </c>
      <c r="J187" t="s" s="44">
        <v>782</v>
      </c>
      <c r="K187" t="s" s="44">
        <v>49</v>
      </c>
      <c r="L187" t="s" s="44">
        <v>131</v>
      </c>
      <c r="M187" t="s" s="44">
        <v>27</v>
      </c>
      <c r="N187" t="s" s="44">
        <v>28</v>
      </c>
      <c r="O187" s="45">
        <v>61936</v>
      </c>
      <c r="P187" s="45">
        <v>36684</v>
      </c>
      <c r="Q187" s="45">
        <v>156</v>
      </c>
      <c r="R187" s="45">
        <v>11533</v>
      </c>
      <c r="S187" s="45">
        <v>23134</v>
      </c>
      <c r="T187" s="45">
        <v>11601</v>
      </c>
      <c r="U187" s="45">
        <v>1210</v>
      </c>
      <c r="V187" s="45">
        <v>0</v>
      </c>
      <c r="W187" s="45">
        <v>739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1"/>
    </row>
    <row r="188" ht="15.75" customHeight="1">
      <c r="A188" t="s" s="46">
        <v>783</v>
      </c>
      <c r="B188" t="s" s="47">
        <v>84</v>
      </c>
      <c r="C188" t="s" s="47">
        <v>784</v>
      </c>
      <c r="D188" t="s" s="47">
        <v>86</v>
      </c>
      <c r="E188" t="s" s="47">
        <v>86</v>
      </c>
      <c r="F188" t="s" s="47">
        <v>79</v>
      </c>
      <c r="G188" t="s" s="47">
        <v>80</v>
      </c>
      <c r="H188" s="9">
        <v>43812.189583333333</v>
      </c>
      <c r="I188" t="s" s="47">
        <v>785</v>
      </c>
      <c r="J188" t="s" s="47">
        <v>786</v>
      </c>
      <c r="K188" t="s" s="47">
        <v>49</v>
      </c>
      <c r="L188" t="s" s="47">
        <v>56</v>
      </c>
      <c r="M188" t="s" s="47">
        <v>27</v>
      </c>
      <c r="N188" t="s" s="47">
        <v>28</v>
      </c>
      <c r="O188" s="48">
        <v>60731</v>
      </c>
      <c r="P188" s="48">
        <v>36576</v>
      </c>
      <c r="Q188" s="48">
        <v>163</v>
      </c>
      <c r="R188" s="48">
        <v>15565</v>
      </c>
      <c r="S188" s="48">
        <v>24835</v>
      </c>
      <c r="T188" s="48">
        <v>9270</v>
      </c>
      <c r="U188" s="48">
        <v>1608</v>
      </c>
      <c r="V188" s="48">
        <v>0</v>
      </c>
      <c r="W188" s="48">
        <v>863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11"/>
    </row>
    <row r="189" ht="15.75" customHeight="1">
      <c r="A189" t="s" s="43">
        <v>787</v>
      </c>
      <c r="B189" t="s" s="44">
        <v>160</v>
      </c>
      <c r="C189" t="s" s="44">
        <v>788</v>
      </c>
      <c r="D189" t="s" s="44">
        <v>162</v>
      </c>
      <c r="E189" t="s" s="44">
        <v>162</v>
      </c>
      <c r="F189" t="s" s="44">
        <v>79</v>
      </c>
      <c r="G189" t="s" s="44">
        <v>80</v>
      </c>
      <c r="H189" s="40">
        <v>43812.163194444445</v>
      </c>
      <c r="I189" t="s" s="44">
        <v>789</v>
      </c>
      <c r="J189" t="s" s="44">
        <v>790</v>
      </c>
      <c r="K189" t="s" s="44">
        <v>64</v>
      </c>
      <c r="L189" t="s" s="44">
        <v>50</v>
      </c>
      <c r="M189" t="s" s="44">
        <v>28</v>
      </c>
      <c r="N189" t="s" s="44">
        <v>31</v>
      </c>
      <c r="O189" s="45">
        <v>80331</v>
      </c>
      <c r="P189" s="45">
        <v>55778</v>
      </c>
      <c r="Q189" s="45">
        <v>236</v>
      </c>
      <c r="R189" s="45">
        <v>27310</v>
      </c>
      <c r="S189" s="45">
        <v>9160</v>
      </c>
      <c r="T189" s="45">
        <v>36521</v>
      </c>
      <c r="U189" s="45">
        <v>0</v>
      </c>
      <c r="V189" s="45">
        <v>571</v>
      </c>
      <c r="W189" s="45">
        <v>9211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315</v>
      </c>
      <c r="AF189" s="45">
        <v>0</v>
      </c>
      <c r="AG189" s="41"/>
    </row>
    <row r="190" ht="15.75" customHeight="1">
      <c r="A190" t="s" s="46">
        <v>791</v>
      </c>
      <c r="B190" t="s" s="47">
        <v>58</v>
      </c>
      <c r="C190" t="s" s="47">
        <v>792</v>
      </c>
      <c r="D190" t="s" s="47">
        <v>60</v>
      </c>
      <c r="E190" t="s" s="47">
        <v>60</v>
      </c>
      <c r="F190" t="s" s="47">
        <v>60</v>
      </c>
      <c r="G190" t="s" s="47">
        <v>46</v>
      </c>
      <c r="H190" s="9">
        <v>43812.171527777777</v>
      </c>
      <c r="I190" t="s" s="47">
        <v>793</v>
      </c>
      <c r="J190" t="s" s="47">
        <v>290</v>
      </c>
      <c r="K190" t="s" s="47">
        <v>49</v>
      </c>
      <c r="L190" t="s" s="47">
        <v>56</v>
      </c>
      <c r="M190" t="s" s="47">
        <v>27</v>
      </c>
      <c r="N190" t="s" s="47">
        <v>32</v>
      </c>
      <c r="O190" s="48">
        <v>74580</v>
      </c>
      <c r="P190" s="48">
        <v>51429</v>
      </c>
      <c r="Q190" s="48">
        <v>123</v>
      </c>
      <c r="R190" s="48">
        <v>1805</v>
      </c>
      <c r="S190" s="48">
        <v>22678</v>
      </c>
      <c r="T190" s="48">
        <v>4745</v>
      </c>
      <c r="U190" s="48">
        <v>3133</v>
      </c>
      <c r="V190" s="48">
        <v>0</v>
      </c>
      <c r="W190" s="48">
        <v>0</v>
      </c>
      <c r="X190" s="48">
        <v>20873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11"/>
    </row>
    <row r="191" ht="15.75" customHeight="1">
      <c r="A191" t="s" s="43">
        <v>794</v>
      </c>
      <c r="B191" t="s" s="44">
        <v>58</v>
      </c>
      <c r="C191" t="s" s="44">
        <v>795</v>
      </c>
      <c r="D191" t="s" s="44">
        <v>60</v>
      </c>
      <c r="E191" t="s" s="44">
        <v>60</v>
      </c>
      <c r="F191" t="s" s="44">
        <v>60</v>
      </c>
      <c r="G191" t="s" s="44">
        <v>46</v>
      </c>
      <c r="H191" s="40">
        <v>43812.193055555559</v>
      </c>
      <c r="I191" t="s" s="44">
        <v>157</v>
      </c>
      <c r="J191" t="s" s="44">
        <v>796</v>
      </c>
      <c r="K191" t="s" s="44">
        <v>49</v>
      </c>
      <c r="L191" t="s" s="44">
        <v>56</v>
      </c>
      <c r="M191" t="s" s="44">
        <v>27</v>
      </c>
      <c r="N191" t="s" s="44">
        <v>32</v>
      </c>
      <c r="O191" s="45">
        <v>68330</v>
      </c>
      <c r="P191" s="45">
        <v>49153</v>
      </c>
      <c r="Q191" s="45">
        <v>142</v>
      </c>
      <c r="R191" s="45">
        <v>3781</v>
      </c>
      <c r="S191" s="45">
        <v>22611</v>
      </c>
      <c r="T191" s="45">
        <v>4172</v>
      </c>
      <c r="U191" s="45">
        <v>3540</v>
      </c>
      <c r="V191" s="45">
        <v>0</v>
      </c>
      <c r="W191" s="45">
        <v>0</v>
      </c>
      <c r="X191" s="45">
        <v>18830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1"/>
    </row>
    <row r="192" ht="15.75" customHeight="1">
      <c r="A192" t="s" s="46">
        <v>797</v>
      </c>
      <c r="B192" t="s" s="47">
        <v>58</v>
      </c>
      <c r="C192" t="s" s="47">
        <v>798</v>
      </c>
      <c r="D192" t="s" s="47">
        <v>60</v>
      </c>
      <c r="E192" t="s" s="47">
        <v>60</v>
      </c>
      <c r="F192" t="s" s="47">
        <v>60</v>
      </c>
      <c r="G192" t="s" s="47">
        <v>61</v>
      </c>
      <c r="H192" s="9">
        <v>43812.150694444441</v>
      </c>
      <c r="I192" t="s" s="47">
        <v>221</v>
      </c>
      <c r="J192" t="s" s="47">
        <v>799</v>
      </c>
      <c r="K192" t="s" s="47">
        <v>49</v>
      </c>
      <c r="L192" t="s" s="47">
        <v>65</v>
      </c>
      <c r="M192" t="s" s="47">
        <v>32</v>
      </c>
      <c r="N192" t="s" s="47">
        <v>27</v>
      </c>
      <c r="O192" s="48">
        <v>66210</v>
      </c>
      <c r="P192" s="48">
        <v>45277</v>
      </c>
      <c r="Q192" s="48">
        <v>134</v>
      </c>
      <c r="R192" s="48">
        <v>13375</v>
      </c>
      <c r="S192" s="48">
        <v>10986</v>
      </c>
      <c r="T192" s="48">
        <v>6045</v>
      </c>
      <c r="U192" s="48">
        <v>3573</v>
      </c>
      <c r="V192" s="48">
        <v>0</v>
      </c>
      <c r="W192" s="48">
        <v>0</v>
      </c>
      <c r="X192" s="48">
        <v>24361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312</v>
      </c>
      <c r="AF192" s="48">
        <v>0</v>
      </c>
      <c r="AG192" s="11"/>
    </row>
    <row r="193" ht="15.75" customHeight="1">
      <c r="A193" t="s" s="43">
        <v>800</v>
      </c>
      <c r="B193" t="s" s="44">
        <v>58</v>
      </c>
      <c r="C193" t="s" s="44">
        <v>801</v>
      </c>
      <c r="D193" t="s" s="44">
        <v>60</v>
      </c>
      <c r="E193" t="s" s="44">
        <v>60</v>
      </c>
      <c r="F193" t="s" s="44">
        <v>60</v>
      </c>
      <c r="G193" t="s" s="44">
        <v>61</v>
      </c>
      <c r="H193" s="40">
        <v>43812.146527777775</v>
      </c>
      <c r="I193" t="s" s="44">
        <v>366</v>
      </c>
      <c r="J193" t="s" s="44">
        <v>802</v>
      </c>
      <c r="K193" t="s" s="44">
        <v>49</v>
      </c>
      <c r="L193" t="s" s="44">
        <v>65</v>
      </c>
      <c r="M193" t="s" s="44">
        <v>32</v>
      </c>
      <c r="N193" t="s" s="44">
        <v>28</v>
      </c>
      <c r="O193" s="45">
        <v>64431</v>
      </c>
      <c r="P193" s="45">
        <v>41579</v>
      </c>
      <c r="Q193" s="45">
        <v>92</v>
      </c>
      <c r="R193" s="45">
        <v>12259</v>
      </c>
      <c r="S193" s="45">
        <v>5149</v>
      </c>
      <c r="T193" s="45">
        <v>10096</v>
      </c>
      <c r="U193" s="45">
        <v>2468</v>
      </c>
      <c r="V193" s="45">
        <v>1271</v>
      </c>
      <c r="W193" s="45">
        <v>0</v>
      </c>
      <c r="X193" s="45">
        <v>22355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240</v>
      </c>
      <c r="AF193" s="45">
        <v>0</v>
      </c>
      <c r="AG193" s="41"/>
    </row>
    <row r="194" ht="15.75" customHeight="1">
      <c r="A194" t="s" s="46">
        <v>803</v>
      </c>
      <c r="B194" t="s" s="47">
        <v>58</v>
      </c>
      <c r="C194" t="s" s="47">
        <v>804</v>
      </c>
      <c r="D194" t="s" s="47">
        <v>60</v>
      </c>
      <c r="E194" t="s" s="47">
        <v>60</v>
      </c>
      <c r="F194" t="s" s="47">
        <v>60</v>
      </c>
      <c r="G194" t="s" s="47">
        <v>46</v>
      </c>
      <c r="H194" s="9">
        <v>43812.177083333336</v>
      </c>
      <c r="I194" t="s" s="47">
        <v>805</v>
      </c>
      <c r="J194" t="s" s="47">
        <v>806</v>
      </c>
      <c r="K194" t="s" s="47">
        <v>49</v>
      </c>
      <c r="L194" t="s" s="47">
        <v>65</v>
      </c>
      <c r="M194" t="s" s="47">
        <v>32</v>
      </c>
      <c r="N194" t="s" s="47">
        <v>28</v>
      </c>
      <c r="O194" s="48">
        <v>76652</v>
      </c>
      <c r="P194" s="48">
        <v>53482</v>
      </c>
      <c r="Q194" s="48">
        <v>130</v>
      </c>
      <c r="R194" s="48">
        <v>10699</v>
      </c>
      <c r="S194" s="48">
        <v>11207</v>
      </c>
      <c r="T194" s="48">
        <v>13028</v>
      </c>
      <c r="U194" s="48">
        <v>4262</v>
      </c>
      <c r="V194" s="48">
        <v>0</v>
      </c>
      <c r="W194" s="48">
        <v>1258</v>
      </c>
      <c r="X194" s="48">
        <v>23727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11"/>
    </row>
    <row r="195" ht="15.75" customHeight="1">
      <c r="A195" t="s" s="43">
        <v>807</v>
      </c>
      <c r="B195" t="s" s="44">
        <v>42</v>
      </c>
      <c r="C195" t="s" s="44">
        <v>808</v>
      </c>
      <c r="D195" t="s" s="44">
        <v>113</v>
      </c>
      <c r="E195" t="s" s="44">
        <v>45</v>
      </c>
      <c r="F195" t="s" s="44">
        <v>45</v>
      </c>
      <c r="G195" t="s" s="44">
        <v>46</v>
      </c>
      <c r="H195" s="40">
        <v>43812.098611111112</v>
      </c>
      <c r="I195" t="s" s="44">
        <v>345</v>
      </c>
      <c r="J195" t="s" s="44">
        <v>809</v>
      </c>
      <c r="K195" t="s" s="44">
        <v>64</v>
      </c>
      <c r="L195" t="s" s="44">
        <v>116</v>
      </c>
      <c r="M195" t="s" s="44">
        <v>33</v>
      </c>
      <c r="N195" t="s" s="44">
        <v>27</v>
      </c>
      <c r="O195" s="45">
        <v>44362</v>
      </c>
      <c r="P195" s="45">
        <v>29928</v>
      </c>
      <c r="Q195" s="45">
        <v>128</v>
      </c>
      <c r="R195" s="45">
        <v>4740</v>
      </c>
      <c r="S195" s="45">
        <v>9707</v>
      </c>
      <c r="T195" s="45">
        <v>3998</v>
      </c>
      <c r="U195" s="45">
        <v>0</v>
      </c>
      <c r="V195" s="45">
        <v>1776</v>
      </c>
      <c r="W195" s="45">
        <v>0</v>
      </c>
      <c r="X195" s="45">
        <v>0</v>
      </c>
      <c r="Y195" s="45">
        <v>14447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1"/>
    </row>
    <row r="196" ht="15.75" customHeight="1">
      <c r="A196" t="s" s="46">
        <v>810</v>
      </c>
      <c r="B196" t="s" s="47">
        <v>160</v>
      </c>
      <c r="C196" t="s" s="47">
        <v>811</v>
      </c>
      <c r="D196" t="s" s="47">
        <v>162</v>
      </c>
      <c r="E196" t="s" s="47">
        <v>162</v>
      </c>
      <c r="F196" t="s" s="47">
        <v>79</v>
      </c>
      <c r="G196" t="s" s="47">
        <v>80</v>
      </c>
      <c r="H196" s="9">
        <v>43812.090972222220</v>
      </c>
      <c r="I196" t="s" s="47">
        <v>812</v>
      </c>
      <c r="J196" t="s" s="47">
        <v>813</v>
      </c>
      <c r="K196" t="s" s="47">
        <v>64</v>
      </c>
      <c r="L196" t="s" s="47">
        <v>50</v>
      </c>
      <c r="M196" t="s" s="47">
        <v>28</v>
      </c>
      <c r="N196" t="s" s="47">
        <v>27</v>
      </c>
      <c r="O196" s="48">
        <v>75510</v>
      </c>
      <c r="P196" s="48">
        <v>54807</v>
      </c>
      <c r="Q196" s="48">
        <v>162</v>
      </c>
      <c r="R196" s="48">
        <v>13300</v>
      </c>
      <c r="S196" s="48">
        <v>14832</v>
      </c>
      <c r="T196" s="48">
        <v>28132</v>
      </c>
      <c r="U196" s="48">
        <v>9444</v>
      </c>
      <c r="V196" s="48">
        <v>664</v>
      </c>
      <c r="W196" s="48">
        <v>1735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11"/>
    </row>
    <row r="197" ht="15.75" customHeight="1">
      <c r="A197" t="s" s="43">
        <v>814</v>
      </c>
      <c r="B197" t="s" s="44">
        <v>160</v>
      </c>
      <c r="C197" t="s" s="44">
        <v>815</v>
      </c>
      <c r="D197" t="s" s="44">
        <v>162</v>
      </c>
      <c r="E197" t="s" s="44">
        <v>162</v>
      </c>
      <c r="F197" t="s" s="44">
        <v>79</v>
      </c>
      <c r="G197" t="s" s="44">
        <v>80</v>
      </c>
      <c r="H197" s="40">
        <v>43812.094444444447</v>
      </c>
      <c r="I197" t="s" s="44">
        <v>393</v>
      </c>
      <c r="J197" t="s" s="44">
        <v>816</v>
      </c>
      <c r="K197" t="s" s="44">
        <v>49</v>
      </c>
      <c r="L197" t="s" s="44">
        <v>50</v>
      </c>
      <c r="M197" t="s" s="44">
        <v>28</v>
      </c>
      <c r="N197" t="s" s="44">
        <v>27</v>
      </c>
      <c r="O197" s="45">
        <v>74473</v>
      </c>
      <c r="P197" s="45">
        <v>49631</v>
      </c>
      <c r="Q197" s="45">
        <v>224</v>
      </c>
      <c r="R197" s="45">
        <v>12269</v>
      </c>
      <c r="S197" s="45">
        <v>15767</v>
      </c>
      <c r="T197" s="45">
        <v>28036</v>
      </c>
      <c r="U197" s="45">
        <v>4370</v>
      </c>
      <c r="V197" s="45">
        <v>0</v>
      </c>
      <c r="W197" s="45">
        <v>1458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1"/>
    </row>
    <row r="198" ht="15.75" customHeight="1">
      <c r="A198" t="s" s="46">
        <v>817</v>
      </c>
      <c r="B198" t="s" s="47">
        <v>160</v>
      </c>
      <c r="C198" t="s" s="47">
        <v>818</v>
      </c>
      <c r="D198" t="s" s="47">
        <v>162</v>
      </c>
      <c r="E198" t="s" s="47">
        <v>162</v>
      </c>
      <c r="F198" t="s" s="47">
        <v>79</v>
      </c>
      <c r="G198" t="s" s="47">
        <v>80</v>
      </c>
      <c r="H198" s="9">
        <v>43812.113888888889</v>
      </c>
      <c r="I198" t="s" s="47">
        <v>819</v>
      </c>
      <c r="J198" t="s" s="47">
        <v>820</v>
      </c>
      <c r="K198" t="s" s="47">
        <v>49</v>
      </c>
      <c r="L198" t="s" s="47">
        <v>50</v>
      </c>
      <c r="M198" t="s" s="47">
        <v>28</v>
      </c>
      <c r="N198" t="s" s="47">
        <v>27</v>
      </c>
      <c r="O198" s="48">
        <v>64581</v>
      </c>
      <c r="P198" s="48">
        <v>42217</v>
      </c>
      <c r="Q198" s="48">
        <v>203</v>
      </c>
      <c r="R198" s="48">
        <v>16084</v>
      </c>
      <c r="S198" s="48">
        <v>9594</v>
      </c>
      <c r="T198" s="48">
        <v>25678</v>
      </c>
      <c r="U198" s="48">
        <v>3933</v>
      </c>
      <c r="V198" s="48">
        <v>867</v>
      </c>
      <c r="W198" s="48">
        <v>1688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457</v>
      </c>
      <c r="AF198" s="48">
        <v>0</v>
      </c>
      <c r="AG198" s="11"/>
    </row>
    <row r="199" ht="15.75" customHeight="1">
      <c r="A199" t="s" s="43">
        <v>821</v>
      </c>
      <c r="B199" t="s" s="44">
        <v>256</v>
      </c>
      <c r="C199" t="s" s="44">
        <v>822</v>
      </c>
      <c r="D199" t="s" s="44">
        <v>319</v>
      </c>
      <c r="E199" t="s" s="44">
        <v>259</v>
      </c>
      <c r="F199" t="s" s="44">
        <v>79</v>
      </c>
      <c r="G199" t="s" s="44">
        <v>46</v>
      </c>
      <c r="H199" s="40">
        <v>43812.139583333330</v>
      </c>
      <c r="I199" t="s" s="44">
        <v>823</v>
      </c>
      <c r="J199" t="s" s="44">
        <v>824</v>
      </c>
      <c r="K199" t="s" s="44">
        <v>49</v>
      </c>
      <c r="L199" t="s" s="44">
        <v>50</v>
      </c>
      <c r="M199" t="s" s="44">
        <v>28</v>
      </c>
      <c r="N199" t="s" s="44">
        <v>27</v>
      </c>
      <c r="O199" s="45">
        <v>61182</v>
      </c>
      <c r="P199" s="45">
        <v>34583</v>
      </c>
      <c r="Q199" s="45">
        <v>122</v>
      </c>
      <c r="R199" s="45">
        <v>6581</v>
      </c>
      <c r="S199" s="45">
        <v>9142</v>
      </c>
      <c r="T199" s="45">
        <v>15723</v>
      </c>
      <c r="U199" s="45">
        <v>1526</v>
      </c>
      <c r="V199" s="45">
        <v>6744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1448</v>
      </c>
      <c r="AF199" s="45">
        <v>0</v>
      </c>
      <c r="AG199" s="41"/>
    </row>
    <row r="200" ht="15.75" customHeight="1">
      <c r="A200" t="s" s="46">
        <v>825</v>
      </c>
      <c r="B200" t="s" s="47">
        <v>228</v>
      </c>
      <c r="C200" t="s" s="47">
        <v>826</v>
      </c>
      <c r="D200" t="s" s="47">
        <v>230</v>
      </c>
      <c r="E200" t="s" s="47">
        <v>230</v>
      </c>
      <c r="F200" t="s" s="47">
        <v>230</v>
      </c>
      <c r="G200" t="s" s="47">
        <v>46</v>
      </c>
      <c r="H200" s="9">
        <v>43812.139583333330</v>
      </c>
      <c r="I200" t="s" s="47">
        <v>827</v>
      </c>
      <c r="J200" t="s" s="47">
        <v>828</v>
      </c>
      <c r="K200" t="s" s="47">
        <v>49</v>
      </c>
      <c r="L200" t="s" s="47">
        <v>233</v>
      </c>
      <c r="M200" t="s" s="47">
        <v>34</v>
      </c>
      <c r="N200" t="s" s="47">
        <v>38</v>
      </c>
      <c r="O200" s="48">
        <v>64830</v>
      </c>
      <c r="P200" s="48">
        <v>37261</v>
      </c>
      <c r="Q200" s="48">
        <v>170</v>
      </c>
      <c r="R200" s="48">
        <v>6706</v>
      </c>
      <c r="S200" s="48">
        <v>1043</v>
      </c>
      <c r="T200" s="48">
        <v>0</v>
      </c>
      <c r="U200" s="48">
        <v>0</v>
      </c>
      <c r="V200" s="48">
        <v>0</v>
      </c>
      <c r="W200" s="48">
        <v>685</v>
      </c>
      <c r="X200" s="48">
        <v>0</v>
      </c>
      <c r="Y200" s="48">
        <v>0</v>
      </c>
      <c r="Z200" s="48">
        <v>16871</v>
      </c>
      <c r="AA200" s="48">
        <v>2120</v>
      </c>
      <c r="AB200" s="48">
        <v>902</v>
      </c>
      <c r="AC200" s="48">
        <v>5475</v>
      </c>
      <c r="AD200" s="48">
        <v>10165</v>
      </c>
      <c r="AE200" s="48">
        <v>0</v>
      </c>
      <c r="AF200" s="48">
        <v>0</v>
      </c>
      <c r="AG200" s="11"/>
    </row>
    <row r="201" ht="15.75" customHeight="1">
      <c r="A201" t="s" s="43">
        <v>829</v>
      </c>
      <c r="B201" t="s" s="44">
        <v>75</v>
      </c>
      <c r="C201" t="s" s="44">
        <v>830</v>
      </c>
      <c r="D201" t="s" s="44">
        <v>272</v>
      </c>
      <c r="E201" t="s" s="44">
        <v>78</v>
      </c>
      <c r="F201" t="s" s="44">
        <v>79</v>
      </c>
      <c r="G201" t="s" s="44">
        <v>80</v>
      </c>
      <c r="H201" s="40">
        <v>43812.124305555553</v>
      </c>
      <c r="I201" t="s" s="44">
        <v>447</v>
      </c>
      <c r="J201" t="s" s="44">
        <v>831</v>
      </c>
      <c r="K201" t="s" s="44">
        <v>64</v>
      </c>
      <c r="L201" t="s" s="44">
        <v>572</v>
      </c>
      <c r="M201" t="s" s="44">
        <v>27</v>
      </c>
      <c r="N201" t="s" s="44">
        <v>29</v>
      </c>
      <c r="O201" s="45">
        <v>79307</v>
      </c>
      <c r="P201" s="45">
        <v>55134</v>
      </c>
      <c r="Q201" s="45">
        <v>121</v>
      </c>
      <c r="R201" s="45">
        <v>4331</v>
      </c>
      <c r="S201" s="45">
        <v>26951</v>
      </c>
      <c r="T201" s="45">
        <v>3848</v>
      </c>
      <c r="U201" s="45">
        <v>22620</v>
      </c>
      <c r="V201" s="45">
        <v>1530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185</v>
      </c>
      <c r="AF201" s="45">
        <v>0</v>
      </c>
      <c r="AG201" s="41"/>
    </row>
    <row r="202" ht="15.75" customHeight="1">
      <c r="A202" t="s" s="46">
        <v>832</v>
      </c>
      <c r="B202" t="s" s="47">
        <v>197</v>
      </c>
      <c r="C202" t="s" s="47">
        <v>833</v>
      </c>
      <c r="D202" t="s" s="47">
        <v>583</v>
      </c>
      <c r="E202" t="s" s="47">
        <v>200</v>
      </c>
      <c r="F202" t="s" s="47">
        <v>79</v>
      </c>
      <c r="G202" t="s" s="47">
        <v>46</v>
      </c>
      <c r="H202" s="9">
        <v>43812.206944444442</v>
      </c>
      <c r="I202" t="s" s="47">
        <v>179</v>
      </c>
      <c r="J202" t="s" s="47">
        <v>834</v>
      </c>
      <c r="K202" t="s" s="47">
        <v>49</v>
      </c>
      <c r="L202" t="s" s="47">
        <v>56</v>
      </c>
      <c r="M202" t="s" s="47">
        <v>27</v>
      </c>
      <c r="N202" t="s" s="47">
        <v>217</v>
      </c>
      <c r="O202" s="48">
        <v>87168</v>
      </c>
      <c r="P202" s="48">
        <v>64073</v>
      </c>
      <c r="Q202" s="48">
        <v>150</v>
      </c>
      <c r="R202" s="48">
        <v>6708</v>
      </c>
      <c r="S202" s="48">
        <v>32577</v>
      </c>
      <c r="T202" s="48">
        <v>2870</v>
      </c>
      <c r="U202" s="48">
        <v>1771</v>
      </c>
      <c r="V202" s="48">
        <v>0</v>
      </c>
      <c r="W202" s="48">
        <v>711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26144</v>
      </c>
      <c r="AF202" s="48">
        <v>0</v>
      </c>
      <c r="AG202" s="11"/>
    </row>
    <row r="203" ht="15.75" customHeight="1">
      <c r="A203" t="s" s="43">
        <v>835</v>
      </c>
      <c r="B203" t="s" s="44">
        <v>58</v>
      </c>
      <c r="C203" t="s" s="44">
        <v>836</v>
      </c>
      <c r="D203" t="s" s="44">
        <v>60</v>
      </c>
      <c r="E203" t="s" s="44">
        <v>60</v>
      </c>
      <c r="F203" t="s" s="44">
        <v>60</v>
      </c>
      <c r="G203" t="s" s="44">
        <v>46</v>
      </c>
      <c r="H203" s="40">
        <v>43812.155555555553</v>
      </c>
      <c r="I203" t="s" s="44">
        <v>837</v>
      </c>
      <c r="J203" t="s" s="44">
        <v>838</v>
      </c>
      <c r="K203" t="s" s="44">
        <v>64</v>
      </c>
      <c r="L203" t="s" s="44">
        <v>839</v>
      </c>
      <c r="M203" t="s" s="44">
        <v>32</v>
      </c>
      <c r="N203" t="s" s="44">
        <v>29</v>
      </c>
      <c r="O203" s="45">
        <v>66075</v>
      </c>
      <c r="P203" s="45">
        <v>53031</v>
      </c>
      <c r="Q203" s="45">
        <v>80</v>
      </c>
      <c r="R203" s="45">
        <v>149</v>
      </c>
      <c r="S203" s="45">
        <v>7455</v>
      </c>
      <c r="T203" s="45">
        <v>4839</v>
      </c>
      <c r="U203" s="45">
        <v>19523</v>
      </c>
      <c r="V203" s="45">
        <v>0</v>
      </c>
      <c r="W203" s="45">
        <v>916</v>
      </c>
      <c r="X203" s="45">
        <v>19672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626</v>
      </c>
      <c r="AF203" s="45">
        <v>0</v>
      </c>
      <c r="AG203" s="41"/>
    </row>
    <row r="204" ht="15.75" customHeight="1">
      <c r="A204" t="s" s="46">
        <v>840</v>
      </c>
      <c r="B204" t="s" s="47">
        <v>160</v>
      </c>
      <c r="C204" t="s" s="47">
        <v>841</v>
      </c>
      <c r="D204" t="s" s="47">
        <v>162</v>
      </c>
      <c r="E204" t="s" s="47">
        <v>162</v>
      </c>
      <c r="F204" t="s" s="47">
        <v>79</v>
      </c>
      <c r="G204" t="s" s="47">
        <v>80</v>
      </c>
      <c r="H204" s="9">
        <v>43812.149305555555</v>
      </c>
      <c r="I204" t="s" s="47">
        <v>47</v>
      </c>
      <c r="J204" t="s" s="47">
        <v>842</v>
      </c>
      <c r="K204" t="s" s="47">
        <v>49</v>
      </c>
      <c r="L204" t="s" s="47">
        <v>50</v>
      </c>
      <c r="M204" t="s" s="47">
        <v>28</v>
      </c>
      <c r="N204" t="s" s="47">
        <v>27</v>
      </c>
      <c r="O204" s="48">
        <v>88319</v>
      </c>
      <c r="P204" s="48">
        <v>54628</v>
      </c>
      <c r="Q204" s="48">
        <v>174</v>
      </c>
      <c r="R204" s="48">
        <v>33176</v>
      </c>
      <c r="S204" s="48">
        <v>8527</v>
      </c>
      <c r="T204" s="48">
        <v>41703</v>
      </c>
      <c r="U204" s="48">
        <v>2158</v>
      </c>
      <c r="V204" s="48">
        <v>1107</v>
      </c>
      <c r="W204" s="48">
        <v>883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250</v>
      </c>
      <c r="AF204" s="48">
        <v>0</v>
      </c>
      <c r="AG204" s="11"/>
    </row>
    <row r="205" ht="15.75" customHeight="1">
      <c r="A205" t="s" s="43">
        <v>843</v>
      </c>
      <c r="B205" t="s" s="44">
        <v>75</v>
      </c>
      <c r="C205" t="s" s="44">
        <v>844</v>
      </c>
      <c r="D205" t="s" s="44">
        <v>77</v>
      </c>
      <c r="E205" t="s" s="44">
        <v>78</v>
      </c>
      <c r="F205" t="s" s="44">
        <v>79</v>
      </c>
      <c r="G205" t="s" s="44">
        <v>46</v>
      </c>
      <c r="H205" s="40">
        <v>43812.136111111111</v>
      </c>
      <c r="I205" t="s" s="44">
        <v>136</v>
      </c>
      <c r="J205" t="s" s="44">
        <v>845</v>
      </c>
      <c r="K205" t="s" s="44">
        <v>49</v>
      </c>
      <c r="L205" t="s" s="44">
        <v>56</v>
      </c>
      <c r="M205" t="s" s="44">
        <v>27</v>
      </c>
      <c r="N205" t="s" s="44">
        <v>29</v>
      </c>
      <c r="O205" s="45">
        <v>76478</v>
      </c>
      <c r="P205" s="45">
        <v>56895</v>
      </c>
      <c r="Q205" s="45">
        <v>199</v>
      </c>
      <c r="R205" s="45">
        <v>19696</v>
      </c>
      <c r="S205" s="45">
        <v>33446</v>
      </c>
      <c r="T205" s="45">
        <v>6287</v>
      </c>
      <c r="U205" s="45">
        <v>13750</v>
      </c>
      <c r="V205" s="45">
        <v>0</v>
      </c>
      <c r="W205" s="45">
        <v>2600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812</v>
      </c>
      <c r="AF205" s="45">
        <v>0</v>
      </c>
      <c r="AG205" s="41"/>
    </row>
    <row r="206" ht="15.75" customHeight="1">
      <c r="A206" t="s" s="46">
        <v>846</v>
      </c>
      <c r="B206" t="s" s="47">
        <v>58</v>
      </c>
      <c r="C206" t="s" s="47">
        <v>847</v>
      </c>
      <c r="D206" t="s" s="47">
        <v>60</v>
      </c>
      <c r="E206" t="s" s="47">
        <v>60</v>
      </c>
      <c r="F206" t="s" s="47">
        <v>60</v>
      </c>
      <c r="G206" t="s" s="47">
        <v>46</v>
      </c>
      <c r="H206" s="9">
        <v>43812.106944444444</v>
      </c>
      <c r="I206" t="s" s="47">
        <v>848</v>
      </c>
      <c r="J206" t="s" s="47">
        <v>849</v>
      </c>
      <c r="K206" t="s" s="47">
        <v>64</v>
      </c>
      <c r="L206" t="s" s="47">
        <v>65</v>
      </c>
      <c r="M206" t="s" s="47">
        <v>32</v>
      </c>
      <c r="N206" t="s" s="47">
        <v>28</v>
      </c>
      <c r="O206" s="48">
        <v>81224</v>
      </c>
      <c r="P206" s="48">
        <v>56337</v>
      </c>
      <c r="Q206" s="48">
        <v>137</v>
      </c>
      <c r="R206" s="48">
        <v>13322</v>
      </c>
      <c r="S206" s="48">
        <v>11961</v>
      </c>
      <c r="T206" s="48">
        <v>12791</v>
      </c>
      <c r="U206" s="48">
        <v>3760</v>
      </c>
      <c r="V206" s="48">
        <v>0</v>
      </c>
      <c r="W206" s="48">
        <v>1153</v>
      </c>
      <c r="X206" s="48">
        <v>26113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559</v>
      </c>
      <c r="AF206" s="48">
        <v>0</v>
      </c>
      <c r="AG206" s="11"/>
    </row>
    <row r="207" ht="15.75" customHeight="1">
      <c r="A207" t="s" s="43">
        <v>850</v>
      </c>
      <c r="B207" t="s" s="44">
        <v>75</v>
      </c>
      <c r="C207" t="s" s="44">
        <v>851</v>
      </c>
      <c r="D207" t="s" s="44">
        <v>77</v>
      </c>
      <c r="E207" t="s" s="44">
        <v>78</v>
      </c>
      <c r="F207" t="s" s="44">
        <v>79</v>
      </c>
      <c r="G207" t="s" s="44">
        <v>80</v>
      </c>
      <c r="H207" s="40">
        <v>43812.10625</v>
      </c>
      <c r="I207" t="s" s="44">
        <v>245</v>
      </c>
      <c r="J207" t="s" s="44">
        <v>852</v>
      </c>
      <c r="K207" t="s" s="44">
        <v>49</v>
      </c>
      <c r="L207" t="s" s="44">
        <v>56</v>
      </c>
      <c r="M207" t="s" s="44">
        <v>27</v>
      </c>
      <c r="N207" t="s" s="44">
        <v>29</v>
      </c>
      <c r="O207" s="45">
        <v>83880</v>
      </c>
      <c r="P207" s="45">
        <v>58971</v>
      </c>
      <c r="Q207" s="45">
        <v>186</v>
      </c>
      <c r="R207" s="45">
        <v>15607</v>
      </c>
      <c r="S207" s="45">
        <v>32690</v>
      </c>
      <c r="T207" s="45">
        <v>7559</v>
      </c>
      <c r="U207" s="45">
        <v>17083</v>
      </c>
      <c r="V207" s="45">
        <v>0</v>
      </c>
      <c r="W207" s="45">
        <v>1639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1"/>
    </row>
    <row r="208" ht="15.75" customHeight="1">
      <c r="A208" t="s" s="46">
        <v>853</v>
      </c>
      <c r="B208" t="s" s="47">
        <v>228</v>
      </c>
      <c r="C208" t="s" s="47">
        <v>854</v>
      </c>
      <c r="D208" t="s" s="47">
        <v>230</v>
      </c>
      <c r="E208" t="s" s="47">
        <v>230</v>
      </c>
      <c r="F208" t="s" s="47">
        <v>230</v>
      </c>
      <c r="G208" t="s" s="47">
        <v>46</v>
      </c>
      <c r="H208" s="9">
        <v>43812.125694444447</v>
      </c>
      <c r="I208" t="s" s="47">
        <v>855</v>
      </c>
      <c r="J208" t="s" s="47">
        <v>856</v>
      </c>
      <c r="K208" t="s" s="47">
        <v>49</v>
      </c>
      <c r="L208" t="s" s="47">
        <v>233</v>
      </c>
      <c r="M208" t="s" s="47">
        <v>34</v>
      </c>
      <c r="N208" t="s" s="47">
        <v>36</v>
      </c>
      <c r="O208" s="48">
        <v>69246</v>
      </c>
      <c r="P208" s="48">
        <v>39302</v>
      </c>
      <c r="Q208" s="48">
        <v>193</v>
      </c>
      <c r="R208" s="48">
        <v>9607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15765</v>
      </c>
      <c r="AA208" s="48">
        <v>6128</v>
      </c>
      <c r="AB208" s="48">
        <v>6158</v>
      </c>
      <c r="AC208" s="48">
        <v>3599</v>
      </c>
      <c r="AD208" s="48">
        <v>5921</v>
      </c>
      <c r="AE208" s="48">
        <v>1731</v>
      </c>
      <c r="AF208" s="48">
        <v>0</v>
      </c>
      <c r="AG208" s="11"/>
    </row>
    <row r="209" ht="15.75" customHeight="1">
      <c r="A209" t="s" s="43">
        <v>857</v>
      </c>
      <c r="B209" t="s" s="44">
        <v>58</v>
      </c>
      <c r="C209" t="s" s="44">
        <v>858</v>
      </c>
      <c r="D209" t="s" s="44">
        <v>60</v>
      </c>
      <c r="E209" t="s" s="44">
        <v>60</v>
      </c>
      <c r="F209" t="s" s="44">
        <v>60</v>
      </c>
      <c r="G209" t="s" s="44">
        <v>46</v>
      </c>
      <c r="H209" s="40">
        <v>43812.122916666667</v>
      </c>
      <c r="I209" t="s" s="44">
        <v>859</v>
      </c>
      <c r="J209" t="s" s="44">
        <v>860</v>
      </c>
      <c r="K209" t="s" s="44">
        <v>49</v>
      </c>
      <c r="L209" t="s" s="44">
        <v>673</v>
      </c>
      <c r="M209" t="s" s="44">
        <v>32</v>
      </c>
      <c r="N209" t="s" s="44">
        <v>28</v>
      </c>
      <c r="O209" s="45">
        <v>81600</v>
      </c>
      <c r="P209" s="45">
        <v>58513</v>
      </c>
      <c r="Q209" s="45">
        <v>114</v>
      </c>
      <c r="R209" s="45">
        <v>3886</v>
      </c>
      <c r="S209" s="45">
        <v>15523</v>
      </c>
      <c r="T209" s="45">
        <v>17270</v>
      </c>
      <c r="U209" s="45">
        <v>4071</v>
      </c>
      <c r="V209" s="45">
        <v>0</v>
      </c>
      <c r="W209" s="45">
        <v>0</v>
      </c>
      <c r="X209" s="45">
        <v>21156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493</v>
      </c>
      <c r="AF209" s="45">
        <v>0</v>
      </c>
      <c r="AG209" s="41"/>
    </row>
    <row r="210" ht="15.75" customHeight="1">
      <c r="A210" t="s" s="46">
        <v>861</v>
      </c>
      <c r="B210" t="s" s="47">
        <v>58</v>
      </c>
      <c r="C210" t="s" s="47">
        <v>862</v>
      </c>
      <c r="D210" t="s" s="47">
        <v>60</v>
      </c>
      <c r="E210" t="s" s="47">
        <v>60</v>
      </c>
      <c r="F210" t="s" s="47">
        <v>60</v>
      </c>
      <c r="G210" t="s" s="47">
        <v>46</v>
      </c>
      <c r="H210" s="9">
        <v>43812.127777777780</v>
      </c>
      <c r="I210" t="s" s="47">
        <v>863</v>
      </c>
      <c r="J210" t="s" s="47">
        <v>864</v>
      </c>
      <c r="K210" t="s" s="47">
        <v>64</v>
      </c>
      <c r="L210" t="s" s="47">
        <v>69</v>
      </c>
      <c r="M210" t="s" s="47">
        <v>32</v>
      </c>
      <c r="N210" t="s" s="47">
        <v>27</v>
      </c>
      <c r="O210" s="48">
        <v>72232</v>
      </c>
      <c r="P210" s="48">
        <v>55357</v>
      </c>
      <c r="Q210" s="48">
        <v>176</v>
      </c>
      <c r="R210" s="48">
        <v>5426</v>
      </c>
      <c r="S210" s="48">
        <v>19451</v>
      </c>
      <c r="T210" s="48">
        <v>6855</v>
      </c>
      <c r="U210" s="48">
        <v>4174</v>
      </c>
      <c r="V210" s="48">
        <v>0</v>
      </c>
      <c r="W210" s="48">
        <v>0</v>
      </c>
      <c r="X210" s="48">
        <v>24877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11"/>
    </row>
    <row r="211" ht="15.75" customHeight="1">
      <c r="A211" t="s" s="43">
        <v>865</v>
      </c>
      <c r="B211" t="s" s="44">
        <v>75</v>
      </c>
      <c r="C211" t="s" s="44">
        <v>866</v>
      </c>
      <c r="D211" t="s" s="44">
        <v>867</v>
      </c>
      <c r="E211" t="s" s="44">
        <v>78</v>
      </c>
      <c r="F211" t="s" s="44">
        <v>79</v>
      </c>
      <c r="G211" t="s" s="44">
        <v>46</v>
      </c>
      <c r="H211" s="40">
        <v>43812.136111111111</v>
      </c>
      <c r="I211" t="s" s="44">
        <v>240</v>
      </c>
      <c r="J211" t="s" s="44">
        <v>868</v>
      </c>
      <c r="K211" t="s" s="44">
        <v>64</v>
      </c>
      <c r="L211" t="s" s="44">
        <v>56</v>
      </c>
      <c r="M211" t="s" s="44">
        <v>27</v>
      </c>
      <c r="N211" t="s" s="44">
        <v>29</v>
      </c>
      <c r="O211" s="45">
        <v>83148</v>
      </c>
      <c r="P211" s="45">
        <v>59690</v>
      </c>
      <c r="Q211" s="45">
        <v>235</v>
      </c>
      <c r="R211" s="45">
        <v>24040</v>
      </c>
      <c r="S211" s="45">
        <v>35624</v>
      </c>
      <c r="T211" s="45">
        <v>8247</v>
      </c>
      <c r="U211" s="45">
        <v>11584</v>
      </c>
      <c r="V211" s="45">
        <v>0</v>
      </c>
      <c r="W211" s="45">
        <v>2340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1895</v>
      </c>
      <c r="AF211" s="45">
        <v>0</v>
      </c>
      <c r="AG211" s="41"/>
    </row>
    <row r="212" ht="15.75" customHeight="1">
      <c r="A212" t="s" s="46">
        <v>869</v>
      </c>
      <c r="B212" t="s" s="47">
        <v>75</v>
      </c>
      <c r="C212" t="s" s="47">
        <v>870</v>
      </c>
      <c r="D212" t="s" s="47">
        <v>123</v>
      </c>
      <c r="E212" t="s" s="47">
        <v>78</v>
      </c>
      <c r="F212" t="s" s="47">
        <v>79</v>
      </c>
      <c r="G212" t="s" s="47">
        <v>46</v>
      </c>
      <c r="H212" s="9">
        <v>43812.202083333330</v>
      </c>
      <c r="I212" t="s" s="47">
        <v>871</v>
      </c>
      <c r="J212" t="s" s="47">
        <v>872</v>
      </c>
      <c r="K212" t="s" s="47">
        <v>49</v>
      </c>
      <c r="L212" t="s" s="47">
        <v>56</v>
      </c>
      <c r="M212" t="s" s="47">
        <v>27</v>
      </c>
      <c r="N212" t="s" s="47">
        <v>28</v>
      </c>
      <c r="O212" s="48">
        <v>75194</v>
      </c>
      <c r="P212" s="48">
        <v>53128</v>
      </c>
      <c r="Q212" s="48">
        <v>188</v>
      </c>
      <c r="R212" s="48">
        <v>7474</v>
      </c>
      <c r="S212" s="48">
        <v>27107</v>
      </c>
      <c r="T212" s="48">
        <v>19633</v>
      </c>
      <c r="U212" s="48">
        <v>4127</v>
      </c>
      <c r="V212" s="48">
        <v>0</v>
      </c>
      <c r="W212" s="48">
        <v>2006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255</v>
      </c>
      <c r="AF212" s="48">
        <v>0</v>
      </c>
      <c r="AG212" s="11"/>
    </row>
    <row r="213" ht="15.75" customHeight="1">
      <c r="A213" t="s" s="43">
        <v>873</v>
      </c>
      <c r="B213" t="s" s="44">
        <v>166</v>
      </c>
      <c r="C213" t="s" s="44">
        <v>874</v>
      </c>
      <c r="D213" t="s" s="44">
        <v>268</v>
      </c>
      <c r="E213" t="s" s="44">
        <v>169</v>
      </c>
      <c r="F213" t="s" s="44">
        <v>79</v>
      </c>
      <c r="G213" t="s" s="44">
        <v>46</v>
      </c>
      <c r="H213" s="40">
        <v>43812.138194444444</v>
      </c>
      <c r="I213" t="s" s="44">
        <v>489</v>
      </c>
      <c r="J213" t="s" s="44">
        <v>875</v>
      </c>
      <c r="K213" t="s" s="44">
        <v>49</v>
      </c>
      <c r="L213" t="s" s="44">
        <v>56</v>
      </c>
      <c r="M213" t="s" s="44">
        <v>27</v>
      </c>
      <c r="N213" t="s" s="44">
        <v>28</v>
      </c>
      <c r="O213" s="45">
        <v>80923</v>
      </c>
      <c r="P213" s="45">
        <v>52769</v>
      </c>
      <c r="Q213" s="45">
        <v>205</v>
      </c>
      <c r="R213" s="45">
        <v>22787</v>
      </c>
      <c r="S213" s="45">
        <v>33988</v>
      </c>
      <c r="T213" s="45">
        <v>11201</v>
      </c>
      <c r="U213" s="45">
        <v>4219</v>
      </c>
      <c r="V213" s="45">
        <v>0</v>
      </c>
      <c r="W213" s="45">
        <v>1675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1686</v>
      </c>
      <c r="AF213" s="45">
        <v>0</v>
      </c>
      <c r="AG213" s="41"/>
    </row>
    <row r="214" ht="15.75" customHeight="1">
      <c r="A214" t="s" s="46">
        <v>876</v>
      </c>
      <c r="B214" t="s" s="47">
        <v>90</v>
      </c>
      <c r="C214" t="s" s="47">
        <v>877</v>
      </c>
      <c r="D214" t="s" s="47">
        <v>651</v>
      </c>
      <c r="E214" t="s" s="47">
        <v>93</v>
      </c>
      <c r="F214" t="s" s="47">
        <v>79</v>
      </c>
      <c r="G214" t="s" s="47">
        <v>46</v>
      </c>
      <c r="H214" s="9">
        <v>43812.144444444442</v>
      </c>
      <c r="I214" t="s" s="47">
        <v>596</v>
      </c>
      <c r="J214" t="s" s="47">
        <v>878</v>
      </c>
      <c r="K214" t="s" s="47">
        <v>49</v>
      </c>
      <c r="L214" t="s" s="47">
        <v>56</v>
      </c>
      <c r="M214" t="s" s="47">
        <v>27</v>
      </c>
      <c r="N214" t="s" s="47">
        <v>28</v>
      </c>
      <c r="O214" s="48">
        <v>73700</v>
      </c>
      <c r="P214" s="48">
        <v>52971</v>
      </c>
      <c r="Q214" s="48">
        <v>143</v>
      </c>
      <c r="R214" s="48">
        <v>18443</v>
      </c>
      <c r="S214" s="48">
        <v>30095</v>
      </c>
      <c r="T214" s="48">
        <v>11652</v>
      </c>
      <c r="U214" s="48">
        <v>9582</v>
      </c>
      <c r="V214" s="48">
        <v>0</v>
      </c>
      <c r="W214" s="48">
        <v>1191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451</v>
      </c>
      <c r="AF214" s="48">
        <v>0</v>
      </c>
      <c r="AG214" s="11"/>
    </row>
    <row r="215" ht="15.75" customHeight="1">
      <c r="A215" t="s" s="43">
        <v>879</v>
      </c>
      <c r="B215" t="s" s="44">
        <v>58</v>
      </c>
      <c r="C215" t="s" s="44">
        <v>880</v>
      </c>
      <c r="D215" t="s" s="44">
        <v>60</v>
      </c>
      <c r="E215" t="s" s="44">
        <v>60</v>
      </c>
      <c r="F215" t="s" s="44">
        <v>60</v>
      </c>
      <c r="G215" t="s" s="44">
        <v>61</v>
      </c>
      <c r="H215" s="40">
        <v>43812.190277777780</v>
      </c>
      <c r="I215" t="s" s="44">
        <v>881</v>
      </c>
      <c r="J215" t="s" s="44">
        <v>882</v>
      </c>
      <c r="K215" t="s" s="44">
        <v>49</v>
      </c>
      <c r="L215" t="s" s="44">
        <v>65</v>
      </c>
      <c r="M215" t="s" s="44">
        <v>32</v>
      </c>
      <c r="N215" t="s" s="44">
        <v>28</v>
      </c>
      <c r="O215" s="45">
        <v>69424</v>
      </c>
      <c r="P215" s="45">
        <v>47815</v>
      </c>
      <c r="Q215" s="45">
        <v>142</v>
      </c>
      <c r="R215" s="45">
        <v>10417</v>
      </c>
      <c r="S215" s="45">
        <v>6549</v>
      </c>
      <c r="T215" s="45">
        <v>12748</v>
      </c>
      <c r="U215" s="45">
        <v>3289</v>
      </c>
      <c r="V215" s="45">
        <v>0</v>
      </c>
      <c r="W215" s="45">
        <v>2064</v>
      </c>
      <c r="X215" s="45">
        <v>23165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1"/>
    </row>
    <row r="216" ht="15.75" customHeight="1">
      <c r="A216" t="s" s="46">
        <v>883</v>
      </c>
      <c r="B216" t="s" s="47">
        <v>58</v>
      </c>
      <c r="C216" t="s" s="47">
        <v>884</v>
      </c>
      <c r="D216" t="s" s="47">
        <v>60</v>
      </c>
      <c r="E216" t="s" s="47">
        <v>60</v>
      </c>
      <c r="F216" t="s" s="47">
        <v>60</v>
      </c>
      <c r="G216" t="s" s="47">
        <v>61</v>
      </c>
      <c r="H216" s="9">
        <v>43812.196527777778</v>
      </c>
      <c r="I216" t="s" s="47">
        <v>885</v>
      </c>
      <c r="J216" t="s" s="47">
        <v>886</v>
      </c>
      <c r="K216" t="s" s="47">
        <v>64</v>
      </c>
      <c r="L216" t="s" s="47">
        <v>65</v>
      </c>
      <c r="M216" t="s" s="47">
        <v>32</v>
      </c>
      <c r="N216" t="s" s="47">
        <v>28</v>
      </c>
      <c r="O216" s="48">
        <v>81336</v>
      </c>
      <c r="P216" s="48">
        <v>59344</v>
      </c>
      <c r="Q216" s="48">
        <v>105</v>
      </c>
      <c r="R216" s="48">
        <v>12808</v>
      </c>
      <c r="S216" s="48">
        <v>11000</v>
      </c>
      <c r="T216" s="48">
        <v>13117</v>
      </c>
      <c r="U216" s="48">
        <v>6635</v>
      </c>
      <c r="V216" s="48">
        <v>558</v>
      </c>
      <c r="W216" s="48">
        <v>1971</v>
      </c>
      <c r="X216" s="48">
        <v>25925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138</v>
      </c>
      <c r="AF216" s="48">
        <v>0</v>
      </c>
      <c r="AG216" s="11"/>
    </row>
    <row r="217" ht="15.75" customHeight="1">
      <c r="A217" t="s" s="43">
        <v>887</v>
      </c>
      <c r="B217" t="s" s="44">
        <v>58</v>
      </c>
      <c r="C217" t="s" s="44">
        <v>888</v>
      </c>
      <c r="D217" t="s" s="44">
        <v>60</v>
      </c>
      <c r="E217" t="s" s="44">
        <v>60</v>
      </c>
      <c r="F217" t="s" s="44">
        <v>60</v>
      </c>
      <c r="G217" t="s" s="44">
        <v>61</v>
      </c>
      <c r="H217" s="40">
        <v>43812.181944444441</v>
      </c>
      <c r="I217" t="s" s="44">
        <v>349</v>
      </c>
      <c r="J217" t="s" s="44">
        <v>816</v>
      </c>
      <c r="K217" t="s" s="44">
        <v>49</v>
      </c>
      <c r="L217" t="s" s="44">
        <v>50</v>
      </c>
      <c r="M217" t="s" s="44">
        <v>28</v>
      </c>
      <c r="N217" t="s" s="44">
        <v>32</v>
      </c>
      <c r="O217" s="45">
        <v>66188</v>
      </c>
      <c r="P217" s="45">
        <v>49732</v>
      </c>
      <c r="Q217" s="45">
        <v>122</v>
      </c>
      <c r="R217" s="45">
        <v>11095</v>
      </c>
      <c r="S217" s="45">
        <v>8161</v>
      </c>
      <c r="T217" s="45">
        <v>23745</v>
      </c>
      <c r="U217" s="45">
        <v>3819</v>
      </c>
      <c r="V217" s="45">
        <v>0</v>
      </c>
      <c r="W217" s="45">
        <v>1357</v>
      </c>
      <c r="X217" s="45">
        <v>12650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1"/>
    </row>
    <row r="218" ht="15.75" customHeight="1">
      <c r="A218" t="s" s="46">
        <v>889</v>
      </c>
      <c r="B218" t="s" s="47">
        <v>58</v>
      </c>
      <c r="C218" t="s" s="47">
        <v>890</v>
      </c>
      <c r="D218" t="s" s="47">
        <v>60</v>
      </c>
      <c r="E218" t="s" s="47">
        <v>60</v>
      </c>
      <c r="F218" t="s" s="47">
        <v>60</v>
      </c>
      <c r="G218" t="s" s="47">
        <v>61</v>
      </c>
      <c r="H218" s="9">
        <v>43812.174305555556</v>
      </c>
      <c r="I218" t="s" s="47">
        <v>891</v>
      </c>
      <c r="J218" t="s" s="47">
        <v>892</v>
      </c>
      <c r="K218" t="s" s="47">
        <v>64</v>
      </c>
      <c r="L218" t="s" s="47">
        <v>65</v>
      </c>
      <c r="M218" t="s" s="47">
        <v>32</v>
      </c>
      <c r="N218" t="s" s="47">
        <v>27</v>
      </c>
      <c r="O218" s="48">
        <v>73501</v>
      </c>
      <c r="P218" s="48">
        <v>52131</v>
      </c>
      <c r="Q218" s="48">
        <v>91</v>
      </c>
      <c r="R218" s="48">
        <v>11982</v>
      </c>
      <c r="S218" s="48">
        <v>12848</v>
      </c>
      <c r="T218" s="48">
        <v>7478</v>
      </c>
      <c r="U218" s="48">
        <v>4971</v>
      </c>
      <c r="V218" s="48">
        <v>625</v>
      </c>
      <c r="W218" s="48">
        <v>1265</v>
      </c>
      <c r="X218" s="48">
        <v>24830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114</v>
      </c>
      <c r="AF218" s="48">
        <v>0</v>
      </c>
      <c r="AG218" s="11"/>
    </row>
    <row r="219" ht="15.75" customHeight="1">
      <c r="A219" t="s" s="43">
        <v>893</v>
      </c>
      <c r="B219" t="s" s="44">
        <v>58</v>
      </c>
      <c r="C219" t="s" s="44">
        <v>894</v>
      </c>
      <c r="D219" t="s" s="44">
        <v>60</v>
      </c>
      <c r="E219" t="s" s="44">
        <v>60</v>
      </c>
      <c r="F219" t="s" s="44">
        <v>60</v>
      </c>
      <c r="G219" t="s" s="44">
        <v>61</v>
      </c>
      <c r="H219" s="40">
        <v>43812.202777777777</v>
      </c>
      <c r="I219" t="s" s="44">
        <v>895</v>
      </c>
      <c r="J219" t="s" s="44">
        <v>896</v>
      </c>
      <c r="K219" t="s" s="44">
        <v>64</v>
      </c>
      <c r="L219" t="s" s="44">
        <v>203</v>
      </c>
      <c r="M219" t="s" s="44">
        <v>29</v>
      </c>
      <c r="N219" t="s" s="44">
        <v>32</v>
      </c>
      <c r="O219" s="45">
        <v>72507</v>
      </c>
      <c r="P219" s="45">
        <v>54533</v>
      </c>
      <c r="Q219" s="45">
        <v>124</v>
      </c>
      <c r="R219" s="45">
        <v>3769</v>
      </c>
      <c r="S219" s="45">
        <v>9283</v>
      </c>
      <c r="T219" s="45">
        <v>4460</v>
      </c>
      <c r="U219" s="45">
        <v>21766</v>
      </c>
      <c r="V219" s="45">
        <v>0</v>
      </c>
      <c r="W219" s="45">
        <v>1027</v>
      </c>
      <c r="X219" s="45">
        <v>17997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1"/>
    </row>
    <row r="220" ht="15.75" customHeight="1">
      <c r="A220" t="s" s="46">
        <v>897</v>
      </c>
      <c r="B220" t="s" s="47">
        <v>160</v>
      </c>
      <c r="C220" t="s" s="47">
        <v>898</v>
      </c>
      <c r="D220" t="s" s="47">
        <v>162</v>
      </c>
      <c r="E220" t="s" s="47">
        <v>162</v>
      </c>
      <c r="F220" t="s" s="47">
        <v>79</v>
      </c>
      <c r="G220" t="s" s="47">
        <v>80</v>
      </c>
      <c r="H220" s="9">
        <v>43812.121527777781</v>
      </c>
      <c r="I220" t="s" s="47">
        <v>325</v>
      </c>
      <c r="J220" t="s" s="47">
        <v>899</v>
      </c>
      <c r="K220" t="s" s="47">
        <v>64</v>
      </c>
      <c r="L220" t="s" s="47">
        <v>50</v>
      </c>
      <c r="M220" t="s" s="47">
        <v>28</v>
      </c>
      <c r="N220" t="s" s="47">
        <v>27</v>
      </c>
      <c r="O220" s="48">
        <v>65747</v>
      </c>
      <c r="P220" s="48">
        <v>40341</v>
      </c>
      <c r="Q220" s="48">
        <v>148</v>
      </c>
      <c r="R220" s="48">
        <v>16015</v>
      </c>
      <c r="S220" s="48">
        <v>10202</v>
      </c>
      <c r="T220" s="48">
        <v>26217</v>
      </c>
      <c r="U220" s="48">
        <v>2145</v>
      </c>
      <c r="V220" s="48">
        <v>840</v>
      </c>
      <c r="W220" s="48">
        <v>862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75</v>
      </c>
      <c r="AF220" s="48">
        <v>0</v>
      </c>
      <c r="AG220" s="11"/>
    </row>
    <row r="221" ht="15.75" customHeight="1">
      <c r="A221" t="s" s="43">
        <v>900</v>
      </c>
      <c r="B221" t="s" s="44">
        <v>90</v>
      </c>
      <c r="C221" t="s" s="44">
        <v>901</v>
      </c>
      <c r="D221" t="s" s="44">
        <v>651</v>
      </c>
      <c r="E221" t="s" s="44">
        <v>93</v>
      </c>
      <c r="F221" t="s" s="44">
        <v>79</v>
      </c>
      <c r="G221" t="s" s="44">
        <v>46</v>
      </c>
      <c r="H221" s="40">
        <v>43812.226388888892</v>
      </c>
      <c r="I221" t="s" s="44">
        <v>902</v>
      </c>
      <c r="J221" t="s" s="44">
        <v>903</v>
      </c>
      <c r="K221" t="s" s="44">
        <v>49</v>
      </c>
      <c r="L221" t="s" s="44">
        <v>50</v>
      </c>
      <c r="M221" t="s" s="44">
        <v>28</v>
      </c>
      <c r="N221" t="s" s="44">
        <v>27</v>
      </c>
      <c r="O221" s="45">
        <v>70327</v>
      </c>
      <c r="P221" s="45">
        <v>48746</v>
      </c>
      <c r="Q221" s="45">
        <v>128</v>
      </c>
      <c r="R221" s="45">
        <v>8764</v>
      </c>
      <c r="S221" s="45">
        <v>17237</v>
      </c>
      <c r="T221" s="45">
        <v>26001</v>
      </c>
      <c r="U221" s="45">
        <v>2406</v>
      </c>
      <c r="V221" s="45">
        <v>2138</v>
      </c>
      <c r="W221" s="45">
        <v>964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1"/>
    </row>
    <row r="222" ht="15.75" customHeight="1">
      <c r="A222" t="s" s="46">
        <v>904</v>
      </c>
      <c r="B222" t="s" s="47">
        <v>166</v>
      </c>
      <c r="C222" t="s" s="47">
        <v>905</v>
      </c>
      <c r="D222" t="s" s="47">
        <v>206</v>
      </c>
      <c r="E222" t="s" s="47">
        <v>169</v>
      </c>
      <c r="F222" t="s" s="47">
        <v>79</v>
      </c>
      <c r="G222" t="s" s="47">
        <v>46</v>
      </c>
      <c r="H222" s="9">
        <v>43812.177083333336</v>
      </c>
      <c r="I222" t="s" s="47">
        <v>906</v>
      </c>
      <c r="J222" t="s" s="47">
        <v>907</v>
      </c>
      <c r="K222" t="s" s="47">
        <v>49</v>
      </c>
      <c r="L222" t="s" s="47">
        <v>56</v>
      </c>
      <c r="M222" t="s" s="47">
        <v>27</v>
      </c>
      <c r="N222" t="s" s="47">
        <v>28</v>
      </c>
      <c r="O222" s="48">
        <v>80957</v>
      </c>
      <c r="P222" s="48">
        <v>58225</v>
      </c>
      <c r="Q222" s="48">
        <v>187</v>
      </c>
      <c r="R222" s="48">
        <v>17353</v>
      </c>
      <c r="S222" s="48">
        <v>33726</v>
      </c>
      <c r="T222" s="48">
        <v>16373</v>
      </c>
      <c r="U222" s="48">
        <v>5155</v>
      </c>
      <c r="V222" s="48">
        <v>0</v>
      </c>
      <c r="W222" s="48">
        <v>1775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1196</v>
      </c>
      <c r="AF222" s="48">
        <v>0</v>
      </c>
      <c r="AG222" s="11"/>
    </row>
    <row r="223" ht="15.75" customHeight="1">
      <c r="A223" t="s" s="43">
        <v>908</v>
      </c>
      <c r="B223" t="s" s="44">
        <v>160</v>
      </c>
      <c r="C223" t="s" s="44">
        <v>909</v>
      </c>
      <c r="D223" t="s" s="44">
        <v>162</v>
      </c>
      <c r="E223" t="s" s="44">
        <v>162</v>
      </c>
      <c r="F223" t="s" s="44">
        <v>79</v>
      </c>
      <c r="G223" t="s" s="44">
        <v>80</v>
      </c>
      <c r="H223" s="40">
        <v>43812.135416666664</v>
      </c>
      <c r="I223" t="s" s="44">
        <v>910</v>
      </c>
      <c r="J223" t="s" s="44">
        <v>911</v>
      </c>
      <c r="K223" t="s" s="44">
        <v>49</v>
      </c>
      <c r="L223" t="s" s="44">
        <v>50</v>
      </c>
      <c r="M223" t="s" s="44">
        <v>28</v>
      </c>
      <c r="N223" t="s" s="44">
        <v>27</v>
      </c>
      <c r="O223" s="45">
        <v>64086</v>
      </c>
      <c r="P223" s="45">
        <v>43689</v>
      </c>
      <c r="Q223" s="45">
        <v>114</v>
      </c>
      <c r="R223" s="45">
        <v>3197</v>
      </c>
      <c r="S223" s="45">
        <v>17353</v>
      </c>
      <c r="T223" s="45">
        <v>20550</v>
      </c>
      <c r="U223" s="45">
        <v>2941</v>
      </c>
      <c r="V223" s="45">
        <v>1523</v>
      </c>
      <c r="W223" s="45">
        <v>1322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1"/>
    </row>
    <row r="224" ht="15.75" customHeight="1">
      <c r="A224" t="s" s="46">
        <v>912</v>
      </c>
      <c r="B224" t="s" s="47">
        <v>160</v>
      </c>
      <c r="C224" t="s" s="47">
        <v>913</v>
      </c>
      <c r="D224" t="s" s="47">
        <v>162</v>
      </c>
      <c r="E224" t="s" s="47">
        <v>162</v>
      </c>
      <c r="F224" t="s" s="47">
        <v>79</v>
      </c>
      <c r="G224" t="s" s="47">
        <v>80</v>
      </c>
      <c r="H224" s="9">
        <v>43812.174305555556</v>
      </c>
      <c r="I224" t="s" s="47">
        <v>914</v>
      </c>
      <c r="J224" t="s" s="47">
        <v>915</v>
      </c>
      <c r="K224" t="s" s="47">
        <v>64</v>
      </c>
      <c r="L224" t="s" s="47">
        <v>50</v>
      </c>
      <c r="M224" t="s" s="47">
        <v>28</v>
      </c>
      <c r="N224" t="s" s="47">
        <v>27</v>
      </c>
      <c r="O224" s="48">
        <v>68301</v>
      </c>
      <c r="P224" s="48">
        <v>45050</v>
      </c>
      <c r="Q224" s="48">
        <v>132</v>
      </c>
      <c r="R224" s="48">
        <v>6492</v>
      </c>
      <c r="S224" s="48">
        <v>16848</v>
      </c>
      <c r="T224" s="48">
        <v>23340</v>
      </c>
      <c r="U224" s="48">
        <v>2950</v>
      </c>
      <c r="V224" s="48">
        <v>797</v>
      </c>
      <c r="W224" s="48">
        <v>1115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0</v>
      </c>
      <c r="AG224" s="11"/>
    </row>
    <row r="225" ht="15.75" customHeight="1">
      <c r="A225" t="s" s="43">
        <v>916</v>
      </c>
      <c r="B225" t="s" s="44">
        <v>160</v>
      </c>
      <c r="C225" t="s" s="44">
        <v>917</v>
      </c>
      <c r="D225" t="s" s="44">
        <v>162</v>
      </c>
      <c r="E225" t="s" s="44">
        <v>162</v>
      </c>
      <c r="F225" t="s" s="44">
        <v>79</v>
      </c>
      <c r="G225" t="s" s="44">
        <v>80</v>
      </c>
      <c r="H225" s="40">
        <v>43812.163194444445</v>
      </c>
      <c r="I225" t="s" s="44">
        <v>918</v>
      </c>
      <c r="J225" t="s" s="44">
        <v>919</v>
      </c>
      <c r="K225" t="s" s="44">
        <v>49</v>
      </c>
      <c r="L225" t="s" s="44">
        <v>50</v>
      </c>
      <c r="M225" t="s" s="44">
        <v>28</v>
      </c>
      <c r="N225" t="s" s="44">
        <v>27</v>
      </c>
      <c r="O225" s="45">
        <v>65525</v>
      </c>
      <c r="P225" s="45">
        <v>47276</v>
      </c>
      <c r="Q225" s="45">
        <v>127</v>
      </c>
      <c r="R225" s="45">
        <v>4450</v>
      </c>
      <c r="S225" s="45">
        <v>18473</v>
      </c>
      <c r="T225" s="45">
        <v>22923</v>
      </c>
      <c r="U225" s="45">
        <v>4344</v>
      </c>
      <c r="V225" s="45">
        <v>494</v>
      </c>
      <c r="W225" s="45">
        <v>1042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1"/>
    </row>
    <row r="226" ht="15.75" customHeight="1">
      <c r="A226" t="s" s="46">
        <v>920</v>
      </c>
      <c r="B226" t="s" s="47">
        <v>183</v>
      </c>
      <c r="C226" t="s" s="47">
        <v>921</v>
      </c>
      <c r="D226" t="s" s="47">
        <v>185</v>
      </c>
      <c r="E226" t="s" s="47">
        <v>186</v>
      </c>
      <c r="F226" t="s" s="47">
        <v>79</v>
      </c>
      <c r="G226" t="s" s="47">
        <v>46</v>
      </c>
      <c r="H226" s="9">
        <v>43812.090277777781</v>
      </c>
      <c r="I226" t="s" s="47">
        <v>922</v>
      </c>
      <c r="J226" t="s" s="47">
        <v>923</v>
      </c>
      <c r="K226" t="s" s="47">
        <v>64</v>
      </c>
      <c r="L226" t="s" s="47">
        <v>56</v>
      </c>
      <c r="M226" t="s" s="47">
        <v>27</v>
      </c>
      <c r="N226" t="s" s="47">
        <v>28</v>
      </c>
      <c r="O226" s="48">
        <v>74304</v>
      </c>
      <c r="P226" s="48">
        <v>50268</v>
      </c>
      <c r="Q226" s="48">
        <v>269</v>
      </c>
      <c r="R226" s="48">
        <v>22173</v>
      </c>
      <c r="S226" s="48">
        <v>32364</v>
      </c>
      <c r="T226" s="48">
        <v>10191</v>
      </c>
      <c r="U226" s="48">
        <v>5387</v>
      </c>
      <c r="V226" s="48">
        <v>0</v>
      </c>
      <c r="W226" s="48">
        <v>1975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351</v>
      </c>
      <c r="AF226" s="48">
        <v>0</v>
      </c>
      <c r="AG226" s="11"/>
    </row>
    <row r="227" ht="15.75" customHeight="1">
      <c r="A227" t="s" s="43">
        <v>924</v>
      </c>
      <c r="B227" t="s" s="44">
        <v>75</v>
      </c>
      <c r="C227" t="s" s="44">
        <v>925</v>
      </c>
      <c r="D227" t="s" s="44">
        <v>867</v>
      </c>
      <c r="E227" t="s" s="44">
        <v>78</v>
      </c>
      <c r="F227" t="s" s="44">
        <v>79</v>
      </c>
      <c r="G227" t="s" s="44">
        <v>80</v>
      </c>
      <c r="H227" s="40">
        <v>43812.15625</v>
      </c>
      <c r="I227" t="s" s="44">
        <v>366</v>
      </c>
      <c r="J227" t="s" s="44">
        <v>926</v>
      </c>
      <c r="K227" t="s" s="44">
        <v>49</v>
      </c>
      <c r="L227" t="s" s="44">
        <v>56</v>
      </c>
      <c r="M227" t="s" s="44">
        <v>27</v>
      </c>
      <c r="N227" t="s" s="44">
        <v>29</v>
      </c>
      <c r="O227" s="45">
        <v>81138</v>
      </c>
      <c r="P227" s="45">
        <v>59451</v>
      </c>
      <c r="Q227" s="45">
        <v>254</v>
      </c>
      <c r="R227" s="45">
        <v>17873</v>
      </c>
      <c r="S227" s="45">
        <v>31819</v>
      </c>
      <c r="T227" s="45">
        <v>10226</v>
      </c>
      <c r="U227" s="45">
        <v>13946</v>
      </c>
      <c r="V227" s="45">
        <v>0</v>
      </c>
      <c r="W227" s="45">
        <v>2047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1413</v>
      </c>
      <c r="AF227" s="45">
        <v>0</v>
      </c>
      <c r="AG227" s="41"/>
    </row>
    <row r="228" ht="15.75" customHeight="1">
      <c r="A228" t="s" s="46">
        <v>927</v>
      </c>
      <c r="B228" t="s" s="47">
        <v>101</v>
      </c>
      <c r="C228" t="s" s="47">
        <v>928</v>
      </c>
      <c r="D228" t="s" s="47">
        <v>103</v>
      </c>
      <c r="E228" t="s" s="47">
        <v>104</v>
      </c>
      <c r="F228" t="s" s="47">
        <v>79</v>
      </c>
      <c r="G228" t="s" s="47">
        <v>46</v>
      </c>
      <c r="H228" s="9">
        <v>43812.13125</v>
      </c>
      <c r="I228" t="s" s="47">
        <v>929</v>
      </c>
      <c r="J228" t="s" s="47">
        <v>930</v>
      </c>
      <c r="K228" t="s" s="47">
        <v>64</v>
      </c>
      <c r="L228" t="s" s="47">
        <v>56</v>
      </c>
      <c r="M228" t="s" s="47">
        <v>27</v>
      </c>
      <c r="N228" t="s" s="47">
        <v>28</v>
      </c>
      <c r="O228" s="48">
        <v>72523</v>
      </c>
      <c r="P228" s="48">
        <v>48814</v>
      </c>
      <c r="Q228" s="48">
        <v>168</v>
      </c>
      <c r="R228" s="48">
        <v>10606</v>
      </c>
      <c r="S228" s="48">
        <v>27560</v>
      </c>
      <c r="T228" s="48">
        <v>16954</v>
      </c>
      <c r="U228" s="48">
        <v>2487</v>
      </c>
      <c r="V228" s="48">
        <v>0</v>
      </c>
      <c r="W228" s="48">
        <v>1115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698</v>
      </c>
      <c r="AF228" s="48">
        <v>0</v>
      </c>
      <c r="AG228" s="11"/>
    </row>
    <row r="229" ht="15.75" customHeight="1">
      <c r="A229" t="s" s="43">
        <v>931</v>
      </c>
      <c r="B229" t="s" s="44">
        <v>160</v>
      </c>
      <c r="C229" t="s" s="44">
        <v>932</v>
      </c>
      <c r="D229" t="s" s="44">
        <v>162</v>
      </c>
      <c r="E229" t="s" s="44">
        <v>162</v>
      </c>
      <c r="F229" t="s" s="44">
        <v>79</v>
      </c>
      <c r="G229" t="s" s="44">
        <v>80</v>
      </c>
      <c r="H229" s="40">
        <v>43812.136111111111</v>
      </c>
      <c r="I229" t="s" s="44">
        <v>933</v>
      </c>
      <c r="J229" t="s" s="44">
        <v>934</v>
      </c>
      <c r="K229" t="s" s="44">
        <v>64</v>
      </c>
      <c r="L229" t="s" s="44">
        <v>50</v>
      </c>
      <c r="M229" t="s" s="44">
        <v>28</v>
      </c>
      <c r="N229" t="s" s="44">
        <v>27</v>
      </c>
      <c r="O229" s="45">
        <v>65399</v>
      </c>
      <c r="P229" s="45">
        <v>41384</v>
      </c>
      <c r="Q229" s="45">
        <v>115</v>
      </c>
      <c r="R229" s="45">
        <v>3758</v>
      </c>
      <c r="S229" s="45">
        <v>16124</v>
      </c>
      <c r="T229" s="45">
        <v>19882</v>
      </c>
      <c r="U229" s="45">
        <v>1984</v>
      </c>
      <c r="V229" s="45">
        <v>2246</v>
      </c>
      <c r="W229" s="45">
        <v>876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272</v>
      </c>
      <c r="AF229" s="45">
        <v>0</v>
      </c>
      <c r="AG229" s="41"/>
    </row>
    <row r="230" ht="15.75" customHeight="1">
      <c r="A230" t="s" s="46">
        <v>935</v>
      </c>
      <c r="B230" t="s" s="47">
        <v>75</v>
      </c>
      <c r="C230" t="s" s="47">
        <v>936</v>
      </c>
      <c r="D230" t="s" s="47">
        <v>867</v>
      </c>
      <c r="E230" t="s" s="47">
        <v>78</v>
      </c>
      <c r="F230" t="s" s="47">
        <v>79</v>
      </c>
      <c r="G230" t="s" s="47">
        <v>80</v>
      </c>
      <c r="H230" s="9">
        <v>43812.136805555558</v>
      </c>
      <c r="I230" t="s" s="47">
        <v>937</v>
      </c>
      <c r="J230" t="s" s="47">
        <v>938</v>
      </c>
      <c r="K230" t="s" s="47">
        <v>49</v>
      </c>
      <c r="L230" t="s" s="47">
        <v>56</v>
      </c>
      <c r="M230" t="s" s="47">
        <v>27</v>
      </c>
      <c r="N230" t="s" s="47">
        <v>29</v>
      </c>
      <c r="O230" s="48">
        <v>81184</v>
      </c>
      <c r="P230" s="48">
        <v>63084</v>
      </c>
      <c r="Q230" s="48">
        <v>163</v>
      </c>
      <c r="R230" s="48">
        <v>2743</v>
      </c>
      <c r="S230" s="48">
        <v>31132</v>
      </c>
      <c r="T230" s="48">
        <v>2838</v>
      </c>
      <c r="U230" s="48">
        <v>28389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725</v>
      </c>
      <c r="AF230" s="48">
        <v>0</v>
      </c>
      <c r="AG230" s="11"/>
    </row>
    <row r="231" ht="15.75" customHeight="1">
      <c r="A231" t="s" s="43">
        <v>939</v>
      </c>
      <c r="B231" t="s" s="44">
        <v>197</v>
      </c>
      <c r="C231" t="s" s="44">
        <v>940</v>
      </c>
      <c r="D231" t="s" s="44">
        <v>583</v>
      </c>
      <c r="E231" t="s" s="44">
        <v>200</v>
      </c>
      <c r="F231" t="s" s="44">
        <v>79</v>
      </c>
      <c r="G231" t="s" s="44">
        <v>80</v>
      </c>
      <c r="H231" s="40">
        <v>43812.157638888886</v>
      </c>
      <c r="I231" t="s" s="44">
        <v>592</v>
      </c>
      <c r="J231" t="s" s="44">
        <v>941</v>
      </c>
      <c r="K231" t="s" s="44">
        <v>49</v>
      </c>
      <c r="L231" t="s" s="44">
        <v>50</v>
      </c>
      <c r="M231" t="s" s="44">
        <v>28</v>
      </c>
      <c r="N231" t="s" s="44">
        <v>27</v>
      </c>
      <c r="O231" s="45">
        <v>82054</v>
      </c>
      <c r="P231" s="45">
        <v>56192</v>
      </c>
      <c r="Q231" s="45">
        <v>221</v>
      </c>
      <c r="R231" s="45">
        <v>10403</v>
      </c>
      <c r="S231" s="45">
        <v>19479</v>
      </c>
      <c r="T231" s="45">
        <v>29882</v>
      </c>
      <c r="U231" s="45">
        <v>0</v>
      </c>
      <c r="V231" s="45">
        <v>1428</v>
      </c>
      <c r="W231" s="45">
        <v>4838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565</v>
      </c>
      <c r="AF231" s="45">
        <v>0</v>
      </c>
      <c r="AG231" s="41"/>
    </row>
    <row r="232" ht="15.75" customHeight="1">
      <c r="A232" t="s" s="46">
        <v>942</v>
      </c>
      <c r="B232" t="s" s="47">
        <v>58</v>
      </c>
      <c r="C232" t="s" s="47">
        <v>943</v>
      </c>
      <c r="D232" t="s" s="47">
        <v>60</v>
      </c>
      <c r="E232" t="s" s="47">
        <v>60</v>
      </c>
      <c r="F232" t="s" s="47">
        <v>60</v>
      </c>
      <c r="G232" t="s" s="47">
        <v>46</v>
      </c>
      <c r="H232" s="9">
        <v>43812.163888888892</v>
      </c>
      <c r="I232" t="s" s="47">
        <v>187</v>
      </c>
      <c r="J232" t="s" s="47">
        <v>944</v>
      </c>
      <c r="K232" t="s" s="47">
        <v>49</v>
      </c>
      <c r="L232" t="s" s="47">
        <v>65</v>
      </c>
      <c r="M232" t="s" s="47">
        <v>32</v>
      </c>
      <c r="N232" t="s" s="47">
        <v>27</v>
      </c>
      <c r="O232" s="48">
        <v>84472</v>
      </c>
      <c r="P232" s="48">
        <v>55872</v>
      </c>
      <c r="Q232" s="48">
        <v>217</v>
      </c>
      <c r="R232" s="48">
        <v>14948</v>
      </c>
      <c r="S232" s="48">
        <v>14403</v>
      </c>
      <c r="T232" s="48">
        <v>6243</v>
      </c>
      <c r="U232" s="48">
        <v>3990</v>
      </c>
      <c r="V232" s="48">
        <v>0</v>
      </c>
      <c r="W232" s="48">
        <v>1885</v>
      </c>
      <c r="X232" s="48">
        <v>29351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0</v>
      </c>
      <c r="AG232" s="11"/>
    </row>
    <row r="233" ht="15.75" customHeight="1">
      <c r="A233" t="s" s="43">
        <v>945</v>
      </c>
      <c r="B233" t="s" s="44">
        <v>75</v>
      </c>
      <c r="C233" t="s" s="44">
        <v>946</v>
      </c>
      <c r="D233" t="s" s="44">
        <v>77</v>
      </c>
      <c r="E233" t="s" s="44">
        <v>78</v>
      </c>
      <c r="F233" t="s" s="44">
        <v>79</v>
      </c>
      <c r="G233" t="s" s="44">
        <v>46</v>
      </c>
      <c r="H233" s="40">
        <v>43812.0875</v>
      </c>
      <c r="I233" t="s" s="44">
        <v>947</v>
      </c>
      <c r="J233" t="s" s="44">
        <v>948</v>
      </c>
      <c r="K233" t="s" s="44">
        <v>64</v>
      </c>
      <c r="L233" t="s" s="44">
        <v>56</v>
      </c>
      <c r="M233" t="s" s="44">
        <v>27</v>
      </c>
      <c r="N233" t="s" s="44">
        <v>28</v>
      </c>
      <c r="O233" s="45">
        <v>78337</v>
      </c>
      <c r="P233" s="45">
        <v>57250</v>
      </c>
      <c r="Q233" s="45">
        <v>286</v>
      </c>
      <c r="R233" s="45">
        <v>26086</v>
      </c>
      <c r="S233" s="45">
        <v>36459</v>
      </c>
      <c r="T233" s="45">
        <v>10373</v>
      </c>
      <c r="U233" s="45">
        <v>8006</v>
      </c>
      <c r="V233" s="45">
        <v>0</v>
      </c>
      <c r="W233" s="45">
        <v>2412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1"/>
    </row>
    <row r="234" ht="15.75" customHeight="1">
      <c r="A234" t="s" s="46">
        <v>949</v>
      </c>
      <c r="B234" t="s" s="47">
        <v>75</v>
      </c>
      <c r="C234" t="s" s="47">
        <v>950</v>
      </c>
      <c r="D234" t="s" s="47">
        <v>135</v>
      </c>
      <c r="E234" t="s" s="47">
        <v>78</v>
      </c>
      <c r="F234" t="s" s="47">
        <v>79</v>
      </c>
      <c r="G234" t="s" s="47">
        <v>46</v>
      </c>
      <c r="H234" s="9">
        <v>43812.152777777781</v>
      </c>
      <c r="I234" t="s" s="47">
        <v>789</v>
      </c>
      <c r="J234" t="s" s="47">
        <v>951</v>
      </c>
      <c r="K234" t="s" s="47">
        <v>64</v>
      </c>
      <c r="L234" t="s" s="47">
        <v>56</v>
      </c>
      <c r="M234" t="s" s="47">
        <v>27</v>
      </c>
      <c r="N234" t="s" s="47">
        <v>28</v>
      </c>
      <c r="O234" s="48">
        <v>73403</v>
      </c>
      <c r="P234" s="48">
        <v>50394</v>
      </c>
      <c r="Q234" s="48">
        <v>189</v>
      </c>
      <c r="R234" s="48">
        <v>21976</v>
      </c>
      <c r="S234" s="48">
        <v>31864</v>
      </c>
      <c r="T234" s="48">
        <v>9888</v>
      </c>
      <c r="U234" s="48">
        <v>6170</v>
      </c>
      <c r="V234" s="48">
        <v>0</v>
      </c>
      <c r="W234" s="48">
        <v>2103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369</v>
      </c>
      <c r="AF234" s="48">
        <v>0</v>
      </c>
      <c r="AG234" s="11"/>
    </row>
    <row r="235" ht="15.75" customHeight="1">
      <c r="A235" t="s" s="43">
        <v>952</v>
      </c>
      <c r="B235" t="s" s="44">
        <v>160</v>
      </c>
      <c r="C235" t="s" s="44">
        <v>953</v>
      </c>
      <c r="D235" t="s" s="44">
        <v>162</v>
      </c>
      <c r="E235" t="s" s="44">
        <v>162</v>
      </c>
      <c r="F235" t="s" s="44">
        <v>79</v>
      </c>
      <c r="G235" t="s" s="44">
        <v>80</v>
      </c>
      <c r="H235" s="40">
        <v>43812.175694444442</v>
      </c>
      <c r="I235" t="s" s="44">
        <v>954</v>
      </c>
      <c r="J235" t="s" s="44">
        <v>955</v>
      </c>
      <c r="K235" t="s" s="44">
        <v>64</v>
      </c>
      <c r="L235" t="s" s="44">
        <v>50</v>
      </c>
      <c r="M235" t="s" s="44">
        <v>28</v>
      </c>
      <c r="N235" t="s" s="44">
        <v>27</v>
      </c>
      <c r="O235" s="45">
        <v>80934</v>
      </c>
      <c r="P235" s="45">
        <v>47811</v>
      </c>
      <c r="Q235" s="45">
        <v>146</v>
      </c>
      <c r="R235" s="45">
        <v>7859</v>
      </c>
      <c r="S235" s="45">
        <v>17017</v>
      </c>
      <c r="T235" s="45">
        <v>24876</v>
      </c>
      <c r="U235" s="45">
        <v>3127</v>
      </c>
      <c r="V235" s="45">
        <v>1658</v>
      </c>
      <c r="W235" s="45">
        <v>1133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1"/>
    </row>
    <row r="236" ht="15.75" customHeight="1">
      <c r="A236" t="s" s="46">
        <v>956</v>
      </c>
      <c r="B236" t="s" s="47">
        <v>228</v>
      </c>
      <c r="C236" t="s" s="47">
        <v>957</v>
      </c>
      <c r="D236" t="s" s="47">
        <v>230</v>
      </c>
      <c r="E236" t="s" s="47">
        <v>230</v>
      </c>
      <c r="F236" t="s" s="47">
        <v>230</v>
      </c>
      <c r="G236" t="s" s="47">
        <v>46</v>
      </c>
      <c r="H236" s="9">
        <v>43812.290972222225</v>
      </c>
      <c r="I236" t="s" s="47">
        <v>635</v>
      </c>
      <c r="J236" t="s" s="47">
        <v>958</v>
      </c>
      <c r="K236" t="s" s="47">
        <v>64</v>
      </c>
      <c r="L236" t="s" s="47">
        <v>247</v>
      </c>
      <c r="M236" t="s" s="47">
        <v>35</v>
      </c>
      <c r="N236" t="s" s="47">
        <v>37</v>
      </c>
      <c r="O236" s="48">
        <v>72848</v>
      </c>
      <c r="P236" s="48">
        <v>50762</v>
      </c>
      <c r="Q236" s="48">
        <v>324</v>
      </c>
      <c r="R236" s="48">
        <v>57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0</v>
      </c>
      <c r="Y236" s="48">
        <v>0</v>
      </c>
      <c r="Z236" s="48">
        <v>0</v>
      </c>
      <c r="AA236" s="48">
        <v>21986</v>
      </c>
      <c r="AB236" s="48">
        <v>3446</v>
      </c>
      <c r="AC236" s="48">
        <v>21929</v>
      </c>
      <c r="AD236" s="48">
        <v>2650</v>
      </c>
      <c r="AE236" s="48">
        <v>751</v>
      </c>
      <c r="AF236" s="48">
        <v>0</v>
      </c>
      <c r="AG236" s="11"/>
    </row>
    <row r="237" ht="15.75" customHeight="1">
      <c r="A237" t="s" s="43">
        <v>959</v>
      </c>
      <c r="B237" t="s" s="44">
        <v>197</v>
      </c>
      <c r="C237" t="s" s="44">
        <v>960</v>
      </c>
      <c r="D237" t="s" s="44">
        <v>199</v>
      </c>
      <c r="E237" t="s" s="44">
        <v>200</v>
      </c>
      <c r="F237" t="s" s="44">
        <v>79</v>
      </c>
      <c r="G237" t="s" s="44">
        <v>46</v>
      </c>
      <c r="H237" s="40">
        <v>43812.165972222225</v>
      </c>
      <c r="I237" t="s" s="44">
        <v>290</v>
      </c>
      <c r="J237" t="s" s="44">
        <v>961</v>
      </c>
      <c r="K237" t="s" s="44">
        <v>49</v>
      </c>
      <c r="L237" t="s" s="44">
        <v>56</v>
      </c>
      <c r="M237" t="s" s="44">
        <v>27</v>
      </c>
      <c r="N237" t="s" s="44">
        <v>28</v>
      </c>
      <c r="O237" s="45">
        <v>74016</v>
      </c>
      <c r="P237" s="45">
        <v>53752</v>
      </c>
      <c r="Q237" s="45">
        <v>194</v>
      </c>
      <c r="R237" s="45">
        <v>5646</v>
      </c>
      <c r="S237" s="45">
        <v>26293</v>
      </c>
      <c r="T237" s="45">
        <v>20647</v>
      </c>
      <c r="U237" s="45">
        <v>4992</v>
      </c>
      <c r="V237" s="45">
        <v>0</v>
      </c>
      <c r="W237" s="45">
        <v>1563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257</v>
      </c>
      <c r="AF237" s="45">
        <v>0</v>
      </c>
      <c r="AG237" s="41"/>
    </row>
    <row r="238" ht="15.75" customHeight="1">
      <c r="A238" t="s" s="46">
        <v>962</v>
      </c>
      <c r="B238" t="s" s="47">
        <v>160</v>
      </c>
      <c r="C238" t="s" s="47">
        <v>963</v>
      </c>
      <c r="D238" t="s" s="47">
        <v>162</v>
      </c>
      <c r="E238" t="s" s="47">
        <v>162</v>
      </c>
      <c r="F238" t="s" s="47">
        <v>79</v>
      </c>
      <c r="G238" t="s" s="47">
        <v>80</v>
      </c>
      <c r="H238" s="9">
        <v>43812.211805555555</v>
      </c>
      <c r="I238" t="s" s="47">
        <v>785</v>
      </c>
      <c r="J238" t="s" s="47">
        <v>964</v>
      </c>
      <c r="K238" t="s" s="47">
        <v>49</v>
      </c>
      <c r="L238" t="s" s="47">
        <v>56</v>
      </c>
      <c r="M238" t="s" s="47">
        <v>27</v>
      </c>
      <c r="N238" t="s" s="47">
        <v>29</v>
      </c>
      <c r="O238" s="48">
        <v>77573</v>
      </c>
      <c r="P238" s="48">
        <v>55109</v>
      </c>
      <c r="Q238" s="48">
        <v>213</v>
      </c>
      <c r="R238" s="48">
        <v>6562</v>
      </c>
      <c r="S238" s="48">
        <v>24162</v>
      </c>
      <c r="T238" s="48">
        <v>13347</v>
      </c>
      <c r="U238" s="48">
        <v>17600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0</v>
      </c>
      <c r="AG238" s="11"/>
    </row>
    <row r="239" ht="15.75" customHeight="1">
      <c r="A239" t="s" s="43">
        <v>965</v>
      </c>
      <c r="B239" t="s" s="44">
        <v>75</v>
      </c>
      <c r="C239" t="s" s="44">
        <v>966</v>
      </c>
      <c r="D239" t="s" s="44">
        <v>135</v>
      </c>
      <c r="E239" t="s" s="44">
        <v>78</v>
      </c>
      <c r="F239" t="s" s="44">
        <v>79</v>
      </c>
      <c r="G239" t="s" s="44">
        <v>46</v>
      </c>
      <c r="H239" s="40">
        <v>43812.111805555556</v>
      </c>
      <c r="I239" t="s" s="44">
        <v>136</v>
      </c>
      <c r="J239" t="s" s="44">
        <v>967</v>
      </c>
      <c r="K239" t="s" s="44">
        <v>49</v>
      </c>
      <c r="L239" t="s" s="44">
        <v>56</v>
      </c>
      <c r="M239" t="s" s="44">
        <v>27</v>
      </c>
      <c r="N239" t="s" s="44">
        <v>28</v>
      </c>
      <c r="O239" s="45">
        <v>88272</v>
      </c>
      <c r="P239" s="45">
        <v>59005</v>
      </c>
      <c r="Q239" s="45">
        <v>260</v>
      </c>
      <c r="R239" s="45">
        <v>21337</v>
      </c>
      <c r="S239" s="45">
        <v>35483</v>
      </c>
      <c r="T239" s="45">
        <v>14146</v>
      </c>
      <c r="U239" s="45">
        <v>5755</v>
      </c>
      <c r="V239" s="45">
        <v>0</v>
      </c>
      <c r="W239" s="45">
        <v>2706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915</v>
      </c>
      <c r="AF239" s="45">
        <v>0</v>
      </c>
      <c r="AG239" s="41"/>
    </row>
    <row r="240" ht="15.75" customHeight="1">
      <c r="A240" t="s" s="46">
        <v>968</v>
      </c>
      <c r="B240" t="s" s="47">
        <v>197</v>
      </c>
      <c r="C240" t="s" s="47">
        <v>969</v>
      </c>
      <c r="D240" t="s" s="47">
        <v>614</v>
      </c>
      <c r="E240" t="s" s="47">
        <v>200</v>
      </c>
      <c r="F240" t="s" s="47">
        <v>79</v>
      </c>
      <c r="G240" t="s" s="47">
        <v>46</v>
      </c>
      <c r="H240" s="9">
        <v>43812.125694444447</v>
      </c>
      <c r="I240" t="s" s="47">
        <v>98</v>
      </c>
      <c r="J240" t="s" s="47">
        <v>970</v>
      </c>
      <c r="K240" t="s" s="47">
        <v>49</v>
      </c>
      <c r="L240" t="s" s="47">
        <v>56</v>
      </c>
      <c r="M240" t="s" s="47">
        <v>27</v>
      </c>
      <c r="N240" t="s" s="47">
        <v>28</v>
      </c>
      <c r="O240" s="48">
        <v>71438</v>
      </c>
      <c r="P240" s="48">
        <v>51475</v>
      </c>
      <c r="Q240" s="48">
        <v>230</v>
      </c>
      <c r="R240" s="48">
        <v>15869</v>
      </c>
      <c r="S240" s="48">
        <v>30680</v>
      </c>
      <c r="T240" s="48">
        <v>14811</v>
      </c>
      <c r="U240" s="48">
        <v>0</v>
      </c>
      <c r="V240" s="48">
        <v>0</v>
      </c>
      <c r="W240" s="48">
        <v>4681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1303</v>
      </c>
      <c r="AF240" s="48">
        <v>0</v>
      </c>
      <c r="AG240" s="11"/>
    </row>
    <row r="241" ht="15.75" customHeight="1">
      <c r="A241" t="s" s="43">
        <v>971</v>
      </c>
      <c r="B241" t="s" s="44">
        <v>228</v>
      </c>
      <c r="C241" t="s" s="44">
        <v>972</v>
      </c>
      <c r="D241" t="s" s="44">
        <v>230</v>
      </c>
      <c r="E241" t="s" s="44">
        <v>230</v>
      </c>
      <c r="F241" t="s" s="44">
        <v>230</v>
      </c>
      <c r="G241" t="s" s="44">
        <v>46</v>
      </c>
      <c r="H241" s="40">
        <v>43812.175694444442</v>
      </c>
      <c r="I241" t="s" s="44">
        <v>973</v>
      </c>
      <c r="J241" t="s" s="44">
        <v>765</v>
      </c>
      <c r="K241" t="s" s="44">
        <v>49</v>
      </c>
      <c r="L241" t="s" s="44">
        <v>974</v>
      </c>
      <c r="M241" t="s" s="44">
        <v>36</v>
      </c>
      <c r="N241" t="s" s="44">
        <v>35</v>
      </c>
      <c r="O241" s="45">
        <v>74346</v>
      </c>
      <c r="P241" s="45">
        <v>47144</v>
      </c>
      <c r="Q241" s="45">
        <v>226</v>
      </c>
      <c r="R241" s="45">
        <v>17110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4773</v>
      </c>
      <c r="AA241" s="45">
        <v>9771</v>
      </c>
      <c r="AB241" s="45">
        <v>26881</v>
      </c>
      <c r="AC241" s="45">
        <v>1088</v>
      </c>
      <c r="AD241" s="45">
        <v>1267</v>
      </c>
      <c r="AE241" s="45">
        <v>3364</v>
      </c>
      <c r="AF241" s="45">
        <v>0</v>
      </c>
      <c r="AG241" s="41"/>
    </row>
    <row r="242" ht="15.75" customHeight="1">
      <c r="A242" t="s" s="46">
        <v>975</v>
      </c>
      <c r="B242" t="s" s="47">
        <v>90</v>
      </c>
      <c r="C242" t="s" s="47">
        <v>976</v>
      </c>
      <c r="D242" t="s" s="47">
        <v>324</v>
      </c>
      <c r="E242" t="s" s="47">
        <v>93</v>
      </c>
      <c r="F242" t="s" s="47">
        <v>79</v>
      </c>
      <c r="G242" t="s" s="47">
        <v>46</v>
      </c>
      <c r="H242" s="9">
        <v>43812.05625</v>
      </c>
      <c r="I242" t="s" s="47">
        <v>98</v>
      </c>
      <c r="J242" t="s" s="47">
        <v>977</v>
      </c>
      <c r="K242" t="s" s="47">
        <v>49</v>
      </c>
      <c r="L242" t="s" s="47">
        <v>56</v>
      </c>
      <c r="M242" t="s" s="47">
        <v>27</v>
      </c>
      <c r="N242" t="s" s="47">
        <v>28</v>
      </c>
      <c r="O242" s="48">
        <v>66847</v>
      </c>
      <c r="P242" s="48">
        <v>46659</v>
      </c>
      <c r="Q242" s="48">
        <v>162</v>
      </c>
      <c r="R242" s="48">
        <v>16611</v>
      </c>
      <c r="S242" s="48">
        <v>28432</v>
      </c>
      <c r="T242" s="48">
        <v>11821</v>
      </c>
      <c r="U242" s="48">
        <v>3748</v>
      </c>
      <c r="V242" s="48">
        <v>0</v>
      </c>
      <c r="W242" s="48">
        <v>1731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927</v>
      </c>
      <c r="AF242" s="48">
        <v>0</v>
      </c>
      <c r="AG242" s="11"/>
    </row>
    <row r="243" ht="15.75" customHeight="1">
      <c r="A243" t="s" s="43">
        <v>978</v>
      </c>
      <c r="B243" t="s" s="44">
        <v>101</v>
      </c>
      <c r="C243" t="s" s="44">
        <v>979</v>
      </c>
      <c r="D243" t="s" s="44">
        <v>373</v>
      </c>
      <c r="E243" t="s" s="44">
        <v>104</v>
      </c>
      <c r="F243" t="s" s="44">
        <v>79</v>
      </c>
      <c r="G243" t="s" s="44">
        <v>46</v>
      </c>
      <c r="H243" s="40">
        <v>43812.149305555555</v>
      </c>
      <c r="I243" t="s" s="44">
        <v>596</v>
      </c>
      <c r="J243" t="s" s="44">
        <v>980</v>
      </c>
      <c r="K243" t="s" s="44">
        <v>49</v>
      </c>
      <c r="L243" t="s" s="44">
        <v>56</v>
      </c>
      <c r="M243" t="s" s="44">
        <v>27</v>
      </c>
      <c r="N243" t="s" s="44">
        <v>28</v>
      </c>
      <c r="O243" s="45">
        <v>76343</v>
      </c>
      <c r="P243" s="45">
        <v>51046</v>
      </c>
      <c r="Q243" s="45">
        <v>259</v>
      </c>
      <c r="R243" s="45">
        <v>22967</v>
      </c>
      <c r="S243" s="45">
        <v>33893</v>
      </c>
      <c r="T243" s="45">
        <v>10926</v>
      </c>
      <c r="U243" s="45">
        <v>5157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1070</v>
      </c>
      <c r="AF243" s="45">
        <v>0</v>
      </c>
      <c r="AG243" s="41"/>
    </row>
    <row r="244" ht="15.75" customHeight="1">
      <c r="A244" t="s" s="46">
        <v>981</v>
      </c>
      <c r="B244" t="s" s="47">
        <v>90</v>
      </c>
      <c r="C244" t="s" s="47">
        <v>982</v>
      </c>
      <c r="D244" t="s" s="47">
        <v>280</v>
      </c>
      <c r="E244" t="s" s="47">
        <v>93</v>
      </c>
      <c r="F244" t="s" s="47">
        <v>79</v>
      </c>
      <c r="G244" t="s" s="47">
        <v>80</v>
      </c>
      <c r="H244" s="9">
        <v>43812.100694444445</v>
      </c>
      <c r="I244" t="s" s="47">
        <v>191</v>
      </c>
      <c r="J244" t="s" s="47">
        <v>983</v>
      </c>
      <c r="K244" t="s" s="47">
        <v>64</v>
      </c>
      <c r="L244" t="s" s="47">
        <v>50</v>
      </c>
      <c r="M244" t="s" s="47">
        <v>28</v>
      </c>
      <c r="N244" t="s" s="47">
        <v>27</v>
      </c>
      <c r="O244" s="48">
        <v>76116</v>
      </c>
      <c r="P244" s="48">
        <v>53326</v>
      </c>
      <c r="Q244" s="48">
        <v>147</v>
      </c>
      <c r="R244" s="48">
        <v>31624</v>
      </c>
      <c r="S244" s="48">
        <v>6954</v>
      </c>
      <c r="T244" s="48">
        <v>38578</v>
      </c>
      <c r="U244" s="48">
        <v>3324</v>
      </c>
      <c r="V244" s="48">
        <v>2943</v>
      </c>
      <c r="W244" s="48">
        <v>1183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344</v>
      </c>
      <c r="AF244" s="48">
        <v>0</v>
      </c>
      <c r="AG244" s="11"/>
    </row>
    <row r="245" ht="15.75" customHeight="1">
      <c r="A245" t="s" s="43">
        <v>984</v>
      </c>
      <c r="B245" t="s" s="44">
        <v>256</v>
      </c>
      <c r="C245" t="s" s="44">
        <v>985</v>
      </c>
      <c r="D245" t="s" s="44">
        <v>344</v>
      </c>
      <c r="E245" t="s" s="44">
        <v>259</v>
      </c>
      <c r="F245" t="s" s="44">
        <v>79</v>
      </c>
      <c r="G245" t="s" s="44">
        <v>80</v>
      </c>
      <c r="H245" s="40">
        <v>43812.070138888892</v>
      </c>
      <c r="I245" t="s" s="44">
        <v>349</v>
      </c>
      <c r="J245" t="s" s="44">
        <v>986</v>
      </c>
      <c r="K245" t="s" s="44">
        <v>49</v>
      </c>
      <c r="L245" t="s" s="44">
        <v>50</v>
      </c>
      <c r="M245" t="s" s="44">
        <v>28</v>
      </c>
      <c r="N245" t="s" s="44">
        <v>27</v>
      </c>
      <c r="O245" s="45">
        <v>64449</v>
      </c>
      <c r="P245" s="45">
        <v>38145</v>
      </c>
      <c r="Q245" s="45">
        <v>221</v>
      </c>
      <c r="R245" s="45">
        <v>7200</v>
      </c>
      <c r="S245" s="45">
        <v>13250</v>
      </c>
      <c r="T245" s="45">
        <v>20450</v>
      </c>
      <c r="U245" s="45">
        <v>2792</v>
      </c>
      <c r="V245" s="45">
        <v>0</v>
      </c>
      <c r="W245" s="45">
        <v>1653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1"/>
    </row>
    <row r="246" ht="15.75" customHeight="1">
      <c r="A246" t="s" s="46">
        <v>987</v>
      </c>
      <c r="B246" t="s" s="47">
        <v>101</v>
      </c>
      <c r="C246" t="s" s="47">
        <v>988</v>
      </c>
      <c r="D246" t="s" s="47">
        <v>128</v>
      </c>
      <c r="E246" t="s" s="47">
        <v>104</v>
      </c>
      <c r="F246" t="s" s="47">
        <v>79</v>
      </c>
      <c r="G246" t="s" s="47">
        <v>46</v>
      </c>
      <c r="H246" s="9">
        <v>43812.134027777778</v>
      </c>
      <c r="I246" t="s" s="47">
        <v>693</v>
      </c>
      <c r="J246" t="s" s="47">
        <v>989</v>
      </c>
      <c r="K246" t="s" s="47">
        <v>49</v>
      </c>
      <c r="L246" t="s" s="47">
        <v>131</v>
      </c>
      <c r="M246" t="s" s="47">
        <v>27</v>
      </c>
      <c r="N246" t="s" s="47">
        <v>28</v>
      </c>
      <c r="O246" s="48">
        <v>71336</v>
      </c>
      <c r="P246" s="48">
        <v>49953</v>
      </c>
      <c r="Q246" s="48">
        <v>144</v>
      </c>
      <c r="R246" s="48">
        <v>679</v>
      </c>
      <c r="S246" s="48">
        <v>22718</v>
      </c>
      <c r="T246" s="48">
        <v>22039</v>
      </c>
      <c r="U246" s="48">
        <v>2279</v>
      </c>
      <c r="V246" s="48">
        <v>1820</v>
      </c>
      <c r="W246" s="48">
        <v>1097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0</v>
      </c>
      <c r="AG246" s="11"/>
    </row>
    <row r="247" ht="15.75" customHeight="1">
      <c r="A247" t="s" s="43">
        <v>990</v>
      </c>
      <c r="B247" t="s" s="44">
        <v>75</v>
      </c>
      <c r="C247" t="s" s="44">
        <v>991</v>
      </c>
      <c r="D247" t="s" s="44">
        <v>135</v>
      </c>
      <c r="E247" t="s" s="44">
        <v>78</v>
      </c>
      <c r="F247" t="s" s="44">
        <v>79</v>
      </c>
      <c r="G247" t="s" s="44">
        <v>80</v>
      </c>
      <c r="H247" s="40">
        <v>43812.194444444445</v>
      </c>
      <c r="I247" t="s" s="44">
        <v>992</v>
      </c>
      <c r="J247" t="s" s="44">
        <v>993</v>
      </c>
      <c r="K247" t="s" s="44">
        <v>49</v>
      </c>
      <c r="L247" t="s" s="44">
        <v>56</v>
      </c>
      <c r="M247" t="s" s="44">
        <v>27</v>
      </c>
      <c r="N247" t="s" s="44">
        <v>28</v>
      </c>
      <c r="O247" s="45">
        <v>73549</v>
      </c>
      <c r="P247" s="45">
        <v>45958</v>
      </c>
      <c r="Q247" s="45">
        <v>138</v>
      </c>
      <c r="R247" s="45">
        <v>15119</v>
      </c>
      <c r="S247" s="45">
        <v>28173</v>
      </c>
      <c r="T247" s="45">
        <v>13054</v>
      </c>
      <c r="U247" s="45">
        <v>2503</v>
      </c>
      <c r="V247" s="45">
        <v>0</v>
      </c>
      <c r="W247" s="45">
        <v>1043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1185</v>
      </c>
      <c r="AF247" s="45">
        <v>0</v>
      </c>
      <c r="AG247" s="41"/>
    </row>
    <row r="248" ht="15.75" customHeight="1">
      <c r="A248" t="s" s="46">
        <v>994</v>
      </c>
      <c r="B248" t="s" s="47">
        <v>58</v>
      </c>
      <c r="C248" t="s" s="47">
        <v>995</v>
      </c>
      <c r="D248" t="s" s="47">
        <v>60</v>
      </c>
      <c r="E248" t="s" s="47">
        <v>60</v>
      </c>
      <c r="F248" t="s" s="47">
        <v>60</v>
      </c>
      <c r="G248" t="s" s="47">
        <v>61</v>
      </c>
      <c r="H248" s="9">
        <v>43812.172916666670</v>
      </c>
      <c r="I248" t="s" s="47">
        <v>996</v>
      </c>
      <c r="J248" t="s" s="47">
        <v>997</v>
      </c>
      <c r="K248" t="s" s="47">
        <v>64</v>
      </c>
      <c r="L248" t="s" s="47">
        <v>65</v>
      </c>
      <c r="M248" t="s" s="47">
        <v>32</v>
      </c>
      <c r="N248" t="s" s="47">
        <v>28</v>
      </c>
      <c r="O248" s="48">
        <v>69230</v>
      </c>
      <c r="P248" s="48">
        <v>40105</v>
      </c>
      <c r="Q248" s="48">
        <v>153</v>
      </c>
      <c r="R248" s="48">
        <v>6474</v>
      </c>
      <c r="S248" s="48">
        <v>3698</v>
      </c>
      <c r="T248" s="48">
        <v>13276</v>
      </c>
      <c r="U248" s="48">
        <v>1952</v>
      </c>
      <c r="V248" s="48">
        <v>0</v>
      </c>
      <c r="W248" s="48">
        <v>1429</v>
      </c>
      <c r="X248" s="48">
        <v>19750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0</v>
      </c>
      <c r="AG248" s="11"/>
    </row>
    <row r="249" ht="15.75" customHeight="1">
      <c r="A249" t="s" s="43">
        <v>998</v>
      </c>
      <c r="B249" t="s" s="44">
        <v>58</v>
      </c>
      <c r="C249" t="s" s="44">
        <v>999</v>
      </c>
      <c r="D249" t="s" s="44">
        <v>60</v>
      </c>
      <c r="E249" t="s" s="44">
        <v>60</v>
      </c>
      <c r="F249" t="s" s="44">
        <v>60</v>
      </c>
      <c r="G249" t="s" s="44">
        <v>61</v>
      </c>
      <c r="H249" s="40">
        <v>43812.152777777781</v>
      </c>
      <c r="I249" t="s" s="44">
        <v>157</v>
      </c>
      <c r="J249" t="s" s="44">
        <v>1000</v>
      </c>
      <c r="K249" t="s" s="44">
        <v>49</v>
      </c>
      <c r="L249" t="s" s="44">
        <v>65</v>
      </c>
      <c r="M249" t="s" s="44">
        <v>32</v>
      </c>
      <c r="N249" t="s" s="44">
        <v>28</v>
      </c>
      <c r="O249" s="45">
        <v>67381</v>
      </c>
      <c r="P249" s="45">
        <v>38483</v>
      </c>
      <c r="Q249" s="45">
        <v>102</v>
      </c>
      <c r="R249" s="45">
        <v>5566</v>
      </c>
      <c r="S249" s="45">
        <v>5709</v>
      </c>
      <c r="T249" s="45">
        <v>12791</v>
      </c>
      <c r="U249" s="45">
        <v>1626</v>
      </c>
      <c r="V249" s="45">
        <v>0</v>
      </c>
      <c r="W249" s="45">
        <v>0</v>
      </c>
      <c r="X249" s="45">
        <v>18357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1"/>
    </row>
    <row r="250" ht="15.75" customHeight="1">
      <c r="A250" t="s" s="46">
        <v>1001</v>
      </c>
      <c r="B250" t="s" s="47">
        <v>58</v>
      </c>
      <c r="C250" t="s" s="47">
        <v>1002</v>
      </c>
      <c r="D250" t="s" s="47">
        <v>60</v>
      </c>
      <c r="E250" t="s" s="47">
        <v>60</v>
      </c>
      <c r="F250" t="s" s="47">
        <v>60</v>
      </c>
      <c r="G250" t="s" s="47">
        <v>61</v>
      </c>
      <c r="H250" s="9">
        <v>43812.142361111109</v>
      </c>
      <c r="I250" t="s" s="47">
        <v>1003</v>
      </c>
      <c r="J250" t="s" s="47">
        <v>1004</v>
      </c>
      <c r="K250" t="s" s="47">
        <v>49</v>
      </c>
      <c r="L250" t="s" s="47">
        <v>65</v>
      </c>
      <c r="M250" t="s" s="47">
        <v>32</v>
      </c>
      <c r="N250" t="s" s="47">
        <v>28</v>
      </c>
      <c r="O250" s="48">
        <v>57130</v>
      </c>
      <c r="P250" s="48">
        <v>36191</v>
      </c>
      <c r="Q250" s="48">
        <v>84</v>
      </c>
      <c r="R250" s="48">
        <v>5601</v>
      </c>
      <c r="S250" s="48">
        <v>3806</v>
      </c>
      <c r="T250" s="48">
        <v>11381</v>
      </c>
      <c r="U250" s="48">
        <v>2394</v>
      </c>
      <c r="V250" s="48">
        <v>320</v>
      </c>
      <c r="W250" s="48">
        <v>1308</v>
      </c>
      <c r="X250" s="48">
        <v>16982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0</v>
      </c>
      <c r="AG250" s="11"/>
    </row>
    <row r="251" ht="15.75" customHeight="1">
      <c r="A251" t="s" s="43">
        <v>1005</v>
      </c>
      <c r="B251" t="s" s="44">
        <v>58</v>
      </c>
      <c r="C251" t="s" s="44">
        <v>1006</v>
      </c>
      <c r="D251" t="s" s="44">
        <v>60</v>
      </c>
      <c r="E251" t="s" s="44">
        <v>60</v>
      </c>
      <c r="F251" t="s" s="44">
        <v>60</v>
      </c>
      <c r="G251" t="s" s="44">
        <v>61</v>
      </c>
      <c r="H251" s="40">
        <v>43812.164583333331</v>
      </c>
      <c r="I251" t="s" s="44">
        <v>1007</v>
      </c>
      <c r="J251" t="s" s="44">
        <v>1008</v>
      </c>
      <c r="K251" t="s" s="44">
        <v>64</v>
      </c>
      <c r="L251" t="s" s="44">
        <v>1009</v>
      </c>
      <c r="M251" t="s" s="44">
        <v>32</v>
      </c>
      <c r="N251" t="s" s="44">
        <v>28</v>
      </c>
      <c r="O251" s="45">
        <v>61075</v>
      </c>
      <c r="P251" s="45">
        <v>33925</v>
      </c>
      <c r="Q251" s="45">
        <v>116</v>
      </c>
      <c r="R251" s="45">
        <v>2548</v>
      </c>
      <c r="S251" s="45">
        <v>3558</v>
      </c>
      <c r="T251" s="45">
        <v>13363</v>
      </c>
      <c r="U251" s="45">
        <v>1093</v>
      </c>
      <c r="V251" s="45">
        <v>0</v>
      </c>
      <c r="W251" s="45">
        <v>0</v>
      </c>
      <c r="X251" s="45">
        <v>15911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1"/>
    </row>
    <row r="252" ht="15.75" customHeight="1">
      <c r="A252" t="s" s="46">
        <v>1010</v>
      </c>
      <c r="B252" t="s" s="47">
        <v>58</v>
      </c>
      <c r="C252" t="s" s="47">
        <v>1011</v>
      </c>
      <c r="D252" t="s" s="47">
        <v>60</v>
      </c>
      <c r="E252" t="s" s="47">
        <v>60</v>
      </c>
      <c r="F252" t="s" s="47">
        <v>60</v>
      </c>
      <c r="G252" t="s" s="47">
        <v>61</v>
      </c>
      <c r="H252" s="9">
        <v>43812.158333333333</v>
      </c>
      <c r="I252" t="s" s="47">
        <v>1012</v>
      </c>
      <c r="J252" t="s" s="47">
        <v>1013</v>
      </c>
      <c r="K252" t="s" s="47">
        <v>64</v>
      </c>
      <c r="L252" t="s" s="47">
        <v>65</v>
      </c>
      <c r="M252" t="s" s="47">
        <v>32</v>
      </c>
      <c r="N252" t="s" s="47">
        <v>28</v>
      </c>
      <c r="O252" s="48">
        <v>63402</v>
      </c>
      <c r="P252" s="48">
        <v>39735</v>
      </c>
      <c r="Q252" s="48">
        <v>180</v>
      </c>
      <c r="R252" s="48">
        <v>8359</v>
      </c>
      <c r="S252" s="48">
        <v>6022</v>
      </c>
      <c r="T252" s="48">
        <v>11319</v>
      </c>
      <c r="U252" s="48">
        <v>2716</v>
      </c>
      <c r="V252" s="48">
        <v>0</v>
      </c>
      <c r="W252" s="48">
        <v>0</v>
      </c>
      <c r="X252" s="48">
        <v>19678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0</v>
      </c>
      <c r="AG252" s="11"/>
    </row>
    <row r="253" ht="15.75" customHeight="1">
      <c r="A253" t="s" s="43">
        <v>1014</v>
      </c>
      <c r="B253" t="s" s="44">
        <v>58</v>
      </c>
      <c r="C253" t="s" s="44">
        <v>1015</v>
      </c>
      <c r="D253" t="s" s="44">
        <v>60</v>
      </c>
      <c r="E253" t="s" s="44">
        <v>60</v>
      </c>
      <c r="F253" t="s" s="44">
        <v>60</v>
      </c>
      <c r="G253" t="s" s="44">
        <v>61</v>
      </c>
      <c r="H253" s="40">
        <v>43812.177083333336</v>
      </c>
      <c r="I253" t="s" s="44">
        <v>1016</v>
      </c>
      <c r="J253" t="s" s="44">
        <v>725</v>
      </c>
      <c r="K253" t="s" s="44">
        <v>49</v>
      </c>
      <c r="L253" t="s" s="44">
        <v>65</v>
      </c>
      <c r="M253" t="s" s="44">
        <v>32</v>
      </c>
      <c r="N253" t="s" s="44">
        <v>28</v>
      </c>
      <c r="O253" s="45">
        <v>70891</v>
      </c>
      <c r="P253" s="45">
        <v>47443</v>
      </c>
      <c r="Q253" s="45">
        <v>80</v>
      </c>
      <c r="R253" s="45">
        <v>9005</v>
      </c>
      <c r="S253" s="45">
        <v>6237</v>
      </c>
      <c r="T253" s="45">
        <v>13824</v>
      </c>
      <c r="U253" s="45">
        <v>2786</v>
      </c>
      <c r="V253" s="45">
        <v>516</v>
      </c>
      <c r="W253" s="45">
        <v>1251</v>
      </c>
      <c r="X253" s="45">
        <v>22829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1"/>
    </row>
    <row r="254" ht="15.75" customHeight="1">
      <c r="A254" t="s" s="46">
        <v>1017</v>
      </c>
      <c r="B254" t="s" s="47">
        <v>58</v>
      </c>
      <c r="C254" t="s" s="47">
        <v>1018</v>
      </c>
      <c r="D254" t="s" s="47">
        <v>60</v>
      </c>
      <c r="E254" t="s" s="47">
        <v>60</v>
      </c>
      <c r="F254" t="s" s="47">
        <v>60</v>
      </c>
      <c r="G254" t="s" s="47">
        <v>61</v>
      </c>
      <c r="H254" s="9">
        <v>43812.16875</v>
      </c>
      <c r="I254" t="s" s="47">
        <v>366</v>
      </c>
      <c r="J254" t="s" s="47">
        <v>1019</v>
      </c>
      <c r="K254" t="s" s="47">
        <v>49</v>
      </c>
      <c r="L254" t="s" s="47">
        <v>65</v>
      </c>
      <c r="M254" t="s" s="47">
        <v>32</v>
      </c>
      <c r="N254" t="s" s="47">
        <v>28</v>
      </c>
      <c r="O254" s="48">
        <v>64575</v>
      </c>
      <c r="P254" s="48">
        <v>36847</v>
      </c>
      <c r="Q254" s="48">
        <v>76</v>
      </c>
      <c r="R254" s="48">
        <v>4900</v>
      </c>
      <c r="S254" s="48">
        <v>4224</v>
      </c>
      <c r="T254" s="48">
        <v>12743</v>
      </c>
      <c r="U254" s="48">
        <v>1435</v>
      </c>
      <c r="V254" s="48">
        <v>802</v>
      </c>
      <c r="W254" s="48">
        <v>0</v>
      </c>
      <c r="X254" s="48">
        <v>17643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0</v>
      </c>
      <c r="AG254" s="11"/>
    </row>
    <row r="255" ht="15.75" customHeight="1">
      <c r="A255" t="s" s="43">
        <v>1020</v>
      </c>
      <c r="B255" t="s" s="44">
        <v>58</v>
      </c>
      <c r="C255" t="s" s="44">
        <v>1021</v>
      </c>
      <c r="D255" t="s" s="44">
        <v>60</v>
      </c>
      <c r="E255" t="s" s="44">
        <v>60</v>
      </c>
      <c r="F255" t="s" s="44">
        <v>60</v>
      </c>
      <c r="G255" t="s" s="44">
        <v>46</v>
      </c>
      <c r="H255" s="40">
        <v>43812.155555555553</v>
      </c>
      <c r="I255" t="s" s="44">
        <v>369</v>
      </c>
      <c r="J255" t="s" s="44">
        <v>1022</v>
      </c>
      <c r="K255" t="s" s="44">
        <v>49</v>
      </c>
      <c r="L255" t="s" s="44">
        <v>65</v>
      </c>
      <c r="M255" t="s" s="44">
        <v>32</v>
      </c>
      <c r="N255" t="s" s="44">
        <v>28</v>
      </c>
      <c r="O255" s="45">
        <v>65672</v>
      </c>
      <c r="P255" s="45">
        <v>41546</v>
      </c>
      <c r="Q255" s="45">
        <v>70</v>
      </c>
      <c r="R255" s="45">
        <v>11757</v>
      </c>
      <c r="S255" s="45">
        <v>6920</v>
      </c>
      <c r="T255" s="45">
        <v>9477</v>
      </c>
      <c r="U255" s="45">
        <v>2639</v>
      </c>
      <c r="V255" s="45">
        <v>1276</v>
      </c>
      <c r="W255" s="45">
        <v>0</v>
      </c>
      <c r="X255" s="45">
        <v>21234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1"/>
    </row>
    <row r="256" ht="15.75" customHeight="1">
      <c r="A256" t="s" s="46">
        <v>1023</v>
      </c>
      <c r="B256" t="s" s="47">
        <v>197</v>
      </c>
      <c r="C256" t="s" s="47">
        <v>1024</v>
      </c>
      <c r="D256" t="s" s="47">
        <v>614</v>
      </c>
      <c r="E256" t="s" s="47">
        <v>200</v>
      </c>
      <c r="F256" t="s" s="47">
        <v>79</v>
      </c>
      <c r="G256" t="s" s="47">
        <v>80</v>
      </c>
      <c r="H256" s="9">
        <v>43812.125</v>
      </c>
      <c r="I256" t="s" s="47">
        <v>1025</v>
      </c>
      <c r="J256" t="s" s="47">
        <v>94</v>
      </c>
      <c r="K256" t="s" s="47">
        <v>49</v>
      </c>
      <c r="L256" t="s" s="47">
        <v>56</v>
      </c>
      <c r="M256" t="s" s="47">
        <v>27</v>
      </c>
      <c r="N256" t="s" s="47">
        <v>28</v>
      </c>
      <c r="O256" s="48">
        <v>81319</v>
      </c>
      <c r="P256" s="48">
        <v>53764</v>
      </c>
      <c r="Q256" s="48">
        <v>200</v>
      </c>
      <c r="R256" s="48">
        <v>10277</v>
      </c>
      <c r="S256" s="48">
        <v>29159</v>
      </c>
      <c r="T256" s="48">
        <v>18882</v>
      </c>
      <c r="U256" s="48">
        <v>4338</v>
      </c>
      <c r="V256" s="48">
        <v>0</v>
      </c>
      <c r="W256" s="48">
        <v>1385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0</v>
      </c>
      <c r="AG256" s="11"/>
    </row>
    <row r="257" ht="15.75" customHeight="1">
      <c r="A257" t="s" s="43">
        <v>1026</v>
      </c>
      <c r="B257" t="s" s="44">
        <v>58</v>
      </c>
      <c r="C257" t="s" s="44">
        <v>1027</v>
      </c>
      <c r="D257" t="s" s="44">
        <v>60</v>
      </c>
      <c r="E257" t="s" s="44">
        <v>60</v>
      </c>
      <c r="F257" t="s" s="44">
        <v>60</v>
      </c>
      <c r="G257" t="s" s="44">
        <v>46</v>
      </c>
      <c r="H257" s="40">
        <v>43812.218055555553</v>
      </c>
      <c r="I257" t="s" s="44">
        <v>1025</v>
      </c>
      <c r="J257" t="s" s="44">
        <v>1028</v>
      </c>
      <c r="K257" t="s" s="44">
        <v>49</v>
      </c>
      <c r="L257" t="s" s="44">
        <v>69</v>
      </c>
      <c r="M257" t="s" s="44">
        <v>32</v>
      </c>
      <c r="N257" t="s" s="44">
        <v>27</v>
      </c>
      <c r="O257" s="45">
        <v>79629</v>
      </c>
      <c r="P257" s="45">
        <v>55916</v>
      </c>
      <c r="Q257" s="45">
        <v>148</v>
      </c>
      <c r="R257" s="45">
        <v>819</v>
      </c>
      <c r="S257" s="45">
        <v>23066</v>
      </c>
      <c r="T257" s="45">
        <v>3052</v>
      </c>
      <c r="U257" s="45">
        <v>5913</v>
      </c>
      <c r="V257" s="45">
        <v>0</v>
      </c>
      <c r="W257" s="45">
        <v>0</v>
      </c>
      <c r="X257" s="45">
        <v>23885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1"/>
    </row>
    <row r="258" ht="15.75" customHeight="1">
      <c r="A258" t="s" s="46">
        <v>1029</v>
      </c>
      <c r="B258" t="s" s="47">
        <v>75</v>
      </c>
      <c r="C258" t="s" s="47">
        <v>1030</v>
      </c>
      <c r="D258" t="s" s="47">
        <v>77</v>
      </c>
      <c r="E258" t="s" s="47">
        <v>78</v>
      </c>
      <c r="F258" t="s" s="47">
        <v>79</v>
      </c>
      <c r="G258" t="s" s="47">
        <v>80</v>
      </c>
      <c r="H258" s="9">
        <v>43812.130555555559</v>
      </c>
      <c r="I258" t="s" s="47">
        <v>447</v>
      </c>
      <c r="J258" t="s" s="47">
        <v>1031</v>
      </c>
      <c r="K258" t="s" s="47">
        <v>64</v>
      </c>
      <c r="L258" t="s" s="47">
        <v>56</v>
      </c>
      <c r="M258" t="s" s="47">
        <v>27</v>
      </c>
      <c r="N258" t="s" s="47">
        <v>28</v>
      </c>
      <c r="O258" s="48">
        <v>73541</v>
      </c>
      <c r="P258" s="48">
        <v>48453</v>
      </c>
      <c r="Q258" s="48">
        <v>225</v>
      </c>
      <c r="R258" s="48">
        <v>23278</v>
      </c>
      <c r="S258" s="48">
        <v>32226</v>
      </c>
      <c r="T258" s="48">
        <v>8948</v>
      </c>
      <c r="U258" s="48">
        <v>5473</v>
      </c>
      <c r="V258" s="48">
        <v>0</v>
      </c>
      <c r="W258" s="48">
        <v>1806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0</v>
      </c>
      <c r="AG258" s="11"/>
    </row>
    <row r="259" ht="15.75" customHeight="1">
      <c r="A259" t="s" s="43">
        <v>1032</v>
      </c>
      <c r="B259" t="s" s="44">
        <v>42</v>
      </c>
      <c r="C259" t="s" s="44">
        <v>1033</v>
      </c>
      <c r="D259" t="s" s="44">
        <v>44</v>
      </c>
      <c r="E259" t="s" s="44">
        <v>45</v>
      </c>
      <c r="F259" t="s" s="44">
        <v>45</v>
      </c>
      <c r="G259" t="s" s="44">
        <v>46</v>
      </c>
      <c r="H259" s="40">
        <v>43812.110416666670</v>
      </c>
      <c r="I259" t="s" s="44">
        <v>1034</v>
      </c>
      <c r="J259" t="s" s="44">
        <v>1035</v>
      </c>
      <c r="K259" t="s" s="44">
        <v>64</v>
      </c>
      <c r="L259" t="s" s="44">
        <v>50</v>
      </c>
      <c r="M259" t="s" s="44">
        <v>28</v>
      </c>
      <c r="N259" t="s" s="44">
        <v>27</v>
      </c>
      <c r="O259" s="45">
        <v>61762</v>
      </c>
      <c r="P259" s="45">
        <v>44482</v>
      </c>
      <c r="Q259" s="45">
        <v>122</v>
      </c>
      <c r="R259" s="45">
        <v>1837</v>
      </c>
      <c r="S259" s="45">
        <v>18371</v>
      </c>
      <c r="T259" s="45">
        <v>20208</v>
      </c>
      <c r="U259" s="45">
        <v>2236</v>
      </c>
      <c r="V259" s="45">
        <v>1379</v>
      </c>
      <c r="W259" s="45">
        <v>0</v>
      </c>
      <c r="X259" s="45">
        <v>0</v>
      </c>
      <c r="Y259" s="45">
        <v>2288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1"/>
    </row>
    <row r="260" ht="15.75" customHeight="1">
      <c r="A260" t="s" s="46">
        <v>1036</v>
      </c>
      <c r="B260" t="s" s="47">
        <v>101</v>
      </c>
      <c r="C260" t="s" s="47">
        <v>1037</v>
      </c>
      <c r="D260" t="s" s="47">
        <v>373</v>
      </c>
      <c r="E260" t="s" s="47">
        <v>104</v>
      </c>
      <c r="F260" t="s" s="47">
        <v>79</v>
      </c>
      <c r="G260" t="s" s="47">
        <v>46</v>
      </c>
      <c r="H260" s="9">
        <v>43812.131944444445</v>
      </c>
      <c r="I260" t="s" s="47">
        <v>739</v>
      </c>
      <c r="J260" t="s" s="47">
        <v>1038</v>
      </c>
      <c r="K260" t="s" s="47">
        <v>49</v>
      </c>
      <c r="L260" t="s" s="47">
        <v>56</v>
      </c>
      <c r="M260" t="s" s="47">
        <v>27</v>
      </c>
      <c r="N260" t="s" s="47">
        <v>28</v>
      </c>
      <c r="O260" s="48">
        <v>81502</v>
      </c>
      <c r="P260" s="48">
        <v>56003</v>
      </c>
      <c r="Q260" s="48">
        <v>305</v>
      </c>
      <c r="R260" s="48">
        <v>26003</v>
      </c>
      <c r="S260" s="48">
        <v>36794</v>
      </c>
      <c r="T260" s="48">
        <v>10791</v>
      </c>
      <c r="U260" s="48">
        <v>6153</v>
      </c>
      <c r="V260" s="48">
        <v>0</v>
      </c>
      <c r="W260" s="48">
        <v>2265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0</v>
      </c>
      <c r="AG260" s="11"/>
    </row>
    <row r="261" ht="15.75" customHeight="1">
      <c r="A261" t="s" s="43">
        <v>1039</v>
      </c>
      <c r="B261" t="s" s="44">
        <v>75</v>
      </c>
      <c r="C261" t="s" s="44">
        <v>1040</v>
      </c>
      <c r="D261" t="s" s="44">
        <v>135</v>
      </c>
      <c r="E261" t="s" s="44">
        <v>78</v>
      </c>
      <c r="F261" t="s" s="44">
        <v>79</v>
      </c>
      <c r="G261" t="s" s="44">
        <v>46</v>
      </c>
      <c r="H261" s="40">
        <v>43812.173611111109</v>
      </c>
      <c r="I261" t="s" s="44">
        <v>1041</v>
      </c>
      <c r="J261" t="s" s="44">
        <v>1042</v>
      </c>
      <c r="K261" t="s" s="44">
        <v>49</v>
      </c>
      <c r="L261" t="s" s="44">
        <v>56</v>
      </c>
      <c r="M261" t="s" s="44">
        <v>27</v>
      </c>
      <c r="N261" t="s" s="44">
        <v>28</v>
      </c>
      <c r="O261" s="45">
        <v>73242</v>
      </c>
      <c r="P261" s="45">
        <v>47560</v>
      </c>
      <c r="Q261" s="45">
        <v>174</v>
      </c>
      <c r="R261" s="45">
        <v>15581</v>
      </c>
      <c r="S261" s="45">
        <v>29580</v>
      </c>
      <c r="T261" s="45">
        <v>13999</v>
      </c>
      <c r="U261" s="45">
        <v>2584</v>
      </c>
      <c r="V261" s="45">
        <v>0</v>
      </c>
      <c r="W261" s="45">
        <v>1397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1"/>
    </row>
    <row r="262" ht="15.75" customHeight="1">
      <c r="A262" t="s" s="46">
        <v>1043</v>
      </c>
      <c r="B262" t="s" s="47">
        <v>166</v>
      </c>
      <c r="C262" t="s" s="47">
        <v>1044</v>
      </c>
      <c r="D262" t="s" s="47">
        <v>268</v>
      </c>
      <c r="E262" t="s" s="47">
        <v>169</v>
      </c>
      <c r="F262" t="s" s="47">
        <v>79</v>
      </c>
      <c r="G262" t="s" s="47">
        <v>80</v>
      </c>
      <c r="H262" s="9">
        <v>43812.156944444447</v>
      </c>
      <c r="I262" t="s" s="47">
        <v>1045</v>
      </c>
      <c r="J262" t="s" s="47">
        <v>1046</v>
      </c>
      <c r="K262" t="s" s="47">
        <v>64</v>
      </c>
      <c r="L262" t="s" s="47">
        <v>131</v>
      </c>
      <c r="M262" t="s" s="47">
        <v>27</v>
      </c>
      <c r="N262" t="s" s="47">
        <v>28</v>
      </c>
      <c r="O262" s="48">
        <v>61409</v>
      </c>
      <c r="P262" s="48">
        <v>33087</v>
      </c>
      <c r="Q262" s="48">
        <v>71</v>
      </c>
      <c r="R262" s="48">
        <v>7331</v>
      </c>
      <c r="S262" s="48">
        <v>18150</v>
      </c>
      <c r="T262" s="48">
        <v>10819</v>
      </c>
      <c r="U262" s="48">
        <v>1070</v>
      </c>
      <c r="V262" s="48">
        <v>2378</v>
      </c>
      <c r="W262" s="48">
        <v>514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156</v>
      </c>
      <c r="AF262" s="48">
        <v>0</v>
      </c>
      <c r="AG262" s="11"/>
    </row>
    <row r="263" ht="15.75" customHeight="1">
      <c r="A263" t="s" s="43">
        <v>1047</v>
      </c>
      <c r="B263" t="s" s="44">
        <v>183</v>
      </c>
      <c r="C263" t="s" s="44">
        <v>1048</v>
      </c>
      <c r="D263" t="s" s="44">
        <v>467</v>
      </c>
      <c r="E263" t="s" s="44">
        <v>186</v>
      </c>
      <c r="F263" t="s" s="44">
        <v>79</v>
      </c>
      <c r="G263" t="s" s="44">
        <v>46</v>
      </c>
      <c r="H263" s="40">
        <v>43812.147916666669</v>
      </c>
      <c r="I263" t="s" s="44">
        <v>1049</v>
      </c>
      <c r="J263" t="s" s="44">
        <v>1050</v>
      </c>
      <c r="K263" t="s" s="44">
        <v>49</v>
      </c>
      <c r="L263" t="s" s="44">
        <v>56</v>
      </c>
      <c r="M263" t="s" s="44">
        <v>27</v>
      </c>
      <c r="N263" t="s" s="44">
        <v>28</v>
      </c>
      <c r="O263" s="45">
        <v>71957</v>
      </c>
      <c r="P263" s="45">
        <v>43462</v>
      </c>
      <c r="Q263" s="45">
        <v>165</v>
      </c>
      <c r="R263" s="45">
        <v>17663</v>
      </c>
      <c r="S263" s="45">
        <v>28593</v>
      </c>
      <c r="T263" s="45">
        <v>10930</v>
      </c>
      <c r="U263" s="45">
        <v>1661</v>
      </c>
      <c r="V263" s="45">
        <v>0</v>
      </c>
      <c r="W263" s="45">
        <v>1064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1214</v>
      </c>
      <c r="AF263" s="45">
        <v>0</v>
      </c>
      <c r="AG263" s="41"/>
    </row>
    <row r="264" ht="15.75" customHeight="1">
      <c r="A264" t="s" s="46">
        <v>1051</v>
      </c>
      <c r="B264" t="s" s="47">
        <v>160</v>
      </c>
      <c r="C264" t="s" s="47">
        <v>1052</v>
      </c>
      <c r="D264" t="s" s="47">
        <v>162</v>
      </c>
      <c r="E264" t="s" s="47">
        <v>162</v>
      </c>
      <c r="F264" t="s" s="47">
        <v>79</v>
      </c>
      <c r="G264" t="s" s="47">
        <v>80</v>
      </c>
      <c r="H264" s="9">
        <v>43812.168055555558</v>
      </c>
      <c r="I264" t="s" s="47">
        <v>1053</v>
      </c>
      <c r="J264" t="s" s="47">
        <v>1054</v>
      </c>
      <c r="K264" t="s" s="47">
        <v>49</v>
      </c>
      <c r="L264" t="s" s="47">
        <v>50</v>
      </c>
      <c r="M264" t="s" s="47">
        <v>28</v>
      </c>
      <c r="N264" t="s" s="47">
        <v>27</v>
      </c>
      <c r="O264" s="48">
        <v>79997</v>
      </c>
      <c r="P264" s="48">
        <v>53120</v>
      </c>
      <c r="Q264" s="48">
        <v>174</v>
      </c>
      <c r="R264" s="48">
        <v>18464</v>
      </c>
      <c r="S264" s="48">
        <v>11721</v>
      </c>
      <c r="T264" s="48">
        <v>30185</v>
      </c>
      <c r="U264" s="48">
        <v>7253</v>
      </c>
      <c r="V264" s="48">
        <v>1228</v>
      </c>
      <c r="W264" s="48">
        <v>2363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370</v>
      </c>
      <c r="AF264" s="48">
        <v>0</v>
      </c>
      <c r="AG264" s="11"/>
    </row>
    <row r="265" ht="15.75" customHeight="1">
      <c r="A265" t="s" s="43">
        <v>1055</v>
      </c>
      <c r="B265" t="s" s="44">
        <v>75</v>
      </c>
      <c r="C265" t="s" s="44">
        <v>1056</v>
      </c>
      <c r="D265" t="s" s="44">
        <v>867</v>
      </c>
      <c r="E265" t="s" s="44">
        <v>78</v>
      </c>
      <c r="F265" t="s" s="44">
        <v>79</v>
      </c>
      <c r="G265" t="s" s="44">
        <v>46</v>
      </c>
      <c r="H265" s="40">
        <v>43812.148611111108</v>
      </c>
      <c r="I265" t="s" s="44">
        <v>139</v>
      </c>
      <c r="J265" t="s" s="44">
        <v>1057</v>
      </c>
      <c r="K265" t="s" s="44">
        <v>64</v>
      </c>
      <c r="L265" t="s" s="44">
        <v>56</v>
      </c>
      <c r="M265" t="s" s="44">
        <v>27</v>
      </c>
      <c r="N265" t="s" s="44">
        <v>29</v>
      </c>
      <c r="O265" s="45">
        <v>77729</v>
      </c>
      <c r="P265" s="45">
        <v>58651</v>
      </c>
      <c r="Q265" s="45">
        <v>152</v>
      </c>
      <c r="R265" s="45">
        <v>3337</v>
      </c>
      <c r="S265" s="45">
        <v>26317</v>
      </c>
      <c r="T265" s="45">
        <v>4515</v>
      </c>
      <c r="U265" s="45">
        <v>22980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4839</v>
      </c>
      <c r="AF265" s="45">
        <v>0</v>
      </c>
      <c r="AG265" s="41"/>
    </row>
    <row r="266" ht="15.75" customHeight="1">
      <c r="A266" t="s" s="46">
        <v>1058</v>
      </c>
      <c r="B266" t="s" s="47">
        <v>160</v>
      </c>
      <c r="C266" t="s" s="47">
        <v>1059</v>
      </c>
      <c r="D266" t="s" s="47">
        <v>162</v>
      </c>
      <c r="E266" t="s" s="47">
        <v>162</v>
      </c>
      <c r="F266" t="s" s="47">
        <v>79</v>
      </c>
      <c r="G266" t="s" s="47">
        <v>80</v>
      </c>
      <c r="H266" s="9">
        <v>43812.154861111114</v>
      </c>
      <c r="I266" t="s" s="47">
        <v>1060</v>
      </c>
      <c r="J266" t="s" s="47">
        <v>1061</v>
      </c>
      <c r="K266" t="s" s="47">
        <v>64</v>
      </c>
      <c r="L266" t="s" s="47">
        <v>50</v>
      </c>
      <c r="M266" t="s" s="47">
        <v>28</v>
      </c>
      <c r="N266" t="s" s="47">
        <v>27</v>
      </c>
      <c r="O266" s="48">
        <v>92462</v>
      </c>
      <c r="P266" s="48">
        <v>56864</v>
      </c>
      <c r="Q266" s="48">
        <v>244</v>
      </c>
      <c r="R266" s="48">
        <v>33188</v>
      </c>
      <c r="S266" s="48">
        <v>6784</v>
      </c>
      <c r="T266" s="48">
        <v>39972</v>
      </c>
      <c r="U266" s="48">
        <v>4283</v>
      </c>
      <c r="V266" s="48">
        <v>609</v>
      </c>
      <c r="W266" s="48">
        <v>4989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227</v>
      </c>
      <c r="AF266" s="48">
        <v>0</v>
      </c>
      <c r="AG266" s="11"/>
    </row>
    <row r="267" ht="15.75" customHeight="1">
      <c r="A267" t="s" s="43">
        <v>1062</v>
      </c>
      <c r="B267" t="s" s="44">
        <v>160</v>
      </c>
      <c r="C267" t="s" s="44">
        <v>1063</v>
      </c>
      <c r="D267" t="s" s="44">
        <v>162</v>
      </c>
      <c r="E267" t="s" s="44">
        <v>162</v>
      </c>
      <c r="F267" t="s" s="44">
        <v>79</v>
      </c>
      <c r="G267" t="s" s="44">
        <v>80</v>
      </c>
      <c r="H267" s="40">
        <v>43812.158333333333</v>
      </c>
      <c r="I267" t="s" s="44">
        <v>1064</v>
      </c>
      <c r="J267" t="s" s="44">
        <v>1065</v>
      </c>
      <c r="K267" t="s" s="44">
        <v>64</v>
      </c>
      <c r="L267" t="s" s="44">
        <v>50</v>
      </c>
      <c r="M267" t="s" s="44">
        <v>28</v>
      </c>
      <c r="N267" t="s" s="44">
        <v>27</v>
      </c>
      <c r="O267" s="45">
        <v>89387</v>
      </c>
      <c r="P267" s="45">
        <v>54439</v>
      </c>
      <c r="Q267" s="45">
        <v>182</v>
      </c>
      <c r="R267" s="45">
        <v>33985</v>
      </c>
      <c r="S267" s="45">
        <v>5899</v>
      </c>
      <c r="T267" s="45">
        <v>39884</v>
      </c>
      <c r="U267" s="45">
        <v>4853</v>
      </c>
      <c r="V267" s="45">
        <v>744</v>
      </c>
      <c r="W267" s="45">
        <v>2948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111</v>
      </c>
      <c r="AF267" s="45">
        <v>0</v>
      </c>
      <c r="AG267" s="41"/>
    </row>
    <row r="268" ht="15.75" customHeight="1">
      <c r="A268" t="s" s="46">
        <v>1066</v>
      </c>
      <c r="B268" t="s" s="47">
        <v>84</v>
      </c>
      <c r="C268" t="s" s="47">
        <v>1067</v>
      </c>
      <c r="D268" t="s" s="47">
        <v>86</v>
      </c>
      <c r="E268" t="s" s="47">
        <v>86</v>
      </c>
      <c r="F268" t="s" s="47">
        <v>79</v>
      </c>
      <c r="G268" t="s" s="47">
        <v>80</v>
      </c>
      <c r="H268" s="9">
        <v>43812.219444444447</v>
      </c>
      <c r="I268" t="s" s="47">
        <v>393</v>
      </c>
      <c r="J268" t="s" s="47">
        <v>824</v>
      </c>
      <c r="K268" t="s" s="47">
        <v>49</v>
      </c>
      <c r="L268" t="s" s="47">
        <v>56</v>
      </c>
      <c r="M268" t="s" s="47">
        <v>27</v>
      </c>
      <c r="N268" t="s" s="47">
        <v>28</v>
      </c>
      <c r="O268" s="48">
        <v>68300</v>
      </c>
      <c r="P268" s="48">
        <v>42345</v>
      </c>
      <c r="Q268" s="48">
        <v>132</v>
      </c>
      <c r="R268" s="48">
        <v>12074</v>
      </c>
      <c r="S268" s="48">
        <v>25607</v>
      </c>
      <c r="T268" s="48">
        <v>13533</v>
      </c>
      <c r="U268" s="48">
        <v>1738</v>
      </c>
      <c r="V268" s="48">
        <v>0</v>
      </c>
      <c r="W268" s="48">
        <v>934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533</v>
      </c>
      <c r="AF268" s="48">
        <v>0</v>
      </c>
      <c r="AG268" s="11"/>
    </row>
    <row r="269" ht="15.75" customHeight="1">
      <c r="A269" t="s" s="43">
        <v>1068</v>
      </c>
      <c r="B269" t="s" s="44">
        <v>166</v>
      </c>
      <c r="C269" t="s" s="44">
        <v>1069</v>
      </c>
      <c r="D269" t="s" s="44">
        <v>206</v>
      </c>
      <c r="E269" t="s" s="44">
        <v>169</v>
      </c>
      <c r="F269" t="s" s="44">
        <v>79</v>
      </c>
      <c r="G269" t="s" s="44">
        <v>80</v>
      </c>
      <c r="H269" s="40">
        <v>43812.171527777777</v>
      </c>
      <c r="I269" t="s" s="44">
        <v>1070</v>
      </c>
      <c r="J269" t="s" s="44">
        <v>1071</v>
      </c>
      <c r="K269" t="s" s="44">
        <v>64</v>
      </c>
      <c r="L269" t="s" s="44">
        <v>50</v>
      </c>
      <c r="M269" t="s" s="44">
        <v>28</v>
      </c>
      <c r="N269" t="s" s="44">
        <v>27</v>
      </c>
      <c r="O269" s="45">
        <v>71887</v>
      </c>
      <c r="P269" s="45">
        <v>46458</v>
      </c>
      <c r="Q269" s="45">
        <v>134</v>
      </c>
      <c r="R269" s="45">
        <v>2569</v>
      </c>
      <c r="S269" s="45">
        <v>18927</v>
      </c>
      <c r="T269" s="45">
        <v>21496</v>
      </c>
      <c r="U269" s="45">
        <v>2276</v>
      </c>
      <c r="V269" s="45">
        <v>2813</v>
      </c>
      <c r="W269" s="45">
        <v>946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1"/>
    </row>
    <row r="270" ht="15.75" customHeight="1">
      <c r="A270" t="s" s="46">
        <v>1072</v>
      </c>
      <c r="B270" t="s" s="47">
        <v>166</v>
      </c>
      <c r="C270" t="s" s="47">
        <v>1073</v>
      </c>
      <c r="D270" t="s" s="47">
        <v>268</v>
      </c>
      <c r="E270" t="s" s="47">
        <v>169</v>
      </c>
      <c r="F270" t="s" s="47">
        <v>79</v>
      </c>
      <c r="G270" t="s" s="47">
        <v>46</v>
      </c>
      <c r="H270" s="9">
        <v>43812.103472222225</v>
      </c>
      <c r="I270" t="s" s="47">
        <v>157</v>
      </c>
      <c r="J270" t="s" s="47">
        <v>1074</v>
      </c>
      <c r="K270" t="s" s="47">
        <v>49</v>
      </c>
      <c r="L270" t="s" s="47">
        <v>56</v>
      </c>
      <c r="M270" t="s" s="47">
        <v>27</v>
      </c>
      <c r="N270" t="s" s="47">
        <v>28</v>
      </c>
      <c r="O270" s="48">
        <v>71083</v>
      </c>
      <c r="P270" s="48">
        <v>49779</v>
      </c>
      <c r="Q270" s="48">
        <v>249</v>
      </c>
      <c r="R270" s="48">
        <v>20329</v>
      </c>
      <c r="S270" s="48">
        <v>31045</v>
      </c>
      <c r="T270" s="48">
        <v>10716</v>
      </c>
      <c r="U270" s="48">
        <v>5215</v>
      </c>
      <c r="V270" s="48">
        <v>0</v>
      </c>
      <c r="W270" s="48">
        <v>1764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1039</v>
      </c>
      <c r="AF270" s="48">
        <v>0</v>
      </c>
      <c r="AG270" s="11"/>
    </row>
    <row r="271" ht="15.75" customHeight="1">
      <c r="A271" t="s" s="43">
        <v>1075</v>
      </c>
      <c r="B271" t="s" s="44">
        <v>90</v>
      </c>
      <c r="C271" t="s" s="44">
        <v>1076</v>
      </c>
      <c r="D271" t="s" s="44">
        <v>651</v>
      </c>
      <c r="E271" t="s" s="44">
        <v>93</v>
      </c>
      <c r="F271" t="s" s="44">
        <v>79</v>
      </c>
      <c r="G271" t="s" s="44">
        <v>46</v>
      </c>
      <c r="H271" s="40">
        <v>43812.032638888886</v>
      </c>
      <c r="I271" t="s" s="44">
        <v>1077</v>
      </c>
      <c r="J271" t="s" s="44">
        <v>1078</v>
      </c>
      <c r="K271" t="s" s="44">
        <v>49</v>
      </c>
      <c r="L271" t="s" s="44">
        <v>50</v>
      </c>
      <c r="M271" t="s" s="44">
        <v>28</v>
      </c>
      <c r="N271" t="s" s="44">
        <v>27</v>
      </c>
      <c r="O271" s="45">
        <v>71930</v>
      </c>
      <c r="P271" s="45">
        <v>46203</v>
      </c>
      <c r="Q271" s="45">
        <v>143</v>
      </c>
      <c r="R271" s="45">
        <v>18975</v>
      </c>
      <c r="S271" s="45">
        <v>10358</v>
      </c>
      <c r="T271" s="45">
        <v>29333</v>
      </c>
      <c r="U271" s="45">
        <v>1800</v>
      </c>
      <c r="V271" s="45">
        <v>3730</v>
      </c>
      <c r="W271" s="45">
        <v>982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1"/>
    </row>
    <row r="272" ht="15.75" customHeight="1">
      <c r="A272" t="s" s="46">
        <v>1079</v>
      </c>
      <c r="B272" t="s" s="47">
        <v>160</v>
      </c>
      <c r="C272" t="s" s="47">
        <v>1080</v>
      </c>
      <c r="D272" t="s" s="47">
        <v>162</v>
      </c>
      <c r="E272" t="s" s="47">
        <v>162</v>
      </c>
      <c r="F272" t="s" s="47">
        <v>79</v>
      </c>
      <c r="G272" t="s" s="47">
        <v>80</v>
      </c>
      <c r="H272" s="9">
        <v>43812.131944444445</v>
      </c>
      <c r="I272" t="s" s="47">
        <v>1081</v>
      </c>
      <c r="J272" t="s" s="47">
        <v>1082</v>
      </c>
      <c r="K272" t="s" s="47">
        <v>49</v>
      </c>
      <c r="L272" t="s" s="47">
        <v>50</v>
      </c>
      <c r="M272" t="s" s="47">
        <v>28</v>
      </c>
      <c r="N272" t="s" s="47">
        <v>27</v>
      </c>
      <c r="O272" s="48">
        <v>74759</v>
      </c>
      <c r="P272" s="48">
        <v>51966</v>
      </c>
      <c r="Q272" s="48">
        <v>190</v>
      </c>
      <c r="R272" s="48">
        <v>17847</v>
      </c>
      <c r="S272" s="48">
        <v>12227</v>
      </c>
      <c r="T272" s="48">
        <v>30074</v>
      </c>
      <c r="U272" s="48">
        <v>6947</v>
      </c>
      <c r="V272" s="48">
        <v>974</v>
      </c>
      <c r="W272" s="48">
        <v>1744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0</v>
      </c>
      <c r="AG272" s="11"/>
    </row>
    <row r="273" ht="15.75" customHeight="1">
      <c r="A273" t="s" s="43">
        <v>1083</v>
      </c>
      <c r="B273" t="s" s="44">
        <v>160</v>
      </c>
      <c r="C273" t="s" s="44">
        <v>1084</v>
      </c>
      <c r="D273" t="s" s="44">
        <v>162</v>
      </c>
      <c r="E273" t="s" s="44">
        <v>162</v>
      </c>
      <c r="F273" t="s" s="44">
        <v>79</v>
      </c>
      <c r="G273" t="s" s="44">
        <v>80</v>
      </c>
      <c r="H273" s="40">
        <v>43812.184027777781</v>
      </c>
      <c r="I273" t="s" s="44">
        <v>1085</v>
      </c>
      <c r="J273" t="s" s="44">
        <v>1086</v>
      </c>
      <c r="K273" t="s" s="44">
        <v>64</v>
      </c>
      <c r="L273" t="s" s="44">
        <v>50</v>
      </c>
      <c r="M273" t="s" s="44">
        <v>28</v>
      </c>
      <c r="N273" t="s" s="44">
        <v>27</v>
      </c>
      <c r="O273" s="45">
        <v>86571</v>
      </c>
      <c r="P273" s="45">
        <v>57385</v>
      </c>
      <c r="Q273" s="45">
        <v>191</v>
      </c>
      <c r="R273" s="45">
        <v>14188</v>
      </c>
      <c r="S273" s="45">
        <v>13892</v>
      </c>
      <c r="T273" s="45">
        <v>28080</v>
      </c>
      <c r="U273" s="45">
        <v>13121</v>
      </c>
      <c r="V273" s="45">
        <v>684</v>
      </c>
      <c r="W273" s="45">
        <v>1608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1"/>
    </row>
    <row r="274" ht="15.75" customHeight="1">
      <c r="A274" t="s" s="46">
        <v>1087</v>
      </c>
      <c r="B274" t="s" s="47">
        <v>101</v>
      </c>
      <c r="C274" t="s" s="47">
        <v>1088</v>
      </c>
      <c r="D274" t="s" s="47">
        <v>378</v>
      </c>
      <c r="E274" t="s" s="47">
        <v>104</v>
      </c>
      <c r="F274" t="s" s="47">
        <v>79</v>
      </c>
      <c r="G274" t="s" s="47">
        <v>46</v>
      </c>
      <c r="H274" s="9">
        <v>43812.1625</v>
      </c>
      <c r="I274" t="s" s="47">
        <v>72</v>
      </c>
      <c r="J274" t="s" s="47">
        <v>1089</v>
      </c>
      <c r="K274" t="s" s="47">
        <v>49</v>
      </c>
      <c r="L274" t="s" s="47">
        <v>56</v>
      </c>
      <c r="M274" t="s" s="47">
        <v>27</v>
      </c>
      <c r="N274" t="s" s="47">
        <v>28</v>
      </c>
      <c r="O274" s="48">
        <v>80151</v>
      </c>
      <c r="P274" s="48">
        <v>57319</v>
      </c>
      <c r="Q274" s="48">
        <v>212</v>
      </c>
      <c r="R274" s="48">
        <v>17278</v>
      </c>
      <c r="S274" s="48">
        <v>31698</v>
      </c>
      <c r="T274" s="48">
        <v>14420</v>
      </c>
      <c r="U274" s="48">
        <v>9103</v>
      </c>
      <c r="V274" s="48">
        <v>0</v>
      </c>
      <c r="W274" s="48">
        <v>1709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389</v>
      </c>
      <c r="AF274" s="48">
        <v>0</v>
      </c>
      <c r="AG274" s="11"/>
    </row>
    <row r="275" ht="15.75" customHeight="1">
      <c r="A275" t="s" s="43">
        <v>1090</v>
      </c>
      <c r="B275" t="s" s="44">
        <v>183</v>
      </c>
      <c r="C275" t="s" s="44">
        <v>1091</v>
      </c>
      <c r="D275" t="s" s="44">
        <v>185</v>
      </c>
      <c r="E275" t="s" s="44">
        <v>186</v>
      </c>
      <c r="F275" t="s" s="44">
        <v>79</v>
      </c>
      <c r="G275" t="s" s="44">
        <v>46</v>
      </c>
      <c r="H275" s="40">
        <v>43812.082638888889</v>
      </c>
      <c r="I275" t="s" s="44">
        <v>472</v>
      </c>
      <c r="J275" t="s" s="44">
        <v>1092</v>
      </c>
      <c r="K275" t="s" s="44">
        <v>49</v>
      </c>
      <c r="L275" t="s" s="44">
        <v>56</v>
      </c>
      <c r="M275" t="s" s="44">
        <v>27</v>
      </c>
      <c r="N275" t="s" s="44">
        <v>28</v>
      </c>
      <c r="O275" s="45">
        <v>68078</v>
      </c>
      <c r="P275" s="45">
        <v>43354</v>
      </c>
      <c r="Q275" s="45">
        <v>236</v>
      </c>
      <c r="R275" s="45">
        <v>14063</v>
      </c>
      <c r="S275" s="45">
        <v>27510</v>
      </c>
      <c r="T275" s="45">
        <v>13447</v>
      </c>
      <c r="U275" s="45">
        <v>2397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1"/>
    </row>
    <row r="276" ht="15.75" customHeight="1">
      <c r="A276" t="s" s="46">
        <v>1093</v>
      </c>
      <c r="B276" t="s" s="47">
        <v>166</v>
      </c>
      <c r="C276" t="s" s="47">
        <v>1094</v>
      </c>
      <c r="D276" t="s" s="47">
        <v>1095</v>
      </c>
      <c r="E276" t="s" s="47">
        <v>169</v>
      </c>
      <c r="F276" t="s" s="47">
        <v>79</v>
      </c>
      <c r="G276" t="s" s="47">
        <v>46</v>
      </c>
      <c r="H276" s="9">
        <v>43812.080555555556</v>
      </c>
      <c r="I276" t="s" s="47">
        <v>124</v>
      </c>
      <c r="J276" t="s" s="47">
        <v>414</v>
      </c>
      <c r="K276" t="s" s="47">
        <v>49</v>
      </c>
      <c r="L276" t="s" s="47">
        <v>56</v>
      </c>
      <c r="M276" t="s" s="47">
        <v>27</v>
      </c>
      <c r="N276" t="s" s="47">
        <v>29</v>
      </c>
      <c r="O276" s="48">
        <v>77941</v>
      </c>
      <c r="P276" s="48">
        <v>56937</v>
      </c>
      <c r="Q276" s="48">
        <v>167</v>
      </c>
      <c r="R276" s="48">
        <v>9675</v>
      </c>
      <c r="S276" s="48">
        <v>29962</v>
      </c>
      <c r="T276" s="48">
        <v>5480</v>
      </c>
      <c r="U276" s="48">
        <v>20287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1208</v>
      </c>
      <c r="AF276" s="48">
        <v>0</v>
      </c>
      <c r="AG276" s="11"/>
    </row>
    <row r="277" ht="15.75" customHeight="1">
      <c r="A277" t="s" s="43">
        <v>1096</v>
      </c>
      <c r="B277" t="s" s="44">
        <v>160</v>
      </c>
      <c r="C277" t="s" s="44">
        <v>1097</v>
      </c>
      <c r="D277" t="s" s="44">
        <v>162</v>
      </c>
      <c r="E277" t="s" s="44">
        <v>162</v>
      </c>
      <c r="F277" t="s" s="44">
        <v>79</v>
      </c>
      <c r="G277" t="s" s="44">
        <v>80</v>
      </c>
      <c r="H277" s="40">
        <v>43812.140277777777</v>
      </c>
      <c r="I277" t="s" s="44">
        <v>220</v>
      </c>
      <c r="J277" t="s" s="44">
        <v>63</v>
      </c>
      <c r="K277" t="s" s="44">
        <v>49</v>
      </c>
      <c r="L277" t="s" s="44">
        <v>56</v>
      </c>
      <c r="M277" t="s" s="44">
        <v>27</v>
      </c>
      <c r="N277" t="s" s="44">
        <v>28</v>
      </c>
      <c r="O277" s="45">
        <v>72106</v>
      </c>
      <c r="P277" s="45">
        <v>49491</v>
      </c>
      <c r="Q277" s="45">
        <v>237</v>
      </c>
      <c r="R277" s="45">
        <v>8170</v>
      </c>
      <c r="S277" s="45">
        <v>26935</v>
      </c>
      <c r="T277" s="45">
        <v>18765</v>
      </c>
      <c r="U277" s="45">
        <v>3791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1"/>
    </row>
    <row r="278" ht="15.75" customHeight="1">
      <c r="A278" t="s" s="46">
        <v>1098</v>
      </c>
      <c r="B278" t="s" s="47">
        <v>160</v>
      </c>
      <c r="C278" t="s" s="47">
        <v>1099</v>
      </c>
      <c r="D278" t="s" s="47">
        <v>162</v>
      </c>
      <c r="E278" t="s" s="47">
        <v>162</v>
      </c>
      <c r="F278" t="s" s="47">
        <v>79</v>
      </c>
      <c r="G278" t="s" s="47">
        <v>80</v>
      </c>
      <c r="H278" s="9">
        <v>43812.150694444441</v>
      </c>
      <c r="I278" t="s" s="47">
        <v>739</v>
      </c>
      <c r="J278" t="s" s="47">
        <v>1100</v>
      </c>
      <c r="K278" t="s" s="47">
        <v>49</v>
      </c>
      <c r="L278" t="s" s="47">
        <v>50</v>
      </c>
      <c r="M278" t="s" s="47">
        <v>28</v>
      </c>
      <c r="N278" t="s" s="47">
        <v>27</v>
      </c>
      <c r="O278" s="48">
        <v>72464</v>
      </c>
      <c r="P278" s="48">
        <v>47922</v>
      </c>
      <c r="Q278" s="48">
        <v>158</v>
      </c>
      <c r="R278" s="48">
        <v>8692</v>
      </c>
      <c r="S278" s="48">
        <v>16440</v>
      </c>
      <c r="T278" s="48">
        <v>25132</v>
      </c>
      <c r="U278" s="48">
        <v>4310</v>
      </c>
      <c r="V278" s="48">
        <v>931</v>
      </c>
      <c r="W278" s="48">
        <v>1109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0</v>
      </c>
      <c r="AG278" s="11"/>
    </row>
    <row r="279" ht="15.75" customHeight="1">
      <c r="A279" t="s" s="43">
        <v>1101</v>
      </c>
      <c r="B279" t="s" s="44">
        <v>256</v>
      </c>
      <c r="C279" t="s" s="44">
        <v>1102</v>
      </c>
      <c r="D279" t="s" s="44">
        <v>1103</v>
      </c>
      <c r="E279" t="s" s="44">
        <v>259</v>
      </c>
      <c r="F279" t="s" s="44">
        <v>79</v>
      </c>
      <c r="G279" t="s" s="44">
        <v>80</v>
      </c>
      <c r="H279" s="40">
        <v>43812.097222222219</v>
      </c>
      <c r="I279" t="s" s="44">
        <v>785</v>
      </c>
      <c r="J279" t="s" s="44">
        <v>1104</v>
      </c>
      <c r="K279" t="s" s="44">
        <v>49</v>
      </c>
      <c r="L279" t="s" s="44">
        <v>50</v>
      </c>
      <c r="M279" t="s" s="44">
        <v>28</v>
      </c>
      <c r="N279" t="s" s="44">
        <v>27</v>
      </c>
      <c r="O279" s="45">
        <v>70855</v>
      </c>
      <c r="P279" s="45">
        <v>41037</v>
      </c>
      <c r="Q279" s="45">
        <v>119</v>
      </c>
      <c r="R279" s="45">
        <v>3595</v>
      </c>
      <c r="S279" s="45">
        <v>11869</v>
      </c>
      <c r="T279" s="45">
        <v>15464</v>
      </c>
      <c r="U279" s="45">
        <v>1696</v>
      </c>
      <c r="V279" s="45">
        <v>10603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1405</v>
      </c>
      <c r="AF279" s="45">
        <v>0</v>
      </c>
      <c r="AG279" s="41"/>
    </row>
    <row r="280" ht="15.75" customHeight="1">
      <c r="A280" t="s" s="46">
        <v>1105</v>
      </c>
      <c r="B280" t="s" s="47">
        <v>183</v>
      </c>
      <c r="C280" t="s" s="47">
        <v>1106</v>
      </c>
      <c r="D280" t="s" s="47">
        <v>185</v>
      </c>
      <c r="E280" t="s" s="47">
        <v>186</v>
      </c>
      <c r="F280" t="s" s="47">
        <v>79</v>
      </c>
      <c r="G280" t="s" s="47">
        <v>46</v>
      </c>
      <c r="H280" s="9">
        <v>43812.111111111109</v>
      </c>
      <c r="I280" t="s" s="47">
        <v>1107</v>
      </c>
      <c r="J280" t="s" s="47">
        <v>1108</v>
      </c>
      <c r="K280" t="s" s="47">
        <v>49</v>
      </c>
      <c r="L280" t="s" s="47">
        <v>56</v>
      </c>
      <c r="M280" t="s" s="47">
        <v>27</v>
      </c>
      <c r="N280" t="s" s="47">
        <v>28</v>
      </c>
      <c r="O280" s="48">
        <v>74153</v>
      </c>
      <c r="P280" s="48">
        <v>51963</v>
      </c>
      <c r="Q280" s="48">
        <v>162</v>
      </c>
      <c r="R280" s="48">
        <v>20182</v>
      </c>
      <c r="S280" s="48">
        <v>31830</v>
      </c>
      <c r="T280" s="48">
        <v>11648</v>
      </c>
      <c r="U280" s="48">
        <v>5866</v>
      </c>
      <c r="V280" s="48">
        <v>0</v>
      </c>
      <c r="W280" s="48">
        <v>1945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674</v>
      </c>
      <c r="AF280" s="48">
        <v>0</v>
      </c>
      <c r="AG280" s="11"/>
    </row>
    <row r="281" ht="15.75" customHeight="1">
      <c r="A281" t="s" s="43">
        <v>1109</v>
      </c>
      <c r="B281" t="s" s="44">
        <v>75</v>
      </c>
      <c r="C281" t="s" s="44">
        <v>1110</v>
      </c>
      <c r="D281" t="s" s="44">
        <v>272</v>
      </c>
      <c r="E281" t="s" s="44">
        <v>78</v>
      </c>
      <c r="F281" t="s" s="44">
        <v>79</v>
      </c>
      <c r="G281" t="s" s="44">
        <v>46</v>
      </c>
      <c r="H281" s="40">
        <v>43812.18125</v>
      </c>
      <c r="I281" t="s" s="44">
        <v>1111</v>
      </c>
      <c r="J281" t="s" s="44">
        <v>567</v>
      </c>
      <c r="K281" t="s" s="44">
        <v>64</v>
      </c>
      <c r="L281" t="s" s="44">
        <v>56</v>
      </c>
      <c r="M281" t="s" s="44">
        <v>27</v>
      </c>
      <c r="N281" t="s" s="44">
        <v>28</v>
      </c>
      <c r="O281" s="45">
        <v>80524</v>
      </c>
      <c r="P281" s="45">
        <v>54274</v>
      </c>
      <c r="Q281" s="45">
        <v>262</v>
      </c>
      <c r="R281" s="45">
        <v>4043</v>
      </c>
      <c r="S281" s="45">
        <v>26896</v>
      </c>
      <c r="T281" s="45">
        <v>22853</v>
      </c>
      <c r="U281" s="45">
        <v>3960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565</v>
      </c>
      <c r="AF281" s="45">
        <v>0</v>
      </c>
      <c r="AG281" s="41"/>
    </row>
    <row r="282" ht="15.75" customHeight="1">
      <c r="A282" t="s" s="46">
        <v>1112</v>
      </c>
      <c r="B282" t="s" s="47">
        <v>75</v>
      </c>
      <c r="C282" t="s" s="47">
        <v>1113</v>
      </c>
      <c r="D282" t="s" s="47">
        <v>77</v>
      </c>
      <c r="E282" t="s" s="47">
        <v>78</v>
      </c>
      <c r="F282" t="s" s="47">
        <v>79</v>
      </c>
      <c r="G282" t="s" s="47">
        <v>80</v>
      </c>
      <c r="H282" s="9">
        <v>43812.084722222222</v>
      </c>
      <c r="I282" t="s" s="47">
        <v>1114</v>
      </c>
      <c r="J282" t="s" s="47">
        <v>1115</v>
      </c>
      <c r="K282" t="s" s="47">
        <v>49</v>
      </c>
      <c r="L282" t="s" s="47">
        <v>56</v>
      </c>
      <c r="M282" t="s" s="47">
        <v>27</v>
      </c>
      <c r="N282" t="s" s="47">
        <v>28</v>
      </c>
      <c r="O282" s="48">
        <v>72103</v>
      </c>
      <c r="P282" s="48">
        <v>45959</v>
      </c>
      <c r="Q282" s="48">
        <v>202</v>
      </c>
      <c r="R282" s="48">
        <v>21792</v>
      </c>
      <c r="S282" s="48">
        <v>30051</v>
      </c>
      <c r="T282" s="48">
        <v>8259</v>
      </c>
      <c r="U282" s="48">
        <v>5708</v>
      </c>
      <c r="V282" s="48">
        <v>0</v>
      </c>
      <c r="W282" s="48">
        <v>1597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344</v>
      </c>
      <c r="AF282" s="48">
        <v>0</v>
      </c>
      <c r="AG282" s="11"/>
    </row>
    <row r="283" ht="15.75" customHeight="1">
      <c r="A283" t="s" s="43">
        <v>1116</v>
      </c>
      <c r="B283" t="s" s="44">
        <v>160</v>
      </c>
      <c r="C283" t="s" s="44">
        <v>1117</v>
      </c>
      <c r="D283" t="s" s="44">
        <v>162</v>
      </c>
      <c r="E283" t="s" s="44">
        <v>162</v>
      </c>
      <c r="F283" t="s" s="44">
        <v>79</v>
      </c>
      <c r="G283" t="s" s="44">
        <v>80</v>
      </c>
      <c r="H283" s="40">
        <v>43812.13125</v>
      </c>
      <c r="I283" t="s" s="44">
        <v>187</v>
      </c>
      <c r="J283" t="s" s="44">
        <v>1118</v>
      </c>
      <c r="K283" t="s" s="44">
        <v>49</v>
      </c>
      <c r="L283" t="s" s="44">
        <v>50</v>
      </c>
      <c r="M283" t="s" s="44">
        <v>28</v>
      </c>
      <c r="N283" t="s" s="44">
        <v>27</v>
      </c>
      <c r="O283" s="45">
        <v>72357</v>
      </c>
      <c r="P283" s="45">
        <v>43994</v>
      </c>
      <c r="Q283" s="45">
        <v>108</v>
      </c>
      <c r="R283" s="45">
        <v>9261</v>
      </c>
      <c r="S283" s="45">
        <v>15284</v>
      </c>
      <c r="T283" s="45">
        <v>24545</v>
      </c>
      <c r="U283" s="45">
        <v>1947</v>
      </c>
      <c r="V283" s="45">
        <v>1292</v>
      </c>
      <c r="W283" s="45">
        <v>739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187</v>
      </c>
      <c r="AF283" s="45">
        <v>0</v>
      </c>
      <c r="AG283" s="41"/>
    </row>
    <row r="284" ht="15.75" customHeight="1">
      <c r="A284" t="s" s="46">
        <v>1119</v>
      </c>
      <c r="B284" t="s" s="47">
        <v>90</v>
      </c>
      <c r="C284" t="s" s="47">
        <v>1120</v>
      </c>
      <c r="D284" t="s" s="47">
        <v>92</v>
      </c>
      <c r="E284" t="s" s="47">
        <v>93</v>
      </c>
      <c r="F284" t="s" s="47">
        <v>79</v>
      </c>
      <c r="G284" t="s" s="47">
        <v>46</v>
      </c>
      <c r="H284" s="9">
        <v>43812.140277777777</v>
      </c>
      <c r="I284" t="s" s="47">
        <v>1121</v>
      </c>
      <c r="J284" t="s" s="47">
        <v>1122</v>
      </c>
      <c r="K284" t="s" s="47">
        <v>49</v>
      </c>
      <c r="L284" t="s" s="47">
        <v>56</v>
      </c>
      <c r="M284" t="s" s="47">
        <v>27</v>
      </c>
      <c r="N284" t="s" s="47">
        <v>29</v>
      </c>
      <c r="O284" s="48">
        <v>63346</v>
      </c>
      <c r="P284" s="48">
        <v>44269</v>
      </c>
      <c r="Q284" s="48">
        <v>203</v>
      </c>
      <c r="R284" s="48">
        <v>4423</v>
      </c>
      <c r="S284" s="48">
        <v>21592</v>
      </c>
      <c r="T284" s="48">
        <v>5508</v>
      </c>
      <c r="U284" s="48">
        <v>17169</v>
      </c>
      <c r="V284" s="48">
        <v>0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0</v>
      </c>
      <c r="AG284" s="11"/>
    </row>
    <row r="285" ht="15.75" customHeight="1">
      <c r="A285" t="s" s="43">
        <v>1123</v>
      </c>
      <c r="B285" t="s" s="44">
        <v>183</v>
      </c>
      <c r="C285" t="s" s="44">
        <v>1124</v>
      </c>
      <c r="D285" t="s" s="44">
        <v>481</v>
      </c>
      <c r="E285" t="s" s="44">
        <v>186</v>
      </c>
      <c r="F285" t="s" s="44">
        <v>79</v>
      </c>
      <c r="G285" t="s" s="44">
        <v>46</v>
      </c>
      <c r="H285" s="40">
        <v>43812.097222222219</v>
      </c>
      <c r="I285" t="s" s="44">
        <v>785</v>
      </c>
      <c r="J285" t="s" s="44">
        <v>1125</v>
      </c>
      <c r="K285" t="s" s="44">
        <v>49</v>
      </c>
      <c r="L285" t="s" s="44">
        <v>56</v>
      </c>
      <c r="M285" t="s" s="44">
        <v>27</v>
      </c>
      <c r="N285" t="s" s="44">
        <v>28</v>
      </c>
      <c r="O285" s="45">
        <v>74035</v>
      </c>
      <c r="P285" s="45">
        <v>51271</v>
      </c>
      <c r="Q285" s="45">
        <v>207</v>
      </c>
      <c r="R285" s="45">
        <v>14563</v>
      </c>
      <c r="S285" s="45">
        <v>28968</v>
      </c>
      <c r="T285" s="45">
        <v>14405</v>
      </c>
      <c r="U285" s="45">
        <v>6317</v>
      </c>
      <c r="V285" s="45">
        <v>0</v>
      </c>
      <c r="W285" s="45">
        <v>1581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1"/>
    </row>
    <row r="286" ht="15.75" customHeight="1">
      <c r="A286" t="s" s="46">
        <v>1126</v>
      </c>
      <c r="B286" t="s" s="47">
        <v>166</v>
      </c>
      <c r="C286" t="s" s="47">
        <v>1127</v>
      </c>
      <c r="D286" t="s" s="47">
        <v>206</v>
      </c>
      <c r="E286" t="s" s="47">
        <v>169</v>
      </c>
      <c r="F286" t="s" s="47">
        <v>79</v>
      </c>
      <c r="G286" t="s" s="47">
        <v>46</v>
      </c>
      <c r="H286" s="9">
        <v>43812.184722222220</v>
      </c>
      <c r="I286" t="s" s="47">
        <v>732</v>
      </c>
      <c r="J286" t="s" s="47">
        <v>1128</v>
      </c>
      <c r="K286" t="s" s="47">
        <v>49</v>
      </c>
      <c r="L286" t="s" s="47">
        <v>50</v>
      </c>
      <c r="M286" t="s" s="47">
        <v>28</v>
      </c>
      <c r="N286" t="s" s="47">
        <v>27</v>
      </c>
      <c r="O286" s="48">
        <v>73726</v>
      </c>
      <c r="P286" s="48">
        <v>43907</v>
      </c>
      <c r="Q286" s="48">
        <v>129</v>
      </c>
      <c r="R286" s="48">
        <v>1180</v>
      </c>
      <c r="S286" s="48">
        <v>15280</v>
      </c>
      <c r="T286" s="48">
        <v>16460</v>
      </c>
      <c r="U286" s="48">
        <v>1734</v>
      </c>
      <c r="V286" s="48">
        <v>5930</v>
      </c>
      <c r="W286" s="48">
        <v>916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3587</v>
      </c>
      <c r="AF286" s="48">
        <v>0</v>
      </c>
      <c r="AG286" s="11"/>
    </row>
    <row r="287" ht="15.75" customHeight="1">
      <c r="A287" t="s" s="43">
        <v>1129</v>
      </c>
      <c r="B287" t="s" s="44">
        <v>160</v>
      </c>
      <c r="C287" t="s" s="44">
        <v>1130</v>
      </c>
      <c r="D287" t="s" s="44">
        <v>162</v>
      </c>
      <c r="E287" t="s" s="44">
        <v>162</v>
      </c>
      <c r="F287" t="s" s="44">
        <v>79</v>
      </c>
      <c r="G287" t="s" s="44">
        <v>80</v>
      </c>
      <c r="H287" s="40">
        <v>43812.238194444442</v>
      </c>
      <c r="I287" t="s" s="44">
        <v>1053</v>
      </c>
      <c r="J287" t="s" s="44">
        <v>1131</v>
      </c>
      <c r="K287" t="s" s="44">
        <v>49</v>
      </c>
      <c r="L287" t="s" s="44">
        <v>56</v>
      </c>
      <c r="M287" t="s" s="44">
        <v>27</v>
      </c>
      <c r="N287" t="s" s="44">
        <v>28</v>
      </c>
      <c r="O287" s="45">
        <v>82661</v>
      </c>
      <c r="P287" s="45">
        <v>55075</v>
      </c>
      <c r="Q287" s="45">
        <v>133</v>
      </c>
      <c r="R287" s="45">
        <v>4230</v>
      </c>
      <c r="S287" s="45">
        <v>26878</v>
      </c>
      <c r="T287" s="45">
        <v>22648</v>
      </c>
      <c r="U287" s="45">
        <v>4628</v>
      </c>
      <c r="V287" s="45">
        <v>0</v>
      </c>
      <c r="W287" s="45">
        <v>921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1"/>
    </row>
    <row r="288" ht="15.75" customHeight="1">
      <c r="A288" t="s" s="46">
        <v>1132</v>
      </c>
      <c r="B288" t="s" s="47">
        <v>75</v>
      </c>
      <c r="C288" t="s" s="47">
        <v>1133</v>
      </c>
      <c r="D288" t="s" s="47">
        <v>152</v>
      </c>
      <c r="E288" t="s" s="47">
        <v>78</v>
      </c>
      <c r="F288" t="s" s="47">
        <v>79</v>
      </c>
      <c r="G288" t="s" s="47">
        <v>46</v>
      </c>
      <c r="H288" s="9">
        <v>43812.225</v>
      </c>
      <c r="I288" t="s" s="47">
        <v>187</v>
      </c>
      <c r="J288" t="s" s="47">
        <v>1134</v>
      </c>
      <c r="K288" t="s" s="47">
        <v>49</v>
      </c>
      <c r="L288" t="s" s="47">
        <v>56</v>
      </c>
      <c r="M288" t="s" s="47">
        <v>27</v>
      </c>
      <c r="N288" t="s" s="47">
        <v>29</v>
      </c>
      <c r="O288" s="48">
        <v>76646</v>
      </c>
      <c r="P288" s="48">
        <v>58759</v>
      </c>
      <c r="Q288" s="48">
        <v>281</v>
      </c>
      <c r="R288" s="48">
        <v>14053</v>
      </c>
      <c r="S288" s="48">
        <v>32189</v>
      </c>
      <c r="T288" s="48">
        <v>5698</v>
      </c>
      <c r="U288" s="48">
        <v>18136</v>
      </c>
      <c r="V288" s="48">
        <v>0</v>
      </c>
      <c r="W288" s="48">
        <v>2736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0</v>
      </c>
      <c r="AG288" s="11"/>
    </row>
    <row r="289" ht="15.75" customHeight="1">
      <c r="A289" t="s" s="43">
        <v>1135</v>
      </c>
      <c r="B289" t="s" s="44">
        <v>84</v>
      </c>
      <c r="C289" t="s" s="44">
        <v>1136</v>
      </c>
      <c r="D289" t="s" s="44">
        <v>476</v>
      </c>
      <c r="E289" t="s" s="44">
        <v>86</v>
      </c>
      <c r="F289" t="s" s="44">
        <v>79</v>
      </c>
      <c r="G289" t="s" s="44">
        <v>46</v>
      </c>
      <c r="H289" s="40">
        <v>43812.154861111114</v>
      </c>
      <c r="I289" t="s" s="44">
        <v>1137</v>
      </c>
      <c r="J289" t="s" s="44">
        <v>1138</v>
      </c>
      <c r="K289" t="s" s="44">
        <v>49</v>
      </c>
      <c r="L289" t="s" s="44">
        <v>56</v>
      </c>
      <c r="M289" t="s" s="44">
        <v>27</v>
      </c>
      <c r="N289" t="s" s="44">
        <v>28</v>
      </c>
      <c r="O289" s="45">
        <v>72085</v>
      </c>
      <c r="P289" s="45">
        <v>49646</v>
      </c>
      <c r="Q289" s="45">
        <v>207</v>
      </c>
      <c r="R289" s="45">
        <v>19686</v>
      </c>
      <c r="S289" s="45">
        <v>30390</v>
      </c>
      <c r="T289" s="45">
        <v>10704</v>
      </c>
      <c r="U289" s="45">
        <v>6181</v>
      </c>
      <c r="V289" s="45">
        <v>0</v>
      </c>
      <c r="W289" s="45">
        <v>2371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1"/>
    </row>
    <row r="290" ht="15.75" customHeight="1">
      <c r="A290" t="s" s="46">
        <v>1139</v>
      </c>
      <c r="B290" t="s" s="47">
        <v>183</v>
      </c>
      <c r="C290" t="s" s="47">
        <v>1140</v>
      </c>
      <c r="D290" t="s" s="47">
        <v>481</v>
      </c>
      <c r="E290" t="s" s="47">
        <v>186</v>
      </c>
      <c r="F290" t="s" s="47">
        <v>79</v>
      </c>
      <c r="G290" t="s" s="47">
        <v>46</v>
      </c>
      <c r="H290" s="9">
        <v>43812.159027777780</v>
      </c>
      <c r="I290" t="s" s="47">
        <v>1141</v>
      </c>
      <c r="J290" t="s" s="47">
        <v>1142</v>
      </c>
      <c r="K290" t="s" s="47">
        <v>64</v>
      </c>
      <c r="L290" t="s" s="47">
        <v>56</v>
      </c>
      <c r="M290" t="s" s="47">
        <v>27</v>
      </c>
      <c r="N290" t="s" s="47">
        <v>28</v>
      </c>
      <c r="O290" s="48">
        <v>81765</v>
      </c>
      <c r="P290" s="48">
        <v>60094</v>
      </c>
      <c r="Q290" s="48">
        <v>229</v>
      </c>
      <c r="R290" s="48">
        <v>19620</v>
      </c>
      <c r="S290" s="48">
        <v>33712</v>
      </c>
      <c r="T290" s="48">
        <v>14092</v>
      </c>
      <c r="U290" s="48">
        <v>8596</v>
      </c>
      <c r="V290" s="48">
        <v>0</v>
      </c>
      <c r="W290" s="48">
        <v>2705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989</v>
      </c>
      <c r="AF290" s="48">
        <v>0</v>
      </c>
      <c r="AG290" s="11"/>
    </row>
    <row r="291" ht="15.75" customHeight="1">
      <c r="A291" t="s" s="43">
        <v>1143</v>
      </c>
      <c r="B291" t="s" s="44">
        <v>183</v>
      </c>
      <c r="C291" t="s" s="44">
        <v>1144</v>
      </c>
      <c r="D291" t="s" s="44">
        <v>481</v>
      </c>
      <c r="E291" t="s" s="44">
        <v>186</v>
      </c>
      <c r="F291" t="s" s="44">
        <v>79</v>
      </c>
      <c r="G291" t="s" s="44">
        <v>46</v>
      </c>
      <c r="H291" s="40">
        <v>43812.107638888891</v>
      </c>
      <c r="I291" t="s" s="44">
        <v>1145</v>
      </c>
      <c r="J291" t="s" s="44">
        <v>1146</v>
      </c>
      <c r="K291" t="s" s="44">
        <v>49</v>
      </c>
      <c r="L291" t="s" s="44">
        <v>56</v>
      </c>
      <c r="M291" t="s" s="44">
        <v>27</v>
      </c>
      <c r="N291" t="s" s="44">
        <v>28</v>
      </c>
      <c r="O291" s="45">
        <v>73971</v>
      </c>
      <c r="P291" s="45">
        <v>52203</v>
      </c>
      <c r="Q291" s="45">
        <v>268</v>
      </c>
      <c r="R291" s="45">
        <v>21313</v>
      </c>
      <c r="S291" s="45">
        <v>32651</v>
      </c>
      <c r="T291" s="45">
        <v>11338</v>
      </c>
      <c r="U291" s="45">
        <v>6561</v>
      </c>
      <c r="V291" s="45">
        <v>0</v>
      </c>
      <c r="W291" s="45">
        <v>1653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1"/>
    </row>
    <row r="292" ht="15.75" customHeight="1">
      <c r="A292" t="s" s="46">
        <v>1147</v>
      </c>
      <c r="B292" t="s" s="47">
        <v>256</v>
      </c>
      <c r="C292" t="s" s="47">
        <v>1148</v>
      </c>
      <c r="D292" t="s" s="47">
        <v>258</v>
      </c>
      <c r="E292" t="s" s="47">
        <v>259</v>
      </c>
      <c r="F292" t="s" s="47">
        <v>79</v>
      </c>
      <c r="G292" t="s" s="47">
        <v>46</v>
      </c>
      <c r="H292" s="9">
        <v>43812.104166666664</v>
      </c>
      <c r="I292" t="s" s="47">
        <v>1149</v>
      </c>
      <c r="J292" t="s" s="47">
        <v>1150</v>
      </c>
      <c r="K292" t="s" s="47">
        <v>49</v>
      </c>
      <c r="L292" t="s" s="47">
        <v>56</v>
      </c>
      <c r="M292" t="s" s="47">
        <v>27</v>
      </c>
      <c r="N292" t="s" s="47">
        <v>28</v>
      </c>
      <c r="O292" s="48">
        <v>61324</v>
      </c>
      <c r="P292" s="48">
        <v>46150</v>
      </c>
      <c r="Q292" s="48">
        <v>180</v>
      </c>
      <c r="R292" s="48">
        <v>10549</v>
      </c>
      <c r="S292" s="48">
        <v>25152</v>
      </c>
      <c r="T292" s="48">
        <v>14603</v>
      </c>
      <c r="U292" s="48">
        <v>4672</v>
      </c>
      <c r="V292" s="48">
        <v>0</v>
      </c>
      <c r="W292" s="48">
        <v>1723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0</v>
      </c>
      <c r="AG292" s="11"/>
    </row>
    <row r="293" ht="15.75" customHeight="1">
      <c r="A293" t="s" s="43">
        <v>1151</v>
      </c>
      <c r="B293" t="s" s="44">
        <v>90</v>
      </c>
      <c r="C293" t="s" s="44">
        <v>1152</v>
      </c>
      <c r="D293" t="s" s="44">
        <v>92</v>
      </c>
      <c r="E293" t="s" s="44">
        <v>93</v>
      </c>
      <c r="F293" t="s" s="44">
        <v>79</v>
      </c>
      <c r="G293" t="s" s="44">
        <v>46</v>
      </c>
      <c r="H293" s="40">
        <v>43812.123611111114</v>
      </c>
      <c r="I293" t="s" s="44">
        <v>366</v>
      </c>
      <c r="J293" t="s" s="44">
        <v>1153</v>
      </c>
      <c r="K293" t="s" s="44">
        <v>49</v>
      </c>
      <c r="L293" t="s" s="44">
        <v>131</v>
      </c>
      <c r="M293" t="s" s="44">
        <v>27</v>
      </c>
      <c r="N293" t="s" s="44">
        <v>28</v>
      </c>
      <c r="O293" s="45">
        <v>80162</v>
      </c>
      <c r="P293" s="45">
        <v>47488</v>
      </c>
      <c r="Q293" s="45">
        <v>153</v>
      </c>
      <c r="R293" s="45">
        <v>663</v>
      </c>
      <c r="S293" s="45">
        <v>20453</v>
      </c>
      <c r="T293" s="45">
        <v>19790</v>
      </c>
      <c r="U293" s="45">
        <v>2073</v>
      </c>
      <c r="V293" s="45">
        <v>3952</v>
      </c>
      <c r="W293" s="45">
        <v>1220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1"/>
    </row>
    <row r="294" ht="15.75" customHeight="1">
      <c r="A294" t="s" s="46">
        <v>1154</v>
      </c>
      <c r="B294" t="s" s="47">
        <v>101</v>
      </c>
      <c r="C294" t="s" s="47">
        <v>1155</v>
      </c>
      <c r="D294" t="s" s="47">
        <v>103</v>
      </c>
      <c r="E294" t="s" s="47">
        <v>104</v>
      </c>
      <c r="F294" t="s" s="47">
        <v>79</v>
      </c>
      <c r="G294" t="s" s="47">
        <v>46</v>
      </c>
      <c r="H294" s="9">
        <v>43812.135416666664</v>
      </c>
      <c r="I294" t="s" s="47">
        <v>472</v>
      </c>
      <c r="J294" t="s" s="47">
        <v>1156</v>
      </c>
      <c r="K294" t="s" s="47">
        <v>49</v>
      </c>
      <c r="L294" t="s" s="47">
        <v>131</v>
      </c>
      <c r="M294" t="s" s="47">
        <v>27</v>
      </c>
      <c r="N294" t="s" s="47">
        <v>28</v>
      </c>
      <c r="O294" s="48">
        <v>74265</v>
      </c>
      <c r="P294" s="48">
        <v>54173</v>
      </c>
      <c r="Q294" s="48">
        <v>141</v>
      </c>
      <c r="R294" s="48">
        <v>590</v>
      </c>
      <c r="S294" s="48">
        <v>24844</v>
      </c>
      <c r="T294" s="48">
        <v>24254</v>
      </c>
      <c r="U294" s="48">
        <v>2750</v>
      </c>
      <c r="V294" s="48">
        <v>1177</v>
      </c>
      <c r="W294" s="48">
        <v>1148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0</v>
      </c>
      <c r="AG294" s="11"/>
    </row>
    <row r="295" ht="15.75" customHeight="1">
      <c r="A295" t="s" s="43">
        <v>1157</v>
      </c>
      <c r="B295" t="s" s="44">
        <v>183</v>
      </c>
      <c r="C295" t="s" s="44">
        <v>1158</v>
      </c>
      <c r="D295" t="s" s="44">
        <v>481</v>
      </c>
      <c r="E295" t="s" s="44">
        <v>186</v>
      </c>
      <c r="F295" t="s" s="44">
        <v>79</v>
      </c>
      <c r="G295" t="s" s="44">
        <v>46</v>
      </c>
      <c r="H295" s="40">
        <v>43812.186805555553</v>
      </c>
      <c r="I295" t="s" s="44">
        <v>1159</v>
      </c>
      <c r="J295" t="s" s="44">
        <v>1160</v>
      </c>
      <c r="K295" t="s" s="44">
        <v>49</v>
      </c>
      <c r="L295" t="s" s="44">
        <v>56</v>
      </c>
      <c r="M295" t="s" s="44">
        <v>27</v>
      </c>
      <c r="N295" t="s" s="44">
        <v>29</v>
      </c>
      <c r="O295" s="45">
        <v>76323</v>
      </c>
      <c r="P295" s="45">
        <v>58871</v>
      </c>
      <c r="Q295" s="45">
        <v>266</v>
      </c>
      <c r="R295" s="45">
        <v>6895</v>
      </c>
      <c r="S295" s="45">
        <v>27719</v>
      </c>
      <c r="T295" s="45">
        <v>9959</v>
      </c>
      <c r="U295" s="45">
        <v>20824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369</v>
      </c>
      <c r="AF295" s="45">
        <v>0</v>
      </c>
      <c r="AG295" s="41"/>
    </row>
    <row r="296" ht="15.75" customHeight="1">
      <c r="A296" t="s" s="46">
        <v>1161</v>
      </c>
      <c r="B296" t="s" s="47">
        <v>160</v>
      </c>
      <c r="C296" t="s" s="47">
        <v>1162</v>
      </c>
      <c r="D296" t="s" s="47">
        <v>162</v>
      </c>
      <c r="E296" t="s" s="47">
        <v>162</v>
      </c>
      <c r="F296" t="s" s="47">
        <v>79</v>
      </c>
      <c r="G296" t="s" s="47">
        <v>80</v>
      </c>
      <c r="H296" s="9">
        <v>43812.180555555555</v>
      </c>
      <c r="I296" t="s" s="47">
        <v>1163</v>
      </c>
      <c r="J296" t="s" s="47">
        <v>1164</v>
      </c>
      <c r="K296" t="s" s="47">
        <v>49</v>
      </c>
      <c r="L296" t="s" s="47">
        <v>50</v>
      </c>
      <c r="M296" t="s" s="47">
        <v>28</v>
      </c>
      <c r="N296" t="s" s="47">
        <v>27</v>
      </c>
      <c r="O296" s="48">
        <v>86061</v>
      </c>
      <c r="P296" s="48">
        <v>56786</v>
      </c>
      <c r="Q296" s="48">
        <v>232</v>
      </c>
      <c r="R296" s="48">
        <v>27763</v>
      </c>
      <c r="S296" s="48">
        <v>8878</v>
      </c>
      <c r="T296" s="48">
        <v>36641</v>
      </c>
      <c r="U296" s="48">
        <v>7314</v>
      </c>
      <c r="V296" s="48">
        <v>1032</v>
      </c>
      <c r="W296" s="48">
        <v>2746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175</v>
      </c>
      <c r="AF296" s="48">
        <v>0</v>
      </c>
      <c r="AG296" s="11"/>
    </row>
    <row r="297" ht="15.75" customHeight="1">
      <c r="A297" t="s" s="43">
        <v>1165</v>
      </c>
      <c r="B297" t="s" s="44">
        <v>160</v>
      </c>
      <c r="C297" t="s" s="44">
        <v>1166</v>
      </c>
      <c r="D297" t="s" s="44">
        <v>162</v>
      </c>
      <c r="E297" t="s" s="44">
        <v>162</v>
      </c>
      <c r="F297" t="s" s="44">
        <v>79</v>
      </c>
      <c r="G297" t="s" s="44">
        <v>80</v>
      </c>
      <c r="H297" s="40">
        <v>43812.125</v>
      </c>
      <c r="I297" t="s" s="44">
        <v>1167</v>
      </c>
      <c r="J297" t="s" s="44">
        <v>1168</v>
      </c>
      <c r="K297" t="s" s="44">
        <v>64</v>
      </c>
      <c r="L297" t="s" s="44">
        <v>56</v>
      </c>
      <c r="M297" t="s" s="44">
        <v>27</v>
      </c>
      <c r="N297" t="s" s="44">
        <v>28</v>
      </c>
      <c r="O297" s="45">
        <v>80765</v>
      </c>
      <c r="P297" s="45">
        <v>53974</v>
      </c>
      <c r="Q297" s="45">
        <v>253</v>
      </c>
      <c r="R297" s="45">
        <v>23308</v>
      </c>
      <c r="S297" s="45">
        <v>35495</v>
      </c>
      <c r="T297" s="45">
        <v>12187</v>
      </c>
      <c r="U297" s="45">
        <v>3862</v>
      </c>
      <c r="V297" s="45">
        <v>0</v>
      </c>
      <c r="W297" s="45">
        <v>1920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510</v>
      </c>
      <c r="AF297" s="45">
        <v>0</v>
      </c>
      <c r="AG297" s="41"/>
    </row>
    <row r="298" ht="15.75" customHeight="1">
      <c r="A298" t="s" s="46">
        <v>1169</v>
      </c>
      <c r="B298" t="s" s="47">
        <v>160</v>
      </c>
      <c r="C298" t="s" s="47">
        <v>1170</v>
      </c>
      <c r="D298" t="s" s="47">
        <v>162</v>
      </c>
      <c r="E298" t="s" s="47">
        <v>162</v>
      </c>
      <c r="F298" t="s" s="47">
        <v>79</v>
      </c>
      <c r="G298" t="s" s="47">
        <v>80</v>
      </c>
      <c r="H298" s="9">
        <v>43812.174305555556</v>
      </c>
      <c r="I298" t="s" s="47">
        <v>1171</v>
      </c>
      <c r="J298" t="s" s="47">
        <v>1172</v>
      </c>
      <c r="K298" t="s" s="47">
        <v>64</v>
      </c>
      <c r="L298" t="s" s="47">
        <v>50</v>
      </c>
      <c r="M298" t="s" s="47">
        <v>28</v>
      </c>
      <c r="N298" t="s" s="47">
        <v>29</v>
      </c>
      <c r="O298" s="48">
        <v>81814</v>
      </c>
      <c r="P298" s="48">
        <v>61105</v>
      </c>
      <c r="Q298" s="48">
        <v>197</v>
      </c>
      <c r="R298" s="48">
        <v>19242</v>
      </c>
      <c r="S298" s="48">
        <v>6829</v>
      </c>
      <c r="T298" s="48">
        <v>35126</v>
      </c>
      <c r="U298" s="48">
        <v>15884</v>
      </c>
      <c r="V298" s="48">
        <v>763</v>
      </c>
      <c r="W298" s="48">
        <v>2192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311</v>
      </c>
      <c r="AF298" s="48">
        <v>0</v>
      </c>
      <c r="AG298" s="11"/>
    </row>
    <row r="299" ht="15.75" customHeight="1">
      <c r="A299" t="s" s="43">
        <v>1173</v>
      </c>
      <c r="B299" t="s" s="44">
        <v>75</v>
      </c>
      <c r="C299" t="s" s="44">
        <v>1174</v>
      </c>
      <c r="D299" t="s" s="44">
        <v>123</v>
      </c>
      <c r="E299" t="s" s="44">
        <v>78</v>
      </c>
      <c r="F299" t="s" s="44">
        <v>79</v>
      </c>
      <c r="G299" t="s" s="44">
        <v>46</v>
      </c>
      <c r="H299" s="40">
        <v>43812.274305555555</v>
      </c>
      <c r="I299" t="s" s="44">
        <v>1175</v>
      </c>
      <c r="J299" t="s" s="44">
        <v>1176</v>
      </c>
      <c r="K299" t="s" s="44">
        <v>49</v>
      </c>
      <c r="L299" t="s" s="44">
        <v>56</v>
      </c>
      <c r="M299" t="s" s="44">
        <v>27</v>
      </c>
      <c r="N299" t="s" s="44">
        <v>29</v>
      </c>
      <c r="O299" s="45">
        <v>86730</v>
      </c>
      <c r="P299" s="45">
        <v>63242</v>
      </c>
      <c r="Q299" s="45">
        <v>307</v>
      </c>
      <c r="R299" s="45">
        <v>21127</v>
      </c>
      <c r="S299" s="45">
        <v>35900</v>
      </c>
      <c r="T299" s="45">
        <v>9424</v>
      </c>
      <c r="U299" s="45">
        <v>14773</v>
      </c>
      <c r="V299" s="45">
        <v>0</v>
      </c>
      <c r="W299" s="45">
        <v>2668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477</v>
      </c>
      <c r="AF299" s="45">
        <v>0</v>
      </c>
      <c r="AG299" s="41"/>
    </row>
    <row r="300" ht="15.75" customHeight="1">
      <c r="A300" t="s" s="46">
        <v>1177</v>
      </c>
      <c r="B300" t="s" s="47">
        <v>256</v>
      </c>
      <c r="C300" t="s" s="47">
        <v>1178</v>
      </c>
      <c r="D300" t="s" s="47">
        <v>344</v>
      </c>
      <c r="E300" t="s" s="47">
        <v>259</v>
      </c>
      <c r="F300" t="s" s="47">
        <v>79</v>
      </c>
      <c r="G300" t="s" s="47">
        <v>80</v>
      </c>
      <c r="H300" s="9">
        <v>43811.978472222225</v>
      </c>
      <c r="I300" t="s" s="47">
        <v>1179</v>
      </c>
      <c r="J300" t="s" s="47">
        <v>1180</v>
      </c>
      <c r="K300" t="s" s="47">
        <v>64</v>
      </c>
      <c r="L300" t="s" s="47">
        <v>50</v>
      </c>
      <c r="M300" t="s" s="47">
        <v>28</v>
      </c>
      <c r="N300" t="s" s="47">
        <v>27</v>
      </c>
      <c r="O300" s="48">
        <v>68835</v>
      </c>
      <c r="P300" s="48">
        <v>39811</v>
      </c>
      <c r="Q300" s="48">
        <v>129</v>
      </c>
      <c r="R300" s="48">
        <v>3115</v>
      </c>
      <c r="S300" s="48">
        <v>13095</v>
      </c>
      <c r="T300" s="48">
        <v>16210</v>
      </c>
      <c r="U300" s="48">
        <v>2319</v>
      </c>
      <c r="V300" s="48">
        <v>6165</v>
      </c>
      <c r="W300" s="48">
        <v>1125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897</v>
      </c>
      <c r="AF300" s="48">
        <v>0</v>
      </c>
      <c r="AG300" s="11"/>
    </row>
    <row r="301" ht="15.75" customHeight="1">
      <c r="A301" t="s" s="43">
        <v>1181</v>
      </c>
      <c r="B301" t="s" s="44">
        <v>75</v>
      </c>
      <c r="C301" t="s" s="44">
        <v>1182</v>
      </c>
      <c r="D301" t="s" s="44">
        <v>272</v>
      </c>
      <c r="E301" t="s" s="44">
        <v>78</v>
      </c>
      <c r="F301" t="s" s="44">
        <v>79</v>
      </c>
      <c r="G301" t="s" s="44">
        <v>80</v>
      </c>
      <c r="H301" s="40">
        <v>43812.192361111112</v>
      </c>
      <c r="I301" t="s" s="44">
        <v>369</v>
      </c>
      <c r="J301" t="s" s="44">
        <v>1183</v>
      </c>
      <c r="K301" t="s" s="44">
        <v>49</v>
      </c>
      <c r="L301" t="s" s="44">
        <v>50</v>
      </c>
      <c r="M301" t="s" s="44">
        <v>28</v>
      </c>
      <c r="N301" t="s" s="44">
        <v>27</v>
      </c>
      <c r="O301" s="45">
        <v>74313</v>
      </c>
      <c r="P301" s="45">
        <v>56391</v>
      </c>
      <c r="Q301" s="45">
        <v>151</v>
      </c>
      <c r="R301" s="45">
        <v>17044</v>
      </c>
      <c r="S301" s="45">
        <v>15832</v>
      </c>
      <c r="T301" s="45">
        <v>32876</v>
      </c>
      <c r="U301" s="45">
        <v>3731</v>
      </c>
      <c r="V301" s="45">
        <v>1111</v>
      </c>
      <c r="W301" s="45">
        <v>2496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345</v>
      </c>
      <c r="AF301" s="45">
        <v>0</v>
      </c>
      <c r="AG301" s="41"/>
    </row>
    <row r="302" ht="15.75" customHeight="1">
      <c r="A302" t="s" s="46">
        <v>1184</v>
      </c>
      <c r="B302" t="s" s="47">
        <v>166</v>
      </c>
      <c r="C302" t="s" s="47">
        <v>1185</v>
      </c>
      <c r="D302" t="s" s="47">
        <v>206</v>
      </c>
      <c r="E302" t="s" s="47">
        <v>169</v>
      </c>
      <c r="F302" t="s" s="47">
        <v>79</v>
      </c>
      <c r="G302" t="s" s="47">
        <v>80</v>
      </c>
      <c r="H302" s="9">
        <v>43812.192361111112</v>
      </c>
      <c r="I302" t="s" s="47">
        <v>424</v>
      </c>
      <c r="J302" t="s" s="47">
        <v>1186</v>
      </c>
      <c r="K302" t="s" s="47">
        <v>49</v>
      </c>
      <c r="L302" t="s" s="47">
        <v>50</v>
      </c>
      <c r="M302" t="s" s="47">
        <v>28</v>
      </c>
      <c r="N302" t="s" s="47">
        <v>27</v>
      </c>
      <c r="O302" s="48">
        <v>65525</v>
      </c>
      <c r="P302" s="48">
        <v>41882</v>
      </c>
      <c r="Q302" s="48">
        <v>216</v>
      </c>
      <c r="R302" s="48">
        <v>4937</v>
      </c>
      <c r="S302" s="48">
        <v>15572</v>
      </c>
      <c r="T302" s="48">
        <v>20509</v>
      </c>
      <c r="U302" s="48">
        <v>2367</v>
      </c>
      <c r="V302" s="48">
        <v>1666</v>
      </c>
      <c r="W302" s="48">
        <v>1768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0</v>
      </c>
      <c r="AG302" s="11"/>
    </row>
    <row r="303" ht="15.75" customHeight="1">
      <c r="A303" t="s" s="43">
        <v>1187</v>
      </c>
      <c r="B303" t="s" s="44">
        <v>183</v>
      </c>
      <c r="C303" t="s" s="44">
        <v>1188</v>
      </c>
      <c r="D303" t="s" s="44">
        <v>532</v>
      </c>
      <c r="E303" t="s" s="44">
        <v>186</v>
      </c>
      <c r="F303" t="s" s="44">
        <v>79</v>
      </c>
      <c r="G303" t="s" s="44">
        <v>46</v>
      </c>
      <c r="H303" s="40">
        <v>43812.140972222223</v>
      </c>
      <c r="I303" t="s" s="44">
        <v>563</v>
      </c>
      <c r="J303" t="s" s="44">
        <v>1189</v>
      </c>
      <c r="K303" t="s" s="44">
        <v>49</v>
      </c>
      <c r="L303" t="s" s="44">
        <v>56</v>
      </c>
      <c r="M303" t="s" s="44">
        <v>27</v>
      </c>
      <c r="N303" t="s" s="44">
        <v>28</v>
      </c>
      <c r="O303" s="45">
        <v>84657</v>
      </c>
      <c r="P303" s="45">
        <v>59147</v>
      </c>
      <c r="Q303" s="45">
        <v>266</v>
      </c>
      <c r="R303" s="45">
        <v>19383</v>
      </c>
      <c r="S303" s="45">
        <v>32386</v>
      </c>
      <c r="T303" s="45">
        <v>13003</v>
      </c>
      <c r="U303" s="45">
        <v>9432</v>
      </c>
      <c r="V303" s="45">
        <v>0</v>
      </c>
      <c r="W303" s="45">
        <v>2233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2093</v>
      </c>
      <c r="AF303" s="45">
        <v>0</v>
      </c>
      <c r="AG303" s="41"/>
    </row>
    <row r="304" ht="15.75" customHeight="1">
      <c r="A304" t="s" s="46">
        <v>1190</v>
      </c>
      <c r="B304" t="s" s="47">
        <v>90</v>
      </c>
      <c r="C304" t="s" s="47">
        <v>1191</v>
      </c>
      <c r="D304" t="s" s="47">
        <v>324</v>
      </c>
      <c r="E304" t="s" s="47">
        <v>93</v>
      </c>
      <c r="F304" t="s" s="47">
        <v>79</v>
      </c>
      <c r="G304" t="s" s="47">
        <v>80</v>
      </c>
      <c r="H304" s="9">
        <v>43812.129166666666</v>
      </c>
      <c r="I304" t="s" s="47">
        <v>1192</v>
      </c>
      <c r="J304" t="s" s="47">
        <v>1193</v>
      </c>
      <c r="K304" t="s" s="47">
        <v>64</v>
      </c>
      <c r="L304" t="s" s="47">
        <v>131</v>
      </c>
      <c r="M304" t="s" s="47">
        <v>27</v>
      </c>
      <c r="N304" t="s" s="47">
        <v>28</v>
      </c>
      <c r="O304" s="48">
        <v>70842</v>
      </c>
      <c r="P304" s="48">
        <v>42406</v>
      </c>
      <c r="Q304" s="48">
        <v>137</v>
      </c>
      <c r="R304" s="48">
        <v>2951</v>
      </c>
      <c r="S304" s="48">
        <v>20565</v>
      </c>
      <c r="T304" s="48">
        <v>17614</v>
      </c>
      <c r="U304" s="48">
        <v>1226</v>
      </c>
      <c r="V304" s="48">
        <v>2156</v>
      </c>
      <c r="W304" s="48">
        <v>845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0</v>
      </c>
      <c r="AG304" s="11"/>
    </row>
    <row r="305" ht="15.75" customHeight="1">
      <c r="A305" t="s" s="43">
        <v>1194</v>
      </c>
      <c r="B305" t="s" s="44">
        <v>160</v>
      </c>
      <c r="C305" t="s" s="44">
        <v>1195</v>
      </c>
      <c r="D305" t="s" s="44">
        <v>162</v>
      </c>
      <c r="E305" t="s" s="44">
        <v>162</v>
      </c>
      <c r="F305" t="s" s="44">
        <v>79</v>
      </c>
      <c r="G305" t="s" s="44">
        <v>80</v>
      </c>
      <c r="H305" s="40">
        <v>43812.195833333331</v>
      </c>
      <c r="I305" t="s" s="44">
        <v>1196</v>
      </c>
      <c r="J305" t="s" s="44">
        <v>1197</v>
      </c>
      <c r="K305" t="s" s="44">
        <v>49</v>
      </c>
      <c r="L305" t="s" s="44">
        <v>50</v>
      </c>
      <c r="M305" t="s" s="44">
        <v>28</v>
      </c>
      <c r="N305" t="s" s="44">
        <v>27</v>
      </c>
      <c r="O305" s="45">
        <v>72973</v>
      </c>
      <c r="P305" s="45">
        <v>50114</v>
      </c>
      <c r="Q305" s="45">
        <v>117</v>
      </c>
      <c r="R305" s="45">
        <v>5218</v>
      </c>
      <c r="S305" s="45">
        <v>20105</v>
      </c>
      <c r="T305" s="45">
        <v>25323</v>
      </c>
      <c r="U305" s="45">
        <v>2680</v>
      </c>
      <c r="V305" s="45">
        <v>960</v>
      </c>
      <c r="W305" s="45">
        <v>845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201</v>
      </c>
      <c r="AF305" s="45">
        <v>0</v>
      </c>
      <c r="AG305" s="41"/>
    </row>
    <row r="306" ht="15.75" customHeight="1">
      <c r="A306" t="s" s="46">
        <v>1198</v>
      </c>
      <c r="B306" t="s" s="47">
        <v>160</v>
      </c>
      <c r="C306" t="s" s="47">
        <v>1199</v>
      </c>
      <c r="D306" t="s" s="47">
        <v>162</v>
      </c>
      <c r="E306" t="s" s="47">
        <v>162</v>
      </c>
      <c r="F306" t="s" s="47">
        <v>79</v>
      </c>
      <c r="G306" t="s" s="47">
        <v>80</v>
      </c>
      <c r="H306" s="9">
        <v>43812.188888888886</v>
      </c>
      <c r="I306" t="s" s="47">
        <v>1200</v>
      </c>
      <c r="J306" t="s" s="47">
        <v>1201</v>
      </c>
      <c r="K306" t="s" s="47">
        <v>49</v>
      </c>
      <c r="L306" t="s" s="47">
        <v>50</v>
      </c>
      <c r="M306" t="s" s="47">
        <v>28</v>
      </c>
      <c r="N306" t="s" s="47">
        <v>27</v>
      </c>
      <c r="O306" s="48">
        <v>84972</v>
      </c>
      <c r="P306" s="48">
        <v>53477</v>
      </c>
      <c r="Q306" s="48">
        <v>178</v>
      </c>
      <c r="R306" s="48">
        <v>24101</v>
      </c>
      <c r="S306" s="48">
        <v>10984</v>
      </c>
      <c r="T306" s="48">
        <v>35085</v>
      </c>
      <c r="U306" s="48">
        <v>1795</v>
      </c>
      <c r="V306" s="48">
        <v>1008</v>
      </c>
      <c r="W306" s="48">
        <v>714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3891</v>
      </c>
      <c r="AF306" s="48">
        <v>0</v>
      </c>
      <c r="AG306" s="11"/>
    </row>
    <row r="307" ht="15.75" customHeight="1">
      <c r="A307" t="s" s="43">
        <v>1202</v>
      </c>
      <c r="B307" t="s" s="44">
        <v>58</v>
      </c>
      <c r="C307" t="s" s="44">
        <v>1203</v>
      </c>
      <c r="D307" t="s" s="44">
        <v>60</v>
      </c>
      <c r="E307" t="s" s="44">
        <v>60</v>
      </c>
      <c r="F307" t="s" s="44">
        <v>60</v>
      </c>
      <c r="G307" t="s" s="44">
        <v>46</v>
      </c>
      <c r="H307" s="40">
        <v>43812.105555555558</v>
      </c>
      <c r="I307" t="s" s="44">
        <v>1204</v>
      </c>
      <c r="J307" t="s" s="44">
        <v>1205</v>
      </c>
      <c r="K307" t="s" s="44">
        <v>49</v>
      </c>
      <c r="L307" t="s" s="44">
        <v>65</v>
      </c>
      <c r="M307" t="s" s="44">
        <v>32</v>
      </c>
      <c r="N307" t="s" s="44">
        <v>28</v>
      </c>
      <c r="O307" s="45">
        <v>60622</v>
      </c>
      <c r="P307" s="45">
        <v>39903</v>
      </c>
      <c r="Q307" s="45">
        <v>125</v>
      </c>
      <c r="R307" s="45">
        <v>7512</v>
      </c>
      <c r="S307" s="45">
        <v>6265</v>
      </c>
      <c r="T307" s="45">
        <v>11783</v>
      </c>
      <c r="U307" s="45">
        <v>2560</v>
      </c>
      <c r="V307" s="45">
        <v>0</v>
      </c>
      <c r="W307" s="45">
        <v>0</v>
      </c>
      <c r="X307" s="45">
        <v>19295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1"/>
    </row>
    <row r="308" ht="15.75" customHeight="1">
      <c r="A308" t="s" s="46">
        <v>1206</v>
      </c>
      <c r="B308" t="s" s="47">
        <v>58</v>
      </c>
      <c r="C308" t="s" s="47">
        <v>1207</v>
      </c>
      <c r="D308" t="s" s="47">
        <v>60</v>
      </c>
      <c r="E308" t="s" s="47">
        <v>60</v>
      </c>
      <c r="F308" t="s" s="47">
        <v>60</v>
      </c>
      <c r="G308" t="s" s="47">
        <v>46</v>
      </c>
      <c r="H308" s="9">
        <v>43812.208333333336</v>
      </c>
      <c r="I308" t="s" s="47">
        <v>1208</v>
      </c>
      <c r="J308" t="s" s="47">
        <v>1209</v>
      </c>
      <c r="K308" t="s" s="47">
        <v>49</v>
      </c>
      <c r="L308" t="s" s="47">
        <v>65</v>
      </c>
      <c r="M308" t="s" s="47">
        <v>32</v>
      </c>
      <c r="N308" t="s" s="47">
        <v>27</v>
      </c>
      <c r="O308" s="48">
        <v>78059</v>
      </c>
      <c r="P308" s="48">
        <v>54810</v>
      </c>
      <c r="Q308" s="48">
        <v>112</v>
      </c>
      <c r="R308" s="48">
        <v>10440</v>
      </c>
      <c r="S308" s="48">
        <v>15807</v>
      </c>
      <c r="T308" s="48">
        <v>4123</v>
      </c>
      <c r="U308" s="48">
        <v>5846</v>
      </c>
      <c r="V308" s="48">
        <v>1078</v>
      </c>
      <c r="W308" s="48">
        <v>1709</v>
      </c>
      <c r="X308" s="48">
        <v>26247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0</v>
      </c>
      <c r="AG308" s="11"/>
    </row>
    <row r="309" ht="15.75" customHeight="1">
      <c r="A309" t="s" s="43">
        <v>1210</v>
      </c>
      <c r="B309" t="s" s="44">
        <v>183</v>
      </c>
      <c r="C309" t="s" s="44">
        <v>1211</v>
      </c>
      <c r="D309" t="s" s="44">
        <v>508</v>
      </c>
      <c r="E309" t="s" s="44">
        <v>186</v>
      </c>
      <c r="F309" t="s" s="44">
        <v>79</v>
      </c>
      <c r="G309" t="s" s="44">
        <v>80</v>
      </c>
      <c r="H309" s="40">
        <v>43812.116666666669</v>
      </c>
      <c r="I309" t="s" s="44">
        <v>693</v>
      </c>
      <c r="J309" t="s" s="44">
        <v>1212</v>
      </c>
      <c r="K309" t="s" s="44">
        <v>49</v>
      </c>
      <c r="L309" t="s" s="44">
        <v>131</v>
      </c>
      <c r="M309" t="s" s="44">
        <v>27</v>
      </c>
      <c r="N309" t="s" s="44">
        <v>28</v>
      </c>
      <c r="O309" s="45">
        <v>75525</v>
      </c>
      <c r="P309" s="45">
        <v>49579</v>
      </c>
      <c r="Q309" s="45">
        <v>116</v>
      </c>
      <c r="R309" s="45">
        <v>5479</v>
      </c>
      <c r="S309" s="45">
        <v>24952</v>
      </c>
      <c r="T309" s="45">
        <v>19473</v>
      </c>
      <c r="U309" s="45">
        <v>2439</v>
      </c>
      <c r="V309" s="45">
        <v>1432</v>
      </c>
      <c r="W309" s="45">
        <v>1283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1"/>
    </row>
    <row r="310" ht="15.75" customHeight="1">
      <c r="A310" t="s" s="46">
        <v>1213</v>
      </c>
      <c r="B310" t="s" s="47">
        <v>75</v>
      </c>
      <c r="C310" t="s" s="47">
        <v>1214</v>
      </c>
      <c r="D310" t="s" s="47">
        <v>1215</v>
      </c>
      <c r="E310" t="s" s="47">
        <v>78</v>
      </c>
      <c r="F310" t="s" s="47">
        <v>79</v>
      </c>
      <c r="G310" t="s" s="47">
        <v>46</v>
      </c>
      <c r="H310" s="9">
        <v>43812.16875</v>
      </c>
      <c r="I310" t="s" s="47">
        <v>220</v>
      </c>
      <c r="J310" t="s" s="47">
        <v>1216</v>
      </c>
      <c r="K310" t="s" s="47">
        <v>49</v>
      </c>
      <c r="L310" t="s" s="47">
        <v>56</v>
      </c>
      <c r="M310" t="s" s="47">
        <v>27</v>
      </c>
      <c r="N310" t="s" s="47">
        <v>28</v>
      </c>
      <c r="O310" s="48">
        <v>113021</v>
      </c>
      <c r="P310" s="48">
        <v>74442</v>
      </c>
      <c r="Q310" s="48">
        <v>247</v>
      </c>
      <c r="R310" s="48">
        <v>23737</v>
      </c>
      <c r="S310" s="48">
        <v>41815</v>
      </c>
      <c r="T310" s="48">
        <v>18078</v>
      </c>
      <c r="U310" s="48">
        <v>0</v>
      </c>
      <c r="V310" s="48">
        <v>0</v>
      </c>
      <c r="W310" s="48">
        <v>11338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3211</v>
      </c>
      <c r="AF310" s="48">
        <v>0</v>
      </c>
      <c r="AG310" s="11"/>
    </row>
    <row r="311" ht="15.75" customHeight="1">
      <c r="A311" t="s" s="43">
        <v>1217</v>
      </c>
      <c r="B311" t="s" s="44">
        <v>160</v>
      </c>
      <c r="C311" t="s" s="44">
        <v>1218</v>
      </c>
      <c r="D311" t="s" s="44">
        <v>162</v>
      </c>
      <c r="E311" t="s" s="44">
        <v>162</v>
      </c>
      <c r="F311" t="s" s="44">
        <v>79</v>
      </c>
      <c r="G311" t="s" s="44">
        <v>80</v>
      </c>
      <c r="H311" s="40">
        <v>43812.1375</v>
      </c>
      <c r="I311" t="s" s="44">
        <v>1175</v>
      </c>
      <c r="J311" t="s" s="44">
        <v>1219</v>
      </c>
      <c r="K311" t="s" s="44">
        <v>49</v>
      </c>
      <c r="L311" t="s" s="44">
        <v>50</v>
      </c>
      <c r="M311" t="s" s="44">
        <v>28</v>
      </c>
      <c r="N311" t="s" s="44">
        <v>29</v>
      </c>
      <c r="O311" s="45">
        <v>75162</v>
      </c>
      <c r="P311" s="45">
        <v>53805</v>
      </c>
      <c r="Q311" s="45">
        <v>227</v>
      </c>
      <c r="R311" s="45">
        <v>26188</v>
      </c>
      <c r="S311" s="45">
        <v>5483</v>
      </c>
      <c r="T311" s="45">
        <v>34603</v>
      </c>
      <c r="U311" s="45">
        <v>8415</v>
      </c>
      <c r="V311" s="45">
        <v>742</v>
      </c>
      <c r="W311" s="45">
        <v>4326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236</v>
      </c>
      <c r="AF311" s="45">
        <v>0</v>
      </c>
      <c r="AG311" s="41"/>
    </row>
    <row r="312" ht="15.75" customHeight="1">
      <c r="A312" t="s" s="46">
        <v>1220</v>
      </c>
      <c r="B312" t="s" s="47">
        <v>160</v>
      </c>
      <c r="C312" t="s" s="47">
        <v>1221</v>
      </c>
      <c r="D312" t="s" s="47">
        <v>162</v>
      </c>
      <c r="E312" t="s" s="47">
        <v>162</v>
      </c>
      <c r="F312" t="s" s="47">
        <v>79</v>
      </c>
      <c r="G312" t="s" s="47">
        <v>80</v>
      </c>
      <c r="H312" s="9">
        <v>43812.128472222219</v>
      </c>
      <c r="I312" t="s" s="47">
        <v>1222</v>
      </c>
      <c r="J312" t="s" s="47">
        <v>1223</v>
      </c>
      <c r="K312" t="s" s="47">
        <v>64</v>
      </c>
      <c r="L312" t="s" s="47">
        <v>50</v>
      </c>
      <c r="M312" t="s" s="47">
        <v>28</v>
      </c>
      <c r="N312" t="s" s="47">
        <v>29</v>
      </c>
      <c r="O312" s="48">
        <v>70489</v>
      </c>
      <c r="P312" s="48">
        <v>47816</v>
      </c>
      <c r="Q312" s="48">
        <v>171</v>
      </c>
      <c r="R312" s="48">
        <v>17328</v>
      </c>
      <c r="S312" s="48">
        <v>8045</v>
      </c>
      <c r="T312" s="48">
        <v>26897</v>
      </c>
      <c r="U312" s="48">
        <v>9569</v>
      </c>
      <c r="V312" s="48">
        <v>1136</v>
      </c>
      <c r="W312" s="48">
        <v>1987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182</v>
      </c>
      <c r="AF312" s="48">
        <v>0</v>
      </c>
      <c r="AG312" s="11"/>
    </row>
    <row r="313" ht="15.75" customHeight="1">
      <c r="A313" t="s" s="43">
        <v>1224</v>
      </c>
      <c r="B313" t="s" s="44">
        <v>42</v>
      </c>
      <c r="C313" t="s" s="44">
        <v>1225</v>
      </c>
      <c r="D313" t="s" s="44">
        <v>339</v>
      </c>
      <c r="E313" t="s" s="44">
        <v>45</v>
      </c>
      <c r="F313" t="s" s="44">
        <v>45</v>
      </c>
      <c r="G313" t="s" s="44">
        <v>46</v>
      </c>
      <c r="H313" s="40">
        <v>43812.084027777775</v>
      </c>
      <c r="I313" t="s" s="44">
        <v>366</v>
      </c>
      <c r="J313" t="s" s="44">
        <v>380</v>
      </c>
      <c r="K313" t="s" s="44">
        <v>49</v>
      </c>
      <c r="L313" t="s" s="44">
        <v>50</v>
      </c>
      <c r="M313" t="s" s="44">
        <v>28</v>
      </c>
      <c r="N313" t="s" s="44">
        <v>27</v>
      </c>
      <c r="O313" s="45">
        <v>55423</v>
      </c>
      <c r="P313" s="45">
        <v>34350</v>
      </c>
      <c r="Q313" s="45">
        <v>145</v>
      </c>
      <c r="R313" s="45">
        <v>5464</v>
      </c>
      <c r="S313" s="45">
        <v>9892</v>
      </c>
      <c r="T313" s="45">
        <v>15356</v>
      </c>
      <c r="U313" s="45">
        <v>1313</v>
      </c>
      <c r="V313" s="45">
        <v>4834</v>
      </c>
      <c r="W313" s="45">
        <v>669</v>
      </c>
      <c r="X313" s="45">
        <v>0</v>
      </c>
      <c r="Y313" s="45">
        <v>2286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1"/>
    </row>
    <row r="314" ht="15.75" customHeight="1">
      <c r="A314" t="s" s="46">
        <v>1226</v>
      </c>
      <c r="B314" t="s" s="47">
        <v>256</v>
      </c>
      <c r="C314" t="s" s="47">
        <v>1227</v>
      </c>
      <c r="D314" t="s" s="47">
        <v>344</v>
      </c>
      <c r="E314" t="s" s="47">
        <v>259</v>
      </c>
      <c r="F314" t="s" s="47">
        <v>79</v>
      </c>
      <c r="G314" t="s" s="47">
        <v>80</v>
      </c>
      <c r="H314" s="9">
        <v>43812.0625</v>
      </c>
      <c r="I314" t="s" s="47">
        <v>325</v>
      </c>
      <c r="J314" t="s" s="47">
        <v>1228</v>
      </c>
      <c r="K314" t="s" s="47">
        <v>64</v>
      </c>
      <c r="L314" t="s" s="47">
        <v>50</v>
      </c>
      <c r="M314" t="s" s="47">
        <v>28</v>
      </c>
      <c r="N314" t="s" s="47">
        <v>27</v>
      </c>
      <c r="O314" s="48">
        <v>65103</v>
      </c>
      <c r="P314" s="48">
        <v>40736</v>
      </c>
      <c r="Q314" s="48">
        <v>91</v>
      </c>
      <c r="R314" s="48">
        <v>7120</v>
      </c>
      <c r="S314" s="48">
        <v>11243</v>
      </c>
      <c r="T314" s="48">
        <v>18363</v>
      </c>
      <c r="U314" s="48">
        <v>2360</v>
      </c>
      <c r="V314" s="48">
        <v>4122</v>
      </c>
      <c r="W314" s="48">
        <v>831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3817</v>
      </c>
      <c r="AF314" s="48">
        <v>0</v>
      </c>
      <c r="AG314" s="11"/>
    </row>
    <row r="315" ht="15.75" customHeight="1">
      <c r="A315" t="s" s="43">
        <v>1229</v>
      </c>
      <c r="B315" t="s" s="44">
        <v>166</v>
      </c>
      <c r="C315" t="s" s="44">
        <v>1230</v>
      </c>
      <c r="D315" t="s" s="44">
        <v>206</v>
      </c>
      <c r="E315" t="s" s="44">
        <v>169</v>
      </c>
      <c r="F315" t="s" s="44">
        <v>79</v>
      </c>
      <c r="G315" t="s" s="44">
        <v>46</v>
      </c>
      <c r="H315" s="40">
        <v>43812.216666666667</v>
      </c>
      <c r="I315" t="s" s="44">
        <v>1231</v>
      </c>
      <c r="J315" t="s" s="44">
        <v>1232</v>
      </c>
      <c r="K315" t="s" s="44">
        <v>49</v>
      </c>
      <c r="L315" t="s" s="44">
        <v>131</v>
      </c>
      <c r="M315" t="s" s="44">
        <v>27</v>
      </c>
      <c r="N315" t="s" s="44">
        <v>28</v>
      </c>
      <c r="O315" s="45">
        <v>72778</v>
      </c>
      <c r="P315" s="45">
        <v>52600</v>
      </c>
      <c r="Q315" s="45">
        <v>276</v>
      </c>
      <c r="R315" s="45">
        <v>2218</v>
      </c>
      <c r="S315" s="45">
        <v>25298</v>
      </c>
      <c r="T315" s="45">
        <v>23080</v>
      </c>
      <c r="U315" s="45">
        <v>2573</v>
      </c>
      <c r="V315" s="45">
        <v>850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799</v>
      </c>
      <c r="AF315" s="45">
        <v>0</v>
      </c>
      <c r="AG315" s="41"/>
    </row>
    <row r="316" ht="15.75" customHeight="1">
      <c r="A316" t="s" s="46">
        <v>1233</v>
      </c>
      <c r="B316" t="s" s="47">
        <v>84</v>
      </c>
      <c r="C316" t="s" s="47">
        <v>1234</v>
      </c>
      <c r="D316" t="s" s="47">
        <v>1235</v>
      </c>
      <c r="E316" t="s" s="47">
        <v>86</v>
      </c>
      <c r="F316" t="s" s="47">
        <v>79</v>
      </c>
      <c r="G316" t="s" s="47">
        <v>46</v>
      </c>
      <c r="H316" s="9">
        <v>43812.147222222222</v>
      </c>
      <c r="I316" t="s" s="47">
        <v>1175</v>
      </c>
      <c r="J316" t="s" s="47">
        <v>1236</v>
      </c>
      <c r="K316" t="s" s="47">
        <v>49</v>
      </c>
      <c r="L316" t="s" s="47">
        <v>56</v>
      </c>
      <c r="M316" t="s" s="47">
        <v>27</v>
      </c>
      <c r="N316" t="s" s="47">
        <v>29</v>
      </c>
      <c r="O316" s="48">
        <v>68154</v>
      </c>
      <c r="P316" s="48">
        <v>52597</v>
      </c>
      <c r="Q316" s="48">
        <v>211</v>
      </c>
      <c r="R316" s="48">
        <v>20353</v>
      </c>
      <c r="S316" s="48">
        <v>30351</v>
      </c>
      <c r="T316" s="48">
        <v>9440</v>
      </c>
      <c r="U316" s="48">
        <v>9998</v>
      </c>
      <c r="V316" s="48">
        <v>0</v>
      </c>
      <c r="W316" s="48">
        <v>2351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457</v>
      </c>
      <c r="AF316" s="48">
        <v>0</v>
      </c>
      <c r="AG316" s="11"/>
    </row>
    <row r="317" ht="15.75" customHeight="1">
      <c r="A317" t="s" s="43">
        <v>1237</v>
      </c>
      <c r="B317" t="s" s="44">
        <v>160</v>
      </c>
      <c r="C317" t="s" s="44">
        <v>1238</v>
      </c>
      <c r="D317" t="s" s="44">
        <v>162</v>
      </c>
      <c r="E317" t="s" s="44">
        <v>162</v>
      </c>
      <c r="F317" t="s" s="44">
        <v>79</v>
      </c>
      <c r="G317" t="s" s="44">
        <v>80</v>
      </c>
      <c r="H317" s="40">
        <v>43812.181944444441</v>
      </c>
      <c r="I317" t="s" s="44">
        <v>1239</v>
      </c>
      <c r="J317" t="s" s="44">
        <v>1240</v>
      </c>
      <c r="K317" t="s" s="44">
        <v>64</v>
      </c>
      <c r="L317" t="s" s="44">
        <v>131</v>
      </c>
      <c r="M317" t="s" s="44">
        <v>27</v>
      </c>
      <c r="N317" t="s" s="44">
        <v>28</v>
      </c>
      <c r="O317" s="45">
        <v>64609</v>
      </c>
      <c r="P317" s="45">
        <v>43762</v>
      </c>
      <c r="Q317" s="45">
        <v>92</v>
      </c>
      <c r="R317" s="45">
        <v>150</v>
      </c>
      <c r="S317" s="45">
        <v>16768</v>
      </c>
      <c r="T317" s="45">
        <v>16618</v>
      </c>
      <c r="U317" s="45">
        <v>9312</v>
      </c>
      <c r="V317" s="45">
        <v>384</v>
      </c>
      <c r="W317" s="45">
        <v>535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145</v>
      </c>
      <c r="AF317" s="45">
        <v>0</v>
      </c>
      <c r="AG317" s="41"/>
    </row>
    <row r="318" ht="15.75" customHeight="1">
      <c r="A318" t="s" s="46">
        <v>1241</v>
      </c>
      <c r="B318" t="s" s="47">
        <v>101</v>
      </c>
      <c r="C318" t="s" s="47">
        <v>1242</v>
      </c>
      <c r="D318" t="s" s="47">
        <v>692</v>
      </c>
      <c r="E318" t="s" s="47">
        <v>104</v>
      </c>
      <c r="F318" t="s" s="47">
        <v>79</v>
      </c>
      <c r="G318" t="s" s="47">
        <v>46</v>
      </c>
      <c r="H318" s="9">
        <v>43812.057638888888</v>
      </c>
      <c r="I318" t="s" s="47">
        <v>1243</v>
      </c>
      <c r="J318" t="s" s="47">
        <v>1244</v>
      </c>
      <c r="K318" t="s" s="47">
        <v>49</v>
      </c>
      <c r="L318" t="s" s="47">
        <v>56</v>
      </c>
      <c r="M318" t="s" s="47">
        <v>27</v>
      </c>
      <c r="N318" t="s" s="47">
        <v>28</v>
      </c>
      <c r="O318" s="48">
        <v>73164</v>
      </c>
      <c r="P318" s="48">
        <v>49361</v>
      </c>
      <c r="Q318" s="48">
        <v>155</v>
      </c>
      <c r="R318" s="48">
        <v>16765</v>
      </c>
      <c r="S318" s="48">
        <v>29787</v>
      </c>
      <c r="T318" s="48">
        <v>13022</v>
      </c>
      <c r="U318" s="48">
        <v>3367</v>
      </c>
      <c r="V318" s="48">
        <v>0</v>
      </c>
      <c r="W318" s="48">
        <v>1543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1642</v>
      </c>
      <c r="AF318" s="48">
        <v>0</v>
      </c>
      <c r="AG318" s="11"/>
    </row>
    <row r="319" ht="15.75" customHeight="1">
      <c r="A319" t="s" s="43">
        <v>1245</v>
      </c>
      <c r="B319" t="s" s="44">
        <v>58</v>
      </c>
      <c r="C319" t="s" s="44">
        <v>1246</v>
      </c>
      <c r="D319" t="s" s="44">
        <v>60</v>
      </c>
      <c r="E319" t="s" s="44">
        <v>60</v>
      </c>
      <c r="F319" t="s" s="44">
        <v>60</v>
      </c>
      <c r="G319" t="s" s="44">
        <v>46</v>
      </c>
      <c r="H319" s="40">
        <v>43812.079861111109</v>
      </c>
      <c r="I319" t="s" s="44">
        <v>1114</v>
      </c>
      <c r="J319" t="s" s="44">
        <v>1247</v>
      </c>
      <c r="K319" t="s" s="44">
        <v>49</v>
      </c>
      <c r="L319" t="s" s="44">
        <v>65</v>
      </c>
      <c r="M319" t="s" s="44">
        <v>32</v>
      </c>
      <c r="N319" t="s" s="44">
        <v>27</v>
      </c>
      <c r="O319" s="45">
        <v>74517</v>
      </c>
      <c r="P319" s="45">
        <v>47631</v>
      </c>
      <c r="Q319" s="45">
        <v>138</v>
      </c>
      <c r="R319" s="45">
        <v>12659</v>
      </c>
      <c r="S319" s="45">
        <v>11557</v>
      </c>
      <c r="T319" s="45">
        <v>9009</v>
      </c>
      <c r="U319" s="45">
        <v>2444</v>
      </c>
      <c r="V319" s="45">
        <v>0</v>
      </c>
      <c r="W319" s="45">
        <v>0</v>
      </c>
      <c r="X319" s="45">
        <v>24216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405</v>
      </c>
      <c r="AF319" s="45">
        <v>0</v>
      </c>
      <c r="AG319" s="41"/>
    </row>
    <row r="320" ht="15.75" customHeight="1">
      <c r="A320" t="s" s="46">
        <v>1248</v>
      </c>
      <c r="B320" t="s" s="47">
        <v>160</v>
      </c>
      <c r="C320" t="s" s="47">
        <v>1249</v>
      </c>
      <c r="D320" t="s" s="47">
        <v>162</v>
      </c>
      <c r="E320" t="s" s="47">
        <v>162</v>
      </c>
      <c r="F320" t="s" s="47">
        <v>79</v>
      </c>
      <c r="G320" t="s" s="47">
        <v>80</v>
      </c>
      <c r="H320" s="9">
        <v>43812.133333333331</v>
      </c>
      <c r="I320" t="s" s="47">
        <v>596</v>
      </c>
      <c r="J320" t="s" s="47">
        <v>1250</v>
      </c>
      <c r="K320" t="s" s="47">
        <v>49</v>
      </c>
      <c r="L320" t="s" s="47">
        <v>203</v>
      </c>
      <c r="M320" t="s" s="47">
        <v>29</v>
      </c>
      <c r="N320" t="s" s="47">
        <v>27</v>
      </c>
      <c r="O320" s="48">
        <v>81975</v>
      </c>
      <c r="P320" s="48">
        <v>60846</v>
      </c>
      <c r="Q320" s="48">
        <v>135</v>
      </c>
      <c r="R320" s="48">
        <v>10489</v>
      </c>
      <c r="S320" s="48">
        <v>20614</v>
      </c>
      <c r="T320" s="48">
        <v>6528</v>
      </c>
      <c r="U320" s="48">
        <v>31103</v>
      </c>
      <c r="V320" s="48">
        <v>788</v>
      </c>
      <c r="W320" s="48">
        <v>1038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775</v>
      </c>
      <c r="AF320" s="48">
        <v>0</v>
      </c>
      <c r="AG320" s="11"/>
    </row>
    <row r="321" ht="15.75" customHeight="1">
      <c r="A321" t="s" s="43">
        <v>1251</v>
      </c>
      <c r="B321" t="s" s="44">
        <v>166</v>
      </c>
      <c r="C321" t="s" s="44">
        <v>1252</v>
      </c>
      <c r="D321" t="s" s="44">
        <v>268</v>
      </c>
      <c r="E321" t="s" s="44">
        <v>169</v>
      </c>
      <c r="F321" t="s" s="44">
        <v>79</v>
      </c>
      <c r="G321" t="s" s="44">
        <v>80</v>
      </c>
      <c r="H321" s="40">
        <v>43812.129166666666</v>
      </c>
      <c r="I321" t="s" s="44">
        <v>1253</v>
      </c>
      <c r="J321" t="s" s="44">
        <v>1254</v>
      </c>
      <c r="K321" t="s" s="44">
        <v>49</v>
      </c>
      <c r="L321" t="s" s="44">
        <v>50</v>
      </c>
      <c r="M321" t="s" s="44">
        <v>28</v>
      </c>
      <c r="N321" t="s" s="44">
        <v>27</v>
      </c>
      <c r="O321" s="45">
        <v>65745</v>
      </c>
      <c r="P321" s="45">
        <v>32442</v>
      </c>
      <c r="Q321" s="45">
        <v>107</v>
      </c>
      <c r="R321" s="45">
        <v>1239</v>
      </c>
      <c r="S321" s="45">
        <v>11474</v>
      </c>
      <c r="T321" s="45">
        <v>12713</v>
      </c>
      <c r="U321" s="45">
        <v>1707</v>
      </c>
      <c r="V321" s="45">
        <v>5764</v>
      </c>
      <c r="W321" s="45">
        <v>784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1"/>
    </row>
    <row r="322" ht="15.75" customHeight="1">
      <c r="A322" t="s" s="46">
        <v>1255</v>
      </c>
      <c r="B322" t="s" s="47">
        <v>166</v>
      </c>
      <c r="C322" t="s" s="47">
        <v>1256</v>
      </c>
      <c r="D322" t="s" s="47">
        <v>268</v>
      </c>
      <c r="E322" t="s" s="47">
        <v>169</v>
      </c>
      <c r="F322" t="s" s="47">
        <v>79</v>
      </c>
      <c r="G322" t="s" s="47">
        <v>80</v>
      </c>
      <c r="H322" s="9">
        <v>43812.135416666664</v>
      </c>
      <c r="I322" t="s" s="47">
        <v>1257</v>
      </c>
      <c r="J322" t="s" s="47">
        <v>740</v>
      </c>
      <c r="K322" t="s" s="47">
        <v>64</v>
      </c>
      <c r="L322" t="s" s="47">
        <v>50</v>
      </c>
      <c r="M322" t="s" s="47">
        <v>28</v>
      </c>
      <c r="N322" t="s" s="47">
        <v>27</v>
      </c>
      <c r="O322" s="48">
        <v>65515</v>
      </c>
      <c r="P322" s="48">
        <v>34203</v>
      </c>
      <c r="Q322" s="48">
        <v>112</v>
      </c>
      <c r="R322" s="48">
        <v>7593</v>
      </c>
      <c r="S322" s="48">
        <v>9440</v>
      </c>
      <c r="T322" s="48">
        <v>17033</v>
      </c>
      <c r="U322" s="48">
        <v>2084</v>
      </c>
      <c r="V322" s="48">
        <v>4771</v>
      </c>
      <c r="W322" s="48">
        <v>875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0</v>
      </c>
      <c r="AG322" s="11"/>
    </row>
    <row r="323" ht="15.75" customHeight="1">
      <c r="A323" t="s" s="43">
        <v>1258</v>
      </c>
      <c r="B323" t="s" s="44">
        <v>166</v>
      </c>
      <c r="C323" t="s" s="44">
        <v>1259</v>
      </c>
      <c r="D323" t="s" s="44">
        <v>268</v>
      </c>
      <c r="E323" t="s" s="44">
        <v>169</v>
      </c>
      <c r="F323" t="s" s="44">
        <v>79</v>
      </c>
      <c r="G323" t="s" s="44">
        <v>80</v>
      </c>
      <c r="H323" s="40">
        <v>43812.167361111111</v>
      </c>
      <c r="I323" t="s" s="44">
        <v>1260</v>
      </c>
      <c r="J323" t="s" s="44">
        <v>1261</v>
      </c>
      <c r="K323" t="s" s="44">
        <v>64</v>
      </c>
      <c r="L323" t="s" s="44">
        <v>50</v>
      </c>
      <c r="M323" t="s" s="44">
        <v>28</v>
      </c>
      <c r="N323" t="s" s="44">
        <v>27</v>
      </c>
      <c r="O323" s="45">
        <v>60192</v>
      </c>
      <c r="P323" s="45">
        <v>31356</v>
      </c>
      <c r="Q323" s="45">
        <v>80</v>
      </c>
      <c r="R323" s="45">
        <v>2856</v>
      </c>
      <c r="S323" s="45">
        <v>10528</v>
      </c>
      <c r="T323" s="45">
        <v>13384</v>
      </c>
      <c r="U323" s="45">
        <v>1756</v>
      </c>
      <c r="V323" s="45">
        <v>5638</v>
      </c>
      <c r="W323" s="45">
        <v>50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1"/>
    </row>
    <row r="324" ht="15.75" customHeight="1">
      <c r="A324" t="s" s="46">
        <v>1262</v>
      </c>
      <c r="B324" t="s" s="47">
        <v>197</v>
      </c>
      <c r="C324" t="s" s="47">
        <v>1263</v>
      </c>
      <c r="D324" t="s" s="47">
        <v>199</v>
      </c>
      <c r="E324" t="s" s="47">
        <v>200</v>
      </c>
      <c r="F324" t="s" s="47">
        <v>79</v>
      </c>
      <c r="G324" t="s" s="47">
        <v>80</v>
      </c>
      <c r="H324" s="9">
        <v>43812.1875</v>
      </c>
      <c r="I324" t="s" s="47">
        <v>366</v>
      </c>
      <c r="J324" t="s" s="47">
        <v>1264</v>
      </c>
      <c r="K324" t="s" s="47">
        <v>49</v>
      </c>
      <c r="L324" t="s" s="47">
        <v>56</v>
      </c>
      <c r="M324" t="s" s="47">
        <v>27</v>
      </c>
      <c r="N324" t="s" s="47">
        <v>28</v>
      </c>
      <c r="O324" s="48">
        <v>68972</v>
      </c>
      <c r="P324" s="48">
        <v>49314</v>
      </c>
      <c r="Q324" s="48">
        <v>145</v>
      </c>
      <c r="R324" s="48">
        <v>11220</v>
      </c>
      <c r="S324" s="48">
        <v>27712</v>
      </c>
      <c r="T324" s="48">
        <v>16492</v>
      </c>
      <c r="U324" s="48">
        <v>3421</v>
      </c>
      <c r="V324" s="48">
        <v>0</v>
      </c>
      <c r="W324" s="48">
        <v>1200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489</v>
      </c>
      <c r="AF324" s="48">
        <v>0</v>
      </c>
      <c r="AG324" s="11"/>
    </row>
    <row r="325" ht="15.75" customHeight="1">
      <c r="A325" t="s" s="43">
        <v>1265</v>
      </c>
      <c r="B325" t="s" s="44">
        <v>58</v>
      </c>
      <c r="C325" t="s" s="44">
        <v>1266</v>
      </c>
      <c r="D325" t="s" s="44">
        <v>60</v>
      </c>
      <c r="E325" t="s" s="44">
        <v>60</v>
      </c>
      <c r="F325" t="s" s="44">
        <v>60</v>
      </c>
      <c r="G325" t="s" s="44">
        <v>46</v>
      </c>
      <c r="H325" s="40">
        <v>43812.166666666664</v>
      </c>
      <c r="I325" t="s" s="44">
        <v>1267</v>
      </c>
      <c r="J325" t="s" s="44">
        <v>1268</v>
      </c>
      <c r="K325" t="s" s="44">
        <v>49</v>
      </c>
      <c r="L325" t="s" s="44">
        <v>673</v>
      </c>
      <c r="M325" t="s" s="44">
        <v>32</v>
      </c>
      <c r="N325" t="s" s="44">
        <v>28</v>
      </c>
      <c r="O325" s="45">
        <v>72853</v>
      </c>
      <c r="P325" s="45">
        <v>47005</v>
      </c>
      <c r="Q325" s="45">
        <v>108</v>
      </c>
      <c r="R325" s="45">
        <v>1243</v>
      </c>
      <c r="S325" s="45">
        <v>9449</v>
      </c>
      <c r="T325" s="45">
        <v>15325</v>
      </c>
      <c r="U325" s="45">
        <v>2903</v>
      </c>
      <c r="V325" s="45">
        <v>1132</v>
      </c>
      <c r="W325" s="45">
        <v>1628</v>
      </c>
      <c r="X325" s="45">
        <v>16568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1"/>
    </row>
    <row r="326" ht="15.75" customHeight="1">
      <c r="A326" t="s" s="46">
        <v>1269</v>
      </c>
      <c r="B326" t="s" s="47">
        <v>90</v>
      </c>
      <c r="C326" t="s" s="47">
        <v>1270</v>
      </c>
      <c r="D326" t="s" s="47">
        <v>280</v>
      </c>
      <c r="E326" t="s" s="47">
        <v>93</v>
      </c>
      <c r="F326" t="s" s="47">
        <v>79</v>
      </c>
      <c r="G326" t="s" s="47">
        <v>80</v>
      </c>
      <c r="H326" s="9">
        <v>43812.073611111111</v>
      </c>
      <c r="I326" t="s" s="47">
        <v>528</v>
      </c>
      <c r="J326" t="s" s="47">
        <v>1271</v>
      </c>
      <c r="K326" t="s" s="47">
        <v>49</v>
      </c>
      <c r="L326" t="s" s="47">
        <v>50</v>
      </c>
      <c r="M326" t="s" s="47">
        <v>28</v>
      </c>
      <c r="N326" t="s" s="47">
        <v>27</v>
      </c>
      <c r="O326" s="48">
        <v>84082</v>
      </c>
      <c r="P326" s="48">
        <v>54938</v>
      </c>
      <c r="Q326" s="48">
        <v>133</v>
      </c>
      <c r="R326" s="48">
        <v>39942</v>
      </c>
      <c r="S326" s="48">
        <v>4432</v>
      </c>
      <c r="T326" s="48">
        <v>44374</v>
      </c>
      <c r="U326" s="48">
        <v>1117</v>
      </c>
      <c r="V326" s="48">
        <v>3348</v>
      </c>
      <c r="W326" s="48">
        <v>1262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405</v>
      </c>
      <c r="AF326" s="48">
        <v>0</v>
      </c>
      <c r="AG326" s="11"/>
    </row>
    <row r="327" ht="15.75" customHeight="1">
      <c r="A327" t="s" s="43">
        <v>1272</v>
      </c>
      <c r="B327" t="s" s="44">
        <v>228</v>
      </c>
      <c r="C327" t="s" s="44">
        <v>1273</v>
      </c>
      <c r="D327" t="s" s="44">
        <v>230</v>
      </c>
      <c r="E327" t="s" s="44">
        <v>230</v>
      </c>
      <c r="F327" t="s" s="44">
        <v>230</v>
      </c>
      <c r="G327" t="s" s="44">
        <v>46</v>
      </c>
      <c r="H327" s="40">
        <v>43812.190277777780</v>
      </c>
      <c r="I327" t="s" s="44">
        <v>1274</v>
      </c>
      <c r="J327" t="s" s="44">
        <v>1275</v>
      </c>
      <c r="K327" t="s" s="44">
        <v>49</v>
      </c>
      <c r="L327" t="s" s="44">
        <v>233</v>
      </c>
      <c r="M327" t="s" s="44">
        <v>34</v>
      </c>
      <c r="N327" t="s" s="44">
        <v>38</v>
      </c>
      <c r="O327" s="45">
        <v>75735</v>
      </c>
      <c r="P327" s="45">
        <v>45405</v>
      </c>
      <c r="Q327" s="45">
        <v>184</v>
      </c>
      <c r="R327" s="45">
        <v>6499</v>
      </c>
      <c r="S327" s="45">
        <v>955</v>
      </c>
      <c r="T327" s="45">
        <v>0</v>
      </c>
      <c r="U327" s="45">
        <v>0</v>
      </c>
      <c r="V327" s="45">
        <v>0</v>
      </c>
      <c r="W327" s="45">
        <v>0</v>
      </c>
      <c r="X327" s="45">
        <v>0</v>
      </c>
      <c r="Y327" s="45">
        <v>0</v>
      </c>
      <c r="Z327" s="45">
        <v>19586</v>
      </c>
      <c r="AA327" s="45">
        <v>1098</v>
      </c>
      <c r="AB327" s="45">
        <v>1758</v>
      </c>
      <c r="AC327" s="45">
        <v>8606</v>
      </c>
      <c r="AD327" s="45">
        <v>13087</v>
      </c>
      <c r="AE327" s="45">
        <v>315</v>
      </c>
      <c r="AF327" s="45">
        <v>0</v>
      </c>
      <c r="AG327" s="41"/>
    </row>
    <row r="328" ht="15.75" customHeight="1">
      <c r="A328" t="s" s="46">
        <v>1276</v>
      </c>
      <c r="B328" t="s" s="47">
        <v>58</v>
      </c>
      <c r="C328" t="s" s="47">
        <v>1277</v>
      </c>
      <c r="D328" t="s" s="47">
        <v>60</v>
      </c>
      <c r="E328" t="s" s="47">
        <v>60</v>
      </c>
      <c r="F328" t="s" s="47">
        <v>60</v>
      </c>
      <c r="G328" t="s" s="47">
        <v>46</v>
      </c>
      <c r="H328" s="9">
        <v>43812.099305555559</v>
      </c>
      <c r="I328" t="s" s="47">
        <v>139</v>
      </c>
      <c r="J328" t="s" s="47">
        <v>707</v>
      </c>
      <c r="K328" t="s" s="47">
        <v>64</v>
      </c>
      <c r="L328" t="s" s="47">
        <v>65</v>
      </c>
      <c r="M328" t="s" s="47">
        <v>32</v>
      </c>
      <c r="N328" t="s" s="47">
        <v>27</v>
      </c>
      <c r="O328" s="48">
        <v>77659</v>
      </c>
      <c r="P328" s="48">
        <v>53072</v>
      </c>
      <c r="Q328" s="48">
        <v>129</v>
      </c>
      <c r="R328" s="48">
        <v>5187</v>
      </c>
      <c r="S328" s="48">
        <v>17056</v>
      </c>
      <c r="T328" s="48">
        <v>10736</v>
      </c>
      <c r="U328" s="48">
        <v>3037</v>
      </c>
      <c r="V328" s="48">
        <v>0</v>
      </c>
      <c r="W328" s="48">
        <v>0</v>
      </c>
      <c r="X328" s="48">
        <v>22243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0</v>
      </c>
      <c r="AG328" s="11"/>
    </row>
    <row r="329" ht="15.75" customHeight="1">
      <c r="A329" t="s" s="43">
        <v>1278</v>
      </c>
      <c r="B329" t="s" s="44">
        <v>90</v>
      </c>
      <c r="C329" t="s" s="44">
        <v>1279</v>
      </c>
      <c r="D329" t="s" s="44">
        <v>324</v>
      </c>
      <c r="E329" t="s" s="44">
        <v>93</v>
      </c>
      <c r="F329" t="s" s="44">
        <v>79</v>
      </c>
      <c r="G329" t="s" s="44">
        <v>46</v>
      </c>
      <c r="H329" s="40">
        <v>43812.175</v>
      </c>
      <c r="I329" t="s" s="44">
        <v>1280</v>
      </c>
      <c r="J329" t="s" s="44">
        <v>341</v>
      </c>
      <c r="K329" t="s" s="44">
        <v>64</v>
      </c>
      <c r="L329" t="s" s="44">
        <v>50</v>
      </c>
      <c r="M329" t="s" s="44">
        <v>28</v>
      </c>
      <c r="N329" t="s" s="44">
        <v>27</v>
      </c>
      <c r="O329" s="45">
        <v>70059</v>
      </c>
      <c r="P329" s="45">
        <v>45219</v>
      </c>
      <c r="Q329" s="45">
        <v>128</v>
      </c>
      <c r="R329" s="45">
        <v>2380</v>
      </c>
      <c r="S329" s="45">
        <v>18804</v>
      </c>
      <c r="T329" s="45">
        <v>21184</v>
      </c>
      <c r="U329" s="45">
        <v>2018</v>
      </c>
      <c r="V329" s="45">
        <v>1817</v>
      </c>
      <c r="W329" s="45">
        <v>1396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1"/>
    </row>
    <row r="330" ht="15.75" customHeight="1">
      <c r="A330" t="s" s="46">
        <v>1281</v>
      </c>
      <c r="B330" t="s" s="47">
        <v>166</v>
      </c>
      <c r="C330" t="s" s="47">
        <v>1282</v>
      </c>
      <c r="D330" t="s" s="47">
        <v>206</v>
      </c>
      <c r="E330" t="s" s="47">
        <v>169</v>
      </c>
      <c r="F330" t="s" s="47">
        <v>79</v>
      </c>
      <c r="G330" t="s" s="47">
        <v>80</v>
      </c>
      <c r="H330" s="9">
        <v>43812.132638888892</v>
      </c>
      <c r="I330" t="s" s="47">
        <v>1283</v>
      </c>
      <c r="J330" t="s" s="47">
        <v>1284</v>
      </c>
      <c r="K330" t="s" s="47">
        <v>49</v>
      </c>
      <c r="L330" t="s" s="47">
        <v>50</v>
      </c>
      <c r="M330" t="s" s="47">
        <v>28</v>
      </c>
      <c r="N330" t="s" s="47">
        <v>27</v>
      </c>
      <c r="O330" s="48">
        <v>90971</v>
      </c>
      <c r="P330" s="48">
        <v>49284</v>
      </c>
      <c r="Q330" s="48">
        <v>160</v>
      </c>
      <c r="R330" s="48">
        <v>19270</v>
      </c>
      <c r="S330" s="48">
        <v>11143</v>
      </c>
      <c r="T330" s="48">
        <v>30413</v>
      </c>
      <c r="U330" s="48">
        <v>2343</v>
      </c>
      <c r="V330" s="48">
        <v>2999</v>
      </c>
      <c r="W330" s="48">
        <v>2105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281</v>
      </c>
      <c r="AF330" s="48">
        <v>0</v>
      </c>
      <c r="AG330" s="11"/>
    </row>
    <row r="331" ht="15.75" customHeight="1">
      <c r="A331" t="s" s="43">
        <v>1285</v>
      </c>
      <c r="B331" t="s" s="44">
        <v>166</v>
      </c>
      <c r="C331" t="s" s="44">
        <v>1286</v>
      </c>
      <c r="D331" t="s" s="44">
        <v>206</v>
      </c>
      <c r="E331" t="s" s="44">
        <v>169</v>
      </c>
      <c r="F331" t="s" s="44">
        <v>79</v>
      </c>
      <c r="G331" t="s" s="44">
        <v>80</v>
      </c>
      <c r="H331" s="40">
        <v>43812.11875</v>
      </c>
      <c r="I331" t="s" s="44">
        <v>1025</v>
      </c>
      <c r="J331" t="s" s="44">
        <v>1287</v>
      </c>
      <c r="K331" t="s" s="44">
        <v>49</v>
      </c>
      <c r="L331" t="s" s="44">
        <v>50</v>
      </c>
      <c r="M331" t="s" s="44">
        <v>28</v>
      </c>
      <c r="N331" t="s" s="44">
        <v>27</v>
      </c>
      <c r="O331" s="45">
        <v>67286</v>
      </c>
      <c r="P331" s="45">
        <v>39052</v>
      </c>
      <c r="Q331" s="45">
        <v>120</v>
      </c>
      <c r="R331" s="45">
        <v>5531</v>
      </c>
      <c r="S331" s="45">
        <v>13933</v>
      </c>
      <c r="T331" s="45">
        <v>19464</v>
      </c>
      <c r="U331" s="45">
        <v>1796</v>
      </c>
      <c r="V331" s="45">
        <v>2981</v>
      </c>
      <c r="W331" s="45">
        <v>878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1"/>
    </row>
    <row r="332" ht="15.75" customHeight="1">
      <c r="A332" t="s" s="46">
        <v>1288</v>
      </c>
      <c r="B332" t="s" s="47">
        <v>166</v>
      </c>
      <c r="C332" t="s" s="47">
        <v>1289</v>
      </c>
      <c r="D332" t="s" s="47">
        <v>206</v>
      </c>
      <c r="E332" t="s" s="47">
        <v>169</v>
      </c>
      <c r="F332" t="s" s="47">
        <v>79</v>
      </c>
      <c r="G332" t="s" s="47">
        <v>80</v>
      </c>
      <c r="H332" s="9">
        <v>43812.171527777777</v>
      </c>
      <c r="I332" t="s" s="47">
        <v>1290</v>
      </c>
      <c r="J332" t="s" s="47">
        <v>1291</v>
      </c>
      <c r="K332" t="s" s="47">
        <v>49</v>
      </c>
      <c r="L332" t="s" s="47">
        <v>50</v>
      </c>
      <c r="M332" t="s" s="47">
        <v>28</v>
      </c>
      <c r="N332" t="s" s="47">
        <v>27</v>
      </c>
      <c r="O332" s="48">
        <v>70580</v>
      </c>
      <c r="P332" s="48">
        <v>50500</v>
      </c>
      <c r="Q332" s="48">
        <v>531</v>
      </c>
      <c r="R332" s="48">
        <v>17089</v>
      </c>
      <c r="S332" s="48">
        <v>11935</v>
      </c>
      <c r="T332" s="48">
        <v>29024</v>
      </c>
      <c r="U332" s="48">
        <v>5665</v>
      </c>
      <c r="V332" s="48">
        <v>1769</v>
      </c>
      <c r="W332" s="48">
        <v>1931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176</v>
      </c>
      <c r="AF332" s="48">
        <v>0</v>
      </c>
      <c r="AG332" s="11"/>
    </row>
    <row r="333" ht="15.75" customHeight="1">
      <c r="A333" t="s" s="43">
        <v>1292</v>
      </c>
      <c r="B333" t="s" s="44">
        <v>166</v>
      </c>
      <c r="C333" t="s" s="44">
        <v>1293</v>
      </c>
      <c r="D333" t="s" s="44">
        <v>206</v>
      </c>
      <c r="E333" t="s" s="44">
        <v>169</v>
      </c>
      <c r="F333" t="s" s="44">
        <v>79</v>
      </c>
      <c r="G333" t="s" s="44">
        <v>80</v>
      </c>
      <c r="H333" s="40">
        <v>43812.163194444445</v>
      </c>
      <c r="I333" t="s" s="44">
        <v>428</v>
      </c>
      <c r="J333" t="s" s="44">
        <v>1294</v>
      </c>
      <c r="K333" t="s" s="44">
        <v>49</v>
      </c>
      <c r="L333" t="s" s="44">
        <v>50</v>
      </c>
      <c r="M333" t="s" s="44">
        <v>28</v>
      </c>
      <c r="N333" t="s" s="44">
        <v>27</v>
      </c>
      <c r="O333" s="45">
        <v>67741</v>
      </c>
      <c r="P333" s="45">
        <v>49283</v>
      </c>
      <c r="Q333" s="45">
        <v>138</v>
      </c>
      <c r="R333" s="45">
        <v>10749</v>
      </c>
      <c r="S333" s="45">
        <v>13222</v>
      </c>
      <c r="T333" s="45">
        <v>23971</v>
      </c>
      <c r="U333" s="45">
        <v>9397</v>
      </c>
      <c r="V333" s="45">
        <v>1304</v>
      </c>
      <c r="W333" s="45">
        <v>1389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1"/>
    </row>
    <row r="334" ht="15.75" customHeight="1">
      <c r="A334" t="s" s="46">
        <v>1295</v>
      </c>
      <c r="B334" t="s" s="47">
        <v>166</v>
      </c>
      <c r="C334" t="s" s="47">
        <v>1296</v>
      </c>
      <c r="D334" t="s" s="47">
        <v>206</v>
      </c>
      <c r="E334" t="s" s="47">
        <v>169</v>
      </c>
      <c r="F334" t="s" s="47">
        <v>79</v>
      </c>
      <c r="G334" t="s" s="47">
        <v>80</v>
      </c>
      <c r="H334" s="9">
        <v>43812.156944444447</v>
      </c>
      <c r="I334" t="s" s="47">
        <v>1297</v>
      </c>
      <c r="J334" t="s" s="47">
        <v>1298</v>
      </c>
      <c r="K334" t="s" s="47">
        <v>64</v>
      </c>
      <c r="L334" t="s" s="47">
        <v>50</v>
      </c>
      <c r="M334" t="s" s="47">
        <v>28</v>
      </c>
      <c r="N334" t="s" s="47">
        <v>27</v>
      </c>
      <c r="O334" s="48">
        <v>67727</v>
      </c>
      <c r="P334" s="48">
        <v>40281</v>
      </c>
      <c r="Q334" s="48">
        <v>121</v>
      </c>
      <c r="R334" s="48">
        <v>10564</v>
      </c>
      <c r="S334" s="48">
        <v>11622</v>
      </c>
      <c r="T334" s="48">
        <v>22186</v>
      </c>
      <c r="U334" s="48">
        <v>1787</v>
      </c>
      <c r="V334" s="48">
        <v>2685</v>
      </c>
      <c r="W334" s="48">
        <v>1274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727</v>
      </c>
      <c r="AF334" s="48">
        <v>0</v>
      </c>
      <c r="AG334" s="11"/>
    </row>
    <row r="335" ht="15.75" customHeight="1">
      <c r="A335" t="s" s="43">
        <v>1299</v>
      </c>
      <c r="B335" t="s" s="44">
        <v>101</v>
      </c>
      <c r="C335" t="s" s="44">
        <v>1300</v>
      </c>
      <c r="D335" t="s" s="44">
        <v>378</v>
      </c>
      <c r="E335" t="s" s="44">
        <v>104</v>
      </c>
      <c r="F335" t="s" s="44">
        <v>79</v>
      </c>
      <c r="G335" t="s" s="44">
        <v>80</v>
      </c>
      <c r="H335" s="40">
        <v>43812.084722222222</v>
      </c>
      <c r="I335" t="s" s="44">
        <v>1301</v>
      </c>
      <c r="J335" t="s" s="44">
        <v>1302</v>
      </c>
      <c r="K335" t="s" s="44">
        <v>64</v>
      </c>
      <c r="L335" t="s" s="44">
        <v>50</v>
      </c>
      <c r="M335" t="s" s="44">
        <v>28</v>
      </c>
      <c r="N335" t="s" s="44">
        <v>27</v>
      </c>
      <c r="O335" s="45">
        <v>78433</v>
      </c>
      <c r="P335" s="45">
        <v>49421</v>
      </c>
      <c r="Q335" s="45">
        <v>259</v>
      </c>
      <c r="R335" s="45">
        <v>6019</v>
      </c>
      <c r="S335" s="45">
        <v>19071</v>
      </c>
      <c r="T335" s="45">
        <v>25090</v>
      </c>
      <c r="U335" s="45">
        <v>2800</v>
      </c>
      <c r="V335" s="45">
        <v>1243</v>
      </c>
      <c r="W335" s="45">
        <v>888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329</v>
      </c>
      <c r="AF335" s="45">
        <v>0</v>
      </c>
      <c r="AG335" s="41"/>
    </row>
    <row r="336" ht="15.75" customHeight="1">
      <c r="A336" t="s" s="46">
        <v>1303</v>
      </c>
      <c r="B336" t="s" s="47">
        <v>101</v>
      </c>
      <c r="C336" t="s" s="47">
        <v>1304</v>
      </c>
      <c r="D336" t="s" s="47">
        <v>378</v>
      </c>
      <c r="E336" t="s" s="47">
        <v>104</v>
      </c>
      <c r="F336" t="s" s="47">
        <v>79</v>
      </c>
      <c r="G336" t="s" s="47">
        <v>80</v>
      </c>
      <c r="H336" s="9">
        <v>43812.074305555558</v>
      </c>
      <c r="I336" t="s" s="47">
        <v>563</v>
      </c>
      <c r="J336" t="s" s="47">
        <v>1305</v>
      </c>
      <c r="K336" t="s" s="47">
        <v>49</v>
      </c>
      <c r="L336" t="s" s="47">
        <v>50</v>
      </c>
      <c r="M336" t="s" s="47">
        <v>28</v>
      </c>
      <c r="N336" t="s" s="47">
        <v>27</v>
      </c>
      <c r="O336" s="48">
        <v>77708</v>
      </c>
      <c r="P336" s="48">
        <v>50147</v>
      </c>
      <c r="Q336" s="48">
        <v>192</v>
      </c>
      <c r="R336" s="48">
        <v>22675</v>
      </c>
      <c r="S336" s="48">
        <v>10931</v>
      </c>
      <c r="T336" s="48">
        <v>33606</v>
      </c>
      <c r="U336" s="48">
        <v>2754</v>
      </c>
      <c r="V336" s="48">
        <v>1187</v>
      </c>
      <c r="W336" s="48">
        <v>1669</v>
      </c>
      <c r="X336" s="48">
        <v>0</v>
      </c>
      <c r="Y336" s="48">
        <v>0</v>
      </c>
      <c r="Z336" s="48">
        <v>0</v>
      </c>
      <c r="AA336" s="48">
        <v>0</v>
      </c>
      <c r="AB336" s="48">
        <v>0</v>
      </c>
      <c r="AC336" s="48">
        <v>0</v>
      </c>
      <c r="AD336" s="48">
        <v>0</v>
      </c>
      <c r="AE336" s="48">
        <v>0</v>
      </c>
      <c r="AF336" s="48">
        <v>0</v>
      </c>
      <c r="AG336" s="11"/>
    </row>
    <row r="337" ht="15.75" customHeight="1">
      <c r="A337" t="s" s="43">
        <v>1306</v>
      </c>
      <c r="B337" t="s" s="44">
        <v>101</v>
      </c>
      <c r="C337" t="s" s="44">
        <v>1307</v>
      </c>
      <c r="D337" t="s" s="44">
        <v>378</v>
      </c>
      <c r="E337" t="s" s="44">
        <v>104</v>
      </c>
      <c r="F337" t="s" s="44">
        <v>79</v>
      </c>
      <c r="G337" t="s" s="44">
        <v>80</v>
      </c>
      <c r="H337" s="40">
        <v>43812.092361111114</v>
      </c>
      <c r="I337" t="s" s="44">
        <v>345</v>
      </c>
      <c r="J337" t="s" s="44">
        <v>1308</v>
      </c>
      <c r="K337" t="s" s="44">
        <v>64</v>
      </c>
      <c r="L337" t="s" s="44">
        <v>50</v>
      </c>
      <c r="M337" t="s" s="44">
        <v>28</v>
      </c>
      <c r="N337" t="s" s="44">
        <v>27</v>
      </c>
      <c r="O337" s="45">
        <v>64940</v>
      </c>
      <c r="P337" s="45">
        <v>34775</v>
      </c>
      <c r="Q337" s="45">
        <v>151</v>
      </c>
      <c r="R337" s="45">
        <v>4212</v>
      </c>
      <c r="S337" s="45">
        <v>13079</v>
      </c>
      <c r="T337" s="45">
        <v>17291</v>
      </c>
      <c r="U337" s="45">
        <v>1808</v>
      </c>
      <c r="V337" s="45">
        <v>1620</v>
      </c>
      <c r="W337" s="45">
        <v>977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1"/>
    </row>
    <row r="338" ht="15.75" customHeight="1">
      <c r="A338" t="s" s="46">
        <v>1309</v>
      </c>
      <c r="B338" t="s" s="47">
        <v>90</v>
      </c>
      <c r="C338" t="s" s="47">
        <v>980</v>
      </c>
      <c r="D338" t="s" s="47">
        <v>92</v>
      </c>
      <c r="E338" t="s" s="47">
        <v>93</v>
      </c>
      <c r="F338" t="s" s="47">
        <v>79</v>
      </c>
      <c r="G338" t="s" s="47">
        <v>46</v>
      </c>
      <c r="H338" s="9">
        <v>43812.082638888889</v>
      </c>
      <c r="I338" t="s" s="47">
        <v>393</v>
      </c>
      <c r="J338" t="s" s="47">
        <v>1310</v>
      </c>
      <c r="K338" t="s" s="47">
        <v>49</v>
      </c>
      <c r="L338" t="s" s="47">
        <v>181</v>
      </c>
      <c r="M338" t="s" s="47">
        <v>27</v>
      </c>
      <c r="N338" t="s" s="47">
        <v>28</v>
      </c>
      <c r="O338" s="48">
        <v>77417</v>
      </c>
      <c r="P338" s="48">
        <v>46979</v>
      </c>
      <c r="Q338" s="48">
        <v>168</v>
      </c>
      <c r="R338" s="48">
        <v>1965</v>
      </c>
      <c r="S338" s="48">
        <v>21266</v>
      </c>
      <c r="T338" s="48">
        <v>19301</v>
      </c>
      <c r="U338" s="48">
        <v>2252</v>
      </c>
      <c r="V338" s="48">
        <v>3161</v>
      </c>
      <c r="W338" s="48">
        <v>0</v>
      </c>
      <c r="X338" s="48">
        <v>0</v>
      </c>
      <c r="Y338" s="48">
        <v>0</v>
      </c>
      <c r="Z338" s="48">
        <v>0</v>
      </c>
      <c r="AA338" s="48">
        <v>0</v>
      </c>
      <c r="AB338" s="48">
        <v>0</v>
      </c>
      <c r="AC338" s="48">
        <v>0</v>
      </c>
      <c r="AD338" s="48">
        <v>0</v>
      </c>
      <c r="AE338" s="48">
        <v>999</v>
      </c>
      <c r="AF338" s="48">
        <v>0</v>
      </c>
      <c r="AG338" s="11"/>
    </row>
    <row r="339" ht="15.75" customHeight="1">
      <c r="A339" t="s" s="43">
        <v>1311</v>
      </c>
      <c r="B339" t="s" s="44">
        <v>75</v>
      </c>
      <c r="C339" t="s" s="44">
        <v>1312</v>
      </c>
      <c r="D339" t="s" s="44">
        <v>272</v>
      </c>
      <c r="E339" t="s" s="44">
        <v>78</v>
      </c>
      <c r="F339" t="s" s="44">
        <v>79</v>
      </c>
      <c r="G339" t="s" s="44">
        <v>46</v>
      </c>
      <c r="H339" s="40">
        <v>43812.2125</v>
      </c>
      <c r="I339" t="s" s="44">
        <v>191</v>
      </c>
      <c r="J339" t="s" s="44">
        <v>1313</v>
      </c>
      <c r="K339" t="s" s="44">
        <v>64</v>
      </c>
      <c r="L339" t="s" s="44">
        <v>56</v>
      </c>
      <c r="M339" t="s" s="44">
        <v>27</v>
      </c>
      <c r="N339" t="s" s="44">
        <v>29</v>
      </c>
      <c r="O339" s="45">
        <v>71503</v>
      </c>
      <c r="P339" s="45">
        <v>54851</v>
      </c>
      <c r="Q339" s="45">
        <v>144</v>
      </c>
      <c r="R339" s="45">
        <v>2457</v>
      </c>
      <c r="S339" s="45">
        <v>26268</v>
      </c>
      <c r="T339" s="45">
        <v>3206</v>
      </c>
      <c r="U339" s="45">
        <v>23811</v>
      </c>
      <c r="V339" s="45">
        <v>0</v>
      </c>
      <c r="W339" s="45">
        <v>1453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113</v>
      </c>
      <c r="AF339" s="45">
        <v>0</v>
      </c>
      <c r="AG339" s="41"/>
    </row>
    <row r="340" ht="15.75" customHeight="1">
      <c r="A340" t="s" s="46">
        <v>1314</v>
      </c>
      <c r="B340" t="s" s="47">
        <v>160</v>
      </c>
      <c r="C340" t="s" s="47">
        <v>1315</v>
      </c>
      <c r="D340" t="s" s="47">
        <v>162</v>
      </c>
      <c r="E340" t="s" s="47">
        <v>162</v>
      </c>
      <c r="F340" t="s" s="47">
        <v>79</v>
      </c>
      <c r="G340" t="s" s="47">
        <v>80</v>
      </c>
      <c r="H340" s="9">
        <v>43812.108333333330</v>
      </c>
      <c r="I340" t="s" s="47">
        <v>607</v>
      </c>
      <c r="J340" t="s" s="47">
        <v>1316</v>
      </c>
      <c r="K340" t="s" s="47">
        <v>64</v>
      </c>
      <c r="L340" t="s" s="47">
        <v>50</v>
      </c>
      <c r="M340" t="s" s="47">
        <v>28</v>
      </c>
      <c r="N340" t="s" s="47">
        <v>27</v>
      </c>
      <c r="O340" s="48">
        <v>80631</v>
      </c>
      <c r="P340" s="48">
        <v>55368</v>
      </c>
      <c r="Q340" s="48">
        <v>236</v>
      </c>
      <c r="R340" s="48">
        <v>32913</v>
      </c>
      <c r="S340" s="48">
        <v>6303</v>
      </c>
      <c r="T340" s="48">
        <v>39216</v>
      </c>
      <c r="U340" s="48">
        <v>5774</v>
      </c>
      <c r="V340" s="48">
        <v>789</v>
      </c>
      <c r="W340" s="48">
        <v>3085</v>
      </c>
      <c r="X340" s="48">
        <v>0</v>
      </c>
      <c r="Y340" s="48">
        <v>0</v>
      </c>
      <c r="Z340" s="48">
        <v>0</v>
      </c>
      <c r="AA340" s="48">
        <v>0</v>
      </c>
      <c r="AB340" s="48">
        <v>0</v>
      </c>
      <c r="AC340" s="48">
        <v>0</v>
      </c>
      <c r="AD340" s="48">
        <v>0</v>
      </c>
      <c r="AE340" s="48">
        <v>201</v>
      </c>
      <c r="AF340" s="48">
        <v>0</v>
      </c>
      <c r="AG340" s="11"/>
    </row>
    <row r="341" ht="15.75" customHeight="1">
      <c r="A341" t="s" s="43">
        <v>1317</v>
      </c>
      <c r="B341" t="s" s="44">
        <v>160</v>
      </c>
      <c r="C341" t="s" s="44">
        <v>1318</v>
      </c>
      <c r="D341" t="s" s="44">
        <v>162</v>
      </c>
      <c r="E341" t="s" s="44">
        <v>162</v>
      </c>
      <c r="F341" t="s" s="44">
        <v>79</v>
      </c>
      <c r="G341" t="s" s="44">
        <v>80</v>
      </c>
      <c r="H341" s="40">
        <v>43812.079861111109</v>
      </c>
      <c r="I341" t="s" s="44">
        <v>1319</v>
      </c>
      <c r="J341" t="s" s="44">
        <v>1320</v>
      </c>
      <c r="K341" t="s" s="44">
        <v>64</v>
      </c>
      <c r="L341" t="s" s="44">
        <v>50</v>
      </c>
      <c r="M341" t="s" s="44">
        <v>28</v>
      </c>
      <c r="N341" t="s" s="44">
        <v>27</v>
      </c>
      <c r="O341" s="45">
        <v>67857</v>
      </c>
      <c r="P341" s="45">
        <v>44815</v>
      </c>
      <c r="Q341" s="45">
        <v>139</v>
      </c>
      <c r="R341" s="45">
        <v>17008</v>
      </c>
      <c r="S341" s="45">
        <v>9653</v>
      </c>
      <c r="T341" s="45">
        <v>26661</v>
      </c>
      <c r="U341" s="45">
        <v>5039</v>
      </c>
      <c r="V341" s="45">
        <v>1234</v>
      </c>
      <c r="W341" s="45">
        <v>1706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522</v>
      </c>
      <c r="AF341" s="45">
        <v>0</v>
      </c>
      <c r="AG341" s="41"/>
    </row>
    <row r="342" ht="15.75" customHeight="1">
      <c r="A342" t="s" s="46">
        <v>1321</v>
      </c>
      <c r="B342" t="s" s="47">
        <v>160</v>
      </c>
      <c r="C342" t="s" s="47">
        <v>1322</v>
      </c>
      <c r="D342" t="s" s="47">
        <v>162</v>
      </c>
      <c r="E342" t="s" s="47">
        <v>162</v>
      </c>
      <c r="F342" t="s" s="47">
        <v>79</v>
      </c>
      <c r="G342" t="s" s="47">
        <v>80</v>
      </c>
      <c r="H342" s="9">
        <v>43812.090972222220</v>
      </c>
      <c r="I342" t="s" s="47">
        <v>1323</v>
      </c>
      <c r="J342" t="s" s="47">
        <v>1298</v>
      </c>
      <c r="K342" t="s" s="47">
        <v>64</v>
      </c>
      <c r="L342" t="s" s="47">
        <v>50</v>
      </c>
      <c r="M342" t="s" s="47">
        <v>28</v>
      </c>
      <c r="N342" t="s" s="47">
        <v>27</v>
      </c>
      <c r="O342" s="48">
        <v>74617</v>
      </c>
      <c r="P342" s="48">
        <v>52100</v>
      </c>
      <c r="Q342" s="48">
        <v>192</v>
      </c>
      <c r="R342" s="48">
        <v>21543</v>
      </c>
      <c r="S342" s="48">
        <v>10317</v>
      </c>
      <c r="T342" s="48">
        <v>31860</v>
      </c>
      <c r="U342" s="48">
        <v>6260</v>
      </c>
      <c r="V342" s="48">
        <v>1060</v>
      </c>
      <c r="W342" s="48">
        <v>2390</v>
      </c>
      <c r="X342" s="48">
        <v>0</v>
      </c>
      <c r="Y342" s="48">
        <v>0</v>
      </c>
      <c r="Z342" s="48">
        <v>0</v>
      </c>
      <c r="AA342" s="48">
        <v>0</v>
      </c>
      <c r="AB342" s="48">
        <v>0</v>
      </c>
      <c r="AC342" s="48">
        <v>0</v>
      </c>
      <c r="AD342" s="48">
        <v>0</v>
      </c>
      <c r="AE342" s="48">
        <v>213</v>
      </c>
      <c r="AF342" s="48">
        <v>0</v>
      </c>
      <c r="AG342" s="11"/>
    </row>
    <row r="343" ht="15.75" customHeight="1">
      <c r="A343" t="s" s="43">
        <v>1324</v>
      </c>
      <c r="B343" t="s" s="44">
        <v>160</v>
      </c>
      <c r="C343" t="s" s="44">
        <v>1325</v>
      </c>
      <c r="D343" t="s" s="44">
        <v>162</v>
      </c>
      <c r="E343" t="s" s="44">
        <v>162</v>
      </c>
      <c r="F343" t="s" s="44">
        <v>79</v>
      </c>
      <c r="G343" t="s" s="44">
        <v>46</v>
      </c>
      <c r="H343" s="40">
        <v>43812.086805555555</v>
      </c>
      <c r="I343" t="s" s="44">
        <v>187</v>
      </c>
      <c r="J343" t="s" s="44">
        <v>1326</v>
      </c>
      <c r="K343" t="s" s="44">
        <v>49</v>
      </c>
      <c r="L343" t="s" s="44">
        <v>50</v>
      </c>
      <c r="M343" t="s" s="44">
        <v>28</v>
      </c>
      <c r="N343" t="s" s="44">
        <v>27</v>
      </c>
      <c r="O343" s="45">
        <v>64852</v>
      </c>
      <c r="P343" s="45">
        <v>44547</v>
      </c>
      <c r="Q343" s="45">
        <v>174</v>
      </c>
      <c r="R343" s="45">
        <v>20808</v>
      </c>
      <c r="S343" s="45">
        <v>8028</v>
      </c>
      <c r="T343" s="45">
        <v>28836</v>
      </c>
      <c r="U343" s="45">
        <v>4666</v>
      </c>
      <c r="V343" s="45">
        <v>785</v>
      </c>
      <c r="W343" s="45">
        <v>1805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427</v>
      </c>
      <c r="AF343" s="45">
        <v>0</v>
      </c>
      <c r="AG343" s="41"/>
    </row>
    <row r="344" ht="15.75" customHeight="1">
      <c r="A344" t="s" s="46">
        <v>1327</v>
      </c>
      <c r="B344" t="s" s="47">
        <v>84</v>
      </c>
      <c r="C344" t="s" s="47">
        <v>1328</v>
      </c>
      <c r="D344" t="s" s="47">
        <v>497</v>
      </c>
      <c r="E344" t="s" s="47">
        <v>86</v>
      </c>
      <c r="F344" t="s" s="47">
        <v>79</v>
      </c>
      <c r="G344" t="s" s="47">
        <v>46</v>
      </c>
      <c r="H344" s="9">
        <v>43812.117361111108</v>
      </c>
      <c r="I344" t="s" s="47">
        <v>1329</v>
      </c>
      <c r="J344" t="s" s="47">
        <v>1330</v>
      </c>
      <c r="K344" t="s" s="47">
        <v>49</v>
      </c>
      <c r="L344" t="s" s="47">
        <v>56</v>
      </c>
      <c r="M344" t="s" s="47">
        <v>27</v>
      </c>
      <c r="N344" t="s" s="47">
        <v>28</v>
      </c>
      <c r="O344" s="48">
        <v>76616</v>
      </c>
      <c r="P344" s="48">
        <v>53993</v>
      </c>
      <c r="Q344" s="48">
        <v>240</v>
      </c>
      <c r="R344" s="48">
        <v>23638</v>
      </c>
      <c r="S344" s="48">
        <v>34844</v>
      </c>
      <c r="T344" s="48">
        <v>11206</v>
      </c>
      <c r="U344" s="48">
        <v>5632</v>
      </c>
      <c r="V344" s="48">
        <v>0</v>
      </c>
      <c r="W344" s="48">
        <v>1743</v>
      </c>
      <c r="X344" s="48">
        <v>0</v>
      </c>
      <c r="Y344" s="48">
        <v>0</v>
      </c>
      <c r="Z344" s="48">
        <v>0</v>
      </c>
      <c r="AA344" s="48">
        <v>0</v>
      </c>
      <c r="AB344" s="48">
        <v>0</v>
      </c>
      <c r="AC344" s="48">
        <v>0</v>
      </c>
      <c r="AD344" s="48">
        <v>0</v>
      </c>
      <c r="AE344" s="48">
        <v>568</v>
      </c>
      <c r="AF344" s="48">
        <v>0</v>
      </c>
      <c r="AG344" s="11"/>
    </row>
    <row r="345" ht="15.75" customHeight="1">
      <c r="A345" t="s" s="43">
        <v>1331</v>
      </c>
      <c r="B345" t="s" s="44">
        <v>101</v>
      </c>
      <c r="C345" t="s" s="44">
        <v>1332</v>
      </c>
      <c r="D345" t="s" s="44">
        <v>373</v>
      </c>
      <c r="E345" t="s" s="44">
        <v>104</v>
      </c>
      <c r="F345" t="s" s="44">
        <v>79</v>
      </c>
      <c r="G345" t="s" s="44">
        <v>80</v>
      </c>
      <c r="H345" s="40">
        <v>43812.158333333333</v>
      </c>
      <c r="I345" t="s" s="44">
        <v>1253</v>
      </c>
      <c r="J345" t="s" s="44">
        <v>681</v>
      </c>
      <c r="K345" t="s" s="44">
        <v>49</v>
      </c>
      <c r="L345" t="s" s="44">
        <v>131</v>
      </c>
      <c r="M345" t="s" s="44">
        <v>27</v>
      </c>
      <c r="N345" t="s" s="44">
        <v>28</v>
      </c>
      <c r="O345" s="45">
        <v>74942</v>
      </c>
      <c r="P345" s="45">
        <v>50629</v>
      </c>
      <c r="Q345" s="45">
        <v>134</v>
      </c>
      <c r="R345" s="45">
        <v>3514</v>
      </c>
      <c r="S345" s="45">
        <v>24267</v>
      </c>
      <c r="T345" s="45">
        <v>20753</v>
      </c>
      <c r="U345" s="45">
        <v>2422</v>
      </c>
      <c r="V345" s="45">
        <v>1079</v>
      </c>
      <c r="W345" s="45">
        <v>1195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913</v>
      </c>
      <c r="AF345" s="45">
        <v>0</v>
      </c>
      <c r="AG345" s="41"/>
    </row>
    <row r="346" ht="15.75" customHeight="1">
      <c r="A346" t="s" s="46">
        <v>1333</v>
      </c>
      <c r="B346" t="s" s="47">
        <v>58</v>
      </c>
      <c r="C346" t="s" s="47">
        <v>1334</v>
      </c>
      <c r="D346" t="s" s="47">
        <v>60</v>
      </c>
      <c r="E346" t="s" s="47">
        <v>60</v>
      </c>
      <c r="F346" t="s" s="47">
        <v>60</v>
      </c>
      <c r="G346" t="s" s="47">
        <v>46</v>
      </c>
      <c r="H346" s="9">
        <v>43812.172916666670</v>
      </c>
      <c r="I346" t="s" s="47">
        <v>1335</v>
      </c>
      <c r="J346" t="s" s="47">
        <v>1336</v>
      </c>
      <c r="K346" t="s" s="47">
        <v>49</v>
      </c>
      <c r="L346" t="s" s="47">
        <v>65</v>
      </c>
      <c r="M346" t="s" s="47">
        <v>32</v>
      </c>
      <c r="N346" t="s" s="47">
        <v>27</v>
      </c>
      <c r="O346" s="48">
        <v>87044</v>
      </c>
      <c r="P346" s="48">
        <v>57775</v>
      </c>
      <c r="Q346" s="48">
        <v>105</v>
      </c>
      <c r="R346" s="48">
        <v>11266</v>
      </c>
      <c r="S346" s="48">
        <v>14285</v>
      </c>
      <c r="T346" s="48">
        <v>10517</v>
      </c>
      <c r="U346" s="48">
        <v>4393</v>
      </c>
      <c r="V346" s="48">
        <v>1257</v>
      </c>
      <c r="W346" s="48">
        <v>1184</v>
      </c>
      <c r="X346" s="48">
        <v>25551</v>
      </c>
      <c r="Y346" s="48">
        <v>0</v>
      </c>
      <c r="Z346" s="48">
        <v>0</v>
      </c>
      <c r="AA346" s="48">
        <v>0</v>
      </c>
      <c r="AB346" s="48">
        <v>0</v>
      </c>
      <c r="AC346" s="48">
        <v>0</v>
      </c>
      <c r="AD346" s="48">
        <v>0</v>
      </c>
      <c r="AE346" s="48">
        <v>588</v>
      </c>
      <c r="AF346" s="48">
        <v>0</v>
      </c>
      <c r="AG346" s="11"/>
    </row>
    <row r="347" ht="15.75" customHeight="1">
      <c r="A347" t="s" s="43">
        <v>1337</v>
      </c>
      <c r="B347" t="s" s="44">
        <v>90</v>
      </c>
      <c r="C347" t="s" s="44">
        <v>1338</v>
      </c>
      <c r="D347" t="s" s="44">
        <v>280</v>
      </c>
      <c r="E347" t="s" s="44">
        <v>93</v>
      </c>
      <c r="F347" t="s" s="44">
        <v>79</v>
      </c>
      <c r="G347" t="s" s="44">
        <v>80</v>
      </c>
      <c r="H347" s="40">
        <v>43812.106944444444</v>
      </c>
      <c r="I347" t="s" s="44">
        <v>1339</v>
      </c>
      <c r="J347" t="s" s="44">
        <v>740</v>
      </c>
      <c r="K347" t="s" s="44">
        <v>64</v>
      </c>
      <c r="L347" t="s" s="44">
        <v>50</v>
      </c>
      <c r="M347" t="s" s="44">
        <v>28</v>
      </c>
      <c r="N347" t="s" s="44">
        <v>27</v>
      </c>
      <c r="O347" s="45">
        <v>80310</v>
      </c>
      <c r="P347" s="45">
        <v>52789</v>
      </c>
      <c r="Q347" s="45">
        <v>242</v>
      </c>
      <c r="R347" s="45">
        <v>37043</v>
      </c>
      <c r="S347" s="45">
        <v>4127</v>
      </c>
      <c r="T347" s="45">
        <v>41170</v>
      </c>
      <c r="U347" s="45">
        <v>2696</v>
      </c>
      <c r="V347" s="45">
        <v>1779</v>
      </c>
      <c r="W347" s="45">
        <v>3017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1"/>
    </row>
    <row r="348" ht="15.75" customHeight="1">
      <c r="A348" t="s" s="46">
        <v>1340</v>
      </c>
      <c r="B348" t="s" s="47">
        <v>90</v>
      </c>
      <c r="C348" t="s" s="47">
        <v>1341</v>
      </c>
      <c r="D348" t="s" s="47">
        <v>280</v>
      </c>
      <c r="E348" t="s" s="47">
        <v>93</v>
      </c>
      <c r="F348" t="s" s="47">
        <v>79</v>
      </c>
      <c r="G348" t="s" s="47">
        <v>80</v>
      </c>
      <c r="H348" s="9">
        <v>43812.111805555556</v>
      </c>
      <c r="I348" t="s" s="47">
        <v>588</v>
      </c>
      <c r="J348" t="s" s="47">
        <v>1342</v>
      </c>
      <c r="K348" t="s" s="47">
        <v>49</v>
      </c>
      <c r="L348" t="s" s="47">
        <v>50</v>
      </c>
      <c r="M348" t="s" s="47">
        <v>28</v>
      </c>
      <c r="N348" t="s" s="47">
        <v>27</v>
      </c>
      <c r="O348" s="48">
        <v>62628</v>
      </c>
      <c r="P348" s="48">
        <v>40786</v>
      </c>
      <c r="Q348" s="48">
        <v>195</v>
      </c>
      <c r="R348" s="48">
        <v>30520</v>
      </c>
      <c r="S348" s="48">
        <v>4018</v>
      </c>
      <c r="T348" s="48">
        <v>34538</v>
      </c>
      <c r="U348" s="48">
        <v>756</v>
      </c>
      <c r="V348" s="48">
        <v>0</v>
      </c>
      <c r="W348" s="48">
        <v>814</v>
      </c>
      <c r="X348" s="48">
        <v>0</v>
      </c>
      <c r="Y348" s="48">
        <v>0</v>
      </c>
      <c r="Z348" s="48">
        <v>0</v>
      </c>
      <c r="AA348" s="48">
        <v>0</v>
      </c>
      <c r="AB348" s="48">
        <v>0</v>
      </c>
      <c r="AC348" s="48">
        <v>0</v>
      </c>
      <c r="AD348" s="48">
        <v>0</v>
      </c>
      <c r="AE348" s="48">
        <v>660</v>
      </c>
      <c r="AF348" s="48">
        <v>0</v>
      </c>
      <c r="AG348" s="11"/>
    </row>
    <row r="349" ht="15.75" customHeight="1">
      <c r="A349" t="s" s="43">
        <v>1343</v>
      </c>
      <c r="B349" t="s" s="44">
        <v>90</v>
      </c>
      <c r="C349" t="s" s="44">
        <v>1344</v>
      </c>
      <c r="D349" t="s" s="44">
        <v>280</v>
      </c>
      <c r="E349" t="s" s="44">
        <v>93</v>
      </c>
      <c r="F349" t="s" s="44">
        <v>79</v>
      </c>
      <c r="G349" t="s" s="44">
        <v>80</v>
      </c>
      <c r="H349" s="40">
        <v>43812.123611111114</v>
      </c>
      <c r="I349" t="s" s="44">
        <v>1345</v>
      </c>
      <c r="J349" t="s" s="44">
        <v>1346</v>
      </c>
      <c r="K349" t="s" s="44">
        <v>64</v>
      </c>
      <c r="L349" t="s" s="44">
        <v>50</v>
      </c>
      <c r="M349" t="s" s="44">
        <v>28</v>
      </c>
      <c r="N349" t="s" s="44">
        <v>27</v>
      </c>
      <c r="O349" s="45">
        <v>63458</v>
      </c>
      <c r="P349" s="45">
        <v>43377</v>
      </c>
      <c r="Q349" s="45">
        <v>141</v>
      </c>
      <c r="R349" s="45">
        <v>27085</v>
      </c>
      <c r="S349" s="45">
        <v>4225</v>
      </c>
      <c r="T349" s="45">
        <v>31310</v>
      </c>
      <c r="U349" s="45">
        <v>4055</v>
      </c>
      <c r="V349" s="45">
        <v>1921</v>
      </c>
      <c r="W349" s="45">
        <v>1365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501</v>
      </c>
      <c r="AF349" s="45">
        <v>0</v>
      </c>
      <c r="AG349" s="41"/>
    </row>
    <row r="350" ht="15.75" customHeight="1">
      <c r="A350" t="s" s="46">
        <v>1347</v>
      </c>
      <c r="B350" t="s" s="47">
        <v>90</v>
      </c>
      <c r="C350" t="s" s="47">
        <v>1348</v>
      </c>
      <c r="D350" t="s" s="47">
        <v>280</v>
      </c>
      <c r="E350" t="s" s="47">
        <v>93</v>
      </c>
      <c r="F350" t="s" s="47">
        <v>79</v>
      </c>
      <c r="G350" t="s" s="47">
        <v>80</v>
      </c>
      <c r="H350" s="9">
        <v>43812.118055555555</v>
      </c>
      <c r="I350" t="s" s="47">
        <v>349</v>
      </c>
      <c r="J350" t="s" s="47">
        <v>298</v>
      </c>
      <c r="K350" t="s" s="47">
        <v>49</v>
      </c>
      <c r="L350" t="s" s="47">
        <v>50</v>
      </c>
      <c r="M350" t="s" s="47">
        <v>28</v>
      </c>
      <c r="N350" t="s" s="47">
        <v>27</v>
      </c>
      <c r="O350" s="48">
        <v>65640</v>
      </c>
      <c r="P350" s="48">
        <v>43989</v>
      </c>
      <c r="Q350" s="48">
        <v>93</v>
      </c>
      <c r="R350" s="48">
        <v>29984</v>
      </c>
      <c r="S350" s="48">
        <v>4133</v>
      </c>
      <c r="T350" s="48">
        <v>34117</v>
      </c>
      <c r="U350" s="48">
        <v>1296</v>
      </c>
      <c r="V350" s="48">
        <v>2012</v>
      </c>
      <c r="W350" s="48">
        <v>605</v>
      </c>
      <c r="X350" s="48">
        <v>0</v>
      </c>
      <c r="Y350" s="48">
        <v>0</v>
      </c>
      <c r="Z350" s="48">
        <v>0</v>
      </c>
      <c r="AA350" s="48">
        <v>0</v>
      </c>
      <c r="AB350" s="48">
        <v>0</v>
      </c>
      <c r="AC350" s="48">
        <v>0</v>
      </c>
      <c r="AD350" s="48">
        <v>0</v>
      </c>
      <c r="AE350" s="48">
        <v>1826</v>
      </c>
      <c r="AF350" s="48">
        <v>0</v>
      </c>
      <c r="AG350" s="11"/>
    </row>
    <row r="351" ht="15.75" customHeight="1">
      <c r="A351" t="s" s="43">
        <v>1349</v>
      </c>
      <c r="B351" t="s" s="44">
        <v>58</v>
      </c>
      <c r="C351" t="s" s="44">
        <v>1350</v>
      </c>
      <c r="D351" t="s" s="44">
        <v>60</v>
      </c>
      <c r="E351" t="s" s="44">
        <v>60</v>
      </c>
      <c r="F351" t="s" s="44">
        <v>60</v>
      </c>
      <c r="G351" t="s" s="44">
        <v>46</v>
      </c>
      <c r="H351" s="40">
        <v>43812.164583333331</v>
      </c>
      <c r="I351" t="s" s="44">
        <v>1351</v>
      </c>
      <c r="J351" t="s" s="44">
        <v>1352</v>
      </c>
      <c r="K351" t="s" s="44">
        <v>64</v>
      </c>
      <c r="L351" t="s" s="44">
        <v>65</v>
      </c>
      <c r="M351" t="s" s="44">
        <v>32</v>
      </c>
      <c r="N351" t="s" s="44">
        <v>27</v>
      </c>
      <c r="O351" s="45">
        <v>82285</v>
      </c>
      <c r="P351" s="45">
        <v>54592</v>
      </c>
      <c r="Q351" s="45">
        <v>146</v>
      </c>
      <c r="R351" s="45">
        <v>13435</v>
      </c>
      <c r="S351" s="45">
        <v>12182</v>
      </c>
      <c r="T351" s="45">
        <v>11915</v>
      </c>
      <c r="U351" s="45">
        <v>3457</v>
      </c>
      <c r="V351" s="45">
        <v>0</v>
      </c>
      <c r="W351" s="45">
        <v>1421</v>
      </c>
      <c r="X351" s="45">
        <v>25617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1"/>
    </row>
    <row r="352" ht="15.75" customHeight="1">
      <c r="A352" t="s" s="46">
        <v>1353</v>
      </c>
      <c r="B352" t="s" s="47">
        <v>42</v>
      </c>
      <c r="C352" t="s" s="47">
        <v>1354</v>
      </c>
      <c r="D352" t="s" s="47">
        <v>562</v>
      </c>
      <c r="E352" t="s" s="47">
        <v>45</v>
      </c>
      <c r="F352" t="s" s="47">
        <v>45</v>
      </c>
      <c r="G352" t="s" s="47">
        <v>46</v>
      </c>
      <c r="H352" s="9">
        <v>43812.091666666667</v>
      </c>
      <c r="I352" t="s" s="47">
        <v>1355</v>
      </c>
      <c r="J352" t="s" s="47">
        <v>125</v>
      </c>
      <c r="K352" t="s" s="47">
        <v>64</v>
      </c>
      <c r="L352" t="s" s="47">
        <v>50</v>
      </c>
      <c r="M352" t="s" s="47">
        <v>28</v>
      </c>
      <c r="N352" t="s" s="47">
        <v>27</v>
      </c>
      <c r="O352" s="48">
        <v>60518</v>
      </c>
      <c r="P352" s="48">
        <v>38233</v>
      </c>
      <c r="Q352" s="48">
        <v>152</v>
      </c>
      <c r="R352" s="48">
        <v>4670</v>
      </c>
      <c r="S352" s="48">
        <v>11455</v>
      </c>
      <c r="T352" s="48">
        <v>16125</v>
      </c>
      <c r="U352" s="48">
        <v>0</v>
      </c>
      <c r="V352" s="48">
        <v>3605</v>
      </c>
      <c r="W352" s="48">
        <v>0</v>
      </c>
      <c r="X352" s="48">
        <v>0</v>
      </c>
      <c r="Y352" s="48">
        <v>7048</v>
      </c>
      <c r="Z352" s="48">
        <v>0</v>
      </c>
      <c r="AA352" s="48">
        <v>0</v>
      </c>
      <c r="AB352" s="48">
        <v>0</v>
      </c>
      <c r="AC352" s="48">
        <v>0</v>
      </c>
      <c r="AD352" s="48">
        <v>0</v>
      </c>
      <c r="AE352" s="48">
        <v>0</v>
      </c>
      <c r="AF352" s="48">
        <v>0</v>
      </c>
      <c r="AG352" s="11"/>
    </row>
    <row r="353" ht="15.75" customHeight="1">
      <c r="A353" t="s" s="43">
        <v>1356</v>
      </c>
      <c r="B353" t="s" s="44">
        <v>101</v>
      </c>
      <c r="C353" t="s" s="44">
        <v>1357</v>
      </c>
      <c r="D353" t="s" s="44">
        <v>378</v>
      </c>
      <c r="E353" t="s" s="44">
        <v>104</v>
      </c>
      <c r="F353" t="s" s="44">
        <v>79</v>
      </c>
      <c r="G353" t="s" s="44">
        <v>46</v>
      </c>
      <c r="H353" s="40">
        <v>43812.202777777777</v>
      </c>
      <c r="I353" t="s" s="44">
        <v>1358</v>
      </c>
      <c r="J353" t="s" s="44">
        <v>1212</v>
      </c>
      <c r="K353" t="s" s="44">
        <v>64</v>
      </c>
      <c r="L353" t="s" s="44">
        <v>56</v>
      </c>
      <c r="M353" t="s" s="44">
        <v>27</v>
      </c>
      <c r="N353" t="s" s="44">
        <v>28</v>
      </c>
      <c r="O353" s="45">
        <v>79764</v>
      </c>
      <c r="P353" s="45">
        <v>54631</v>
      </c>
      <c r="Q353" s="45">
        <v>220</v>
      </c>
      <c r="R353" s="45">
        <v>7169</v>
      </c>
      <c r="S353" s="45">
        <v>27954</v>
      </c>
      <c r="T353" s="45">
        <v>20785</v>
      </c>
      <c r="U353" s="45">
        <v>4153</v>
      </c>
      <c r="V353" s="45">
        <v>0</v>
      </c>
      <c r="W353" s="45">
        <v>1504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235</v>
      </c>
      <c r="AF353" s="45">
        <v>0</v>
      </c>
      <c r="AG353" s="41"/>
    </row>
    <row r="354" ht="15.75" customHeight="1">
      <c r="A354" t="s" s="46">
        <v>1359</v>
      </c>
      <c r="B354" t="s" s="47">
        <v>101</v>
      </c>
      <c r="C354" t="s" s="47">
        <v>1360</v>
      </c>
      <c r="D354" t="s" s="47">
        <v>373</v>
      </c>
      <c r="E354" t="s" s="47">
        <v>104</v>
      </c>
      <c r="F354" t="s" s="47">
        <v>79</v>
      </c>
      <c r="G354" t="s" s="47">
        <v>46</v>
      </c>
      <c r="H354" s="9">
        <v>43812.14375</v>
      </c>
      <c r="I354" t="s" s="47">
        <v>153</v>
      </c>
      <c r="J354" t="s" s="47">
        <v>1361</v>
      </c>
      <c r="K354" t="s" s="47">
        <v>64</v>
      </c>
      <c r="L354" t="s" s="47">
        <v>56</v>
      </c>
      <c r="M354" t="s" s="47">
        <v>27</v>
      </c>
      <c r="N354" t="s" s="47">
        <v>28</v>
      </c>
      <c r="O354" s="48">
        <v>79634</v>
      </c>
      <c r="P354" s="48">
        <v>52332</v>
      </c>
      <c r="Q354" s="48">
        <v>286</v>
      </c>
      <c r="R354" s="48">
        <v>28868</v>
      </c>
      <c r="S354" s="48">
        <v>38021</v>
      </c>
      <c r="T354" s="48">
        <v>9153</v>
      </c>
      <c r="U354" s="48">
        <v>4114</v>
      </c>
      <c r="V354" s="48">
        <v>0</v>
      </c>
      <c r="W354" s="48">
        <v>0</v>
      </c>
      <c r="X354" s="48">
        <v>0</v>
      </c>
      <c r="Y354" s="48">
        <v>0</v>
      </c>
      <c r="Z354" s="48">
        <v>0</v>
      </c>
      <c r="AA354" s="48">
        <v>0</v>
      </c>
      <c r="AB354" s="48">
        <v>0</v>
      </c>
      <c r="AC354" s="48">
        <v>0</v>
      </c>
      <c r="AD354" s="48">
        <v>0</v>
      </c>
      <c r="AE354" s="48">
        <v>1044</v>
      </c>
      <c r="AF354" s="48">
        <v>0</v>
      </c>
      <c r="AG354" s="11"/>
    </row>
    <row r="355" ht="15.75" customHeight="1">
      <c r="A355" t="s" s="43">
        <v>1362</v>
      </c>
      <c r="B355" t="s" s="44">
        <v>84</v>
      </c>
      <c r="C355" t="s" s="44">
        <v>1363</v>
      </c>
      <c r="D355" t="s" s="44">
        <v>1364</v>
      </c>
      <c r="E355" t="s" s="44">
        <v>86</v>
      </c>
      <c r="F355" t="s" s="44">
        <v>79</v>
      </c>
      <c r="G355" t="s" s="44">
        <v>46</v>
      </c>
      <c r="H355" s="40">
        <v>43812.179166666669</v>
      </c>
      <c r="I355" t="s" s="44">
        <v>1243</v>
      </c>
      <c r="J355" t="s" s="44">
        <v>1365</v>
      </c>
      <c r="K355" t="s" s="44">
        <v>49</v>
      </c>
      <c r="L355" t="s" s="44">
        <v>56</v>
      </c>
      <c r="M355" t="s" s="44">
        <v>27</v>
      </c>
      <c r="N355" t="s" s="44">
        <v>29</v>
      </c>
      <c r="O355" s="45">
        <v>69444</v>
      </c>
      <c r="P355" s="45">
        <v>50225</v>
      </c>
      <c r="Q355" s="45">
        <v>259</v>
      </c>
      <c r="R355" s="45">
        <v>23648</v>
      </c>
      <c r="S355" s="45">
        <v>32185</v>
      </c>
      <c r="T355" s="45">
        <v>7591</v>
      </c>
      <c r="U355" s="45">
        <v>8537</v>
      </c>
      <c r="V355" s="45">
        <v>0</v>
      </c>
      <c r="W355" s="45">
        <v>1912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1"/>
    </row>
    <row r="356" ht="15.75" customHeight="1">
      <c r="A356" t="s" s="46">
        <v>1366</v>
      </c>
      <c r="B356" t="s" s="47">
        <v>183</v>
      </c>
      <c r="C356" t="s" s="47">
        <v>1367</v>
      </c>
      <c r="D356" t="s" s="47">
        <v>224</v>
      </c>
      <c r="E356" t="s" s="47">
        <v>186</v>
      </c>
      <c r="F356" t="s" s="47">
        <v>79</v>
      </c>
      <c r="G356" t="s" s="47">
        <v>80</v>
      </c>
      <c r="H356" s="9">
        <v>43812.125</v>
      </c>
      <c r="I356" t="s" s="47">
        <v>714</v>
      </c>
      <c r="J356" t="s" s="47">
        <v>1368</v>
      </c>
      <c r="K356" t="s" s="47">
        <v>64</v>
      </c>
      <c r="L356" t="s" s="47">
        <v>50</v>
      </c>
      <c r="M356" t="s" s="47">
        <v>28</v>
      </c>
      <c r="N356" t="s" s="47">
        <v>27</v>
      </c>
      <c r="O356" s="48">
        <v>68185</v>
      </c>
      <c r="P356" s="48">
        <v>42589</v>
      </c>
      <c r="Q356" s="48">
        <v>155</v>
      </c>
      <c r="R356" s="48">
        <v>9247</v>
      </c>
      <c r="S356" s="48">
        <v>14249</v>
      </c>
      <c r="T356" s="48">
        <v>23496</v>
      </c>
      <c r="U356" s="48">
        <v>2063</v>
      </c>
      <c r="V356" s="48">
        <v>1215</v>
      </c>
      <c r="W356" s="48">
        <v>771</v>
      </c>
      <c r="X356" s="48">
        <v>0</v>
      </c>
      <c r="Y356" s="48">
        <v>0</v>
      </c>
      <c r="Z356" s="48">
        <v>0</v>
      </c>
      <c r="AA356" s="48">
        <v>0</v>
      </c>
      <c r="AB356" s="48">
        <v>0</v>
      </c>
      <c r="AC356" s="48">
        <v>0</v>
      </c>
      <c r="AD356" s="48">
        <v>0</v>
      </c>
      <c r="AE356" s="48">
        <v>795</v>
      </c>
      <c r="AF356" s="48">
        <v>0</v>
      </c>
      <c r="AG356" s="11"/>
    </row>
    <row r="357" ht="15.75" customHeight="1">
      <c r="A357" t="s" s="43">
        <v>1369</v>
      </c>
      <c r="B357" t="s" s="44">
        <v>183</v>
      </c>
      <c r="C357" t="s" s="44">
        <v>1370</v>
      </c>
      <c r="D357" t="s" s="44">
        <v>224</v>
      </c>
      <c r="E357" t="s" s="44">
        <v>186</v>
      </c>
      <c r="F357" t="s" s="44">
        <v>79</v>
      </c>
      <c r="G357" t="s" s="44">
        <v>80</v>
      </c>
      <c r="H357" s="40">
        <v>43812.115972222222</v>
      </c>
      <c r="I357" t="s" s="44">
        <v>1297</v>
      </c>
      <c r="J357" t="s" s="44">
        <v>1371</v>
      </c>
      <c r="K357" t="s" s="44">
        <v>64</v>
      </c>
      <c r="L357" t="s" s="44">
        <v>50</v>
      </c>
      <c r="M357" t="s" s="44">
        <v>28</v>
      </c>
      <c r="N357" t="s" s="44">
        <v>27</v>
      </c>
      <c r="O357" s="45">
        <v>69338</v>
      </c>
      <c r="P357" s="45">
        <v>42064</v>
      </c>
      <c r="Q357" s="45">
        <v>175</v>
      </c>
      <c r="R357" s="45">
        <v>8756</v>
      </c>
      <c r="S357" s="45">
        <v>13031</v>
      </c>
      <c r="T357" s="45">
        <v>21787</v>
      </c>
      <c r="U357" s="45">
        <v>0</v>
      </c>
      <c r="V357" s="45">
        <v>1601</v>
      </c>
      <c r="W357" s="45">
        <v>995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4650</v>
      </c>
      <c r="AF357" s="45">
        <v>0</v>
      </c>
      <c r="AG357" s="41"/>
    </row>
    <row r="358" ht="15.75" customHeight="1">
      <c r="A358" t="s" s="46">
        <v>1372</v>
      </c>
      <c r="B358" t="s" s="47">
        <v>90</v>
      </c>
      <c r="C358" t="s" s="47">
        <v>1373</v>
      </c>
      <c r="D358" t="s" s="47">
        <v>651</v>
      </c>
      <c r="E358" t="s" s="47">
        <v>93</v>
      </c>
      <c r="F358" t="s" s="47">
        <v>79</v>
      </c>
      <c r="G358" t="s" s="47">
        <v>46</v>
      </c>
      <c r="H358" s="9">
        <v>43812.170833333330</v>
      </c>
      <c r="I358" t="s" s="47">
        <v>157</v>
      </c>
      <c r="J358" t="s" s="47">
        <v>1374</v>
      </c>
      <c r="K358" t="s" s="47">
        <v>49</v>
      </c>
      <c r="L358" t="s" s="47">
        <v>56</v>
      </c>
      <c r="M358" t="s" s="47">
        <v>27</v>
      </c>
      <c r="N358" t="s" s="47">
        <v>28</v>
      </c>
      <c r="O358" s="48">
        <v>76216</v>
      </c>
      <c r="P358" s="48">
        <v>53867</v>
      </c>
      <c r="Q358" s="48">
        <v>237</v>
      </c>
      <c r="R358" s="48">
        <v>10711</v>
      </c>
      <c r="S358" s="48">
        <v>28292</v>
      </c>
      <c r="T358" s="48">
        <v>17581</v>
      </c>
      <c r="U358" s="48">
        <v>5684</v>
      </c>
      <c r="V358" s="48">
        <v>0</v>
      </c>
      <c r="W358" s="48">
        <v>2310</v>
      </c>
      <c r="X358" s="48">
        <v>0</v>
      </c>
      <c r="Y358" s="48">
        <v>0</v>
      </c>
      <c r="Z358" s="48">
        <v>0</v>
      </c>
      <c r="AA358" s="48">
        <v>0</v>
      </c>
      <c r="AB358" s="48">
        <v>0</v>
      </c>
      <c r="AC358" s="48">
        <v>0</v>
      </c>
      <c r="AD358" s="48">
        <v>0</v>
      </c>
      <c r="AE358" s="48">
        <v>0</v>
      </c>
      <c r="AF358" s="48">
        <v>0</v>
      </c>
      <c r="AG358" s="11"/>
    </row>
    <row r="359" ht="15.75" customHeight="1">
      <c r="A359" t="s" s="43">
        <v>1375</v>
      </c>
      <c r="B359" t="s" s="44">
        <v>75</v>
      </c>
      <c r="C359" t="s" s="44">
        <v>1376</v>
      </c>
      <c r="D359" t="s" s="44">
        <v>392</v>
      </c>
      <c r="E359" t="s" s="44">
        <v>78</v>
      </c>
      <c r="F359" t="s" s="44">
        <v>79</v>
      </c>
      <c r="G359" t="s" s="44">
        <v>46</v>
      </c>
      <c r="H359" s="40">
        <v>43812.148611111108</v>
      </c>
      <c r="I359" t="s" s="44">
        <v>639</v>
      </c>
      <c r="J359" t="s" s="44">
        <v>1377</v>
      </c>
      <c r="K359" t="s" s="44">
        <v>64</v>
      </c>
      <c r="L359" t="s" s="44">
        <v>56</v>
      </c>
      <c r="M359" t="s" s="44">
        <v>27</v>
      </c>
      <c r="N359" t="s" s="44">
        <v>29</v>
      </c>
      <c r="O359" s="45">
        <v>76668</v>
      </c>
      <c r="P359" s="45">
        <v>56492</v>
      </c>
      <c r="Q359" s="45">
        <v>278</v>
      </c>
      <c r="R359" s="45">
        <v>18846</v>
      </c>
      <c r="S359" s="45">
        <v>32620</v>
      </c>
      <c r="T359" s="45">
        <v>7882</v>
      </c>
      <c r="U359" s="45">
        <v>13774</v>
      </c>
      <c r="V359" s="45">
        <v>0</v>
      </c>
      <c r="W359" s="45">
        <v>2216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1"/>
    </row>
    <row r="360" ht="15.75" customHeight="1">
      <c r="A360" t="s" s="46">
        <v>1378</v>
      </c>
      <c r="B360" t="s" s="47">
        <v>75</v>
      </c>
      <c r="C360" t="s" s="47">
        <v>1379</v>
      </c>
      <c r="D360" t="s" s="47">
        <v>135</v>
      </c>
      <c r="E360" t="s" s="47">
        <v>78</v>
      </c>
      <c r="F360" t="s" s="47">
        <v>79</v>
      </c>
      <c r="G360" t="s" s="47">
        <v>46</v>
      </c>
      <c r="H360" s="9">
        <v>43812.1625</v>
      </c>
      <c r="I360" t="s" s="47">
        <v>789</v>
      </c>
      <c r="J360" t="s" s="47">
        <v>1022</v>
      </c>
      <c r="K360" t="s" s="47">
        <v>64</v>
      </c>
      <c r="L360" t="s" s="47">
        <v>56</v>
      </c>
      <c r="M360" t="s" s="47">
        <v>27</v>
      </c>
      <c r="N360" t="s" s="47">
        <v>28</v>
      </c>
      <c r="O360" s="48">
        <v>76109</v>
      </c>
      <c r="P360" s="48">
        <v>51680</v>
      </c>
      <c r="Q360" s="48">
        <v>261</v>
      </c>
      <c r="R360" s="48">
        <v>21772</v>
      </c>
      <c r="S360" s="48">
        <v>31220</v>
      </c>
      <c r="T360" s="48">
        <v>9448</v>
      </c>
      <c r="U360" s="48">
        <v>8482</v>
      </c>
      <c r="V360" s="48">
        <v>0</v>
      </c>
      <c r="W360" s="48">
        <v>2172</v>
      </c>
      <c r="X360" s="48">
        <v>0</v>
      </c>
      <c r="Y360" s="48">
        <v>0</v>
      </c>
      <c r="Z360" s="48">
        <v>0</v>
      </c>
      <c r="AA360" s="48">
        <v>0</v>
      </c>
      <c r="AB360" s="48">
        <v>0</v>
      </c>
      <c r="AC360" s="48">
        <v>0</v>
      </c>
      <c r="AD360" s="48">
        <v>0</v>
      </c>
      <c r="AE360" s="48">
        <v>358</v>
      </c>
      <c r="AF360" s="48">
        <v>0</v>
      </c>
      <c r="AG360" s="11"/>
    </row>
    <row r="361" ht="15.75" customHeight="1">
      <c r="A361" t="s" s="43">
        <v>1380</v>
      </c>
      <c r="B361" t="s" s="44">
        <v>90</v>
      </c>
      <c r="C361" t="s" s="44">
        <v>1381</v>
      </c>
      <c r="D361" t="s" s="44">
        <v>92</v>
      </c>
      <c r="E361" t="s" s="44">
        <v>93</v>
      </c>
      <c r="F361" t="s" s="44">
        <v>79</v>
      </c>
      <c r="G361" t="s" s="44">
        <v>46</v>
      </c>
      <c r="H361" s="40">
        <v>43812.070138888892</v>
      </c>
      <c r="I361" t="s" s="44">
        <v>1382</v>
      </c>
      <c r="J361" t="s" s="44">
        <v>1383</v>
      </c>
      <c r="K361" t="s" s="44">
        <v>64</v>
      </c>
      <c r="L361" t="s" s="44">
        <v>50</v>
      </c>
      <c r="M361" t="s" s="44">
        <v>28</v>
      </c>
      <c r="N361" t="s" s="44">
        <v>27</v>
      </c>
      <c r="O361" s="45">
        <v>74190</v>
      </c>
      <c r="P361" s="45">
        <v>44259</v>
      </c>
      <c r="Q361" s="45">
        <v>161</v>
      </c>
      <c r="R361" s="45">
        <v>4740</v>
      </c>
      <c r="S361" s="45">
        <v>15214</v>
      </c>
      <c r="T361" s="45">
        <v>19954</v>
      </c>
      <c r="U361" s="45">
        <v>2108</v>
      </c>
      <c r="V361" s="45">
        <v>5817</v>
      </c>
      <c r="W361" s="45">
        <v>1166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1"/>
    </row>
    <row r="362" ht="15.75" customHeight="1">
      <c r="A362" t="s" s="46">
        <v>1384</v>
      </c>
      <c r="B362" t="s" s="47">
        <v>183</v>
      </c>
      <c r="C362" t="s" s="47">
        <v>1385</v>
      </c>
      <c r="D362" t="s" s="47">
        <v>185</v>
      </c>
      <c r="E362" t="s" s="47">
        <v>186</v>
      </c>
      <c r="F362" t="s" s="47">
        <v>79</v>
      </c>
      <c r="G362" t="s" s="47">
        <v>46</v>
      </c>
      <c r="H362" s="9">
        <v>43812.216666666667</v>
      </c>
      <c r="I362" t="s" s="47">
        <v>187</v>
      </c>
      <c r="J362" t="s" s="47">
        <v>1386</v>
      </c>
      <c r="K362" t="s" s="47">
        <v>49</v>
      </c>
      <c r="L362" t="s" s="47">
        <v>56</v>
      </c>
      <c r="M362" t="s" s="47">
        <v>27</v>
      </c>
      <c r="N362" t="s" s="47">
        <v>28</v>
      </c>
      <c r="O362" s="48">
        <v>72438</v>
      </c>
      <c r="P362" s="48">
        <v>50408</v>
      </c>
      <c r="Q362" s="48">
        <v>236</v>
      </c>
      <c r="R362" s="48">
        <v>30041</v>
      </c>
      <c r="S362" s="48">
        <v>36304</v>
      </c>
      <c r="T362" s="48">
        <v>6263</v>
      </c>
      <c r="U362" s="48">
        <v>5990</v>
      </c>
      <c r="V362" s="48">
        <v>0</v>
      </c>
      <c r="W362" s="48">
        <v>1851</v>
      </c>
      <c r="X362" s="48">
        <v>0</v>
      </c>
      <c r="Y362" s="48">
        <v>0</v>
      </c>
      <c r="Z362" s="48">
        <v>0</v>
      </c>
      <c r="AA362" s="48">
        <v>0</v>
      </c>
      <c r="AB362" s="48">
        <v>0</v>
      </c>
      <c r="AC362" s="48">
        <v>0</v>
      </c>
      <c r="AD362" s="48">
        <v>0</v>
      </c>
      <c r="AE362" s="48">
        <v>0</v>
      </c>
      <c r="AF362" s="48">
        <v>0</v>
      </c>
      <c r="AG362" s="11"/>
    </row>
    <row r="363" ht="15.75" customHeight="1">
      <c r="A363" t="s" s="43">
        <v>1387</v>
      </c>
      <c r="B363" t="s" s="44">
        <v>90</v>
      </c>
      <c r="C363" t="s" s="44">
        <v>1388</v>
      </c>
      <c r="D363" t="s" s="44">
        <v>92</v>
      </c>
      <c r="E363" t="s" s="44">
        <v>93</v>
      </c>
      <c r="F363" t="s" s="44">
        <v>79</v>
      </c>
      <c r="G363" t="s" s="44">
        <v>80</v>
      </c>
      <c r="H363" s="40">
        <v>43812.175694444442</v>
      </c>
      <c r="I363" t="s" s="44">
        <v>1389</v>
      </c>
      <c r="J363" t="s" s="44">
        <v>1390</v>
      </c>
      <c r="K363" t="s" s="44">
        <v>64</v>
      </c>
      <c r="L363" t="s" s="44">
        <v>50</v>
      </c>
      <c r="M363" t="s" s="44">
        <v>28</v>
      </c>
      <c r="N363" t="s" s="44">
        <v>27</v>
      </c>
      <c r="O363" s="45">
        <v>92247</v>
      </c>
      <c r="P363" s="45">
        <v>52289</v>
      </c>
      <c r="Q363" s="45">
        <v>193</v>
      </c>
      <c r="R363" s="45">
        <v>29089</v>
      </c>
      <c r="S363" s="45">
        <v>7734</v>
      </c>
      <c r="T363" s="45">
        <v>36823</v>
      </c>
      <c r="U363" s="45">
        <v>3420</v>
      </c>
      <c r="V363" s="45">
        <v>2335</v>
      </c>
      <c r="W363" s="45">
        <v>1870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107</v>
      </c>
      <c r="AF363" s="45">
        <v>0</v>
      </c>
      <c r="AG363" s="41"/>
    </row>
    <row r="364" ht="15.75" customHeight="1">
      <c r="A364" t="s" s="46">
        <v>1391</v>
      </c>
      <c r="B364" t="s" s="47">
        <v>90</v>
      </c>
      <c r="C364" t="s" s="47">
        <v>1392</v>
      </c>
      <c r="D364" t="s" s="47">
        <v>92</v>
      </c>
      <c r="E364" t="s" s="47">
        <v>93</v>
      </c>
      <c r="F364" t="s" s="47">
        <v>79</v>
      </c>
      <c r="G364" t="s" s="47">
        <v>80</v>
      </c>
      <c r="H364" s="9">
        <v>43812.197222222225</v>
      </c>
      <c r="I364" t="s" s="47">
        <v>1393</v>
      </c>
      <c r="J364" t="s" s="47">
        <v>1394</v>
      </c>
      <c r="K364" t="s" s="47">
        <v>49</v>
      </c>
      <c r="L364" t="s" s="47">
        <v>50</v>
      </c>
      <c r="M364" t="s" s="47">
        <v>28</v>
      </c>
      <c r="N364" t="s" s="47">
        <v>27</v>
      </c>
      <c r="O364" s="48">
        <v>76419</v>
      </c>
      <c r="P364" s="48">
        <v>44545</v>
      </c>
      <c r="Q364" s="48">
        <v>147</v>
      </c>
      <c r="R364" s="48">
        <v>30339</v>
      </c>
      <c r="S364" s="48">
        <v>4244</v>
      </c>
      <c r="T364" s="48">
        <v>34583</v>
      </c>
      <c r="U364" s="48">
        <v>2448</v>
      </c>
      <c r="V364" s="48">
        <v>1573</v>
      </c>
      <c r="W364" s="48">
        <v>1697</v>
      </c>
      <c r="X364" s="48">
        <v>0</v>
      </c>
      <c r="Y364" s="48">
        <v>0</v>
      </c>
      <c r="Z364" s="48">
        <v>0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11"/>
    </row>
    <row r="365" ht="15.75" customHeight="1">
      <c r="A365" t="s" s="43">
        <v>1395</v>
      </c>
      <c r="B365" t="s" s="44">
        <v>90</v>
      </c>
      <c r="C365" t="s" s="44">
        <v>1396</v>
      </c>
      <c r="D365" t="s" s="44">
        <v>92</v>
      </c>
      <c r="E365" t="s" s="44">
        <v>93</v>
      </c>
      <c r="F365" t="s" s="44">
        <v>79</v>
      </c>
      <c r="G365" t="s" s="44">
        <v>80</v>
      </c>
      <c r="H365" s="40">
        <v>43812.191666666666</v>
      </c>
      <c r="I365" t="s" s="44">
        <v>1397</v>
      </c>
      <c r="J365" t="s" s="44">
        <v>341</v>
      </c>
      <c r="K365" t="s" s="44">
        <v>49</v>
      </c>
      <c r="L365" t="s" s="44">
        <v>50</v>
      </c>
      <c r="M365" t="s" s="44">
        <v>28</v>
      </c>
      <c r="N365" t="s" s="44">
        <v>29</v>
      </c>
      <c r="O365" s="45">
        <v>76530</v>
      </c>
      <c r="P365" s="45">
        <v>52995</v>
      </c>
      <c r="Q365" s="45">
        <v>181</v>
      </c>
      <c r="R365" s="45">
        <v>27905</v>
      </c>
      <c r="S365" s="45">
        <v>5820</v>
      </c>
      <c r="T365" s="45">
        <v>35902</v>
      </c>
      <c r="U365" s="45">
        <v>7997</v>
      </c>
      <c r="V365" s="45">
        <v>1308</v>
      </c>
      <c r="W365" s="45">
        <v>1968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1"/>
    </row>
    <row r="366" ht="15.75" customHeight="1">
      <c r="A366" t="s" s="46">
        <v>1398</v>
      </c>
      <c r="B366" t="s" s="47">
        <v>101</v>
      </c>
      <c r="C366" t="s" s="47">
        <v>1399</v>
      </c>
      <c r="D366" t="s" s="47">
        <v>128</v>
      </c>
      <c r="E366" t="s" s="47">
        <v>104</v>
      </c>
      <c r="F366" t="s" s="47">
        <v>79</v>
      </c>
      <c r="G366" t="s" s="47">
        <v>46</v>
      </c>
      <c r="H366" s="9">
        <v>43812.1625</v>
      </c>
      <c r="I366" t="s" s="47">
        <v>592</v>
      </c>
      <c r="J366" t="s" s="47">
        <v>1400</v>
      </c>
      <c r="K366" t="s" s="47">
        <v>49</v>
      </c>
      <c r="L366" t="s" s="47">
        <v>56</v>
      </c>
      <c r="M366" t="s" s="47">
        <v>27</v>
      </c>
      <c r="N366" t="s" s="47">
        <v>28</v>
      </c>
      <c r="O366" s="48">
        <v>77131</v>
      </c>
      <c r="P366" s="48">
        <v>49273</v>
      </c>
      <c r="Q366" s="48">
        <v>157</v>
      </c>
      <c r="R366" s="48">
        <v>16306</v>
      </c>
      <c r="S366" s="48">
        <v>31484</v>
      </c>
      <c r="T366" s="48">
        <v>15178</v>
      </c>
      <c r="U366" s="48">
        <v>1626</v>
      </c>
      <c r="V366" s="48">
        <v>0</v>
      </c>
      <c r="W366" s="48">
        <v>0</v>
      </c>
      <c r="X366" s="48">
        <v>0</v>
      </c>
      <c r="Y366" s="48">
        <v>0</v>
      </c>
      <c r="Z366" s="48">
        <v>0</v>
      </c>
      <c r="AA366" s="48">
        <v>0</v>
      </c>
      <c r="AB366" s="48">
        <v>0</v>
      </c>
      <c r="AC366" s="48">
        <v>0</v>
      </c>
      <c r="AD366" s="48">
        <v>0</v>
      </c>
      <c r="AE366" s="48">
        <v>985</v>
      </c>
      <c r="AF366" s="48">
        <v>0</v>
      </c>
      <c r="AG366" s="11"/>
    </row>
    <row r="367" ht="15.75" customHeight="1">
      <c r="A367" t="s" s="43">
        <v>1401</v>
      </c>
      <c r="B367" t="s" s="44">
        <v>75</v>
      </c>
      <c r="C367" t="s" s="44">
        <v>1402</v>
      </c>
      <c r="D367" t="s" s="44">
        <v>77</v>
      </c>
      <c r="E367" t="s" s="44">
        <v>78</v>
      </c>
      <c r="F367" t="s" s="44">
        <v>79</v>
      </c>
      <c r="G367" t="s" s="44">
        <v>46</v>
      </c>
      <c r="H367" s="40">
        <v>43812.202083333330</v>
      </c>
      <c r="I367" t="s" s="44">
        <v>1403</v>
      </c>
      <c r="J367" t="s" s="44">
        <v>1404</v>
      </c>
      <c r="K367" t="s" s="44">
        <v>64</v>
      </c>
      <c r="L367" t="s" s="44">
        <v>56</v>
      </c>
      <c r="M367" t="s" s="44">
        <v>27</v>
      </c>
      <c r="N367" t="s" s="44">
        <v>29</v>
      </c>
      <c r="O367" s="45">
        <v>75737</v>
      </c>
      <c r="P367" s="45">
        <v>54829</v>
      </c>
      <c r="Q367" s="45">
        <v>211</v>
      </c>
      <c r="R367" s="45">
        <v>23555</v>
      </c>
      <c r="S367" s="45">
        <v>35271</v>
      </c>
      <c r="T367" s="45">
        <v>5644</v>
      </c>
      <c r="U367" s="45">
        <v>11716</v>
      </c>
      <c r="V367" s="45">
        <v>0</v>
      </c>
      <c r="W367" s="45">
        <v>2198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1"/>
    </row>
    <row r="368" ht="15.75" customHeight="1">
      <c r="A368" t="s" s="46">
        <v>1405</v>
      </c>
      <c r="B368" t="s" s="47">
        <v>84</v>
      </c>
      <c r="C368" t="s" s="47">
        <v>1406</v>
      </c>
      <c r="D368" t="s" s="47">
        <v>86</v>
      </c>
      <c r="E368" t="s" s="47">
        <v>86</v>
      </c>
      <c r="F368" t="s" s="47">
        <v>79</v>
      </c>
      <c r="G368" t="s" s="47">
        <v>46</v>
      </c>
      <c r="H368" s="9">
        <v>43812.082638888889</v>
      </c>
      <c r="I368" t="s" s="47">
        <v>1407</v>
      </c>
      <c r="J368" t="s" s="47">
        <v>1408</v>
      </c>
      <c r="K368" t="s" s="47">
        <v>49</v>
      </c>
      <c r="L368" t="s" s="47">
        <v>56</v>
      </c>
      <c r="M368" t="s" s="47">
        <v>27</v>
      </c>
      <c r="N368" t="s" s="47">
        <v>28</v>
      </c>
      <c r="O368" s="48">
        <v>85368</v>
      </c>
      <c r="P368" s="48">
        <v>54161</v>
      </c>
      <c r="Q368" s="48">
        <v>236</v>
      </c>
      <c r="R368" s="48">
        <v>22836</v>
      </c>
      <c r="S368" s="48">
        <v>34358</v>
      </c>
      <c r="T368" s="48">
        <v>11522</v>
      </c>
      <c r="U368" s="48">
        <v>5614</v>
      </c>
      <c r="V368" s="48">
        <v>0</v>
      </c>
      <c r="W368" s="48">
        <v>2667</v>
      </c>
      <c r="X368" s="48">
        <v>0</v>
      </c>
      <c r="Y368" s="48">
        <v>0</v>
      </c>
      <c r="Z368" s="48">
        <v>0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11"/>
    </row>
    <row r="369" ht="15.75" customHeight="1">
      <c r="A369" t="s" s="43">
        <v>1409</v>
      </c>
      <c r="B369" t="s" s="44">
        <v>42</v>
      </c>
      <c r="C369" t="s" s="44">
        <v>1410</v>
      </c>
      <c r="D369" t="s" s="44">
        <v>339</v>
      </c>
      <c r="E369" t="s" s="44">
        <v>45</v>
      </c>
      <c r="F369" t="s" s="44">
        <v>45</v>
      </c>
      <c r="G369" t="s" s="44">
        <v>46</v>
      </c>
      <c r="H369" s="40">
        <v>43812.11875</v>
      </c>
      <c r="I369" t="s" s="44">
        <v>1411</v>
      </c>
      <c r="J369" t="s" s="44">
        <v>414</v>
      </c>
      <c r="K369" t="s" s="44">
        <v>49</v>
      </c>
      <c r="L369" t="s" s="44">
        <v>50</v>
      </c>
      <c r="M369" t="s" s="44">
        <v>28</v>
      </c>
      <c r="N369" t="s" s="44">
        <v>27</v>
      </c>
      <c r="O369" s="45">
        <v>56322</v>
      </c>
      <c r="P369" s="45">
        <v>32246</v>
      </c>
      <c r="Q369" s="45">
        <v>83</v>
      </c>
      <c r="R369" s="45">
        <v>10606</v>
      </c>
      <c r="S369" s="45">
        <v>6307</v>
      </c>
      <c r="T369" s="45">
        <v>16913</v>
      </c>
      <c r="U369" s="45">
        <v>1116</v>
      </c>
      <c r="V369" s="45">
        <v>3604</v>
      </c>
      <c r="W369" s="45">
        <v>0</v>
      </c>
      <c r="X369" s="45">
        <v>0</v>
      </c>
      <c r="Y369" s="45">
        <v>2446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1860</v>
      </c>
      <c r="AF369" s="45">
        <v>0</v>
      </c>
      <c r="AG369" s="41"/>
    </row>
    <row r="370" ht="15.75" customHeight="1">
      <c r="A370" t="s" s="46">
        <v>1412</v>
      </c>
      <c r="B370" t="s" s="47">
        <v>183</v>
      </c>
      <c r="C370" t="s" s="47">
        <v>1413</v>
      </c>
      <c r="D370" t="s" s="47">
        <v>224</v>
      </c>
      <c r="E370" t="s" s="47">
        <v>186</v>
      </c>
      <c r="F370" t="s" s="47">
        <v>79</v>
      </c>
      <c r="G370" t="s" s="47">
        <v>46</v>
      </c>
      <c r="H370" s="9">
        <v>43812.13125</v>
      </c>
      <c r="I370" t="s" s="47">
        <v>1414</v>
      </c>
      <c r="J370" t="s" s="47">
        <v>1415</v>
      </c>
      <c r="K370" t="s" s="47">
        <v>64</v>
      </c>
      <c r="L370" t="s" s="47">
        <v>56</v>
      </c>
      <c r="M370" t="s" s="47">
        <v>27</v>
      </c>
      <c r="N370" t="s" s="47">
        <v>28</v>
      </c>
      <c r="O370" s="48">
        <v>87795</v>
      </c>
      <c r="P370" s="48">
        <v>64717</v>
      </c>
      <c r="Q370" s="48">
        <v>225</v>
      </c>
      <c r="R370" s="48">
        <v>24664</v>
      </c>
      <c r="S370" s="48">
        <v>38692</v>
      </c>
      <c r="T370" s="48">
        <v>14028</v>
      </c>
      <c r="U370" s="48">
        <v>8171</v>
      </c>
      <c r="V370" s="48">
        <v>0</v>
      </c>
      <c r="W370" s="48">
        <v>2478</v>
      </c>
      <c r="X370" s="48">
        <v>0</v>
      </c>
      <c r="Y370" s="48">
        <v>0</v>
      </c>
      <c r="Z370" s="48">
        <v>0</v>
      </c>
      <c r="AA370" s="48">
        <v>0</v>
      </c>
      <c r="AB370" s="48">
        <v>0</v>
      </c>
      <c r="AC370" s="48">
        <v>0</v>
      </c>
      <c r="AD370" s="48">
        <v>0</v>
      </c>
      <c r="AE370" s="48">
        <v>1348</v>
      </c>
      <c r="AF370" s="48">
        <v>0</v>
      </c>
      <c r="AG370" s="11"/>
    </row>
    <row r="371" ht="15.75" customHeight="1">
      <c r="A371" t="s" s="43">
        <v>1416</v>
      </c>
      <c r="B371" t="s" s="44">
        <v>101</v>
      </c>
      <c r="C371" t="s" s="44">
        <v>1417</v>
      </c>
      <c r="D371" t="s" s="44">
        <v>103</v>
      </c>
      <c r="E371" t="s" s="44">
        <v>104</v>
      </c>
      <c r="F371" t="s" s="44">
        <v>79</v>
      </c>
      <c r="G371" t="s" s="44">
        <v>46</v>
      </c>
      <c r="H371" s="40">
        <v>43812.235416666670</v>
      </c>
      <c r="I371" t="s" s="44">
        <v>1418</v>
      </c>
      <c r="J371" t="s" s="44">
        <v>1419</v>
      </c>
      <c r="K371" t="s" s="44">
        <v>64</v>
      </c>
      <c r="L371" t="s" s="44">
        <v>56</v>
      </c>
      <c r="M371" t="s" s="44">
        <v>27</v>
      </c>
      <c r="N371" t="s" s="44">
        <v>28</v>
      </c>
      <c r="O371" s="45">
        <v>67442</v>
      </c>
      <c r="P371" s="45">
        <v>49356</v>
      </c>
      <c r="Q371" s="45">
        <v>197</v>
      </c>
      <c r="R371" s="45">
        <v>15385</v>
      </c>
      <c r="S371" s="45">
        <v>29027</v>
      </c>
      <c r="T371" s="45">
        <v>13642</v>
      </c>
      <c r="U371" s="45">
        <v>4756</v>
      </c>
      <c r="V371" s="45">
        <v>0</v>
      </c>
      <c r="W371" s="45">
        <v>1931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1"/>
    </row>
    <row r="372" ht="15.75" customHeight="1">
      <c r="A372" t="s" s="46">
        <v>1420</v>
      </c>
      <c r="B372" t="s" s="47">
        <v>256</v>
      </c>
      <c r="C372" t="s" s="47">
        <v>1421</v>
      </c>
      <c r="D372" t="s" s="47">
        <v>1103</v>
      </c>
      <c r="E372" t="s" s="47">
        <v>259</v>
      </c>
      <c r="F372" t="s" s="47">
        <v>79</v>
      </c>
      <c r="G372" t="s" s="47">
        <v>80</v>
      </c>
      <c r="H372" s="9">
        <v>43812.017361111109</v>
      </c>
      <c r="I372" t="s" s="47">
        <v>1081</v>
      </c>
      <c r="J372" t="s" s="47">
        <v>725</v>
      </c>
      <c r="K372" t="s" s="47">
        <v>49</v>
      </c>
      <c r="L372" t="s" s="47">
        <v>50</v>
      </c>
      <c r="M372" t="s" s="47">
        <v>28</v>
      </c>
      <c r="N372" t="s" s="47">
        <v>27</v>
      </c>
      <c r="O372" s="48">
        <v>60764</v>
      </c>
      <c r="P372" s="48">
        <v>34097</v>
      </c>
      <c r="Q372" s="48">
        <v>85</v>
      </c>
      <c r="R372" s="48">
        <v>8395</v>
      </c>
      <c r="S372" s="48">
        <v>8812</v>
      </c>
      <c r="T372" s="48">
        <v>17207</v>
      </c>
      <c r="U372" s="48">
        <v>816</v>
      </c>
      <c r="V372" s="48">
        <v>2168</v>
      </c>
      <c r="W372" s="48">
        <v>546</v>
      </c>
      <c r="X372" s="48">
        <v>0</v>
      </c>
      <c r="Y372" s="48">
        <v>0</v>
      </c>
      <c r="Z372" s="48">
        <v>0</v>
      </c>
      <c r="AA372" s="48">
        <v>0</v>
      </c>
      <c r="AB372" s="48">
        <v>0</v>
      </c>
      <c r="AC372" s="48">
        <v>0</v>
      </c>
      <c r="AD372" s="48">
        <v>0</v>
      </c>
      <c r="AE372" s="48">
        <v>4548</v>
      </c>
      <c r="AF372" s="48">
        <v>0</v>
      </c>
      <c r="AG372" s="11"/>
    </row>
    <row r="373" ht="15.75" customHeight="1">
      <c r="A373" t="s" s="43">
        <v>1422</v>
      </c>
      <c r="B373" t="s" s="44">
        <v>256</v>
      </c>
      <c r="C373" t="s" s="44">
        <v>1423</v>
      </c>
      <c r="D373" t="s" s="44">
        <v>1103</v>
      </c>
      <c r="E373" t="s" s="44">
        <v>259</v>
      </c>
      <c r="F373" t="s" s="44">
        <v>79</v>
      </c>
      <c r="G373" t="s" s="44">
        <v>46</v>
      </c>
      <c r="H373" s="40">
        <v>43812.123611111114</v>
      </c>
      <c r="I373" t="s" s="44">
        <v>179</v>
      </c>
      <c r="J373" t="s" s="44">
        <v>1424</v>
      </c>
      <c r="K373" t="s" s="44">
        <v>49</v>
      </c>
      <c r="L373" t="s" s="44">
        <v>56</v>
      </c>
      <c r="M373" t="s" s="44">
        <v>27</v>
      </c>
      <c r="N373" t="s" s="44">
        <v>28</v>
      </c>
      <c r="O373" s="45">
        <v>72348</v>
      </c>
      <c r="P373" s="45">
        <v>47817</v>
      </c>
      <c r="Q373" s="45">
        <v>180</v>
      </c>
      <c r="R373" s="45">
        <v>11626</v>
      </c>
      <c r="S373" s="45">
        <v>28135</v>
      </c>
      <c r="T373" s="45">
        <v>16509</v>
      </c>
      <c r="U373" s="45">
        <v>1953</v>
      </c>
      <c r="V373" s="45">
        <v>0</v>
      </c>
      <c r="W373" s="45">
        <v>1220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1"/>
    </row>
    <row r="374" ht="15.75" customHeight="1">
      <c r="A374" t="s" s="46">
        <v>1425</v>
      </c>
      <c r="B374" t="s" s="47">
        <v>197</v>
      </c>
      <c r="C374" t="s" s="47">
        <v>1426</v>
      </c>
      <c r="D374" t="s" s="47">
        <v>383</v>
      </c>
      <c r="E374" t="s" s="47">
        <v>200</v>
      </c>
      <c r="F374" t="s" s="47">
        <v>79</v>
      </c>
      <c r="G374" t="s" s="47">
        <v>46</v>
      </c>
      <c r="H374" s="9">
        <v>43812.2</v>
      </c>
      <c r="I374" t="s" s="47">
        <v>1329</v>
      </c>
      <c r="J374" t="s" s="47">
        <v>1427</v>
      </c>
      <c r="K374" t="s" s="47">
        <v>49</v>
      </c>
      <c r="L374" t="s" s="47">
        <v>56</v>
      </c>
      <c r="M374" t="s" s="47">
        <v>27</v>
      </c>
      <c r="N374" t="s" s="47">
        <v>29</v>
      </c>
      <c r="O374" s="48">
        <v>65427</v>
      </c>
      <c r="P374" s="48">
        <v>48930</v>
      </c>
      <c r="Q374" s="48">
        <v>152</v>
      </c>
      <c r="R374" s="48">
        <v>14898</v>
      </c>
      <c r="S374" s="48">
        <v>29548</v>
      </c>
      <c r="T374" s="48">
        <v>3402</v>
      </c>
      <c r="U374" s="48">
        <v>14650</v>
      </c>
      <c r="V374" s="48">
        <v>0</v>
      </c>
      <c r="W374" s="48">
        <v>1330</v>
      </c>
      <c r="X374" s="48">
        <v>0</v>
      </c>
      <c r="Y374" s="48">
        <v>0</v>
      </c>
      <c r="Z374" s="48">
        <v>0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11"/>
    </row>
    <row r="375" ht="15.75" customHeight="1">
      <c r="A375" t="s" s="43">
        <v>1428</v>
      </c>
      <c r="B375" t="s" s="44">
        <v>58</v>
      </c>
      <c r="C375" t="s" s="44">
        <v>1429</v>
      </c>
      <c r="D375" t="s" s="44">
        <v>60</v>
      </c>
      <c r="E375" t="s" s="44">
        <v>60</v>
      </c>
      <c r="F375" t="s" s="44">
        <v>60</v>
      </c>
      <c r="G375" t="s" s="44">
        <v>46</v>
      </c>
      <c r="H375" s="40">
        <v>43812.111805555556</v>
      </c>
      <c r="I375" t="s" s="44">
        <v>1368</v>
      </c>
      <c r="J375" t="s" s="44">
        <v>1430</v>
      </c>
      <c r="K375" t="s" s="44">
        <v>49</v>
      </c>
      <c r="L375" t="s" s="44">
        <v>673</v>
      </c>
      <c r="M375" t="s" s="44">
        <v>32</v>
      </c>
      <c r="N375" t="s" s="44">
        <v>28</v>
      </c>
      <c r="O375" s="45">
        <v>70544</v>
      </c>
      <c r="P375" s="45">
        <v>48221</v>
      </c>
      <c r="Q375" s="45">
        <v>140</v>
      </c>
      <c r="R375" s="45">
        <v>5705</v>
      </c>
      <c r="S375" s="45">
        <v>10467</v>
      </c>
      <c r="T375" s="45">
        <v>14328</v>
      </c>
      <c r="U375" s="45">
        <v>3393</v>
      </c>
      <c r="V375" s="45">
        <v>0</v>
      </c>
      <c r="W375" s="45">
        <v>0</v>
      </c>
      <c r="X375" s="45">
        <v>20033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1"/>
    </row>
    <row r="376" ht="15.75" customHeight="1">
      <c r="A376" t="s" s="46">
        <v>1431</v>
      </c>
      <c r="B376" t="s" s="47">
        <v>183</v>
      </c>
      <c r="C376" t="s" s="47">
        <v>1432</v>
      </c>
      <c r="D376" t="s" s="47">
        <v>467</v>
      </c>
      <c r="E376" t="s" s="47">
        <v>186</v>
      </c>
      <c r="F376" t="s" s="47">
        <v>79</v>
      </c>
      <c r="G376" t="s" s="47">
        <v>46</v>
      </c>
      <c r="H376" s="9">
        <v>43812.115277777775</v>
      </c>
      <c r="I376" t="s" s="47">
        <v>528</v>
      </c>
      <c r="J376" t="s" s="47">
        <v>1433</v>
      </c>
      <c r="K376" t="s" s="47">
        <v>49</v>
      </c>
      <c r="L376" t="s" s="47">
        <v>56</v>
      </c>
      <c r="M376" t="s" s="47">
        <v>27</v>
      </c>
      <c r="N376" t="s" s="47">
        <v>28</v>
      </c>
      <c r="O376" s="48">
        <v>82203</v>
      </c>
      <c r="P376" s="48">
        <v>56186</v>
      </c>
      <c r="Q376" s="48">
        <v>335</v>
      </c>
      <c r="R376" s="48">
        <v>22594</v>
      </c>
      <c r="S376" s="48">
        <v>35051</v>
      </c>
      <c r="T376" s="48">
        <v>12457</v>
      </c>
      <c r="U376" s="48">
        <v>7739</v>
      </c>
      <c r="V376" s="48">
        <v>0</v>
      </c>
      <c r="W376" s="48">
        <v>0</v>
      </c>
      <c r="X376" s="48">
        <v>0</v>
      </c>
      <c r="Y376" s="48">
        <v>0</v>
      </c>
      <c r="Z376" s="48">
        <v>0</v>
      </c>
      <c r="AA376" s="48">
        <v>0</v>
      </c>
      <c r="AB376" s="48">
        <v>0</v>
      </c>
      <c r="AC376" s="48">
        <v>0</v>
      </c>
      <c r="AD376" s="48">
        <v>0</v>
      </c>
      <c r="AE376" s="48">
        <v>939</v>
      </c>
      <c r="AF376" s="48">
        <v>0</v>
      </c>
      <c r="AG376" s="11"/>
    </row>
    <row r="377" ht="15.75" customHeight="1">
      <c r="A377" t="s" s="43">
        <v>1434</v>
      </c>
      <c r="B377" t="s" s="44">
        <v>75</v>
      </c>
      <c r="C377" t="s" s="44">
        <v>1435</v>
      </c>
      <c r="D377" t="s" s="44">
        <v>123</v>
      </c>
      <c r="E377" t="s" s="44">
        <v>78</v>
      </c>
      <c r="F377" t="s" s="44">
        <v>79</v>
      </c>
      <c r="G377" t="s" s="44">
        <v>46</v>
      </c>
      <c r="H377" s="40">
        <v>43812.170138888891</v>
      </c>
      <c r="I377" t="s" s="44">
        <v>1436</v>
      </c>
      <c r="J377" t="s" s="44">
        <v>1038</v>
      </c>
      <c r="K377" t="s" s="44">
        <v>64</v>
      </c>
      <c r="L377" t="s" s="44">
        <v>56</v>
      </c>
      <c r="M377" t="s" s="44">
        <v>27</v>
      </c>
      <c r="N377" t="s" s="44">
        <v>29</v>
      </c>
      <c r="O377" s="45">
        <v>85146</v>
      </c>
      <c r="P377" s="45">
        <v>62762</v>
      </c>
      <c r="Q377" s="45">
        <v>222</v>
      </c>
      <c r="R377" s="45">
        <v>18197</v>
      </c>
      <c r="S377" s="45">
        <v>33455</v>
      </c>
      <c r="T377" s="45">
        <v>11218</v>
      </c>
      <c r="U377" s="45">
        <v>15258</v>
      </c>
      <c r="V377" s="45">
        <v>0</v>
      </c>
      <c r="W377" s="45">
        <v>2234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597</v>
      </c>
      <c r="AF377" s="45">
        <v>0</v>
      </c>
      <c r="AG377" s="41"/>
    </row>
    <row r="378" ht="15.75" customHeight="1">
      <c r="A378" t="s" s="46">
        <v>1437</v>
      </c>
      <c r="B378" t="s" s="47">
        <v>228</v>
      </c>
      <c r="C378" t="s" s="47">
        <v>1438</v>
      </c>
      <c r="D378" t="s" s="47">
        <v>230</v>
      </c>
      <c r="E378" t="s" s="47">
        <v>230</v>
      </c>
      <c r="F378" t="s" s="47">
        <v>230</v>
      </c>
      <c r="G378" t="s" s="47">
        <v>46</v>
      </c>
      <c r="H378" s="9">
        <v>43812.121527777781</v>
      </c>
      <c r="I378" t="s" s="47">
        <v>1439</v>
      </c>
      <c r="J378" t="s" s="47">
        <v>1440</v>
      </c>
      <c r="K378" t="s" s="47">
        <v>49</v>
      </c>
      <c r="L378" t="s" s="47">
        <v>247</v>
      </c>
      <c r="M378" t="s" s="47">
        <v>35</v>
      </c>
      <c r="N378" t="s" s="47">
        <v>34</v>
      </c>
      <c r="O378" s="48">
        <v>70449</v>
      </c>
      <c r="P378" s="48">
        <v>44620</v>
      </c>
      <c r="Q378" s="48">
        <v>348</v>
      </c>
      <c r="R378" s="48">
        <v>9537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10936</v>
      </c>
      <c r="AA378" s="48">
        <v>20473</v>
      </c>
      <c r="AB378" s="48">
        <v>6384</v>
      </c>
      <c r="AC378" s="48">
        <v>2611</v>
      </c>
      <c r="AD378" s="48">
        <v>3526</v>
      </c>
      <c r="AE378" s="48">
        <v>690</v>
      </c>
      <c r="AF378" s="48">
        <v>0</v>
      </c>
      <c r="AG378" s="11"/>
    </row>
    <row r="379" ht="15.75" customHeight="1">
      <c r="A379" t="s" s="43">
        <v>1441</v>
      </c>
      <c r="B379" t="s" s="44">
        <v>84</v>
      </c>
      <c r="C379" t="s" s="44">
        <v>1442</v>
      </c>
      <c r="D379" t="s" s="44">
        <v>476</v>
      </c>
      <c r="E379" t="s" s="44">
        <v>86</v>
      </c>
      <c r="F379" t="s" s="44">
        <v>79</v>
      </c>
      <c r="G379" t="s" s="44">
        <v>46</v>
      </c>
      <c r="H379" s="40">
        <v>43812.109027777777</v>
      </c>
      <c r="I379" t="s" s="44">
        <v>105</v>
      </c>
      <c r="J379" t="s" s="44">
        <v>1443</v>
      </c>
      <c r="K379" t="s" s="44">
        <v>49</v>
      </c>
      <c r="L379" t="s" s="44">
        <v>56</v>
      </c>
      <c r="M379" t="s" s="44">
        <v>27</v>
      </c>
      <c r="N379" t="s" s="44">
        <v>28</v>
      </c>
      <c r="O379" s="45">
        <v>78220</v>
      </c>
      <c r="P379" s="45">
        <v>56123</v>
      </c>
      <c r="Q379" s="45">
        <v>204</v>
      </c>
      <c r="R379" s="45">
        <v>28018</v>
      </c>
      <c r="S379" s="45">
        <v>37426</v>
      </c>
      <c r="T379" s="45">
        <v>9408</v>
      </c>
      <c r="U379" s="45">
        <v>6474</v>
      </c>
      <c r="V379" s="45">
        <v>0</v>
      </c>
      <c r="W379" s="45">
        <v>2177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638</v>
      </c>
      <c r="AF379" s="45">
        <v>0</v>
      </c>
      <c r="AG379" s="41"/>
    </row>
    <row r="380" ht="15.75" customHeight="1">
      <c r="A380" t="s" s="46">
        <v>1444</v>
      </c>
      <c r="B380" t="s" s="47">
        <v>75</v>
      </c>
      <c r="C380" t="s" s="47">
        <v>1445</v>
      </c>
      <c r="D380" t="s" s="47">
        <v>143</v>
      </c>
      <c r="E380" t="s" s="47">
        <v>78</v>
      </c>
      <c r="F380" t="s" s="47">
        <v>79</v>
      </c>
      <c r="G380" t="s" s="47">
        <v>46</v>
      </c>
      <c r="H380" s="9">
        <v>43812.188194444447</v>
      </c>
      <c r="I380" t="s" s="47">
        <v>592</v>
      </c>
      <c r="J380" t="s" s="47">
        <v>1446</v>
      </c>
      <c r="K380" t="s" s="47">
        <v>49</v>
      </c>
      <c r="L380" t="s" s="47">
        <v>56</v>
      </c>
      <c r="M380" t="s" s="47">
        <v>27</v>
      </c>
      <c r="N380" t="s" s="47">
        <v>28</v>
      </c>
      <c r="O380" s="48">
        <v>91545</v>
      </c>
      <c r="P380" s="48">
        <v>62543</v>
      </c>
      <c r="Q380" s="48">
        <v>237</v>
      </c>
      <c r="R380" s="48">
        <v>6255</v>
      </c>
      <c r="S380" s="48">
        <v>30938</v>
      </c>
      <c r="T380" s="48">
        <v>24683</v>
      </c>
      <c r="U380" s="48">
        <v>4991</v>
      </c>
      <c r="V380" s="48">
        <v>0</v>
      </c>
      <c r="W380" s="48">
        <v>1931</v>
      </c>
      <c r="X380" s="48">
        <v>0</v>
      </c>
      <c r="Y380" s="48">
        <v>0</v>
      </c>
      <c r="Z380" s="48">
        <v>0</v>
      </c>
      <c r="AA380" s="48">
        <v>0</v>
      </c>
      <c r="AB380" s="48">
        <v>0</v>
      </c>
      <c r="AC380" s="48">
        <v>0</v>
      </c>
      <c r="AD380" s="48">
        <v>0</v>
      </c>
      <c r="AE380" s="48">
        <v>0</v>
      </c>
      <c r="AF380" s="48">
        <v>0</v>
      </c>
      <c r="AG380" s="11"/>
    </row>
    <row r="381" ht="15.75" customHeight="1">
      <c r="A381" t="s" s="43">
        <v>1447</v>
      </c>
      <c r="B381" t="s" s="44">
        <v>75</v>
      </c>
      <c r="C381" t="s" s="44">
        <v>1448</v>
      </c>
      <c r="D381" t="s" s="44">
        <v>143</v>
      </c>
      <c r="E381" t="s" s="44">
        <v>78</v>
      </c>
      <c r="F381" t="s" s="44">
        <v>79</v>
      </c>
      <c r="G381" t="s" s="44">
        <v>80</v>
      </c>
      <c r="H381" s="40">
        <v>43812.194444444445</v>
      </c>
      <c r="I381" t="s" s="44">
        <v>630</v>
      </c>
      <c r="J381" t="s" s="44">
        <v>221</v>
      </c>
      <c r="K381" t="s" s="44">
        <v>49</v>
      </c>
      <c r="L381" t="s" s="44">
        <v>56</v>
      </c>
      <c r="M381" t="s" s="44">
        <v>27</v>
      </c>
      <c r="N381" t="s" s="44">
        <v>28</v>
      </c>
      <c r="O381" s="45">
        <v>96363</v>
      </c>
      <c r="P381" s="45">
        <v>64007</v>
      </c>
      <c r="Q381" s="45">
        <v>181</v>
      </c>
      <c r="R381" s="45">
        <v>6944</v>
      </c>
      <c r="S381" s="45">
        <v>32011</v>
      </c>
      <c r="T381" s="45">
        <v>25067</v>
      </c>
      <c r="U381" s="45">
        <v>4688</v>
      </c>
      <c r="V381" s="45">
        <v>0</v>
      </c>
      <c r="W381" s="45">
        <v>1495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746</v>
      </c>
      <c r="AF381" s="45">
        <v>0</v>
      </c>
      <c r="AG381" s="41"/>
    </row>
    <row r="382" ht="15.75" customHeight="1">
      <c r="A382" t="s" s="46">
        <v>1449</v>
      </c>
      <c r="B382" t="s" s="47">
        <v>160</v>
      </c>
      <c r="C382" t="s" s="47">
        <v>1450</v>
      </c>
      <c r="D382" t="s" s="47">
        <v>162</v>
      </c>
      <c r="E382" t="s" s="47">
        <v>162</v>
      </c>
      <c r="F382" t="s" s="47">
        <v>79</v>
      </c>
      <c r="G382" t="s" s="47">
        <v>80</v>
      </c>
      <c r="H382" s="9">
        <v>43812.126388888886</v>
      </c>
      <c r="I382" t="s" s="47">
        <v>1451</v>
      </c>
      <c r="J382" t="s" s="47">
        <v>1452</v>
      </c>
      <c r="K382" t="s" s="47">
        <v>64</v>
      </c>
      <c r="L382" t="s" s="47">
        <v>50</v>
      </c>
      <c r="M382" t="s" s="47">
        <v>28</v>
      </c>
      <c r="N382" t="s" s="47">
        <v>27</v>
      </c>
      <c r="O382" s="48">
        <v>70021</v>
      </c>
      <c r="P382" s="48">
        <v>45741</v>
      </c>
      <c r="Q382" s="48">
        <v>104</v>
      </c>
      <c r="R382" s="48">
        <v>16482</v>
      </c>
      <c r="S382" s="48">
        <v>11482</v>
      </c>
      <c r="T382" s="48">
        <v>27964</v>
      </c>
      <c r="U382" s="48">
        <v>3717</v>
      </c>
      <c r="V382" s="48">
        <v>1202</v>
      </c>
      <c r="W382" s="48">
        <v>1160</v>
      </c>
      <c r="X382" s="48">
        <v>0</v>
      </c>
      <c r="Y382" s="48">
        <v>0</v>
      </c>
      <c r="Z382" s="48">
        <v>0</v>
      </c>
      <c r="AA382" s="48">
        <v>0</v>
      </c>
      <c r="AB382" s="48">
        <v>0</v>
      </c>
      <c r="AC382" s="48">
        <v>0</v>
      </c>
      <c r="AD382" s="48">
        <v>0</v>
      </c>
      <c r="AE382" s="48">
        <v>216</v>
      </c>
      <c r="AF382" s="48">
        <v>0</v>
      </c>
      <c r="AG382" s="11"/>
    </row>
    <row r="383" ht="15.75" customHeight="1">
      <c r="A383" t="s" s="43">
        <v>1453</v>
      </c>
      <c r="B383" t="s" s="44">
        <v>75</v>
      </c>
      <c r="C383" t="s" s="44">
        <v>1454</v>
      </c>
      <c r="D383" t="s" s="44">
        <v>867</v>
      </c>
      <c r="E383" t="s" s="44">
        <v>78</v>
      </c>
      <c r="F383" t="s" s="44">
        <v>79</v>
      </c>
      <c r="G383" t="s" s="44">
        <v>46</v>
      </c>
      <c r="H383" s="40">
        <v>43812.161111111112</v>
      </c>
      <c r="I383" t="s" s="44">
        <v>245</v>
      </c>
      <c r="J383" t="s" s="44">
        <v>1455</v>
      </c>
      <c r="K383" t="s" s="44">
        <v>49</v>
      </c>
      <c r="L383" t="s" s="44">
        <v>56</v>
      </c>
      <c r="M383" t="s" s="44">
        <v>27</v>
      </c>
      <c r="N383" t="s" s="44">
        <v>29</v>
      </c>
      <c r="O383" s="45">
        <v>74665</v>
      </c>
      <c r="P383" s="45">
        <v>57110</v>
      </c>
      <c r="Q383" s="45">
        <v>194</v>
      </c>
      <c r="R383" s="45">
        <v>12041</v>
      </c>
      <c r="S383" s="45">
        <v>31656</v>
      </c>
      <c r="T383" s="45">
        <v>2965</v>
      </c>
      <c r="U383" s="45">
        <v>19615</v>
      </c>
      <c r="V383" s="45">
        <v>0</v>
      </c>
      <c r="W383" s="45">
        <v>1874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1000</v>
      </c>
      <c r="AF383" s="45">
        <v>0</v>
      </c>
      <c r="AG383" s="41"/>
    </row>
    <row r="384" ht="15.75" customHeight="1">
      <c r="A384" t="s" s="46">
        <v>1456</v>
      </c>
      <c r="B384" t="s" s="47">
        <v>42</v>
      </c>
      <c r="C384" t="s" s="47">
        <v>1457</v>
      </c>
      <c r="D384" t="s" s="47">
        <v>339</v>
      </c>
      <c r="E384" t="s" s="47">
        <v>45</v>
      </c>
      <c r="F384" t="s" s="47">
        <v>45</v>
      </c>
      <c r="G384" t="s" s="47">
        <v>46</v>
      </c>
      <c r="H384" s="9">
        <v>43812.15</v>
      </c>
      <c r="I384" t="s" s="47">
        <v>1458</v>
      </c>
      <c r="J384" t="s" s="47">
        <v>1038</v>
      </c>
      <c r="K384" t="s" s="47">
        <v>49</v>
      </c>
      <c r="L384" t="s" s="47">
        <v>56</v>
      </c>
      <c r="M384" t="s" s="47">
        <v>27</v>
      </c>
      <c r="N384" t="s" s="47">
        <v>28</v>
      </c>
      <c r="O384" s="48">
        <v>67098</v>
      </c>
      <c r="P384" s="48">
        <v>50217</v>
      </c>
      <c r="Q384" s="48">
        <v>136</v>
      </c>
      <c r="R384" s="48">
        <v>9982</v>
      </c>
      <c r="S384" s="48">
        <v>26160</v>
      </c>
      <c r="T384" s="48">
        <v>16178</v>
      </c>
      <c r="U384" s="48">
        <v>4909</v>
      </c>
      <c r="V384" s="48">
        <v>0</v>
      </c>
      <c r="W384" s="48">
        <v>1353</v>
      </c>
      <c r="X384" s="48">
        <v>0</v>
      </c>
      <c r="Y384" s="48">
        <v>1182</v>
      </c>
      <c r="Z384" s="48">
        <v>0</v>
      </c>
      <c r="AA384" s="48">
        <v>0</v>
      </c>
      <c r="AB384" s="48">
        <v>0</v>
      </c>
      <c r="AC384" s="48">
        <v>0</v>
      </c>
      <c r="AD384" s="48">
        <v>0</v>
      </c>
      <c r="AE384" s="48">
        <v>435</v>
      </c>
      <c r="AF384" s="48">
        <v>0</v>
      </c>
      <c r="AG384" s="11"/>
    </row>
    <row r="385" ht="15.75" customHeight="1">
      <c r="A385" t="s" s="43">
        <v>1459</v>
      </c>
      <c r="B385" t="s" s="44">
        <v>42</v>
      </c>
      <c r="C385" t="s" s="44">
        <v>1460</v>
      </c>
      <c r="D385" t="s" s="44">
        <v>412</v>
      </c>
      <c r="E385" t="s" s="44">
        <v>45</v>
      </c>
      <c r="F385" t="s" s="44">
        <v>45</v>
      </c>
      <c r="G385" t="s" s="44">
        <v>46</v>
      </c>
      <c r="H385" s="40">
        <v>43812.147222222222</v>
      </c>
      <c r="I385" t="s" s="44">
        <v>519</v>
      </c>
      <c r="J385" t="s" s="44">
        <v>115</v>
      </c>
      <c r="K385" t="s" s="44">
        <v>49</v>
      </c>
      <c r="L385" t="s" s="44">
        <v>56</v>
      </c>
      <c r="M385" t="s" s="44">
        <v>27</v>
      </c>
      <c r="N385" t="s" s="44">
        <v>29</v>
      </c>
      <c r="O385" s="45">
        <v>48997</v>
      </c>
      <c r="P385" s="45">
        <v>34214</v>
      </c>
      <c r="Q385" s="45">
        <v>213</v>
      </c>
      <c r="R385" s="45">
        <v>12138</v>
      </c>
      <c r="S385" s="45">
        <v>20020</v>
      </c>
      <c r="T385" s="45">
        <v>5585</v>
      </c>
      <c r="U385" s="45">
        <v>7882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727</v>
      </c>
      <c r="AF385" s="45">
        <v>0</v>
      </c>
      <c r="AG385" s="41"/>
    </row>
    <row r="386" ht="15.75" customHeight="1">
      <c r="A386" t="s" s="46">
        <v>1461</v>
      </c>
      <c r="B386" t="s" s="47">
        <v>58</v>
      </c>
      <c r="C386" t="s" s="47">
        <v>1462</v>
      </c>
      <c r="D386" t="s" s="47">
        <v>60</v>
      </c>
      <c r="E386" t="s" s="47">
        <v>60</v>
      </c>
      <c r="F386" t="s" s="47">
        <v>60</v>
      </c>
      <c r="G386" t="s" s="47">
        <v>46</v>
      </c>
      <c r="H386" s="9">
        <v>43812.136111111111</v>
      </c>
      <c r="I386" t="s" s="47">
        <v>805</v>
      </c>
      <c r="J386" t="s" s="47">
        <v>1463</v>
      </c>
      <c r="K386" t="s" s="47">
        <v>49</v>
      </c>
      <c r="L386" t="s" s="47">
        <v>56</v>
      </c>
      <c r="M386" t="s" s="47">
        <v>27</v>
      </c>
      <c r="N386" t="s" s="47">
        <v>32</v>
      </c>
      <c r="O386" s="48">
        <v>71035</v>
      </c>
      <c r="P386" s="48">
        <v>48825</v>
      </c>
      <c r="Q386" s="48">
        <v>92</v>
      </c>
      <c r="R386" s="48">
        <v>513</v>
      </c>
      <c r="S386" s="48">
        <v>22112</v>
      </c>
      <c r="T386" s="48">
        <v>2432</v>
      </c>
      <c r="U386" s="48">
        <v>2269</v>
      </c>
      <c r="V386" s="48">
        <v>0</v>
      </c>
      <c r="W386" s="48">
        <v>0</v>
      </c>
      <c r="X386" s="48">
        <v>21599</v>
      </c>
      <c r="Y386" s="48">
        <v>0</v>
      </c>
      <c r="Z386" s="48">
        <v>0</v>
      </c>
      <c r="AA386" s="48">
        <v>0</v>
      </c>
      <c r="AB386" s="48">
        <v>0</v>
      </c>
      <c r="AC386" s="48">
        <v>0</v>
      </c>
      <c r="AD386" s="48">
        <v>0</v>
      </c>
      <c r="AE386" s="48">
        <v>413</v>
      </c>
      <c r="AF386" s="48">
        <v>0</v>
      </c>
      <c r="AG386" s="11"/>
    </row>
    <row r="387" ht="15.75" customHeight="1">
      <c r="A387" t="s" s="43">
        <v>1464</v>
      </c>
      <c r="B387" t="s" s="44">
        <v>90</v>
      </c>
      <c r="C387" t="s" s="44">
        <v>1465</v>
      </c>
      <c r="D387" t="s" s="44">
        <v>324</v>
      </c>
      <c r="E387" t="s" s="44">
        <v>93</v>
      </c>
      <c r="F387" t="s" s="44">
        <v>79</v>
      </c>
      <c r="G387" t="s" s="44">
        <v>46</v>
      </c>
      <c r="H387" s="40">
        <v>43812.176388888889</v>
      </c>
      <c r="I387" t="s" s="44">
        <v>157</v>
      </c>
      <c r="J387" t="s" s="44">
        <v>824</v>
      </c>
      <c r="K387" t="s" s="44">
        <v>49</v>
      </c>
      <c r="L387" t="s" s="44">
        <v>56</v>
      </c>
      <c r="M387" t="s" s="44">
        <v>27</v>
      </c>
      <c r="N387" t="s" s="44">
        <v>28</v>
      </c>
      <c r="O387" s="45">
        <v>67397</v>
      </c>
      <c r="P387" s="45">
        <v>45310</v>
      </c>
      <c r="Q387" s="45">
        <v>138</v>
      </c>
      <c r="R387" s="45">
        <v>6354</v>
      </c>
      <c r="S387" s="45">
        <v>23925</v>
      </c>
      <c r="T387" s="45">
        <v>17571</v>
      </c>
      <c r="U387" s="45">
        <v>2328</v>
      </c>
      <c r="V387" s="45">
        <v>0</v>
      </c>
      <c r="W387" s="45">
        <v>938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548</v>
      </c>
      <c r="AF387" s="45">
        <v>0</v>
      </c>
      <c r="AG387" s="41"/>
    </row>
    <row r="388" ht="15.75" customHeight="1">
      <c r="A388" t="s" s="46">
        <v>1466</v>
      </c>
      <c r="B388" t="s" s="47">
        <v>166</v>
      </c>
      <c r="C388" t="s" s="47">
        <v>1467</v>
      </c>
      <c r="D388" t="s" s="47">
        <v>206</v>
      </c>
      <c r="E388" t="s" s="47">
        <v>169</v>
      </c>
      <c r="F388" t="s" s="47">
        <v>79</v>
      </c>
      <c r="G388" t="s" s="47">
        <v>46</v>
      </c>
      <c r="H388" s="9">
        <v>43812.184027777781</v>
      </c>
      <c r="I388" t="s" s="47">
        <v>1468</v>
      </c>
      <c r="J388" t="s" s="47">
        <v>1469</v>
      </c>
      <c r="K388" t="s" s="47">
        <v>64</v>
      </c>
      <c r="L388" t="s" s="47">
        <v>56</v>
      </c>
      <c r="M388" t="s" s="47">
        <v>27</v>
      </c>
      <c r="N388" t="s" s="47">
        <v>28</v>
      </c>
      <c r="O388" s="48">
        <v>78803</v>
      </c>
      <c r="P388" s="48">
        <v>51930</v>
      </c>
      <c r="Q388" s="48">
        <v>191</v>
      </c>
      <c r="R388" s="48">
        <v>11267</v>
      </c>
      <c r="S388" s="48">
        <v>29424</v>
      </c>
      <c r="T388" s="48">
        <v>18157</v>
      </c>
      <c r="U388" s="48">
        <v>2285</v>
      </c>
      <c r="V388" s="48">
        <v>0</v>
      </c>
      <c r="W388" s="48">
        <v>1107</v>
      </c>
      <c r="X388" s="48">
        <v>0</v>
      </c>
      <c r="Y388" s="48">
        <v>0</v>
      </c>
      <c r="Z388" s="48">
        <v>0</v>
      </c>
      <c r="AA388" s="48">
        <v>0</v>
      </c>
      <c r="AB388" s="48">
        <v>0</v>
      </c>
      <c r="AC388" s="48">
        <v>0</v>
      </c>
      <c r="AD388" s="48">
        <v>0</v>
      </c>
      <c r="AE388" s="48">
        <v>957</v>
      </c>
      <c r="AF388" s="48">
        <v>0</v>
      </c>
      <c r="AG388" s="11"/>
    </row>
    <row r="389" ht="15.75" customHeight="1">
      <c r="A389" t="s" s="43">
        <v>1470</v>
      </c>
      <c r="B389" t="s" s="44">
        <v>58</v>
      </c>
      <c r="C389" t="s" s="44">
        <v>1471</v>
      </c>
      <c r="D389" t="s" s="44">
        <v>60</v>
      </c>
      <c r="E389" t="s" s="44">
        <v>60</v>
      </c>
      <c r="F389" t="s" s="44">
        <v>60</v>
      </c>
      <c r="G389" t="s" s="44">
        <v>61</v>
      </c>
      <c r="H389" s="40">
        <v>43812.154861111114</v>
      </c>
      <c r="I389" t="s" s="44">
        <v>1472</v>
      </c>
      <c r="J389" t="s" s="44">
        <v>1473</v>
      </c>
      <c r="K389" t="s" s="44">
        <v>64</v>
      </c>
      <c r="L389" t="s" s="44">
        <v>65</v>
      </c>
      <c r="M389" t="s" s="44">
        <v>32</v>
      </c>
      <c r="N389" t="s" s="44">
        <v>28</v>
      </c>
      <c r="O389" s="45">
        <v>68856</v>
      </c>
      <c r="P389" s="45">
        <v>44420</v>
      </c>
      <c r="Q389" s="45">
        <v>93</v>
      </c>
      <c r="R389" s="45">
        <v>6268</v>
      </c>
      <c r="S389" s="45">
        <v>7150</v>
      </c>
      <c r="T389" s="45">
        <v>14354</v>
      </c>
      <c r="U389" s="45">
        <v>1675</v>
      </c>
      <c r="V389" s="45">
        <v>0</v>
      </c>
      <c r="W389" s="45">
        <v>0</v>
      </c>
      <c r="X389" s="45">
        <v>20622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619</v>
      </c>
      <c r="AF389" s="45">
        <v>0</v>
      </c>
      <c r="AG389" s="41"/>
    </row>
    <row r="390" ht="15.75" customHeight="1">
      <c r="A390" t="s" s="46">
        <v>1474</v>
      </c>
      <c r="B390" t="s" s="47">
        <v>58</v>
      </c>
      <c r="C390" t="s" s="47">
        <v>1475</v>
      </c>
      <c r="D390" t="s" s="47">
        <v>60</v>
      </c>
      <c r="E390" t="s" s="47">
        <v>60</v>
      </c>
      <c r="F390" t="s" s="47">
        <v>60</v>
      </c>
      <c r="G390" t="s" s="47">
        <v>46</v>
      </c>
      <c r="H390" s="9">
        <v>43812.109027777777</v>
      </c>
      <c r="I390" t="s" s="47">
        <v>1476</v>
      </c>
      <c r="J390" t="s" s="47">
        <v>1477</v>
      </c>
      <c r="K390" t="s" s="47">
        <v>49</v>
      </c>
      <c r="L390" t="s" s="47">
        <v>65</v>
      </c>
      <c r="M390" t="s" s="47">
        <v>32</v>
      </c>
      <c r="N390" t="s" s="47">
        <v>28</v>
      </c>
      <c r="O390" s="48">
        <v>21106</v>
      </c>
      <c r="P390" s="48">
        <v>14477</v>
      </c>
      <c r="Q390" s="48">
        <v>65</v>
      </c>
      <c r="R390" s="48">
        <v>2438</v>
      </c>
      <c r="S390" s="48">
        <v>3216</v>
      </c>
      <c r="T390" s="48">
        <v>4093</v>
      </c>
      <c r="U390" s="48">
        <v>637</v>
      </c>
      <c r="V390" s="48">
        <v>0</v>
      </c>
      <c r="W390" s="48">
        <v>0</v>
      </c>
      <c r="X390" s="48">
        <v>6531</v>
      </c>
      <c r="Y390" s="48">
        <v>0</v>
      </c>
      <c r="Z390" s="48">
        <v>0</v>
      </c>
      <c r="AA390" s="48">
        <v>0</v>
      </c>
      <c r="AB390" s="48">
        <v>0</v>
      </c>
      <c r="AC390" s="48">
        <v>0</v>
      </c>
      <c r="AD390" s="48">
        <v>0</v>
      </c>
      <c r="AE390" s="48">
        <v>0</v>
      </c>
      <c r="AF390" s="48">
        <v>0</v>
      </c>
      <c r="AG390" s="11"/>
    </row>
    <row r="391" ht="15.75" customHeight="1">
      <c r="A391" t="s" s="43">
        <v>1478</v>
      </c>
      <c r="B391" t="s" s="44">
        <v>42</v>
      </c>
      <c r="C391" t="s" s="44">
        <v>1479</v>
      </c>
      <c r="D391" t="s" s="44">
        <v>44</v>
      </c>
      <c r="E391" t="s" s="44">
        <v>45</v>
      </c>
      <c r="F391" t="s" s="44">
        <v>45</v>
      </c>
      <c r="G391" t="s" s="44">
        <v>46</v>
      </c>
      <c r="H391" s="40">
        <v>43812.127083333333</v>
      </c>
      <c r="I391" t="s" s="44">
        <v>1480</v>
      </c>
      <c r="J391" t="s" s="44">
        <v>1481</v>
      </c>
      <c r="K391" t="s" s="44">
        <v>64</v>
      </c>
      <c r="L391" t="s" s="44">
        <v>50</v>
      </c>
      <c r="M391" t="s" s="44">
        <v>28</v>
      </c>
      <c r="N391" t="s" s="44">
        <v>27</v>
      </c>
      <c r="O391" s="45">
        <v>56419</v>
      </c>
      <c r="P391" s="45">
        <v>36756</v>
      </c>
      <c r="Q391" s="45">
        <v>107</v>
      </c>
      <c r="R391" s="45">
        <v>5637</v>
      </c>
      <c r="S391" s="45">
        <v>10283</v>
      </c>
      <c r="T391" s="45">
        <v>15920</v>
      </c>
      <c r="U391" s="45">
        <v>1485</v>
      </c>
      <c r="V391" s="45">
        <v>3184</v>
      </c>
      <c r="W391" s="45">
        <v>728</v>
      </c>
      <c r="X391" s="45">
        <v>0</v>
      </c>
      <c r="Y391" s="45">
        <v>4495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661</v>
      </c>
      <c r="AF391" s="45">
        <v>0</v>
      </c>
      <c r="AG391" s="41"/>
    </row>
    <row r="392" ht="15.75" customHeight="1">
      <c r="A392" t="s" s="46">
        <v>1482</v>
      </c>
      <c r="B392" t="s" s="47">
        <v>101</v>
      </c>
      <c r="C392" t="s" s="47">
        <v>1483</v>
      </c>
      <c r="D392" t="s" s="47">
        <v>128</v>
      </c>
      <c r="E392" t="s" s="47">
        <v>104</v>
      </c>
      <c r="F392" t="s" s="47">
        <v>79</v>
      </c>
      <c r="G392" t="s" s="47">
        <v>46</v>
      </c>
      <c r="H392" s="9">
        <v>43812.152777777781</v>
      </c>
      <c r="I392" t="s" s="47">
        <v>472</v>
      </c>
      <c r="J392" t="s" s="47">
        <v>1484</v>
      </c>
      <c r="K392" t="s" s="47">
        <v>49</v>
      </c>
      <c r="L392" t="s" s="47">
        <v>56</v>
      </c>
      <c r="M392" t="s" s="47">
        <v>27</v>
      </c>
      <c r="N392" t="s" s="47">
        <v>28</v>
      </c>
      <c r="O392" s="48">
        <v>75850</v>
      </c>
      <c r="P392" s="48">
        <v>54762</v>
      </c>
      <c r="Q392" s="48">
        <v>259</v>
      </c>
      <c r="R392" s="48">
        <v>21816</v>
      </c>
      <c r="S392" s="48">
        <v>34660</v>
      </c>
      <c r="T392" s="48">
        <v>12844</v>
      </c>
      <c r="U392" s="48">
        <v>5308</v>
      </c>
      <c r="V392" s="48">
        <v>0</v>
      </c>
      <c r="W392" s="48">
        <v>1950</v>
      </c>
      <c r="X392" s="48">
        <v>0</v>
      </c>
      <c r="Y392" s="48">
        <v>0</v>
      </c>
      <c r="Z392" s="48">
        <v>0</v>
      </c>
      <c r="AA392" s="48">
        <v>0</v>
      </c>
      <c r="AB392" s="48">
        <v>0</v>
      </c>
      <c r="AC392" s="48">
        <v>0</v>
      </c>
      <c r="AD392" s="48">
        <v>0</v>
      </c>
      <c r="AE392" s="48">
        <v>0</v>
      </c>
      <c r="AF392" s="48">
        <v>0</v>
      </c>
      <c r="AG392" s="11"/>
    </row>
    <row r="393" ht="15.75" customHeight="1">
      <c r="A393" t="s" s="43">
        <v>1485</v>
      </c>
      <c r="B393" t="s" s="44">
        <v>75</v>
      </c>
      <c r="C393" t="s" s="44">
        <v>1486</v>
      </c>
      <c r="D393" t="s" s="44">
        <v>392</v>
      </c>
      <c r="E393" t="s" s="44">
        <v>78</v>
      </c>
      <c r="F393" t="s" s="44">
        <v>79</v>
      </c>
      <c r="G393" t="s" s="44">
        <v>46</v>
      </c>
      <c r="H393" s="40">
        <v>43812.13125</v>
      </c>
      <c r="I393" t="s" s="44">
        <v>1487</v>
      </c>
      <c r="J393" t="s" s="44">
        <v>1488</v>
      </c>
      <c r="K393" t="s" s="44">
        <v>64</v>
      </c>
      <c r="L393" t="s" s="44">
        <v>56</v>
      </c>
      <c r="M393" t="s" s="44">
        <v>27</v>
      </c>
      <c r="N393" t="s" s="44">
        <v>29</v>
      </c>
      <c r="O393" s="45">
        <v>83414</v>
      </c>
      <c r="P393" s="45">
        <v>59998</v>
      </c>
      <c r="Q393" s="45">
        <v>190</v>
      </c>
      <c r="R393" s="45">
        <v>16047</v>
      </c>
      <c r="S393" s="45">
        <v>34431</v>
      </c>
      <c r="T393" s="45">
        <v>4404</v>
      </c>
      <c r="U393" s="45">
        <v>18384</v>
      </c>
      <c r="V393" s="45">
        <v>0</v>
      </c>
      <c r="W393" s="45">
        <v>2454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325</v>
      </c>
      <c r="AF393" s="45">
        <v>0</v>
      </c>
      <c r="AG393" s="41"/>
    </row>
    <row r="394" ht="15.75" customHeight="1">
      <c r="A394" t="s" s="46">
        <v>1489</v>
      </c>
      <c r="B394" t="s" s="47">
        <v>84</v>
      </c>
      <c r="C394" t="s" s="47">
        <v>1490</v>
      </c>
      <c r="D394" t="s" s="47">
        <v>497</v>
      </c>
      <c r="E394" t="s" s="47">
        <v>86</v>
      </c>
      <c r="F394" t="s" s="47">
        <v>79</v>
      </c>
      <c r="G394" t="s" s="47">
        <v>80</v>
      </c>
      <c r="H394" s="9">
        <v>43812.197916666664</v>
      </c>
      <c r="I394" t="s" s="47">
        <v>1491</v>
      </c>
      <c r="J394" t="s" s="47">
        <v>1492</v>
      </c>
      <c r="K394" t="s" s="47">
        <v>49</v>
      </c>
      <c r="L394" t="s" s="47">
        <v>131</v>
      </c>
      <c r="M394" t="s" s="47">
        <v>27</v>
      </c>
      <c r="N394" t="s" s="47">
        <v>28</v>
      </c>
      <c r="O394" s="48">
        <v>68211</v>
      </c>
      <c r="P394" s="48">
        <v>44739</v>
      </c>
      <c r="Q394" s="48">
        <v>140</v>
      </c>
      <c r="R394" s="48">
        <v>7446</v>
      </c>
      <c r="S394" s="48">
        <v>23485</v>
      </c>
      <c r="T394" s="48">
        <v>16039</v>
      </c>
      <c r="U394" s="48">
        <v>2361</v>
      </c>
      <c r="V394" s="48">
        <v>1921</v>
      </c>
      <c r="W394" s="48">
        <v>933</v>
      </c>
      <c r="X394" s="48">
        <v>0</v>
      </c>
      <c r="Y394" s="48">
        <v>0</v>
      </c>
      <c r="Z394" s="48">
        <v>0</v>
      </c>
      <c r="AA394" s="48">
        <v>0</v>
      </c>
      <c r="AB394" s="48">
        <v>0</v>
      </c>
      <c r="AC394" s="48">
        <v>0</v>
      </c>
      <c r="AD394" s="48">
        <v>0</v>
      </c>
      <c r="AE394" s="48">
        <v>0</v>
      </c>
      <c r="AF394" s="48">
        <v>0</v>
      </c>
      <c r="AG394" s="11"/>
    </row>
    <row r="395" ht="15.75" customHeight="1">
      <c r="A395" t="s" s="43">
        <v>1493</v>
      </c>
      <c r="B395" t="s" s="44">
        <v>256</v>
      </c>
      <c r="C395" t="s" s="44">
        <v>1494</v>
      </c>
      <c r="D395" t="s" s="44">
        <v>344</v>
      </c>
      <c r="E395" t="s" s="44">
        <v>259</v>
      </c>
      <c r="F395" t="s" s="44">
        <v>79</v>
      </c>
      <c r="G395" t="s" s="44">
        <v>80</v>
      </c>
      <c r="H395" s="40">
        <v>43811.977083333331</v>
      </c>
      <c r="I395" t="s" s="44">
        <v>1495</v>
      </c>
      <c r="J395" t="s" s="44">
        <v>1496</v>
      </c>
      <c r="K395" t="s" s="44">
        <v>64</v>
      </c>
      <c r="L395" t="s" s="44">
        <v>50</v>
      </c>
      <c r="M395" t="s" s="44">
        <v>28</v>
      </c>
      <c r="N395" t="s" s="44">
        <v>27</v>
      </c>
      <c r="O395" s="45">
        <v>57845</v>
      </c>
      <c r="P395" s="45">
        <v>37474</v>
      </c>
      <c r="Q395" s="45">
        <v>137</v>
      </c>
      <c r="R395" s="45">
        <v>12278</v>
      </c>
      <c r="S395" s="45">
        <v>9290</v>
      </c>
      <c r="T395" s="45">
        <v>21568</v>
      </c>
      <c r="U395" s="45">
        <v>2709</v>
      </c>
      <c r="V395" s="45">
        <v>2542</v>
      </c>
      <c r="W395" s="45">
        <v>1365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1"/>
    </row>
    <row r="396" ht="15.75" customHeight="1">
      <c r="A396" t="s" s="46">
        <v>1497</v>
      </c>
      <c r="B396" t="s" s="47">
        <v>256</v>
      </c>
      <c r="C396" t="s" s="47">
        <v>1498</v>
      </c>
      <c r="D396" t="s" s="47">
        <v>344</v>
      </c>
      <c r="E396" t="s" s="47">
        <v>259</v>
      </c>
      <c r="F396" t="s" s="47">
        <v>79</v>
      </c>
      <c r="G396" t="s" s="47">
        <v>80</v>
      </c>
      <c r="H396" s="9">
        <v>43812.003472222219</v>
      </c>
      <c r="I396" t="s" s="47">
        <v>1499</v>
      </c>
      <c r="J396" t="s" s="47">
        <v>1247</v>
      </c>
      <c r="K396" t="s" s="47">
        <v>49</v>
      </c>
      <c r="L396" t="s" s="47">
        <v>50</v>
      </c>
      <c r="M396" t="s" s="47">
        <v>28</v>
      </c>
      <c r="N396" t="s" s="47">
        <v>27</v>
      </c>
      <c r="O396" s="48">
        <v>63796</v>
      </c>
      <c r="P396" s="48">
        <v>43365</v>
      </c>
      <c r="Q396" s="48">
        <v>233</v>
      </c>
      <c r="R396" s="48">
        <v>15463</v>
      </c>
      <c r="S396" s="48">
        <v>10586</v>
      </c>
      <c r="T396" s="48">
        <v>26049</v>
      </c>
      <c r="U396" s="48">
        <v>4535</v>
      </c>
      <c r="V396" s="48">
        <v>0</v>
      </c>
      <c r="W396" s="48">
        <v>2195</v>
      </c>
      <c r="X396" s="48">
        <v>0</v>
      </c>
      <c r="Y396" s="48">
        <v>0</v>
      </c>
      <c r="Z396" s="48">
        <v>0</v>
      </c>
      <c r="AA396" s="48">
        <v>0</v>
      </c>
      <c r="AB396" s="48">
        <v>0</v>
      </c>
      <c r="AC396" s="48">
        <v>0</v>
      </c>
      <c r="AD396" s="48">
        <v>0</v>
      </c>
      <c r="AE396" s="48">
        <v>0</v>
      </c>
      <c r="AF396" s="48">
        <v>0</v>
      </c>
      <c r="AG396" s="11"/>
    </row>
    <row r="397" ht="15.75" customHeight="1">
      <c r="A397" t="s" s="43">
        <v>1500</v>
      </c>
      <c r="B397" t="s" s="44">
        <v>256</v>
      </c>
      <c r="C397" t="s" s="44">
        <v>1501</v>
      </c>
      <c r="D397" t="s" s="44">
        <v>344</v>
      </c>
      <c r="E397" t="s" s="44">
        <v>259</v>
      </c>
      <c r="F397" t="s" s="44">
        <v>79</v>
      </c>
      <c r="G397" t="s" s="44">
        <v>80</v>
      </c>
      <c r="H397" s="40">
        <v>43812.031944444447</v>
      </c>
      <c r="I397" t="s" s="44">
        <v>1171</v>
      </c>
      <c r="J397" t="s" s="44">
        <v>1502</v>
      </c>
      <c r="K397" t="s" s="44">
        <v>64</v>
      </c>
      <c r="L397" t="s" s="44">
        <v>50</v>
      </c>
      <c r="M397" t="s" s="44">
        <v>28</v>
      </c>
      <c r="N397" t="s" s="44">
        <v>27</v>
      </c>
      <c r="O397" s="45">
        <v>68486</v>
      </c>
      <c r="P397" s="45">
        <v>46999</v>
      </c>
      <c r="Q397" s="45">
        <v>119</v>
      </c>
      <c r="R397" s="45">
        <v>5765</v>
      </c>
      <c r="S397" s="45">
        <v>15589</v>
      </c>
      <c r="T397" s="45">
        <v>21354</v>
      </c>
      <c r="U397" s="45">
        <v>4357</v>
      </c>
      <c r="V397" s="45">
        <v>4331</v>
      </c>
      <c r="W397" s="45">
        <v>1368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1"/>
    </row>
    <row r="398" ht="15.75" customHeight="1">
      <c r="A398" t="s" s="46">
        <v>1503</v>
      </c>
      <c r="B398" t="s" s="47">
        <v>75</v>
      </c>
      <c r="C398" t="s" s="47">
        <v>1504</v>
      </c>
      <c r="D398" t="s" s="47">
        <v>77</v>
      </c>
      <c r="E398" t="s" s="47">
        <v>78</v>
      </c>
      <c r="F398" t="s" s="47">
        <v>79</v>
      </c>
      <c r="G398" t="s" s="47">
        <v>46</v>
      </c>
      <c r="H398" s="9">
        <v>43812.093055555553</v>
      </c>
      <c r="I398" t="s" s="47">
        <v>1505</v>
      </c>
      <c r="J398" t="s" s="47">
        <v>1050</v>
      </c>
      <c r="K398" t="s" s="47">
        <v>49</v>
      </c>
      <c r="L398" t="s" s="47">
        <v>56</v>
      </c>
      <c r="M398" t="s" s="47">
        <v>27</v>
      </c>
      <c r="N398" t="s" s="47">
        <v>28</v>
      </c>
      <c r="O398" s="48">
        <v>73549</v>
      </c>
      <c r="P398" s="48">
        <v>50786</v>
      </c>
      <c r="Q398" s="48">
        <v>189</v>
      </c>
      <c r="R398" s="48">
        <v>25251</v>
      </c>
      <c r="S398" s="48">
        <v>32769</v>
      </c>
      <c r="T398" s="48">
        <v>7518</v>
      </c>
      <c r="U398" s="48">
        <v>7390</v>
      </c>
      <c r="V398" s="48">
        <v>0</v>
      </c>
      <c r="W398" s="48">
        <v>2434</v>
      </c>
      <c r="X398" s="48">
        <v>0</v>
      </c>
      <c r="Y398" s="48">
        <v>0</v>
      </c>
      <c r="Z398" s="48">
        <v>0</v>
      </c>
      <c r="AA398" s="48">
        <v>0</v>
      </c>
      <c r="AB398" s="48">
        <v>0</v>
      </c>
      <c r="AC398" s="48">
        <v>0</v>
      </c>
      <c r="AD398" s="48">
        <v>0</v>
      </c>
      <c r="AE398" s="48">
        <v>675</v>
      </c>
      <c r="AF398" s="48">
        <v>0</v>
      </c>
      <c r="AG398" s="11"/>
    </row>
    <row r="399" ht="15.75" customHeight="1">
      <c r="A399" t="s" s="43">
        <v>1506</v>
      </c>
      <c r="B399" t="s" s="44">
        <v>75</v>
      </c>
      <c r="C399" t="s" s="44">
        <v>1507</v>
      </c>
      <c r="D399" t="s" s="44">
        <v>77</v>
      </c>
      <c r="E399" t="s" s="44">
        <v>78</v>
      </c>
      <c r="F399" t="s" s="44">
        <v>79</v>
      </c>
      <c r="G399" t="s" s="44">
        <v>46</v>
      </c>
      <c r="H399" s="40">
        <v>43812.121527777781</v>
      </c>
      <c r="I399" t="s" s="44">
        <v>1508</v>
      </c>
      <c r="J399" t="s" s="44">
        <v>1509</v>
      </c>
      <c r="K399" t="s" s="44">
        <v>49</v>
      </c>
      <c r="L399" t="s" s="44">
        <v>56</v>
      </c>
      <c r="M399" t="s" s="44">
        <v>27</v>
      </c>
      <c r="N399" t="s" s="44">
        <v>29</v>
      </c>
      <c r="O399" s="45">
        <v>70869</v>
      </c>
      <c r="P399" s="45">
        <v>50306</v>
      </c>
      <c r="Q399" s="45">
        <v>250</v>
      </c>
      <c r="R399" s="45">
        <v>24403</v>
      </c>
      <c r="S399" s="45">
        <v>32113</v>
      </c>
      <c r="T399" s="45">
        <v>6595</v>
      </c>
      <c r="U399" s="45">
        <v>7710</v>
      </c>
      <c r="V399" s="45">
        <v>0</v>
      </c>
      <c r="W399" s="45">
        <v>3888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1"/>
    </row>
    <row r="400" ht="15.75" customHeight="1">
      <c r="A400" t="s" s="46">
        <v>1510</v>
      </c>
      <c r="B400" t="s" s="47">
        <v>42</v>
      </c>
      <c r="C400" t="s" s="47">
        <v>1511</v>
      </c>
      <c r="D400" t="s" s="47">
        <v>339</v>
      </c>
      <c r="E400" t="s" s="47">
        <v>45</v>
      </c>
      <c r="F400" t="s" s="47">
        <v>45</v>
      </c>
      <c r="G400" t="s" s="47">
        <v>46</v>
      </c>
      <c r="H400" s="9">
        <v>43812.117361111108</v>
      </c>
      <c r="I400" t="s" s="47">
        <v>1512</v>
      </c>
      <c r="J400" t="s" s="47">
        <v>1513</v>
      </c>
      <c r="K400" t="s" s="47">
        <v>64</v>
      </c>
      <c r="L400" t="s" s="47">
        <v>50</v>
      </c>
      <c r="M400" t="s" s="47">
        <v>28</v>
      </c>
      <c r="N400" t="s" s="47">
        <v>27</v>
      </c>
      <c r="O400" s="48">
        <v>58554</v>
      </c>
      <c r="P400" s="48">
        <v>36282</v>
      </c>
      <c r="Q400" s="48">
        <v>80</v>
      </c>
      <c r="R400" s="48">
        <v>1992</v>
      </c>
      <c r="S400" s="48">
        <v>14133</v>
      </c>
      <c r="T400" s="48">
        <v>16125</v>
      </c>
      <c r="U400" s="48">
        <v>2121</v>
      </c>
      <c r="V400" s="48">
        <v>2454</v>
      </c>
      <c r="W400" s="48">
        <v>577</v>
      </c>
      <c r="X400" s="48">
        <v>0</v>
      </c>
      <c r="Y400" s="48">
        <v>872</v>
      </c>
      <c r="Z400" s="48">
        <v>0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11"/>
    </row>
    <row r="401" ht="15.75" customHeight="1">
      <c r="A401" t="s" s="43">
        <v>1514</v>
      </c>
      <c r="B401" t="s" s="44">
        <v>42</v>
      </c>
      <c r="C401" t="s" s="44">
        <v>1515</v>
      </c>
      <c r="D401" t="s" s="44">
        <v>339</v>
      </c>
      <c r="E401" t="s" s="44">
        <v>45</v>
      </c>
      <c r="F401" t="s" s="44">
        <v>45</v>
      </c>
      <c r="G401" t="s" s="44">
        <v>46</v>
      </c>
      <c r="H401" s="40">
        <v>43812.123611111114</v>
      </c>
      <c r="I401" t="s" s="44">
        <v>420</v>
      </c>
      <c r="J401" t="s" s="44">
        <v>414</v>
      </c>
      <c r="K401" t="s" s="44">
        <v>64</v>
      </c>
      <c r="L401" t="s" s="44">
        <v>50</v>
      </c>
      <c r="M401" t="s" s="44">
        <v>28</v>
      </c>
      <c r="N401" t="s" s="44">
        <v>27</v>
      </c>
      <c r="O401" s="45">
        <v>66657</v>
      </c>
      <c r="P401" s="45">
        <v>43433</v>
      </c>
      <c r="Q401" s="45">
        <v>130</v>
      </c>
      <c r="R401" s="45">
        <v>902</v>
      </c>
      <c r="S401" s="45">
        <v>18075</v>
      </c>
      <c r="T401" s="45">
        <v>18977</v>
      </c>
      <c r="U401" s="45">
        <v>2565</v>
      </c>
      <c r="V401" s="45">
        <v>1727</v>
      </c>
      <c r="W401" s="45">
        <v>902</v>
      </c>
      <c r="X401" s="45">
        <v>0</v>
      </c>
      <c r="Y401" s="45">
        <v>1187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1"/>
    </row>
    <row r="402" ht="15.75" customHeight="1">
      <c r="A402" t="s" s="46">
        <v>1516</v>
      </c>
      <c r="B402" t="s" s="47">
        <v>228</v>
      </c>
      <c r="C402" t="s" s="47">
        <v>1517</v>
      </c>
      <c r="D402" t="s" s="47">
        <v>230</v>
      </c>
      <c r="E402" t="s" s="47">
        <v>230</v>
      </c>
      <c r="F402" t="s" s="47">
        <v>230</v>
      </c>
      <c r="G402" t="s" s="47">
        <v>46</v>
      </c>
      <c r="H402" s="9">
        <v>43812.211805555555</v>
      </c>
      <c r="I402" t="s" s="47">
        <v>1518</v>
      </c>
      <c r="J402" t="s" s="47">
        <v>95</v>
      </c>
      <c r="K402" t="s" s="47">
        <v>49</v>
      </c>
      <c r="L402" t="s" s="47">
        <v>247</v>
      </c>
      <c r="M402" t="s" s="47">
        <v>35</v>
      </c>
      <c r="N402" t="s" s="47">
        <v>34</v>
      </c>
      <c r="O402" s="48">
        <v>81226</v>
      </c>
      <c r="P402" s="48">
        <v>50779</v>
      </c>
      <c r="Q402" s="48">
        <v>341</v>
      </c>
      <c r="R402" s="48">
        <v>9287</v>
      </c>
      <c r="S402" s="48">
        <v>0</v>
      </c>
      <c r="T402" s="48">
        <v>0</v>
      </c>
      <c r="U402" s="48">
        <v>0</v>
      </c>
      <c r="V402" s="48">
        <v>0</v>
      </c>
      <c r="W402" s="48">
        <v>0</v>
      </c>
      <c r="X402" s="48">
        <v>0</v>
      </c>
      <c r="Y402" s="48">
        <v>0</v>
      </c>
      <c r="Z402" s="48">
        <v>11000</v>
      </c>
      <c r="AA402" s="48">
        <v>20287</v>
      </c>
      <c r="AB402" s="48">
        <v>9449</v>
      </c>
      <c r="AC402" s="48">
        <v>4204</v>
      </c>
      <c r="AD402" s="48">
        <v>4211</v>
      </c>
      <c r="AE402" s="48">
        <v>1628</v>
      </c>
      <c r="AF402" s="48">
        <v>0</v>
      </c>
      <c r="AG402" s="11"/>
    </row>
    <row r="403" ht="15.75" customHeight="1">
      <c r="A403" t="s" s="43">
        <v>1519</v>
      </c>
      <c r="B403" t="s" s="44">
        <v>197</v>
      </c>
      <c r="C403" t="s" s="44">
        <v>1520</v>
      </c>
      <c r="D403" t="s" s="44">
        <v>583</v>
      </c>
      <c r="E403" t="s" s="44">
        <v>200</v>
      </c>
      <c r="F403" t="s" s="44">
        <v>79</v>
      </c>
      <c r="G403" t="s" s="44">
        <v>46</v>
      </c>
      <c r="H403" s="40">
        <v>43812.117361111108</v>
      </c>
      <c r="I403" t="s" s="44">
        <v>1521</v>
      </c>
      <c r="J403" t="s" s="44">
        <v>824</v>
      </c>
      <c r="K403" t="s" s="44">
        <v>64</v>
      </c>
      <c r="L403" t="s" s="44">
        <v>56</v>
      </c>
      <c r="M403" t="s" s="44">
        <v>27</v>
      </c>
      <c r="N403" t="s" s="44">
        <v>29</v>
      </c>
      <c r="O403" s="45">
        <v>72529</v>
      </c>
      <c r="P403" s="45">
        <v>52556</v>
      </c>
      <c r="Q403" s="45">
        <v>182</v>
      </c>
      <c r="R403" s="45">
        <v>17501</v>
      </c>
      <c r="S403" s="45">
        <v>29190</v>
      </c>
      <c r="T403" s="45">
        <v>9329</v>
      </c>
      <c r="U403" s="45">
        <v>11689</v>
      </c>
      <c r="V403" s="45">
        <v>0</v>
      </c>
      <c r="W403" s="45">
        <v>1508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840</v>
      </c>
      <c r="AF403" s="45">
        <v>0</v>
      </c>
      <c r="AG403" s="41"/>
    </row>
    <row r="404" ht="15.75" customHeight="1">
      <c r="A404" t="s" s="46">
        <v>1522</v>
      </c>
      <c r="B404" t="s" s="47">
        <v>166</v>
      </c>
      <c r="C404" t="s" s="47">
        <v>1523</v>
      </c>
      <c r="D404" t="s" s="47">
        <v>206</v>
      </c>
      <c r="E404" t="s" s="47">
        <v>169</v>
      </c>
      <c r="F404" t="s" s="47">
        <v>79</v>
      </c>
      <c r="G404" t="s" s="47">
        <v>46</v>
      </c>
      <c r="H404" s="9">
        <v>43812.167361111111</v>
      </c>
      <c r="I404" t="s" s="47">
        <v>1524</v>
      </c>
      <c r="J404" t="s" s="47">
        <v>1525</v>
      </c>
      <c r="K404" t="s" s="47">
        <v>64</v>
      </c>
      <c r="L404" t="s" s="47">
        <v>50</v>
      </c>
      <c r="M404" t="s" s="47">
        <v>28</v>
      </c>
      <c r="N404" t="s" s="47">
        <v>27</v>
      </c>
      <c r="O404" s="48">
        <v>84527</v>
      </c>
      <c r="P404" s="48">
        <v>48259</v>
      </c>
      <c r="Q404" s="48">
        <v>127</v>
      </c>
      <c r="R404" s="48">
        <v>1276</v>
      </c>
      <c r="S404" s="48">
        <v>17021</v>
      </c>
      <c r="T404" s="48">
        <v>18297</v>
      </c>
      <c r="U404" s="48">
        <v>3147</v>
      </c>
      <c r="V404" s="48">
        <v>8032</v>
      </c>
      <c r="W404" s="48">
        <v>0</v>
      </c>
      <c r="X404" s="48">
        <v>0</v>
      </c>
      <c r="Y404" s="48">
        <v>0</v>
      </c>
      <c r="Z404" s="48">
        <v>0</v>
      </c>
      <c r="AA404" s="48">
        <v>0</v>
      </c>
      <c r="AB404" s="48">
        <v>0</v>
      </c>
      <c r="AC404" s="48">
        <v>0</v>
      </c>
      <c r="AD404" s="48">
        <v>0</v>
      </c>
      <c r="AE404" s="48">
        <v>1762</v>
      </c>
      <c r="AF404" s="48">
        <v>0</v>
      </c>
      <c r="AG404" s="11"/>
    </row>
    <row r="405" ht="15.75" customHeight="1">
      <c r="A405" t="s" s="43">
        <v>1526</v>
      </c>
      <c r="B405" t="s" s="44">
        <v>101</v>
      </c>
      <c r="C405" t="s" s="44">
        <v>1527</v>
      </c>
      <c r="D405" t="s" s="44">
        <v>692</v>
      </c>
      <c r="E405" t="s" s="44">
        <v>104</v>
      </c>
      <c r="F405" t="s" s="44">
        <v>79</v>
      </c>
      <c r="G405" t="s" s="44">
        <v>80</v>
      </c>
      <c r="H405" s="40">
        <v>43812.178472222222</v>
      </c>
      <c r="I405" t="s" s="44">
        <v>1329</v>
      </c>
      <c r="J405" t="s" s="44">
        <v>1528</v>
      </c>
      <c r="K405" t="s" s="44">
        <v>49</v>
      </c>
      <c r="L405" t="s" s="44">
        <v>56</v>
      </c>
      <c r="M405" t="s" s="44">
        <v>27</v>
      </c>
      <c r="N405" t="s" s="44">
        <v>28</v>
      </c>
      <c r="O405" s="45">
        <v>58768</v>
      </c>
      <c r="P405" s="45">
        <v>39539</v>
      </c>
      <c r="Q405" s="45">
        <v>120</v>
      </c>
      <c r="R405" s="45">
        <v>5507</v>
      </c>
      <c r="S405" s="45">
        <v>21031</v>
      </c>
      <c r="T405" s="45">
        <v>15524</v>
      </c>
      <c r="U405" s="45">
        <v>2031</v>
      </c>
      <c r="V405" s="45">
        <v>0</v>
      </c>
      <c r="W405" s="45">
        <v>953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1"/>
    </row>
    <row r="406" ht="15.75" customHeight="1">
      <c r="A406" t="s" s="46">
        <v>1529</v>
      </c>
      <c r="B406" t="s" s="47">
        <v>101</v>
      </c>
      <c r="C406" t="s" s="47">
        <v>1530</v>
      </c>
      <c r="D406" t="s" s="47">
        <v>692</v>
      </c>
      <c r="E406" t="s" s="47">
        <v>104</v>
      </c>
      <c r="F406" t="s" s="47">
        <v>79</v>
      </c>
      <c r="G406" t="s" s="47">
        <v>80</v>
      </c>
      <c r="H406" s="9">
        <v>43812.155555555553</v>
      </c>
      <c r="I406" t="s" s="47">
        <v>124</v>
      </c>
      <c r="J406" t="s" s="47">
        <v>1531</v>
      </c>
      <c r="K406" t="s" s="47">
        <v>49</v>
      </c>
      <c r="L406" t="s" s="47">
        <v>56</v>
      </c>
      <c r="M406" t="s" s="47">
        <v>27</v>
      </c>
      <c r="N406" t="s" s="47">
        <v>28</v>
      </c>
      <c r="O406" s="48">
        <v>62163</v>
      </c>
      <c r="P406" s="48">
        <v>40835</v>
      </c>
      <c r="Q406" s="48">
        <v>122</v>
      </c>
      <c r="R406" s="48">
        <v>4697</v>
      </c>
      <c r="S406" s="48">
        <v>20914</v>
      </c>
      <c r="T406" s="48">
        <v>16217</v>
      </c>
      <c r="U406" s="48">
        <v>2482</v>
      </c>
      <c r="V406" s="48">
        <v>0</v>
      </c>
      <c r="W406" s="48">
        <v>1222</v>
      </c>
      <c r="X406" s="48">
        <v>0</v>
      </c>
      <c r="Y406" s="48">
        <v>0</v>
      </c>
      <c r="Z406" s="48">
        <v>0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11"/>
    </row>
    <row r="407" ht="15.75" customHeight="1">
      <c r="A407" t="s" s="43">
        <v>1532</v>
      </c>
      <c r="B407" t="s" s="44">
        <v>228</v>
      </c>
      <c r="C407" t="s" s="44">
        <v>1533</v>
      </c>
      <c r="D407" t="s" s="44">
        <v>230</v>
      </c>
      <c r="E407" t="s" s="44">
        <v>230</v>
      </c>
      <c r="F407" t="s" s="44">
        <v>230</v>
      </c>
      <c r="G407" t="s" s="44">
        <v>46</v>
      </c>
      <c r="H407" s="40">
        <v>43812.204166666670</v>
      </c>
      <c r="I407" t="s" s="44">
        <v>349</v>
      </c>
      <c r="J407" t="s" s="44">
        <v>1534</v>
      </c>
      <c r="K407" t="s" s="44">
        <v>49</v>
      </c>
      <c r="L407" t="s" s="44">
        <v>233</v>
      </c>
      <c r="M407" t="s" s="44">
        <v>34</v>
      </c>
      <c r="N407" t="s" s="44">
        <v>37</v>
      </c>
      <c r="O407" s="45">
        <v>77134</v>
      </c>
      <c r="P407" s="45">
        <v>44051</v>
      </c>
      <c r="Q407" s="45">
        <v>304</v>
      </c>
      <c r="R407" s="45">
        <v>12721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20860</v>
      </c>
      <c r="AA407" s="45">
        <v>5632</v>
      </c>
      <c r="AB407" s="45">
        <v>2943</v>
      </c>
      <c r="AC407" s="45">
        <v>8139</v>
      </c>
      <c r="AD407" s="45">
        <v>6231</v>
      </c>
      <c r="AE407" s="45">
        <v>246</v>
      </c>
      <c r="AF407" s="45">
        <v>0</v>
      </c>
      <c r="AG407" s="41"/>
    </row>
    <row r="408" ht="15.75" customHeight="1">
      <c r="A408" t="s" s="46">
        <v>1535</v>
      </c>
      <c r="B408" t="s" s="47">
        <v>58</v>
      </c>
      <c r="C408" t="s" s="47">
        <v>1536</v>
      </c>
      <c r="D408" t="s" s="47">
        <v>60</v>
      </c>
      <c r="E408" t="s" s="47">
        <v>60</v>
      </c>
      <c r="F408" t="s" s="47">
        <v>60</v>
      </c>
      <c r="G408" t="s" s="47">
        <v>46</v>
      </c>
      <c r="H408" s="9">
        <v>43812.122222222220</v>
      </c>
      <c r="I408" t="s" s="47">
        <v>1537</v>
      </c>
      <c r="J408" t="s" s="47">
        <v>736</v>
      </c>
      <c r="K408" t="s" s="47">
        <v>64</v>
      </c>
      <c r="L408" t="s" s="47">
        <v>65</v>
      </c>
      <c r="M408" t="s" s="47">
        <v>32</v>
      </c>
      <c r="N408" t="s" s="47">
        <v>27</v>
      </c>
      <c r="O408" s="48">
        <v>73534</v>
      </c>
      <c r="P408" s="48">
        <v>48154</v>
      </c>
      <c r="Q408" s="48">
        <v>115</v>
      </c>
      <c r="R408" s="48">
        <v>8521</v>
      </c>
      <c r="S408" s="48">
        <v>14855</v>
      </c>
      <c r="T408" s="48">
        <v>6702</v>
      </c>
      <c r="U408" s="48">
        <v>2107</v>
      </c>
      <c r="V408" s="48">
        <v>0</v>
      </c>
      <c r="W408" s="48">
        <v>1114</v>
      </c>
      <c r="X408" s="48">
        <v>23376</v>
      </c>
      <c r="Y408" s="48">
        <v>0</v>
      </c>
      <c r="Z408" s="48">
        <v>0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11"/>
    </row>
    <row r="409" ht="15.75" customHeight="1">
      <c r="A409" t="s" s="43">
        <v>1538</v>
      </c>
      <c r="B409" t="s" s="44">
        <v>197</v>
      </c>
      <c r="C409" t="s" s="44">
        <v>1539</v>
      </c>
      <c r="D409" t="s" s="44">
        <v>527</v>
      </c>
      <c r="E409" t="s" s="44">
        <v>200</v>
      </c>
      <c r="F409" t="s" s="44">
        <v>79</v>
      </c>
      <c r="G409" t="s" s="44">
        <v>46</v>
      </c>
      <c r="H409" s="40">
        <v>43812.229166666664</v>
      </c>
      <c r="I409" t="s" s="44">
        <v>335</v>
      </c>
      <c r="J409" t="s" s="44">
        <v>1540</v>
      </c>
      <c r="K409" t="s" s="44">
        <v>49</v>
      </c>
      <c r="L409" t="s" s="44">
        <v>56</v>
      </c>
      <c r="M409" t="s" s="44">
        <v>27</v>
      </c>
      <c r="N409" t="s" s="44">
        <v>29</v>
      </c>
      <c r="O409" s="45">
        <v>69935</v>
      </c>
      <c r="P409" s="45">
        <v>51678</v>
      </c>
      <c r="Q409" s="45">
        <v>256</v>
      </c>
      <c r="R409" s="45">
        <v>14752</v>
      </c>
      <c r="S409" s="45">
        <v>30671</v>
      </c>
      <c r="T409" s="45">
        <v>4516</v>
      </c>
      <c r="U409" s="45">
        <v>15919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572</v>
      </c>
      <c r="AF409" s="45">
        <v>0</v>
      </c>
      <c r="AG409" s="41"/>
    </row>
    <row r="410" ht="15.75" customHeight="1">
      <c r="A410" t="s" s="46">
        <v>1541</v>
      </c>
      <c r="B410" t="s" s="47">
        <v>197</v>
      </c>
      <c r="C410" t="s" s="47">
        <v>1542</v>
      </c>
      <c r="D410" t="s" s="47">
        <v>583</v>
      </c>
      <c r="E410" t="s" s="47">
        <v>200</v>
      </c>
      <c r="F410" t="s" s="47">
        <v>79</v>
      </c>
      <c r="G410" t="s" s="47">
        <v>46</v>
      </c>
      <c r="H410" s="9">
        <v>43812.152777777781</v>
      </c>
      <c r="I410" t="s" s="47">
        <v>1543</v>
      </c>
      <c r="J410" t="s" s="47">
        <v>1544</v>
      </c>
      <c r="K410" t="s" s="47">
        <v>64</v>
      </c>
      <c r="L410" t="s" s="47">
        <v>56</v>
      </c>
      <c r="M410" t="s" s="47">
        <v>27</v>
      </c>
      <c r="N410" t="s" s="47">
        <v>29</v>
      </c>
      <c r="O410" s="48">
        <v>75859</v>
      </c>
      <c r="P410" s="48">
        <v>55581</v>
      </c>
      <c r="Q410" s="48">
        <v>166</v>
      </c>
      <c r="R410" s="48">
        <v>14813</v>
      </c>
      <c r="S410" s="48">
        <v>31479</v>
      </c>
      <c r="T410" s="48">
        <v>5097</v>
      </c>
      <c r="U410" s="48">
        <v>16666</v>
      </c>
      <c r="V410" s="48">
        <v>0</v>
      </c>
      <c r="W410" s="48">
        <v>1759</v>
      </c>
      <c r="X410" s="48">
        <v>0</v>
      </c>
      <c r="Y410" s="48">
        <v>0</v>
      </c>
      <c r="Z410" s="48">
        <v>0</v>
      </c>
      <c r="AA410" s="48">
        <v>0</v>
      </c>
      <c r="AB410" s="48">
        <v>0</v>
      </c>
      <c r="AC410" s="48">
        <v>0</v>
      </c>
      <c r="AD410" s="48">
        <v>0</v>
      </c>
      <c r="AE410" s="48">
        <v>580</v>
      </c>
      <c r="AF410" s="48">
        <v>0</v>
      </c>
      <c r="AG410" s="11"/>
    </row>
    <row r="411" ht="15.75" customHeight="1">
      <c r="A411" t="s" s="43">
        <v>1545</v>
      </c>
      <c r="B411" t="s" s="44">
        <v>197</v>
      </c>
      <c r="C411" t="s" s="44">
        <v>1546</v>
      </c>
      <c r="D411" t="s" s="44">
        <v>383</v>
      </c>
      <c r="E411" t="s" s="44">
        <v>200</v>
      </c>
      <c r="F411" t="s" s="44">
        <v>79</v>
      </c>
      <c r="G411" t="s" s="44">
        <v>46</v>
      </c>
      <c r="H411" s="40">
        <v>43812.248611111114</v>
      </c>
      <c r="I411" t="s" s="44">
        <v>179</v>
      </c>
      <c r="J411" t="s" s="44">
        <v>1547</v>
      </c>
      <c r="K411" t="s" s="44">
        <v>49</v>
      </c>
      <c r="L411" t="s" s="44">
        <v>56</v>
      </c>
      <c r="M411" t="s" s="44">
        <v>27</v>
      </c>
      <c r="N411" t="s" s="44">
        <v>29</v>
      </c>
      <c r="O411" s="45">
        <v>76765</v>
      </c>
      <c r="P411" s="45">
        <v>56107</v>
      </c>
      <c r="Q411" s="45">
        <v>263</v>
      </c>
      <c r="R411" s="45">
        <v>24301</v>
      </c>
      <c r="S411" s="45">
        <v>35705</v>
      </c>
      <c r="T411" s="45">
        <v>6737</v>
      </c>
      <c r="U411" s="45">
        <v>11404</v>
      </c>
      <c r="V411" s="45">
        <v>0</v>
      </c>
      <c r="W411" s="45">
        <v>2261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1"/>
    </row>
    <row r="412" ht="15.75" customHeight="1">
      <c r="A412" t="s" s="46">
        <v>1548</v>
      </c>
      <c r="B412" t="s" s="47">
        <v>228</v>
      </c>
      <c r="C412" t="s" s="47">
        <v>1549</v>
      </c>
      <c r="D412" t="s" s="47">
        <v>230</v>
      </c>
      <c r="E412" t="s" s="47">
        <v>230</v>
      </c>
      <c r="F412" t="s" s="47">
        <v>230</v>
      </c>
      <c r="G412" t="s" s="47">
        <v>46</v>
      </c>
      <c r="H412" s="9">
        <v>43812.077777777777</v>
      </c>
      <c r="I412" t="s" s="47">
        <v>47</v>
      </c>
      <c r="J412" t="s" s="47">
        <v>1550</v>
      </c>
      <c r="K412" t="s" s="47">
        <v>49</v>
      </c>
      <c r="L412" t="s" s="47">
        <v>1551</v>
      </c>
      <c r="M412" t="s" s="47">
        <v>38</v>
      </c>
      <c r="N412" t="s" s="47">
        <v>34</v>
      </c>
      <c r="O412" s="48">
        <v>67099</v>
      </c>
      <c r="P412" s="48">
        <v>40643</v>
      </c>
      <c r="Q412" s="48">
        <v>172</v>
      </c>
      <c r="R412" s="48">
        <v>2968</v>
      </c>
      <c r="S412" s="48">
        <v>1959</v>
      </c>
      <c r="T412" s="48">
        <v>0</v>
      </c>
      <c r="U412" s="48">
        <v>0</v>
      </c>
      <c r="V412" s="48">
        <v>0</v>
      </c>
      <c r="W412" s="48">
        <v>0</v>
      </c>
      <c r="X412" s="48">
        <v>0</v>
      </c>
      <c r="Y412" s="48">
        <v>0</v>
      </c>
      <c r="Z412" s="48">
        <v>15390</v>
      </c>
      <c r="AA412" s="48">
        <v>0</v>
      </c>
      <c r="AB412" s="48">
        <v>0</v>
      </c>
      <c r="AC412" s="48">
        <v>4936</v>
      </c>
      <c r="AD412" s="48">
        <v>18358</v>
      </c>
      <c r="AE412" s="48">
        <v>0</v>
      </c>
      <c r="AF412" s="48">
        <v>0</v>
      </c>
      <c r="AG412" s="11"/>
    </row>
    <row r="413" ht="15.75" customHeight="1">
      <c r="A413" t="s" s="43">
        <v>1552</v>
      </c>
      <c r="B413" t="s" s="44">
        <v>256</v>
      </c>
      <c r="C413" t="s" s="44">
        <v>1553</v>
      </c>
      <c r="D413" t="s" s="44">
        <v>319</v>
      </c>
      <c r="E413" t="s" s="44">
        <v>259</v>
      </c>
      <c r="F413" t="s" s="44">
        <v>79</v>
      </c>
      <c r="G413" t="s" s="44">
        <v>46</v>
      </c>
      <c r="H413" s="40">
        <v>43812.134722222225</v>
      </c>
      <c r="I413" t="s" s="44">
        <v>1554</v>
      </c>
      <c r="J413" t="s" s="44">
        <v>414</v>
      </c>
      <c r="K413" t="s" s="44">
        <v>49</v>
      </c>
      <c r="L413" t="s" s="44">
        <v>50</v>
      </c>
      <c r="M413" t="s" s="44">
        <v>28</v>
      </c>
      <c r="N413" t="s" s="44">
        <v>27</v>
      </c>
      <c r="O413" s="45">
        <v>66796</v>
      </c>
      <c r="P413" s="45">
        <v>42195</v>
      </c>
      <c r="Q413" s="45">
        <v>107</v>
      </c>
      <c r="R413" s="45">
        <v>4742</v>
      </c>
      <c r="S413" s="45">
        <v>13897</v>
      </c>
      <c r="T413" s="45">
        <v>18639</v>
      </c>
      <c r="U413" s="45">
        <v>2879</v>
      </c>
      <c r="V413" s="45">
        <v>4693</v>
      </c>
      <c r="W413" s="45">
        <v>1126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961</v>
      </c>
      <c r="AF413" s="45">
        <v>0</v>
      </c>
      <c r="AG413" s="41"/>
    </row>
    <row r="414" ht="15.75" customHeight="1">
      <c r="A414" t="s" s="46">
        <v>1555</v>
      </c>
      <c r="B414" t="s" s="47">
        <v>183</v>
      </c>
      <c r="C414" t="s" s="47">
        <v>1556</v>
      </c>
      <c r="D414" t="s" s="47">
        <v>224</v>
      </c>
      <c r="E414" t="s" s="47">
        <v>186</v>
      </c>
      <c r="F414" t="s" s="47">
        <v>79</v>
      </c>
      <c r="G414" t="s" s="47">
        <v>46</v>
      </c>
      <c r="H414" s="9">
        <v>43812.18125</v>
      </c>
      <c r="I414" t="s" s="47">
        <v>1025</v>
      </c>
      <c r="J414" t="s" s="47">
        <v>1557</v>
      </c>
      <c r="K414" t="s" s="47">
        <v>49</v>
      </c>
      <c r="L414" t="s" s="47">
        <v>56</v>
      </c>
      <c r="M414" t="s" s="47">
        <v>27</v>
      </c>
      <c r="N414" t="s" s="47">
        <v>28</v>
      </c>
      <c r="O414" s="48">
        <v>90678</v>
      </c>
      <c r="P414" s="48">
        <v>65018</v>
      </c>
      <c r="Q414" s="48">
        <v>200</v>
      </c>
      <c r="R414" s="48">
        <v>24283</v>
      </c>
      <c r="S414" s="48">
        <v>38443</v>
      </c>
      <c r="T414" s="48">
        <v>14160</v>
      </c>
      <c r="U414" s="48">
        <v>7999</v>
      </c>
      <c r="V414" s="48">
        <v>0</v>
      </c>
      <c r="W414" s="48">
        <v>1891</v>
      </c>
      <c r="X414" s="48">
        <v>0</v>
      </c>
      <c r="Y414" s="48">
        <v>0</v>
      </c>
      <c r="Z414" s="48">
        <v>0</v>
      </c>
      <c r="AA414" s="48">
        <v>0</v>
      </c>
      <c r="AB414" s="48">
        <v>0</v>
      </c>
      <c r="AC414" s="48">
        <v>0</v>
      </c>
      <c r="AD414" s="48">
        <v>0</v>
      </c>
      <c r="AE414" s="48">
        <v>2525</v>
      </c>
      <c r="AF414" s="48">
        <v>0</v>
      </c>
      <c r="AG414" s="11"/>
    </row>
    <row r="415" ht="15.75" customHeight="1">
      <c r="A415" t="s" s="43">
        <v>1558</v>
      </c>
      <c r="B415" t="s" s="44">
        <v>183</v>
      </c>
      <c r="C415" t="s" s="44">
        <v>1559</v>
      </c>
      <c r="D415" t="s" s="44">
        <v>532</v>
      </c>
      <c r="E415" t="s" s="44">
        <v>186</v>
      </c>
      <c r="F415" t="s" s="44">
        <v>79</v>
      </c>
      <c r="G415" t="s" s="44">
        <v>46</v>
      </c>
      <c r="H415" s="40">
        <v>43812.180555555555</v>
      </c>
      <c r="I415" t="s" s="44">
        <v>47</v>
      </c>
      <c r="J415" t="s" s="44">
        <v>1560</v>
      </c>
      <c r="K415" t="s" s="44">
        <v>49</v>
      </c>
      <c r="L415" t="s" s="44">
        <v>56</v>
      </c>
      <c r="M415" t="s" s="44">
        <v>27</v>
      </c>
      <c r="N415" t="s" s="44">
        <v>28</v>
      </c>
      <c r="O415" s="45">
        <v>83699</v>
      </c>
      <c r="P415" s="45">
        <v>52964</v>
      </c>
      <c r="Q415" s="45">
        <v>239</v>
      </c>
      <c r="R415" s="45">
        <v>29993</v>
      </c>
      <c r="S415" s="45">
        <v>38423</v>
      </c>
      <c r="T415" s="45">
        <v>8430</v>
      </c>
      <c r="U415" s="45">
        <v>4298</v>
      </c>
      <c r="V415" s="45">
        <v>0</v>
      </c>
      <c r="W415" s="45">
        <v>1813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1"/>
    </row>
    <row r="416" ht="15.75" customHeight="1">
      <c r="A416" t="s" s="46">
        <v>1561</v>
      </c>
      <c r="B416" t="s" s="47">
        <v>101</v>
      </c>
      <c r="C416" t="s" s="47">
        <v>1562</v>
      </c>
      <c r="D416" t="s" s="47">
        <v>103</v>
      </c>
      <c r="E416" t="s" s="47">
        <v>104</v>
      </c>
      <c r="F416" t="s" s="47">
        <v>79</v>
      </c>
      <c r="G416" t="s" s="47">
        <v>46</v>
      </c>
      <c r="H416" s="9">
        <v>43812.165277777778</v>
      </c>
      <c r="I416" t="s" s="47">
        <v>129</v>
      </c>
      <c r="J416" t="s" s="47">
        <v>1563</v>
      </c>
      <c r="K416" t="s" s="47">
        <v>49</v>
      </c>
      <c r="L416" t="s" s="47">
        <v>56</v>
      </c>
      <c r="M416" t="s" s="47">
        <v>27</v>
      </c>
      <c r="N416" t="s" s="47">
        <v>28</v>
      </c>
      <c r="O416" s="48">
        <v>72345</v>
      </c>
      <c r="P416" s="48">
        <v>49217</v>
      </c>
      <c r="Q416" s="48">
        <v>173</v>
      </c>
      <c r="R416" s="48">
        <v>12876</v>
      </c>
      <c r="S416" s="48">
        <v>28897</v>
      </c>
      <c r="T416" s="48">
        <v>16021</v>
      </c>
      <c r="U416" s="48">
        <v>3021</v>
      </c>
      <c r="V416" s="48">
        <v>0</v>
      </c>
      <c r="W416" s="48">
        <v>1278</v>
      </c>
      <c r="X416" s="48">
        <v>0</v>
      </c>
      <c r="Y416" s="48">
        <v>0</v>
      </c>
      <c r="Z416" s="48">
        <v>0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11"/>
    </row>
    <row r="417" ht="15.75" customHeight="1">
      <c r="A417" t="s" s="43">
        <v>1564</v>
      </c>
      <c r="B417" t="s" s="44">
        <v>58</v>
      </c>
      <c r="C417" t="s" s="44">
        <v>1565</v>
      </c>
      <c r="D417" t="s" s="44">
        <v>60</v>
      </c>
      <c r="E417" t="s" s="44">
        <v>60</v>
      </c>
      <c r="F417" t="s" s="44">
        <v>60</v>
      </c>
      <c r="G417" t="s" s="44">
        <v>46</v>
      </c>
      <c r="H417" s="40">
        <v>43812.145138888889</v>
      </c>
      <c r="I417" t="s" s="44">
        <v>87</v>
      </c>
      <c r="J417" t="s" s="44">
        <v>1566</v>
      </c>
      <c r="K417" t="s" s="44">
        <v>64</v>
      </c>
      <c r="L417" t="s" s="44">
        <v>1567</v>
      </c>
      <c r="M417" t="s" s="44">
        <v>29</v>
      </c>
      <c r="N417" t="s" s="44">
        <v>32</v>
      </c>
      <c r="O417" s="45">
        <v>60905</v>
      </c>
      <c r="P417" s="45">
        <v>45878</v>
      </c>
      <c r="Q417" s="45">
        <v>140</v>
      </c>
      <c r="R417" s="45">
        <v>1316</v>
      </c>
      <c r="S417" s="45">
        <v>5961</v>
      </c>
      <c r="T417" s="45">
        <v>1707</v>
      </c>
      <c r="U417" s="45">
        <v>19763</v>
      </c>
      <c r="V417" s="45">
        <v>0</v>
      </c>
      <c r="W417" s="45">
        <v>0</v>
      </c>
      <c r="X417" s="45">
        <v>18447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1"/>
    </row>
    <row r="418" ht="15.75" customHeight="1">
      <c r="A418" t="s" s="46">
        <v>1568</v>
      </c>
      <c r="B418" t="s" s="47">
        <v>75</v>
      </c>
      <c r="C418" t="s" s="47">
        <v>1569</v>
      </c>
      <c r="D418" t="s" s="47">
        <v>77</v>
      </c>
      <c r="E418" t="s" s="47">
        <v>78</v>
      </c>
      <c r="F418" t="s" s="47">
        <v>79</v>
      </c>
      <c r="G418" t="s" s="47">
        <v>46</v>
      </c>
      <c r="H418" s="9">
        <v>43812.096527777780</v>
      </c>
      <c r="I418" t="s" s="47">
        <v>1570</v>
      </c>
      <c r="J418" t="s" s="47">
        <v>1571</v>
      </c>
      <c r="K418" t="s" s="47">
        <v>49</v>
      </c>
      <c r="L418" t="s" s="47">
        <v>56</v>
      </c>
      <c r="M418" t="s" s="47">
        <v>27</v>
      </c>
      <c r="N418" t="s" s="47">
        <v>29</v>
      </c>
      <c r="O418" s="48">
        <v>78954</v>
      </c>
      <c r="P418" s="48">
        <v>59270</v>
      </c>
      <c r="Q418" s="48">
        <v>174</v>
      </c>
      <c r="R418" s="48">
        <v>20211</v>
      </c>
      <c r="S418" s="48">
        <v>35280</v>
      </c>
      <c r="T418" s="48">
        <v>5760</v>
      </c>
      <c r="U418" s="48">
        <v>15069</v>
      </c>
      <c r="V418" s="48">
        <v>0</v>
      </c>
      <c r="W418" s="48">
        <v>1754</v>
      </c>
      <c r="X418" s="48">
        <v>0</v>
      </c>
      <c r="Y418" s="48">
        <v>0</v>
      </c>
      <c r="Z418" s="48">
        <v>0</v>
      </c>
      <c r="AA418" s="48">
        <v>0</v>
      </c>
      <c r="AB418" s="48">
        <v>0</v>
      </c>
      <c r="AC418" s="48">
        <v>0</v>
      </c>
      <c r="AD418" s="48">
        <v>0</v>
      </c>
      <c r="AE418" s="48">
        <v>1407</v>
      </c>
      <c r="AF418" s="48">
        <v>0</v>
      </c>
      <c r="AG418" s="11"/>
    </row>
    <row r="419" ht="15.75" customHeight="1">
      <c r="A419" t="s" s="43">
        <v>1572</v>
      </c>
      <c r="B419" t="s" s="44">
        <v>183</v>
      </c>
      <c r="C419" t="s" s="44">
        <v>1573</v>
      </c>
      <c r="D419" t="s" s="44">
        <v>481</v>
      </c>
      <c r="E419" t="s" s="44">
        <v>186</v>
      </c>
      <c r="F419" t="s" s="44">
        <v>79</v>
      </c>
      <c r="G419" t="s" s="44">
        <v>46</v>
      </c>
      <c r="H419" s="40">
        <v>43812.141666666670</v>
      </c>
      <c r="I419" t="s" s="44">
        <v>1145</v>
      </c>
      <c r="J419" t="s" s="44">
        <v>1574</v>
      </c>
      <c r="K419" t="s" s="44">
        <v>49</v>
      </c>
      <c r="L419" t="s" s="44">
        <v>56</v>
      </c>
      <c r="M419" t="s" s="44">
        <v>27</v>
      </c>
      <c r="N419" t="s" s="44">
        <v>28</v>
      </c>
      <c r="O419" s="45">
        <v>76123</v>
      </c>
      <c r="P419" s="45">
        <v>55327</v>
      </c>
      <c r="Q419" s="45">
        <v>281</v>
      </c>
      <c r="R419" s="45">
        <v>18189</v>
      </c>
      <c r="S419" s="45">
        <v>31293</v>
      </c>
      <c r="T419" s="45">
        <v>13104</v>
      </c>
      <c r="U419" s="45">
        <v>8563</v>
      </c>
      <c r="V419" s="45">
        <v>0</v>
      </c>
      <c r="W419" s="45">
        <v>2367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1"/>
    </row>
    <row r="420" ht="15.75" customHeight="1">
      <c r="A420" t="s" s="46">
        <v>1575</v>
      </c>
      <c r="B420" t="s" s="47">
        <v>197</v>
      </c>
      <c r="C420" t="s" s="47">
        <v>1576</v>
      </c>
      <c r="D420" t="s" s="47">
        <v>199</v>
      </c>
      <c r="E420" t="s" s="47">
        <v>200</v>
      </c>
      <c r="F420" t="s" s="47">
        <v>79</v>
      </c>
      <c r="G420" t="s" s="47">
        <v>46</v>
      </c>
      <c r="H420" s="9">
        <v>43812.144444444442</v>
      </c>
      <c r="I420" t="s" s="47">
        <v>1577</v>
      </c>
      <c r="J420" t="s" s="47">
        <v>1578</v>
      </c>
      <c r="K420" t="s" s="47">
        <v>49</v>
      </c>
      <c r="L420" t="s" s="47">
        <v>56</v>
      </c>
      <c r="M420" t="s" s="47">
        <v>27</v>
      </c>
      <c r="N420" t="s" s="47">
        <v>28</v>
      </c>
      <c r="O420" s="48">
        <v>73692</v>
      </c>
      <c r="P420" s="48">
        <v>56308</v>
      </c>
      <c r="Q420" s="48">
        <v>169</v>
      </c>
      <c r="R420" s="48">
        <v>14729</v>
      </c>
      <c r="S420" s="48">
        <v>28360</v>
      </c>
      <c r="T420" s="48">
        <v>13631</v>
      </c>
      <c r="U420" s="48">
        <v>12422</v>
      </c>
      <c r="V420" s="48">
        <v>0</v>
      </c>
      <c r="W420" s="48">
        <v>1423</v>
      </c>
      <c r="X420" s="48">
        <v>0</v>
      </c>
      <c r="Y420" s="48">
        <v>0</v>
      </c>
      <c r="Z420" s="48">
        <v>0</v>
      </c>
      <c r="AA420" s="48">
        <v>0</v>
      </c>
      <c r="AB420" s="48">
        <v>0</v>
      </c>
      <c r="AC420" s="48">
        <v>0</v>
      </c>
      <c r="AD420" s="48">
        <v>0</v>
      </c>
      <c r="AE420" s="48">
        <v>472</v>
      </c>
      <c r="AF420" s="48">
        <v>0</v>
      </c>
      <c r="AG420" s="11"/>
    </row>
    <row r="421" ht="15.75" customHeight="1">
      <c r="A421" t="s" s="43">
        <v>1579</v>
      </c>
      <c r="B421" t="s" s="44">
        <v>84</v>
      </c>
      <c r="C421" t="s" s="44">
        <v>1580</v>
      </c>
      <c r="D421" t="s" s="44">
        <v>476</v>
      </c>
      <c r="E421" t="s" s="44">
        <v>86</v>
      </c>
      <c r="F421" t="s" s="44">
        <v>79</v>
      </c>
      <c r="G421" t="s" s="44">
        <v>46</v>
      </c>
      <c r="H421" s="40">
        <v>43812.160416666666</v>
      </c>
      <c r="I421" t="s" s="44">
        <v>1581</v>
      </c>
      <c r="J421" t="s" s="44">
        <v>1582</v>
      </c>
      <c r="K421" t="s" s="44">
        <v>49</v>
      </c>
      <c r="L421" t="s" s="44">
        <v>56</v>
      </c>
      <c r="M421" t="s" s="44">
        <v>27</v>
      </c>
      <c r="N421" t="s" s="44">
        <v>29</v>
      </c>
      <c r="O421" s="45">
        <v>70252</v>
      </c>
      <c r="P421" s="45">
        <v>51033</v>
      </c>
      <c r="Q421" s="45">
        <v>276</v>
      </c>
      <c r="R421" s="45">
        <v>24856</v>
      </c>
      <c r="S421" s="45">
        <v>32158</v>
      </c>
      <c r="T421" s="45">
        <v>6804</v>
      </c>
      <c r="U421" s="45">
        <v>7302</v>
      </c>
      <c r="V421" s="45">
        <v>0</v>
      </c>
      <c r="W421" s="45">
        <v>4769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1"/>
    </row>
    <row r="422" ht="15.75" customHeight="1">
      <c r="A422" t="s" s="46">
        <v>1583</v>
      </c>
      <c r="B422" t="s" s="47">
        <v>183</v>
      </c>
      <c r="C422" t="s" s="47">
        <v>1584</v>
      </c>
      <c r="D422" t="s" s="47">
        <v>467</v>
      </c>
      <c r="E422" t="s" s="47">
        <v>186</v>
      </c>
      <c r="F422" t="s" s="47">
        <v>79</v>
      </c>
      <c r="G422" t="s" s="47">
        <v>46</v>
      </c>
      <c r="H422" s="9">
        <v>43812.132638888892</v>
      </c>
      <c r="I422" t="s" s="47">
        <v>1585</v>
      </c>
      <c r="J422" t="s" s="47">
        <v>1586</v>
      </c>
      <c r="K422" t="s" s="47">
        <v>49</v>
      </c>
      <c r="L422" t="s" s="47">
        <v>572</v>
      </c>
      <c r="M422" t="s" s="47">
        <v>27</v>
      </c>
      <c r="N422" t="s" s="47">
        <v>29</v>
      </c>
      <c r="O422" s="48">
        <v>70729</v>
      </c>
      <c r="P422" s="48">
        <v>50823</v>
      </c>
      <c r="Q422" s="48">
        <v>172</v>
      </c>
      <c r="R422" s="48">
        <v>14395</v>
      </c>
      <c r="S422" s="48">
        <v>29792</v>
      </c>
      <c r="T422" s="48">
        <v>3895</v>
      </c>
      <c r="U422" s="48">
        <v>15397</v>
      </c>
      <c r="V422" s="48">
        <v>1739</v>
      </c>
      <c r="W422" s="48">
        <v>0</v>
      </c>
      <c r="X422" s="48">
        <v>0</v>
      </c>
      <c r="Y422" s="48">
        <v>0</v>
      </c>
      <c r="Z422" s="48">
        <v>0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11"/>
    </row>
    <row r="423" ht="15.75" customHeight="1">
      <c r="A423" t="s" s="43">
        <v>1587</v>
      </c>
      <c r="B423" t="s" s="44">
        <v>84</v>
      </c>
      <c r="C423" t="s" s="44">
        <v>1588</v>
      </c>
      <c r="D423" t="s" s="44">
        <v>1364</v>
      </c>
      <c r="E423" t="s" s="44">
        <v>86</v>
      </c>
      <c r="F423" t="s" s="44">
        <v>79</v>
      </c>
      <c r="G423" t="s" s="44">
        <v>46</v>
      </c>
      <c r="H423" s="40">
        <v>43812.1875</v>
      </c>
      <c r="I423" t="s" s="44">
        <v>1368</v>
      </c>
      <c r="J423" t="s" s="44">
        <v>1589</v>
      </c>
      <c r="K423" t="s" s="44">
        <v>49</v>
      </c>
      <c r="L423" t="s" s="44">
        <v>56</v>
      </c>
      <c r="M423" t="s" s="44">
        <v>27</v>
      </c>
      <c r="N423" t="s" s="44">
        <v>28</v>
      </c>
      <c r="O423" s="45">
        <v>83258</v>
      </c>
      <c r="P423" s="45">
        <v>56513</v>
      </c>
      <c r="Q423" s="45">
        <v>205</v>
      </c>
      <c r="R423" s="45">
        <v>22949</v>
      </c>
      <c r="S423" s="45">
        <v>35444</v>
      </c>
      <c r="T423" s="45">
        <v>12495</v>
      </c>
      <c r="U423" s="45">
        <v>5643</v>
      </c>
      <c r="V423" s="45">
        <v>0</v>
      </c>
      <c r="W423" s="45">
        <v>1790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1141</v>
      </c>
      <c r="AF423" s="45">
        <v>0</v>
      </c>
      <c r="AG423" s="41"/>
    </row>
    <row r="424" ht="15.75" customHeight="1">
      <c r="A424" t="s" s="46">
        <v>1590</v>
      </c>
      <c r="B424" t="s" s="47">
        <v>197</v>
      </c>
      <c r="C424" t="s" s="47">
        <v>1591</v>
      </c>
      <c r="D424" t="s" s="47">
        <v>199</v>
      </c>
      <c r="E424" t="s" s="47">
        <v>200</v>
      </c>
      <c r="F424" t="s" s="47">
        <v>79</v>
      </c>
      <c r="G424" t="s" s="47">
        <v>46</v>
      </c>
      <c r="H424" s="9">
        <v>43812.209722222222</v>
      </c>
      <c r="I424" t="s" s="47">
        <v>297</v>
      </c>
      <c r="J424" t="s" s="47">
        <v>1592</v>
      </c>
      <c r="K424" t="s" s="47">
        <v>49</v>
      </c>
      <c r="L424" t="s" s="47">
        <v>56</v>
      </c>
      <c r="M424" t="s" s="47">
        <v>27</v>
      </c>
      <c r="N424" t="s" s="47">
        <v>28</v>
      </c>
      <c r="O424" s="48">
        <v>80194</v>
      </c>
      <c r="P424" s="48">
        <v>62055</v>
      </c>
      <c r="Q424" s="48">
        <v>241</v>
      </c>
      <c r="R424" s="48">
        <v>17536</v>
      </c>
      <c r="S424" s="48">
        <v>32801</v>
      </c>
      <c r="T424" s="48">
        <v>15265</v>
      </c>
      <c r="U424" s="48">
        <v>11051</v>
      </c>
      <c r="V424" s="48">
        <v>0</v>
      </c>
      <c r="W424" s="48">
        <v>2938</v>
      </c>
      <c r="X424" s="48">
        <v>0</v>
      </c>
      <c r="Y424" s="48">
        <v>0</v>
      </c>
      <c r="Z424" s="48">
        <v>0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11"/>
    </row>
    <row r="425" ht="15.75" customHeight="1">
      <c r="A425" t="s" s="43">
        <v>1593</v>
      </c>
      <c r="B425" t="s" s="44">
        <v>197</v>
      </c>
      <c r="C425" t="s" s="44">
        <v>1594</v>
      </c>
      <c r="D425" t="s" s="44">
        <v>634</v>
      </c>
      <c r="E425" t="s" s="44">
        <v>200</v>
      </c>
      <c r="F425" t="s" s="44">
        <v>79</v>
      </c>
      <c r="G425" t="s" s="44">
        <v>46</v>
      </c>
      <c r="H425" s="40">
        <v>43812.020833333336</v>
      </c>
      <c r="I425" t="s" s="44">
        <v>902</v>
      </c>
      <c r="J425" t="s" s="44">
        <v>1427</v>
      </c>
      <c r="K425" t="s" s="44">
        <v>49</v>
      </c>
      <c r="L425" t="s" s="44">
        <v>56</v>
      </c>
      <c r="M425" t="s" s="44">
        <v>27</v>
      </c>
      <c r="N425" t="s" s="44">
        <v>28</v>
      </c>
      <c r="O425" s="45">
        <v>82441</v>
      </c>
      <c r="P425" s="45">
        <v>55115</v>
      </c>
      <c r="Q425" s="45">
        <v>209</v>
      </c>
      <c r="R425" s="45">
        <v>16171</v>
      </c>
      <c r="S425" s="45">
        <v>32584</v>
      </c>
      <c r="T425" s="45">
        <v>16413</v>
      </c>
      <c r="U425" s="45">
        <v>4408</v>
      </c>
      <c r="V425" s="45">
        <v>0</v>
      </c>
      <c r="W425" s="45">
        <v>1710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1"/>
    </row>
    <row r="426" ht="15.75" customHeight="1">
      <c r="A426" t="s" s="46">
        <v>1595</v>
      </c>
      <c r="B426" t="s" s="47">
        <v>75</v>
      </c>
      <c r="C426" t="s" s="47">
        <v>1596</v>
      </c>
      <c r="D426" t="s" s="47">
        <v>135</v>
      </c>
      <c r="E426" t="s" s="47">
        <v>78</v>
      </c>
      <c r="F426" t="s" s="47">
        <v>79</v>
      </c>
      <c r="G426" t="s" s="47">
        <v>46</v>
      </c>
      <c r="H426" s="9">
        <v>43812.227083333331</v>
      </c>
      <c r="I426" t="s" s="47">
        <v>1597</v>
      </c>
      <c r="J426" t="s" s="47">
        <v>1598</v>
      </c>
      <c r="K426" t="s" s="47">
        <v>49</v>
      </c>
      <c r="L426" t="s" s="47">
        <v>56</v>
      </c>
      <c r="M426" t="s" s="47">
        <v>27</v>
      </c>
      <c r="N426" t="s" s="47">
        <v>28</v>
      </c>
      <c r="O426" s="48">
        <v>72756</v>
      </c>
      <c r="P426" s="48">
        <v>48178</v>
      </c>
      <c r="Q426" s="48">
        <v>250</v>
      </c>
      <c r="R426" s="48">
        <v>17189</v>
      </c>
      <c r="S426" s="48">
        <v>30066</v>
      </c>
      <c r="T426" s="48">
        <v>12877</v>
      </c>
      <c r="U426" s="48">
        <v>3439</v>
      </c>
      <c r="V426" s="48">
        <v>0</v>
      </c>
      <c r="W426" s="48">
        <v>1796</v>
      </c>
      <c r="X426" s="48">
        <v>0</v>
      </c>
      <c r="Y426" s="48">
        <v>0</v>
      </c>
      <c r="Z426" s="48">
        <v>0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11"/>
    </row>
    <row r="427" ht="15.75" customHeight="1">
      <c r="A427" t="s" s="43">
        <v>1599</v>
      </c>
      <c r="B427" t="s" s="44">
        <v>256</v>
      </c>
      <c r="C427" t="s" s="44">
        <v>1600</v>
      </c>
      <c r="D427" t="s" s="44">
        <v>344</v>
      </c>
      <c r="E427" t="s" s="44">
        <v>259</v>
      </c>
      <c r="F427" t="s" s="44">
        <v>79</v>
      </c>
      <c r="G427" t="s" s="44">
        <v>80</v>
      </c>
      <c r="H427" s="40">
        <v>43812.111805555556</v>
      </c>
      <c r="I427" t="s" s="44">
        <v>604</v>
      </c>
      <c r="J427" t="s" s="44">
        <v>1601</v>
      </c>
      <c r="K427" t="s" s="44">
        <v>64</v>
      </c>
      <c r="L427" t="s" s="44">
        <v>50</v>
      </c>
      <c r="M427" t="s" s="44">
        <v>28</v>
      </c>
      <c r="N427" t="s" s="44">
        <v>27</v>
      </c>
      <c r="O427" s="45">
        <v>78902</v>
      </c>
      <c r="P427" s="45">
        <v>50429</v>
      </c>
      <c r="Q427" s="45">
        <v>160</v>
      </c>
      <c r="R427" s="45">
        <v>9561</v>
      </c>
      <c r="S427" s="45">
        <v>15490</v>
      </c>
      <c r="T427" s="45">
        <v>25051</v>
      </c>
      <c r="U427" s="45">
        <v>3241</v>
      </c>
      <c r="V427" s="45">
        <v>5254</v>
      </c>
      <c r="W427" s="45">
        <v>1393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1"/>
    </row>
    <row r="428" ht="15.75" customHeight="1">
      <c r="A428" t="s" s="46">
        <v>1602</v>
      </c>
      <c r="B428" t="s" s="47">
        <v>84</v>
      </c>
      <c r="C428" t="s" s="47">
        <v>1603</v>
      </c>
      <c r="D428" t="s" s="47">
        <v>1235</v>
      </c>
      <c r="E428" t="s" s="47">
        <v>86</v>
      </c>
      <c r="F428" t="s" s="47">
        <v>79</v>
      </c>
      <c r="G428" t="s" s="47">
        <v>46</v>
      </c>
      <c r="H428" s="9">
        <v>43812.092361111114</v>
      </c>
      <c r="I428" t="s" s="47">
        <v>519</v>
      </c>
      <c r="J428" t="s" s="47">
        <v>600</v>
      </c>
      <c r="K428" t="s" s="47">
        <v>49</v>
      </c>
      <c r="L428" t="s" s="47">
        <v>56</v>
      </c>
      <c r="M428" t="s" s="47">
        <v>27</v>
      </c>
      <c r="N428" t="s" s="47">
        <v>28</v>
      </c>
      <c r="O428" s="48">
        <v>70271</v>
      </c>
      <c r="P428" s="48">
        <v>45914</v>
      </c>
      <c r="Q428" s="48">
        <v>171</v>
      </c>
      <c r="R428" s="48">
        <v>17956</v>
      </c>
      <c r="S428" s="48">
        <v>30249</v>
      </c>
      <c r="T428" s="48">
        <v>12293</v>
      </c>
      <c r="U428" s="48">
        <v>2069</v>
      </c>
      <c r="V428" s="48">
        <v>0</v>
      </c>
      <c r="W428" s="48">
        <v>1303</v>
      </c>
      <c r="X428" s="48">
        <v>0</v>
      </c>
      <c r="Y428" s="48">
        <v>0</v>
      </c>
      <c r="Z428" s="48">
        <v>0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11"/>
    </row>
    <row r="429" ht="15.75" customHeight="1">
      <c r="A429" t="s" s="43">
        <v>1604</v>
      </c>
      <c r="B429" t="s" s="44">
        <v>183</v>
      </c>
      <c r="C429" t="s" s="44">
        <v>1605</v>
      </c>
      <c r="D429" t="s" s="44">
        <v>532</v>
      </c>
      <c r="E429" t="s" s="44">
        <v>186</v>
      </c>
      <c r="F429" t="s" s="44">
        <v>79</v>
      </c>
      <c r="G429" t="s" s="44">
        <v>46</v>
      </c>
      <c r="H429" s="40">
        <v>43812.150694444441</v>
      </c>
      <c r="I429" t="s" s="44">
        <v>1606</v>
      </c>
      <c r="J429" t="s" s="44">
        <v>1607</v>
      </c>
      <c r="K429" t="s" s="44">
        <v>49</v>
      </c>
      <c r="L429" t="s" s="44">
        <v>56</v>
      </c>
      <c r="M429" t="s" s="44">
        <v>27</v>
      </c>
      <c r="N429" t="s" s="44">
        <v>28</v>
      </c>
      <c r="O429" s="45">
        <v>94909</v>
      </c>
      <c r="P429" s="45">
        <v>64533</v>
      </c>
      <c r="Q429" s="45">
        <v>315</v>
      </c>
      <c r="R429" s="45">
        <v>25983</v>
      </c>
      <c r="S429" s="45">
        <v>40307</v>
      </c>
      <c r="T429" s="45">
        <v>14324</v>
      </c>
      <c r="U429" s="45">
        <v>6881</v>
      </c>
      <c r="V429" s="45">
        <v>0</v>
      </c>
      <c r="W429" s="45">
        <v>3021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1"/>
    </row>
    <row r="430" ht="15.75" customHeight="1">
      <c r="A430" t="s" s="46">
        <v>1608</v>
      </c>
      <c r="B430" t="s" s="47">
        <v>256</v>
      </c>
      <c r="C430" t="s" s="47">
        <v>1609</v>
      </c>
      <c r="D430" t="s" s="47">
        <v>319</v>
      </c>
      <c r="E430" t="s" s="47">
        <v>259</v>
      </c>
      <c r="F430" t="s" s="47">
        <v>79</v>
      </c>
      <c r="G430" t="s" s="47">
        <v>46</v>
      </c>
      <c r="H430" s="9">
        <v>43812.154166666667</v>
      </c>
      <c r="I430" t="s" s="47">
        <v>1025</v>
      </c>
      <c r="J430" t="s" s="47">
        <v>1610</v>
      </c>
      <c r="K430" t="s" s="47">
        <v>49</v>
      </c>
      <c r="L430" t="s" s="47">
        <v>131</v>
      </c>
      <c r="M430" t="s" s="47">
        <v>27</v>
      </c>
      <c r="N430" t="s" s="47">
        <v>28</v>
      </c>
      <c r="O430" s="48">
        <v>72166</v>
      </c>
      <c r="P430" s="48">
        <v>47663</v>
      </c>
      <c r="Q430" s="48">
        <v>128</v>
      </c>
      <c r="R430" s="48">
        <v>1144</v>
      </c>
      <c r="S430" s="48">
        <v>19990</v>
      </c>
      <c r="T430" s="48">
        <v>18846</v>
      </c>
      <c r="U430" s="48">
        <v>2831</v>
      </c>
      <c r="V430" s="48">
        <v>3193</v>
      </c>
      <c r="W430" s="48">
        <v>1173</v>
      </c>
      <c r="X430" s="48">
        <v>0</v>
      </c>
      <c r="Y430" s="48">
        <v>0</v>
      </c>
      <c r="Z430" s="48">
        <v>0</v>
      </c>
      <c r="AA430" s="48">
        <v>0</v>
      </c>
      <c r="AB430" s="48">
        <v>0</v>
      </c>
      <c r="AC430" s="48">
        <v>0</v>
      </c>
      <c r="AD430" s="48">
        <v>0</v>
      </c>
      <c r="AE430" s="48">
        <v>1630</v>
      </c>
      <c r="AF430" s="48">
        <v>0</v>
      </c>
      <c r="AG430" s="11"/>
    </row>
    <row r="431" ht="15.75" customHeight="1">
      <c r="A431" t="s" s="43">
        <v>1611</v>
      </c>
      <c r="B431" t="s" s="44">
        <v>75</v>
      </c>
      <c r="C431" t="s" s="44">
        <v>1612</v>
      </c>
      <c r="D431" t="s" s="44">
        <v>77</v>
      </c>
      <c r="E431" t="s" s="44">
        <v>78</v>
      </c>
      <c r="F431" t="s" s="44">
        <v>79</v>
      </c>
      <c r="G431" t="s" s="44">
        <v>46</v>
      </c>
      <c r="H431" s="40">
        <v>43812.165972222225</v>
      </c>
      <c r="I431" t="s" s="44">
        <v>1613</v>
      </c>
      <c r="J431" t="s" s="44">
        <v>1614</v>
      </c>
      <c r="K431" t="s" s="44">
        <v>49</v>
      </c>
      <c r="L431" t="s" s="44">
        <v>56</v>
      </c>
      <c r="M431" t="s" s="44">
        <v>27</v>
      </c>
      <c r="N431" t="s" s="44">
        <v>29</v>
      </c>
      <c r="O431" s="45">
        <v>83083</v>
      </c>
      <c r="P431" s="45">
        <v>58918</v>
      </c>
      <c r="Q431" s="45">
        <v>270</v>
      </c>
      <c r="R431" s="45">
        <v>26308</v>
      </c>
      <c r="S431" s="45">
        <v>36591</v>
      </c>
      <c r="T431" s="45">
        <v>9327</v>
      </c>
      <c r="U431" s="45">
        <v>10283</v>
      </c>
      <c r="V431" s="45">
        <v>0</v>
      </c>
      <c r="W431" s="45">
        <v>2717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1"/>
    </row>
    <row r="432" ht="15.75" customHeight="1">
      <c r="A432" t="s" s="46">
        <v>1615</v>
      </c>
      <c r="B432" t="s" s="47">
        <v>101</v>
      </c>
      <c r="C432" t="s" s="47">
        <v>1616</v>
      </c>
      <c r="D432" t="s" s="47">
        <v>378</v>
      </c>
      <c r="E432" t="s" s="47">
        <v>104</v>
      </c>
      <c r="F432" t="s" s="47">
        <v>79</v>
      </c>
      <c r="G432" t="s" s="47">
        <v>46</v>
      </c>
      <c r="H432" s="9">
        <v>43812.13125</v>
      </c>
      <c r="I432" t="s" s="47">
        <v>124</v>
      </c>
      <c r="J432" t="s" s="47">
        <v>1617</v>
      </c>
      <c r="K432" t="s" s="47">
        <v>49</v>
      </c>
      <c r="L432" t="s" s="47">
        <v>56</v>
      </c>
      <c r="M432" t="s" s="47">
        <v>27</v>
      </c>
      <c r="N432" t="s" s="47">
        <v>28</v>
      </c>
      <c r="O432" s="48">
        <v>78935</v>
      </c>
      <c r="P432" s="48">
        <v>53821</v>
      </c>
      <c r="Q432" s="48">
        <v>211</v>
      </c>
      <c r="R432" s="48">
        <v>20400</v>
      </c>
      <c r="S432" s="48">
        <v>33811</v>
      </c>
      <c r="T432" s="48">
        <v>13411</v>
      </c>
      <c r="U432" s="48">
        <v>3614</v>
      </c>
      <c r="V432" s="48">
        <v>0</v>
      </c>
      <c r="W432" s="48">
        <v>2478</v>
      </c>
      <c r="X432" s="48">
        <v>0</v>
      </c>
      <c r="Y432" s="48">
        <v>0</v>
      </c>
      <c r="Z432" s="48">
        <v>0</v>
      </c>
      <c r="AA432" s="48">
        <v>0</v>
      </c>
      <c r="AB432" s="48">
        <v>0</v>
      </c>
      <c r="AC432" s="48">
        <v>0</v>
      </c>
      <c r="AD432" s="48">
        <v>0</v>
      </c>
      <c r="AE432" s="48">
        <v>507</v>
      </c>
      <c r="AF432" s="48">
        <v>0</v>
      </c>
      <c r="AG432" s="11"/>
    </row>
    <row r="433" ht="15.75" customHeight="1">
      <c r="A433" t="s" s="43">
        <v>1618</v>
      </c>
      <c r="B433" t="s" s="44">
        <v>183</v>
      </c>
      <c r="C433" t="s" s="44">
        <v>1619</v>
      </c>
      <c r="D433" t="s" s="44">
        <v>467</v>
      </c>
      <c r="E433" t="s" s="44">
        <v>186</v>
      </c>
      <c r="F433" t="s" s="44">
        <v>79</v>
      </c>
      <c r="G433" t="s" s="44">
        <v>46</v>
      </c>
      <c r="H433" s="40">
        <v>43812.159722222219</v>
      </c>
      <c r="I433" t="s" s="44">
        <v>393</v>
      </c>
      <c r="J433" t="s" s="44">
        <v>1620</v>
      </c>
      <c r="K433" t="s" s="44">
        <v>49</v>
      </c>
      <c r="L433" t="s" s="44">
        <v>56</v>
      </c>
      <c r="M433" t="s" s="44">
        <v>27</v>
      </c>
      <c r="N433" t="s" s="44">
        <v>28</v>
      </c>
      <c r="O433" s="45">
        <v>72080</v>
      </c>
      <c r="P433" s="45">
        <v>46602</v>
      </c>
      <c r="Q433" s="45">
        <v>200</v>
      </c>
      <c r="R433" s="45">
        <v>19922</v>
      </c>
      <c r="S433" s="45">
        <v>30627</v>
      </c>
      <c r="T433" s="45">
        <v>10705</v>
      </c>
      <c r="U433" s="45">
        <v>3625</v>
      </c>
      <c r="V433" s="45">
        <v>0</v>
      </c>
      <c r="W433" s="45">
        <v>1645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1"/>
    </row>
    <row r="434" ht="15.75" customHeight="1">
      <c r="A434" t="s" s="46">
        <v>1621</v>
      </c>
      <c r="B434" t="s" s="47">
        <v>197</v>
      </c>
      <c r="C434" t="s" s="47">
        <v>1622</v>
      </c>
      <c r="D434" t="s" s="47">
        <v>634</v>
      </c>
      <c r="E434" t="s" s="47">
        <v>200</v>
      </c>
      <c r="F434" t="s" s="47">
        <v>79</v>
      </c>
      <c r="G434" t="s" s="47">
        <v>46</v>
      </c>
      <c r="H434" s="9">
        <v>43812.177083333336</v>
      </c>
      <c r="I434" t="s" s="47">
        <v>393</v>
      </c>
      <c r="J434" t="s" s="47">
        <v>73</v>
      </c>
      <c r="K434" t="s" s="47">
        <v>49</v>
      </c>
      <c r="L434" t="s" s="47">
        <v>56</v>
      </c>
      <c r="M434" t="s" s="47">
        <v>27</v>
      </c>
      <c r="N434" t="s" s="47">
        <v>29</v>
      </c>
      <c r="O434" s="48">
        <v>73280</v>
      </c>
      <c r="P434" s="48">
        <v>54758</v>
      </c>
      <c r="Q434" s="48">
        <v>216</v>
      </c>
      <c r="R434" s="48">
        <v>17626</v>
      </c>
      <c r="S434" s="48">
        <v>32373</v>
      </c>
      <c r="T434" s="48">
        <v>5699</v>
      </c>
      <c r="U434" s="48">
        <v>14747</v>
      </c>
      <c r="V434" s="48">
        <v>0</v>
      </c>
      <c r="W434" s="48">
        <v>1939</v>
      </c>
      <c r="X434" s="48">
        <v>0</v>
      </c>
      <c r="Y434" s="48">
        <v>0</v>
      </c>
      <c r="Z434" s="48">
        <v>0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11"/>
    </row>
    <row r="435" ht="15.75" customHeight="1">
      <c r="A435" t="s" s="43">
        <v>1623</v>
      </c>
      <c r="B435" t="s" s="44">
        <v>183</v>
      </c>
      <c r="C435" t="s" s="44">
        <v>1624</v>
      </c>
      <c r="D435" t="s" s="44">
        <v>467</v>
      </c>
      <c r="E435" t="s" s="44">
        <v>186</v>
      </c>
      <c r="F435" t="s" s="44">
        <v>79</v>
      </c>
      <c r="G435" t="s" s="44">
        <v>80</v>
      </c>
      <c r="H435" s="40">
        <v>43812.179166666669</v>
      </c>
      <c r="I435" t="s" s="44">
        <v>1625</v>
      </c>
      <c r="J435" t="s" s="44">
        <v>341</v>
      </c>
      <c r="K435" t="s" s="44">
        <v>64</v>
      </c>
      <c r="L435" t="s" s="44">
        <v>56</v>
      </c>
      <c r="M435" t="s" s="44">
        <v>27</v>
      </c>
      <c r="N435" t="s" s="44">
        <v>28</v>
      </c>
      <c r="O435" s="45">
        <v>67172</v>
      </c>
      <c r="P435" s="45">
        <v>46285</v>
      </c>
      <c r="Q435" s="45">
        <v>127</v>
      </c>
      <c r="R435" s="45">
        <v>4738</v>
      </c>
      <c r="S435" s="45">
        <v>23397</v>
      </c>
      <c r="T435" s="45">
        <v>18659</v>
      </c>
      <c r="U435" s="45">
        <v>2663</v>
      </c>
      <c r="V435" s="45">
        <v>0</v>
      </c>
      <c r="W435" s="45">
        <v>1078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488</v>
      </c>
      <c r="AF435" s="45">
        <v>0</v>
      </c>
      <c r="AG435" s="41"/>
    </row>
    <row r="436" ht="15.75" customHeight="1">
      <c r="A436" t="s" s="46">
        <v>1626</v>
      </c>
      <c r="B436" t="s" s="47">
        <v>183</v>
      </c>
      <c r="C436" t="s" s="47">
        <v>1627</v>
      </c>
      <c r="D436" t="s" s="47">
        <v>467</v>
      </c>
      <c r="E436" t="s" s="47">
        <v>186</v>
      </c>
      <c r="F436" t="s" s="47">
        <v>79</v>
      </c>
      <c r="G436" t="s" s="47">
        <v>80</v>
      </c>
      <c r="H436" s="9">
        <v>43812.107638888891</v>
      </c>
      <c r="I436" t="s" s="47">
        <v>910</v>
      </c>
      <c r="J436" t="s" s="47">
        <v>1050</v>
      </c>
      <c r="K436" t="s" s="47">
        <v>49</v>
      </c>
      <c r="L436" t="s" s="47">
        <v>50</v>
      </c>
      <c r="M436" t="s" s="47">
        <v>28</v>
      </c>
      <c r="N436" t="s" s="47">
        <v>27</v>
      </c>
      <c r="O436" s="48">
        <v>77845</v>
      </c>
      <c r="P436" s="48">
        <v>51673</v>
      </c>
      <c r="Q436" s="48">
        <v>197</v>
      </c>
      <c r="R436" s="48">
        <v>12760</v>
      </c>
      <c r="S436" s="48">
        <v>15006</v>
      </c>
      <c r="T436" s="48">
        <v>27766</v>
      </c>
      <c r="U436" s="48">
        <v>4776</v>
      </c>
      <c r="V436" s="48">
        <v>1656</v>
      </c>
      <c r="W436" s="48">
        <v>2469</v>
      </c>
      <c r="X436" s="48">
        <v>0</v>
      </c>
      <c r="Y436" s="48">
        <v>0</v>
      </c>
      <c r="Z436" s="48">
        <v>0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11"/>
    </row>
    <row r="437" ht="15.75" customHeight="1">
      <c r="A437" t="s" s="43">
        <v>1628</v>
      </c>
      <c r="B437" t="s" s="44">
        <v>101</v>
      </c>
      <c r="C437" t="s" s="44">
        <v>1629</v>
      </c>
      <c r="D437" t="s" s="44">
        <v>128</v>
      </c>
      <c r="E437" t="s" s="44">
        <v>104</v>
      </c>
      <c r="F437" t="s" s="44">
        <v>79</v>
      </c>
      <c r="G437" t="s" s="44">
        <v>80</v>
      </c>
      <c r="H437" s="40">
        <v>43812.119444444441</v>
      </c>
      <c r="I437" t="s" s="44">
        <v>1630</v>
      </c>
      <c r="J437" t="s" s="44">
        <v>1631</v>
      </c>
      <c r="K437" t="s" s="44">
        <v>64</v>
      </c>
      <c r="L437" t="s" s="44">
        <v>50</v>
      </c>
      <c r="M437" t="s" s="44">
        <v>28</v>
      </c>
      <c r="N437" t="s" s="44">
        <v>27</v>
      </c>
      <c r="O437" s="45">
        <v>66262</v>
      </c>
      <c r="P437" s="45">
        <v>40004</v>
      </c>
      <c r="Q437" s="45">
        <v>141</v>
      </c>
      <c r="R437" s="45">
        <v>17393</v>
      </c>
      <c r="S437" s="45">
        <v>8342</v>
      </c>
      <c r="T437" s="45">
        <v>25735</v>
      </c>
      <c r="U437" s="45">
        <v>1954</v>
      </c>
      <c r="V437" s="45">
        <v>1343</v>
      </c>
      <c r="W437" s="45">
        <v>1183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1447</v>
      </c>
      <c r="AF437" s="45">
        <v>0</v>
      </c>
      <c r="AG437" s="41"/>
    </row>
    <row r="438" ht="15.75" customHeight="1">
      <c r="A438" t="s" s="46">
        <v>1632</v>
      </c>
      <c r="B438" t="s" s="47">
        <v>101</v>
      </c>
      <c r="C438" t="s" s="47">
        <v>1633</v>
      </c>
      <c r="D438" t="s" s="47">
        <v>128</v>
      </c>
      <c r="E438" t="s" s="47">
        <v>104</v>
      </c>
      <c r="F438" t="s" s="47">
        <v>79</v>
      </c>
      <c r="G438" t="s" s="47">
        <v>80</v>
      </c>
      <c r="H438" s="9">
        <v>43812.110416666670</v>
      </c>
      <c r="I438" t="s" s="47">
        <v>428</v>
      </c>
      <c r="J438" t="s" s="47">
        <v>1634</v>
      </c>
      <c r="K438" t="s" s="47">
        <v>49</v>
      </c>
      <c r="L438" t="s" s="47">
        <v>50</v>
      </c>
      <c r="M438" t="s" s="47">
        <v>28</v>
      </c>
      <c r="N438" t="s" s="47">
        <v>27</v>
      </c>
      <c r="O438" s="48">
        <v>66495</v>
      </c>
      <c r="P438" s="48">
        <v>35320</v>
      </c>
      <c r="Q438" s="48">
        <v>103</v>
      </c>
      <c r="R438" s="48">
        <v>4490</v>
      </c>
      <c r="S438" s="48">
        <v>12847</v>
      </c>
      <c r="T438" s="48">
        <v>17337</v>
      </c>
      <c r="U438" s="48">
        <v>1582</v>
      </c>
      <c r="V438" s="48">
        <v>2686</v>
      </c>
      <c r="W438" s="48">
        <v>868</v>
      </c>
      <c r="X438" s="48">
        <v>0</v>
      </c>
      <c r="Y438" s="48">
        <v>0</v>
      </c>
      <c r="Z438" s="48">
        <v>0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11"/>
    </row>
    <row r="439" ht="15.75" customHeight="1">
      <c r="A439" t="s" s="43">
        <v>1635</v>
      </c>
      <c r="B439" t="s" s="44">
        <v>101</v>
      </c>
      <c r="C439" t="s" s="44">
        <v>1636</v>
      </c>
      <c r="D439" t="s" s="44">
        <v>128</v>
      </c>
      <c r="E439" t="s" s="44">
        <v>104</v>
      </c>
      <c r="F439" t="s" s="44">
        <v>79</v>
      </c>
      <c r="G439" t="s" s="44">
        <v>80</v>
      </c>
      <c r="H439" s="40">
        <v>43812.105555555558</v>
      </c>
      <c r="I439" t="s" s="44">
        <v>1637</v>
      </c>
      <c r="J439" t="s" s="44">
        <v>1638</v>
      </c>
      <c r="K439" t="s" s="44">
        <v>64</v>
      </c>
      <c r="L439" t="s" s="44">
        <v>50</v>
      </c>
      <c r="M439" t="s" s="44">
        <v>28</v>
      </c>
      <c r="N439" t="s" s="44">
        <v>27</v>
      </c>
      <c r="O439" s="45">
        <v>79485</v>
      </c>
      <c r="P439" s="45">
        <v>48134</v>
      </c>
      <c r="Q439" s="45">
        <v>181</v>
      </c>
      <c r="R439" s="45">
        <v>12568</v>
      </c>
      <c r="S439" s="45">
        <v>14018</v>
      </c>
      <c r="T439" s="45">
        <v>26586</v>
      </c>
      <c r="U439" s="45">
        <v>3935</v>
      </c>
      <c r="V439" s="45">
        <v>2012</v>
      </c>
      <c r="W439" s="45">
        <v>1583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1"/>
    </row>
    <row r="440" ht="15.75" customHeight="1">
      <c r="A440" t="s" s="46">
        <v>1639</v>
      </c>
      <c r="B440" t="s" s="47">
        <v>84</v>
      </c>
      <c r="C440" t="s" s="47">
        <v>1640</v>
      </c>
      <c r="D440" t="s" s="47">
        <v>1235</v>
      </c>
      <c r="E440" t="s" s="47">
        <v>86</v>
      </c>
      <c r="F440" t="s" s="47">
        <v>79</v>
      </c>
      <c r="G440" t="s" s="47">
        <v>46</v>
      </c>
      <c r="H440" s="9">
        <v>43812.045833333330</v>
      </c>
      <c r="I440" t="s" s="47">
        <v>1641</v>
      </c>
      <c r="J440" t="s" s="47">
        <v>414</v>
      </c>
      <c r="K440" t="s" s="47">
        <v>49</v>
      </c>
      <c r="L440" t="s" s="47">
        <v>56</v>
      </c>
      <c r="M440" t="s" s="47">
        <v>27</v>
      </c>
      <c r="N440" t="s" s="47">
        <v>28</v>
      </c>
      <c r="O440" s="48">
        <v>70226</v>
      </c>
      <c r="P440" s="48">
        <v>45190</v>
      </c>
      <c r="Q440" s="48">
        <v>215</v>
      </c>
      <c r="R440" s="48">
        <v>13144</v>
      </c>
      <c r="S440" s="48">
        <v>27390</v>
      </c>
      <c r="T440" s="48">
        <v>14246</v>
      </c>
      <c r="U440" s="48">
        <v>1862</v>
      </c>
      <c r="V440" s="48">
        <v>0</v>
      </c>
      <c r="W440" s="48">
        <v>1692</v>
      </c>
      <c r="X440" s="48">
        <v>0</v>
      </c>
      <c r="Y440" s="48">
        <v>0</v>
      </c>
      <c r="Z440" s="48">
        <v>0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11"/>
    </row>
    <row r="441" ht="15.75" customHeight="1">
      <c r="A441" t="s" s="43">
        <v>1642</v>
      </c>
      <c r="B441" t="s" s="44">
        <v>58</v>
      </c>
      <c r="C441" t="s" s="44">
        <v>1643</v>
      </c>
      <c r="D441" t="s" s="44">
        <v>60</v>
      </c>
      <c r="E441" t="s" s="44">
        <v>60</v>
      </c>
      <c r="F441" t="s" s="44">
        <v>60</v>
      </c>
      <c r="G441" t="s" s="44">
        <v>46</v>
      </c>
      <c r="H441" s="40">
        <v>43812.114583333336</v>
      </c>
      <c r="I441" t="s" s="44">
        <v>187</v>
      </c>
      <c r="J441" t="s" s="44">
        <v>1644</v>
      </c>
      <c r="K441" t="s" s="44">
        <v>49</v>
      </c>
      <c r="L441" t="s" s="44">
        <v>69</v>
      </c>
      <c r="M441" t="s" s="44">
        <v>32</v>
      </c>
      <c r="N441" t="s" s="44">
        <v>27</v>
      </c>
      <c r="O441" s="45">
        <v>78776</v>
      </c>
      <c r="P441" s="45">
        <v>57813</v>
      </c>
      <c r="Q441" s="45">
        <v>131</v>
      </c>
      <c r="R441" s="45">
        <v>4498</v>
      </c>
      <c r="S441" s="45">
        <v>22384</v>
      </c>
      <c r="T441" s="45">
        <v>4961</v>
      </c>
      <c r="U441" s="45">
        <v>3204</v>
      </c>
      <c r="V441" s="45">
        <v>0</v>
      </c>
      <c r="W441" s="45">
        <v>0</v>
      </c>
      <c r="X441" s="45">
        <v>26882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382</v>
      </c>
      <c r="AF441" s="45">
        <v>0</v>
      </c>
      <c r="AG441" s="41"/>
    </row>
    <row r="442" ht="15.75" customHeight="1">
      <c r="A442" t="s" s="46">
        <v>1645</v>
      </c>
      <c r="B442" t="s" s="47">
        <v>42</v>
      </c>
      <c r="C442" t="s" s="47">
        <v>1646</v>
      </c>
      <c r="D442" t="s" s="47">
        <v>339</v>
      </c>
      <c r="E442" t="s" s="47">
        <v>45</v>
      </c>
      <c r="F442" t="s" s="47">
        <v>45</v>
      </c>
      <c r="G442" t="s" s="47">
        <v>46</v>
      </c>
      <c r="H442" s="9">
        <v>43812.096527777780</v>
      </c>
      <c r="I442" t="s" s="47">
        <v>366</v>
      </c>
      <c r="J442" t="s" s="47">
        <v>1647</v>
      </c>
      <c r="K442" t="s" s="47">
        <v>49</v>
      </c>
      <c r="L442" t="s" s="47">
        <v>50</v>
      </c>
      <c r="M442" t="s" s="47">
        <v>28</v>
      </c>
      <c r="N442" t="s" s="47">
        <v>27</v>
      </c>
      <c r="O442" s="48">
        <v>57581</v>
      </c>
      <c r="P442" s="48">
        <v>35390</v>
      </c>
      <c r="Q442" s="48">
        <v>96</v>
      </c>
      <c r="R442" s="48">
        <v>7805</v>
      </c>
      <c r="S442" s="48">
        <v>9797</v>
      </c>
      <c r="T442" s="48">
        <v>17602</v>
      </c>
      <c r="U442" s="48">
        <v>1460</v>
      </c>
      <c r="V442" s="48">
        <v>2991</v>
      </c>
      <c r="W442" s="48">
        <v>621</v>
      </c>
      <c r="X442" s="48">
        <v>0</v>
      </c>
      <c r="Y442" s="48">
        <v>2919</v>
      </c>
      <c r="Z442" s="48">
        <v>0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11"/>
    </row>
    <row r="443" ht="15.75" customHeight="1">
      <c r="A443" t="s" s="43">
        <v>1648</v>
      </c>
      <c r="B443" t="s" s="44">
        <v>160</v>
      </c>
      <c r="C443" t="s" s="44">
        <v>1649</v>
      </c>
      <c r="D443" t="s" s="44">
        <v>162</v>
      </c>
      <c r="E443" t="s" s="44">
        <v>162</v>
      </c>
      <c r="F443" t="s" s="44">
        <v>79</v>
      </c>
      <c r="G443" t="s" s="44">
        <v>80</v>
      </c>
      <c r="H443" s="40">
        <v>43812.144444444442</v>
      </c>
      <c r="I443" t="s" s="44">
        <v>393</v>
      </c>
      <c r="J443" t="s" s="44">
        <v>1650</v>
      </c>
      <c r="K443" t="s" s="44">
        <v>49</v>
      </c>
      <c r="L443" t="s" s="44">
        <v>56</v>
      </c>
      <c r="M443" t="s" s="44">
        <v>27</v>
      </c>
      <c r="N443" t="s" s="44">
        <v>28</v>
      </c>
      <c r="O443" s="45">
        <v>66104</v>
      </c>
      <c r="P443" s="45">
        <v>46145</v>
      </c>
      <c r="Q443" s="45">
        <v>239</v>
      </c>
      <c r="R443" s="45">
        <v>18952</v>
      </c>
      <c r="S443" s="45">
        <v>29786</v>
      </c>
      <c r="T443" s="45">
        <v>10834</v>
      </c>
      <c r="U443" s="45">
        <v>3822</v>
      </c>
      <c r="V443" s="45">
        <v>0</v>
      </c>
      <c r="W443" s="45">
        <v>1477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226</v>
      </c>
      <c r="AF443" s="45">
        <v>0</v>
      </c>
      <c r="AG443" s="41"/>
    </row>
    <row r="444" ht="15.75" customHeight="1">
      <c r="A444" t="s" s="46">
        <v>1651</v>
      </c>
      <c r="B444" t="s" s="47">
        <v>90</v>
      </c>
      <c r="C444" t="s" s="47">
        <v>1652</v>
      </c>
      <c r="D444" t="s" s="47">
        <v>92</v>
      </c>
      <c r="E444" t="s" s="47">
        <v>93</v>
      </c>
      <c r="F444" t="s" s="47">
        <v>79</v>
      </c>
      <c r="G444" t="s" s="47">
        <v>46</v>
      </c>
      <c r="H444" s="9">
        <v>43812.161805555559</v>
      </c>
      <c r="I444" t="s" s="47">
        <v>1653</v>
      </c>
      <c r="J444" t="s" s="47">
        <v>1654</v>
      </c>
      <c r="K444" t="s" s="47">
        <v>64</v>
      </c>
      <c r="L444" t="s" s="47">
        <v>50</v>
      </c>
      <c r="M444" t="s" s="47">
        <v>28</v>
      </c>
      <c r="N444" t="s" s="47">
        <v>27</v>
      </c>
      <c r="O444" s="48">
        <v>72120</v>
      </c>
      <c r="P444" s="48">
        <v>46164</v>
      </c>
      <c r="Q444" s="48">
        <v>123</v>
      </c>
      <c r="R444" s="48">
        <v>1499</v>
      </c>
      <c r="S444" s="48">
        <v>18589</v>
      </c>
      <c r="T444" s="48">
        <v>20088</v>
      </c>
      <c r="U444" s="48">
        <v>2423</v>
      </c>
      <c r="V444" s="48">
        <v>2980</v>
      </c>
      <c r="W444" s="48">
        <v>778</v>
      </c>
      <c r="X444" s="48">
        <v>0</v>
      </c>
      <c r="Y444" s="48">
        <v>0</v>
      </c>
      <c r="Z444" s="48">
        <v>0</v>
      </c>
      <c r="AA444" s="48">
        <v>0</v>
      </c>
      <c r="AB444" s="48">
        <v>0</v>
      </c>
      <c r="AC444" s="48">
        <v>0</v>
      </c>
      <c r="AD444" s="48">
        <v>0</v>
      </c>
      <c r="AE444" s="48">
        <v>1306</v>
      </c>
      <c r="AF444" s="48">
        <v>0</v>
      </c>
      <c r="AG444" s="11"/>
    </row>
    <row r="445" ht="15.75" customHeight="1">
      <c r="A445" t="s" s="43">
        <v>1655</v>
      </c>
      <c r="B445" t="s" s="44">
        <v>90</v>
      </c>
      <c r="C445" t="s" s="44">
        <v>1656</v>
      </c>
      <c r="D445" t="s" s="44">
        <v>92</v>
      </c>
      <c r="E445" t="s" s="44">
        <v>93</v>
      </c>
      <c r="F445" t="s" s="44">
        <v>79</v>
      </c>
      <c r="G445" t="s" s="44">
        <v>80</v>
      </c>
      <c r="H445" s="40">
        <v>43812.145833333336</v>
      </c>
      <c r="I445" t="s" s="44">
        <v>1657</v>
      </c>
      <c r="J445" t="s" s="44">
        <v>1658</v>
      </c>
      <c r="K445" t="s" s="44">
        <v>49</v>
      </c>
      <c r="L445" t="s" s="44">
        <v>50</v>
      </c>
      <c r="M445" t="s" s="44">
        <v>28</v>
      </c>
      <c r="N445" t="s" s="44">
        <v>27</v>
      </c>
      <c r="O445" s="45">
        <v>72999</v>
      </c>
      <c r="P445" s="45">
        <v>44434</v>
      </c>
      <c r="Q445" s="45">
        <v>117</v>
      </c>
      <c r="R445" s="45">
        <v>11127</v>
      </c>
      <c r="S445" s="45">
        <v>13452</v>
      </c>
      <c r="T445" s="45">
        <v>24579</v>
      </c>
      <c r="U445" s="45">
        <v>1484</v>
      </c>
      <c r="V445" s="45">
        <v>3316</v>
      </c>
      <c r="W445" s="45">
        <v>681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922</v>
      </c>
      <c r="AF445" s="45">
        <v>0</v>
      </c>
      <c r="AG445" s="41"/>
    </row>
    <row r="446" ht="15.75" customHeight="1">
      <c r="A446" t="s" s="46">
        <v>1659</v>
      </c>
      <c r="B446" t="s" s="47">
        <v>58</v>
      </c>
      <c r="C446" t="s" s="47">
        <v>1660</v>
      </c>
      <c r="D446" t="s" s="47">
        <v>60</v>
      </c>
      <c r="E446" t="s" s="47">
        <v>60</v>
      </c>
      <c r="F446" t="s" s="47">
        <v>60</v>
      </c>
      <c r="G446" t="s" s="47">
        <v>46</v>
      </c>
      <c r="H446" s="9">
        <v>43812.250694444447</v>
      </c>
      <c r="I446" t="s" s="47">
        <v>1661</v>
      </c>
      <c r="J446" t="s" s="47">
        <v>1662</v>
      </c>
      <c r="K446" t="s" s="47">
        <v>49</v>
      </c>
      <c r="L446" t="s" s="47">
        <v>203</v>
      </c>
      <c r="M446" t="s" s="47">
        <v>29</v>
      </c>
      <c r="N446" t="s" s="47">
        <v>32</v>
      </c>
      <c r="O446" s="48">
        <v>34211</v>
      </c>
      <c r="P446" s="48">
        <v>23160</v>
      </c>
      <c r="Q446" s="48">
        <v>80</v>
      </c>
      <c r="R446" s="48">
        <v>2507</v>
      </c>
      <c r="S446" s="48">
        <v>2287</v>
      </c>
      <c r="T446" s="48">
        <v>1550</v>
      </c>
      <c r="U446" s="48">
        <v>10381</v>
      </c>
      <c r="V446" s="48">
        <v>900</v>
      </c>
      <c r="W446" s="48">
        <v>0</v>
      </c>
      <c r="X446" s="48">
        <v>7874</v>
      </c>
      <c r="Y446" s="48">
        <v>0</v>
      </c>
      <c r="Z446" s="48">
        <v>0</v>
      </c>
      <c r="AA446" s="48">
        <v>0</v>
      </c>
      <c r="AB446" s="48">
        <v>0</v>
      </c>
      <c r="AC446" s="48">
        <v>0</v>
      </c>
      <c r="AD446" s="48">
        <v>0</v>
      </c>
      <c r="AE446" s="48">
        <v>168</v>
      </c>
      <c r="AF446" s="48">
        <v>0</v>
      </c>
      <c r="AG446" s="11"/>
    </row>
    <row r="447" ht="15.75" customHeight="1">
      <c r="A447" t="s" s="43">
        <v>1663</v>
      </c>
      <c r="B447" t="s" s="44">
        <v>160</v>
      </c>
      <c r="C447" t="s" s="44">
        <v>1664</v>
      </c>
      <c r="D447" t="s" s="44">
        <v>162</v>
      </c>
      <c r="E447" t="s" s="44">
        <v>162</v>
      </c>
      <c r="F447" t="s" s="44">
        <v>79</v>
      </c>
      <c r="G447" t="s" s="44">
        <v>80</v>
      </c>
      <c r="H447" s="40">
        <v>43812.150694444441</v>
      </c>
      <c r="I447" t="s" s="44">
        <v>739</v>
      </c>
      <c r="J447" t="s" s="44">
        <v>1665</v>
      </c>
      <c r="K447" t="s" s="44">
        <v>49</v>
      </c>
      <c r="L447" t="s" s="44">
        <v>56</v>
      </c>
      <c r="M447" t="s" s="44">
        <v>27</v>
      </c>
      <c r="N447" t="s" s="44">
        <v>28</v>
      </c>
      <c r="O447" s="45">
        <v>68877</v>
      </c>
      <c r="P447" s="45">
        <v>48721</v>
      </c>
      <c r="Q447" s="45">
        <v>263</v>
      </c>
      <c r="R447" s="45">
        <v>22378</v>
      </c>
      <c r="S447" s="45">
        <v>30882</v>
      </c>
      <c r="T447" s="45">
        <v>8504</v>
      </c>
      <c r="U447" s="45">
        <v>7552</v>
      </c>
      <c r="V447" s="45">
        <v>0</v>
      </c>
      <c r="W447" s="45">
        <v>1783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1"/>
    </row>
    <row r="448" ht="15.75" customHeight="1">
      <c r="A448" t="s" s="46">
        <v>1666</v>
      </c>
      <c r="B448" t="s" s="47">
        <v>75</v>
      </c>
      <c r="C448" t="s" s="47">
        <v>1667</v>
      </c>
      <c r="D448" t="s" s="47">
        <v>152</v>
      </c>
      <c r="E448" t="s" s="47">
        <v>78</v>
      </c>
      <c r="F448" t="s" s="47">
        <v>79</v>
      </c>
      <c r="G448" t="s" s="47">
        <v>80</v>
      </c>
      <c r="H448" s="9">
        <v>43812.131944444445</v>
      </c>
      <c r="I448" t="s" s="47">
        <v>1668</v>
      </c>
      <c r="J448" t="s" s="47">
        <v>1669</v>
      </c>
      <c r="K448" t="s" s="47">
        <v>64</v>
      </c>
      <c r="L448" t="s" s="47">
        <v>50</v>
      </c>
      <c r="M448" t="s" s="47">
        <v>28</v>
      </c>
      <c r="N448" t="s" s="47">
        <v>27</v>
      </c>
      <c r="O448" s="48">
        <v>78303</v>
      </c>
      <c r="P448" s="48">
        <v>49359</v>
      </c>
      <c r="Q448" s="48">
        <v>213</v>
      </c>
      <c r="R448" s="48">
        <v>17832</v>
      </c>
      <c r="S448" s="48">
        <v>10303</v>
      </c>
      <c r="T448" s="48">
        <v>28135</v>
      </c>
      <c r="U448" s="48">
        <v>6884</v>
      </c>
      <c r="V448" s="48">
        <v>1146</v>
      </c>
      <c r="W448" s="48">
        <v>2392</v>
      </c>
      <c r="X448" s="48">
        <v>0</v>
      </c>
      <c r="Y448" s="48">
        <v>0</v>
      </c>
      <c r="Z448" s="48">
        <v>0</v>
      </c>
      <c r="AA448" s="48">
        <v>0</v>
      </c>
      <c r="AB448" s="48">
        <v>0</v>
      </c>
      <c r="AC448" s="48">
        <v>0</v>
      </c>
      <c r="AD448" s="48">
        <v>0</v>
      </c>
      <c r="AE448" s="48">
        <v>499</v>
      </c>
      <c r="AF448" s="48">
        <v>0</v>
      </c>
      <c r="AG448" s="11"/>
    </row>
    <row r="449" ht="15.75" customHeight="1">
      <c r="A449" t="s" s="43">
        <v>1670</v>
      </c>
      <c r="B449" t="s" s="44">
        <v>75</v>
      </c>
      <c r="C449" t="s" s="44">
        <v>1671</v>
      </c>
      <c r="D449" t="s" s="44">
        <v>152</v>
      </c>
      <c r="E449" t="s" s="44">
        <v>78</v>
      </c>
      <c r="F449" t="s" s="44">
        <v>79</v>
      </c>
      <c r="G449" t="s" s="44">
        <v>46</v>
      </c>
      <c r="H449" s="40">
        <v>43812.234722222223</v>
      </c>
      <c r="I449" t="s" s="44">
        <v>1672</v>
      </c>
      <c r="J449" t="s" s="44">
        <v>1673</v>
      </c>
      <c r="K449" t="s" s="44">
        <v>64</v>
      </c>
      <c r="L449" t="s" s="44">
        <v>203</v>
      </c>
      <c r="M449" t="s" s="44">
        <v>29</v>
      </c>
      <c r="N449" t="s" s="44">
        <v>27</v>
      </c>
      <c r="O449" s="45">
        <v>76951</v>
      </c>
      <c r="P449" s="45">
        <v>58824</v>
      </c>
      <c r="Q449" s="45">
        <v>238</v>
      </c>
      <c r="R449" s="45">
        <v>8943</v>
      </c>
      <c r="S449" s="45">
        <v>22397</v>
      </c>
      <c r="T449" s="45">
        <v>4258</v>
      </c>
      <c r="U449" s="45">
        <v>31340</v>
      </c>
      <c r="V449" s="45">
        <v>829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1"/>
    </row>
    <row r="450" ht="15.75" customHeight="1">
      <c r="A450" t="s" s="46">
        <v>1674</v>
      </c>
      <c r="B450" t="s" s="47">
        <v>58</v>
      </c>
      <c r="C450" t="s" s="47">
        <v>1675</v>
      </c>
      <c r="D450" t="s" s="47">
        <v>60</v>
      </c>
      <c r="E450" t="s" s="47">
        <v>60</v>
      </c>
      <c r="F450" t="s" s="47">
        <v>60</v>
      </c>
      <c r="G450" t="s" s="47">
        <v>46</v>
      </c>
      <c r="H450" s="9">
        <v>43812.110416666670</v>
      </c>
      <c r="I450" t="s" s="47">
        <v>231</v>
      </c>
      <c r="J450" t="s" s="47">
        <v>1676</v>
      </c>
      <c r="K450" t="s" s="47">
        <v>49</v>
      </c>
      <c r="L450" t="s" s="47">
        <v>65</v>
      </c>
      <c r="M450" t="s" s="47">
        <v>32</v>
      </c>
      <c r="N450" t="s" s="47">
        <v>28</v>
      </c>
      <c r="O450" s="48">
        <v>72007</v>
      </c>
      <c r="P450" s="48">
        <v>49682</v>
      </c>
      <c r="Q450" s="48">
        <v>153</v>
      </c>
      <c r="R450" s="48">
        <v>11902</v>
      </c>
      <c r="S450" s="48">
        <v>11217</v>
      </c>
      <c r="T450" s="48">
        <v>11451</v>
      </c>
      <c r="U450" s="48">
        <v>3661</v>
      </c>
      <c r="V450" s="48">
        <v>0</v>
      </c>
      <c r="W450" s="48">
        <v>0</v>
      </c>
      <c r="X450" s="48">
        <v>23353</v>
      </c>
      <c r="Y450" s="48">
        <v>0</v>
      </c>
      <c r="Z450" s="48">
        <v>0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11"/>
    </row>
    <row r="451" ht="15.75" customHeight="1">
      <c r="A451" t="s" s="43">
        <v>1677</v>
      </c>
      <c r="B451" t="s" s="44">
        <v>58</v>
      </c>
      <c r="C451" t="s" s="44">
        <v>1678</v>
      </c>
      <c r="D451" t="s" s="44">
        <v>60</v>
      </c>
      <c r="E451" t="s" s="44">
        <v>60</v>
      </c>
      <c r="F451" t="s" s="44">
        <v>60</v>
      </c>
      <c r="G451" t="s" s="44">
        <v>46</v>
      </c>
      <c r="H451" s="40">
        <v>43812.091666666667</v>
      </c>
      <c r="I451" t="s" s="44">
        <v>1679</v>
      </c>
      <c r="J451" t="s" s="44">
        <v>1680</v>
      </c>
      <c r="K451" t="s" s="44">
        <v>64</v>
      </c>
      <c r="L451" t="s" s="44">
        <v>65</v>
      </c>
      <c r="M451" t="s" s="44">
        <v>32</v>
      </c>
      <c r="N451" t="s" s="44">
        <v>28</v>
      </c>
      <c r="O451" s="45">
        <v>64385</v>
      </c>
      <c r="P451" s="45">
        <v>43084</v>
      </c>
      <c r="Q451" s="45">
        <v>133</v>
      </c>
      <c r="R451" s="45">
        <v>10679</v>
      </c>
      <c r="S451" s="45">
        <v>7571</v>
      </c>
      <c r="T451" s="45">
        <v>10958</v>
      </c>
      <c r="U451" s="45">
        <v>2918</v>
      </c>
      <c r="V451" s="45">
        <v>0</v>
      </c>
      <c r="W451" s="45">
        <v>0</v>
      </c>
      <c r="X451" s="45">
        <v>21637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1"/>
    </row>
    <row r="452" ht="15.75" customHeight="1">
      <c r="A452" t="s" s="46">
        <v>1681</v>
      </c>
      <c r="B452" t="s" s="47">
        <v>90</v>
      </c>
      <c r="C452" t="s" s="47">
        <v>1682</v>
      </c>
      <c r="D452" t="s" s="47">
        <v>324</v>
      </c>
      <c r="E452" t="s" s="47">
        <v>93</v>
      </c>
      <c r="F452" t="s" s="47">
        <v>79</v>
      </c>
      <c r="G452" t="s" s="47">
        <v>80</v>
      </c>
      <c r="H452" s="9">
        <v>43812.113888888889</v>
      </c>
      <c r="I452" t="s" s="47">
        <v>124</v>
      </c>
      <c r="J452" t="s" s="47">
        <v>1683</v>
      </c>
      <c r="K452" t="s" s="47">
        <v>49</v>
      </c>
      <c r="L452" t="s" s="47">
        <v>56</v>
      </c>
      <c r="M452" t="s" s="47">
        <v>27</v>
      </c>
      <c r="N452" t="s" s="47">
        <v>28</v>
      </c>
      <c r="O452" s="48">
        <v>65292</v>
      </c>
      <c r="P452" s="48">
        <v>44460</v>
      </c>
      <c r="Q452" s="48">
        <v>172</v>
      </c>
      <c r="R452" s="48">
        <v>6186</v>
      </c>
      <c r="S452" s="48">
        <v>24076</v>
      </c>
      <c r="T452" s="48">
        <v>17890</v>
      </c>
      <c r="U452" s="48">
        <v>1548</v>
      </c>
      <c r="V452" s="48">
        <v>0</v>
      </c>
      <c r="W452" s="48">
        <v>678</v>
      </c>
      <c r="X452" s="48">
        <v>0</v>
      </c>
      <c r="Y452" s="48">
        <v>0</v>
      </c>
      <c r="Z452" s="48">
        <v>0</v>
      </c>
      <c r="AA452" s="48">
        <v>0</v>
      </c>
      <c r="AB452" s="48">
        <v>0</v>
      </c>
      <c r="AC452" s="48">
        <v>0</v>
      </c>
      <c r="AD452" s="48">
        <v>0</v>
      </c>
      <c r="AE452" s="48">
        <v>268</v>
      </c>
      <c r="AF452" s="48">
        <v>0</v>
      </c>
      <c r="AG452" s="11"/>
    </row>
    <row r="453" ht="15.75" customHeight="1">
      <c r="A453" t="s" s="43">
        <v>1684</v>
      </c>
      <c r="B453" t="s" s="44">
        <v>166</v>
      </c>
      <c r="C453" t="s" s="44">
        <v>1685</v>
      </c>
      <c r="D453" t="s" s="44">
        <v>168</v>
      </c>
      <c r="E453" t="s" s="44">
        <v>169</v>
      </c>
      <c r="F453" t="s" s="44">
        <v>79</v>
      </c>
      <c r="G453" t="s" s="44">
        <v>46</v>
      </c>
      <c r="H453" s="40">
        <v>43812.155555555553</v>
      </c>
      <c r="I453" t="s" s="44">
        <v>1686</v>
      </c>
      <c r="J453" t="s" s="44">
        <v>1687</v>
      </c>
      <c r="K453" t="s" s="44">
        <v>64</v>
      </c>
      <c r="L453" t="s" s="44">
        <v>131</v>
      </c>
      <c r="M453" t="s" s="44">
        <v>27</v>
      </c>
      <c r="N453" t="s" s="44">
        <v>28</v>
      </c>
      <c r="O453" s="45">
        <v>70925</v>
      </c>
      <c r="P453" s="45">
        <v>49520</v>
      </c>
      <c r="Q453" s="45">
        <v>149</v>
      </c>
      <c r="R453" s="45">
        <v>7210</v>
      </c>
      <c r="S453" s="45">
        <v>23688</v>
      </c>
      <c r="T453" s="45">
        <v>16478</v>
      </c>
      <c r="U453" s="45">
        <v>5054</v>
      </c>
      <c r="V453" s="45">
        <v>4300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1"/>
    </row>
    <row r="454" ht="15.75" customHeight="1">
      <c r="A454" t="s" s="46">
        <v>1688</v>
      </c>
      <c r="B454" t="s" s="47">
        <v>90</v>
      </c>
      <c r="C454" t="s" s="47">
        <v>1689</v>
      </c>
      <c r="D454" t="s" s="47">
        <v>178</v>
      </c>
      <c r="E454" t="s" s="47">
        <v>93</v>
      </c>
      <c r="F454" t="s" s="47">
        <v>79</v>
      </c>
      <c r="G454" t="s" s="47">
        <v>46</v>
      </c>
      <c r="H454" s="9">
        <v>43812.138888888891</v>
      </c>
      <c r="I454" t="s" s="47">
        <v>72</v>
      </c>
      <c r="J454" t="s" s="47">
        <v>1690</v>
      </c>
      <c r="K454" t="s" s="47">
        <v>49</v>
      </c>
      <c r="L454" t="s" s="47">
        <v>56</v>
      </c>
      <c r="M454" t="s" s="47">
        <v>27</v>
      </c>
      <c r="N454" t="s" s="47">
        <v>28</v>
      </c>
      <c r="O454" s="48">
        <v>67555</v>
      </c>
      <c r="P454" s="48">
        <v>47824</v>
      </c>
      <c r="Q454" s="48">
        <v>209</v>
      </c>
      <c r="R454" s="48">
        <v>18519</v>
      </c>
      <c r="S454" s="48">
        <v>28875</v>
      </c>
      <c r="T454" s="48">
        <v>10356</v>
      </c>
      <c r="U454" s="48">
        <v>5364</v>
      </c>
      <c r="V454" s="48">
        <v>0</v>
      </c>
      <c r="W454" s="48">
        <v>2159</v>
      </c>
      <c r="X454" s="48">
        <v>0</v>
      </c>
      <c r="Y454" s="48">
        <v>0</v>
      </c>
      <c r="Z454" s="48">
        <v>0</v>
      </c>
      <c r="AA454" s="48">
        <v>0</v>
      </c>
      <c r="AB454" s="48">
        <v>0</v>
      </c>
      <c r="AC454" s="48">
        <v>0</v>
      </c>
      <c r="AD454" s="48">
        <v>0</v>
      </c>
      <c r="AE454" s="48">
        <v>1070</v>
      </c>
      <c r="AF454" s="48">
        <v>0</v>
      </c>
      <c r="AG454" s="11"/>
    </row>
    <row r="455" ht="15.75" customHeight="1">
      <c r="A455" t="s" s="43">
        <v>1691</v>
      </c>
      <c r="B455" t="s" s="44">
        <v>58</v>
      </c>
      <c r="C455" t="s" s="44">
        <v>1692</v>
      </c>
      <c r="D455" t="s" s="44">
        <v>60</v>
      </c>
      <c r="E455" t="s" s="44">
        <v>60</v>
      </c>
      <c r="F455" t="s" s="44">
        <v>60</v>
      </c>
      <c r="G455" t="s" s="44">
        <v>46</v>
      </c>
      <c r="H455" s="40">
        <v>43812.110416666670</v>
      </c>
      <c r="I455" t="s" s="44">
        <v>1693</v>
      </c>
      <c r="J455" t="s" s="44">
        <v>1694</v>
      </c>
      <c r="K455" t="s" s="44">
        <v>49</v>
      </c>
      <c r="L455" t="s" s="44">
        <v>65</v>
      </c>
      <c r="M455" t="s" s="44">
        <v>32</v>
      </c>
      <c r="N455" t="s" s="44">
        <v>27</v>
      </c>
      <c r="O455" s="45">
        <v>72600</v>
      </c>
      <c r="P455" s="45">
        <v>54076</v>
      </c>
      <c r="Q455" s="45">
        <v>111</v>
      </c>
      <c r="R455" s="45">
        <v>7550</v>
      </c>
      <c r="S455" s="45">
        <v>19812</v>
      </c>
      <c r="T455" s="45">
        <v>2471</v>
      </c>
      <c r="U455" s="45">
        <v>3780</v>
      </c>
      <c r="V455" s="45">
        <v>651</v>
      </c>
      <c r="W455" s="45">
        <v>0</v>
      </c>
      <c r="X455" s="45">
        <v>27362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1"/>
    </row>
    <row r="456" ht="15.75" customHeight="1">
      <c r="A456" t="s" s="46">
        <v>1695</v>
      </c>
      <c r="B456" t="s" s="47">
        <v>183</v>
      </c>
      <c r="C456" t="s" s="47">
        <v>1696</v>
      </c>
      <c r="D456" t="s" s="47">
        <v>532</v>
      </c>
      <c r="E456" t="s" s="47">
        <v>186</v>
      </c>
      <c r="F456" t="s" s="47">
        <v>79</v>
      </c>
      <c r="G456" t="s" s="47">
        <v>80</v>
      </c>
      <c r="H456" s="9">
        <v>43812.073611111111</v>
      </c>
      <c r="I456" t="s" s="47">
        <v>245</v>
      </c>
      <c r="J456" t="s" s="47">
        <v>1697</v>
      </c>
      <c r="K456" t="s" s="47">
        <v>49</v>
      </c>
      <c r="L456" t="s" s="47">
        <v>131</v>
      </c>
      <c r="M456" t="s" s="47">
        <v>27</v>
      </c>
      <c r="N456" t="s" s="47">
        <v>28</v>
      </c>
      <c r="O456" s="48">
        <v>72560</v>
      </c>
      <c r="P456" s="48">
        <v>47801</v>
      </c>
      <c r="Q456" s="48">
        <v>98</v>
      </c>
      <c r="R456" s="48">
        <v>2580</v>
      </c>
      <c r="S456" s="48">
        <v>22334</v>
      </c>
      <c r="T456" s="48">
        <v>19754</v>
      </c>
      <c r="U456" s="48">
        <v>2334</v>
      </c>
      <c r="V456" s="48">
        <v>2127</v>
      </c>
      <c r="W456" s="48">
        <v>728</v>
      </c>
      <c r="X456" s="48">
        <v>0</v>
      </c>
      <c r="Y456" s="48">
        <v>0</v>
      </c>
      <c r="Z456" s="48">
        <v>0</v>
      </c>
      <c r="AA456" s="48">
        <v>0</v>
      </c>
      <c r="AB456" s="48">
        <v>0</v>
      </c>
      <c r="AC456" s="48">
        <v>0</v>
      </c>
      <c r="AD456" s="48">
        <v>0</v>
      </c>
      <c r="AE456" s="48">
        <v>524</v>
      </c>
      <c r="AF456" s="48">
        <v>0</v>
      </c>
      <c r="AG456" s="11"/>
    </row>
    <row r="457" ht="15.75" customHeight="1">
      <c r="A457" t="s" s="43">
        <v>1698</v>
      </c>
      <c r="B457" t="s" s="44">
        <v>197</v>
      </c>
      <c r="C457" t="s" s="44">
        <v>1699</v>
      </c>
      <c r="D457" t="s" s="44">
        <v>583</v>
      </c>
      <c r="E457" t="s" s="44">
        <v>200</v>
      </c>
      <c r="F457" t="s" s="44">
        <v>79</v>
      </c>
      <c r="G457" t="s" s="44">
        <v>80</v>
      </c>
      <c r="H457" s="40">
        <v>43812.213888888888</v>
      </c>
      <c r="I457" t="s" s="44">
        <v>1700</v>
      </c>
      <c r="J457" t="s" s="44">
        <v>1701</v>
      </c>
      <c r="K457" t="s" s="44">
        <v>49</v>
      </c>
      <c r="L457" t="s" s="44">
        <v>56</v>
      </c>
      <c r="M457" t="s" s="44">
        <v>27</v>
      </c>
      <c r="N457" t="s" s="44">
        <v>28</v>
      </c>
      <c r="O457" s="45">
        <v>69430</v>
      </c>
      <c r="P457" s="45">
        <v>44239</v>
      </c>
      <c r="Q457" s="45">
        <v>202</v>
      </c>
      <c r="R457" s="45">
        <v>12897</v>
      </c>
      <c r="S457" s="45">
        <v>26831</v>
      </c>
      <c r="T457" s="45">
        <v>13934</v>
      </c>
      <c r="U457" s="45">
        <v>2301</v>
      </c>
      <c r="V457" s="45">
        <v>0</v>
      </c>
      <c r="W457" s="45">
        <v>1173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1"/>
    </row>
    <row r="458" ht="15.75" customHeight="1">
      <c r="A458" t="s" s="46">
        <v>1702</v>
      </c>
      <c r="B458" t="s" s="47">
        <v>197</v>
      </c>
      <c r="C458" t="s" s="47">
        <v>1703</v>
      </c>
      <c r="D458" t="s" s="47">
        <v>583</v>
      </c>
      <c r="E458" t="s" s="47">
        <v>200</v>
      </c>
      <c r="F458" t="s" s="47">
        <v>79</v>
      </c>
      <c r="G458" t="s" s="47">
        <v>80</v>
      </c>
      <c r="H458" s="9">
        <v>43812.230555555558</v>
      </c>
      <c r="I458" t="s" s="47">
        <v>379</v>
      </c>
      <c r="J458" t="s" s="47">
        <v>1704</v>
      </c>
      <c r="K458" t="s" s="47">
        <v>49</v>
      </c>
      <c r="L458" t="s" s="47">
        <v>50</v>
      </c>
      <c r="M458" t="s" s="47">
        <v>28</v>
      </c>
      <c r="N458" t="s" s="47">
        <v>27</v>
      </c>
      <c r="O458" s="48">
        <v>77852</v>
      </c>
      <c r="P458" s="48">
        <v>53176</v>
      </c>
      <c r="Q458" s="48">
        <v>141</v>
      </c>
      <c r="R458" s="48">
        <v>4757</v>
      </c>
      <c r="S458" s="48">
        <v>20704</v>
      </c>
      <c r="T458" s="48">
        <v>25461</v>
      </c>
      <c r="U458" s="48">
        <v>2545</v>
      </c>
      <c r="V458" s="48">
        <v>2909</v>
      </c>
      <c r="W458" s="48">
        <v>1557</v>
      </c>
      <c r="X458" s="48">
        <v>0</v>
      </c>
      <c r="Y458" s="48">
        <v>0</v>
      </c>
      <c r="Z458" s="48">
        <v>0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11"/>
    </row>
    <row r="459" ht="15.75" customHeight="1">
      <c r="A459" t="s" s="43">
        <v>1705</v>
      </c>
      <c r="B459" t="s" s="44">
        <v>42</v>
      </c>
      <c r="C459" t="s" s="44">
        <v>1706</v>
      </c>
      <c r="D459" t="s" s="44">
        <v>339</v>
      </c>
      <c r="E459" t="s" s="44">
        <v>45</v>
      </c>
      <c r="F459" t="s" s="44">
        <v>45</v>
      </c>
      <c r="G459" t="s" s="44">
        <v>46</v>
      </c>
      <c r="H459" s="40">
        <v>43812.116666666669</v>
      </c>
      <c r="I459" t="s" s="44">
        <v>428</v>
      </c>
      <c r="J459" t="s" s="44">
        <v>1707</v>
      </c>
      <c r="K459" t="s" s="44">
        <v>64</v>
      </c>
      <c r="L459" t="s" s="44">
        <v>50</v>
      </c>
      <c r="M459" t="s" s="44">
        <v>28</v>
      </c>
      <c r="N459" t="s" s="44">
        <v>27</v>
      </c>
      <c r="O459" s="45">
        <v>60327</v>
      </c>
      <c r="P459" s="45">
        <v>39060</v>
      </c>
      <c r="Q459" s="45">
        <v>153</v>
      </c>
      <c r="R459" s="45">
        <v>5887</v>
      </c>
      <c r="S459" s="45">
        <v>11494</v>
      </c>
      <c r="T459" s="45">
        <v>17381</v>
      </c>
      <c r="U459" s="45">
        <v>0</v>
      </c>
      <c r="V459" s="45">
        <v>2917</v>
      </c>
      <c r="W459" s="45">
        <v>0</v>
      </c>
      <c r="X459" s="45">
        <v>0</v>
      </c>
      <c r="Y459" s="45">
        <v>4990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2278</v>
      </c>
      <c r="AF459" s="45">
        <v>0</v>
      </c>
      <c r="AG459" s="41"/>
    </row>
    <row r="460" ht="15.75" customHeight="1">
      <c r="A460" t="s" s="46">
        <v>1708</v>
      </c>
      <c r="B460" t="s" s="47">
        <v>197</v>
      </c>
      <c r="C460" t="s" s="47">
        <v>1709</v>
      </c>
      <c r="D460" t="s" s="47">
        <v>383</v>
      </c>
      <c r="E460" t="s" s="47">
        <v>200</v>
      </c>
      <c r="F460" t="s" s="47">
        <v>79</v>
      </c>
      <c r="G460" t="s" s="47">
        <v>80</v>
      </c>
      <c r="H460" s="9">
        <v>43812.222222222219</v>
      </c>
      <c r="I460" t="s" s="47">
        <v>472</v>
      </c>
      <c r="J460" t="s" s="47">
        <v>1710</v>
      </c>
      <c r="K460" t="s" s="47">
        <v>49</v>
      </c>
      <c r="L460" t="s" s="47">
        <v>56</v>
      </c>
      <c r="M460" t="s" s="47">
        <v>27</v>
      </c>
      <c r="N460" t="s" s="47">
        <v>28</v>
      </c>
      <c r="O460" s="48">
        <v>73989</v>
      </c>
      <c r="P460" s="48">
        <v>50451</v>
      </c>
      <c r="Q460" s="48">
        <v>169</v>
      </c>
      <c r="R460" s="48">
        <v>19116</v>
      </c>
      <c r="S460" s="48">
        <v>29599</v>
      </c>
      <c r="T460" s="48">
        <v>10483</v>
      </c>
      <c r="U460" s="48">
        <v>7819</v>
      </c>
      <c r="V460" s="48">
        <v>0</v>
      </c>
      <c r="W460" s="48">
        <v>1702</v>
      </c>
      <c r="X460" s="48">
        <v>0</v>
      </c>
      <c r="Y460" s="48">
        <v>0</v>
      </c>
      <c r="Z460" s="48">
        <v>0</v>
      </c>
      <c r="AA460" s="48">
        <v>0</v>
      </c>
      <c r="AB460" s="48">
        <v>0</v>
      </c>
      <c r="AC460" s="48">
        <v>0</v>
      </c>
      <c r="AD460" s="48">
        <v>0</v>
      </c>
      <c r="AE460" s="48">
        <v>848</v>
      </c>
      <c r="AF460" s="48">
        <v>0</v>
      </c>
      <c r="AG460" s="11"/>
    </row>
    <row r="461" ht="15.75" customHeight="1">
      <c r="A461" t="s" s="43">
        <v>1711</v>
      </c>
      <c r="B461" t="s" s="44">
        <v>160</v>
      </c>
      <c r="C461" t="s" s="44">
        <v>1712</v>
      </c>
      <c r="D461" t="s" s="44">
        <v>162</v>
      </c>
      <c r="E461" t="s" s="44">
        <v>162</v>
      </c>
      <c r="F461" t="s" s="44">
        <v>79</v>
      </c>
      <c r="G461" t="s" s="44">
        <v>80</v>
      </c>
      <c r="H461" s="40">
        <v>43812.191666666666</v>
      </c>
      <c r="I461" t="s" s="44">
        <v>1713</v>
      </c>
      <c r="J461" t="s" s="44">
        <v>1714</v>
      </c>
      <c r="K461" t="s" s="44">
        <v>64</v>
      </c>
      <c r="L461" t="s" s="44">
        <v>50</v>
      </c>
      <c r="M461" t="s" s="44">
        <v>28</v>
      </c>
      <c r="N461" t="s" s="44">
        <v>27</v>
      </c>
      <c r="O461" s="45">
        <v>91836</v>
      </c>
      <c r="P461" s="45">
        <v>61276</v>
      </c>
      <c r="Q461" s="45">
        <v>277</v>
      </c>
      <c r="R461" s="45">
        <v>28904</v>
      </c>
      <c r="S461" s="45">
        <v>9756</v>
      </c>
      <c r="T461" s="45">
        <v>38660</v>
      </c>
      <c r="U461" s="45">
        <v>8832</v>
      </c>
      <c r="V461" s="45">
        <v>1493</v>
      </c>
      <c r="W461" s="45">
        <v>2159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376</v>
      </c>
      <c r="AF461" s="45">
        <v>0</v>
      </c>
      <c r="AG461" s="41"/>
    </row>
    <row r="462" ht="15.75" customHeight="1">
      <c r="A462" t="s" s="46">
        <v>1715</v>
      </c>
      <c r="B462" t="s" s="47">
        <v>75</v>
      </c>
      <c r="C462" t="s" s="47">
        <v>1716</v>
      </c>
      <c r="D462" t="s" s="47">
        <v>77</v>
      </c>
      <c r="E462" t="s" s="47">
        <v>78</v>
      </c>
      <c r="F462" t="s" s="47">
        <v>79</v>
      </c>
      <c r="G462" t="s" s="47">
        <v>80</v>
      </c>
      <c r="H462" s="9">
        <v>43812.145833333336</v>
      </c>
      <c r="I462" t="s" s="47">
        <v>1717</v>
      </c>
      <c r="J462" t="s" s="47">
        <v>1718</v>
      </c>
      <c r="K462" t="s" s="47">
        <v>64</v>
      </c>
      <c r="L462" t="s" s="47">
        <v>56</v>
      </c>
      <c r="M462" t="s" s="47">
        <v>27</v>
      </c>
      <c r="N462" t="s" s="47">
        <v>28</v>
      </c>
      <c r="O462" s="48">
        <v>71299</v>
      </c>
      <c r="P462" s="48">
        <v>45910</v>
      </c>
      <c r="Q462" s="48">
        <v>145</v>
      </c>
      <c r="R462" s="48">
        <v>15780</v>
      </c>
      <c r="S462" s="48">
        <v>28172</v>
      </c>
      <c r="T462" s="48">
        <v>12392</v>
      </c>
      <c r="U462" s="48">
        <v>3419</v>
      </c>
      <c r="V462" s="48">
        <v>0</v>
      </c>
      <c r="W462" s="48">
        <v>1304</v>
      </c>
      <c r="X462" s="48">
        <v>0</v>
      </c>
      <c r="Y462" s="48">
        <v>0</v>
      </c>
      <c r="Z462" s="48">
        <v>0</v>
      </c>
      <c r="AA462" s="48">
        <v>0</v>
      </c>
      <c r="AB462" s="48">
        <v>0</v>
      </c>
      <c r="AC462" s="48">
        <v>0</v>
      </c>
      <c r="AD462" s="48">
        <v>0</v>
      </c>
      <c r="AE462" s="48">
        <v>623</v>
      </c>
      <c r="AF462" s="48">
        <v>0</v>
      </c>
      <c r="AG462" s="11"/>
    </row>
    <row r="463" ht="15.75" customHeight="1">
      <c r="A463" t="s" s="43">
        <v>1719</v>
      </c>
      <c r="B463" t="s" s="44">
        <v>75</v>
      </c>
      <c r="C463" t="s" s="44">
        <v>1720</v>
      </c>
      <c r="D463" t="s" s="44">
        <v>77</v>
      </c>
      <c r="E463" t="s" s="44">
        <v>78</v>
      </c>
      <c r="F463" t="s" s="44">
        <v>79</v>
      </c>
      <c r="G463" t="s" s="44">
        <v>80</v>
      </c>
      <c r="H463" s="40">
        <v>43812.134027777778</v>
      </c>
      <c r="I463" t="s" s="44">
        <v>47</v>
      </c>
      <c r="J463" t="s" s="44">
        <v>1721</v>
      </c>
      <c r="K463" t="s" s="44">
        <v>49</v>
      </c>
      <c r="L463" t="s" s="44">
        <v>50</v>
      </c>
      <c r="M463" t="s" s="44">
        <v>28</v>
      </c>
      <c r="N463" t="s" s="44">
        <v>27</v>
      </c>
      <c r="O463" s="45">
        <v>74186</v>
      </c>
      <c r="P463" s="45">
        <v>47425</v>
      </c>
      <c r="Q463" s="45">
        <v>163</v>
      </c>
      <c r="R463" s="45">
        <v>5363</v>
      </c>
      <c r="S463" s="45">
        <v>17705</v>
      </c>
      <c r="T463" s="45">
        <v>23068</v>
      </c>
      <c r="U463" s="45">
        <v>5418</v>
      </c>
      <c r="V463" s="45">
        <v>994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240</v>
      </c>
      <c r="AF463" s="45">
        <v>0</v>
      </c>
      <c r="AG463" s="41"/>
    </row>
    <row r="464" ht="15.75" customHeight="1">
      <c r="A464" t="s" s="46">
        <v>1722</v>
      </c>
      <c r="B464" t="s" s="47">
        <v>42</v>
      </c>
      <c r="C464" t="s" s="47">
        <v>1723</v>
      </c>
      <c r="D464" t="s" s="47">
        <v>562</v>
      </c>
      <c r="E464" t="s" s="47">
        <v>45</v>
      </c>
      <c r="F464" t="s" s="47">
        <v>45</v>
      </c>
      <c r="G464" t="s" s="47">
        <v>46</v>
      </c>
      <c r="H464" s="9">
        <v>43812.165972222225</v>
      </c>
      <c r="I464" t="s" s="47">
        <v>47</v>
      </c>
      <c r="J464" t="s" s="47">
        <v>1724</v>
      </c>
      <c r="K464" t="s" s="47">
        <v>49</v>
      </c>
      <c r="L464" t="s" s="47">
        <v>56</v>
      </c>
      <c r="M464" t="s" s="47">
        <v>27</v>
      </c>
      <c r="N464" t="s" s="47">
        <v>28</v>
      </c>
      <c r="O464" s="48">
        <v>59606</v>
      </c>
      <c r="P464" s="48">
        <v>42419</v>
      </c>
      <c r="Q464" s="48">
        <v>153</v>
      </c>
      <c r="R464" s="48">
        <v>5062</v>
      </c>
      <c r="S464" s="48">
        <v>21381</v>
      </c>
      <c r="T464" s="48">
        <v>16319</v>
      </c>
      <c r="U464" s="48">
        <v>1943</v>
      </c>
      <c r="V464" s="48">
        <v>0</v>
      </c>
      <c r="W464" s="48">
        <v>0</v>
      </c>
      <c r="X464" s="48">
        <v>0</v>
      </c>
      <c r="Y464" s="48">
        <v>2776</v>
      </c>
      <c r="Z464" s="48">
        <v>0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11"/>
    </row>
    <row r="465" ht="15.75" customHeight="1">
      <c r="A465" t="s" s="43">
        <v>1725</v>
      </c>
      <c r="B465" t="s" s="44">
        <v>90</v>
      </c>
      <c r="C465" t="s" s="44">
        <v>1726</v>
      </c>
      <c r="D465" t="s" s="44">
        <v>324</v>
      </c>
      <c r="E465" t="s" s="44">
        <v>93</v>
      </c>
      <c r="F465" t="s" s="44">
        <v>79</v>
      </c>
      <c r="G465" t="s" s="44">
        <v>80</v>
      </c>
      <c r="H465" s="40">
        <v>43812.114583333336</v>
      </c>
      <c r="I465" t="s" s="44">
        <v>98</v>
      </c>
      <c r="J465" t="s" s="44">
        <v>1727</v>
      </c>
      <c r="K465" t="s" s="44">
        <v>49</v>
      </c>
      <c r="L465" t="s" s="44">
        <v>50</v>
      </c>
      <c r="M465" t="s" s="44">
        <v>28</v>
      </c>
      <c r="N465" t="s" s="44">
        <v>27</v>
      </c>
      <c r="O465" s="45">
        <v>59672</v>
      </c>
      <c r="P465" s="45">
        <v>33790</v>
      </c>
      <c r="Q465" s="45">
        <v>98</v>
      </c>
      <c r="R465" s="45">
        <v>12146</v>
      </c>
      <c r="S465" s="45">
        <v>8724</v>
      </c>
      <c r="T465" s="45">
        <v>20870</v>
      </c>
      <c r="U465" s="45">
        <v>1737</v>
      </c>
      <c r="V465" s="45">
        <v>1799</v>
      </c>
      <c r="W465" s="45">
        <v>660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1"/>
    </row>
    <row r="466" ht="15.75" customHeight="1">
      <c r="A466" t="s" s="46">
        <v>1728</v>
      </c>
      <c r="B466" t="s" s="47">
        <v>166</v>
      </c>
      <c r="C466" t="s" s="47">
        <v>1729</v>
      </c>
      <c r="D466" t="s" s="47">
        <v>206</v>
      </c>
      <c r="E466" t="s" s="47">
        <v>169</v>
      </c>
      <c r="F466" t="s" s="47">
        <v>79</v>
      </c>
      <c r="G466" t="s" s="47">
        <v>80</v>
      </c>
      <c r="H466" s="9">
        <v>43812.1875</v>
      </c>
      <c r="I466" t="s" s="47">
        <v>269</v>
      </c>
      <c r="J466" t="s" s="47">
        <v>124</v>
      </c>
      <c r="K466" t="s" s="47">
        <v>49</v>
      </c>
      <c r="L466" t="s" s="47">
        <v>56</v>
      </c>
      <c r="M466" t="s" s="47">
        <v>27</v>
      </c>
      <c r="N466" t="s" s="47">
        <v>28</v>
      </c>
      <c r="O466" s="48">
        <v>73212</v>
      </c>
      <c r="P466" s="48">
        <v>54215</v>
      </c>
      <c r="Q466" s="48">
        <v>142</v>
      </c>
      <c r="R466" s="48">
        <v>3517</v>
      </c>
      <c r="S466" s="48">
        <v>26453</v>
      </c>
      <c r="T466" s="48">
        <v>22936</v>
      </c>
      <c r="U466" s="48">
        <v>3088</v>
      </c>
      <c r="V466" s="48">
        <v>0</v>
      </c>
      <c r="W466" s="48">
        <v>894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844</v>
      </c>
      <c r="AF466" s="48">
        <v>0</v>
      </c>
      <c r="AG466" s="11"/>
    </row>
    <row r="467" ht="15.75" customHeight="1">
      <c r="A467" t="s" s="43">
        <v>1730</v>
      </c>
      <c r="B467" t="s" s="44">
        <v>160</v>
      </c>
      <c r="C467" t="s" s="44">
        <v>1731</v>
      </c>
      <c r="D467" t="s" s="44">
        <v>162</v>
      </c>
      <c r="E467" t="s" s="44">
        <v>162</v>
      </c>
      <c r="F467" t="s" s="44">
        <v>79</v>
      </c>
      <c r="G467" t="s" s="44">
        <v>80</v>
      </c>
      <c r="H467" s="40">
        <v>43812.079166666670</v>
      </c>
      <c r="I467" t="s" s="44">
        <v>1732</v>
      </c>
      <c r="J467" t="s" s="44">
        <v>130</v>
      </c>
      <c r="K467" t="s" s="44">
        <v>64</v>
      </c>
      <c r="L467" t="s" s="44">
        <v>1733</v>
      </c>
      <c r="M467" t="s" s="44">
        <v>28</v>
      </c>
      <c r="N467" t="s" s="44">
        <v>27</v>
      </c>
      <c r="O467" s="45">
        <v>65556</v>
      </c>
      <c r="P467" s="45">
        <v>50467</v>
      </c>
      <c r="Q467" s="45">
        <v>119</v>
      </c>
      <c r="R467" s="45">
        <v>4774</v>
      </c>
      <c r="S467" s="45">
        <v>18006</v>
      </c>
      <c r="T467" s="45">
        <v>22780</v>
      </c>
      <c r="U467" s="45">
        <v>8548</v>
      </c>
      <c r="V467" s="45">
        <v>0</v>
      </c>
      <c r="W467" s="45">
        <v>1133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1"/>
    </row>
    <row r="468" ht="15.75" customHeight="1">
      <c r="A468" t="s" s="46">
        <v>1734</v>
      </c>
      <c r="B468" t="s" s="47">
        <v>183</v>
      </c>
      <c r="C468" t="s" s="47">
        <v>1735</v>
      </c>
      <c r="D468" t="s" s="47">
        <v>185</v>
      </c>
      <c r="E468" t="s" s="47">
        <v>186</v>
      </c>
      <c r="F468" t="s" s="47">
        <v>79</v>
      </c>
      <c r="G468" t="s" s="47">
        <v>46</v>
      </c>
      <c r="H468" s="9">
        <v>43812.072222222225</v>
      </c>
      <c r="I468" t="s" s="47">
        <v>98</v>
      </c>
      <c r="J468" t="s" s="47">
        <v>1736</v>
      </c>
      <c r="K468" t="s" s="47">
        <v>49</v>
      </c>
      <c r="L468" t="s" s="47">
        <v>56</v>
      </c>
      <c r="M468" t="s" s="47">
        <v>27</v>
      </c>
      <c r="N468" t="s" s="47">
        <v>28</v>
      </c>
      <c r="O468" s="48">
        <v>78930</v>
      </c>
      <c r="P468" s="48">
        <v>54901</v>
      </c>
      <c r="Q468" s="48">
        <v>293</v>
      </c>
      <c r="R468" s="48">
        <v>31000</v>
      </c>
      <c r="S468" s="48">
        <v>39864</v>
      </c>
      <c r="T468" s="48">
        <v>8864</v>
      </c>
      <c r="U468" s="48">
        <v>4171</v>
      </c>
      <c r="V468" s="48">
        <v>0</v>
      </c>
      <c r="W468" s="48">
        <v>2002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11"/>
    </row>
    <row r="469" ht="15.75" customHeight="1">
      <c r="A469" t="s" s="43">
        <v>1737</v>
      </c>
      <c r="B469" t="s" s="44">
        <v>75</v>
      </c>
      <c r="C469" t="s" s="44">
        <v>1738</v>
      </c>
      <c r="D469" t="s" s="44">
        <v>392</v>
      </c>
      <c r="E469" t="s" s="44">
        <v>78</v>
      </c>
      <c r="F469" t="s" s="44">
        <v>79</v>
      </c>
      <c r="G469" t="s" s="44">
        <v>80</v>
      </c>
      <c r="H469" s="40">
        <v>43812.159027777780</v>
      </c>
      <c r="I469" t="s" s="44">
        <v>1739</v>
      </c>
      <c r="J469" t="s" s="44">
        <v>1740</v>
      </c>
      <c r="K469" t="s" s="44">
        <v>49</v>
      </c>
      <c r="L469" t="s" s="44">
        <v>50</v>
      </c>
      <c r="M469" t="s" s="44">
        <v>28</v>
      </c>
      <c r="N469" t="s" s="44">
        <v>27</v>
      </c>
      <c r="O469" s="45">
        <v>77152</v>
      </c>
      <c r="P469" s="45">
        <v>55918</v>
      </c>
      <c r="Q469" s="45">
        <v>137</v>
      </c>
      <c r="R469" s="45">
        <v>5924</v>
      </c>
      <c r="S469" s="45">
        <v>21178</v>
      </c>
      <c r="T469" s="45">
        <v>27102</v>
      </c>
      <c r="U469" s="45">
        <v>5035</v>
      </c>
      <c r="V469" s="45">
        <v>852</v>
      </c>
      <c r="W469" s="45">
        <v>1549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202</v>
      </c>
      <c r="AF469" s="45">
        <v>0</v>
      </c>
      <c r="AG469" s="41"/>
    </row>
    <row r="470" ht="15.75" customHeight="1">
      <c r="A470" t="s" s="46">
        <v>1741</v>
      </c>
      <c r="B470" t="s" s="47">
        <v>75</v>
      </c>
      <c r="C470" t="s" s="47">
        <v>1742</v>
      </c>
      <c r="D470" t="s" s="47">
        <v>392</v>
      </c>
      <c r="E470" t="s" s="47">
        <v>78</v>
      </c>
      <c r="F470" t="s" s="47">
        <v>79</v>
      </c>
      <c r="G470" t="s" s="47">
        <v>46</v>
      </c>
      <c r="H470" s="9">
        <v>43812.176388888889</v>
      </c>
      <c r="I470" t="s" s="47">
        <v>1743</v>
      </c>
      <c r="J470" t="s" s="47">
        <v>820</v>
      </c>
      <c r="K470" t="s" s="47">
        <v>49</v>
      </c>
      <c r="L470" t="s" s="47">
        <v>56</v>
      </c>
      <c r="M470" t="s" s="47">
        <v>27</v>
      </c>
      <c r="N470" t="s" s="47">
        <v>28</v>
      </c>
      <c r="O470" s="48">
        <v>74137</v>
      </c>
      <c r="P470" s="48">
        <v>50392</v>
      </c>
      <c r="Q470" s="48">
        <v>180</v>
      </c>
      <c r="R470" s="48">
        <v>4117</v>
      </c>
      <c r="S470" s="48">
        <v>24393</v>
      </c>
      <c r="T470" s="48">
        <v>20276</v>
      </c>
      <c r="U470" s="48">
        <v>4460</v>
      </c>
      <c r="V470" s="48">
        <v>0</v>
      </c>
      <c r="W470" s="48">
        <v>1263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11"/>
    </row>
    <row r="471" ht="15.75" customHeight="1">
      <c r="A471" t="s" s="43">
        <v>1744</v>
      </c>
      <c r="B471" t="s" s="44">
        <v>256</v>
      </c>
      <c r="C471" t="s" s="44">
        <v>1745</v>
      </c>
      <c r="D471" t="s" s="44">
        <v>1103</v>
      </c>
      <c r="E471" t="s" s="44">
        <v>259</v>
      </c>
      <c r="F471" t="s" s="44">
        <v>79</v>
      </c>
      <c r="G471" t="s" s="44">
        <v>80</v>
      </c>
      <c r="H471" s="40">
        <v>43812.113194444442</v>
      </c>
      <c r="I471" t="s" s="44">
        <v>1577</v>
      </c>
      <c r="J471" t="s" s="44">
        <v>1746</v>
      </c>
      <c r="K471" t="s" s="44">
        <v>49</v>
      </c>
      <c r="L471" t="s" s="44">
        <v>181</v>
      </c>
      <c r="M471" t="s" s="44">
        <v>27</v>
      </c>
      <c r="N471" t="s" s="44">
        <v>28</v>
      </c>
      <c r="O471" s="45">
        <v>65864</v>
      </c>
      <c r="P471" s="45">
        <v>40842</v>
      </c>
      <c r="Q471" s="45">
        <v>95</v>
      </c>
      <c r="R471" s="45">
        <v>3527</v>
      </c>
      <c r="S471" s="45">
        <v>18811</v>
      </c>
      <c r="T471" s="45">
        <v>15284</v>
      </c>
      <c r="U471" s="45">
        <v>2018</v>
      </c>
      <c r="V471" s="45">
        <v>2915</v>
      </c>
      <c r="W471" s="45">
        <v>491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1323</v>
      </c>
      <c r="AF471" s="45">
        <v>0</v>
      </c>
      <c r="AG471" s="41"/>
    </row>
    <row r="472" ht="15.75" customHeight="1">
      <c r="A472" t="s" s="46">
        <v>1747</v>
      </c>
      <c r="B472" t="s" s="47">
        <v>84</v>
      </c>
      <c r="C472" t="s" s="47">
        <v>1748</v>
      </c>
      <c r="D472" t="s" s="47">
        <v>476</v>
      </c>
      <c r="E472" t="s" s="47">
        <v>86</v>
      </c>
      <c r="F472" t="s" s="47">
        <v>79</v>
      </c>
      <c r="G472" t="s" s="47">
        <v>46</v>
      </c>
      <c r="H472" s="9">
        <v>43812.125694444447</v>
      </c>
      <c r="I472" t="s" s="47">
        <v>1297</v>
      </c>
      <c r="J472" t="s" s="47">
        <v>1749</v>
      </c>
      <c r="K472" t="s" s="47">
        <v>64</v>
      </c>
      <c r="L472" t="s" s="47">
        <v>56</v>
      </c>
      <c r="M472" t="s" s="47">
        <v>27</v>
      </c>
      <c r="N472" t="s" s="47">
        <v>28</v>
      </c>
      <c r="O472" s="48">
        <v>65391</v>
      </c>
      <c r="P472" s="48">
        <v>44067</v>
      </c>
      <c r="Q472" s="48">
        <v>215</v>
      </c>
      <c r="R472" s="48">
        <v>16036</v>
      </c>
      <c r="S472" s="48">
        <v>27907</v>
      </c>
      <c r="T472" s="48">
        <v>11871</v>
      </c>
      <c r="U472" s="48">
        <v>2905</v>
      </c>
      <c r="V472" s="48">
        <v>0</v>
      </c>
      <c r="W472" s="48">
        <v>1384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11"/>
    </row>
    <row r="473" ht="15.75" customHeight="1">
      <c r="A473" t="s" s="43">
        <v>1750</v>
      </c>
      <c r="B473" t="s" s="44">
        <v>75</v>
      </c>
      <c r="C473" t="s" s="44">
        <v>1751</v>
      </c>
      <c r="D473" t="s" s="44">
        <v>867</v>
      </c>
      <c r="E473" t="s" s="44">
        <v>78</v>
      </c>
      <c r="F473" t="s" s="44">
        <v>79</v>
      </c>
      <c r="G473" t="s" s="44">
        <v>80</v>
      </c>
      <c r="H473" s="40">
        <v>43812.145833333336</v>
      </c>
      <c r="I473" t="s" s="44">
        <v>1752</v>
      </c>
      <c r="J473" t="s" s="44">
        <v>1753</v>
      </c>
      <c r="K473" t="s" s="44">
        <v>49</v>
      </c>
      <c r="L473" t="s" s="44">
        <v>56</v>
      </c>
      <c r="M473" t="s" s="44">
        <v>27</v>
      </c>
      <c r="N473" t="s" s="44">
        <v>28</v>
      </c>
      <c r="O473" s="45">
        <v>74242</v>
      </c>
      <c r="P473" s="45">
        <v>53156</v>
      </c>
      <c r="Q473" s="45">
        <v>231</v>
      </c>
      <c r="R473" s="45">
        <v>18310</v>
      </c>
      <c r="S473" s="45">
        <v>28665</v>
      </c>
      <c r="T473" s="45">
        <v>10355</v>
      </c>
      <c r="U473" s="45">
        <v>10320</v>
      </c>
      <c r="V473" s="45">
        <v>0</v>
      </c>
      <c r="W473" s="45">
        <v>3169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647</v>
      </c>
      <c r="AF473" s="45">
        <v>0</v>
      </c>
      <c r="AG473" s="41"/>
    </row>
    <row r="474" ht="15.75" customHeight="1">
      <c r="A474" t="s" s="46">
        <v>1754</v>
      </c>
      <c r="B474" t="s" s="47">
        <v>42</v>
      </c>
      <c r="C474" t="s" s="47">
        <v>1755</v>
      </c>
      <c r="D474" t="s" s="47">
        <v>339</v>
      </c>
      <c r="E474" t="s" s="47">
        <v>45</v>
      </c>
      <c r="F474" t="s" s="47">
        <v>45</v>
      </c>
      <c r="G474" t="s" s="47">
        <v>46</v>
      </c>
      <c r="H474" s="9">
        <v>43812.10625</v>
      </c>
      <c r="I474" t="s" s="47">
        <v>366</v>
      </c>
      <c r="J474" t="s" s="47">
        <v>1756</v>
      </c>
      <c r="K474" t="s" s="47">
        <v>49</v>
      </c>
      <c r="L474" t="s" s="47">
        <v>50</v>
      </c>
      <c r="M474" t="s" s="47">
        <v>28</v>
      </c>
      <c r="N474" t="s" s="47">
        <v>27</v>
      </c>
      <c r="O474" s="48">
        <v>50262</v>
      </c>
      <c r="P474" s="48">
        <v>29642</v>
      </c>
      <c r="Q474" s="48">
        <v>83</v>
      </c>
      <c r="R474" s="48">
        <v>11440</v>
      </c>
      <c r="S474" s="48">
        <v>4675</v>
      </c>
      <c r="T474" s="48">
        <v>16115</v>
      </c>
      <c r="U474" s="48">
        <v>612</v>
      </c>
      <c r="V474" s="48">
        <v>3733</v>
      </c>
      <c r="W474" s="48">
        <v>438</v>
      </c>
      <c r="X474" s="48">
        <v>0</v>
      </c>
      <c r="Y474" s="48">
        <v>4069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11"/>
    </row>
    <row r="475" ht="15.75" customHeight="1">
      <c r="A475" t="s" s="43">
        <v>1757</v>
      </c>
      <c r="B475" t="s" s="44">
        <v>90</v>
      </c>
      <c r="C475" t="s" s="44">
        <v>1758</v>
      </c>
      <c r="D475" t="s" s="44">
        <v>324</v>
      </c>
      <c r="E475" t="s" s="44">
        <v>93</v>
      </c>
      <c r="F475" t="s" s="44">
        <v>79</v>
      </c>
      <c r="G475" t="s" s="44">
        <v>46</v>
      </c>
      <c r="H475" s="40">
        <v>43812.11875</v>
      </c>
      <c r="I475" t="s" s="44">
        <v>105</v>
      </c>
      <c r="J475" t="s" s="44">
        <v>380</v>
      </c>
      <c r="K475" t="s" s="44">
        <v>49</v>
      </c>
      <c r="L475" t="s" s="44">
        <v>56</v>
      </c>
      <c r="M475" t="s" s="44">
        <v>27</v>
      </c>
      <c r="N475" t="s" s="44">
        <v>28</v>
      </c>
      <c r="O475" s="45">
        <v>79247</v>
      </c>
      <c r="P475" s="45">
        <v>55284</v>
      </c>
      <c r="Q475" s="45">
        <v>260</v>
      </c>
      <c r="R475" s="45">
        <v>18439</v>
      </c>
      <c r="S475" s="45">
        <v>33346</v>
      </c>
      <c r="T475" s="45">
        <v>14907</v>
      </c>
      <c r="U475" s="45">
        <v>4776</v>
      </c>
      <c r="V475" s="45">
        <v>0</v>
      </c>
      <c r="W475" s="45">
        <v>1704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551</v>
      </c>
      <c r="AF475" s="45">
        <v>0</v>
      </c>
      <c r="AG475" s="41"/>
    </row>
    <row r="476" ht="15.75" customHeight="1">
      <c r="A476" t="s" s="46">
        <v>1759</v>
      </c>
      <c r="B476" t="s" s="47">
        <v>160</v>
      </c>
      <c r="C476" t="s" s="47">
        <v>1760</v>
      </c>
      <c r="D476" t="s" s="47">
        <v>162</v>
      </c>
      <c r="E476" t="s" s="47">
        <v>162</v>
      </c>
      <c r="F476" t="s" s="47">
        <v>79</v>
      </c>
      <c r="G476" t="s" s="47">
        <v>80</v>
      </c>
      <c r="H476" s="9">
        <v>43812.134722222225</v>
      </c>
      <c r="I476" t="s" s="47">
        <v>714</v>
      </c>
      <c r="J476" t="s" s="47">
        <v>1761</v>
      </c>
      <c r="K476" t="s" s="47">
        <v>64</v>
      </c>
      <c r="L476" t="s" s="47">
        <v>1762</v>
      </c>
      <c r="M476" t="s" s="47">
        <v>29</v>
      </c>
      <c r="N476" t="s" s="47">
        <v>27</v>
      </c>
      <c r="O476" s="48">
        <v>82699</v>
      </c>
      <c r="P476" s="48">
        <v>65067</v>
      </c>
      <c r="Q476" s="48">
        <v>173</v>
      </c>
      <c r="R476" s="48">
        <v>7766</v>
      </c>
      <c r="S476" s="48">
        <v>26793</v>
      </c>
      <c r="T476" s="48">
        <v>3407</v>
      </c>
      <c r="U476" s="48">
        <v>34559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308</v>
      </c>
      <c r="AF476" s="48">
        <v>0</v>
      </c>
      <c r="AG476" s="11"/>
    </row>
    <row r="477" ht="15.75" customHeight="1">
      <c r="A477" t="s" s="43">
        <v>1763</v>
      </c>
      <c r="B477" t="s" s="44">
        <v>166</v>
      </c>
      <c r="C477" t="s" s="44">
        <v>1764</v>
      </c>
      <c r="D477" t="s" s="44">
        <v>1095</v>
      </c>
      <c r="E477" t="s" s="44">
        <v>169</v>
      </c>
      <c r="F477" t="s" s="44">
        <v>79</v>
      </c>
      <c r="G477" t="s" s="44">
        <v>46</v>
      </c>
      <c r="H477" s="40">
        <v>43812.176388888889</v>
      </c>
      <c r="I477" t="s" s="44">
        <v>1765</v>
      </c>
      <c r="J477" t="s" s="44">
        <v>1766</v>
      </c>
      <c r="K477" t="s" s="44">
        <v>49</v>
      </c>
      <c r="L477" t="s" s="44">
        <v>56</v>
      </c>
      <c r="M477" t="s" s="44">
        <v>27</v>
      </c>
      <c r="N477" t="s" s="44">
        <v>28</v>
      </c>
      <c r="O477" s="45">
        <v>82569</v>
      </c>
      <c r="P477" s="45">
        <v>57703</v>
      </c>
      <c r="Q477" s="45">
        <v>203</v>
      </c>
      <c r="R477" s="45">
        <v>27210</v>
      </c>
      <c r="S477" s="45">
        <v>36693</v>
      </c>
      <c r="T477" s="45">
        <v>9483</v>
      </c>
      <c r="U477" s="45">
        <v>6989</v>
      </c>
      <c r="V477" s="45">
        <v>0</v>
      </c>
      <c r="W477" s="45">
        <v>2500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2038</v>
      </c>
      <c r="AF477" s="45">
        <v>0</v>
      </c>
      <c r="AG477" s="41"/>
    </row>
    <row r="478" ht="15.75" customHeight="1">
      <c r="A478" t="s" s="46">
        <v>1767</v>
      </c>
      <c r="B478" t="s" s="47">
        <v>90</v>
      </c>
      <c r="C478" t="s" s="47">
        <v>1768</v>
      </c>
      <c r="D478" t="s" s="47">
        <v>92</v>
      </c>
      <c r="E478" t="s" s="47">
        <v>93</v>
      </c>
      <c r="F478" t="s" s="47">
        <v>79</v>
      </c>
      <c r="G478" t="s" s="47">
        <v>46</v>
      </c>
      <c r="H478" s="9">
        <v>43812.079166666670</v>
      </c>
      <c r="I478" t="s" s="47">
        <v>1769</v>
      </c>
      <c r="J478" t="s" s="47">
        <v>443</v>
      </c>
      <c r="K478" t="s" s="47">
        <v>49</v>
      </c>
      <c r="L478" t="s" s="47">
        <v>50</v>
      </c>
      <c r="M478" t="s" s="47">
        <v>28</v>
      </c>
      <c r="N478" t="s" s="47">
        <v>27</v>
      </c>
      <c r="O478" s="48">
        <v>78909</v>
      </c>
      <c r="P478" s="48">
        <v>47447</v>
      </c>
      <c r="Q478" s="48">
        <v>162</v>
      </c>
      <c r="R478" s="48">
        <v>9668</v>
      </c>
      <c r="S478" s="48">
        <v>14807</v>
      </c>
      <c r="T478" s="48">
        <v>24475</v>
      </c>
      <c r="U478" s="48">
        <v>3312</v>
      </c>
      <c r="V478" s="48">
        <v>3867</v>
      </c>
      <c r="W478" s="48">
        <v>986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11"/>
    </row>
    <row r="479" ht="15.75" customHeight="1">
      <c r="A479" t="s" s="43">
        <v>1770</v>
      </c>
      <c r="B479" t="s" s="44">
        <v>75</v>
      </c>
      <c r="C479" t="s" s="44">
        <v>1771</v>
      </c>
      <c r="D479" t="s" s="44">
        <v>135</v>
      </c>
      <c r="E479" t="s" s="44">
        <v>78</v>
      </c>
      <c r="F479" t="s" s="44">
        <v>79</v>
      </c>
      <c r="G479" t="s" s="44">
        <v>46</v>
      </c>
      <c r="H479" s="40">
        <v>43812.186111111114</v>
      </c>
      <c r="I479" t="s" s="44">
        <v>1772</v>
      </c>
      <c r="J479" t="s" s="44">
        <v>1773</v>
      </c>
      <c r="K479" t="s" s="44">
        <v>64</v>
      </c>
      <c r="L479" t="s" s="44">
        <v>56</v>
      </c>
      <c r="M479" t="s" s="44">
        <v>27</v>
      </c>
      <c r="N479" t="s" s="44">
        <v>28</v>
      </c>
      <c r="O479" s="45">
        <v>82056</v>
      </c>
      <c r="P479" s="45">
        <v>51926</v>
      </c>
      <c r="Q479" s="45">
        <v>187</v>
      </c>
      <c r="R479" s="45">
        <v>17072</v>
      </c>
      <c r="S479" s="45">
        <v>31151</v>
      </c>
      <c r="T479" s="45">
        <v>14079</v>
      </c>
      <c r="U479" s="45">
        <v>3717</v>
      </c>
      <c r="V479" s="45">
        <v>0</v>
      </c>
      <c r="W479" s="45">
        <v>1312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1667</v>
      </c>
      <c r="AF479" s="45">
        <v>0</v>
      </c>
      <c r="AG479" s="41"/>
    </row>
    <row r="480" ht="15.75" customHeight="1">
      <c r="A480" t="s" s="46">
        <v>1774</v>
      </c>
      <c r="B480" t="s" s="47">
        <v>183</v>
      </c>
      <c r="C480" t="s" s="47">
        <v>1775</v>
      </c>
      <c r="D480" t="s" s="47">
        <v>185</v>
      </c>
      <c r="E480" t="s" s="47">
        <v>186</v>
      </c>
      <c r="F480" t="s" s="47">
        <v>79</v>
      </c>
      <c r="G480" t="s" s="47">
        <v>46</v>
      </c>
      <c r="H480" s="9">
        <v>43812.099305555559</v>
      </c>
      <c r="I480" t="s" s="47">
        <v>393</v>
      </c>
      <c r="J480" t="s" s="47">
        <v>1776</v>
      </c>
      <c r="K480" t="s" s="47">
        <v>49</v>
      </c>
      <c r="L480" t="s" s="47">
        <v>56</v>
      </c>
      <c r="M480" t="s" s="47">
        <v>27</v>
      </c>
      <c r="N480" t="s" s="47">
        <v>28</v>
      </c>
      <c r="O480" s="48">
        <v>75624</v>
      </c>
      <c r="P480" s="48">
        <v>46136</v>
      </c>
      <c r="Q480" s="48">
        <v>180</v>
      </c>
      <c r="R480" s="48">
        <v>12286</v>
      </c>
      <c r="S480" s="48">
        <v>27063</v>
      </c>
      <c r="T480" s="48">
        <v>14777</v>
      </c>
      <c r="U480" s="48">
        <v>2822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1474</v>
      </c>
      <c r="AF480" s="48">
        <v>0</v>
      </c>
      <c r="AG480" s="11"/>
    </row>
    <row r="481" ht="15.75" customHeight="1">
      <c r="A481" t="s" s="43">
        <v>1777</v>
      </c>
      <c r="B481" t="s" s="44">
        <v>160</v>
      </c>
      <c r="C481" t="s" s="44">
        <v>1778</v>
      </c>
      <c r="D481" t="s" s="44">
        <v>162</v>
      </c>
      <c r="E481" t="s" s="44">
        <v>162</v>
      </c>
      <c r="F481" t="s" s="44">
        <v>79</v>
      </c>
      <c r="G481" t="s" s="44">
        <v>80</v>
      </c>
      <c r="H481" s="40">
        <v>43812.131944444445</v>
      </c>
      <c r="I481" t="s" s="44">
        <v>124</v>
      </c>
      <c r="J481" t="s" s="44">
        <v>1779</v>
      </c>
      <c r="K481" t="s" s="44">
        <v>49</v>
      </c>
      <c r="L481" t="s" s="44">
        <v>56</v>
      </c>
      <c r="M481" t="s" s="44">
        <v>27</v>
      </c>
      <c r="N481" t="s" s="44">
        <v>28</v>
      </c>
      <c r="O481" s="45">
        <v>72350</v>
      </c>
      <c r="P481" s="45">
        <v>47231</v>
      </c>
      <c r="Q481" s="45">
        <v>240</v>
      </c>
      <c r="R481" s="45">
        <v>17893</v>
      </c>
      <c r="S481" s="45">
        <v>30494</v>
      </c>
      <c r="T481" s="45">
        <v>12601</v>
      </c>
      <c r="U481" s="45">
        <v>2708</v>
      </c>
      <c r="V481" s="45">
        <v>0</v>
      </c>
      <c r="W481" s="45">
        <v>1428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1"/>
    </row>
    <row r="482" ht="15.75" customHeight="1">
      <c r="A482" t="s" s="46">
        <v>1780</v>
      </c>
      <c r="B482" t="s" s="47">
        <v>75</v>
      </c>
      <c r="C482" t="s" s="47">
        <v>1781</v>
      </c>
      <c r="D482" t="s" s="47">
        <v>77</v>
      </c>
      <c r="E482" t="s" s="47">
        <v>78</v>
      </c>
      <c r="F482" t="s" s="47">
        <v>79</v>
      </c>
      <c r="G482" t="s" s="47">
        <v>46</v>
      </c>
      <c r="H482" s="9">
        <v>43812.152777777781</v>
      </c>
      <c r="I482" t="s" s="47">
        <v>447</v>
      </c>
      <c r="J482" t="s" s="47">
        <v>1782</v>
      </c>
      <c r="K482" t="s" s="47">
        <v>64</v>
      </c>
      <c r="L482" t="s" s="47">
        <v>56</v>
      </c>
      <c r="M482" t="s" s="47">
        <v>27</v>
      </c>
      <c r="N482" t="s" s="47">
        <v>29</v>
      </c>
      <c r="O482" s="48">
        <v>68228</v>
      </c>
      <c r="P482" s="48">
        <v>51390</v>
      </c>
      <c r="Q482" s="48">
        <v>187</v>
      </c>
      <c r="R482" s="48">
        <v>10872</v>
      </c>
      <c r="S482" s="48">
        <v>27862</v>
      </c>
      <c r="T482" s="48">
        <v>5898</v>
      </c>
      <c r="U482" s="48">
        <v>16990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640</v>
      </c>
      <c r="AF482" s="48">
        <v>0</v>
      </c>
      <c r="AG482" s="11"/>
    </row>
    <row r="483" ht="15.75" customHeight="1">
      <c r="A483" t="s" s="43">
        <v>1783</v>
      </c>
      <c r="B483" t="s" s="44">
        <v>90</v>
      </c>
      <c r="C483" t="s" s="44">
        <v>1784</v>
      </c>
      <c r="D483" t="s" s="44">
        <v>324</v>
      </c>
      <c r="E483" t="s" s="44">
        <v>93</v>
      </c>
      <c r="F483" t="s" s="44">
        <v>79</v>
      </c>
      <c r="G483" t="s" s="44">
        <v>80</v>
      </c>
      <c r="H483" s="40">
        <v>43812.176388888889</v>
      </c>
      <c r="I483" t="s" s="44">
        <v>1785</v>
      </c>
      <c r="J483" t="s" s="44">
        <v>1786</v>
      </c>
      <c r="K483" t="s" s="44">
        <v>49</v>
      </c>
      <c r="L483" t="s" s="44">
        <v>56</v>
      </c>
      <c r="M483" t="s" s="44">
        <v>27</v>
      </c>
      <c r="N483" t="s" s="44">
        <v>28</v>
      </c>
      <c r="O483" s="45">
        <v>72770</v>
      </c>
      <c r="P483" s="45">
        <v>48822</v>
      </c>
      <c r="Q483" s="45">
        <v>231</v>
      </c>
      <c r="R483" s="45">
        <v>9522</v>
      </c>
      <c r="S483" s="45">
        <v>27570</v>
      </c>
      <c r="T483" s="45">
        <v>18048</v>
      </c>
      <c r="U483" s="45">
        <v>2011</v>
      </c>
      <c r="V483" s="45">
        <v>0</v>
      </c>
      <c r="W483" s="45">
        <v>1193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1"/>
    </row>
    <row r="484" ht="15.75" customHeight="1">
      <c r="A484" t="s" s="46">
        <v>1787</v>
      </c>
      <c r="B484" t="s" s="47">
        <v>58</v>
      </c>
      <c r="C484" t="s" s="47">
        <v>1788</v>
      </c>
      <c r="D484" t="s" s="47">
        <v>60</v>
      </c>
      <c r="E484" t="s" s="47">
        <v>60</v>
      </c>
      <c r="F484" t="s" s="47">
        <v>60</v>
      </c>
      <c r="G484" t="s" s="47">
        <v>46</v>
      </c>
      <c r="H484" s="9">
        <v>43812.239583333336</v>
      </c>
      <c r="I484" t="s" s="47">
        <v>349</v>
      </c>
      <c r="J484" t="s" s="47">
        <v>1789</v>
      </c>
      <c r="K484" t="s" s="47">
        <v>49</v>
      </c>
      <c r="L484" t="s" s="47">
        <v>65</v>
      </c>
      <c r="M484" t="s" s="47">
        <v>32</v>
      </c>
      <c r="N484" t="s" s="47">
        <v>29</v>
      </c>
      <c r="O484" s="48">
        <v>54230</v>
      </c>
      <c r="P484" s="48">
        <v>39869</v>
      </c>
      <c r="Q484" s="48">
        <v>80</v>
      </c>
      <c r="R484" s="48">
        <v>9443</v>
      </c>
      <c r="S484" s="48">
        <v>6900</v>
      </c>
      <c r="T484" s="48">
        <v>2448</v>
      </c>
      <c r="U484" s="48">
        <v>9820</v>
      </c>
      <c r="V484" s="48">
        <v>710</v>
      </c>
      <c r="W484" s="48">
        <v>0</v>
      </c>
      <c r="X484" s="48">
        <v>19263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728</v>
      </c>
      <c r="AF484" s="48">
        <v>0</v>
      </c>
      <c r="AG484" s="11"/>
    </row>
    <row r="485" ht="15.75" customHeight="1">
      <c r="A485" t="s" s="43">
        <v>1790</v>
      </c>
      <c r="B485" t="s" s="44">
        <v>166</v>
      </c>
      <c r="C485" t="s" s="44">
        <v>1791</v>
      </c>
      <c r="D485" t="s" s="44">
        <v>168</v>
      </c>
      <c r="E485" t="s" s="44">
        <v>169</v>
      </c>
      <c r="F485" t="s" s="44">
        <v>79</v>
      </c>
      <c r="G485" t="s" s="44">
        <v>80</v>
      </c>
      <c r="H485" s="40">
        <v>43812.114583333336</v>
      </c>
      <c r="I485" t="s" s="44">
        <v>714</v>
      </c>
      <c r="J485" t="s" s="44">
        <v>1792</v>
      </c>
      <c r="K485" t="s" s="44">
        <v>64</v>
      </c>
      <c r="L485" t="s" s="44">
        <v>50</v>
      </c>
      <c r="M485" t="s" s="44">
        <v>28</v>
      </c>
      <c r="N485" t="s" s="44">
        <v>27</v>
      </c>
      <c r="O485" s="45">
        <v>61688</v>
      </c>
      <c r="P485" s="45">
        <v>35651</v>
      </c>
      <c r="Q485" s="45">
        <v>103</v>
      </c>
      <c r="R485" s="45">
        <v>3121</v>
      </c>
      <c r="S485" s="45">
        <v>11615</v>
      </c>
      <c r="T485" s="45">
        <v>14736</v>
      </c>
      <c r="U485" s="45">
        <v>2090</v>
      </c>
      <c r="V485" s="45">
        <v>6125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1085</v>
      </c>
      <c r="AF485" s="45">
        <v>0</v>
      </c>
      <c r="AG485" s="41"/>
    </row>
    <row r="486" ht="15.75" customHeight="1">
      <c r="A486" t="s" s="46">
        <v>1793</v>
      </c>
      <c r="B486" t="s" s="47">
        <v>166</v>
      </c>
      <c r="C486" t="s" s="47">
        <v>1794</v>
      </c>
      <c r="D486" t="s" s="47">
        <v>168</v>
      </c>
      <c r="E486" t="s" s="47">
        <v>169</v>
      </c>
      <c r="F486" t="s" s="47">
        <v>79</v>
      </c>
      <c r="G486" t="s" s="47">
        <v>46</v>
      </c>
      <c r="H486" s="9">
        <v>43812.157638888886</v>
      </c>
      <c r="I486" t="s" s="47">
        <v>1795</v>
      </c>
      <c r="J486" t="s" s="47">
        <v>1796</v>
      </c>
      <c r="K486" t="s" s="47">
        <v>49</v>
      </c>
      <c r="L486" t="s" s="47">
        <v>131</v>
      </c>
      <c r="M486" t="s" s="47">
        <v>27</v>
      </c>
      <c r="N486" t="s" s="47">
        <v>28</v>
      </c>
      <c r="O486" s="48">
        <v>74804</v>
      </c>
      <c r="P486" s="48">
        <v>48698</v>
      </c>
      <c r="Q486" s="48">
        <v>143</v>
      </c>
      <c r="R486" s="48">
        <v>6318</v>
      </c>
      <c r="S486" s="48">
        <v>21970</v>
      </c>
      <c r="T486" s="48">
        <v>15652</v>
      </c>
      <c r="U486" s="48">
        <v>2553</v>
      </c>
      <c r="V486" s="48">
        <v>6264</v>
      </c>
      <c r="W486" s="48">
        <v>1219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1040</v>
      </c>
      <c r="AF486" s="48">
        <v>0</v>
      </c>
      <c r="AG486" s="11"/>
    </row>
    <row r="487" ht="15.75" customHeight="1">
      <c r="A487" t="s" s="43">
        <v>1797</v>
      </c>
      <c r="B487" t="s" s="44">
        <v>84</v>
      </c>
      <c r="C487" t="s" s="44">
        <v>1798</v>
      </c>
      <c r="D487" t="s" s="44">
        <v>1235</v>
      </c>
      <c r="E487" t="s" s="44">
        <v>86</v>
      </c>
      <c r="F487" t="s" s="44">
        <v>79</v>
      </c>
      <c r="G487" t="s" s="44">
        <v>46</v>
      </c>
      <c r="H487" s="40">
        <v>43812.109722222223</v>
      </c>
      <c r="I487" t="s" s="44">
        <v>98</v>
      </c>
      <c r="J487" t="s" s="44">
        <v>1799</v>
      </c>
      <c r="K487" t="s" s="44">
        <v>49</v>
      </c>
      <c r="L487" t="s" s="44">
        <v>56</v>
      </c>
      <c r="M487" t="s" s="44">
        <v>27</v>
      </c>
      <c r="N487" t="s" s="44">
        <v>28</v>
      </c>
      <c r="O487" s="45">
        <v>72292</v>
      </c>
      <c r="P487" s="45">
        <v>50814</v>
      </c>
      <c r="Q487" s="45">
        <v>232</v>
      </c>
      <c r="R487" s="45">
        <v>13447</v>
      </c>
      <c r="S487" s="45">
        <v>29255</v>
      </c>
      <c r="T487" s="45">
        <v>15808</v>
      </c>
      <c r="U487" s="45">
        <v>4207</v>
      </c>
      <c r="V487" s="45">
        <v>0</v>
      </c>
      <c r="W487" s="45">
        <v>1544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1"/>
    </row>
    <row r="488" ht="15.75" customHeight="1">
      <c r="A488" t="s" s="46">
        <v>1800</v>
      </c>
      <c r="B488" t="s" s="47">
        <v>160</v>
      </c>
      <c r="C488" t="s" s="47">
        <v>1801</v>
      </c>
      <c r="D488" t="s" s="47">
        <v>162</v>
      </c>
      <c r="E488" t="s" s="47">
        <v>162</v>
      </c>
      <c r="F488" t="s" s="47">
        <v>79</v>
      </c>
      <c r="G488" t="s" s="47">
        <v>80</v>
      </c>
      <c r="H488" s="9">
        <v>43812.175694444442</v>
      </c>
      <c r="I488" t="s" s="47">
        <v>157</v>
      </c>
      <c r="J488" t="s" s="47">
        <v>1802</v>
      </c>
      <c r="K488" t="s" s="47">
        <v>49</v>
      </c>
      <c r="L488" t="s" s="47">
        <v>56</v>
      </c>
      <c r="M488" t="s" s="47">
        <v>27</v>
      </c>
      <c r="N488" t="s" s="47">
        <v>28</v>
      </c>
      <c r="O488" s="48">
        <v>72816</v>
      </c>
      <c r="P488" s="48">
        <v>52904</v>
      </c>
      <c r="Q488" s="48">
        <v>188</v>
      </c>
      <c r="R488" s="48">
        <v>16394</v>
      </c>
      <c r="S488" s="48">
        <v>29391</v>
      </c>
      <c r="T488" s="48">
        <v>12997</v>
      </c>
      <c r="U488" s="48">
        <v>7986</v>
      </c>
      <c r="V488" s="48">
        <v>0</v>
      </c>
      <c r="W488" s="48">
        <v>1646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884</v>
      </c>
      <c r="AF488" s="48">
        <v>0</v>
      </c>
      <c r="AG488" s="11"/>
    </row>
    <row r="489" ht="15.75" customHeight="1">
      <c r="A489" t="s" s="43">
        <v>1803</v>
      </c>
      <c r="B489" t="s" s="44">
        <v>75</v>
      </c>
      <c r="C489" t="s" s="44">
        <v>1804</v>
      </c>
      <c r="D489" t="s" s="44">
        <v>867</v>
      </c>
      <c r="E489" t="s" s="44">
        <v>78</v>
      </c>
      <c r="F489" t="s" s="44">
        <v>79</v>
      </c>
      <c r="G489" t="s" s="44">
        <v>46</v>
      </c>
      <c r="H489" s="40">
        <v>43812.179861111108</v>
      </c>
      <c r="I489" t="s" s="44">
        <v>592</v>
      </c>
      <c r="J489" t="s" s="44">
        <v>1805</v>
      </c>
      <c r="K489" t="s" s="44">
        <v>49</v>
      </c>
      <c r="L489" t="s" s="44">
        <v>56</v>
      </c>
      <c r="M489" t="s" s="44">
        <v>27</v>
      </c>
      <c r="N489" t="s" s="44">
        <v>28</v>
      </c>
      <c r="O489" s="45">
        <v>77196</v>
      </c>
      <c r="P489" s="45">
        <v>53289</v>
      </c>
      <c r="Q489" s="45">
        <v>184</v>
      </c>
      <c r="R489" s="45">
        <v>18270</v>
      </c>
      <c r="S489" s="45">
        <v>29262</v>
      </c>
      <c r="T489" s="45">
        <v>10992</v>
      </c>
      <c r="U489" s="45">
        <v>9236</v>
      </c>
      <c r="V489" s="45">
        <v>0</v>
      </c>
      <c r="W489" s="45">
        <v>1876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1923</v>
      </c>
      <c r="AF489" s="45">
        <v>0</v>
      </c>
      <c r="AG489" s="41"/>
    </row>
    <row r="490" ht="15.75" customHeight="1">
      <c r="A490" t="s" s="46">
        <v>1806</v>
      </c>
      <c r="B490" t="s" s="47">
        <v>101</v>
      </c>
      <c r="C490" t="s" s="47">
        <v>1807</v>
      </c>
      <c r="D490" t="s" s="47">
        <v>128</v>
      </c>
      <c r="E490" t="s" s="47">
        <v>104</v>
      </c>
      <c r="F490" t="s" s="47">
        <v>79</v>
      </c>
      <c r="G490" t="s" s="47">
        <v>46</v>
      </c>
      <c r="H490" s="9">
        <v>43812.086805555555</v>
      </c>
      <c r="I490" t="s" s="47">
        <v>420</v>
      </c>
      <c r="J490" t="s" s="47">
        <v>564</v>
      </c>
      <c r="K490" t="s" s="47">
        <v>64</v>
      </c>
      <c r="L490" t="s" s="47">
        <v>56</v>
      </c>
      <c r="M490" t="s" s="47">
        <v>27</v>
      </c>
      <c r="N490" t="s" s="47">
        <v>28</v>
      </c>
      <c r="O490" s="48">
        <v>77047</v>
      </c>
      <c r="P490" s="48">
        <v>60505</v>
      </c>
      <c r="Q490" s="48">
        <v>251</v>
      </c>
      <c r="R490" s="48">
        <v>7643</v>
      </c>
      <c r="S490" s="48">
        <v>28765</v>
      </c>
      <c r="T490" s="48">
        <v>21122</v>
      </c>
      <c r="U490" s="48">
        <v>9600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1018</v>
      </c>
      <c r="AF490" s="48">
        <v>0</v>
      </c>
      <c r="AG490" s="11"/>
    </row>
    <row r="491" ht="15.75" customHeight="1">
      <c r="A491" t="s" s="43">
        <v>1808</v>
      </c>
      <c r="B491" t="s" s="44">
        <v>58</v>
      </c>
      <c r="C491" t="s" s="44">
        <v>1809</v>
      </c>
      <c r="D491" t="s" s="44">
        <v>60</v>
      </c>
      <c r="E491" t="s" s="44">
        <v>60</v>
      </c>
      <c r="F491" t="s" s="44">
        <v>60</v>
      </c>
      <c r="G491" t="s" s="44">
        <v>61</v>
      </c>
      <c r="H491" s="40">
        <v>43812.059027777781</v>
      </c>
      <c r="I491" t="s" s="44">
        <v>163</v>
      </c>
      <c r="J491" t="s" s="44">
        <v>1810</v>
      </c>
      <c r="K491" t="s" s="44">
        <v>64</v>
      </c>
      <c r="L491" t="s" s="44">
        <v>1009</v>
      </c>
      <c r="M491" t="s" s="44">
        <v>32</v>
      </c>
      <c r="N491" t="s" s="44">
        <v>28</v>
      </c>
      <c r="O491" s="45">
        <v>80918</v>
      </c>
      <c r="P491" s="45">
        <v>53794</v>
      </c>
      <c r="Q491" s="45">
        <v>125</v>
      </c>
      <c r="R491" s="45">
        <v>5230</v>
      </c>
      <c r="S491" s="45">
        <v>8054</v>
      </c>
      <c r="T491" s="45">
        <v>18545</v>
      </c>
      <c r="U491" s="45">
        <v>2791</v>
      </c>
      <c r="V491" s="45">
        <v>0</v>
      </c>
      <c r="W491" s="45">
        <v>0</v>
      </c>
      <c r="X491" s="45">
        <v>23775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629</v>
      </c>
      <c r="AF491" s="45">
        <v>0</v>
      </c>
      <c r="AG491" s="41"/>
    </row>
    <row r="492" ht="15.75" customHeight="1">
      <c r="A492" t="s" s="46">
        <v>1811</v>
      </c>
      <c r="B492" t="s" s="47">
        <v>101</v>
      </c>
      <c r="C492" t="s" s="47">
        <v>1812</v>
      </c>
      <c r="D492" t="s" s="47">
        <v>378</v>
      </c>
      <c r="E492" t="s" s="47">
        <v>104</v>
      </c>
      <c r="F492" t="s" s="47">
        <v>79</v>
      </c>
      <c r="G492" t="s" s="47">
        <v>46</v>
      </c>
      <c r="H492" s="9">
        <v>43812.193055555559</v>
      </c>
      <c r="I492" t="s" s="47">
        <v>1813</v>
      </c>
      <c r="J492" t="s" s="47">
        <v>1814</v>
      </c>
      <c r="K492" t="s" s="47">
        <v>64</v>
      </c>
      <c r="L492" t="s" s="47">
        <v>56</v>
      </c>
      <c r="M492" t="s" s="47">
        <v>27</v>
      </c>
      <c r="N492" t="s" s="47">
        <v>28</v>
      </c>
      <c r="O492" s="48">
        <v>82705</v>
      </c>
      <c r="P492" s="48">
        <v>58310</v>
      </c>
      <c r="Q492" s="48">
        <v>224</v>
      </c>
      <c r="R492" s="48">
        <v>26924</v>
      </c>
      <c r="S492" s="48">
        <v>36507</v>
      </c>
      <c r="T492" s="48">
        <v>9583</v>
      </c>
      <c r="U492" s="48">
        <v>7970</v>
      </c>
      <c r="V492" s="48">
        <v>0</v>
      </c>
      <c r="W492" s="48">
        <v>2875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1375</v>
      </c>
      <c r="AF492" s="48">
        <v>0</v>
      </c>
      <c r="AG492" s="11"/>
    </row>
    <row r="493" ht="15.75" customHeight="1">
      <c r="A493" t="s" s="43">
        <v>1815</v>
      </c>
      <c r="B493" t="s" s="44">
        <v>183</v>
      </c>
      <c r="C493" t="s" s="44">
        <v>1816</v>
      </c>
      <c r="D493" t="s" s="44">
        <v>185</v>
      </c>
      <c r="E493" t="s" s="44">
        <v>186</v>
      </c>
      <c r="F493" t="s" s="44">
        <v>79</v>
      </c>
      <c r="G493" t="s" s="44">
        <v>46</v>
      </c>
      <c r="H493" s="40">
        <v>43812.110416666670</v>
      </c>
      <c r="I493" t="s" s="44">
        <v>1817</v>
      </c>
      <c r="J493" t="s" s="44">
        <v>1818</v>
      </c>
      <c r="K493" t="s" s="44">
        <v>64</v>
      </c>
      <c r="L493" t="s" s="44">
        <v>56</v>
      </c>
      <c r="M493" t="s" s="44">
        <v>27</v>
      </c>
      <c r="N493" t="s" s="44">
        <v>29</v>
      </c>
      <c r="O493" s="45">
        <v>87017</v>
      </c>
      <c r="P493" s="45">
        <v>63086</v>
      </c>
      <c r="Q493" s="45">
        <v>318</v>
      </c>
      <c r="R493" s="45">
        <v>27594</v>
      </c>
      <c r="S493" s="45">
        <v>39714</v>
      </c>
      <c r="T493" s="45">
        <v>8305</v>
      </c>
      <c r="U493" s="45">
        <v>12120</v>
      </c>
      <c r="V493" s="45">
        <v>0</v>
      </c>
      <c r="W493" s="45">
        <v>2947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1"/>
    </row>
    <row r="494" ht="15.75" customHeight="1">
      <c r="A494" t="s" s="46">
        <v>1819</v>
      </c>
      <c r="B494" t="s" s="47">
        <v>90</v>
      </c>
      <c r="C494" t="s" s="47">
        <v>1820</v>
      </c>
      <c r="D494" t="s" s="47">
        <v>92</v>
      </c>
      <c r="E494" t="s" s="47">
        <v>93</v>
      </c>
      <c r="F494" t="s" s="47">
        <v>79</v>
      </c>
      <c r="G494" t="s" s="47">
        <v>80</v>
      </c>
      <c r="H494" s="9">
        <v>43812.150694444441</v>
      </c>
      <c r="I494" t="s" s="47">
        <v>575</v>
      </c>
      <c r="J494" t="s" s="47">
        <v>1821</v>
      </c>
      <c r="K494" t="s" s="47">
        <v>64</v>
      </c>
      <c r="L494" t="s" s="47">
        <v>50</v>
      </c>
      <c r="M494" t="s" s="47">
        <v>28</v>
      </c>
      <c r="N494" t="s" s="47">
        <v>27</v>
      </c>
      <c r="O494" s="48">
        <v>82202</v>
      </c>
      <c r="P494" s="48">
        <v>50632</v>
      </c>
      <c r="Q494" s="48">
        <v>172</v>
      </c>
      <c r="R494" s="48">
        <v>16327</v>
      </c>
      <c r="S494" s="48">
        <v>12428</v>
      </c>
      <c r="T494" s="48">
        <v>28755</v>
      </c>
      <c r="U494" s="48">
        <v>3099</v>
      </c>
      <c r="V494" s="48">
        <v>4290</v>
      </c>
      <c r="W494" s="48">
        <v>2060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11"/>
    </row>
    <row r="495" ht="15.75" customHeight="1">
      <c r="A495" t="s" s="43">
        <v>1822</v>
      </c>
      <c r="B495" t="s" s="44">
        <v>197</v>
      </c>
      <c r="C495" t="s" s="44">
        <v>1823</v>
      </c>
      <c r="D495" t="s" s="44">
        <v>634</v>
      </c>
      <c r="E495" t="s" s="44">
        <v>200</v>
      </c>
      <c r="F495" t="s" s="44">
        <v>79</v>
      </c>
      <c r="G495" t="s" s="44">
        <v>46</v>
      </c>
      <c r="H495" s="40">
        <v>43812.20625</v>
      </c>
      <c r="I495" t="s" s="44">
        <v>187</v>
      </c>
      <c r="J495" t="s" s="44">
        <v>1824</v>
      </c>
      <c r="K495" t="s" s="44">
        <v>49</v>
      </c>
      <c r="L495" t="s" s="44">
        <v>56</v>
      </c>
      <c r="M495" t="s" s="44">
        <v>27</v>
      </c>
      <c r="N495" t="s" s="44">
        <v>29</v>
      </c>
      <c r="O495" s="45">
        <v>74556</v>
      </c>
      <c r="P495" s="45">
        <v>53730</v>
      </c>
      <c r="Q495" s="45">
        <v>168</v>
      </c>
      <c r="R495" s="45">
        <v>19736</v>
      </c>
      <c r="S495" s="45">
        <v>30280</v>
      </c>
      <c r="T495" s="45">
        <v>9675</v>
      </c>
      <c r="U495" s="45">
        <v>10544</v>
      </c>
      <c r="V495" s="45">
        <v>0</v>
      </c>
      <c r="W495" s="45">
        <v>2486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745</v>
      </c>
      <c r="AF495" s="45">
        <v>0</v>
      </c>
      <c r="AG495" s="41"/>
    </row>
    <row r="496" ht="15.75" customHeight="1">
      <c r="A496" t="s" s="46">
        <v>1825</v>
      </c>
      <c r="B496" t="s" s="47">
        <v>166</v>
      </c>
      <c r="C496" t="s" s="47">
        <v>1826</v>
      </c>
      <c r="D496" t="s" s="47">
        <v>1095</v>
      </c>
      <c r="E496" t="s" s="47">
        <v>169</v>
      </c>
      <c r="F496" t="s" s="47">
        <v>79</v>
      </c>
      <c r="G496" t="s" s="47">
        <v>46</v>
      </c>
      <c r="H496" s="9">
        <v>43812.113194444442</v>
      </c>
      <c r="I496" t="s" s="47">
        <v>472</v>
      </c>
      <c r="J496" t="s" s="47">
        <v>1827</v>
      </c>
      <c r="K496" t="s" s="47">
        <v>49</v>
      </c>
      <c r="L496" t="s" s="47">
        <v>56</v>
      </c>
      <c r="M496" t="s" s="47">
        <v>27</v>
      </c>
      <c r="N496" t="s" s="47">
        <v>28</v>
      </c>
      <c r="O496" s="48">
        <v>74404</v>
      </c>
      <c r="P496" s="48">
        <v>49724</v>
      </c>
      <c r="Q496" s="48">
        <v>197</v>
      </c>
      <c r="R496" s="48">
        <v>10270</v>
      </c>
      <c r="S496" s="48">
        <v>27593</v>
      </c>
      <c r="T496" s="48">
        <v>17323</v>
      </c>
      <c r="U496" s="48">
        <v>3038</v>
      </c>
      <c r="V496" s="48">
        <v>0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1770</v>
      </c>
      <c r="AF496" s="48">
        <v>0</v>
      </c>
      <c r="AG496" s="11"/>
    </row>
    <row r="497" ht="15.75" customHeight="1">
      <c r="A497" t="s" s="43">
        <v>1828</v>
      </c>
      <c r="B497" t="s" s="44">
        <v>166</v>
      </c>
      <c r="C497" t="s" s="44">
        <v>1829</v>
      </c>
      <c r="D497" t="s" s="44">
        <v>268</v>
      </c>
      <c r="E497" t="s" s="44">
        <v>169</v>
      </c>
      <c r="F497" t="s" s="44">
        <v>79</v>
      </c>
      <c r="G497" t="s" s="44">
        <v>46</v>
      </c>
      <c r="H497" s="40">
        <v>43812.130555555559</v>
      </c>
      <c r="I497" t="s" s="44">
        <v>1070</v>
      </c>
      <c r="J497" t="s" s="44">
        <v>1830</v>
      </c>
      <c r="K497" t="s" s="44">
        <v>64</v>
      </c>
      <c r="L497" t="s" s="44">
        <v>131</v>
      </c>
      <c r="M497" t="s" s="44">
        <v>27</v>
      </c>
      <c r="N497" t="s" s="44">
        <v>28</v>
      </c>
      <c r="O497" s="45">
        <v>61955</v>
      </c>
      <c r="P497" s="45">
        <v>37750</v>
      </c>
      <c r="Q497" s="45">
        <v>84</v>
      </c>
      <c r="R497" s="45">
        <v>6451</v>
      </c>
      <c r="S497" s="45">
        <v>20306</v>
      </c>
      <c r="T497" s="45">
        <v>13855</v>
      </c>
      <c r="U497" s="45">
        <v>875</v>
      </c>
      <c r="V497" s="45">
        <v>2044</v>
      </c>
      <c r="W497" s="45">
        <v>670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1"/>
    </row>
    <row r="498" ht="15.75" customHeight="1">
      <c r="A498" t="s" s="46">
        <v>1831</v>
      </c>
      <c r="B498" t="s" s="47">
        <v>256</v>
      </c>
      <c r="C498" t="s" s="47">
        <v>1832</v>
      </c>
      <c r="D498" t="s" s="47">
        <v>319</v>
      </c>
      <c r="E498" t="s" s="47">
        <v>259</v>
      </c>
      <c r="F498" t="s" s="47">
        <v>79</v>
      </c>
      <c r="G498" t="s" s="47">
        <v>46</v>
      </c>
      <c r="H498" s="9">
        <v>43812.142361111109</v>
      </c>
      <c r="I498" t="s" s="47">
        <v>245</v>
      </c>
      <c r="J498" t="s" s="47">
        <v>1134</v>
      </c>
      <c r="K498" t="s" s="47">
        <v>49</v>
      </c>
      <c r="L498" t="s" s="47">
        <v>131</v>
      </c>
      <c r="M498" t="s" s="47">
        <v>27</v>
      </c>
      <c r="N498" t="s" s="47">
        <v>28</v>
      </c>
      <c r="O498" s="48">
        <v>64325</v>
      </c>
      <c r="P498" s="48">
        <v>41566</v>
      </c>
      <c r="Q498" s="48">
        <v>98</v>
      </c>
      <c r="R498" s="48">
        <v>4513</v>
      </c>
      <c r="S498" s="48">
        <v>19609</v>
      </c>
      <c r="T498" s="48">
        <v>15096</v>
      </c>
      <c r="U498" s="48">
        <v>1955</v>
      </c>
      <c r="V498" s="48">
        <v>3518</v>
      </c>
      <c r="W498" s="48">
        <v>994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394</v>
      </c>
      <c r="AF498" s="48">
        <v>0</v>
      </c>
      <c r="AG498" s="11"/>
    </row>
    <row r="499" ht="15.75" customHeight="1">
      <c r="A499" t="s" s="43">
        <v>1833</v>
      </c>
      <c r="B499" t="s" s="44">
        <v>90</v>
      </c>
      <c r="C499" t="s" s="44">
        <v>1834</v>
      </c>
      <c r="D499" t="s" s="44">
        <v>280</v>
      </c>
      <c r="E499" t="s" s="44">
        <v>93</v>
      </c>
      <c r="F499" t="s" s="44">
        <v>79</v>
      </c>
      <c r="G499" t="s" s="44">
        <v>46</v>
      </c>
      <c r="H499" s="40">
        <v>43812.1125</v>
      </c>
      <c r="I499" t="s" s="44">
        <v>1581</v>
      </c>
      <c r="J499" t="s" s="44">
        <v>1835</v>
      </c>
      <c r="K499" t="s" s="44">
        <v>49</v>
      </c>
      <c r="L499" t="s" s="44">
        <v>50</v>
      </c>
      <c r="M499" t="s" s="44">
        <v>28</v>
      </c>
      <c r="N499" t="s" s="44">
        <v>27</v>
      </c>
      <c r="O499" s="45">
        <v>69760</v>
      </c>
      <c r="P499" s="45">
        <v>50880</v>
      </c>
      <c r="Q499" s="45">
        <v>153</v>
      </c>
      <c r="R499" s="45">
        <v>15122</v>
      </c>
      <c r="S499" s="45">
        <v>14132</v>
      </c>
      <c r="T499" s="45">
        <v>29254</v>
      </c>
      <c r="U499" s="45">
        <v>3386</v>
      </c>
      <c r="V499" s="45">
        <v>2425</v>
      </c>
      <c r="W499" s="45">
        <v>1261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422</v>
      </c>
      <c r="AF499" s="45">
        <v>0</v>
      </c>
      <c r="AG499" s="41"/>
    </row>
    <row r="500" ht="15.75" customHeight="1">
      <c r="A500" t="s" s="46">
        <v>1836</v>
      </c>
      <c r="B500" t="s" s="47">
        <v>166</v>
      </c>
      <c r="C500" t="s" s="47">
        <v>1837</v>
      </c>
      <c r="D500" t="s" s="47">
        <v>1095</v>
      </c>
      <c r="E500" t="s" s="47">
        <v>169</v>
      </c>
      <c r="F500" t="s" s="47">
        <v>79</v>
      </c>
      <c r="G500" t="s" s="47">
        <v>46</v>
      </c>
      <c r="H500" s="9">
        <v>43812.15625</v>
      </c>
      <c r="I500" t="s" s="47">
        <v>105</v>
      </c>
      <c r="J500" t="s" s="47">
        <v>1838</v>
      </c>
      <c r="K500" t="s" s="47">
        <v>49</v>
      </c>
      <c r="L500" t="s" s="47">
        <v>56</v>
      </c>
      <c r="M500" t="s" s="47">
        <v>27</v>
      </c>
      <c r="N500" t="s" s="47">
        <v>28</v>
      </c>
      <c r="O500" s="48">
        <v>78398</v>
      </c>
      <c r="P500" s="48">
        <v>56418</v>
      </c>
      <c r="Q500" s="48">
        <v>191</v>
      </c>
      <c r="R500" s="48">
        <v>20137</v>
      </c>
      <c r="S500" s="48">
        <v>33995</v>
      </c>
      <c r="T500" s="48">
        <v>13858</v>
      </c>
      <c r="U500" s="48">
        <v>4842</v>
      </c>
      <c r="V500" s="48">
        <v>0</v>
      </c>
      <c r="W500" s="48">
        <v>1823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1900</v>
      </c>
      <c r="AF500" s="48">
        <v>0</v>
      </c>
      <c r="AG500" s="11"/>
    </row>
    <row r="501" ht="15.75" customHeight="1">
      <c r="A501" t="s" s="43">
        <v>1839</v>
      </c>
      <c r="B501" t="s" s="44">
        <v>75</v>
      </c>
      <c r="C501" t="s" s="44">
        <v>1840</v>
      </c>
      <c r="D501" t="s" s="44">
        <v>135</v>
      </c>
      <c r="E501" t="s" s="44">
        <v>78</v>
      </c>
      <c r="F501" t="s" s="44">
        <v>79</v>
      </c>
      <c r="G501" t="s" s="44">
        <v>46</v>
      </c>
      <c r="H501" s="40">
        <v>43812.138888888891</v>
      </c>
      <c r="I501" t="s" s="44">
        <v>1487</v>
      </c>
      <c r="J501" t="s" s="44">
        <v>1841</v>
      </c>
      <c r="K501" t="s" s="44">
        <v>64</v>
      </c>
      <c r="L501" t="s" s="44">
        <v>56</v>
      </c>
      <c r="M501" t="s" s="44">
        <v>27</v>
      </c>
      <c r="N501" t="s" s="44">
        <v>29</v>
      </c>
      <c r="O501" s="45">
        <v>71757</v>
      </c>
      <c r="P501" s="45">
        <v>50956</v>
      </c>
      <c r="Q501" s="45">
        <v>244</v>
      </c>
      <c r="R501" s="45">
        <v>20818</v>
      </c>
      <c r="S501" s="45">
        <v>30932</v>
      </c>
      <c r="T501" s="45">
        <v>6946</v>
      </c>
      <c r="U501" s="45">
        <v>10114</v>
      </c>
      <c r="V501" s="45">
        <v>0</v>
      </c>
      <c r="W501" s="45">
        <v>1974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990</v>
      </c>
      <c r="AF501" s="45">
        <v>0</v>
      </c>
      <c r="AG501" s="41"/>
    </row>
    <row r="502" ht="15.75" customHeight="1">
      <c r="A502" t="s" s="46">
        <v>1842</v>
      </c>
      <c r="B502" t="s" s="47">
        <v>166</v>
      </c>
      <c r="C502" t="s" s="47">
        <v>1843</v>
      </c>
      <c r="D502" t="s" s="47">
        <v>168</v>
      </c>
      <c r="E502" t="s" s="47">
        <v>169</v>
      </c>
      <c r="F502" t="s" s="47">
        <v>79</v>
      </c>
      <c r="G502" t="s" s="47">
        <v>80</v>
      </c>
      <c r="H502" s="9">
        <v>43812.127777777780</v>
      </c>
      <c r="I502" t="s" s="47">
        <v>287</v>
      </c>
      <c r="J502" t="s" s="47">
        <v>1844</v>
      </c>
      <c r="K502" t="s" s="47">
        <v>64</v>
      </c>
      <c r="L502" t="s" s="47">
        <v>50</v>
      </c>
      <c r="M502" t="s" s="47">
        <v>28</v>
      </c>
      <c r="N502" t="s" s="47">
        <v>27</v>
      </c>
      <c r="O502" s="48">
        <v>69333</v>
      </c>
      <c r="P502" s="48">
        <v>39600</v>
      </c>
      <c r="Q502" s="48">
        <v>122</v>
      </c>
      <c r="R502" s="48">
        <v>12274</v>
      </c>
      <c r="S502" s="48">
        <v>10095</v>
      </c>
      <c r="T502" s="48">
        <v>22369</v>
      </c>
      <c r="U502" s="48">
        <v>1517</v>
      </c>
      <c r="V502" s="48">
        <v>3855</v>
      </c>
      <c r="W502" s="48">
        <v>1179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585</v>
      </c>
      <c r="AF502" s="48">
        <v>0</v>
      </c>
      <c r="AG502" s="11"/>
    </row>
    <row r="503" ht="15.75" customHeight="1">
      <c r="A503" t="s" s="43">
        <v>1845</v>
      </c>
      <c r="B503" t="s" s="44">
        <v>166</v>
      </c>
      <c r="C503" t="s" s="44">
        <v>1846</v>
      </c>
      <c r="D503" t="s" s="44">
        <v>168</v>
      </c>
      <c r="E503" t="s" s="44">
        <v>169</v>
      </c>
      <c r="F503" t="s" s="44">
        <v>79</v>
      </c>
      <c r="G503" t="s" s="44">
        <v>80</v>
      </c>
      <c r="H503" s="40">
        <v>43812.160416666666</v>
      </c>
      <c r="I503" t="s" s="44">
        <v>245</v>
      </c>
      <c r="J503" t="s" s="44">
        <v>1847</v>
      </c>
      <c r="K503" t="s" s="44">
        <v>49</v>
      </c>
      <c r="L503" t="s" s="44">
        <v>50</v>
      </c>
      <c r="M503" t="s" s="44">
        <v>28</v>
      </c>
      <c r="N503" t="s" s="44">
        <v>27</v>
      </c>
      <c r="O503" s="45">
        <v>89849</v>
      </c>
      <c r="P503" s="45">
        <v>50913</v>
      </c>
      <c r="Q503" s="45">
        <v>233</v>
      </c>
      <c r="R503" s="45">
        <v>27273</v>
      </c>
      <c r="S503" s="45">
        <v>6695</v>
      </c>
      <c r="T503" s="45">
        <v>33968</v>
      </c>
      <c r="U503" s="45">
        <v>3237</v>
      </c>
      <c r="V503" s="45">
        <v>1969</v>
      </c>
      <c r="W503" s="45">
        <v>4570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474</v>
      </c>
      <c r="AF503" s="45">
        <v>0</v>
      </c>
      <c r="AG503" s="41"/>
    </row>
    <row r="504" ht="15.75" customHeight="1">
      <c r="A504" t="s" s="46">
        <v>1848</v>
      </c>
      <c r="B504" t="s" s="47">
        <v>166</v>
      </c>
      <c r="C504" t="s" s="47">
        <v>1849</v>
      </c>
      <c r="D504" t="s" s="47">
        <v>168</v>
      </c>
      <c r="E504" t="s" s="47">
        <v>169</v>
      </c>
      <c r="F504" t="s" s="47">
        <v>79</v>
      </c>
      <c r="G504" t="s" s="47">
        <v>46</v>
      </c>
      <c r="H504" s="9">
        <v>43812.215277777781</v>
      </c>
      <c r="I504" t="s" s="47">
        <v>1850</v>
      </c>
      <c r="J504" t="s" s="47">
        <v>1851</v>
      </c>
      <c r="K504" t="s" s="47">
        <v>64</v>
      </c>
      <c r="L504" t="s" s="47">
        <v>50</v>
      </c>
      <c r="M504" t="s" s="47">
        <v>28</v>
      </c>
      <c r="N504" t="s" s="47">
        <v>29</v>
      </c>
      <c r="O504" s="48">
        <v>72763</v>
      </c>
      <c r="P504" s="48">
        <v>56885</v>
      </c>
      <c r="Q504" s="48">
        <v>150</v>
      </c>
      <c r="R504" s="48">
        <v>712</v>
      </c>
      <c r="S504" s="48">
        <v>14696</v>
      </c>
      <c r="T504" s="48">
        <v>19709</v>
      </c>
      <c r="U504" s="48">
        <v>18997</v>
      </c>
      <c r="V504" s="48">
        <v>1562</v>
      </c>
      <c r="W504" s="48">
        <v>1630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291</v>
      </c>
      <c r="AF504" s="48">
        <v>0</v>
      </c>
      <c r="AG504" s="11"/>
    </row>
    <row r="505" ht="15.75" customHeight="1">
      <c r="A505" t="s" s="43">
        <v>1852</v>
      </c>
      <c r="B505" t="s" s="44">
        <v>166</v>
      </c>
      <c r="C505" t="s" s="44">
        <v>1853</v>
      </c>
      <c r="D505" t="s" s="44">
        <v>168</v>
      </c>
      <c r="E505" t="s" s="44">
        <v>169</v>
      </c>
      <c r="F505" t="s" s="44">
        <v>79</v>
      </c>
      <c r="G505" t="s" s="44">
        <v>80</v>
      </c>
      <c r="H505" s="40">
        <v>43812.168055555558</v>
      </c>
      <c r="I505" t="s" s="44">
        <v>1854</v>
      </c>
      <c r="J505" t="s" s="44">
        <v>1855</v>
      </c>
      <c r="K505" t="s" s="44">
        <v>64</v>
      </c>
      <c r="L505" t="s" s="44">
        <v>50</v>
      </c>
      <c r="M505" t="s" s="44">
        <v>28</v>
      </c>
      <c r="N505" t="s" s="44">
        <v>27</v>
      </c>
      <c r="O505" s="45">
        <v>66940</v>
      </c>
      <c r="P505" s="45">
        <v>42695</v>
      </c>
      <c r="Q505" s="45">
        <v>132</v>
      </c>
      <c r="R505" s="45">
        <v>8520</v>
      </c>
      <c r="S505" s="45">
        <v>12955</v>
      </c>
      <c r="T505" s="45">
        <v>21475</v>
      </c>
      <c r="U505" s="45">
        <v>2916</v>
      </c>
      <c r="V505" s="45">
        <v>3538</v>
      </c>
      <c r="W505" s="45">
        <v>1811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1"/>
    </row>
    <row r="506" ht="15.75" customHeight="1">
      <c r="A506" t="s" s="46">
        <v>1856</v>
      </c>
      <c r="B506" t="s" s="47">
        <v>166</v>
      </c>
      <c r="C506" t="s" s="47">
        <v>1857</v>
      </c>
      <c r="D506" t="s" s="47">
        <v>168</v>
      </c>
      <c r="E506" t="s" s="47">
        <v>169</v>
      </c>
      <c r="F506" t="s" s="47">
        <v>79</v>
      </c>
      <c r="G506" t="s" s="47">
        <v>80</v>
      </c>
      <c r="H506" s="9">
        <v>43812.148611111108</v>
      </c>
      <c r="I506" t="s" s="47">
        <v>910</v>
      </c>
      <c r="J506" t="s" s="47">
        <v>1858</v>
      </c>
      <c r="K506" t="s" s="47">
        <v>49</v>
      </c>
      <c r="L506" t="s" s="47">
        <v>50</v>
      </c>
      <c r="M506" t="s" s="47">
        <v>28</v>
      </c>
      <c r="N506" t="s" s="47">
        <v>27</v>
      </c>
      <c r="O506" s="48">
        <v>67832</v>
      </c>
      <c r="P506" s="48">
        <v>41998</v>
      </c>
      <c r="Q506" s="48">
        <v>146</v>
      </c>
      <c r="R506" s="48">
        <v>4289</v>
      </c>
      <c r="S506" s="48">
        <v>15070</v>
      </c>
      <c r="T506" s="48">
        <v>19359</v>
      </c>
      <c r="U506" s="48">
        <v>2125</v>
      </c>
      <c r="V506" s="48">
        <v>4478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966</v>
      </c>
      <c r="AF506" s="48">
        <v>0</v>
      </c>
      <c r="AG506" s="11"/>
    </row>
    <row r="507" ht="15.75" customHeight="1">
      <c r="A507" t="s" s="43">
        <v>1859</v>
      </c>
      <c r="B507" t="s" s="44">
        <v>101</v>
      </c>
      <c r="C507" t="s" s="44">
        <v>1860</v>
      </c>
      <c r="D507" t="s" s="44">
        <v>128</v>
      </c>
      <c r="E507" t="s" s="44">
        <v>104</v>
      </c>
      <c r="F507" t="s" s="44">
        <v>79</v>
      </c>
      <c r="G507" t="s" s="44">
        <v>46</v>
      </c>
      <c r="H507" s="40">
        <v>43812.20625</v>
      </c>
      <c r="I507" t="s" s="44">
        <v>98</v>
      </c>
      <c r="J507" t="s" s="44">
        <v>1805</v>
      </c>
      <c r="K507" t="s" s="44">
        <v>49</v>
      </c>
      <c r="L507" t="s" s="44">
        <v>56</v>
      </c>
      <c r="M507" t="s" s="44">
        <v>27</v>
      </c>
      <c r="N507" t="s" s="44">
        <v>28</v>
      </c>
      <c r="O507" s="45">
        <v>77888</v>
      </c>
      <c r="P507" s="45">
        <v>52709</v>
      </c>
      <c r="Q507" s="45">
        <v>183</v>
      </c>
      <c r="R507" s="45">
        <v>16186</v>
      </c>
      <c r="S507" s="45">
        <v>32049</v>
      </c>
      <c r="T507" s="45">
        <v>15863</v>
      </c>
      <c r="U507" s="45">
        <v>2883</v>
      </c>
      <c r="V507" s="45">
        <v>0</v>
      </c>
      <c r="W507" s="45">
        <v>1214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700</v>
      </c>
      <c r="AF507" s="45">
        <v>0</v>
      </c>
      <c r="AG507" s="41"/>
    </row>
    <row r="508" ht="15.75" customHeight="1">
      <c r="A508" t="s" s="46">
        <v>1861</v>
      </c>
      <c r="B508" t="s" s="47">
        <v>166</v>
      </c>
      <c r="C508" t="s" s="47">
        <v>1862</v>
      </c>
      <c r="D508" t="s" s="47">
        <v>206</v>
      </c>
      <c r="E508" t="s" s="47">
        <v>169</v>
      </c>
      <c r="F508" t="s" s="47">
        <v>79</v>
      </c>
      <c r="G508" t="s" s="47">
        <v>46</v>
      </c>
      <c r="H508" s="9">
        <v>43812.208333333336</v>
      </c>
      <c r="I508" t="s" s="47">
        <v>1243</v>
      </c>
      <c r="J508" t="s" s="47">
        <v>1038</v>
      </c>
      <c r="K508" t="s" s="47">
        <v>49</v>
      </c>
      <c r="L508" t="s" s="47">
        <v>56</v>
      </c>
      <c r="M508" t="s" s="47">
        <v>27</v>
      </c>
      <c r="N508" t="s" s="47">
        <v>28</v>
      </c>
      <c r="O508" s="48">
        <v>74029</v>
      </c>
      <c r="P508" s="48">
        <v>54004</v>
      </c>
      <c r="Q508" s="48">
        <v>258</v>
      </c>
      <c r="R508" s="48">
        <v>6242</v>
      </c>
      <c r="S508" s="48">
        <v>27437</v>
      </c>
      <c r="T508" s="48">
        <v>21195</v>
      </c>
      <c r="U508" s="48">
        <v>3188</v>
      </c>
      <c r="V508" s="48">
        <v>0</v>
      </c>
      <c r="W508" s="48">
        <v>1301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883</v>
      </c>
      <c r="AF508" s="48">
        <v>0</v>
      </c>
      <c r="AG508" s="11"/>
    </row>
    <row r="509" ht="15.75" customHeight="1">
      <c r="A509" t="s" s="43">
        <v>1863</v>
      </c>
      <c r="B509" t="s" s="44">
        <v>84</v>
      </c>
      <c r="C509" t="s" s="44">
        <v>1864</v>
      </c>
      <c r="D509" t="s" s="44">
        <v>1364</v>
      </c>
      <c r="E509" t="s" s="44">
        <v>86</v>
      </c>
      <c r="F509" t="s" s="44">
        <v>79</v>
      </c>
      <c r="G509" t="s" s="44">
        <v>46</v>
      </c>
      <c r="H509" s="40">
        <v>43812.170138888891</v>
      </c>
      <c r="I509" t="s" s="44">
        <v>170</v>
      </c>
      <c r="J509" t="s" s="44">
        <v>1865</v>
      </c>
      <c r="K509" t="s" s="44">
        <v>49</v>
      </c>
      <c r="L509" t="s" s="44">
        <v>56</v>
      </c>
      <c r="M509" t="s" s="44">
        <v>27</v>
      </c>
      <c r="N509" t="s" s="44">
        <v>28</v>
      </c>
      <c r="O509" s="45">
        <v>82238</v>
      </c>
      <c r="P509" s="45">
        <v>59065</v>
      </c>
      <c r="Q509" s="45">
        <v>217</v>
      </c>
      <c r="R509" s="45">
        <v>11217</v>
      </c>
      <c r="S509" s="45">
        <v>31021</v>
      </c>
      <c r="T509" s="45">
        <v>19804</v>
      </c>
      <c r="U509" s="45">
        <v>5906</v>
      </c>
      <c r="V509" s="45">
        <v>0</v>
      </c>
      <c r="W509" s="45">
        <v>1762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572</v>
      </c>
      <c r="AF509" s="45">
        <v>0</v>
      </c>
      <c r="AG509" s="41"/>
    </row>
    <row r="510" ht="15.75" customHeight="1">
      <c r="A510" t="s" s="46">
        <v>1866</v>
      </c>
      <c r="B510" t="s" s="47">
        <v>75</v>
      </c>
      <c r="C510" t="s" s="47">
        <v>1867</v>
      </c>
      <c r="D510" t="s" s="47">
        <v>135</v>
      </c>
      <c r="E510" t="s" s="47">
        <v>78</v>
      </c>
      <c r="F510" t="s" s="47">
        <v>79</v>
      </c>
      <c r="G510" t="s" s="47">
        <v>46</v>
      </c>
      <c r="H510" s="9">
        <v>43812.169444444444</v>
      </c>
      <c r="I510" t="s" s="47">
        <v>1027</v>
      </c>
      <c r="J510" t="s" s="47">
        <v>1868</v>
      </c>
      <c r="K510" t="s" s="47">
        <v>49</v>
      </c>
      <c r="L510" t="s" s="47">
        <v>56</v>
      </c>
      <c r="M510" t="s" s="47">
        <v>27</v>
      </c>
      <c r="N510" t="s" s="47">
        <v>28</v>
      </c>
      <c r="O510" s="48">
        <v>83917</v>
      </c>
      <c r="P510" s="48">
        <v>51394</v>
      </c>
      <c r="Q510" s="48">
        <v>103</v>
      </c>
      <c r="R510" s="48">
        <v>24479</v>
      </c>
      <c r="S510" s="48">
        <v>34742</v>
      </c>
      <c r="T510" s="48">
        <v>10263</v>
      </c>
      <c r="U510" s="48">
        <v>3213</v>
      </c>
      <c r="V510" s="48">
        <v>0</v>
      </c>
      <c r="W510" s="48">
        <v>1188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1988</v>
      </c>
      <c r="AF510" s="48">
        <v>0</v>
      </c>
      <c r="AG510" s="11"/>
    </row>
    <row r="511" ht="15.75" customHeight="1">
      <c r="A511" t="s" s="43">
        <v>1869</v>
      </c>
      <c r="B511" t="s" s="44">
        <v>166</v>
      </c>
      <c r="C511" t="s" s="44">
        <v>1870</v>
      </c>
      <c r="D511" t="s" s="44">
        <v>1095</v>
      </c>
      <c r="E511" t="s" s="44">
        <v>169</v>
      </c>
      <c r="F511" t="s" s="44">
        <v>79</v>
      </c>
      <c r="G511" t="s" s="44">
        <v>46</v>
      </c>
      <c r="H511" s="40">
        <v>43812.18125</v>
      </c>
      <c r="I511" t="s" s="44">
        <v>1505</v>
      </c>
      <c r="J511" t="s" s="44">
        <v>341</v>
      </c>
      <c r="K511" t="s" s="44">
        <v>49</v>
      </c>
      <c r="L511" t="s" s="44">
        <v>56</v>
      </c>
      <c r="M511" t="s" s="44">
        <v>27</v>
      </c>
      <c r="N511" t="s" s="44">
        <v>28</v>
      </c>
      <c r="O511" s="45">
        <v>78347</v>
      </c>
      <c r="P511" s="45">
        <v>58724</v>
      </c>
      <c r="Q511" s="45">
        <v>239</v>
      </c>
      <c r="R511" s="45">
        <v>23694</v>
      </c>
      <c r="S511" s="45">
        <v>34919</v>
      </c>
      <c r="T511" s="45">
        <v>11225</v>
      </c>
      <c r="U511" s="45">
        <v>8701</v>
      </c>
      <c r="V511" s="45">
        <v>0</v>
      </c>
      <c r="W511" s="45">
        <v>2748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1131</v>
      </c>
      <c r="AF511" s="45">
        <v>0</v>
      </c>
      <c r="AG511" s="41"/>
    </row>
    <row r="512" ht="15.75" customHeight="1">
      <c r="A512" t="s" s="46">
        <v>1871</v>
      </c>
      <c r="B512" t="s" s="47">
        <v>101</v>
      </c>
      <c r="C512" t="s" s="47">
        <v>1872</v>
      </c>
      <c r="D512" t="s" s="47">
        <v>373</v>
      </c>
      <c r="E512" t="s" s="47">
        <v>104</v>
      </c>
      <c r="F512" t="s" s="47">
        <v>79</v>
      </c>
      <c r="G512" t="s" s="47">
        <v>46</v>
      </c>
      <c r="H512" s="9">
        <v>43812.168055555558</v>
      </c>
      <c r="I512" t="s" s="47">
        <v>447</v>
      </c>
      <c r="J512" t="s" s="47">
        <v>740</v>
      </c>
      <c r="K512" t="s" s="47">
        <v>64</v>
      </c>
      <c r="L512" t="s" s="47">
        <v>56</v>
      </c>
      <c r="M512" t="s" s="47">
        <v>27</v>
      </c>
      <c r="N512" t="s" s="47">
        <v>28</v>
      </c>
      <c r="O512" s="48">
        <v>94761</v>
      </c>
      <c r="P512" s="48">
        <v>66554</v>
      </c>
      <c r="Q512" s="48">
        <v>236</v>
      </c>
      <c r="R512" s="48">
        <v>32565</v>
      </c>
      <c r="S512" s="48">
        <v>44683</v>
      </c>
      <c r="T512" s="48">
        <v>12118</v>
      </c>
      <c r="U512" s="48">
        <v>5355</v>
      </c>
      <c r="V512" s="48">
        <v>0</v>
      </c>
      <c r="W512" s="48">
        <v>1742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2656</v>
      </c>
      <c r="AF512" s="48">
        <v>0</v>
      </c>
      <c r="AG512" s="11"/>
    </row>
    <row r="513" ht="15.75" customHeight="1">
      <c r="A513" t="s" s="43">
        <v>1873</v>
      </c>
      <c r="B513" t="s" s="44">
        <v>75</v>
      </c>
      <c r="C513" t="s" s="44">
        <v>1874</v>
      </c>
      <c r="D513" t="s" s="44">
        <v>392</v>
      </c>
      <c r="E513" t="s" s="44">
        <v>78</v>
      </c>
      <c r="F513" t="s" s="44">
        <v>79</v>
      </c>
      <c r="G513" t="s" s="44">
        <v>80</v>
      </c>
      <c r="H513" s="40">
        <v>43812.151388888888</v>
      </c>
      <c r="I513" t="s" s="44">
        <v>1875</v>
      </c>
      <c r="J513" t="s" s="44">
        <v>1876</v>
      </c>
      <c r="K513" t="s" s="44">
        <v>49</v>
      </c>
      <c r="L513" t="s" s="44">
        <v>50</v>
      </c>
      <c r="M513" t="s" s="44">
        <v>28</v>
      </c>
      <c r="N513" t="s" s="44">
        <v>27</v>
      </c>
      <c r="O513" s="45">
        <v>86818</v>
      </c>
      <c r="P513" s="45">
        <v>51038</v>
      </c>
      <c r="Q513" s="45">
        <v>155</v>
      </c>
      <c r="R513" s="45">
        <v>13640</v>
      </c>
      <c r="S513" s="45">
        <v>15781</v>
      </c>
      <c r="T513" s="45">
        <v>29421</v>
      </c>
      <c r="U513" s="45">
        <v>3357</v>
      </c>
      <c r="V513" s="45">
        <v>1432</v>
      </c>
      <c r="W513" s="45">
        <v>1047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1"/>
    </row>
    <row r="514" ht="15.75" customHeight="1">
      <c r="A514" t="s" s="46">
        <v>1877</v>
      </c>
      <c r="B514" t="s" s="47">
        <v>84</v>
      </c>
      <c r="C514" t="s" s="47">
        <v>1878</v>
      </c>
      <c r="D514" t="s" s="47">
        <v>86</v>
      </c>
      <c r="E514" t="s" s="47">
        <v>86</v>
      </c>
      <c r="F514" t="s" s="47">
        <v>79</v>
      </c>
      <c r="G514" t="s" s="47">
        <v>80</v>
      </c>
      <c r="H514" s="9">
        <v>43812.091666666667</v>
      </c>
      <c r="I514" t="s" s="47">
        <v>1505</v>
      </c>
      <c r="J514" t="s" s="47">
        <v>875</v>
      </c>
      <c r="K514" t="s" s="47">
        <v>49</v>
      </c>
      <c r="L514" t="s" s="47">
        <v>56</v>
      </c>
      <c r="M514" t="s" s="47">
        <v>27</v>
      </c>
      <c r="N514" t="s" s="47">
        <v>28</v>
      </c>
      <c r="O514" s="48">
        <v>78760</v>
      </c>
      <c r="P514" s="48">
        <v>55344</v>
      </c>
      <c r="Q514" s="48">
        <v>209</v>
      </c>
      <c r="R514" s="48">
        <v>21273</v>
      </c>
      <c r="S514" s="48">
        <v>32309</v>
      </c>
      <c r="T514" s="48">
        <v>11036</v>
      </c>
      <c r="U514" s="48">
        <v>9977</v>
      </c>
      <c r="V514" s="48">
        <v>0</v>
      </c>
      <c r="W514" s="48">
        <v>2022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11"/>
    </row>
    <row r="515" ht="15.75" customHeight="1">
      <c r="A515" t="s" s="43">
        <v>1879</v>
      </c>
      <c r="B515" t="s" s="44">
        <v>197</v>
      </c>
      <c r="C515" t="s" s="44">
        <v>1880</v>
      </c>
      <c r="D515" t="s" s="44">
        <v>436</v>
      </c>
      <c r="E515" t="s" s="44">
        <v>200</v>
      </c>
      <c r="F515" t="s" s="44">
        <v>79</v>
      </c>
      <c r="G515" t="s" s="44">
        <v>46</v>
      </c>
      <c r="H515" s="40">
        <v>43812.219444444447</v>
      </c>
      <c r="I515" t="s" s="44">
        <v>157</v>
      </c>
      <c r="J515" t="s" s="44">
        <v>1881</v>
      </c>
      <c r="K515" t="s" s="44">
        <v>49</v>
      </c>
      <c r="L515" t="s" s="44">
        <v>56</v>
      </c>
      <c r="M515" t="s" s="44">
        <v>27</v>
      </c>
      <c r="N515" t="s" s="44">
        <v>29</v>
      </c>
      <c r="O515" s="45">
        <v>85866</v>
      </c>
      <c r="P515" s="45">
        <v>64896</v>
      </c>
      <c r="Q515" s="45">
        <v>225</v>
      </c>
      <c r="R515" s="45">
        <v>19213</v>
      </c>
      <c r="S515" s="45">
        <v>36230</v>
      </c>
      <c r="T515" s="45">
        <v>8354</v>
      </c>
      <c r="U515" s="45">
        <v>17017</v>
      </c>
      <c r="V515" s="45">
        <v>0</v>
      </c>
      <c r="W515" s="45">
        <v>3295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1"/>
    </row>
    <row r="516" ht="15.75" customHeight="1">
      <c r="A516" t="s" s="46">
        <v>1882</v>
      </c>
      <c r="B516" t="s" s="47">
        <v>75</v>
      </c>
      <c r="C516" t="s" s="47">
        <v>1883</v>
      </c>
      <c r="D516" t="s" s="47">
        <v>77</v>
      </c>
      <c r="E516" t="s" s="47">
        <v>78</v>
      </c>
      <c r="F516" t="s" s="47">
        <v>79</v>
      </c>
      <c r="G516" t="s" s="47">
        <v>80</v>
      </c>
      <c r="H516" s="9">
        <v>43812.209027777775</v>
      </c>
      <c r="I516" t="s" s="47">
        <v>1884</v>
      </c>
      <c r="J516" t="s" s="47">
        <v>341</v>
      </c>
      <c r="K516" t="s" s="47">
        <v>49</v>
      </c>
      <c r="L516" t="s" s="47">
        <v>56</v>
      </c>
      <c r="M516" t="s" s="47">
        <v>27</v>
      </c>
      <c r="N516" t="s" s="47">
        <v>28</v>
      </c>
      <c r="O516" s="48">
        <v>72299</v>
      </c>
      <c r="P516" s="48">
        <v>47421</v>
      </c>
      <c r="Q516" s="48">
        <v>137</v>
      </c>
      <c r="R516" s="48">
        <v>4498</v>
      </c>
      <c r="S516" s="48">
        <v>23952</v>
      </c>
      <c r="T516" s="48">
        <v>19454</v>
      </c>
      <c r="U516" s="48">
        <v>2503</v>
      </c>
      <c r="V516" s="48">
        <v>0</v>
      </c>
      <c r="W516" s="48">
        <v>1040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472</v>
      </c>
      <c r="AF516" s="48">
        <v>0</v>
      </c>
      <c r="AG516" s="11"/>
    </row>
    <row r="517" ht="15.75" customHeight="1">
      <c r="A517" t="s" s="43">
        <v>1885</v>
      </c>
      <c r="B517" t="s" s="44">
        <v>75</v>
      </c>
      <c r="C517" t="s" s="44">
        <v>1886</v>
      </c>
      <c r="D517" t="s" s="44">
        <v>77</v>
      </c>
      <c r="E517" t="s" s="44">
        <v>78</v>
      </c>
      <c r="F517" t="s" s="44">
        <v>79</v>
      </c>
      <c r="G517" t="s" s="44">
        <v>80</v>
      </c>
      <c r="H517" s="40">
        <v>43812.211111111108</v>
      </c>
      <c r="I517" t="s" s="44">
        <v>1114</v>
      </c>
      <c r="J517" t="s" s="44">
        <v>1887</v>
      </c>
      <c r="K517" t="s" s="44">
        <v>49</v>
      </c>
      <c r="L517" t="s" s="44">
        <v>50</v>
      </c>
      <c r="M517" t="s" s="44">
        <v>28</v>
      </c>
      <c r="N517" t="s" s="44">
        <v>27</v>
      </c>
      <c r="O517" s="45">
        <v>70116</v>
      </c>
      <c r="P517" s="45">
        <v>44994</v>
      </c>
      <c r="Q517" s="45">
        <v>122</v>
      </c>
      <c r="R517" s="45">
        <v>6213</v>
      </c>
      <c r="S517" s="45">
        <v>16043</v>
      </c>
      <c r="T517" s="45">
        <v>22256</v>
      </c>
      <c r="U517" s="45">
        <v>3449</v>
      </c>
      <c r="V517" s="45">
        <v>1591</v>
      </c>
      <c r="W517" s="45">
        <v>1433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222</v>
      </c>
      <c r="AF517" s="45">
        <v>0</v>
      </c>
      <c r="AG517" s="41"/>
    </row>
    <row r="518" ht="15.75" customHeight="1">
      <c r="A518" t="s" s="46">
        <v>1888</v>
      </c>
      <c r="B518" t="s" s="47">
        <v>228</v>
      </c>
      <c r="C518" t="s" s="47">
        <v>1889</v>
      </c>
      <c r="D518" t="s" s="47">
        <v>230</v>
      </c>
      <c r="E518" t="s" s="47">
        <v>230</v>
      </c>
      <c r="F518" t="s" s="47">
        <v>230</v>
      </c>
      <c r="G518" t="s" s="47">
        <v>46</v>
      </c>
      <c r="H518" s="9">
        <v>43812.140972222223</v>
      </c>
      <c r="I518" t="s" s="47">
        <v>245</v>
      </c>
      <c r="J518" t="s" s="47">
        <v>1890</v>
      </c>
      <c r="K518" t="s" s="47">
        <v>49</v>
      </c>
      <c r="L518" t="s" s="47">
        <v>233</v>
      </c>
      <c r="M518" t="s" s="47">
        <v>34</v>
      </c>
      <c r="N518" t="s" s="47">
        <v>37</v>
      </c>
      <c r="O518" s="48">
        <v>71711</v>
      </c>
      <c r="P518" s="48">
        <v>42974</v>
      </c>
      <c r="Q518" s="48">
        <v>214</v>
      </c>
      <c r="R518" s="48">
        <v>2689</v>
      </c>
      <c r="S518" s="48">
        <v>0</v>
      </c>
      <c r="T518" s="48">
        <v>0</v>
      </c>
      <c r="U518" s="48">
        <v>0</v>
      </c>
      <c r="V518" s="48">
        <v>0</v>
      </c>
      <c r="W518" s="48">
        <v>0</v>
      </c>
      <c r="X518" s="48">
        <v>0</v>
      </c>
      <c r="Y518" s="48">
        <v>0</v>
      </c>
      <c r="Z518" s="48">
        <v>15149</v>
      </c>
      <c r="AA518" s="48">
        <v>4887</v>
      </c>
      <c r="AB518" s="48">
        <v>2288</v>
      </c>
      <c r="AC518" s="48">
        <v>12460</v>
      </c>
      <c r="AD518" s="48">
        <v>8190</v>
      </c>
      <c r="AE518" s="48">
        <v>0</v>
      </c>
      <c r="AF518" s="48">
        <v>0</v>
      </c>
      <c r="AG518" s="11"/>
    </row>
    <row r="519" ht="15.75" customHeight="1">
      <c r="A519" t="s" s="43">
        <v>1891</v>
      </c>
      <c r="B519" t="s" s="44">
        <v>183</v>
      </c>
      <c r="C519" t="s" s="44">
        <v>1892</v>
      </c>
      <c r="D519" t="s" s="44">
        <v>185</v>
      </c>
      <c r="E519" t="s" s="44">
        <v>186</v>
      </c>
      <c r="F519" t="s" s="44">
        <v>79</v>
      </c>
      <c r="G519" t="s" s="44">
        <v>46</v>
      </c>
      <c r="H519" s="40">
        <v>43812.072222222225</v>
      </c>
      <c r="I519" t="s" s="44">
        <v>47</v>
      </c>
      <c r="J519" t="s" s="44">
        <v>1893</v>
      </c>
      <c r="K519" t="s" s="44">
        <v>49</v>
      </c>
      <c r="L519" t="s" s="44">
        <v>56</v>
      </c>
      <c r="M519" t="s" s="44">
        <v>27</v>
      </c>
      <c r="N519" t="s" s="44">
        <v>28</v>
      </c>
      <c r="O519" s="45">
        <v>74441</v>
      </c>
      <c r="P519" s="45">
        <v>45297</v>
      </c>
      <c r="Q519" s="45">
        <v>198</v>
      </c>
      <c r="R519" s="45">
        <v>19922</v>
      </c>
      <c r="S519" s="45">
        <v>29973</v>
      </c>
      <c r="T519" s="45">
        <v>10051</v>
      </c>
      <c r="U519" s="45">
        <v>1957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3316</v>
      </c>
      <c r="AF519" s="45">
        <v>0</v>
      </c>
      <c r="AG519" s="41"/>
    </row>
    <row r="520" ht="15.75" customHeight="1">
      <c r="A520" t="s" s="46">
        <v>1894</v>
      </c>
      <c r="B520" t="s" s="47">
        <v>183</v>
      </c>
      <c r="C520" t="s" s="47">
        <v>1895</v>
      </c>
      <c r="D520" t="s" s="47">
        <v>532</v>
      </c>
      <c r="E520" t="s" s="47">
        <v>186</v>
      </c>
      <c r="F520" t="s" s="47">
        <v>79</v>
      </c>
      <c r="G520" t="s" s="47">
        <v>46</v>
      </c>
      <c r="H520" s="9">
        <v>43812.140277777777</v>
      </c>
      <c r="I520" t="s" s="47">
        <v>1896</v>
      </c>
      <c r="J520" t="s" s="47">
        <v>1897</v>
      </c>
      <c r="K520" t="s" s="47">
        <v>49</v>
      </c>
      <c r="L520" t="s" s="47">
        <v>56</v>
      </c>
      <c r="M520" t="s" s="47">
        <v>27</v>
      </c>
      <c r="N520" t="s" s="47">
        <v>29</v>
      </c>
      <c r="O520" s="48">
        <v>87288</v>
      </c>
      <c r="P520" s="48">
        <v>66929</v>
      </c>
      <c r="Q520" s="48">
        <v>304</v>
      </c>
      <c r="R520" s="48">
        <v>2904</v>
      </c>
      <c r="S520" s="48">
        <v>31015</v>
      </c>
      <c r="T520" s="48">
        <v>7803</v>
      </c>
      <c r="U520" s="48">
        <v>28111</v>
      </c>
      <c r="V520" s="48">
        <v>0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11"/>
    </row>
    <row r="521" ht="15.75" customHeight="1">
      <c r="A521" t="s" s="43">
        <v>1898</v>
      </c>
      <c r="B521" t="s" s="44">
        <v>101</v>
      </c>
      <c r="C521" t="s" s="44">
        <v>1899</v>
      </c>
      <c r="D521" t="s" s="44">
        <v>103</v>
      </c>
      <c r="E521" t="s" s="44">
        <v>104</v>
      </c>
      <c r="F521" t="s" s="44">
        <v>79</v>
      </c>
      <c r="G521" t="s" s="44">
        <v>46</v>
      </c>
      <c r="H521" s="40">
        <v>43812.143055555556</v>
      </c>
      <c r="I521" t="s" s="44">
        <v>1900</v>
      </c>
      <c r="J521" t="s" s="44">
        <v>1901</v>
      </c>
      <c r="K521" t="s" s="44">
        <v>64</v>
      </c>
      <c r="L521" t="s" s="44">
        <v>56</v>
      </c>
      <c r="M521" t="s" s="44">
        <v>27</v>
      </c>
      <c r="N521" t="s" s="44">
        <v>28</v>
      </c>
      <c r="O521" s="45">
        <v>79331</v>
      </c>
      <c r="P521" s="45">
        <v>53381</v>
      </c>
      <c r="Q521" s="45">
        <v>429</v>
      </c>
      <c r="R521" s="45">
        <v>19335</v>
      </c>
      <c r="S521" s="45">
        <v>33502</v>
      </c>
      <c r="T521" s="45">
        <v>14167</v>
      </c>
      <c r="U521" s="45">
        <v>3924</v>
      </c>
      <c r="V521" s="45">
        <v>0</v>
      </c>
      <c r="W521" s="45">
        <v>1788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1"/>
    </row>
    <row r="522" ht="15.75" customHeight="1">
      <c r="A522" t="s" s="46">
        <v>1902</v>
      </c>
      <c r="B522" t="s" s="47">
        <v>197</v>
      </c>
      <c r="C522" t="s" s="47">
        <v>1903</v>
      </c>
      <c r="D522" t="s" s="47">
        <v>383</v>
      </c>
      <c r="E522" t="s" s="47">
        <v>200</v>
      </c>
      <c r="F522" t="s" s="47">
        <v>79</v>
      </c>
      <c r="G522" t="s" s="47">
        <v>46</v>
      </c>
      <c r="H522" s="9">
        <v>43812.175694444442</v>
      </c>
      <c r="I522" t="s" s="47">
        <v>1025</v>
      </c>
      <c r="J522" t="s" s="47">
        <v>1904</v>
      </c>
      <c r="K522" t="s" s="47">
        <v>49</v>
      </c>
      <c r="L522" t="s" s="47">
        <v>56</v>
      </c>
      <c r="M522" t="s" s="47">
        <v>27</v>
      </c>
      <c r="N522" t="s" s="47">
        <v>28</v>
      </c>
      <c r="O522" s="48">
        <v>73809</v>
      </c>
      <c r="P522" s="48">
        <v>51058</v>
      </c>
      <c r="Q522" s="48">
        <v>184</v>
      </c>
      <c r="R522" s="48">
        <v>17153</v>
      </c>
      <c r="S522" s="48">
        <v>30024</v>
      </c>
      <c r="T522" s="48">
        <v>12871</v>
      </c>
      <c r="U522" s="48">
        <v>5432</v>
      </c>
      <c r="V522" s="48">
        <v>0</v>
      </c>
      <c r="W522" s="48">
        <v>2246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485</v>
      </c>
      <c r="AF522" s="48">
        <v>0</v>
      </c>
      <c r="AG522" s="11"/>
    </row>
    <row r="523" ht="15.75" customHeight="1">
      <c r="A523" t="s" s="43">
        <v>1905</v>
      </c>
      <c r="B523" t="s" s="44">
        <v>228</v>
      </c>
      <c r="C523" t="s" s="44">
        <v>1906</v>
      </c>
      <c r="D523" t="s" s="44">
        <v>230</v>
      </c>
      <c r="E523" t="s" s="44">
        <v>230</v>
      </c>
      <c r="F523" t="s" s="44">
        <v>230</v>
      </c>
      <c r="G523" t="s" s="44">
        <v>46</v>
      </c>
      <c r="H523" s="40">
        <v>43812.145138888889</v>
      </c>
      <c r="I523" t="s" s="44">
        <v>366</v>
      </c>
      <c r="J523" t="s" s="44">
        <v>1907</v>
      </c>
      <c r="K523" t="s" s="44">
        <v>49</v>
      </c>
      <c r="L523" t="s" s="44">
        <v>247</v>
      </c>
      <c r="M523" t="s" s="44">
        <v>35</v>
      </c>
      <c r="N523" t="s" s="44">
        <v>36</v>
      </c>
      <c r="O523" s="45">
        <v>79175</v>
      </c>
      <c r="P523" s="45">
        <v>49762</v>
      </c>
      <c r="Q523" s="45">
        <v>209</v>
      </c>
      <c r="R523" s="45">
        <v>1620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7619</v>
      </c>
      <c r="AA523" s="45">
        <v>16137</v>
      </c>
      <c r="AB523" s="45">
        <v>14517</v>
      </c>
      <c r="AC523" s="45">
        <v>3307</v>
      </c>
      <c r="AD523" s="45">
        <v>6916</v>
      </c>
      <c r="AE523" s="45">
        <v>1266</v>
      </c>
      <c r="AF523" s="45">
        <v>0</v>
      </c>
      <c r="AG523" s="41"/>
    </row>
    <row r="524" ht="15.75" customHeight="1">
      <c r="A524" t="s" s="46">
        <v>1908</v>
      </c>
      <c r="B524" t="s" s="47">
        <v>183</v>
      </c>
      <c r="C524" t="s" s="47">
        <v>1909</v>
      </c>
      <c r="D524" t="s" s="47">
        <v>532</v>
      </c>
      <c r="E524" t="s" s="47">
        <v>186</v>
      </c>
      <c r="F524" t="s" s="47">
        <v>79</v>
      </c>
      <c r="G524" t="s" s="47">
        <v>46</v>
      </c>
      <c r="H524" s="9">
        <v>43812.197916666664</v>
      </c>
      <c r="I524" t="s" s="47">
        <v>1389</v>
      </c>
      <c r="J524" t="s" s="47">
        <v>1910</v>
      </c>
      <c r="K524" t="s" s="47">
        <v>64</v>
      </c>
      <c r="L524" t="s" s="47">
        <v>56</v>
      </c>
      <c r="M524" t="s" s="47">
        <v>27</v>
      </c>
      <c r="N524" t="s" s="47">
        <v>29</v>
      </c>
      <c r="O524" s="48">
        <v>86769</v>
      </c>
      <c r="P524" s="48">
        <v>64385</v>
      </c>
      <c r="Q524" s="48">
        <v>255</v>
      </c>
      <c r="R524" s="48">
        <v>11490</v>
      </c>
      <c r="S524" s="48">
        <v>32187</v>
      </c>
      <c r="T524" s="48">
        <v>10492</v>
      </c>
      <c r="U524" s="48">
        <v>20697</v>
      </c>
      <c r="V524" s="48">
        <v>0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1009</v>
      </c>
      <c r="AF524" s="48">
        <v>0</v>
      </c>
      <c r="AG524" s="11"/>
    </row>
    <row r="525" ht="15.75" customHeight="1">
      <c r="A525" t="s" s="43">
        <v>1911</v>
      </c>
      <c r="B525" t="s" s="44">
        <v>197</v>
      </c>
      <c r="C525" t="s" s="44">
        <v>1912</v>
      </c>
      <c r="D525" t="s" s="44">
        <v>527</v>
      </c>
      <c r="E525" t="s" s="44">
        <v>200</v>
      </c>
      <c r="F525" t="s" s="44">
        <v>79</v>
      </c>
      <c r="G525" t="s" s="44">
        <v>46</v>
      </c>
      <c r="H525" s="40">
        <v>43812.236805555556</v>
      </c>
      <c r="I525" t="s" s="44">
        <v>1913</v>
      </c>
      <c r="J525" t="s" s="44">
        <v>816</v>
      </c>
      <c r="K525" t="s" s="44">
        <v>64</v>
      </c>
      <c r="L525" t="s" s="44">
        <v>56</v>
      </c>
      <c r="M525" t="s" s="44">
        <v>27</v>
      </c>
      <c r="N525" t="s" s="44">
        <v>28</v>
      </c>
      <c r="O525" s="45">
        <v>71825</v>
      </c>
      <c r="P525" s="45">
        <v>53655</v>
      </c>
      <c r="Q525" s="45">
        <v>230</v>
      </c>
      <c r="R525" s="45">
        <v>20971</v>
      </c>
      <c r="S525" s="45">
        <v>31807</v>
      </c>
      <c r="T525" s="45">
        <v>10836</v>
      </c>
      <c r="U525" s="45">
        <v>8650</v>
      </c>
      <c r="V525" s="45">
        <v>0</v>
      </c>
      <c r="W525" s="45">
        <v>1493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869</v>
      </c>
      <c r="AF525" s="45">
        <v>0</v>
      </c>
      <c r="AG525" s="41"/>
    </row>
    <row r="526" ht="15.75" customHeight="1">
      <c r="A526" t="s" s="46">
        <v>1914</v>
      </c>
      <c r="B526" t="s" s="47">
        <v>183</v>
      </c>
      <c r="C526" t="s" s="47">
        <v>1915</v>
      </c>
      <c r="D526" t="s" s="47">
        <v>185</v>
      </c>
      <c r="E526" t="s" s="47">
        <v>186</v>
      </c>
      <c r="F526" t="s" s="47">
        <v>79</v>
      </c>
      <c r="G526" t="s" s="47">
        <v>80</v>
      </c>
      <c r="H526" s="9">
        <v>43812.090972222220</v>
      </c>
      <c r="I526" t="s" s="47">
        <v>157</v>
      </c>
      <c r="J526" t="s" s="47">
        <v>1916</v>
      </c>
      <c r="K526" t="s" s="47">
        <v>49</v>
      </c>
      <c r="L526" t="s" s="47">
        <v>56</v>
      </c>
      <c r="M526" t="s" s="47">
        <v>27</v>
      </c>
      <c r="N526" t="s" s="47">
        <v>28</v>
      </c>
      <c r="O526" s="48">
        <v>69043</v>
      </c>
      <c r="P526" s="48">
        <v>46537</v>
      </c>
      <c r="Q526" s="48">
        <v>260</v>
      </c>
      <c r="R526" s="48">
        <v>14459</v>
      </c>
      <c r="S526" s="48">
        <v>27555</v>
      </c>
      <c r="T526" s="48">
        <v>13096</v>
      </c>
      <c r="U526" s="48">
        <v>5312</v>
      </c>
      <c r="V526" s="48">
        <v>0</v>
      </c>
      <c r="W526" s="48">
        <v>0</v>
      </c>
      <c r="X526" s="48">
        <v>0</v>
      </c>
      <c r="Y526" s="48">
        <v>0</v>
      </c>
      <c r="Z526" s="48">
        <v>0</v>
      </c>
      <c r="AA526" s="48">
        <v>0</v>
      </c>
      <c r="AB526" s="48">
        <v>0</v>
      </c>
      <c r="AC526" s="48">
        <v>0</v>
      </c>
      <c r="AD526" s="48">
        <v>0</v>
      </c>
      <c r="AE526" s="48">
        <v>574</v>
      </c>
      <c r="AF526" s="48">
        <v>0</v>
      </c>
      <c r="AG526" s="11"/>
    </row>
    <row r="527" ht="15.75" customHeight="1">
      <c r="A527" t="s" s="43">
        <v>1917</v>
      </c>
      <c r="B527" t="s" s="44">
        <v>101</v>
      </c>
      <c r="C527" t="s" s="44">
        <v>1918</v>
      </c>
      <c r="D527" t="s" s="44">
        <v>373</v>
      </c>
      <c r="E527" t="s" s="44">
        <v>104</v>
      </c>
      <c r="F527" t="s" s="44">
        <v>79</v>
      </c>
      <c r="G527" t="s" s="44">
        <v>46</v>
      </c>
      <c r="H527" s="40">
        <v>43812.125</v>
      </c>
      <c r="I527" t="s" s="44">
        <v>187</v>
      </c>
      <c r="J527" t="s" s="44">
        <v>790</v>
      </c>
      <c r="K527" t="s" s="44">
        <v>49</v>
      </c>
      <c r="L527" t="s" s="44">
        <v>56</v>
      </c>
      <c r="M527" t="s" s="44">
        <v>27</v>
      </c>
      <c r="N527" t="s" s="44">
        <v>28</v>
      </c>
      <c r="O527" s="45">
        <v>75975</v>
      </c>
      <c r="P527" s="45">
        <v>49179</v>
      </c>
      <c r="Q527" s="45">
        <v>202</v>
      </c>
      <c r="R527" s="45">
        <v>30838</v>
      </c>
      <c r="S527" s="45">
        <v>37338</v>
      </c>
      <c r="T527" s="45">
        <v>6500</v>
      </c>
      <c r="U527" s="45">
        <v>3225</v>
      </c>
      <c r="V527" s="45">
        <v>0</v>
      </c>
      <c r="W527" s="45">
        <v>1613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503</v>
      </c>
      <c r="AF527" s="45">
        <v>0</v>
      </c>
      <c r="AG527" s="41"/>
    </row>
    <row r="528" ht="15.75" customHeight="1">
      <c r="A528" t="s" s="46">
        <v>1919</v>
      </c>
      <c r="B528" t="s" s="47">
        <v>101</v>
      </c>
      <c r="C528" t="s" s="47">
        <v>1920</v>
      </c>
      <c r="D528" t="s" s="47">
        <v>378</v>
      </c>
      <c r="E528" t="s" s="47">
        <v>104</v>
      </c>
      <c r="F528" t="s" s="47">
        <v>79</v>
      </c>
      <c r="G528" t="s" s="47">
        <v>46</v>
      </c>
      <c r="H528" s="9">
        <v>43812.188888888886</v>
      </c>
      <c r="I528" t="s" s="47">
        <v>1921</v>
      </c>
      <c r="J528" t="s" s="47">
        <v>1922</v>
      </c>
      <c r="K528" t="s" s="47">
        <v>49</v>
      </c>
      <c r="L528" t="s" s="47">
        <v>56</v>
      </c>
      <c r="M528" t="s" s="47">
        <v>27</v>
      </c>
      <c r="N528" t="s" s="47">
        <v>28</v>
      </c>
      <c r="O528" s="48">
        <v>80520</v>
      </c>
      <c r="P528" s="48">
        <v>57469</v>
      </c>
      <c r="Q528" s="48">
        <v>298</v>
      </c>
      <c r="R528" s="48">
        <v>24004</v>
      </c>
      <c r="S528" s="48">
        <v>36791</v>
      </c>
      <c r="T528" s="48">
        <v>12787</v>
      </c>
      <c r="U528" s="48">
        <v>5452</v>
      </c>
      <c r="V528" s="48">
        <v>0</v>
      </c>
      <c r="W528" s="48">
        <v>2439</v>
      </c>
      <c r="X528" s="48">
        <v>0</v>
      </c>
      <c r="Y528" s="48">
        <v>0</v>
      </c>
      <c r="Z528" s="48">
        <v>0</v>
      </c>
      <c r="AA528" s="48">
        <v>0</v>
      </c>
      <c r="AB528" s="48">
        <v>0</v>
      </c>
      <c r="AC528" s="48">
        <v>0</v>
      </c>
      <c r="AD528" s="48">
        <v>0</v>
      </c>
      <c r="AE528" s="48">
        <v>0</v>
      </c>
      <c r="AF528" s="48">
        <v>0</v>
      </c>
      <c r="AG528" s="11"/>
    </row>
    <row r="529" ht="15.75" customHeight="1">
      <c r="A529" t="s" s="43">
        <v>1923</v>
      </c>
      <c r="B529" t="s" s="44">
        <v>183</v>
      </c>
      <c r="C529" t="s" s="44">
        <v>1924</v>
      </c>
      <c r="D529" t="s" s="44">
        <v>467</v>
      </c>
      <c r="E529" t="s" s="44">
        <v>186</v>
      </c>
      <c r="F529" t="s" s="44">
        <v>79</v>
      </c>
      <c r="G529" t="s" s="44">
        <v>46</v>
      </c>
      <c r="H529" s="40">
        <v>43812.188888888886</v>
      </c>
      <c r="I529" t="s" s="44">
        <v>1025</v>
      </c>
      <c r="J529" t="s" s="44">
        <v>1665</v>
      </c>
      <c r="K529" t="s" s="44">
        <v>49</v>
      </c>
      <c r="L529" t="s" s="44">
        <v>56</v>
      </c>
      <c r="M529" t="s" s="44">
        <v>27</v>
      </c>
      <c r="N529" t="s" s="44">
        <v>28</v>
      </c>
      <c r="O529" s="45">
        <v>86214</v>
      </c>
      <c r="P529" s="45">
        <v>62484</v>
      </c>
      <c r="Q529" s="45">
        <v>291</v>
      </c>
      <c r="R529" s="45">
        <v>21275</v>
      </c>
      <c r="S529" s="45">
        <v>36258</v>
      </c>
      <c r="T529" s="45">
        <v>14983</v>
      </c>
      <c r="U529" s="45">
        <v>8744</v>
      </c>
      <c r="V529" s="45">
        <v>0</v>
      </c>
      <c r="W529" s="45">
        <v>2499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1"/>
    </row>
    <row r="530" ht="15.75" customHeight="1">
      <c r="A530" t="s" s="46">
        <v>1925</v>
      </c>
      <c r="B530" t="s" s="47">
        <v>101</v>
      </c>
      <c r="C530" t="s" s="47">
        <v>1926</v>
      </c>
      <c r="D530" t="s" s="47">
        <v>692</v>
      </c>
      <c r="E530" t="s" s="47">
        <v>104</v>
      </c>
      <c r="F530" t="s" s="47">
        <v>79</v>
      </c>
      <c r="G530" t="s" s="47">
        <v>46</v>
      </c>
      <c r="H530" s="9">
        <v>43812.300694444442</v>
      </c>
      <c r="I530" t="s" s="47">
        <v>1468</v>
      </c>
      <c r="J530" t="s" s="47">
        <v>1927</v>
      </c>
      <c r="K530" t="s" s="47">
        <v>64</v>
      </c>
      <c r="L530" t="s" s="47">
        <v>56</v>
      </c>
      <c r="M530" t="s" s="47">
        <v>27</v>
      </c>
      <c r="N530" t="s" s="47">
        <v>28</v>
      </c>
      <c r="O530" s="48">
        <v>90842</v>
      </c>
      <c r="P530" s="48">
        <v>66908</v>
      </c>
      <c r="Q530" s="48">
        <v>266</v>
      </c>
      <c r="R530" s="48">
        <v>27761</v>
      </c>
      <c r="S530" s="48">
        <v>41755</v>
      </c>
      <c r="T530" s="48">
        <v>13994</v>
      </c>
      <c r="U530" s="48">
        <v>7891</v>
      </c>
      <c r="V530" s="48">
        <v>0</v>
      </c>
      <c r="W530" s="48">
        <v>2634</v>
      </c>
      <c r="X530" s="48">
        <v>0</v>
      </c>
      <c r="Y530" s="48">
        <v>0</v>
      </c>
      <c r="Z530" s="48">
        <v>0</v>
      </c>
      <c r="AA530" s="48">
        <v>0</v>
      </c>
      <c r="AB530" s="48">
        <v>0</v>
      </c>
      <c r="AC530" s="48">
        <v>0</v>
      </c>
      <c r="AD530" s="48">
        <v>0</v>
      </c>
      <c r="AE530" s="48">
        <v>634</v>
      </c>
      <c r="AF530" s="48">
        <v>0</v>
      </c>
      <c r="AG530" s="11"/>
    </row>
    <row r="531" ht="15.75" customHeight="1">
      <c r="A531" t="s" s="43">
        <v>1928</v>
      </c>
      <c r="B531" t="s" s="44">
        <v>90</v>
      </c>
      <c r="C531" t="s" s="44">
        <v>1929</v>
      </c>
      <c r="D531" t="s" s="44">
        <v>280</v>
      </c>
      <c r="E531" t="s" s="44">
        <v>93</v>
      </c>
      <c r="F531" t="s" s="44">
        <v>79</v>
      </c>
      <c r="G531" t="s" s="44">
        <v>80</v>
      </c>
      <c r="H531" s="40">
        <v>43812.092361111114</v>
      </c>
      <c r="I531" t="s" s="44">
        <v>1930</v>
      </c>
      <c r="J531" t="s" s="44">
        <v>1232</v>
      </c>
      <c r="K531" t="s" s="44">
        <v>49</v>
      </c>
      <c r="L531" t="s" s="44">
        <v>56</v>
      </c>
      <c r="M531" t="s" s="44">
        <v>27</v>
      </c>
      <c r="N531" t="s" s="44">
        <v>28</v>
      </c>
      <c r="O531" s="45">
        <v>70837</v>
      </c>
      <c r="P531" s="45">
        <v>48180</v>
      </c>
      <c r="Q531" s="45">
        <v>190</v>
      </c>
      <c r="R531" s="45">
        <v>4147</v>
      </c>
      <c r="S531" s="45">
        <v>22914</v>
      </c>
      <c r="T531" s="45">
        <v>18767</v>
      </c>
      <c r="U531" s="45">
        <v>6499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1"/>
    </row>
    <row r="532" ht="15.75" customHeight="1">
      <c r="A532" t="s" s="46">
        <v>1931</v>
      </c>
      <c r="B532" t="s" s="47">
        <v>90</v>
      </c>
      <c r="C532" t="s" s="47">
        <v>1932</v>
      </c>
      <c r="D532" t="s" s="47">
        <v>324</v>
      </c>
      <c r="E532" t="s" s="47">
        <v>93</v>
      </c>
      <c r="F532" t="s" s="47">
        <v>79</v>
      </c>
      <c r="G532" t="s" s="47">
        <v>46</v>
      </c>
      <c r="H532" s="9">
        <v>43812.124305555553</v>
      </c>
      <c r="I532" t="s" s="47">
        <v>1933</v>
      </c>
      <c r="J532" t="s" s="47">
        <v>356</v>
      </c>
      <c r="K532" t="s" s="47">
        <v>64</v>
      </c>
      <c r="L532" t="s" s="47">
        <v>56</v>
      </c>
      <c r="M532" t="s" s="47">
        <v>27</v>
      </c>
      <c r="N532" t="s" s="47">
        <v>28</v>
      </c>
      <c r="O532" s="48">
        <v>75351</v>
      </c>
      <c r="P532" s="48">
        <v>53784</v>
      </c>
      <c r="Q532" s="48">
        <v>209</v>
      </c>
      <c r="R532" s="48">
        <v>11199</v>
      </c>
      <c r="S532" s="48">
        <v>30028</v>
      </c>
      <c r="T532" s="48">
        <v>18829</v>
      </c>
      <c r="U532" s="48">
        <v>3720</v>
      </c>
      <c r="V532" s="48">
        <v>0</v>
      </c>
      <c r="W532" s="48">
        <v>1207</v>
      </c>
      <c r="X532" s="48">
        <v>0</v>
      </c>
      <c r="Y532" s="48">
        <v>0</v>
      </c>
      <c r="Z532" s="48">
        <v>0</v>
      </c>
      <c r="AA532" s="48">
        <v>0</v>
      </c>
      <c r="AB532" s="48">
        <v>0</v>
      </c>
      <c r="AC532" s="48">
        <v>0</v>
      </c>
      <c r="AD532" s="48">
        <v>0</v>
      </c>
      <c r="AE532" s="48">
        <v>0</v>
      </c>
      <c r="AF532" s="48">
        <v>0</v>
      </c>
      <c r="AG532" s="11"/>
    </row>
    <row r="533" ht="15.75" customHeight="1">
      <c r="A533" t="s" s="43">
        <v>1934</v>
      </c>
      <c r="B533" t="s" s="44">
        <v>256</v>
      </c>
      <c r="C533" t="s" s="44">
        <v>1935</v>
      </c>
      <c r="D533" t="s" s="44">
        <v>344</v>
      </c>
      <c r="E533" t="s" s="44">
        <v>259</v>
      </c>
      <c r="F533" t="s" s="44">
        <v>79</v>
      </c>
      <c r="G533" t="s" s="44">
        <v>80</v>
      </c>
      <c r="H533" s="40">
        <v>43812.041666666664</v>
      </c>
      <c r="I533" t="s" s="44">
        <v>1260</v>
      </c>
      <c r="J533" t="s" s="44">
        <v>1936</v>
      </c>
      <c r="K533" t="s" s="44">
        <v>64</v>
      </c>
      <c r="L533" t="s" s="44">
        <v>50</v>
      </c>
      <c r="M533" t="s" s="44">
        <v>28</v>
      </c>
      <c r="N533" t="s" s="44">
        <v>27</v>
      </c>
      <c r="O533" s="45">
        <v>62793</v>
      </c>
      <c r="P533" s="45">
        <v>37882</v>
      </c>
      <c r="Q533" s="45">
        <v>80</v>
      </c>
      <c r="R533" s="45">
        <v>9585</v>
      </c>
      <c r="S533" s="45">
        <v>7688</v>
      </c>
      <c r="T533" s="45">
        <v>17273</v>
      </c>
      <c r="U533" s="45">
        <v>1514</v>
      </c>
      <c r="V533" s="45">
        <v>6446</v>
      </c>
      <c r="W533" s="45">
        <v>1303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3658</v>
      </c>
      <c r="AF533" s="45">
        <v>0</v>
      </c>
      <c r="AG533" s="41"/>
    </row>
    <row r="534" ht="15.75" customHeight="1">
      <c r="A534" t="s" s="46">
        <v>1937</v>
      </c>
      <c r="B534" t="s" s="47">
        <v>84</v>
      </c>
      <c r="C534" t="s" s="47">
        <v>1938</v>
      </c>
      <c r="D534" t="s" s="47">
        <v>497</v>
      </c>
      <c r="E534" t="s" s="47">
        <v>86</v>
      </c>
      <c r="F534" t="s" s="47">
        <v>79</v>
      </c>
      <c r="G534" t="s" s="47">
        <v>46</v>
      </c>
      <c r="H534" s="9">
        <v>43812.174305555556</v>
      </c>
      <c r="I534" t="s" s="47">
        <v>231</v>
      </c>
      <c r="J534" t="s" s="47">
        <v>1939</v>
      </c>
      <c r="K534" t="s" s="47">
        <v>49</v>
      </c>
      <c r="L534" t="s" s="47">
        <v>56</v>
      </c>
      <c r="M534" t="s" s="47">
        <v>27</v>
      </c>
      <c r="N534" t="s" s="47">
        <v>28</v>
      </c>
      <c r="O534" s="48">
        <v>73668</v>
      </c>
      <c r="P534" s="48">
        <v>50005</v>
      </c>
      <c r="Q534" s="48">
        <v>259</v>
      </c>
      <c r="R534" s="48">
        <v>28250</v>
      </c>
      <c r="S534" s="48">
        <v>36520</v>
      </c>
      <c r="T534" s="48">
        <v>8270</v>
      </c>
      <c r="U534" s="48">
        <v>3280</v>
      </c>
      <c r="V534" s="48">
        <v>0</v>
      </c>
      <c r="W534" s="48">
        <v>1935</v>
      </c>
      <c r="X534" s="48">
        <v>0</v>
      </c>
      <c r="Y534" s="48">
        <v>0</v>
      </c>
      <c r="Z534" s="48">
        <v>0</v>
      </c>
      <c r="AA534" s="48">
        <v>0</v>
      </c>
      <c r="AB534" s="48">
        <v>0</v>
      </c>
      <c r="AC534" s="48">
        <v>0</v>
      </c>
      <c r="AD534" s="48">
        <v>0</v>
      </c>
      <c r="AE534" s="48">
        <v>0</v>
      </c>
      <c r="AF534" s="48">
        <v>0</v>
      </c>
      <c r="AG534" s="11"/>
    </row>
    <row r="535" ht="15.75" customHeight="1">
      <c r="A535" t="s" s="43">
        <v>1940</v>
      </c>
      <c r="B535" t="s" s="44">
        <v>183</v>
      </c>
      <c r="C535" t="s" s="44">
        <v>1941</v>
      </c>
      <c r="D535" t="s" s="44">
        <v>508</v>
      </c>
      <c r="E535" t="s" s="44">
        <v>186</v>
      </c>
      <c r="F535" t="s" s="44">
        <v>79</v>
      </c>
      <c r="G535" t="s" s="44">
        <v>46</v>
      </c>
      <c r="H535" s="40">
        <v>43812.1625</v>
      </c>
      <c r="I535" t="s" s="44">
        <v>393</v>
      </c>
      <c r="J535" t="s" s="44">
        <v>1942</v>
      </c>
      <c r="K535" t="s" s="44">
        <v>49</v>
      </c>
      <c r="L535" t="s" s="44">
        <v>56</v>
      </c>
      <c r="M535" t="s" s="44">
        <v>27</v>
      </c>
      <c r="N535" t="s" s="44">
        <v>28</v>
      </c>
      <c r="O535" s="45">
        <v>76201</v>
      </c>
      <c r="P535" s="45">
        <v>53489</v>
      </c>
      <c r="Q535" s="45">
        <v>277</v>
      </c>
      <c r="R535" s="45">
        <v>22897</v>
      </c>
      <c r="S535" s="45">
        <v>33270</v>
      </c>
      <c r="T535" s="45">
        <v>10373</v>
      </c>
      <c r="U535" s="45">
        <v>6702</v>
      </c>
      <c r="V535" s="45">
        <v>0</v>
      </c>
      <c r="W535" s="45">
        <v>3144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1"/>
    </row>
    <row r="536" ht="15.75" customHeight="1">
      <c r="A536" t="s" s="46">
        <v>1943</v>
      </c>
      <c r="B536" t="s" s="47">
        <v>197</v>
      </c>
      <c r="C536" t="s" s="47">
        <v>1944</v>
      </c>
      <c r="D536" t="s" s="47">
        <v>634</v>
      </c>
      <c r="E536" t="s" s="47">
        <v>200</v>
      </c>
      <c r="F536" t="s" s="47">
        <v>79</v>
      </c>
      <c r="G536" t="s" s="47">
        <v>46</v>
      </c>
      <c r="H536" s="9">
        <v>43812.098611111112</v>
      </c>
      <c r="I536" t="s" s="47">
        <v>472</v>
      </c>
      <c r="J536" t="s" s="47">
        <v>1945</v>
      </c>
      <c r="K536" t="s" s="47">
        <v>49</v>
      </c>
      <c r="L536" t="s" s="47">
        <v>56</v>
      </c>
      <c r="M536" t="s" s="47">
        <v>27</v>
      </c>
      <c r="N536" t="s" s="47">
        <v>28</v>
      </c>
      <c r="O536" s="48">
        <v>73118</v>
      </c>
      <c r="P536" s="48">
        <v>50746</v>
      </c>
      <c r="Q536" s="48">
        <v>247</v>
      </c>
      <c r="R536" s="48">
        <v>6625</v>
      </c>
      <c r="S536" s="48">
        <v>26536</v>
      </c>
      <c r="T536" s="48">
        <v>19911</v>
      </c>
      <c r="U536" s="48">
        <v>4299</v>
      </c>
      <c r="V536" s="48">
        <v>0</v>
      </c>
      <c r="W536" s="48">
        <v>0</v>
      </c>
      <c r="X536" s="48">
        <v>0</v>
      </c>
      <c r="Y536" s="48">
        <v>0</v>
      </c>
      <c r="Z536" s="48">
        <v>0</v>
      </c>
      <c r="AA536" s="48">
        <v>0</v>
      </c>
      <c r="AB536" s="48">
        <v>0</v>
      </c>
      <c r="AC536" s="48">
        <v>0</v>
      </c>
      <c r="AD536" s="48">
        <v>0</v>
      </c>
      <c r="AE536" s="48">
        <v>0</v>
      </c>
      <c r="AF536" s="48">
        <v>0</v>
      </c>
      <c r="AG536" s="11"/>
    </row>
    <row r="537" ht="15.75" customHeight="1">
      <c r="A537" t="s" s="43">
        <v>1946</v>
      </c>
      <c r="B537" t="s" s="44">
        <v>75</v>
      </c>
      <c r="C537" t="s" s="44">
        <v>1947</v>
      </c>
      <c r="D537" t="s" s="44">
        <v>135</v>
      </c>
      <c r="E537" t="s" s="44">
        <v>78</v>
      </c>
      <c r="F537" t="s" s="44">
        <v>79</v>
      </c>
      <c r="G537" t="s" s="44">
        <v>46</v>
      </c>
      <c r="H537" s="40">
        <v>43812.196527777778</v>
      </c>
      <c r="I537" t="s" s="44">
        <v>519</v>
      </c>
      <c r="J537" t="s" s="44">
        <v>1948</v>
      </c>
      <c r="K537" t="s" s="44">
        <v>49</v>
      </c>
      <c r="L537" t="s" s="44">
        <v>56</v>
      </c>
      <c r="M537" t="s" s="44">
        <v>27</v>
      </c>
      <c r="N537" t="s" s="44">
        <v>28</v>
      </c>
      <c r="O537" s="45">
        <v>73223</v>
      </c>
      <c r="P537" s="45">
        <v>48257</v>
      </c>
      <c r="Q537" s="45">
        <v>211</v>
      </c>
      <c r="R537" s="45">
        <v>10587</v>
      </c>
      <c r="S537" s="45">
        <v>27084</v>
      </c>
      <c r="T537" s="45">
        <v>16497</v>
      </c>
      <c r="U537" s="45">
        <v>2727</v>
      </c>
      <c r="V537" s="45">
        <v>0</v>
      </c>
      <c r="W537" s="45">
        <v>1949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1"/>
    </row>
    <row r="538" ht="15.75" customHeight="1">
      <c r="A538" t="s" s="46">
        <v>1949</v>
      </c>
      <c r="B538" t="s" s="47">
        <v>183</v>
      </c>
      <c r="C538" t="s" s="47">
        <v>1950</v>
      </c>
      <c r="D538" t="s" s="47">
        <v>224</v>
      </c>
      <c r="E538" t="s" s="47">
        <v>186</v>
      </c>
      <c r="F538" t="s" s="47">
        <v>79</v>
      </c>
      <c r="G538" t="s" s="47">
        <v>46</v>
      </c>
      <c r="H538" s="9">
        <v>43812.121527777781</v>
      </c>
      <c r="I538" t="s" s="47">
        <v>124</v>
      </c>
      <c r="J538" t="s" s="47">
        <v>1951</v>
      </c>
      <c r="K538" t="s" s="47">
        <v>49</v>
      </c>
      <c r="L538" t="s" s="47">
        <v>56</v>
      </c>
      <c r="M538" t="s" s="47">
        <v>27</v>
      </c>
      <c r="N538" t="s" s="47">
        <v>28</v>
      </c>
      <c r="O538" s="48">
        <v>79926</v>
      </c>
      <c r="P538" s="48">
        <v>53307</v>
      </c>
      <c r="Q538" s="48">
        <v>254</v>
      </c>
      <c r="R538" s="48">
        <v>18583</v>
      </c>
      <c r="S538" s="48">
        <v>32212</v>
      </c>
      <c r="T538" s="48">
        <v>13629</v>
      </c>
      <c r="U538" s="48">
        <v>5435</v>
      </c>
      <c r="V538" s="48">
        <v>0</v>
      </c>
      <c r="W538" s="48">
        <v>2031</v>
      </c>
      <c r="X538" s="48">
        <v>0</v>
      </c>
      <c r="Y538" s="48">
        <v>0</v>
      </c>
      <c r="Z538" s="48">
        <v>0</v>
      </c>
      <c r="AA538" s="48">
        <v>0</v>
      </c>
      <c r="AB538" s="48">
        <v>0</v>
      </c>
      <c r="AC538" s="48">
        <v>0</v>
      </c>
      <c r="AD538" s="48">
        <v>0</v>
      </c>
      <c r="AE538" s="48">
        <v>0</v>
      </c>
      <c r="AF538" s="48">
        <v>0</v>
      </c>
      <c r="AG538" s="11"/>
    </row>
    <row r="539" ht="15.75" customHeight="1">
      <c r="A539" t="s" s="43">
        <v>1952</v>
      </c>
      <c r="B539" t="s" s="44">
        <v>197</v>
      </c>
      <c r="C539" t="s" s="44">
        <v>1953</v>
      </c>
      <c r="D539" t="s" s="44">
        <v>583</v>
      </c>
      <c r="E539" t="s" s="44">
        <v>200</v>
      </c>
      <c r="F539" t="s" s="44">
        <v>79</v>
      </c>
      <c r="G539" t="s" s="44">
        <v>46</v>
      </c>
      <c r="H539" s="40">
        <v>43812.245833333334</v>
      </c>
      <c r="I539" t="s" s="44">
        <v>305</v>
      </c>
      <c r="J539" t="s" s="44">
        <v>1954</v>
      </c>
      <c r="K539" t="s" s="44">
        <v>49</v>
      </c>
      <c r="L539" t="s" s="44">
        <v>56</v>
      </c>
      <c r="M539" t="s" s="44">
        <v>27</v>
      </c>
      <c r="N539" t="s" s="44">
        <v>28</v>
      </c>
      <c r="O539" s="45">
        <v>72535</v>
      </c>
      <c r="P539" s="45">
        <v>53367</v>
      </c>
      <c r="Q539" s="45">
        <v>275</v>
      </c>
      <c r="R539" s="45">
        <v>21430</v>
      </c>
      <c r="S539" s="45">
        <v>33286</v>
      </c>
      <c r="T539" s="45">
        <v>11856</v>
      </c>
      <c r="U539" s="45">
        <v>6207</v>
      </c>
      <c r="V539" s="45">
        <v>0</v>
      </c>
      <c r="W539" s="45">
        <v>2018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1"/>
    </row>
    <row r="540" ht="15.75" customHeight="1">
      <c r="A540" t="s" s="46">
        <v>1955</v>
      </c>
      <c r="B540" t="s" s="47">
        <v>183</v>
      </c>
      <c r="C540" t="s" s="47">
        <v>1956</v>
      </c>
      <c r="D540" t="s" s="47">
        <v>481</v>
      </c>
      <c r="E540" t="s" s="47">
        <v>186</v>
      </c>
      <c r="F540" t="s" s="47">
        <v>79</v>
      </c>
      <c r="G540" t="s" s="47">
        <v>46</v>
      </c>
      <c r="H540" s="9">
        <v>43812.213194444441</v>
      </c>
      <c r="I540" t="s" s="47">
        <v>1957</v>
      </c>
      <c r="J540" t="s" s="47">
        <v>1958</v>
      </c>
      <c r="K540" t="s" s="47">
        <v>49</v>
      </c>
      <c r="L540" t="s" s="47">
        <v>56</v>
      </c>
      <c r="M540" t="s" s="47">
        <v>27</v>
      </c>
      <c r="N540" t="s" s="47">
        <v>217</v>
      </c>
      <c r="O540" s="48">
        <v>80499</v>
      </c>
      <c r="P540" s="48">
        <v>61191</v>
      </c>
      <c r="Q540" s="48">
        <v>277</v>
      </c>
      <c r="R540" s="48">
        <v>14408</v>
      </c>
      <c r="S540" s="48">
        <v>30327</v>
      </c>
      <c r="T540" s="48">
        <v>7228</v>
      </c>
      <c r="U540" s="48">
        <v>6251</v>
      </c>
      <c r="V540" s="48">
        <v>0</v>
      </c>
      <c r="W540" s="48">
        <v>1466</v>
      </c>
      <c r="X540" s="48">
        <v>0</v>
      </c>
      <c r="Y540" s="48">
        <v>0</v>
      </c>
      <c r="Z540" s="48">
        <v>0</v>
      </c>
      <c r="AA540" s="48">
        <v>0</v>
      </c>
      <c r="AB540" s="48">
        <v>0</v>
      </c>
      <c r="AC540" s="48">
        <v>0</v>
      </c>
      <c r="AD540" s="48">
        <v>0</v>
      </c>
      <c r="AE540" s="48">
        <v>15919</v>
      </c>
      <c r="AF540" s="48">
        <v>0</v>
      </c>
      <c r="AG540" s="11"/>
    </row>
    <row r="541" ht="15.75" customHeight="1">
      <c r="A541" t="s" s="43">
        <v>1959</v>
      </c>
      <c r="B541" t="s" s="44">
        <v>183</v>
      </c>
      <c r="C541" t="s" s="44">
        <v>1960</v>
      </c>
      <c r="D541" t="s" s="44">
        <v>467</v>
      </c>
      <c r="E541" t="s" s="44">
        <v>186</v>
      </c>
      <c r="F541" t="s" s="44">
        <v>79</v>
      </c>
      <c r="G541" t="s" s="44">
        <v>46</v>
      </c>
      <c r="H541" s="40">
        <v>43812.199305555558</v>
      </c>
      <c r="I541" t="s" s="44">
        <v>1961</v>
      </c>
      <c r="J541" t="s" s="44">
        <v>1962</v>
      </c>
      <c r="K541" t="s" s="44">
        <v>64</v>
      </c>
      <c r="L541" t="s" s="44">
        <v>56</v>
      </c>
      <c r="M541" t="s" s="44">
        <v>27</v>
      </c>
      <c r="N541" t="s" s="44">
        <v>28</v>
      </c>
      <c r="O541" s="45">
        <v>78455</v>
      </c>
      <c r="P541" s="45">
        <v>51466</v>
      </c>
      <c r="Q541" s="45">
        <v>184</v>
      </c>
      <c r="R541" s="45">
        <v>26195</v>
      </c>
      <c r="S541" s="45">
        <v>35507</v>
      </c>
      <c r="T541" s="45">
        <v>9312</v>
      </c>
      <c r="U541" s="45">
        <v>4166</v>
      </c>
      <c r="V541" s="45">
        <v>0</v>
      </c>
      <c r="W541" s="45">
        <v>1645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836</v>
      </c>
      <c r="AF541" s="45">
        <v>0</v>
      </c>
      <c r="AG541" s="41"/>
    </row>
    <row r="542" ht="15.75" customHeight="1">
      <c r="A542" t="s" s="46">
        <v>1963</v>
      </c>
      <c r="B542" t="s" s="47">
        <v>75</v>
      </c>
      <c r="C542" t="s" s="47">
        <v>1964</v>
      </c>
      <c r="D542" t="s" s="47">
        <v>867</v>
      </c>
      <c r="E542" t="s" s="47">
        <v>78</v>
      </c>
      <c r="F542" t="s" s="47">
        <v>79</v>
      </c>
      <c r="G542" t="s" s="47">
        <v>46</v>
      </c>
      <c r="H542" s="9">
        <v>43812.163888888892</v>
      </c>
      <c r="I542" t="s" s="47">
        <v>1175</v>
      </c>
      <c r="J542" t="s" s="47">
        <v>1212</v>
      </c>
      <c r="K542" t="s" s="47">
        <v>49</v>
      </c>
      <c r="L542" t="s" s="47">
        <v>56</v>
      </c>
      <c r="M542" t="s" s="47">
        <v>27</v>
      </c>
      <c r="N542" t="s" s="47">
        <v>29</v>
      </c>
      <c r="O542" s="48">
        <v>79096</v>
      </c>
      <c r="P542" s="48">
        <v>60340</v>
      </c>
      <c r="Q542" s="48">
        <v>374</v>
      </c>
      <c r="R542" s="48">
        <v>8817</v>
      </c>
      <c r="S542" s="48">
        <v>32191</v>
      </c>
      <c r="T542" s="48">
        <v>4775</v>
      </c>
      <c r="U542" s="48">
        <v>23374</v>
      </c>
      <c r="V542" s="48">
        <v>0</v>
      </c>
      <c r="W542" s="48">
        <v>0</v>
      </c>
      <c r="X542" s="48">
        <v>0</v>
      </c>
      <c r="Y542" s="48">
        <v>0</v>
      </c>
      <c r="Z542" s="48">
        <v>0</v>
      </c>
      <c r="AA542" s="48">
        <v>0</v>
      </c>
      <c r="AB542" s="48">
        <v>0</v>
      </c>
      <c r="AC542" s="48">
        <v>0</v>
      </c>
      <c r="AD542" s="48">
        <v>0</v>
      </c>
      <c r="AE542" s="48">
        <v>0</v>
      </c>
      <c r="AF542" s="48">
        <v>0</v>
      </c>
      <c r="AG542" s="11"/>
    </row>
    <row r="543" ht="15.75" customHeight="1">
      <c r="A543" t="s" s="43">
        <v>1965</v>
      </c>
      <c r="B543" t="s" s="44">
        <v>197</v>
      </c>
      <c r="C543" t="s" s="44">
        <v>1966</v>
      </c>
      <c r="D543" t="s" s="44">
        <v>634</v>
      </c>
      <c r="E543" t="s" s="44">
        <v>200</v>
      </c>
      <c r="F543" t="s" s="44">
        <v>79</v>
      </c>
      <c r="G543" t="s" s="44">
        <v>46</v>
      </c>
      <c r="H543" s="40">
        <v>43812.174305555556</v>
      </c>
      <c r="I543" t="s" s="44">
        <v>124</v>
      </c>
      <c r="J543" t="s" s="44">
        <v>1967</v>
      </c>
      <c r="K543" t="s" s="44">
        <v>49</v>
      </c>
      <c r="L543" t="s" s="44">
        <v>56</v>
      </c>
      <c r="M543" t="s" s="44">
        <v>27</v>
      </c>
      <c r="N543" t="s" s="44">
        <v>28</v>
      </c>
      <c r="O543" s="45">
        <v>77969</v>
      </c>
      <c r="P543" s="45">
        <v>54895</v>
      </c>
      <c r="Q543" s="45">
        <v>246</v>
      </c>
      <c r="R543" s="45">
        <v>21630</v>
      </c>
      <c r="S543" s="45">
        <v>33038</v>
      </c>
      <c r="T543" s="45">
        <v>11408</v>
      </c>
      <c r="U543" s="45">
        <v>8015</v>
      </c>
      <c r="V543" s="45">
        <v>0</v>
      </c>
      <c r="W543" s="45">
        <v>2434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1"/>
    </row>
    <row r="544" ht="15.75" customHeight="1">
      <c r="A544" t="s" s="46">
        <v>1968</v>
      </c>
      <c r="B544" t="s" s="47">
        <v>75</v>
      </c>
      <c r="C544" t="s" s="47">
        <v>1969</v>
      </c>
      <c r="D544" t="s" s="47">
        <v>867</v>
      </c>
      <c r="E544" t="s" s="47">
        <v>78</v>
      </c>
      <c r="F544" t="s" s="47">
        <v>79</v>
      </c>
      <c r="G544" t="s" s="47">
        <v>80</v>
      </c>
      <c r="H544" s="9">
        <v>43812.209027777775</v>
      </c>
      <c r="I544" t="s" s="47">
        <v>1970</v>
      </c>
      <c r="J544" t="s" s="47">
        <v>1971</v>
      </c>
      <c r="K544" t="s" s="47">
        <v>49</v>
      </c>
      <c r="L544" t="s" s="47">
        <v>56</v>
      </c>
      <c r="M544" t="s" s="47">
        <v>27</v>
      </c>
      <c r="N544" t="s" s="47">
        <v>28</v>
      </c>
      <c r="O544" s="48">
        <v>70929</v>
      </c>
      <c r="P544" s="48">
        <v>49510</v>
      </c>
      <c r="Q544" s="48">
        <v>273</v>
      </c>
      <c r="R544" s="48">
        <v>18393</v>
      </c>
      <c r="S544" s="48">
        <v>29141</v>
      </c>
      <c r="T544" s="48">
        <v>10748</v>
      </c>
      <c r="U544" s="48">
        <v>7499</v>
      </c>
      <c r="V544" s="48">
        <v>0</v>
      </c>
      <c r="W544" s="48">
        <v>2122</v>
      </c>
      <c r="X544" s="48">
        <v>0</v>
      </c>
      <c r="Y544" s="48">
        <v>0</v>
      </c>
      <c r="Z544" s="48">
        <v>0</v>
      </c>
      <c r="AA544" s="48">
        <v>0</v>
      </c>
      <c r="AB544" s="48">
        <v>0</v>
      </c>
      <c r="AC544" s="48">
        <v>0</v>
      </c>
      <c r="AD544" s="48">
        <v>0</v>
      </c>
      <c r="AE544" s="48">
        <v>0</v>
      </c>
      <c r="AF544" s="48">
        <v>0</v>
      </c>
      <c r="AG544" s="11"/>
    </row>
    <row r="545" ht="15.75" customHeight="1">
      <c r="A545" t="s" s="43">
        <v>1972</v>
      </c>
      <c r="B545" t="s" s="44">
        <v>84</v>
      </c>
      <c r="C545" t="s" s="44">
        <v>1796</v>
      </c>
      <c r="D545" t="s" s="44">
        <v>497</v>
      </c>
      <c r="E545" t="s" s="44">
        <v>86</v>
      </c>
      <c r="F545" t="s" s="44">
        <v>79</v>
      </c>
      <c r="G545" t="s" s="44">
        <v>46</v>
      </c>
      <c r="H545" s="40">
        <v>43812.14375</v>
      </c>
      <c r="I545" t="s" s="44">
        <v>1973</v>
      </c>
      <c r="J545" t="s" s="44">
        <v>1424</v>
      </c>
      <c r="K545" t="s" s="44">
        <v>64</v>
      </c>
      <c r="L545" t="s" s="44">
        <v>56</v>
      </c>
      <c r="M545" t="s" s="44">
        <v>27</v>
      </c>
      <c r="N545" t="s" s="44">
        <v>28</v>
      </c>
      <c r="O545" s="45">
        <v>72572</v>
      </c>
      <c r="P545" s="45">
        <v>51149</v>
      </c>
      <c r="Q545" s="45">
        <v>193</v>
      </c>
      <c r="R545" s="45">
        <v>14377</v>
      </c>
      <c r="S545" s="45">
        <v>29992</v>
      </c>
      <c r="T545" s="45">
        <v>15615</v>
      </c>
      <c r="U545" s="45">
        <v>3175</v>
      </c>
      <c r="V545" s="45">
        <v>0</v>
      </c>
      <c r="W545" s="45">
        <v>2367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1"/>
    </row>
    <row r="546" ht="15.75" customHeight="1">
      <c r="A546" t="s" s="46">
        <v>1974</v>
      </c>
      <c r="B546" t="s" s="47">
        <v>84</v>
      </c>
      <c r="C546" t="s" s="47">
        <v>1975</v>
      </c>
      <c r="D546" t="s" s="47">
        <v>497</v>
      </c>
      <c r="E546" t="s" s="47">
        <v>86</v>
      </c>
      <c r="F546" t="s" s="47">
        <v>79</v>
      </c>
      <c r="G546" t="s" s="47">
        <v>46</v>
      </c>
      <c r="H546" s="9">
        <v>43812.138888888891</v>
      </c>
      <c r="I546" t="s" s="47">
        <v>1976</v>
      </c>
      <c r="J546" t="s" s="47">
        <v>1400</v>
      </c>
      <c r="K546" t="s" s="47">
        <v>64</v>
      </c>
      <c r="L546" t="s" s="47">
        <v>56</v>
      </c>
      <c r="M546" t="s" s="47">
        <v>27</v>
      </c>
      <c r="N546" t="s" s="47">
        <v>28</v>
      </c>
      <c r="O546" s="48">
        <v>65485</v>
      </c>
      <c r="P546" s="48">
        <v>43656</v>
      </c>
      <c r="Q546" s="48">
        <v>173</v>
      </c>
      <c r="R546" s="48">
        <v>16428</v>
      </c>
      <c r="S546" s="48">
        <v>28192</v>
      </c>
      <c r="T546" s="48">
        <v>11764</v>
      </c>
      <c r="U546" s="48">
        <v>2469</v>
      </c>
      <c r="V546" s="48">
        <v>0</v>
      </c>
      <c r="W546" s="48">
        <v>1231</v>
      </c>
      <c r="X546" s="48">
        <v>0</v>
      </c>
      <c r="Y546" s="48">
        <v>0</v>
      </c>
      <c r="Z546" s="48">
        <v>0</v>
      </c>
      <c r="AA546" s="48">
        <v>0</v>
      </c>
      <c r="AB546" s="48">
        <v>0</v>
      </c>
      <c r="AC546" s="48">
        <v>0</v>
      </c>
      <c r="AD546" s="48">
        <v>0</v>
      </c>
      <c r="AE546" s="48">
        <v>0</v>
      </c>
      <c r="AF546" s="48">
        <v>0</v>
      </c>
      <c r="AG546" s="11"/>
    </row>
    <row r="547" ht="15.75" customHeight="1">
      <c r="A547" t="s" s="43">
        <v>1977</v>
      </c>
      <c r="B547" t="s" s="44">
        <v>183</v>
      </c>
      <c r="C547" t="s" s="44">
        <v>1978</v>
      </c>
      <c r="D547" t="s" s="44">
        <v>481</v>
      </c>
      <c r="E547" t="s" s="44">
        <v>186</v>
      </c>
      <c r="F547" t="s" s="44">
        <v>79</v>
      </c>
      <c r="G547" t="s" s="44">
        <v>46</v>
      </c>
      <c r="H547" s="40">
        <v>43812.160416666666</v>
      </c>
      <c r="I547" t="s" s="44">
        <v>1979</v>
      </c>
      <c r="J547" t="s" s="44">
        <v>1525</v>
      </c>
      <c r="K547" t="s" s="44">
        <v>64</v>
      </c>
      <c r="L547" t="s" s="44">
        <v>1762</v>
      </c>
      <c r="M547" t="s" s="44">
        <v>29</v>
      </c>
      <c r="N547" t="s" s="44">
        <v>27</v>
      </c>
      <c r="O547" s="45">
        <v>73727</v>
      </c>
      <c r="P547" s="45">
        <v>57599</v>
      </c>
      <c r="Q547" s="45">
        <v>173</v>
      </c>
      <c r="R547" s="45">
        <v>6293</v>
      </c>
      <c r="S547" s="45">
        <v>22574</v>
      </c>
      <c r="T547" s="45">
        <v>5000</v>
      </c>
      <c r="U547" s="45">
        <v>28867</v>
      </c>
      <c r="V547" s="45">
        <v>0</v>
      </c>
      <c r="W547" s="45">
        <v>1004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154</v>
      </c>
      <c r="AF547" s="45">
        <v>0</v>
      </c>
      <c r="AG547" s="41"/>
    </row>
    <row r="548" ht="15.75" customHeight="1">
      <c r="A548" t="s" s="46">
        <v>1980</v>
      </c>
      <c r="B548" t="s" s="47">
        <v>90</v>
      </c>
      <c r="C548" t="s" s="47">
        <v>1981</v>
      </c>
      <c r="D548" t="s" s="47">
        <v>92</v>
      </c>
      <c r="E548" t="s" s="47">
        <v>93</v>
      </c>
      <c r="F548" t="s" s="47">
        <v>79</v>
      </c>
      <c r="G548" t="s" s="47">
        <v>46</v>
      </c>
      <c r="H548" s="9">
        <v>43812.166666666664</v>
      </c>
      <c r="I548" t="s" s="47">
        <v>563</v>
      </c>
      <c r="J548" t="s" s="47">
        <v>1982</v>
      </c>
      <c r="K548" t="s" s="47">
        <v>49</v>
      </c>
      <c r="L548" t="s" s="47">
        <v>50</v>
      </c>
      <c r="M548" t="s" s="47">
        <v>28</v>
      </c>
      <c r="N548" t="s" s="47">
        <v>27</v>
      </c>
      <c r="O548" s="48">
        <v>73064</v>
      </c>
      <c r="P548" s="48">
        <v>42368</v>
      </c>
      <c r="Q548" s="48">
        <v>143</v>
      </c>
      <c r="R548" s="48">
        <v>2946</v>
      </c>
      <c r="S548" s="48">
        <v>16079</v>
      </c>
      <c r="T548" s="48">
        <v>19025</v>
      </c>
      <c r="U548" s="48">
        <v>1827</v>
      </c>
      <c r="V548" s="48">
        <v>3591</v>
      </c>
      <c r="W548" s="48">
        <v>1411</v>
      </c>
      <c r="X548" s="48">
        <v>0</v>
      </c>
      <c r="Y548" s="48">
        <v>0</v>
      </c>
      <c r="Z548" s="48">
        <v>0</v>
      </c>
      <c r="AA548" s="48">
        <v>0</v>
      </c>
      <c r="AB548" s="48">
        <v>0</v>
      </c>
      <c r="AC548" s="48">
        <v>0</v>
      </c>
      <c r="AD548" s="48">
        <v>0</v>
      </c>
      <c r="AE548" s="48">
        <v>435</v>
      </c>
      <c r="AF548" s="48">
        <v>0</v>
      </c>
      <c r="AG548" s="11"/>
    </row>
    <row r="549" ht="15.75" customHeight="1">
      <c r="A549" t="s" s="43">
        <v>1983</v>
      </c>
      <c r="B549" t="s" s="44">
        <v>197</v>
      </c>
      <c r="C549" t="s" s="44">
        <v>1984</v>
      </c>
      <c r="D549" t="s" s="44">
        <v>527</v>
      </c>
      <c r="E549" t="s" s="44">
        <v>200</v>
      </c>
      <c r="F549" t="s" s="44">
        <v>79</v>
      </c>
      <c r="G549" t="s" s="44">
        <v>46</v>
      </c>
      <c r="H549" s="40">
        <v>43812.236805555556</v>
      </c>
      <c r="I549" t="s" s="44">
        <v>717</v>
      </c>
      <c r="J549" t="s" s="44">
        <v>1985</v>
      </c>
      <c r="K549" t="s" s="44">
        <v>49</v>
      </c>
      <c r="L549" t="s" s="44">
        <v>56</v>
      </c>
      <c r="M549" t="s" s="44">
        <v>27</v>
      </c>
      <c r="N549" t="s" s="44">
        <v>28</v>
      </c>
      <c r="O549" s="45">
        <v>79930</v>
      </c>
      <c r="P549" s="45">
        <v>55776</v>
      </c>
      <c r="Q549" s="45">
        <v>140</v>
      </c>
      <c r="R549" s="45">
        <v>16526</v>
      </c>
      <c r="S549" s="45">
        <v>31273</v>
      </c>
      <c r="T549" s="45">
        <v>14747</v>
      </c>
      <c r="U549" s="45">
        <v>5861</v>
      </c>
      <c r="V549" s="45">
        <v>0</v>
      </c>
      <c r="W549" s="45">
        <v>1609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2286</v>
      </c>
      <c r="AF549" s="45">
        <v>0</v>
      </c>
      <c r="AG549" s="41"/>
    </row>
    <row r="550" ht="15.75" customHeight="1">
      <c r="A550" t="s" s="46">
        <v>1986</v>
      </c>
      <c r="B550" t="s" s="47">
        <v>183</v>
      </c>
      <c r="C550" t="s" s="47">
        <v>1987</v>
      </c>
      <c r="D550" t="s" s="47">
        <v>481</v>
      </c>
      <c r="E550" t="s" s="47">
        <v>186</v>
      </c>
      <c r="F550" t="s" s="47">
        <v>79</v>
      </c>
      <c r="G550" t="s" s="47">
        <v>46</v>
      </c>
      <c r="H550" s="9">
        <v>43812.120833333334</v>
      </c>
      <c r="I550" t="s" s="47">
        <v>47</v>
      </c>
      <c r="J550" t="s" s="47">
        <v>1988</v>
      </c>
      <c r="K550" t="s" s="47">
        <v>49</v>
      </c>
      <c r="L550" t="s" s="47">
        <v>56</v>
      </c>
      <c r="M550" t="s" s="47">
        <v>27</v>
      </c>
      <c r="N550" t="s" s="47">
        <v>28</v>
      </c>
      <c r="O550" s="48">
        <v>71562</v>
      </c>
      <c r="P550" s="48">
        <v>47683</v>
      </c>
      <c r="Q550" s="48">
        <v>197</v>
      </c>
      <c r="R550" s="48">
        <v>8562</v>
      </c>
      <c r="S550" s="48">
        <v>25328</v>
      </c>
      <c r="T550" s="48">
        <v>16766</v>
      </c>
      <c r="U550" s="48">
        <v>4132</v>
      </c>
      <c r="V550" s="48">
        <v>0</v>
      </c>
      <c r="W550" s="48">
        <v>1457</v>
      </c>
      <c r="X550" s="48">
        <v>0</v>
      </c>
      <c r="Y550" s="48">
        <v>0</v>
      </c>
      <c r="Z550" s="48">
        <v>0</v>
      </c>
      <c r="AA550" s="48">
        <v>0</v>
      </c>
      <c r="AB550" s="48">
        <v>0</v>
      </c>
      <c r="AC550" s="48">
        <v>0</v>
      </c>
      <c r="AD550" s="48">
        <v>0</v>
      </c>
      <c r="AE550" s="48">
        <v>0</v>
      </c>
      <c r="AF550" s="48">
        <v>0</v>
      </c>
      <c r="AG550" s="11"/>
    </row>
    <row r="551" ht="15.75" customHeight="1">
      <c r="A551" t="s" s="43">
        <v>1989</v>
      </c>
      <c r="B551" t="s" s="44">
        <v>90</v>
      </c>
      <c r="C551" t="s" s="44">
        <v>1990</v>
      </c>
      <c r="D551" t="s" s="44">
        <v>280</v>
      </c>
      <c r="E551" t="s" s="44">
        <v>93</v>
      </c>
      <c r="F551" t="s" s="44">
        <v>79</v>
      </c>
      <c r="G551" t="s" s="44">
        <v>80</v>
      </c>
      <c r="H551" s="40">
        <v>43812.093055555553</v>
      </c>
      <c r="I551" t="s" s="44">
        <v>388</v>
      </c>
      <c r="J551" t="s" s="44">
        <v>1991</v>
      </c>
      <c r="K551" t="s" s="44">
        <v>49</v>
      </c>
      <c r="L551" t="s" s="44">
        <v>50</v>
      </c>
      <c r="M551" t="s" s="44">
        <v>28</v>
      </c>
      <c r="N551" t="s" s="44">
        <v>27</v>
      </c>
      <c r="O551" s="45">
        <v>75593</v>
      </c>
      <c r="P551" s="45">
        <v>47561</v>
      </c>
      <c r="Q551" s="45">
        <v>167</v>
      </c>
      <c r="R551" s="45">
        <v>12209</v>
      </c>
      <c r="S551" s="45">
        <v>12661</v>
      </c>
      <c r="T551" s="45">
        <v>24870</v>
      </c>
      <c r="U551" s="45">
        <v>2668</v>
      </c>
      <c r="V551" s="45">
        <v>5396</v>
      </c>
      <c r="W551" s="45">
        <v>1966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1"/>
    </row>
    <row r="552" ht="15.75" customHeight="1">
      <c r="A552" t="s" s="46">
        <v>1992</v>
      </c>
      <c r="B552" t="s" s="47">
        <v>90</v>
      </c>
      <c r="C552" t="s" s="47">
        <v>1993</v>
      </c>
      <c r="D552" t="s" s="47">
        <v>280</v>
      </c>
      <c r="E552" t="s" s="47">
        <v>93</v>
      </c>
      <c r="F552" t="s" s="47">
        <v>79</v>
      </c>
      <c r="G552" t="s" s="47">
        <v>80</v>
      </c>
      <c r="H552" s="9">
        <v>43812.113194444442</v>
      </c>
      <c r="I552" t="s" s="47">
        <v>1994</v>
      </c>
      <c r="J552" t="s" s="47">
        <v>1995</v>
      </c>
      <c r="K552" t="s" s="47">
        <v>64</v>
      </c>
      <c r="L552" t="s" s="47">
        <v>50</v>
      </c>
      <c r="M552" t="s" s="47">
        <v>28</v>
      </c>
      <c r="N552" t="s" s="47">
        <v>27</v>
      </c>
      <c r="O552" s="48">
        <v>79061</v>
      </c>
      <c r="P552" s="48">
        <v>50313</v>
      </c>
      <c r="Q552" s="48">
        <v>129</v>
      </c>
      <c r="R552" s="48">
        <v>19122</v>
      </c>
      <c r="S552" s="48">
        <v>10335</v>
      </c>
      <c r="T552" s="48">
        <v>29457</v>
      </c>
      <c r="U552" s="48">
        <v>2886</v>
      </c>
      <c r="V552" s="48">
        <v>5353</v>
      </c>
      <c r="W552" s="48">
        <v>2282</v>
      </c>
      <c r="X552" s="48">
        <v>0</v>
      </c>
      <c r="Y552" s="48">
        <v>0</v>
      </c>
      <c r="Z552" s="48">
        <v>0</v>
      </c>
      <c r="AA552" s="48">
        <v>0</v>
      </c>
      <c r="AB552" s="48">
        <v>0</v>
      </c>
      <c r="AC552" s="48">
        <v>0</v>
      </c>
      <c r="AD552" s="48">
        <v>0</v>
      </c>
      <c r="AE552" s="48">
        <v>0</v>
      </c>
      <c r="AF552" s="48">
        <v>0</v>
      </c>
      <c r="AG552" s="11"/>
    </row>
    <row r="553" ht="15.75" customHeight="1">
      <c r="A553" t="s" s="43">
        <v>1996</v>
      </c>
      <c r="B553" t="s" s="44">
        <v>58</v>
      </c>
      <c r="C553" t="s" s="44">
        <v>1997</v>
      </c>
      <c r="D553" t="s" s="44">
        <v>60</v>
      </c>
      <c r="E553" t="s" s="44">
        <v>60</v>
      </c>
      <c r="F553" t="s" s="44">
        <v>60</v>
      </c>
      <c r="G553" t="s" s="44">
        <v>46</v>
      </c>
      <c r="H553" s="40">
        <v>43812.138194444444</v>
      </c>
      <c r="I553" t="s" s="44">
        <v>1998</v>
      </c>
      <c r="J553" t="s" s="44">
        <v>341</v>
      </c>
      <c r="K553" t="s" s="44">
        <v>49</v>
      </c>
      <c r="L553" t="s" s="44">
        <v>69</v>
      </c>
      <c r="M553" t="s" s="44">
        <v>32</v>
      </c>
      <c r="N553" t="s" s="44">
        <v>27</v>
      </c>
      <c r="O553" s="45">
        <v>68473</v>
      </c>
      <c r="P553" s="45">
        <v>52620</v>
      </c>
      <c r="Q553" s="45">
        <v>105</v>
      </c>
      <c r="R553" s="45">
        <v>9254</v>
      </c>
      <c r="S553" s="45">
        <v>17641</v>
      </c>
      <c r="T553" s="45">
        <v>4275</v>
      </c>
      <c r="U553" s="45">
        <v>2867</v>
      </c>
      <c r="V553" s="45">
        <v>0</v>
      </c>
      <c r="W553" s="45">
        <v>942</v>
      </c>
      <c r="X553" s="45">
        <v>26895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1"/>
    </row>
    <row r="554" ht="15.75" customHeight="1">
      <c r="A554" t="s" s="46">
        <v>1999</v>
      </c>
      <c r="B554" t="s" s="47">
        <v>197</v>
      </c>
      <c r="C554" t="s" s="47">
        <v>2000</v>
      </c>
      <c r="D554" t="s" s="47">
        <v>527</v>
      </c>
      <c r="E554" t="s" s="47">
        <v>200</v>
      </c>
      <c r="F554" t="s" s="47">
        <v>79</v>
      </c>
      <c r="G554" t="s" s="47">
        <v>46</v>
      </c>
      <c r="H554" s="9">
        <v>43812.619444444441</v>
      </c>
      <c r="I554" t="s" s="47">
        <v>1077</v>
      </c>
      <c r="J554" t="s" s="47">
        <v>1100</v>
      </c>
      <c r="K554" t="s" s="47">
        <v>49</v>
      </c>
      <c r="L554" t="s" s="47">
        <v>56</v>
      </c>
      <c r="M554" t="s" s="47">
        <v>27</v>
      </c>
      <c r="N554" t="s" s="47">
        <v>29</v>
      </c>
      <c r="O554" s="48">
        <v>68795</v>
      </c>
      <c r="P554" s="48">
        <v>51413</v>
      </c>
      <c r="Q554" s="48">
        <v>111</v>
      </c>
      <c r="R554" s="48">
        <v>4280</v>
      </c>
      <c r="S554" s="48">
        <v>25365</v>
      </c>
      <c r="T554" s="48">
        <v>3553</v>
      </c>
      <c r="U554" s="48">
        <v>21085</v>
      </c>
      <c r="V554" s="48">
        <v>0</v>
      </c>
      <c r="W554" s="48">
        <v>964</v>
      </c>
      <c r="X554" s="48">
        <v>0</v>
      </c>
      <c r="Y554" s="48">
        <v>0</v>
      </c>
      <c r="Z554" s="48">
        <v>0</v>
      </c>
      <c r="AA554" s="48">
        <v>0</v>
      </c>
      <c r="AB554" s="48">
        <v>0</v>
      </c>
      <c r="AC554" s="48">
        <v>0</v>
      </c>
      <c r="AD554" s="48">
        <v>0</v>
      </c>
      <c r="AE554" s="48">
        <v>446</v>
      </c>
      <c r="AF554" s="48">
        <v>0</v>
      </c>
      <c r="AG554" s="11"/>
    </row>
    <row r="555" ht="15.75" customHeight="1">
      <c r="A555" t="s" s="43">
        <v>2001</v>
      </c>
      <c r="B555" t="s" s="44">
        <v>90</v>
      </c>
      <c r="C555" t="s" s="44">
        <v>2002</v>
      </c>
      <c r="D555" t="s" s="44">
        <v>92</v>
      </c>
      <c r="E555" t="s" s="44">
        <v>93</v>
      </c>
      <c r="F555" t="s" s="44">
        <v>79</v>
      </c>
      <c r="G555" t="s" s="44">
        <v>80</v>
      </c>
      <c r="H555" s="40">
        <v>43812.130555555559</v>
      </c>
      <c r="I555" t="s" s="44">
        <v>2003</v>
      </c>
      <c r="J555" t="s" s="44">
        <v>2004</v>
      </c>
      <c r="K555" t="s" s="44">
        <v>49</v>
      </c>
      <c r="L555" t="s" s="44">
        <v>50</v>
      </c>
      <c r="M555" t="s" s="44">
        <v>28</v>
      </c>
      <c r="N555" t="s" s="44">
        <v>27</v>
      </c>
      <c r="O555" s="45">
        <v>65391</v>
      </c>
      <c r="P555" s="45">
        <v>41715</v>
      </c>
      <c r="Q555" s="45">
        <v>145</v>
      </c>
      <c r="R555" s="45">
        <v>10039</v>
      </c>
      <c r="S555" s="45">
        <v>11656</v>
      </c>
      <c r="T555" s="45">
        <v>21695</v>
      </c>
      <c r="U555" s="45">
        <v>5043</v>
      </c>
      <c r="V555" s="45">
        <v>1918</v>
      </c>
      <c r="W555" s="45">
        <v>1403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1"/>
    </row>
    <row r="556" ht="15.75" customHeight="1">
      <c r="A556" t="s" s="46">
        <v>2005</v>
      </c>
      <c r="B556" t="s" s="47">
        <v>256</v>
      </c>
      <c r="C556" t="s" s="47">
        <v>2006</v>
      </c>
      <c r="D556" t="s" s="47">
        <v>1103</v>
      </c>
      <c r="E556" t="s" s="47">
        <v>259</v>
      </c>
      <c r="F556" t="s" s="47">
        <v>79</v>
      </c>
      <c r="G556" t="s" s="47">
        <v>80</v>
      </c>
      <c r="H556" s="9">
        <v>43812.088888888888</v>
      </c>
      <c r="I556" t="s" s="47">
        <v>428</v>
      </c>
      <c r="J556" t="s" s="47">
        <v>2007</v>
      </c>
      <c r="K556" t="s" s="47">
        <v>49</v>
      </c>
      <c r="L556" t="s" s="47">
        <v>50</v>
      </c>
      <c r="M556" t="s" s="47">
        <v>28</v>
      </c>
      <c r="N556" t="s" s="47">
        <v>27</v>
      </c>
      <c r="O556" s="48">
        <v>66649</v>
      </c>
      <c r="P556" s="48">
        <v>41156</v>
      </c>
      <c r="Q556" s="48">
        <v>116</v>
      </c>
      <c r="R556" s="48">
        <v>1027</v>
      </c>
      <c r="S556" s="48">
        <v>16701</v>
      </c>
      <c r="T556" s="48">
        <v>17728</v>
      </c>
      <c r="U556" s="48">
        <v>1631</v>
      </c>
      <c r="V556" s="48">
        <v>3907</v>
      </c>
      <c r="W556" s="48">
        <v>0</v>
      </c>
      <c r="X556" s="48">
        <v>0</v>
      </c>
      <c r="Y556" s="48">
        <v>0</v>
      </c>
      <c r="Z556" s="48">
        <v>0</v>
      </c>
      <c r="AA556" s="48">
        <v>0</v>
      </c>
      <c r="AB556" s="48">
        <v>0</v>
      </c>
      <c r="AC556" s="48">
        <v>0</v>
      </c>
      <c r="AD556" s="48">
        <v>0</v>
      </c>
      <c r="AE556" s="48">
        <v>1189</v>
      </c>
      <c r="AF556" s="48">
        <v>0</v>
      </c>
      <c r="AG556" s="11"/>
    </row>
    <row r="557" ht="15.75" customHeight="1">
      <c r="A557" t="s" s="43">
        <v>2008</v>
      </c>
      <c r="B557" t="s" s="44">
        <v>256</v>
      </c>
      <c r="C557" t="s" s="44">
        <v>2009</v>
      </c>
      <c r="D557" t="s" s="44">
        <v>1103</v>
      </c>
      <c r="E557" t="s" s="44">
        <v>259</v>
      </c>
      <c r="F557" t="s" s="44">
        <v>79</v>
      </c>
      <c r="G557" t="s" s="44">
        <v>80</v>
      </c>
      <c r="H557" s="40">
        <v>43812.10625</v>
      </c>
      <c r="I557" t="s" s="44">
        <v>374</v>
      </c>
      <c r="J557" t="s" s="44">
        <v>663</v>
      </c>
      <c r="K557" t="s" s="44">
        <v>49</v>
      </c>
      <c r="L557" t="s" s="44">
        <v>131</v>
      </c>
      <c r="M557" t="s" s="44">
        <v>27</v>
      </c>
      <c r="N557" t="s" s="44">
        <v>28</v>
      </c>
      <c r="O557" s="45">
        <v>76870</v>
      </c>
      <c r="P557" s="45">
        <v>54802</v>
      </c>
      <c r="Q557" s="45">
        <v>142</v>
      </c>
      <c r="R557" s="45">
        <v>5260</v>
      </c>
      <c r="S557" s="45">
        <v>27764</v>
      </c>
      <c r="T557" s="45">
        <v>22504</v>
      </c>
      <c r="U557" s="45">
        <v>2338</v>
      </c>
      <c r="V557" s="45">
        <v>2196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1"/>
    </row>
    <row r="558" ht="15.75" customHeight="1">
      <c r="A558" t="s" s="46">
        <v>2010</v>
      </c>
      <c r="B558" t="s" s="47">
        <v>84</v>
      </c>
      <c r="C558" t="s" s="47">
        <v>2011</v>
      </c>
      <c r="D558" t="s" s="47">
        <v>497</v>
      </c>
      <c r="E558" t="s" s="47">
        <v>86</v>
      </c>
      <c r="F558" t="s" s="47">
        <v>79</v>
      </c>
      <c r="G558" t="s" s="47">
        <v>80</v>
      </c>
      <c r="H558" s="9">
        <v>43812.184027777781</v>
      </c>
      <c r="I558" t="s" s="47">
        <v>509</v>
      </c>
      <c r="J558" t="s" s="47">
        <v>2012</v>
      </c>
      <c r="K558" t="s" s="47">
        <v>64</v>
      </c>
      <c r="L558" t="s" s="47">
        <v>181</v>
      </c>
      <c r="M558" t="s" s="47">
        <v>27</v>
      </c>
      <c r="N558" t="s" s="47">
        <v>28</v>
      </c>
      <c r="O558" s="48">
        <v>55419</v>
      </c>
      <c r="P558" s="48">
        <v>32070</v>
      </c>
      <c r="Q558" s="48">
        <v>67</v>
      </c>
      <c r="R558" s="48">
        <v>670</v>
      </c>
      <c r="S558" s="48">
        <v>14557</v>
      </c>
      <c r="T558" s="48">
        <v>13887</v>
      </c>
      <c r="U558" s="48">
        <v>1116</v>
      </c>
      <c r="V558" s="48">
        <v>1691</v>
      </c>
      <c r="W558" s="48">
        <v>819</v>
      </c>
      <c r="X558" s="48">
        <v>0</v>
      </c>
      <c r="Y558" s="48">
        <v>0</v>
      </c>
      <c r="Z558" s="48">
        <v>0</v>
      </c>
      <c r="AA558" s="48">
        <v>0</v>
      </c>
      <c r="AB558" s="48">
        <v>0</v>
      </c>
      <c r="AC558" s="48">
        <v>0</v>
      </c>
      <c r="AD558" s="48">
        <v>0</v>
      </c>
      <c r="AE558" s="48">
        <v>0</v>
      </c>
      <c r="AF558" s="48">
        <v>0</v>
      </c>
      <c r="AG558" s="11"/>
    </row>
    <row r="559" ht="15.75" customHeight="1">
      <c r="A559" t="s" s="43">
        <v>2013</v>
      </c>
      <c r="B559" t="s" s="44">
        <v>84</v>
      </c>
      <c r="C559" t="s" s="44">
        <v>2014</v>
      </c>
      <c r="D559" t="s" s="44">
        <v>497</v>
      </c>
      <c r="E559" t="s" s="44">
        <v>86</v>
      </c>
      <c r="F559" t="s" s="44">
        <v>79</v>
      </c>
      <c r="G559" t="s" s="44">
        <v>80</v>
      </c>
      <c r="H559" s="40">
        <v>43812.1875</v>
      </c>
      <c r="I559" t="s" s="44">
        <v>563</v>
      </c>
      <c r="J559" t="s" s="44">
        <v>2015</v>
      </c>
      <c r="K559" t="s" s="44">
        <v>49</v>
      </c>
      <c r="L559" t="s" s="44">
        <v>131</v>
      </c>
      <c r="M559" t="s" s="44">
        <v>27</v>
      </c>
      <c r="N559" t="s" s="44">
        <v>28</v>
      </c>
      <c r="O559" s="45">
        <v>68298</v>
      </c>
      <c r="P559" s="45">
        <v>40134</v>
      </c>
      <c r="Q559" s="45">
        <v>96</v>
      </c>
      <c r="R559" s="45">
        <v>6286</v>
      </c>
      <c r="S559" s="45">
        <v>20974</v>
      </c>
      <c r="T559" s="45">
        <v>14688</v>
      </c>
      <c r="U559" s="45">
        <v>1268</v>
      </c>
      <c r="V559" s="45">
        <v>2374</v>
      </c>
      <c r="W559" s="45">
        <v>508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322</v>
      </c>
      <c r="AF559" s="45">
        <v>0</v>
      </c>
      <c r="AG559" s="41"/>
    </row>
    <row r="560" ht="15.75" customHeight="1">
      <c r="A560" t="s" s="46">
        <v>2016</v>
      </c>
      <c r="B560" t="s" s="47">
        <v>84</v>
      </c>
      <c r="C560" t="s" s="47">
        <v>2017</v>
      </c>
      <c r="D560" t="s" s="47">
        <v>497</v>
      </c>
      <c r="E560" t="s" s="47">
        <v>86</v>
      </c>
      <c r="F560" t="s" s="47">
        <v>79</v>
      </c>
      <c r="G560" t="s" s="47">
        <v>80</v>
      </c>
      <c r="H560" s="9">
        <v>43812.190972222219</v>
      </c>
      <c r="I560" t="s" s="47">
        <v>290</v>
      </c>
      <c r="J560" t="s" s="47">
        <v>2018</v>
      </c>
      <c r="K560" t="s" s="47">
        <v>49</v>
      </c>
      <c r="L560" t="s" s="47">
        <v>56</v>
      </c>
      <c r="M560" t="s" s="47">
        <v>27</v>
      </c>
      <c r="N560" t="s" s="47">
        <v>28</v>
      </c>
      <c r="O560" s="48">
        <v>64491</v>
      </c>
      <c r="P560" s="48">
        <v>39604</v>
      </c>
      <c r="Q560" s="48">
        <v>171</v>
      </c>
      <c r="R560" s="48">
        <v>11271</v>
      </c>
      <c r="S560" s="48">
        <v>24632</v>
      </c>
      <c r="T560" s="48">
        <v>13361</v>
      </c>
      <c r="U560" s="48">
        <v>1611</v>
      </c>
      <c r="V560" s="48">
        <v>0</v>
      </c>
      <c r="W560" s="48">
        <v>0</v>
      </c>
      <c r="X560" s="48">
        <v>0</v>
      </c>
      <c r="Y560" s="48">
        <v>0</v>
      </c>
      <c r="Z560" s="48">
        <v>0</v>
      </c>
      <c r="AA560" s="48">
        <v>0</v>
      </c>
      <c r="AB560" s="48">
        <v>0</v>
      </c>
      <c r="AC560" s="48">
        <v>0</v>
      </c>
      <c r="AD560" s="48">
        <v>0</v>
      </c>
      <c r="AE560" s="48">
        <v>0</v>
      </c>
      <c r="AF560" s="48">
        <v>0</v>
      </c>
      <c r="AG560" s="11"/>
    </row>
    <row r="561" ht="15.75" customHeight="1">
      <c r="A561" t="s" s="43">
        <v>2019</v>
      </c>
      <c r="B561" t="s" s="44">
        <v>84</v>
      </c>
      <c r="C561" t="s" s="44">
        <v>516</v>
      </c>
      <c r="D561" t="s" s="44">
        <v>497</v>
      </c>
      <c r="E561" t="s" s="44">
        <v>86</v>
      </c>
      <c r="F561" t="s" s="44">
        <v>79</v>
      </c>
      <c r="G561" t="s" s="44">
        <v>46</v>
      </c>
      <c r="H561" s="40">
        <v>43812.1625</v>
      </c>
      <c r="I561" t="s" s="44">
        <v>1121</v>
      </c>
      <c r="J561" t="s" s="44">
        <v>2020</v>
      </c>
      <c r="K561" t="s" s="44">
        <v>49</v>
      </c>
      <c r="L561" t="s" s="44">
        <v>56</v>
      </c>
      <c r="M561" t="s" s="44">
        <v>27</v>
      </c>
      <c r="N561" t="s" s="44">
        <v>28</v>
      </c>
      <c r="O561" s="45">
        <v>69378</v>
      </c>
      <c r="P561" s="45">
        <v>49843</v>
      </c>
      <c r="Q561" s="45">
        <v>222</v>
      </c>
      <c r="R561" s="45">
        <v>19945</v>
      </c>
      <c r="S561" s="45">
        <v>31687</v>
      </c>
      <c r="T561" s="45">
        <v>11742</v>
      </c>
      <c r="U561" s="45">
        <v>4412</v>
      </c>
      <c r="V561" s="45">
        <v>0</v>
      </c>
      <c r="W561" s="45">
        <v>2002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1"/>
    </row>
    <row r="562" ht="15.75" customHeight="1">
      <c r="A562" t="s" s="46">
        <v>2021</v>
      </c>
      <c r="B562" t="s" s="47">
        <v>84</v>
      </c>
      <c r="C562" t="s" s="47">
        <v>2022</v>
      </c>
      <c r="D562" t="s" s="47">
        <v>86</v>
      </c>
      <c r="E562" t="s" s="47">
        <v>86</v>
      </c>
      <c r="F562" t="s" s="47">
        <v>79</v>
      </c>
      <c r="G562" t="s" s="47">
        <v>80</v>
      </c>
      <c r="H562" s="9">
        <v>43812.203472222223</v>
      </c>
      <c r="I562" t="s" s="47">
        <v>2023</v>
      </c>
      <c r="J562" t="s" s="47">
        <v>2024</v>
      </c>
      <c r="K562" t="s" s="47">
        <v>64</v>
      </c>
      <c r="L562" t="s" s="47">
        <v>56</v>
      </c>
      <c r="M562" t="s" s="47">
        <v>27</v>
      </c>
      <c r="N562" t="s" s="47">
        <v>28</v>
      </c>
      <c r="O562" s="48">
        <v>69891</v>
      </c>
      <c r="P562" s="48">
        <v>45689</v>
      </c>
      <c r="Q562" s="48">
        <v>142</v>
      </c>
      <c r="R562" s="48">
        <v>13571</v>
      </c>
      <c r="S562" s="48">
        <v>27534</v>
      </c>
      <c r="T562" s="48">
        <v>13963</v>
      </c>
      <c r="U562" s="48">
        <v>2523</v>
      </c>
      <c r="V562" s="48">
        <v>0</v>
      </c>
      <c r="W562" s="48">
        <v>1048</v>
      </c>
      <c r="X562" s="48">
        <v>0</v>
      </c>
      <c r="Y562" s="48">
        <v>0</v>
      </c>
      <c r="Z562" s="48">
        <v>0</v>
      </c>
      <c r="AA562" s="48">
        <v>0</v>
      </c>
      <c r="AB562" s="48">
        <v>0</v>
      </c>
      <c r="AC562" s="48">
        <v>0</v>
      </c>
      <c r="AD562" s="48">
        <v>0</v>
      </c>
      <c r="AE562" s="48">
        <v>621</v>
      </c>
      <c r="AF562" s="48">
        <v>0</v>
      </c>
      <c r="AG562" s="11"/>
    </row>
    <row r="563" ht="15.75" customHeight="1">
      <c r="A563" t="s" s="43">
        <v>2025</v>
      </c>
      <c r="B563" t="s" s="44">
        <v>228</v>
      </c>
      <c r="C563" t="s" s="44">
        <v>2026</v>
      </c>
      <c r="D563" t="s" s="44">
        <v>230</v>
      </c>
      <c r="E563" t="s" s="44">
        <v>230</v>
      </c>
      <c r="F563" t="s" s="44">
        <v>230</v>
      </c>
      <c r="G563" t="s" s="44">
        <v>46</v>
      </c>
      <c r="H563" s="40">
        <v>43812.080555555556</v>
      </c>
      <c r="I563" t="s" s="44">
        <v>1657</v>
      </c>
      <c r="J563" t="s" s="44">
        <v>2027</v>
      </c>
      <c r="K563" t="s" s="44">
        <v>49</v>
      </c>
      <c r="L563" t="s" s="44">
        <v>233</v>
      </c>
      <c r="M563" t="s" s="44">
        <v>34</v>
      </c>
      <c r="N563" t="s" s="44">
        <v>38</v>
      </c>
      <c r="O563" s="45">
        <v>66928</v>
      </c>
      <c r="P563" s="45">
        <v>37485</v>
      </c>
      <c r="Q563" s="45">
        <v>175</v>
      </c>
      <c r="R563" s="45">
        <v>7071</v>
      </c>
      <c r="S563" s="45">
        <v>1476</v>
      </c>
      <c r="T563" s="45">
        <v>0</v>
      </c>
      <c r="U563" s="45">
        <v>0</v>
      </c>
      <c r="V563" s="45">
        <v>0</v>
      </c>
      <c r="W563" s="45">
        <v>790</v>
      </c>
      <c r="X563" s="45">
        <v>0</v>
      </c>
      <c r="Y563" s="45">
        <v>0</v>
      </c>
      <c r="Z563" s="45">
        <v>17705</v>
      </c>
      <c r="AA563" s="45">
        <v>555</v>
      </c>
      <c r="AB563" s="45">
        <v>1994</v>
      </c>
      <c r="AC563" s="45">
        <v>4023</v>
      </c>
      <c r="AD563" s="45">
        <v>10634</v>
      </c>
      <c r="AE563" s="45">
        <v>308</v>
      </c>
      <c r="AF563" s="45">
        <v>0</v>
      </c>
      <c r="AG563" s="41"/>
    </row>
    <row r="564" ht="15.75" customHeight="1">
      <c r="A564" t="s" s="46">
        <v>2028</v>
      </c>
      <c r="B564" t="s" s="47">
        <v>84</v>
      </c>
      <c r="C564" t="s" s="47">
        <v>2029</v>
      </c>
      <c r="D564" t="s" s="47">
        <v>1235</v>
      </c>
      <c r="E564" t="s" s="47">
        <v>86</v>
      </c>
      <c r="F564" t="s" s="47">
        <v>79</v>
      </c>
      <c r="G564" t="s" s="47">
        <v>46</v>
      </c>
      <c r="H564" s="9">
        <v>43812.090972222220</v>
      </c>
      <c r="I564" t="s" s="47">
        <v>2030</v>
      </c>
      <c r="J564" t="s" s="47">
        <v>2031</v>
      </c>
      <c r="K564" t="s" s="47">
        <v>49</v>
      </c>
      <c r="L564" t="s" s="47">
        <v>56</v>
      </c>
      <c r="M564" t="s" s="47">
        <v>27</v>
      </c>
      <c r="N564" t="s" s="47">
        <v>29</v>
      </c>
      <c r="O564" s="48">
        <v>74037</v>
      </c>
      <c r="P564" s="48">
        <v>55048</v>
      </c>
      <c r="Q564" s="48">
        <v>273</v>
      </c>
      <c r="R564" s="48">
        <v>19972</v>
      </c>
      <c r="S564" s="48">
        <v>33343</v>
      </c>
      <c r="T564" s="48">
        <v>6222</v>
      </c>
      <c r="U564" s="48">
        <v>13371</v>
      </c>
      <c r="V564" s="48">
        <v>0</v>
      </c>
      <c r="W564" s="48">
        <v>2112</v>
      </c>
      <c r="X564" s="48">
        <v>0</v>
      </c>
      <c r="Y564" s="48">
        <v>0</v>
      </c>
      <c r="Z564" s="48">
        <v>0</v>
      </c>
      <c r="AA564" s="48">
        <v>0</v>
      </c>
      <c r="AB564" s="48">
        <v>0</v>
      </c>
      <c r="AC564" s="48">
        <v>0</v>
      </c>
      <c r="AD564" s="48">
        <v>0</v>
      </c>
      <c r="AE564" s="48">
        <v>0</v>
      </c>
      <c r="AF564" s="48">
        <v>0</v>
      </c>
      <c r="AG564" s="11"/>
    </row>
    <row r="565" ht="15.75" customHeight="1">
      <c r="A565" t="s" s="43">
        <v>2032</v>
      </c>
      <c r="B565" t="s" s="44">
        <v>160</v>
      </c>
      <c r="C565" t="s" s="44">
        <v>2033</v>
      </c>
      <c r="D565" t="s" s="44">
        <v>162</v>
      </c>
      <c r="E565" t="s" s="44">
        <v>162</v>
      </c>
      <c r="F565" t="s" s="44">
        <v>79</v>
      </c>
      <c r="G565" t="s" s="44">
        <v>80</v>
      </c>
      <c r="H565" s="40">
        <v>43812.18125</v>
      </c>
      <c r="I565" t="s" s="44">
        <v>1492</v>
      </c>
      <c r="J565" t="s" s="44">
        <v>2034</v>
      </c>
      <c r="K565" t="s" s="44">
        <v>64</v>
      </c>
      <c r="L565" t="s" s="44">
        <v>50</v>
      </c>
      <c r="M565" t="s" s="44">
        <v>28</v>
      </c>
      <c r="N565" t="s" s="44">
        <v>29</v>
      </c>
      <c r="O565" s="45">
        <v>84783</v>
      </c>
      <c r="P565" s="45">
        <v>56513</v>
      </c>
      <c r="Q565" s="45">
        <v>178</v>
      </c>
      <c r="R565" s="45">
        <v>17690</v>
      </c>
      <c r="S565" s="45">
        <v>9060</v>
      </c>
      <c r="T565" s="45">
        <v>30976</v>
      </c>
      <c r="U565" s="45">
        <v>13286</v>
      </c>
      <c r="V565" s="45">
        <v>624</v>
      </c>
      <c r="W565" s="45">
        <v>2567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1"/>
    </row>
    <row r="566" ht="15.75" customHeight="1">
      <c r="A566" t="s" s="46">
        <v>2035</v>
      </c>
      <c r="B566" t="s" s="47">
        <v>90</v>
      </c>
      <c r="C566" t="s" s="47">
        <v>2036</v>
      </c>
      <c r="D566" t="s" s="47">
        <v>92</v>
      </c>
      <c r="E566" t="s" s="47">
        <v>93</v>
      </c>
      <c r="F566" t="s" s="47">
        <v>79</v>
      </c>
      <c r="G566" t="s" s="47">
        <v>80</v>
      </c>
      <c r="H566" s="9">
        <v>43812.1625</v>
      </c>
      <c r="I566" t="s" s="47">
        <v>325</v>
      </c>
      <c r="J566" t="s" s="47">
        <v>31</v>
      </c>
      <c r="K566" t="s" s="47">
        <v>64</v>
      </c>
      <c r="L566" t="s" s="47">
        <v>50</v>
      </c>
      <c r="M566" t="s" s="47">
        <v>28</v>
      </c>
      <c r="N566" t="s" s="47">
        <v>27</v>
      </c>
      <c r="O566" s="48">
        <v>72372</v>
      </c>
      <c r="P566" s="48">
        <v>50067</v>
      </c>
      <c r="Q566" s="48">
        <v>155</v>
      </c>
      <c r="R566" s="48">
        <v>16417</v>
      </c>
      <c r="S566" s="48">
        <v>13778</v>
      </c>
      <c r="T566" s="48">
        <v>30195</v>
      </c>
      <c r="U566" s="48">
        <v>2969</v>
      </c>
      <c r="V566" s="48">
        <v>1768</v>
      </c>
      <c r="W566" s="48">
        <v>1357</v>
      </c>
      <c r="X566" s="48">
        <v>0</v>
      </c>
      <c r="Y566" s="48">
        <v>0</v>
      </c>
      <c r="Z566" s="48">
        <v>0</v>
      </c>
      <c r="AA566" s="48">
        <v>0</v>
      </c>
      <c r="AB566" s="48">
        <v>0</v>
      </c>
      <c r="AC566" s="48">
        <v>0</v>
      </c>
      <c r="AD566" s="48">
        <v>0</v>
      </c>
      <c r="AE566" s="48">
        <v>0</v>
      </c>
      <c r="AF566" s="48">
        <v>0</v>
      </c>
      <c r="AG566" s="11"/>
    </row>
    <row r="567" ht="15.75" customHeight="1">
      <c r="A567" t="s" s="43">
        <v>2037</v>
      </c>
      <c r="B567" t="s" s="44">
        <v>197</v>
      </c>
      <c r="C567" t="s" s="44">
        <v>2038</v>
      </c>
      <c r="D567" t="s" s="44">
        <v>614</v>
      </c>
      <c r="E567" t="s" s="44">
        <v>200</v>
      </c>
      <c r="F567" t="s" s="44">
        <v>79</v>
      </c>
      <c r="G567" t="s" s="44">
        <v>46</v>
      </c>
      <c r="H567" s="40">
        <v>43812.13125</v>
      </c>
      <c r="I567" t="s" s="44">
        <v>2039</v>
      </c>
      <c r="J567" t="s" s="44">
        <v>2040</v>
      </c>
      <c r="K567" t="s" s="44">
        <v>64</v>
      </c>
      <c r="L567" t="s" s="44">
        <v>181</v>
      </c>
      <c r="M567" t="s" s="44">
        <v>27</v>
      </c>
      <c r="N567" t="s" s="44">
        <v>28</v>
      </c>
      <c r="O567" s="45">
        <v>84537</v>
      </c>
      <c r="P567" s="45">
        <v>65930</v>
      </c>
      <c r="Q567" s="45">
        <v>185</v>
      </c>
      <c r="R567" s="45">
        <v>3840</v>
      </c>
      <c r="S567" s="45">
        <v>31582</v>
      </c>
      <c r="T567" s="45">
        <v>27742</v>
      </c>
      <c r="U567" s="45">
        <v>0</v>
      </c>
      <c r="V567" s="45">
        <v>1085</v>
      </c>
      <c r="W567" s="45">
        <v>4954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567</v>
      </c>
      <c r="AF567" s="45">
        <v>0</v>
      </c>
      <c r="AG567" s="41"/>
    </row>
    <row r="568" ht="15.75" customHeight="1">
      <c r="A568" t="s" s="46">
        <v>2041</v>
      </c>
      <c r="B568" t="s" s="47">
        <v>183</v>
      </c>
      <c r="C568" t="s" s="47">
        <v>2042</v>
      </c>
      <c r="D568" t="s" s="47">
        <v>508</v>
      </c>
      <c r="E568" t="s" s="47">
        <v>186</v>
      </c>
      <c r="F568" t="s" s="47">
        <v>79</v>
      </c>
      <c r="G568" t="s" s="47">
        <v>46</v>
      </c>
      <c r="H568" s="9">
        <v>43812.230555555558</v>
      </c>
      <c r="I568" t="s" s="47">
        <v>2043</v>
      </c>
      <c r="J568" t="s" s="47">
        <v>2044</v>
      </c>
      <c r="K568" t="s" s="47">
        <v>64</v>
      </c>
      <c r="L568" t="s" s="47">
        <v>56</v>
      </c>
      <c r="M568" t="s" s="47">
        <v>27</v>
      </c>
      <c r="N568" t="s" s="47">
        <v>28</v>
      </c>
      <c r="O568" s="48">
        <v>81910</v>
      </c>
      <c r="P568" s="48">
        <v>58308</v>
      </c>
      <c r="Q568" s="48">
        <v>199</v>
      </c>
      <c r="R568" s="48">
        <v>20533</v>
      </c>
      <c r="S568" s="48">
        <v>32958</v>
      </c>
      <c r="T568" s="48">
        <v>12425</v>
      </c>
      <c r="U568" s="48">
        <v>8719</v>
      </c>
      <c r="V568" s="48">
        <v>0</v>
      </c>
      <c r="W568" s="48">
        <v>2713</v>
      </c>
      <c r="X568" s="48">
        <v>0</v>
      </c>
      <c r="Y568" s="48">
        <v>0</v>
      </c>
      <c r="Z568" s="48">
        <v>0</v>
      </c>
      <c r="AA568" s="48">
        <v>0</v>
      </c>
      <c r="AB568" s="48">
        <v>0</v>
      </c>
      <c r="AC568" s="48">
        <v>0</v>
      </c>
      <c r="AD568" s="48">
        <v>0</v>
      </c>
      <c r="AE568" s="48">
        <v>1493</v>
      </c>
      <c r="AF568" s="48">
        <v>0</v>
      </c>
      <c r="AG568" s="11"/>
    </row>
    <row r="569" ht="15.75" customHeight="1">
      <c r="A569" t="s" s="43">
        <v>2045</v>
      </c>
      <c r="B569" t="s" s="44">
        <v>256</v>
      </c>
      <c r="C569" t="s" s="44">
        <v>2046</v>
      </c>
      <c r="D569" t="s" s="44">
        <v>344</v>
      </c>
      <c r="E569" t="s" s="44">
        <v>259</v>
      </c>
      <c r="F569" t="s" s="44">
        <v>79</v>
      </c>
      <c r="G569" t="s" s="44">
        <v>80</v>
      </c>
      <c r="H569" s="40">
        <v>43812.005555555559</v>
      </c>
      <c r="I569" t="s" s="44">
        <v>1141</v>
      </c>
      <c r="J569" t="s" s="44">
        <v>2047</v>
      </c>
      <c r="K569" t="s" s="44">
        <v>64</v>
      </c>
      <c r="L569" t="s" s="44">
        <v>50</v>
      </c>
      <c r="M569" t="s" s="44">
        <v>28</v>
      </c>
      <c r="N569" t="s" s="44">
        <v>27</v>
      </c>
      <c r="O569" s="45">
        <v>72680</v>
      </c>
      <c r="P569" s="45">
        <v>43476</v>
      </c>
      <c r="Q569" s="45">
        <v>104</v>
      </c>
      <c r="R569" s="45">
        <v>2964</v>
      </c>
      <c r="S569" s="45">
        <v>15372</v>
      </c>
      <c r="T569" s="45">
        <v>18336</v>
      </c>
      <c r="U569" s="45">
        <v>3025</v>
      </c>
      <c r="V569" s="45">
        <v>5047</v>
      </c>
      <c r="W569" s="45">
        <v>1212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484</v>
      </c>
      <c r="AF569" s="45">
        <v>0</v>
      </c>
      <c r="AG569" s="41"/>
    </row>
    <row r="570" ht="15.75" customHeight="1">
      <c r="A570" t="s" s="46">
        <v>2048</v>
      </c>
      <c r="B570" t="s" s="47">
        <v>75</v>
      </c>
      <c r="C570" t="s" s="47">
        <v>2049</v>
      </c>
      <c r="D570" t="s" s="47">
        <v>867</v>
      </c>
      <c r="E570" t="s" s="47">
        <v>78</v>
      </c>
      <c r="F570" t="s" s="47">
        <v>79</v>
      </c>
      <c r="G570" t="s" s="47">
        <v>46</v>
      </c>
      <c r="H570" s="9">
        <v>43812.15625</v>
      </c>
      <c r="I570" t="s" s="47">
        <v>1329</v>
      </c>
      <c r="J570" t="s" s="47">
        <v>2050</v>
      </c>
      <c r="K570" t="s" s="47">
        <v>49</v>
      </c>
      <c r="L570" t="s" s="47">
        <v>56</v>
      </c>
      <c r="M570" t="s" s="47">
        <v>27</v>
      </c>
      <c r="N570" t="s" s="47">
        <v>29</v>
      </c>
      <c r="O570" s="48">
        <v>81349</v>
      </c>
      <c r="P570" s="48">
        <v>58654</v>
      </c>
      <c r="Q570" s="48">
        <v>237</v>
      </c>
      <c r="R570" s="48">
        <v>18349</v>
      </c>
      <c r="S570" s="48">
        <v>34358</v>
      </c>
      <c r="T570" s="48">
        <v>5407</v>
      </c>
      <c r="U570" s="48">
        <v>16009</v>
      </c>
      <c r="V570" s="48">
        <v>0</v>
      </c>
      <c r="W570" s="48">
        <v>2252</v>
      </c>
      <c r="X570" s="48">
        <v>0</v>
      </c>
      <c r="Y570" s="48">
        <v>0</v>
      </c>
      <c r="Z570" s="48">
        <v>0</v>
      </c>
      <c r="AA570" s="48">
        <v>0</v>
      </c>
      <c r="AB570" s="48">
        <v>0</v>
      </c>
      <c r="AC570" s="48">
        <v>0</v>
      </c>
      <c r="AD570" s="48">
        <v>0</v>
      </c>
      <c r="AE570" s="48">
        <v>628</v>
      </c>
      <c r="AF570" s="48">
        <v>0</v>
      </c>
      <c r="AG570" s="11"/>
    </row>
    <row r="571" ht="15.75" customHeight="1">
      <c r="A571" t="s" s="43">
        <v>2051</v>
      </c>
      <c r="B571" t="s" s="44">
        <v>160</v>
      </c>
      <c r="C571" t="s" s="44">
        <v>2052</v>
      </c>
      <c r="D571" t="s" s="44">
        <v>162</v>
      </c>
      <c r="E571" t="s" s="44">
        <v>162</v>
      </c>
      <c r="F571" t="s" s="44">
        <v>79</v>
      </c>
      <c r="G571" t="s" s="44">
        <v>80</v>
      </c>
      <c r="H571" s="40">
        <v>43812.154861111114</v>
      </c>
      <c r="I571" t="s" s="44">
        <v>245</v>
      </c>
      <c r="J571" t="s" s="44">
        <v>2053</v>
      </c>
      <c r="K571" t="s" s="44">
        <v>49</v>
      </c>
      <c r="L571" t="s" s="44">
        <v>56</v>
      </c>
      <c r="M571" t="s" s="44">
        <v>27</v>
      </c>
      <c r="N571" t="s" s="44">
        <v>29</v>
      </c>
      <c r="O571" s="45">
        <v>71779</v>
      </c>
      <c r="P571" s="45">
        <v>50487</v>
      </c>
      <c r="Q571" s="45">
        <v>211</v>
      </c>
      <c r="R571" s="45">
        <v>8351</v>
      </c>
      <c r="S571" s="45">
        <v>25235</v>
      </c>
      <c r="T571" s="45">
        <v>7200</v>
      </c>
      <c r="U571" s="45">
        <v>16884</v>
      </c>
      <c r="V571" s="45">
        <v>0</v>
      </c>
      <c r="W571" s="45">
        <v>1168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1"/>
    </row>
    <row r="572" ht="15.75" customHeight="1">
      <c r="A572" t="s" s="46">
        <v>2054</v>
      </c>
      <c r="B572" t="s" s="47">
        <v>84</v>
      </c>
      <c r="C572" t="s" s="47">
        <v>2055</v>
      </c>
      <c r="D572" t="s" s="47">
        <v>86</v>
      </c>
      <c r="E572" t="s" s="47">
        <v>86</v>
      </c>
      <c r="F572" t="s" s="47">
        <v>79</v>
      </c>
      <c r="G572" t="s" s="47">
        <v>80</v>
      </c>
      <c r="H572" s="9">
        <v>43812.140277777777</v>
      </c>
      <c r="I572" t="s" s="47">
        <v>124</v>
      </c>
      <c r="J572" t="s" s="47">
        <v>2056</v>
      </c>
      <c r="K572" t="s" s="47">
        <v>49</v>
      </c>
      <c r="L572" t="s" s="47">
        <v>56</v>
      </c>
      <c r="M572" t="s" s="47">
        <v>27</v>
      </c>
      <c r="N572" t="s" s="47">
        <v>28</v>
      </c>
      <c r="O572" s="48">
        <v>75638</v>
      </c>
      <c r="P572" s="48">
        <v>52325</v>
      </c>
      <c r="Q572" s="48">
        <v>312</v>
      </c>
      <c r="R572" s="48">
        <v>19272</v>
      </c>
      <c r="S572" s="48">
        <v>31604</v>
      </c>
      <c r="T572" s="48">
        <v>12332</v>
      </c>
      <c r="U572" s="48">
        <v>6358</v>
      </c>
      <c r="V572" s="48">
        <v>0</v>
      </c>
      <c r="W572" s="48">
        <v>2031</v>
      </c>
      <c r="X572" s="48">
        <v>0</v>
      </c>
      <c r="Y572" s="48">
        <v>0</v>
      </c>
      <c r="Z572" s="48">
        <v>0</v>
      </c>
      <c r="AA572" s="48">
        <v>0</v>
      </c>
      <c r="AB572" s="48">
        <v>0</v>
      </c>
      <c r="AC572" s="48">
        <v>0</v>
      </c>
      <c r="AD572" s="48">
        <v>0</v>
      </c>
      <c r="AE572" s="48">
        <v>0</v>
      </c>
      <c r="AF572" s="48">
        <v>0</v>
      </c>
      <c r="AG572" s="11"/>
    </row>
    <row r="573" ht="15.75" customHeight="1">
      <c r="A573" t="s" s="43">
        <v>2057</v>
      </c>
      <c r="B573" t="s" s="44">
        <v>42</v>
      </c>
      <c r="C573" t="s" s="44">
        <v>2058</v>
      </c>
      <c r="D573" t="s" s="44">
        <v>44</v>
      </c>
      <c r="E573" t="s" s="44">
        <v>45</v>
      </c>
      <c r="F573" t="s" s="44">
        <v>45</v>
      </c>
      <c r="G573" t="s" s="44">
        <v>80</v>
      </c>
      <c r="H573" s="40">
        <v>43812.095833333333</v>
      </c>
      <c r="I573" t="s" s="44">
        <v>2059</v>
      </c>
      <c r="J573" t="s" s="44">
        <v>576</v>
      </c>
      <c r="K573" t="s" s="44">
        <v>64</v>
      </c>
      <c r="L573" t="s" s="44">
        <v>50</v>
      </c>
      <c r="M573" t="s" s="44">
        <v>28</v>
      </c>
      <c r="N573" t="s" s="44">
        <v>27</v>
      </c>
      <c r="O573" s="45">
        <v>58450</v>
      </c>
      <c r="P573" s="45">
        <v>33579</v>
      </c>
      <c r="Q573" s="45">
        <v>66</v>
      </c>
      <c r="R573" s="45">
        <v>7970</v>
      </c>
      <c r="S573" s="45">
        <v>9435</v>
      </c>
      <c r="T573" s="45">
        <v>17405</v>
      </c>
      <c r="U573" s="45">
        <v>1409</v>
      </c>
      <c r="V573" s="45">
        <v>2842</v>
      </c>
      <c r="W573" s="45">
        <v>583</v>
      </c>
      <c r="X573" s="45">
        <v>0</v>
      </c>
      <c r="Y573" s="45">
        <v>1905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1"/>
    </row>
    <row r="574" ht="15.75" customHeight="1">
      <c r="A574" t="s" s="46">
        <v>2060</v>
      </c>
      <c r="B574" t="s" s="47">
        <v>42</v>
      </c>
      <c r="C574" t="s" s="47">
        <v>2061</v>
      </c>
      <c r="D574" t="s" s="47">
        <v>44</v>
      </c>
      <c r="E574" t="s" s="47">
        <v>45</v>
      </c>
      <c r="F574" t="s" s="47">
        <v>45</v>
      </c>
      <c r="G574" t="s" s="47">
        <v>80</v>
      </c>
      <c r="H574" s="9">
        <v>43812.084722222222</v>
      </c>
      <c r="I574" t="s" s="47">
        <v>2062</v>
      </c>
      <c r="J574" t="s" s="47">
        <v>1038</v>
      </c>
      <c r="K574" t="s" s="47">
        <v>49</v>
      </c>
      <c r="L574" t="s" s="47">
        <v>50</v>
      </c>
      <c r="M574" t="s" s="47">
        <v>28</v>
      </c>
      <c r="N574" t="s" s="47">
        <v>27</v>
      </c>
      <c r="O574" s="48">
        <v>57078</v>
      </c>
      <c r="P574" s="48">
        <v>35830</v>
      </c>
      <c r="Q574" s="48">
        <v>127</v>
      </c>
      <c r="R574" s="48">
        <v>8116</v>
      </c>
      <c r="S574" s="48">
        <v>10377</v>
      </c>
      <c r="T574" s="48">
        <v>18493</v>
      </c>
      <c r="U574" s="48">
        <v>2993</v>
      </c>
      <c r="V574" s="48">
        <v>1983</v>
      </c>
      <c r="W574" s="48">
        <v>0</v>
      </c>
      <c r="X574" s="48">
        <v>0</v>
      </c>
      <c r="Y574" s="48">
        <v>1984</v>
      </c>
      <c r="Z574" s="48">
        <v>0</v>
      </c>
      <c r="AA574" s="48">
        <v>0</v>
      </c>
      <c r="AB574" s="48">
        <v>0</v>
      </c>
      <c r="AC574" s="48">
        <v>0</v>
      </c>
      <c r="AD574" s="48">
        <v>0</v>
      </c>
      <c r="AE574" s="48">
        <v>0</v>
      </c>
      <c r="AF574" s="48">
        <v>0</v>
      </c>
      <c r="AG574" s="11"/>
    </row>
    <row r="575" ht="15.75" customHeight="1">
      <c r="A575" t="s" s="43">
        <v>2063</v>
      </c>
      <c r="B575" t="s" s="44">
        <v>84</v>
      </c>
      <c r="C575" t="s" s="44">
        <v>2064</v>
      </c>
      <c r="D575" t="s" s="44">
        <v>497</v>
      </c>
      <c r="E575" t="s" s="44">
        <v>86</v>
      </c>
      <c r="F575" t="s" s="44">
        <v>79</v>
      </c>
      <c r="G575" t="s" s="44">
        <v>46</v>
      </c>
      <c r="H575" s="40">
        <v>43812.152777777781</v>
      </c>
      <c r="I575" t="s" s="44">
        <v>643</v>
      </c>
      <c r="J575" t="s" s="44">
        <v>2065</v>
      </c>
      <c r="K575" t="s" s="44">
        <v>49</v>
      </c>
      <c r="L575" t="s" s="44">
        <v>56</v>
      </c>
      <c r="M575" t="s" s="44">
        <v>27</v>
      </c>
      <c r="N575" t="s" s="44">
        <v>28</v>
      </c>
      <c r="O575" s="45">
        <v>71572</v>
      </c>
      <c r="P575" s="45">
        <v>46056</v>
      </c>
      <c r="Q575" s="45">
        <v>154</v>
      </c>
      <c r="R575" s="45">
        <v>19634</v>
      </c>
      <c r="S575" s="45">
        <v>30542</v>
      </c>
      <c r="T575" s="45">
        <v>10908</v>
      </c>
      <c r="U575" s="45">
        <v>2426</v>
      </c>
      <c r="V575" s="45">
        <v>0</v>
      </c>
      <c r="W575" s="45">
        <v>935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1245</v>
      </c>
      <c r="AF575" s="45">
        <v>0</v>
      </c>
      <c r="AG575" s="41"/>
    </row>
    <row r="576" ht="15.75" customHeight="1">
      <c r="A576" t="s" s="46">
        <v>2066</v>
      </c>
      <c r="B576" t="s" s="47">
        <v>90</v>
      </c>
      <c r="C576" t="s" s="47">
        <v>2067</v>
      </c>
      <c r="D576" t="s" s="47">
        <v>651</v>
      </c>
      <c r="E576" t="s" s="47">
        <v>93</v>
      </c>
      <c r="F576" t="s" s="47">
        <v>79</v>
      </c>
      <c r="G576" t="s" s="47">
        <v>46</v>
      </c>
      <c r="H576" s="9">
        <v>43812.145138888889</v>
      </c>
      <c r="I576" t="s" s="47">
        <v>2068</v>
      </c>
      <c r="J576" t="s" s="47">
        <v>2069</v>
      </c>
      <c r="K576" t="s" s="47">
        <v>64</v>
      </c>
      <c r="L576" t="s" s="47">
        <v>56</v>
      </c>
      <c r="M576" t="s" s="47">
        <v>27</v>
      </c>
      <c r="N576" t="s" s="47">
        <v>28</v>
      </c>
      <c r="O576" s="48">
        <v>69018</v>
      </c>
      <c r="P576" s="48">
        <v>48967</v>
      </c>
      <c r="Q576" s="48">
        <v>179</v>
      </c>
      <c r="R576" s="48">
        <v>17387</v>
      </c>
      <c r="S576" s="48">
        <v>28277</v>
      </c>
      <c r="T576" s="48">
        <v>10890</v>
      </c>
      <c r="U576" s="48">
        <v>7712</v>
      </c>
      <c r="V576" s="48">
        <v>0</v>
      </c>
      <c r="W576" s="48">
        <v>2088</v>
      </c>
      <c r="X576" s="48">
        <v>0</v>
      </c>
      <c r="Y576" s="48">
        <v>0</v>
      </c>
      <c r="Z576" s="48">
        <v>0</v>
      </c>
      <c r="AA576" s="48">
        <v>0</v>
      </c>
      <c r="AB576" s="48">
        <v>0</v>
      </c>
      <c r="AC576" s="48">
        <v>0</v>
      </c>
      <c r="AD576" s="48">
        <v>0</v>
      </c>
      <c r="AE576" s="48">
        <v>0</v>
      </c>
      <c r="AF576" s="48">
        <v>0</v>
      </c>
      <c r="AG576" s="11"/>
    </row>
    <row r="577" ht="15.75" customHeight="1">
      <c r="A577" t="s" s="43">
        <v>2070</v>
      </c>
      <c r="B577" t="s" s="44">
        <v>197</v>
      </c>
      <c r="C577" t="s" s="44">
        <v>2071</v>
      </c>
      <c r="D577" t="s" s="44">
        <v>436</v>
      </c>
      <c r="E577" t="s" s="44">
        <v>200</v>
      </c>
      <c r="F577" t="s" s="44">
        <v>79</v>
      </c>
      <c r="G577" t="s" s="44">
        <v>46</v>
      </c>
      <c r="H577" s="40">
        <v>43812.193055555559</v>
      </c>
      <c r="I577" t="s" s="44">
        <v>575</v>
      </c>
      <c r="J577" t="s" s="44">
        <v>2072</v>
      </c>
      <c r="K577" t="s" s="44">
        <v>64</v>
      </c>
      <c r="L577" t="s" s="44">
        <v>56</v>
      </c>
      <c r="M577" t="s" s="44">
        <v>27</v>
      </c>
      <c r="N577" t="s" s="44">
        <v>29</v>
      </c>
      <c r="O577" s="45">
        <v>88676</v>
      </c>
      <c r="P577" s="45">
        <v>63733</v>
      </c>
      <c r="Q577" s="45">
        <v>192</v>
      </c>
      <c r="R577" s="45">
        <v>11700</v>
      </c>
      <c r="S577" s="45">
        <v>34164</v>
      </c>
      <c r="T577" s="45">
        <v>4715</v>
      </c>
      <c r="U577" s="45">
        <v>22464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2390</v>
      </c>
      <c r="AF577" s="45">
        <v>0</v>
      </c>
      <c r="AG577" s="41"/>
    </row>
    <row r="578" ht="15.75" customHeight="1">
      <c r="A578" t="s" s="46">
        <v>2073</v>
      </c>
      <c r="B578" t="s" s="47">
        <v>84</v>
      </c>
      <c r="C578" t="s" s="47">
        <v>2074</v>
      </c>
      <c r="D578" t="s" s="47">
        <v>1364</v>
      </c>
      <c r="E578" t="s" s="47">
        <v>86</v>
      </c>
      <c r="F578" t="s" s="47">
        <v>79</v>
      </c>
      <c r="G578" t="s" s="47">
        <v>80</v>
      </c>
      <c r="H578" s="9">
        <v>43812.122222222220</v>
      </c>
      <c r="I578" t="s" s="47">
        <v>1389</v>
      </c>
      <c r="J578" t="s" s="47">
        <v>148</v>
      </c>
      <c r="K578" t="s" s="47">
        <v>64</v>
      </c>
      <c r="L578" t="s" s="47">
        <v>56</v>
      </c>
      <c r="M578" t="s" s="47">
        <v>27</v>
      </c>
      <c r="N578" t="s" s="47">
        <v>28</v>
      </c>
      <c r="O578" s="48">
        <v>68921</v>
      </c>
      <c r="P578" s="48">
        <v>42825</v>
      </c>
      <c r="Q578" s="48">
        <v>224</v>
      </c>
      <c r="R578" s="48">
        <v>10941</v>
      </c>
      <c r="S578" s="48">
        <v>25546</v>
      </c>
      <c r="T578" s="48">
        <v>14605</v>
      </c>
      <c r="U578" s="48">
        <v>2674</v>
      </c>
      <c r="V578" s="48">
        <v>0</v>
      </c>
      <c r="W578" s="48">
        <v>0</v>
      </c>
      <c r="X578" s="48">
        <v>0</v>
      </c>
      <c r="Y578" s="48">
        <v>0</v>
      </c>
      <c r="Z578" s="48">
        <v>0</v>
      </c>
      <c r="AA578" s="48">
        <v>0</v>
      </c>
      <c r="AB578" s="48">
        <v>0</v>
      </c>
      <c r="AC578" s="48">
        <v>0</v>
      </c>
      <c r="AD578" s="48">
        <v>0</v>
      </c>
      <c r="AE578" s="48">
        <v>0</v>
      </c>
      <c r="AF578" s="48">
        <v>0</v>
      </c>
      <c r="AG578" s="11"/>
    </row>
    <row r="579" ht="15.75" customHeight="1">
      <c r="A579" t="s" s="43">
        <v>2075</v>
      </c>
      <c r="B579" t="s" s="44">
        <v>197</v>
      </c>
      <c r="C579" t="s" s="44">
        <v>2076</v>
      </c>
      <c r="D579" t="s" s="44">
        <v>614</v>
      </c>
      <c r="E579" t="s" s="44">
        <v>200</v>
      </c>
      <c r="F579" t="s" s="44">
        <v>79</v>
      </c>
      <c r="G579" t="s" s="44">
        <v>46</v>
      </c>
      <c r="H579" s="40">
        <v>43812.205555555556</v>
      </c>
      <c r="I579" t="s" s="44">
        <v>2077</v>
      </c>
      <c r="J579" t="s" s="44">
        <v>2078</v>
      </c>
      <c r="K579" t="s" s="44">
        <v>49</v>
      </c>
      <c r="L579" t="s" s="44">
        <v>56</v>
      </c>
      <c r="M579" t="s" s="44">
        <v>27</v>
      </c>
      <c r="N579" t="s" s="44">
        <v>29</v>
      </c>
      <c r="O579" s="45">
        <v>83958</v>
      </c>
      <c r="P579" s="45">
        <v>61140</v>
      </c>
      <c r="Q579" s="45">
        <v>261</v>
      </c>
      <c r="R579" s="45">
        <v>22410</v>
      </c>
      <c r="S579" s="45">
        <v>35728</v>
      </c>
      <c r="T579" s="45">
        <v>9310</v>
      </c>
      <c r="U579" s="45">
        <v>13318</v>
      </c>
      <c r="V579" s="45">
        <v>0</v>
      </c>
      <c r="W579" s="45">
        <v>2784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1"/>
    </row>
    <row r="580" ht="15.75" customHeight="1">
      <c r="A580" t="s" s="46">
        <v>2079</v>
      </c>
      <c r="B580" t="s" s="47">
        <v>197</v>
      </c>
      <c r="C580" t="s" s="47">
        <v>2080</v>
      </c>
      <c r="D580" t="s" s="47">
        <v>614</v>
      </c>
      <c r="E580" t="s" s="47">
        <v>200</v>
      </c>
      <c r="F580" t="s" s="47">
        <v>79</v>
      </c>
      <c r="G580" t="s" s="47">
        <v>46</v>
      </c>
      <c r="H580" s="9">
        <v>43812.1875</v>
      </c>
      <c r="I580" t="s" s="47">
        <v>2081</v>
      </c>
      <c r="J580" t="s" s="47">
        <v>2082</v>
      </c>
      <c r="K580" t="s" s="47">
        <v>49</v>
      </c>
      <c r="L580" t="s" s="47">
        <v>56</v>
      </c>
      <c r="M580" t="s" s="47">
        <v>27</v>
      </c>
      <c r="N580" t="s" s="47">
        <v>29</v>
      </c>
      <c r="O580" s="48">
        <v>81939</v>
      </c>
      <c r="P580" s="48">
        <v>61176</v>
      </c>
      <c r="Q580" s="48">
        <v>265</v>
      </c>
      <c r="R580" s="48">
        <v>20214</v>
      </c>
      <c r="S580" s="48">
        <v>35484</v>
      </c>
      <c r="T580" s="48">
        <v>7110</v>
      </c>
      <c r="U580" s="48">
        <v>15270</v>
      </c>
      <c r="V580" s="48">
        <v>0</v>
      </c>
      <c r="W580" s="48">
        <v>3312</v>
      </c>
      <c r="X580" s="48">
        <v>0</v>
      </c>
      <c r="Y580" s="48">
        <v>0</v>
      </c>
      <c r="Z580" s="48">
        <v>0</v>
      </c>
      <c r="AA580" s="48">
        <v>0</v>
      </c>
      <c r="AB580" s="48">
        <v>0</v>
      </c>
      <c r="AC580" s="48">
        <v>0</v>
      </c>
      <c r="AD580" s="48">
        <v>0</v>
      </c>
      <c r="AE580" s="48">
        <v>0</v>
      </c>
      <c r="AF580" s="48">
        <v>0</v>
      </c>
      <c r="AG580" s="11"/>
    </row>
    <row r="581" ht="15.75" customHeight="1">
      <c r="A581" t="s" s="43">
        <v>2083</v>
      </c>
      <c r="B581" t="s" s="44">
        <v>84</v>
      </c>
      <c r="C581" t="s" s="44">
        <v>2084</v>
      </c>
      <c r="D581" t="s" s="44">
        <v>1364</v>
      </c>
      <c r="E581" t="s" s="44">
        <v>86</v>
      </c>
      <c r="F581" t="s" s="44">
        <v>79</v>
      </c>
      <c r="G581" t="s" s="44">
        <v>46</v>
      </c>
      <c r="H581" s="40">
        <v>43812.14375</v>
      </c>
      <c r="I581" t="s" s="44">
        <v>98</v>
      </c>
      <c r="J581" t="s" s="44">
        <v>2085</v>
      </c>
      <c r="K581" t="s" s="44">
        <v>49</v>
      </c>
      <c r="L581" t="s" s="44">
        <v>56</v>
      </c>
      <c r="M581" t="s" s="44">
        <v>27</v>
      </c>
      <c r="N581" t="s" s="44">
        <v>28</v>
      </c>
      <c r="O581" s="45">
        <v>70693</v>
      </c>
      <c r="P581" s="45">
        <v>48890</v>
      </c>
      <c r="Q581" s="45">
        <v>194</v>
      </c>
      <c r="R581" s="45">
        <v>18726</v>
      </c>
      <c r="S581" s="45">
        <v>31029</v>
      </c>
      <c r="T581" s="45">
        <v>12303</v>
      </c>
      <c r="U581" s="45">
        <v>4067</v>
      </c>
      <c r="V581" s="45">
        <v>0</v>
      </c>
      <c r="W581" s="45">
        <v>1491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1"/>
    </row>
    <row r="582" ht="15.75" customHeight="1">
      <c r="A582" t="s" s="46">
        <v>2086</v>
      </c>
      <c r="B582" t="s" s="47">
        <v>166</v>
      </c>
      <c r="C582" t="s" s="47">
        <v>2087</v>
      </c>
      <c r="D582" t="s" s="47">
        <v>1095</v>
      </c>
      <c r="E582" t="s" s="47">
        <v>169</v>
      </c>
      <c r="F582" t="s" s="47">
        <v>79</v>
      </c>
      <c r="G582" t="s" s="47">
        <v>46</v>
      </c>
      <c r="H582" s="9">
        <v>43812.240277777775</v>
      </c>
      <c r="I582" t="s" s="47">
        <v>555</v>
      </c>
      <c r="J582" t="s" s="47">
        <v>2088</v>
      </c>
      <c r="K582" t="s" s="47">
        <v>49</v>
      </c>
      <c r="L582" t="s" s="47">
        <v>56</v>
      </c>
      <c r="M582" t="s" s="47">
        <v>27</v>
      </c>
      <c r="N582" t="s" s="47">
        <v>28</v>
      </c>
      <c r="O582" s="48">
        <v>80991</v>
      </c>
      <c r="P582" s="48">
        <v>56588</v>
      </c>
      <c r="Q582" s="48">
        <v>242</v>
      </c>
      <c r="R582" s="48">
        <v>25154</v>
      </c>
      <c r="S582" s="48">
        <v>35634</v>
      </c>
      <c r="T582" s="48">
        <v>10480</v>
      </c>
      <c r="U582" s="48">
        <v>6774</v>
      </c>
      <c r="V582" s="48">
        <v>0</v>
      </c>
      <c r="W582" s="48">
        <v>2263</v>
      </c>
      <c r="X582" s="48">
        <v>0</v>
      </c>
      <c r="Y582" s="48">
        <v>0</v>
      </c>
      <c r="Z582" s="48">
        <v>0</v>
      </c>
      <c r="AA582" s="48">
        <v>0</v>
      </c>
      <c r="AB582" s="48">
        <v>0</v>
      </c>
      <c r="AC582" s="48">
        <v>0</v>
      </c>
      <c r="AD582" s="48">
        <v>0</v>
      </c>
      <c r="AE582" s="48">
        <v>1437</v>
      </c>
      <c r="AF582" s="48">
        <v>0</v>
      </c>
      <c r="AG582" s="11"/>
    </row>
    <row r="583" ht="15.75" customHeight="1">
      <c r="A583" t="s" s="43">
        <v>2089</v>
      </c>
      <c r="B583" t="s" s="44">
        <v>197</v>
      </c>
      <c r="C583" t="s" s="44">
        <v>2090</v>
      </c>
      <c r="D583" t="s" s="44">
        <v>199</v>
      </c>
      <c r="E583" t="s" s="44">
        <v>200</v>
      </c>
      <c r="F583" t="s" s="44">
        <v>79</v>
      </c>
      <c r="G583" t="s" s="44">
        <v>46</v>
      </c>
      <c r="H583" s="40">
        <v>43812.177777777775</v>
      </c>
      <c r="I583" t="s" s="44">
        <v>379</v>
      </c>
      <c r="J583" t="s" s="44">
        <v>2091</v>
      </c>
      <c r="K583" t="s" s="44">
        <v>49</v>
      </c>
      <c r="L583" t="s" s="44">
        <v>56</v>
      </c>
      <c r="M583" t="s" s="44">
        <v>27</v>
      </c>
      <c r="N583" t="s" s="44">
        <v>29</v>
      </c>
      <c r="O583" s="45">
        <v>69492</v>
      </c>
      <c r="P583" s="45">
        <v>52243</v>
      </c>
      <c r="Q583" s="45">
        <v>254</v>
      </c>
      <c r="R583" s="45">
        <v>12369</v>
      </c>
      <c r="S583" s="45">
        <v>30202</v>
      </c>
      <c r="T583" s="45">
        <v>4208</v>
      </c>
      <c r="U583" s="45">
        <v>17833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1"/>
    </row>
    <row r="584" ht="15.75" customHeight="1">
      <c r="A584" t="s" s="46">
        <v>2092</v>
      </c>
      <c r="B584" t="s" s="47">
        <v>183</v>
      </c>
      <c r="C584" t="s" s="47">
        <v>2093</v>
      </c>
      <c r="D584" t="s" s="47">
        <v>185</v>
      </c>
      <c r="E584" t="s" s="47">
        <v>186</v>
      </c>
      <c r="F584" t="s" s="47">
        <v>79</v>
      </c>
      <c r="G584" t="s" s="47">
        <v>80</v>
      </c>
      <c r="H584" s="9">
        <v>43812.086805555555</v>
      </c>
      <c r="I584" t="s" s="47">
        <v>2094</v>
      </c>
      <c r="J584" t="s" s="47">
        <v>2095</v>
      </c>
      <c r="K584" t="s" s="47">
        <v>64</v>
      </c>
      <c r="L584" t="s" s="47">
        <v>56</v>
      </c>
      <c r="M584" t="s" s="47">
        <v>27</v>
      </c>
      <c r="N584" t="s" s="47">
        <v>28</v>
      </c>
      <c r="O584" s="48">
        <v>79659</v>
      </c>
      <c r="P584" s="48">
        <v>47467</v>
      </c>
      <c r="Q584" s="48">
        <v>139</v>
      </c>
      <c r="R584" s="48">
        <v>11482</v>
      </c>
      <c r="S584" s="48">
        <v>27795</v>
      </c>
      <c r="T584" s="48">
        <v>16313</v>
      </c>
      <c r="U584" s="48">
        <v>1510</v>
      </c>
      <c r="V584" s="48">
        <v>0</v>
      </c>
      <c r="W584" s="48">
        <v>807</v>
      </c>
      <c r="X584" s="48">
        <v>0</v>
      </c>
      <c r="Y584" s="48">
        <v>0</v>
      </c>
      <c r="Z584" s="48">
        <v>0</v>
      </c>
      <c r="AA584" s="48">
        <v>0</v>
      </c>
      <c r="AB584" s="48">
        <v>0</v>
      </c>
      <c r="AC584" s="48">
        <v>0</v>
      </c>
      <c r="AD584" s="48">
        <v>0</v>
      </c>
      <c r="AE584" s="48">
        <v>1042</v>
      </c>
      <c r="AF584" s="48">
        <v>0</v>
      </c>
      <c r="AG584" s="11"/>
    </row>
    <row r="585" ht="15.75" customHeight="1">
      <c r="A585" t="s" s="43">
        <v>2096</v>
      </c>
      <c r="B585" t="s" s="44">
        <v>197</v>
      </c>
      <c r="C585" t="s" s="44">
        <v>2097</v>
      </c>
      <c r="D585" t="s" s="44">
        <v>583</v>
      </c>
      <c r="E585" t="s" s="44">
        <v>200</v>
      </c>
      <c r="F585" t="s" s="44">
        <v>79</v>
      </c>
      <c r="G585" t="s" s="44">
        <v>46</v>
      </c>
      <c r="H585" s="40">
        <v>43812.200694444444</v>
      </c>
      <c r="I585" t="s" s="44">
        <v>72</v>
      </c>
      <c r="J585" t="s" s="44">
        <v>2098</v>
      </c>
      <c r="K585" t="s" s="44">
        <v>49</v>
      </c>
      <c r="L585" t="s" s="44">
        <v>56</v>
      </c>
      <c r="M585" t="s" s="44">
        <v>27</v>
      </c>
      <c r="N585" t="s" s="44">
        <v>28</v>
      </c>
      <c r="O585" s="45">
        <v>82953</v>
      </c>
      <c r="P585" s="45">
        <v>59613</v>
      </c>
      <c r="Q585" s="45">
        <v>248</v>
      </c>
      <c r="R585" s="45">
        <v>24239</v>
      </c>
      <c r="S585" s="45">
        <v>35893</v>
      </c>
      <c r="T585" s="45">
        <v>11654</v>
      </c>
      <c r="U585" s="45">
        <v>8807</v>
      </c>
      <c r="V585" s="45">
        <v>0</v>
      </c>
      <c r="W585" s="45">
        <v>2291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968</v>
      </c>
      <c r="AF585" s="45">
        <v>0</v>
      </c>
      <c r="AG585" s="41"/>
    </row>
    <row r="586" ht="15.75" customHeight="1">
      <c r="A586" t="s" s="46">
        <v>2099</v>
      </c>
      <c r="B586" t="s" s="47">
        <v>75</v>
      </c>
      <c r="C586" t="s" s="47">
        <v>2100</v>
      </c>
      <c r="D586" t="s" s="47">
        <v>135</v>
      </c>
      <c r="E586" t="s" s="47">
        <v>78</v>
      </c>
      <c r="F586" t="s" s="47">
        <v>79</v>
      </c>
      <c r="G586" t="s" s="47">
        <v>46</v>
      </c>
      <c r="H586" s="9">
        <v>43812.169444444444</v>
      </c>
      <c r="I586" t="s" s="47">
        <v>1100</v>
      </c>
      <c r="J586" t="s" s="47">
        <v>2101</v>
      </c>
      <c r="K586" t="s" s="47">
        <v>49</v>
      </c>
      <c r="L586" t="s" s="47">
        <v>56</v>
      </c>
      <c r="M586" t="s" s="47">
        <v>27</v>
      </c>
      <c r="N586" t="s" s="47">
        <v>29</v>
      </c>
      <c r="O586" s="48">
        <v>79278</v>
      </c>
      <c r="P586" s="48">
        <v>57003</v>
      </c>
      <c r="Q586" s="48">
        <v>312</v>
      </c>
      <c r="R586" s="48">
        <v>26941</v>
      </c>
      <c r="S586" s="48">
        <v>35784</v>
      </c>
      <c r="T586" s="48">
        <v>8286</v>
      </c>
      <c r="U586" s="48">
        <v>8843</v>
      </c>
      <c r="V586" s="48">
        <v>0</v>
      </c>
      <c r="W586" s="48">
        <v>4090</v>
      </c>
      <c r="X586" s="48">
        <v>0</v>
      </c>
      <c r="Y586" s="48">
        <v>0</v>
      </c>
      <c r="Z586" s="48">
        <v>0</v>
      </c>
      <c r="AA586" s="48">
        <v>0</v>
      </c>
      <c r="AB586" s="48">
        <v>0</v>
      </c>
      <c r="AC586" s="48">
        <v>0</v>
      </c>
      <c r="AD586" s="48">
        <v>0</v>
      </c>
      <c r="AE586" s="48">
        <v>0</v>
      </c>
      <c r="AF586" s="48">
        <v>0</v>
      </c>
      <c r="AG586" s="11"/>
    </row>
    <row r="587" ht="15.75" customHeight="1">
      <c r="A587" t="s" s="43">
        <v>2102</v>
      </c>
      <c r="B587" t="s" s="44">
        <v>160</v>
      </c>
      <c r="C587" t="s" s="44">
        <v>2103</v>
      </c>
      <c r="D587" t="s" s="44">
        <v>162</v>
      </c>
      <c r="E587" t="s" s="44">
        <v>162</v>
      </c>
      <c r="F587" t="s" s="44">
        <v>79</v>
      </c>
      <c r="G587" t="s" s="44">
        <v>80</v>
      </c>
      <c r="H587" s="40">
        <v>43812.127083333333</v>
      </c>
      <c r="I587" t="s" s="44">
        <v>2104</v>
      </c>
      <c r="J587" t="s" s="44">
        <v>2105</v>
      </c>
      <c r="K587" t="s" s="44">
        <v>64</v>
      </c>
      <c r="L587" t="s" s="44">
        <v>50</v>
      </c>
      <c r="M587" t="s" s="44">
        <v>28</v>
      </c>
      <c r="N587" t="s" s="44">
        <v>27</v>
      </c>
      <c r="O587" s="45">
        <v>76954</v>
      </c>
      <c r="P587" s="45">
        <v>58473</v>
      </c>
      <c r="Q587" s="45">
        <v>177</v>
      </c>
      <c r="R587" s="45">
        <v>14307</v>
      </c>
      <c r="S587" s="45">
        <v>16504</v>
      </c>
      <c r="T587" s="45">
        <v>30811</v>
      </c>
      <c r="U587" s="45">
        <v>8305</v>
      </c>
      <c r="V587" s="45">
        <v>462</v>
      </c>
      <c r="W587" s="45">
        <v>2314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77</v>
      </c>
      <c r="AF587" s="45">
        <v>0</v>
      </c>
      <c r="AG587" s="41"/>
    </row>
    <row r="588" ht="15.75" customHeight="1">
      <c r="A588" t="s" s="46">
        <v>2106</v>
      </c>
      <c r="B588" t="s" s="47">
        <v>197</v>
      </c>
      <c r="C588" t="s" s="47">
        <v>2107</v>
      </c>
      <c r="D588" t="s" s="47">
        <v>583</v>
      </c>
      <c r="E588" t="s" s="47">
        <v>200</v>
      </c>
      <c r="F588" t="s" s="47">
        <v>79</v>
      </c>
      <c r="G588" t="s" s="47">
        <v>80</v>
      </c>
      <c r="H588" s="9">
        <v>43812.115972222222</v>
      </c>
      <c r="I588" t="s" s="47">
        <v>555</v>
      </c>
      <c r="J588" t="s" s="47">
        <v>2108</v>
      </c>
      <c r="K588" t="s" s="47">
        <v>49</v>
      </c>
      <c r="L588" t="s" s="47">
        <v>56</v>
      </c>
      <c r="M588" t="s" s="47">
        <v>27</v>
      </c>
      <c r="N588" t="s" s="47">
        <v>29</v>
      </c>
      <c r="O588" s="48">
        <v>75054</v>
      </c>
      <c r="P588" s="48">
        <v>50426</v>
      </c>
      <c r="Q588" s="48">
        <v>141</v>
      </c>
      <c r="R588" s="48">
        <v>17749</v>
      </c>
      <c r="S588" s="48">
        <v>29863</v>
      </c>
      <c r="T588" s="48">
        <v>6562</v>
      </c>
      <c r="U588" s="48">
        <v>12114</v>
      </c>
      <c r="V588" s="48">
        <v>0</v>
      </c>
      <c r="W588" s="48">
        <v>1239</v>
      </c>
      <c r="X588" s="48">
        <v>0</v>
      </c>
      <c r="Y588" s="48">
        <v>0</v>
      </c>
      <c r="Z588" s="48">
        <v>0</v>
      </c>
      <c r="AA588" s="48">
        <v>0</v>
      </c>
      <c r="AB588" s="48">
        <v>0</v>
      </c>
      <c r="AC588" s="48">
        <v>0</v>
      </c>
      <c r="AD588" s="48">
        <v>0</v>
      </c>
      <c r="AE588" s="48">
        <v>648</v>
      </c>
      <c r="AF588" s="48">
        <v>0</v>
      </c>
      <c r="AG588" s="11"/>
    </row>
    <row r="589" ht="15.75" customHeight="1">
      <c r="A589" t="s" s="43">
        <v>2109</v>
      </c>
      <c r="B589" t="s" s="44">
        <v>42</v>
      </c>
      <c r="C589" t="s" s="44">
        <v>2110</v>
      </c>
      <c r="D589" t="s" s="44">
        <v>339</v>
      </c>
      <c r="E589" t="s" s="44">
        <v>45</v>
      </c>
      <c r="F589" t="s" s="44">
        <v>45</v>
      </c>
      <c r="G589" t="s" s="44">
        <v>46</v>
      </c>
      <c r="H589" s="40">
        <v>43812.116666666669</v>
      </c>
      <c r="I589" t="s" s="44">
        <v>340</v>
      </c>
      <c r="J589" t="s" s="44">
        <v>2111</v>
      </c>
      <c r="K589" t="s" s="44">
        <v>49</v>
      </c>
      <c r="L589" t="s" s="44">
        <v>50</v>
      </c>
      <c r="M589" t="s" s="44">
        <v>28</v>
      </c>
      <c r="N589" t="s" s="44">
        <v>27</v>
      </c>
      <c r="O589" s="45">
        <v>62330</v>
      </c>
      <c r="P589" s="45">
        <v>37176</v>
      </c>
      <c r="Q589" s="45">
        <v>126</v>
      </c>
      <c r="R589" s="45">
        <v>3742</v>
      </c>
      <c r="S589" s="45">
        <v>11804</v>
      </c>
      <c r="T589" s="45">
        <v>15546</v>
      </c>
      <c r="U589" s="45">
        <v>1831</v>
      </c>
      <c r="V589" s="45">
        <v>5742</v>
      </c>
      <c r="W589" s="45">
        <v>812</v>
      </c>
      <c r="X589" s="45">
        <v>0</v>
      </c>
      <c r="Y589" s="45">
        <v>1441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1"/>
    </row>
    <row r="590" ht="15.75" customHeight="1">
      <c r="A590" t="s" s="46">
        <v>2112</v>
      </c>
      <c r="B590" t="s" s="47">
        <v>197</v>
      </c>
      <c r="C590" t="s" s="47">
        <v>2113</v>
      </c>
      <c r="D590" t="s" s="47">
        <v>583</v>
      </c>
      <c r="E590" t="s" s="47">
        <v>200</v>
      </c>
      <c r="F590" t="s" s="47">
        <v>79</v>
      </c>
      <c r="G590" t="s" s="47">
        <v>46</v>
      </c>
      <c r="H590" s="9">
        <v>43812.288888888892</v>
      </c>
      <c r="I590" t="s" s="47">
        <v>2081</v>
      </c>
      <c r="J590" t="s" s="47">
        <v>2114</v>
      </c>
      <c r="K590" t="s" s="47">
        <v>49</v>
      </c>
      <c r="L590" t="s" s="47">
        <v>56</v>
      </c>
      <c r="M590" t="s" s="47">
        <v>27</v>
      </c>
      <c r="N590" t="s" s="47">
        <v>29</v>
      </c>
      <c r="O590" s="48">
        <v>80403</v>
      </c>
      <c r="P590" s="48">
        <v>59730</v>
      </c>
      <c r="Q590" s="48">
        <v>233</v>
      </c>
      <c r="R590" s="48">
        <v>24992</v>
      </c>
      <c r="S590" s="48">
        <v>35904</v>
      </c>
      <c r="T590" s="48">
        <v>10290</v>
      </c>
      <c r="U590" s="48">
        <v>10912</v>
      </c>
      <c r="V590" s="48">
        <v>0</v>
      </c>
      <c r="W590" s="48">
        <v>2077</v>
      </c>
      <c r="X590" s="48">
        <v>0</v>
      </c>
      <c r="Y590" s="48">
        <v>0</v>
      </c>
      <c r="Z590" s="48">
        <v>0</v>
      </c>
      <c r="AA590" s="48">
        <v>0</v>
      </c>
      <c r="AB590" s="48">
        <v>0</v>
      </c>
      <c r="AC590" s="48">
        <v>0</v>
      </c>
      <c r="AD590" s="48">
        <v>0</v>
      </c>
      <c r="AE590" s="48">
        <v>547</v>
      </c>
      <c r="AF590" s="48">
        <v>0</v>
      </c>
      <c r="AG590" s="11"/>
    </row>
    <row r="591" ht="15.75" customHeight="1">
      <c r="A591" t="s" s="43">
        <v>2115</v>
      </c>
      <c r="B591" t="s" s="44">
        <v>197</v>
      </c>
      <c r="C591" t="s" s="44">
        <v>2116</v>
      </c>
      <c r="D591" t="s" s="44">
        <v>583</v>
      </c>
      <c r="E591" t="s" s="44">
        <v>200</v>
      </c>
      <c r="F591" t="s" s="44">
        <v>79</v>
      </c>
      <c r="G591" t="s" s="44">
        <v>46</v>
      </c>
      <c r="H591" s="40">
        <v>43812.159027777780</v>
      </c>
      <c r="I591" t="s" s="44">
        <v>1896</v>
      </c>
      <c r="J591" t="s" s="44">
        <v>2117</v>
      </c>
      <c r="K591" t="s" s="44">
        <v>49</v>
      </c>
      <c r="L591" t="s" s="44">
        <v>56</v>
      </c>
      <c r="M591" t="s" s="44">
        <v>27</v>
      </c>
      <c r="N591" t="s" s="44">
        <v>29</v>
      </c>
      <c r="O591" s="45">
        <v>69863</v>
      </c>
      <c r="P591" s="45">
        <v>52182</v>
      </c>
      <c r="Q591" s="45">
        <v>196</v>
      </c>
      <c r="R591" s="45">
        <v>12724</v>
      </c>
      <c r="S591" s="45">
        <v>27751</v>
      </c>
      <c r="T591" s="45">
        <v>8860</v>
      </c>
      <c r="U591" s="45">
        <v>15027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544</v>
      </c>
      <c r="AF591" s="45">
        <v>0</v>
      </c>
      <c r="AG591" s="41"/>
    </row>
    <row r="592" ht="15.75" customHeight="1">
      <c r="A592" t="s" s="46">
        <v>2118</v>
      </c>
      <c r="B592" t="s" s="47">
        <v>160</v>
      </c>
      <c r="C592" t="s" s="47">
        <v>2119</v>
      </c>
      <c r="D592" t="s" s="47">
        <v>162</v>
      </c>
      <c r="E592" t="s" s="47">
        <v>162</v>
      </c>
      <c r="F592" t="s" s="47">
        <v>79</v>
      </c>
      <c r="G592" t="s" s="47">
        <v>80</v>
      </c>
      <c r="H592" s="9">
        <v>43812.167361111111</v>
      </c>
      <c r="I592" t="s" s="47">
        <v>157</v>
      </c>
      <c r="J592" t="s" s="47">
        <v>2120</v>
      </c>
      <c r="K592" t="s" s="47">
        <v>49</v>
      </c>
      <c r="L592" t="s" s="47">
        <v>50</v>
      </c>
      <c r="M592" t="s" s="47">
        <v>28</v>
      </c>
      <c r="N592" t="s" s="47">
        <v>27</v>
      </c>
      <c r="O592" s="48">
        <v>75740</v>
      </c>
      <c r="P592" s="48">
        <v>46856</v>
      </c>
      <c r="Q592" s="48">
        <v>204</v>
      </c>
      <c r="R592" s="48">
        <v>30175</v>
      </c>
      <c r="S592" s="48">
        <v>5446</v>
      </c>
      <c r="T592" s="48">
        <v>35621</v>
      </c>
      <c r="U592" s="48">
        <v>3168</v>
      </c>
      <c r="V592" s="48">
        <v>527</v>
      </c>
      <c r="W592" s="48">
        <v>1873</v>
      </c>
      <c r="X592" s="48">
        <v>0</v>
      </c>
      <c r="Y592" s="48">
        <v>0</v>
      </c>
      <c r="Z592" s="48">
        <v>0</v>
      </c>
      <c r="AA592" s="48">
        <v>0</v>
      </c>
      <c r="AB592" s="48">
        <v>0</v>
      </c>
      <c r="AC592" s="48">
        <v>0</v>
      </c>
      <c r="AD592" s="48">
        <v>0</v>
      </c>
      <c r="AE592" s="48">
        <v>221</v>
      </c>
      <c r="AF592" s="48">
        <v>0</v>
      </c>
      <c r="AG592" s="11"/>
    </row>
    <row r="593" ht="15.75" customHeight="1">
      <c r="A593" t="s" s="43">
        <v>2121</v>
      </c>
      <c r="B593" t="s" s="44">
        <v>197</v>
      </c>
      <c r="C593" t="s" s="44">
        <v>2122</v>
      </c>
      <c r="D593" t="s" s="44">
        <v>527</v>
      </c>
      <c r="E593" t="s" s="44">
        <v>200</v>
      </c>
      <c r="F593" t="s" s="44">
        <v>79</v>
      </c>
      <c r="G593" t="s" s="44">
        <v>46</v>
      </c>
      <c r="H593" s="40">
        <v>43812.097222222219</v>
      </c>
      <c r="I593" t="s" s="44">
        <v>2123</v>
      </c>
      <c r="J593" t="s" s="44">
        <v>2124</v>
      </c>
      <c r="K593" t="s" s="44">
        <v>64</v>
      </c>
      <c r="L593" t="s" s="44">
        <v>56</v>
      </c>
      <c r="M593" t="s" s="44">
        <v>27</v>
      </c>
      <c r="N593" t="s" s="44">
        <v>28</v>
      </c>
      <c r="O593" s="45">
        <v>76719</v>
      </c>
      <c r="P593" s="45">
        <v>59190</v>
      </c>
      <c r="Q593" s="45">
        <v>171</v>
      </c>
      <c r="R593" s="45">
        <v>4561</v>
      </c>
      <c r="S593" s="45">
        <v>27237</v>
      </c>
      <c r="T593" s="45">
        <v>22676</v>
      </c>
      <c r="U593" s="45">
        <v>7150</v>
      </c>
      <c r="V593" s="45">
        <v>0</v>
      </c>
      <c r="W593" s="45">
        <v>1714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413</v>
      </c>
      <c r="AF593" s="45">
        <v>0</v>
      </c>
      <c r="AG593" s="41"/>
    </row>
    <row r="594" ht="15.75" customHeight="1">
      <c r="A594" t="s" s="46">
        <v>2125</v>
      </c>
      <c r="B594" t="s" s="47">
        <v>75</v>
      </c>
      <c r="C594" t="s" s="47">
        <v>2126</v>
      </c>
      <c r="D594" t="s" s="47">
        <v>135</v>
      </c>
      <c r="E594" t="s" s="47">
        <v>78</v>
      </c>
      <c r="F594" t="s" s="47">
        <v>79</v>
      </c>
      <c r="G594" t="s" s="47">
        <v>46</v>
      </c>
      <c r="H594" s="9">
        <v>43812.160416666666</v>
      </c>
      <c r="I594" t="s" s="47">
        <v>855</v>
      </c>
      <c r="J594" t="s" s="47">
        <v>915</v>
      </c>
      <c r="K594" t="s" s="47">
        <v>49</v>
      </c>
      <c r="L594" t="s" s="47">
        <v>56</v>
      </c>
      <c r="M594" t="s" s="47">
        <v>27</v>
      </c>
      <c r="N594" t="s" s="47">
        <v>29</v>
      </c>
      <c r="O594" s="48">
        <v>74823</v>
      </c>
      <c r="P594" s="48">
        <v>54650</v>
      </c>
      <c r="Q594" s="48">
        <v>321</v>
      </c>
      <c r="R594" s="48">
        <v>14645</v>
      </c>
      <c r="S594" s="48">
        <v>30119</v>
      </c>
      <c r="T594" s="48">
        <v>8098</v>
      </c>
      <c r="U594" s="48">
        <v>15474</v>
      </c>
      <c r="V594" s="48">
        <v>0</v>
      </c>
      <c r="W594" s="48">
        <v>0</v>
      </c>
      <c r="X594" s="48">
        <v>0</v>
      </c>
      <c r="Y594" s="48">
        <v>0</v>
      </c>
      <c r="Z594" s="48">
        <v>0</v>
      </c>
      <c r="AA594" s="48">
        <v>0</v>
      </c>
      <c r="AB594" s="48">
        <v>0</v>
      </c>
      <c r="AC594" s="48">
        <v>0</v>
      </c>
      <c r="AD594" s="48">
        <v>0</v>
      </c>
      <c r="AE594" s="48">
        <v>959</v>
      </c>
      <c r="AF594" s="48">
        <v>0</v>
      </c>
      <c r="AG594" s="11"/>
    </row>
    <row r="595" ht="15.75" customHeight="1">
      <c r="A595" t="s" s="43">
        <v>2127</v>
      </c>
      <c r="B595" t="s" s="44">
        <v>160</v>
      </c>
      <c r="C595" t="s" s="44">
        <v>2128</v>
      </c>
      <c r="D595" t="s" s="44">
        <v>162</v>
      </c>
      <c r="E595" t="s" s="44">
        <v>162</v>
      </c>
      <c r="F595" t="s" s="44">
        <v>79</v>
      </c>
      <c r="G595" t="s" s="44">
        <v>80</v>
      </c>
      <c r="H595" s="40">
        <v>43812.120833333334</v>
      </c>
      <c r="I595" t="s" s="44">
        <v>2129</v>
      </c>
      <c r="J595" t="s" s="44">
        <v>828</v>
      </c>
      <c r="K595" t="s" s="44">
        <v>64</v>
      </c>
      <c r="L595" t="s" s="44">
        <v>203</v>
      </c>
      <c r="M595" t="s" s="44">
        <v>29</v>
      </c>
      <c r="N595" t="s" s="44">
        <v>27</v>
      </c>
      <c r="O595" s="45">
        <v>84906</v>
      </c>
      <c r="P595" s="45">
        <v>64503</v>
      </c>
      <c r="Q595" s="45">
        <v>239</v>
      </c>
      <c r="R595" s="45">
        <v>14121</v>
      </c>
      <c r="S595" s="45">
        <v>22045</v>
      </c>
      <c r="T595" s="45">
        <v>5476</v>
      </c>
      <c r="U595" s="45">
        <v>36166</v>
      </c>
      <c r="V595" s="45">
        <v>816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1"/>
    </row>
    <row r="596" ht="15.75" customHeight="1">
      <c r="A596" t="s" s="46">
        <v>2130</v>
      </c>
      <c r="B596" t="s" s="47">
        <v>256</v>
      </c>
      <c r="C596" t="s" s="47">
        <v>2131</v>
      </c>
      <c r="D596" t="s" s="47">
        <v>344</v>
      </c>
      <c r="E596" t="s" s="47">
        <v>259</v>
      </c>
      <c r="F596" t="s" s="47">
        <v>79</v>
      </c>
      <c r="G596" t="s" s="47">
        <v>80</v>
      </c>
      <c r="H596" s="9">
        <v>43812.090277777781</v>
      </c>
      <c r="I596" t="s" s="47">
        <v>1114</v>
      </c>
      <c r="J596" t="s" s="47">
        <v>856</v>
      </c>
      <c r="K596" t="s" s="47">
        <v>49</v>
      </c>
      <c r="L596" t="s" s="47">
        <v>50</v>
      </c>
      <c r="M596" t="s" s="47">
        <v>28</v>
      </c>
      <c r="N596" t="s" s="47">
        <v>27</v>
      </c>
      <c r="O596" s="48">
        <v>77261</v>
      </c>
      <c r="P596" s="48">
        <v>56034</v>
      </c>
      <c r="Q596" s="48">
        <v>179</v>
      </c>
      <c r="R596" s="48">
        <v>4857</v>
      </c>
      <c r="S596" s="48">
        <v>22071</v>
      </c>
      <c r="T596" s="48">
        <v>26928</v>
      </c>
      <c r="U596" s="48">
        <v>3791</v>
      </c>
      <c r="V596" s="48">
        <v>1963</v>
      </c>
      <c r="W596" s="48">
        <v>1281</v>
      </c>
      <c r="X596" s="48">
        <v>0</v>
      </c>
      <c r="Y596" s="48">
        <v>0</v>
      </c>
      <c r="Z596" s="48">
        <v>0</v>
      </c>
      <c r="AA596" s="48">
        <v>0</v>
      </c>
      <c r="AB596" s="48">
        <v>0</v>
      </c>
      <c r="AC596" s="48">
        <v>0</v>
      </c>
      <c r="AD596" s="48">
        <v>0</v>
      </c>
      <c r="AE596" s="48">
        <v>0</v>
      </c>
      <c r="AF596" s="48">
        <v>0</v>
      </c>
      <c r="AG596" s="11"/>
    </row>
    <row r="597" ht="15.75" customHeight="1">
      <c r="A597" t="s" s="43">
        <v>2132</v>
      </c>
      <c r="B597" t="s" s="44">
        <v>228</v>
      </c>
      <c r="C597" t="s" s="44">
        <v>2133</v>
      </c>
      <c r="D597" t="s" s="44">
        <v>230</v>
      </c>
      <c r="E597" t="s" s="44">
        <v>230</v>
      </c>
      <c r="F597" t="s" s="44">
        <v>230</v>
      </c>
      <c r="G597" t="s" s="44">
        <v>46</v>
      </c>
      <c r="H597" s="40">
        <v>43812.197222222225</v>
      </c>
      <c r="I597" t="s" s="44">
        <v>2134</v>
      </c>
      <c r="J597" t="s" s="44">
        <v>2135</v>
      </c>
      <c r="K597" t="s" s="44">
        <v>64</v>
      </c>
      <c r="L597" t="s" s="44">
        <v>233</v>
      </c>
      <c r="M597" t="s" s="44">
        <v>34</v>
      </c>
      <c r="N597" t="s" s="44">
        <v>35</v>
      </c>
      <c r="O597" s="45">
        <v>82887</v>
      </c>
      <c r="P597" s="45">
        <v>50045</v>
      </c>
      <c r="Q597" s="45">
        <v>303</v>
      </c>
      <c r="R597" s="45">
        <v>8210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20501</v>
      </c>
      <c r="AA597" s="45">
        <v>12291</v>
      </c>
      <c r="AB597" s="45">
        <v>4623</v>
      </c>
      <c r="AC597" s="45">
        <v>6197</v>
      </c>
      <c r="AD597" s="45">
        <v>6433</v>
      </c>
      <c r="AE597" s="45">
        <v>0</v>
      </c>
      <c r="AF597" s="45">
        <v>0</v>
      </c>
      <c r="AG597" s="41"/>
    </row>
    <row r="598" ht="15.75" customHeight="1">
      <c r="A598" t="s" s="46">
        <v>2136</v>
      </c>
      <c r="B598" t="s" s="47">
        <v>160</v>
      </c>
      <c r="C598" t="s" s="47">
        <v>2137</v>
      </c>
      <c r="D598" t="s" s="47">
        <v>162</v>
      </c>
      <c r="E598" t="s" s="47">
        <v>162</v>
      </c>
      <c r="F598" t="s" s="47">
        <v>79</v>
      </c>
      <c r="G598" t="s" s="47">
        <v>80</v>
      </c>
      <c r="H598" s="9">
        <v>43812.152777777781</v>
      </c>
      <c r="I598" t="s" s="47">
        <v>2138</v>
      </c>
      <c r="J598" t="s" s="47">
        <v>740</v>
      </c>
      <c r="K598" t="s" s="47">
        <v>49</v>
      </c>
      <c r="L598" t="s" s="47">
        <v>56</v>
      </c>
      <c r="M598" t="s" s="47">
        <v>27</v>
      </c>
      <c r="N598" t="s" s="47">
        <v>28</v>
      </c>
      <c r="O598" s="48">
        <v>70365</v>
      </c>
      <c r="P598" s="48">
        <v>48187</v>
      </c>
      <c r="Q598" s="48">
        <v>93</v>
      </c>
      <c r="R598" s="48">
        <v>7210</v>
      </c>
      <c r="S598" s="48">
        <v>25351</v>
      </c>
      <c r="T598" s="48">
        <v>18141</v>
      </c>
      <c r="U598" s="48">
        <v>3026</v>
      </c>
      <c r="V598" s="48">
        <v>0</v>
      </c>
      <c r="W598" s="48">
        <v>1090</v>
      </c>
      <c r="X598" s="48">
        <v>0</v>
      </c>
      <c r="Y598" s="48">
        <v>0</v>
      </c>
      <c r="Z598" s="48">
        <v>0</v>
      </c>
      <c r="AA598" s="48">
        <v>0</v>
      </c>
      <c r="AB598" s="48">
        <v>0</v>
      </c>
      <c r="AC598" s="48">
        <v>0</v>
      </c>
      <c r="AD598" s="48">
        <v>0</v>
      </c>
      <c r="AE598" s="48">
        <v>579</v>
      </c>
      <c r="AF598" s="48">
        <v>0</v>
      </c>
      <c r="AG598" s="11"/>
    </row>
    <row r="599" ht="15.75" customHeight="1">
      <c r="A599" t="s" s="43">
        <v>2139</v>
      </c>
      <c r="B599" t="s" s="44">
        <v>42</v>
      </c>
      <c r="C599" t="s" s="44">
        <v>2140</v>
      </c>
      <c r="D599" t="s" s="44">
        <v>53</v>
      </c>
      <c r="E599" t="s" s="44">
        <v>45</v>
      </c>
      <c r="F599" t="s" s="44">
        <v>45</v>
      </c>
      <c r="G599" t="s" s="44">
        <v>46</v>
      </c>
      <c r="H599" s="40">
        <v>43812.073611111111</v>
      </c>
      <c r="I599" t="s" s="44">
        <v>393</v>
      </c>
      <c r="J599" t="s" s="44">
        <v>1038</v>
      </c>
      <c r="K599" t="s" s="44">
        <v>49</v>
      </c>
      <c r="L599" t="s" s="44">
        <v>131</v>
      </c>
      <c r="M599" t="s" s="44">
        <v>27</v>
      </c>
      <c r="N599" t="s" s="44">
        <v>28</v>
      </c>
      <c r="O599" s="45">
        <v>56649</v>
      </c>
      <c r="P599" s="45">
        <v>37213</v>
      </c>
      <c r="Q599" s="45">
        <v>84</v>
      </c>
      <c r="R599" s="45">
        <v>1827</v>
      </c>
      <c r="S599" s="45">
        <v>17270</v>
      </c>
      <c r="T599" s="45">
        <v>15443</v>
      </c>
      <c r="U599" s="45">
        <v>1471</v>
      </c>
      <c r="V599" s="45">
        <v>1477</v>
      </c>
      <c r="W599" s="45">
        <v>0</v>
      </c>
      <c r="X599" s="45">
        <v>0</v>
      </c>
      <c r="Y599" s="45">
        <v>1552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1"/>
    </row>
    <row r="600" ht="15.75" customHeight="1">
      <c r="A600" t="s" s="46">
        <v>2141</v>
      </c>
      <c r="B600" t="s" s="47">
        <v>42</v>
      </c>
      <c r="C600" t="s" s="47">
        <v>2142</v>
      </c>
      <c r="D600" t="s" s="47">
        <v>544</v>
      </c>
      <c r="E600" t="s" s="47">
        <v>45</v>
      </c>
      <c r="F600" t="s" s="47">
        <v>45</v>
      </c>
      <c r="G600" t="s" s="47">
        <v>46</v>
      </c>
      <c r="H600" s="9">
        <v>43812.084722222222</v>
      </c>
      <c r="I600" t="s" s="47">
        <v>2143</v>
      </c>
      <c r="J600" t="s" s="47">
        <v>2144</v>
      </c>
      <c r="K600" t="s" s="47">
        <v>49</v>
      </c>
      <c r="L600" t="s" s="47">
        <v>56</v>
      </c>
      <c r="M600" t="s" s="47">
        <v>27</v>
      </c>
      <c r="N600" t="s" s="47">
        <v>28</v>
      </c>
      <c r="O600" s="48">
        <v>76508</v>
      </c>
      <c r="P600" s="48">
        <v>54807</v>
      </c>
      <c r="Q600" s="48">
        <v>294</v>
      </c>
      <c r="R600" s="48">
        <v>3562</v>
      </c>
      <c r="S600" s="48">
        <v>27305</v>
      </c>
      <c r="T600" s="48">
        <v>23743</v>
      </c>
      <c r="U600" s="48">
        <v>0</v>
      </c>
      <c r="V600" s="48">
        <v>0</v>
      </c>
      <c r="W600" s="48">
        <v>3251</v>
      </c>
      <c r="X600" s="48">
        <v>0</v>
      </c>
      <c r="Y600" s="48">
        <v>0</v>
      </c>
      <c r="Z600" s="48">
        <v>0</v>
      </c>
      <c r="AA600" s="48">
        <v>0</v>
      </c>
      <c r="AB600" s="48">
        <v>0</v>
      </c>
      <c r="AC600" s="48">
        <v>0</v>
      </c>
      <c r="AD600" s="48">
        <v>0</v>
      </c>
      <c r="AE600" s="48">
        <v>508</v>
      </c>
      <c r="AF600" s="48">
        <v>0</v>
      </c>
      <c r="AG600" s="11"/>
    </row>
    <row r="601" ht="15.75" customHeight="1">
      <c r="A601" t="s" s="43">
        <v>2145</v>
      </c>
      <c r="B601" t="s" s="44">
        <v>160</v>
      </c>
      <c r="C601" t="s" s="44">
        <v>2146</v>
      </c>
      <c r="D601" t="s" s="44">
        <v>162</v>
      </c>
      <c r="E601" t="s" s="44">
        <v>162</v>
      </c>
      <c r="F601" t="s" s="44">
        <v>79</v>
      </c>
      <c r="G601" t="s" s="44">
        <v>80</v>
      </c>
      <c r="H601" s="40">
        <v>43812.176388888889</v>
      </c>
      <c r="I601" t="s" s="44">
        <v>2147</v>
      </c>
      <c r="J601" t="s" s="44">
        <v>2148</v>
      </c>
      <c r="K601" t="s" s="44">
        <v>64</v>
      </c>
      <c r="L601" t="s" s="44">
        <v>50</v>
      </c>
      <c r="M601" t="s" s="44">
        <v>28</v>
      </c>
      <c r="N601" t="s" s="44">
        <v>29</v>
      </c>
      <c r="O601" s="45">
        <v>88659</v>
      </c>
      <c r="P601" s="45">
        <v>56333</v>
      </c>
      <c r="Q601" s="45">
        <v>236</v>
      </c>
      <c r="R601" s="45">
        <v>19612</v>
      </c>
      <c r="S601" s="45">
        <v>9422</v>
      </c>
      <c r="T601" s="45">
        <v>31615</v>
      </c>
      <c r="U601" s="45">
        <v>12003</v>
      </c>
      <c r="V601" s="45">
        <v>641</v>
      </c>
      <c r="W601" s="45">
        <v>2516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136</v>
      </c>
      <c r="AF601" s="45">
        <v>0</v>
      </c>
      <c r="AG601" s="41"/>
    </row>
    <row r="602" ht="15.75" customHeight="1">
      <c r="A602" t="s" s="46">
        <v>2149</v>
      </c>
      <c r="B602" t="s" s="47">
        <v>166</v>
      </c>
      <c r="C602" t="s" s="47">
        <v>2150</v>
      </c>
      <c r="D602" t="s" s="47">
        <v>206</v>
      </c>
      <c r="E602" t="s" s="47">
        <v>169</v>
      </c>
      <c r="F602" t="s" s="47">
        <v>79</v>
      </c>
      <c r="G602" t="s" s="47">
        <v>46</v>
      </c>
      <c r="H602" s="9">
        <v>43812.152777777781</v>
      </c>
      <c r="I602" t="s" s="47">
        <v>397</v>
      </c>
      <c r="J602" t="s" s="47">
        <v>2151</v>
      </c>
      <c r="K602" t="s" s="47">
        <v>49</v>
      </c>
      <c r="L602" t="s" s="47">
        <v>131</v>
      </c>
      <c r="M602" t="s" s="47">
        <v>27</v>
      </c>
      <c r="N602" t="s" s="47">
        <v>28</v>
      </c>
      <c r="O602" s="48">
        <v>70192</v>
      </c>
      <c r="P602" s="48">
        <v>45027</v>
      </c>
      <c r="Q602" s="48">
        <v>137</v>
      </c>
      <c r="R602" s="48">
        <v>3358</v>
      </c>
      <c r="S602" s="48">
        <v>21283</v>
      </c>
      <c r="T602" s="48">
        <v>17925</v>
      </c>
      <c r="U602" s="48">
        <v>1772</v>
      </c>
      <c r="V602" s="48">
        <v>2725</v>
      </c>
      <c r="W602" s="48">
        <v>0</v>
      </c>
      <c r="X602" s="48">
        <v>0</v>
      </c>
      <c r="Y602" s="48">
        <v>0</v>
      </c>
      <c r="Z602" s="48">
        <v>0</v>
      </c>
      <c r="AA602" s="48">
        <v>0</v>
      </c>
      <c r="AB602" s="48">
        <v>0</v>
      </c>
      <c r="AC602" s="48">
        <v>0</v>
      </c>
      <c r="AD602" s="48">
        <v>0</v>
      </c>
      <c r="AE602" s="48">
        <v>1322</v>
      </c>
      <c r="AF602" s="48">
        <v>0</v>
      </c>
      <c r="AG602" s="11"/>
    </row>
    <row r="603" ht="15.75" customHeight="1">
      <c r="A603" t="s" s="43">
        <v>2152</v>
      </c>
      <c r="B603" t="s" s="44">
        <v>90</v>
      </c>
      <c r="C603" t="s" s="44">
        <v>2153</v>
      </c>
      <c r="D603" t="s" s="44">
        <v>280</v>
      </c>
      <c r="E603" t="s" s="44">
        <v>93</v>
      </c>
      <c r="F603" t="s" s="44">
        <v>79</v>
      </c>
      <c r="G603" t="s" s="44">
        <v>80</v>
      </c>
      <c r="H603" s="40">
        <v>43812.123611111114</v>
      </c>
      <c r="I603" t="s" s="44">
        <v>139</v>
      </c>
      <c r="J603" t="s" s="44">
        <v>983</v>
      </c>
      <c r="K603" t="s" s="44">
        <v>64</v>
      </c>
      <c r="L603" t="s" s="44">
        <v>50</v>
      </c>
      <c r="M603" t="s" s="44">
        <v>28</v>
      </c>
      <c r="N603" t="s" s="44">
        <v>27</v>
      </c>
      <c r="O603" s="45">
        <v>66310</v>
      </c>
      <c r="P603" s="45">
        <v>46492</v>
      </c>
      <c r="Q603" s="45">
        <v>102</v>
      </c>
      <c r="R603" s="45">
        <v>18322</v>
      </c>
      <c r="S603" s="45">
        <v>11579</v>
      </c>
      <c r="T603" s="45">
        <v>29901</v>
      </c>
      <c r="U603" s="45">
        <v>1843</v>
      </c>
      <c r="V603" s="45">
        <v>2037</v>
      </c>
      <c r="W603" s="45">
        <v>1132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1"/>
    </row>
    <row r="604" ht="15.75" customHeight="1">
      <c r="A604" t="s" s="46">
        <v>2154</v>
      </c>
      <c r="B604" t="s" s="47">
        <v>84</v>
      </c>
      <c r="C604" t="s" s="47">
        <v>2155</v>
      </c>
      <c r="D604" t="s" s="47">
        <v>86</v>
      </c>
      <c r="E604" t="s" s="47">
        <v>86</v>
      </c>
      <c r="F604" t="s" s="47">
        <v>79</v>
      </c>
      <c r="G604" t="s" s="47">
        <v>80</v>
      </c>
      <c r="H604" s="9">
        <v>43812.102083333331</v>
      </c>
      <c r="I604" t="s" s="47">
        <v>2156</v>
      </c>
      <c r="J604" t="s" s="47">
        <v>2157</v>
      </c>
      <c r="K604" t="s" s="47">
        <v>49</v>
      </c>
      <c r="L604" t="s" s="47">
        <v>56</v>
      </c>
      <c r="M604" t="s" s="47">
        <v>27</v>
      </c>
      <c r="N604" t="s" s="47">
        <v>28</v>
      </c>
      <c r="O604" s="48">
        <v>67177</v>
      </c>
      <c r="P604" s="48">
        <v>36556</v>
      </c>
      <c r="Q604" s="48">
        <v>125</v>
      </c>
      <c r="R604" s="48">
        <v>11965</v>
      </c>
      <c r="S604" s="48">
        <v>23334</v>
      </c>
      <c r="T604" s="48">
        <v>11369</v>
      </c>
      <c r="U604" s="48">
        <v>1236</v>
      </c>
      <c r="V604" s="48">
        <v>0</v>
      </c>
      <c r="W604" s="48">
        <v>617</v>
      </c>
      <c r="X604" s="48">
        <v>0</v>
      </c>
      <c r="Y604" s="48">
        <v>0</v>
      </c>
      <c r="Z604" s="48">
        <v>0</v>
      </c>
      <c r="AA604" s="48">
        <v>0</v>
      </c>
      <c r="AB604" s="48">
        <v>0</v>
      </c>
      <c r="AC604" s="48">
        <v>0</v>
      </c>
      <c r="AD604" s="48">
        <v>0</v>
      </c>
      <c r="AE604" s="48">
        <v>0</v>
      </c>
      <c r="AF604" s="48">
        <v>0</v>
      </c>
      <c r="AG604" s="11"/>
    </row>
    <row r="605" ht="15.75" customHeight="1">
      <c r="A605" t="s" s="43">
        <v>2158</v>
      </c>
      <c r="B605" t="s" s="44">
        <v>84</v>
      </c>
      <c r="C605" t="s" s="44">
        <v>2159</v>
      </c>
      <c r="D605" t="s" s="44">
        <v>86</v>
      </c>
      <c r="E605" t="s" s="44">
        <v>86</v>
      </c>
      <c r="F605" t="s" s="44">
        <v>79</v>
      </c>
      <c r="G605" t="s" s="44">
        <v>80</v>
      </c>
      <c r="H605" s="40">
        <v>43812.132638888892</v>
      </c>
      <c r="I605" t="s" s="44">
        <v>2160</v>
      </c>
      <c r="J605" t="s" s="44">
        <v>2161</v>
      </c>
      <c r="K605" t="s" s="44">
        <v>64</v>
      </c>
      <c r="L605" t="s" s="44">
        <v>50</v>
      </c>
      <c r="M605" t="s" s="44">
        <v>28</v>
      </c>
      <c r="N605" t="s" s="44">
        <v>27</v>
      </c>
      <c r="O605" s="45">
        <v>68024</v>
      </c>
      <c r="P605" s="45">
        <v>42472</v>
      </c>
      <c r="Q605" s="45">
        <v>115</v>
      </c>
      <c r="R605" s="45">
        <v>3456</v>
      </c>
      <c r="S605" s="45">
        <v>17416</v>
      </c>
      <c r="T605" s="45">
        <v>20872</v>
      </c>
      <c r="U605" s="45">
        <v>1602</v>
      </c>
      <c r="V605" s="45">
        <v>1660</v>
      </c>
      <c r="W605" s="45">
        <v>634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288</v>
      </c>
      <c r="AF605" s="45">
        <v>0</v>
      </c>
      <c r="AG605" s="41"/>
    </row>
    <row r="606" ht="15.75" customHeight="1">
      <c r="A606" t="s" s="46">
        <v>2162</v>
      </c>
      <c r="B606" t="s" s="47">
        <v>160</v>
      </c>
      <c r="C606" t="s" s="47">
        <v>2163</v>
      </c>
      <c r="D606" t="s" s="47">
        <v>162</v>
      </c>
      <c r="E606" t="s" s="47">
        <v>162</v>
      </c>
      <c r="F606" t="s" s="47">
        <v>79</v>
      </c>
      <c r="G606" t="s" s="47">
        <v>46</v>
      </c>
      <c r="H606" s="9">
        <v>43812.080555555556</v>
      </c>
      <c r="I606" t="s" s="47">
        <v>2164</v>
      </c>
      <c r="J606" t="s" s="47">
        <v>2165</v>
      </c>
      <c r="K606" t="s" s="47">
        <v>64</v>
      </c>
      <c r="L606" t="s" s="47">
        <v>50</v>
      </c>
      <c r="M606" t="s" s="47">
        <v>28</v>
      </c>
      <c r="N606" t="s" s="47">
        <v>27</v>
      </c>
      <c r="O606" s="48">
        <v>70267</v>
      </c>
      <c r="P606" s="48">
        <v>48335</v>
      </c>
      <c r="Q606" s="48">
        <v>206</v>
      </c>
      <c r="R606" s="48">
        <v>30862</v>
      </c>
      <c r="S606" s="48">
        <v>5922</v>
      </c>
      <c r="T606" s="48">
        <v>36784</v>
      </c>
      <c r="U606" s="48">
        <v>2874</v>
      </c>
      <c r="V606" s="48">
        <v>768</v>
      </c>
      <c r="W606" s="48">
        <v>1733</v>
      </c>
      <c r="X606" s="48">
        <v>0</v>
      </c>
      <c r="Y606" s="48">
        <v>0</v>
      </c>
      <c r="Z606" s="48">
        <v>0</v>
      </c>
      <c r="AA606" s="48">
        <v>0</v>
      </c>
      <c r="AB606" s="48">
        <v>0</v>
      </c>
      <c r="AC606" s="48">
        <v>0</v>
      </c>
      <c r="AD606" s="48">
        <v>0</v>
      </c>
      <c r="AE606" s="48">
        <v>254</v>
      </c>
      <c r="AF606" s="48">
        <v>0</v>
      </c>
      <c r="AG606" s="11"/>
    </row>
    <row r="607" ht="15.75" customHeight="1">
      <c r="A607" t="s" s="43">
        <v>2166</v>
      </c>
      <c r="B607" t="s" s="44">
        <v>256</v>
      </c>
      <c r="C607" t="s" s="44">
        <v>2167</v>
      </c>
      <c r="D607" t="s" s="44">
        <v>258</v>
      </c>
      <c r="E607" t="s" s="44">
        <v>259</v>
      </c>
      <c r="F607" t="s" s="44">
        <v>79</v>
      </c>
      <c r="G607" t="s" s="44">
        <v>46</v>
      </c>
      <c r="H607" s="40">
        <v>43812.054166666669</v>
      </c>
      <c r="I607" t="s" s="44">
        <v>349</v>
      </c>
      <c r="J607" t="s" s="44">
        <v>2168</v>
      </c>
      <c r="K607" t="s" s="44">
        <v>49</v>
      </c>
      <c r="L607" t="s" s="44">
        <v>50</v>
      </c>
      <c r="M607" t="s" s="44">
        <v>28</v>
      </c>
      <c r="N607" t="s" s="44">
        <v>27</v>
      </c>
      <c r="O607" s="45">
        <v>63339</v>
      </c>
      <c r="P607" s="45">
        <v>40509</v>
      </c>
      <c r="Q607" s="45">
        <v>119</v>
      </c>
      <c r="R607" s="45">
        <v>814</v>
      </c>
      <c r="S607" s="45">
        <v>16310</v>
      </c>
      <c r="T607" s="45">
        <v>17124</v>
      </c>
      <c r="U607" s="45">
        <v>2539</v>
      </c>
      <c r="V607" s="45">
        <v>3141</v>
      </c>
      <c r="W607" s="45">
        <v>1217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178</v>
      </c>
      <c r="AF607" s="45">
        <v>0</v>
      </c>
      <c r="AG607" s="41"/>
    </row>
    <row r="608" ht="15.75" customHeight="1">
      <c r="A608" t="s" s="46">
        <v>2169</v>
      </c>
      <c r="B608" t="s" s="47">
        <v>75</v>
      </c>
      <c r="C608" t="s" s="47">
        <v>2170</v>
      </c>
      <c r="D608" t="s" s="47">
        <v>152</v>
      </c>
      <c r="E608" t="s" s="47">
        <v>78</v>
      </c>
      <c r="F608" t="s" s="47">
        <v>79</v>
      </c>
      <c r="G608" t="s" s="47">
        <v>46</v>
      </c>
      <c r="H608" s="9">
        <v>43812.213888888888</v>
      </c>
      <c r="I608" t="s" s="47">
        <v>157</v>
      </c>
      <c r="J608" t="s" s="47">
        <v>2171</v>
      </c>
      <c r="K608" t="s" s="47">
        <v>49</v>
      </c>
      <c r="L608" t="s" s="47">
        <v>56</v>
      </c>
      <c r="M608" t="s" s="47">
        <v>27</v>
      </c>
      <c r="N608" t="s" s="47">
        <v>29</v>
      </c>
      <c r="O608" s="48">
        <v>90867</v>
      </c>
      <c r="P608" s="48">
        <v>67173</v>
      </c>
      <c r="Q608" s="48">
        <v>306</v>
      </c>
      <c r="R608" s="48">
        <v>12653</v>
      </c>
      <c r="S608" s="48">
        <v>34085</v>
      </c>
      <c r="T608" s="48">
        <v>10181</v>
      </c>
      <c r="U608" s="48">
        <v>21432</v>
      </c>
      <c r="V608" s="48">
        <v>0</v>
      </c>
      <c r="W608" s="48">
        <v>0</v>
      </c>
      <c r="X608" s="48">
        <v>0</v>
      </c>
      <c r="Y608" s="48">
        <v>0</v>
      </c>
      <c r="Z608" s="48">
        <v>0</v>
      </c>
      <c r="AA608" s="48">
        <v>0</v>
      </c>
      <c r="AB608" s="48">
        <v>0</v>
      </c>
      <c r="AC608" s="48">
        <v>0</v>
      </c>
      <c r="AD608" s="48">
        <v>0</v>
      </c>
      <c r="AE608" s="48">
        <v>1475</v>
      </c>
      <c r="AF608" s="48">
        <v>0</v>
      </c>
      <c r="AG608" s="11"/>
    </row>
    <row r="609" ht="15.75" customHeight="1">
      <c r="A609" t="s" s="43">
        <v>2172</v>
      </c>
      <c r="B609" t="s" s="44">
        <v>84</v>
      </c>
      <c r="C609" t="s" s="44">
        <v>2173</v>
      </c>
      <c r="D609" t="s" s="44">
        <v>86</v>
      </c>
      <c r="E609" t="s" s="44">
        <v>86</v>
      </c>
      <c r="F609" t="s" s="44">
        <v>79</v>
      </c>
      <c r="G609" t="s" s="44">
        <v>80</v>
      </c>
      <c r="H609" s="40">
        <v>43812.09375</v>
      </c>
      <c r="I609" t="s" s="44">
        <v>187</v>
      </c>
      <c r="J609" t="s" s="44">
        <v>2174</v>
      </c>
      <c r="K609" t="s" s="44">
        <v>49</v>
      </c>
      <c r="L609" t="s" s="44">
        <v>50</v>
      </c>
      <c r="M609" t="s" s="44">
        <v>28</v>
      </c>
      <c r="N609" t="s" s="44">
        <v>27</v>
      </c>
      <c r="O609" s="45">
        <v>62357</v>
      </c>
      <c r="P609" s="45">
        <v>37239</v>
      </c>
      <c r="Q609" s="45">
        <v>142</v>
      </c>
      <c r="R609" s="45">
        <v>11511</v>
      </c>
      <c r="S609" s="45">
        <v>10390</v>
      </c>
      <c r="T609" s="45">
        <v>21901</v>
      </c>
      <c r="U609" s="45">
        <v>1588</v>
      </c>
      <c r="V609" s="45">
        <v>2469</v>
      </c>
      <c r="W609" s="45">
        <v>891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1"/>
    </row>
    <row r="610" ht="15.75" customHeight="1">
      <c r="A610" t="s" s="46">
        <v>2175</v>
      </c>
      <c r="B610" t="s" s="47">
        <v>90</v>
      </c>
      <c r="C610" t="s" s="47">
        <v>2176</v>
      </c>
      <c r="D610" t="s" s="47">
        <v>651</v>
      </c>
      <c r="E610" t="s" s="47">
        <v>93</v>
      </c>
      <c r="F610" t="s" s="47">
        <v>79</v>
      </c>
      <c r="G610" t="s" s="47">
        <v>80</v>
      </c>
      <c r="H610" s="9">
        <v>43812.166666666664</v>
      </c>
      <c r="I610" t="s" s="47">
        <v>2177</v>
      </c>
      <c r="J610" t="s" s="47">
        <v>2178</v>
      </c>
      <c r="K610" t="s" s="47">
        <v>64</v>
      </c>
      <c r="L610" t="s" s="47">
        <v>50</v>
      </c>
      <c r="M610" t="s" s="47">
        <v>28</v>
      </c>
      <c r="N610" t="s" s="47">
        <v>27</v>
      </c>
      <c r="O610" s="48">
        <v>72235</v>
      </c>
      <c r="P610" s="48">
        <v>46667</v>
      </c>
      <c r="Q610" s="48">
        <v>169</v>
      </c>
      <c r="R610" s="48">
        <v>1509</v>
      </c>
      <c r="S610" s="48">
        <v>19102</v>
      </c>
      <c r="T610" s="48">
        <v>20611</v>
      </c>
      <c r="U610" s="48">
        <v>3071</v>
      </c>
      <c r="V610" s="48">
        <v>2626</v>
      </c>
      <c r="W610" s="48">
        <v>1257</v>
      </c>
      <c r="X610" s="48">
        <v>0</v>
      </c>
      <c r="Y610" s="48">
        <v>0</v>
      </c>
      <c r="Z610" s="48">
        <v>0</v>
      </c>
      <c r="AA610" s="48">
        <v>0</v>
      </c>
      <c r="AB610" s="48">
        <v>0</v>
      </c>
      <c r="AC610" s="48">
        <v>0</v>
      </c>
      <c r="AD610" s="48">
        <v>0</v>
      </c>
      <c r="AE610" s="48">
        <v>0</v>
      </c>
      <c r="AF610" s="48">
        <v>0</v>
      </c>
      <c r="AG610" s="11"/>
    </row>
    <row r="611" ht="15.75" customHeight="1">
      <c r="A611" t="s" s="43">
        <v>2179</v>
      </c>
      <c r="B611" t="s" s="44">
        <v>90</v>
      </c>
      <c r="C611" t="s" s="44">
        <v>2180</v>
      </c>
      <c r="D611" t="s" s="44">
        <v>651</v>
      </c>
      <c r="E611" t="s" s="44">
        <v>93</v>
      </c>
      <c r="F611" t="s" s="44">
        <v>79</v>
      </c>
      <c r="G611" t="s" s="44">
        <v>80</v>
      </c>
      <c r="H611" s="40">
        <v>43812.179861111108</v>
      </c>
      <c r="I611" t="s" s="44">
        <v>1081</v>
      </c>
      <c r="J611" t="s" s="44">
        <v>2181</v>
      </c>
      <c r="K611" t="s" s="44">
        <v>49</v>
      </c>
      <c r="L611" t="s" s="44">
        <v>131</v>
      </c>
      <c r="M611" t="s" s="44">
        <v>27</v>
      </c>
      <c r="N611" t="s" s="44">
        <v>28</v>
      </c>
      <c r="O611" s="45">
        <v>86015</v>
      </c>
      <c r="P611" s="45">
        <v>61899</v>
      </c>
      <c r="Q611" s="45">
        <v>187</v>
      </c>
      <c r="R611" s="45">
        <v>2010</v>
      </c>
      <c r="S611" s="45">
        <v>28187</v>
      </c>
      <c r="T611" s="45">
        <v>26177</v>
      </c>
      <c r="U611" s="45">
        <v>5732</v>
      </c>
      <c r="V611" s="45">
        <v>1635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168</v>
      </c>
      <c r="AF611" s="45">
        <v>0</v>
      </c>
      <c r="AG611" s="41"/>
    </row>
    <row r="612" ht="15.75" customHeight="1">
      <c r="A612" t="s" s="46">
        <v>2182</v>
      </c>
      <c r="B612" t="s" s="47">
        <v>84</v>
      </c>
      <c r="C612" t="s" s="47">
        <v>2183</v>
      </c>
      <c r="D612" t="s" s="47">
        <v>1235</v>
      </c>
      <c r="E612" t="s" s="47">
        <v>86</v>
      </c>
      <c r="F612" t="s" s="47">
        <v>79</v>
      </c>
      <c r="G612" t="s" s="47">
        <v>80</v>
      </c>
      <c r="H612" s="9">
        <v>43812.173611111109</v>
      </c>
      <c r="I612" t="s" s="47">
        <v>374</v>
      </c>
      <c r="J612" t="s" s="47">
        <v>2184</v>
      </c>
      <c r="K612" t="s" s="47">
        <v>49</v>
      </c>
      <c r="L612" t="s" s="47">
        <v>50</v>
      </c>
      <c r="M612" t="s" s="47">
        <v>28</v>
      </c>
      <c r="N612" t="s" s="47">
        <v>27</v>
      </c>
      <c r="O612" s="48">
        <v>76362</v>
      </c>
      <c r="P612" s="48">
        <v>54205</v>
      </c>
      <c r="Q612" s="48">
        <v>128</v>
      </c>
      <c r="R612" s="48">
        <v>789</v>
      </c>
      <c r="S612" s="48">
        <v>22929</v>
      </c>
      <c r="T612" s="48">
        <v>23718</v>
      </c>
      <c r="U612" s="48">
        <v>4995</v>
      </c>
      <c r="V612" s="48">
        <v>807</v>
      </c>
      <c r="W612" s="48">
        <v>1536</v>
      </c>
      <c r="X612" s="48">
        <v>0</v>
      </c>
      <c r="Y612" s="48">
        <v>0</v>
      </c>
      <c r="Z612" s="48">
        <v>0</v>
      </c>
      <c r="AA612" s="48">
        <v>0</v>
      </c>
      <c r="AB612" s="48">
        <v>0</v>
      </c>
      <c r="AC612" s="48">
        <v>0</v>
      </c>
      <c r="AD612" s="48">
        <v>0</v>
      </c>
      <c r="AE612" s="48">
        <v>220</v>
      </c>
      <c r="AF612" s="48">
        <v>0</v>
      </c>
      <c r="AG612" s="11"/>
    </row>
    <row r="613" ht="15.75" customHeight="1">
      <c r="A613" t="s" s="43">
        <v>2185</v>
      </c>
      <c r="B613" t="s" s="44">
        <v>256</v>
      </c>
      <c r="C613" t="s" s="44">
        <v>2186</v>
      </c>
      <c r="D613" t="s" s="44">
        <v>344</v>
      </c>
      <c r="E613" t="s" s="44">
        <v>259</v>
      </c>
      <c r="F613" t="s" s="44">
        <v>79</v>
      </c>
      <c r="G613" t="s" s="44">
        <v>80</v>
      </c>
      <c r="H613" s="40">
        <v>43812.028472222220</v>
      </c>
      <c r="I613" t="s" s="44">
        <v>2187</v>
      </c>
      <c r="J613" t="s" s="44">
        <v>2188</v>
      </c>
      <c r="K613" t="s" s="44">
        <v>64</v>
      </c>
      <c r="L613" t="s" s="44">
        <v>50</v>
      </c>
      <c r="M613" t="s" s="44">
        <v>28</v>
      </c>
      <c r="N613" t="s" s="44">
        <v>27</v>
      </c>
      <c r="O613" s="45">
        <v>66278</v>
      </c>
      <c r="P613" s="45">
        <v>37513</v>
      </c>
      <c r="Q613" s="45">
        <v>108</v>
      </c>
      <c r="R613" s="45">
        <v>3723</v>
      </c>
      <c r="S613" s="45">
        <v>12218</v>
      </c>
      <c r="T613" s="45">
        <v>15941</v>
      </c>
      <c r="U613" s="45">
        <v>2071</v>
      </c>
      <c r="V613" s="45">
        <v>5439</v>
      </c>
      <c r="W613" s="45">
        <v>1005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839</v>
      </c>
      <c r="AF613" s="45">
        <v>0</v>
      </c>
      <c r="AG613" s="41"/>
    </row>
    <row r="614" ht="15.75" customHeight="1">
      <c r="A614" t="s" s="46">
        <v>2189</v>
      </c>
      <c r="B614" t="s" s="47">
        <v>183</v>
      </c>
      <c r="C614" t="s" s="47">
        <v>2190</v>
      </c>
      <c r="D614" t="s" s="47">
        <v>481</v>
      </c>
      <c r="E614" t="s" s="47">
        <v>186</v>
      </c>
      <c r="F614" t="s" s="47">
        <v>79</v>
      </c>
      <c r="G614" t="s" s="47">
        <v>80</v>
      </c>
      <c r="H614" s="9">
        <v>43812.129861111112</v>
      </c>
      <c r="I614" t="s" s="47">
        <v>2191</v>
      </c>
      <c r="J614" t="s" s="47">
        <v>2192</v>
      </c>
      <c r="K614" t="s" s="47">
        <v>49</v>
      </c>
      <c r="L614" t="s" s="47">
        <v>56</v>
      </c>
      <c r="M614" t="s" s="47">
        <v>27</v>
      </c>
      <c r="N614" t="s" s="47">
        <v>28</v>
      </c>
      <c r="O614" s="48">
        <v>83359</v>
      </c>
      <c r="P614" s="48">
        <v>58065</v>
      </c>
      <c r="Q614" s="48">
        <v>263</v>
      </c>
      <c r="R614" s="48">
        <v>4433</v>
      </c>
      <c r="S614" s="48">
        <v>26421</v>
      </c>
      <c r="T614" s="48">
        <v>21988</v>
      </c>
      <c r="U614" s="48">
        <v>9323</v>
      </c>
      <c r="V614" s="48">
        <v>0</v>
      </c>
      <c r="W614" s="48">
        <v>0</v>
      </c>
      <c r="X614" s="48">
        <v>0</v>
      </c>
      <c r="Y614" s="48">
        <v>0</v>
      </c>
      <c r="Z614" s="48">
        <v>0</v>
      </c>
      <c r="AA614" s="48">
        <v>0</v>
      </c>
      <c r="AB614" s="48">
        <v>0</v>
      </c>
      <c r="AC614" s="48">
        <v>0</v>
      </c>
      <c r="AD614" s="48">
        <v>0</v>
      </c>
      <c r="AE614" s="48">
        <v>333</v>
      </c>
      <c r="AF614" s="48">
        <v>0</v>
      </c>
      <c r="AG614" s="11"/>
    </row>
    <row r="615" ht="15.75" customHeight="1">
      <c r="A615" t="s" s="43">
        <v>2193</v>
      </c>
      <c r="B615" t="s" s="44">
        <v>183</v>
      </c>
      <c r="C615" t="s" s="44">
        <v>2194</v>
      </c>
      <c r="D615" t="s" s="44">
        <v>508</v>
      </c>
      <c r="E615" t="s" s="44">
        <v>186</v>
      </c>
      <c r="F615" t="s" s="44">
        <v>79</v>
      </c>
      <c r="G615" t="s" s="44">
        <v>46</v>
      </c>
      <c r="H615" s="40">
        <v>43812.155555555553</v>
      </c>
      <c r="I615" t="s" s="44">
        <v>369</v>
      </c>
      <c r="J615" t="s" s="44">
        <v>2195</v>
      </c>
      <c r="K615" t="s" s="44">
        <v>49</v>
      </c>
      <c r="L615" t="s" s="44">
        <v>56</v>
      </c>
      <c r="M615" t="s" s="44">
        <v>27</v>
      </c>
      <c r="N615" t="s" s="44">
        <v>28</v>
      </c>
      <c r="O615" s="45">
        <v>82791</v>
      </c>
      <c r="P615" s="45">
        <v>51129</v>
      </c>
      <c r="Q615" s="45">
        <v>175</v>
      </c>
      <c r="R615" s="45">
        <v>18002</v>
      </c>
      <c r="S615" s="45">
        <v>31778</v>
      </c>
      <c r="T615" s="45">
        <v>13776</v>
      </c>
      <c r="U615" s="45">
        <v>2603</v>
      </c>
      <c r="V615" s="45">
        <v>0</v>
      </c>
      <c r="W615" s="45">
        <v>2727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245</v>
      </c>
      <c r="AF615" s="45">
        <v>0</v>
      </c>
      <c r="AG615" s="41"/>
    </row>
    <row r="616" ht="15.75" customHeight="1">
      <c r="A616" t="s" s="46">
        <v>2196</v>
      </c>
      <c r="B616" t="s" s="47">
        <v>75</v>
      </c>
      <c r="C616" t="s" s="47">
        <v>2197</v>
      </c>
      <c r="D616" t="s" s="47">
        <v>272</v>
      </c>
      <c r="E616" t="s" s="47">
        <v>78</v>
      </c>
      <c r="F616" t="s" s="47">
        <v>79</v>
      </c>
      <c r="G616" t="s" s="47">
        <v>46</v>
      </c>
      <c r="H616" s="9">
        <v>43812.119444444441</v>
      </c>
      <c r="I616" t="s" s="47">
        <v>2198</v>
      </c>
      <c r="J616" t="s" s="47">
        <v>2199</v>
      </c>
      <c r="K616" t="s" s="47">
        <v>64</v>
      </c>
      <c r="L616" t="s" s="47">
        <v>56</v>
      </c>
      <c r="M616" t="s" s="47">
        <v>27</v>
      </c>
      <c r="N616" t="s" s="47">
        <v>29</v>
      </c>
      <c r="O616" s="48">
        <v>82998</v>
      </c>
      <c r="P616" s="48">
        <v>60907</v>
      </c>
      <c r="Q616" s="48">
        <v>365</v>
      </c>
      <c r="R616" s="48">
        <v>25655</v>
      </c>
      <c r="S616" s="48">
        <v>37043</v>
      </c>
      <c r="T616" s="48">
        <v>9377</v>
      </c>
      <c r="U616" s="48">
        <v>11388</v>
      </c>
      <c r="V616" s="48">
        <v>0</v>
      </c>
      <c r="W616" s="48">
        <v>3099</v>
      </c>
      <c r="X616" s="48">
        <v>0</v>
      </c>
      <c r="Y616" s="48">
        <v>0</v>
      </c>
      <c r="Z616" s="48">
        <v>0</v>
      </c>
      <c r="AA616" s="48">
        <v>0</v>
      </c>
      <c r="AB616" s="48">
        <v>0</v>
      </c>
      <c r="AC616" s="48">
        <v>0</v>
      </c>
      <c r="AD616" s="48">
        <v>0</v>
      </c>
      <c r="AE616" s="48">
        <v>0</v>
      </c>
      <c r="AF616" s="48">
        <v>0</v>
      </c>
      <c r="AG616" s="11"/>
    </row>
    <row r="617" ht="15.75" customHeight="1">
      <c r="A617" t="s" s="43">
        <v>2200</v>
      </c>
      <c r="B617" t="s" s="44">
        <v>90</v>
      </c>
      <c r="C617" t="s" s="44">
        <v>2201</v>
      </c>
      <c r="D617" t="s" s="44">
        <v>651</v>
      </c>
      <c r="E617" t="s" s="44">
        <v>93</v>
      </c>
      <c r="F617" t="s" s="44">
        <v>79</v>
      </c>
      <c r="G617" t="s" s="44">
        <v>46</v>
      </c>
      <c r="H617" s="40">
        <v>43812.145833333336</v>
      </c>
      <c r="I617" t="s" s="44">
        <v>785</v>
      </c>
      <c r="J617" t="s" s="44">
        <v>2202</v>
      </c>
      <c r="K617" t="s" s="44">
        <v>49</v>
      </c>
      <c r="L617" t="s" s="44">
        <v>50</v>
      </c>
      <c r="M617" t="s" s="44">
        <v>28</v>
      </c>
      <c r="N617" t="s" s="44">
        <v>27</v>
      </c>
      <c r="O617" s="45">
        <v>70551</v>
      </c>
      <c r="P617" s="45">
        <v>50713</v>
      </c>
      <c r="Q617" s="45">
        <v>113</v>
      </c>
      <c r="R617" s="45">
        <v>562</v>
      </c>
      <c r="S617" s="45">
        <v>22210</v>
      </c>
      <c r="T617" s="45">
        <v>22772</v>
      </c>
      <c r="U617" s="45">
        <v>3300</v>
      </c>
      <c r="V617" s="45">
        <v>1380</v>
      </c>
      <c r="W617" s="45">
        <v>1051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1"/>
    </row>
    <row r="618" ht="15.75" customHeight="1">
      <c r="A618" t="s" s="46">
        <v>2203</v>
      </c>
      <c r="B618" t="s" s="47">
        <v>101</v>
      </c>
      <c r="C618" t="s" s="47">
        <v>2204</v>
      </c>
      <c r="D618" t="s" s="47">
        <v>692</v>
      </c>
      <c r="E618" t="s" s="47">
        <v>104</v>
      </c>
      <c r="F618" t="s" s="47">
        <v>79</v>
      </c>
      <c r="G618" t="s" s="47">
        <v>46</v>
      </c>
      <c r="H618" s="9">
        <v>43812.136111111111</v>
      </c>
      <c r="I618" t="s" s="47">
        <v>369</v>
      </c>
      <c r="J618" t="s" s="47">
        <v>2205</v>
      </c>
      <c r="K618" t="s" s="47">
        <v>49</v>
      </c>
      <c r="L618" t="s" s="47">
        <v>56</v>
      </c>
      <c r="M618" t="s" s="47">
        <v>27</v>
      </c>
      <c r="N618" t="s" s="47">
        <v>28</v>
      </c>
      <c r="O618" s="48">
        <v>80765</v>
      </c>
      <c r="P618" s="48">
        <v>51913</v>
      </c>
      <c r="Q618" s="48">
        <v>235</v>
      </c>
      <c r="R618" s="48">
        <v>18540</v>
      </c>
      <c r="S618" s="48">
        <v>32277</v>
      </c>
      <c r="T618" s="48">
        <v>13737</v>
      </c>
      <c r="U618" s="48">
        <v>4078</v>
      </c>
      <c r="V618" s="48">
        <v>0</v>
      </c>
      <c r="W618" s="48">
        <v>1821</v>
      </c>
      <c r="X618" s="48">
        <v>0</v>
      </c>
      <c r="Y618" s="48">
        <v>0</v>
      </c>
      <c r="Z618" s="48">
        <v>0</v>
      </c>
      <c r="AA618" s="48">
        <v>0</v>
      </c>
      <c r="AB618" s="48">
        <v>0</v>
      </c>
      <c r="AC618" s="48">
        <v>0</v>
      </c>
      <c r="AD618" s="48">
        <v>0</v>
      </c>
      <c r="AE618" s="48">
        <v>0</v>
      </c>
      <c r="AF618" s="48">
        <v>0</v>
      </c>
      <c r="AG618" s="11"/>
    </row>
    <row r="619" ht="15.75" customHeight="1">
      <c r="A619" t="s" s="43">
        <v>2206</v>
      </c>
      <c r="B619" t="s" s="44">
        <v>197</v>
      </c>
      <c r="C619" t="s" s="44">
        <v>2207</v>
      </c>
      <c r="D619" t="s" s="44">
        <v>436</v>
      </c>
      <c r="E619" t="s" s="44">
        <v>200</v>
      </c>
      <c r="F619" t="s" s="44">
        <v>79</v>
      </c>
      <c r="G619" t="s" s="44">
        <v>46</v>
      </c>
      <c r="H619" s="40">
        <v>43812.184027777781</v>
      </c>
      <c r="I619" t="s" s="44">
        <v>393</v>
      </c>
      <c r="J619" t="s" s="44">
        <v>2208</v>
      </c>
      <c r="K619" t="s" s="44">
        <v>49</v>
      </c>
      <c r="L619" t="s" s="44">
        <v>56</v>
      </c>
      <c r="M619" t="s" s="44">
        <v>27</v>
      </c>
      <c r="N619" t="s" s="44">
        <v>29</v>
      </c>
      <c r="O619" s="45">
        <v>81898</v>
      </c>
      <c r="P619" s="45">
        <v>61628</v>
      </c>
      <c r="Q619" s="45">
        <v>216</v>
      </c>
      <c r="R619" s="45">
        <v>9991</v>
      </c>
      <c r="S619" s="45">
        <v>33336</v>
      </c>
      <c r="T619" s="45">
        <v>4304</v>
      </c>
      <c r="U619" s="45">
        <v>23345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643</v>
      </c>
      <c r="AF619" s="45">
        <v>0</v>
      </c>
      <c r="AG619" s="41"/>
    </row>
    <row r="620" ht="15.75" customHeight="1">
      <c r="A620" t="s" s="46">
        <v>2209</v>
      </c>
      <c r="B620" t="s" s="47">
        <v>183</v>
      </c>
      <c r="C620" t="s" s="47">
        <v>2210</v>
      </c>
      <c r="D620" t="s" s="47">
        <v>481</v>
      </c>
      <c r="E620" t="s" s="47">
        <v>186</v>
      </c>
      <c r="F620" t="s" s="47">
        <v>79</v>
      </c>
      <c r="G620" t="s" s="47">
        <v>46</v>
      </c>
      <c r="H620" s="9">
        <v>43812.193055555559</v>
      </c>
      <c r="I620" t="s" s="47">
        <v>1022</v>
      </c>
      <c r="J620" t="s" s="47">
        <v>2211</v>
      </c>
      <c r="K620" t="s" s="47">
        <v>49</v>
      </c>
      <c r="L620" t="s" s="47">
        <v>56</v>
      </c>
      <c r="M620" t="s" s="47">
        <v>27</v>
      </c>
      <c r="N620" t="s" s="47">
        <v>28</v>
      </c>
      <c r="O620" s="48">
        <v>74892</v>
      </c>
      <c r="P620" s="48">
        <v>52053</v>
      </c>
      <c r="Q620" s="48">
        <v>226</v>
      </c>
      <c r="R620" s="48">
        <v>10955</v>
      </c>
      <c r="S620" s="48">
        <v>27394</v>
      </c>
      <c r="T620" s="48">
        <v>16439</v>
      </c>
      <c r="U620" s="48">
        <v>6602</v>
      </c>
      <c r="V620" s="48">
        <v>0</v>
      </c>
      <c r="W620" s="48">
        <v>1618</v>
      </c>
      <c r="X620" s="48">
        <v>0</v>
      </c>
      <c r="Y620" s="48">
        <v>0</v>
      </c>
      <c r="Z620" s="48">
        <v>0</v>
      </c>
      <c r="AA620" s="48">
        <v>0</v>
      </c>
      <c r="AB620" s="48">
        <v>0</v>
      </c>
      <c r="AC620" s="48">
        <v>0</v>
      </c>
      <c r="AD620" s="48">
        <v>0</v>
      </c>
      <c r="AE620" s="48">
        <v>0</v>
      </c>
      <c r="AF620" s="48">
        <v>0</v>
      </c>
      <c r="AG620" s="11"/>
    </row>
    <row r="621" ht="15.75" customHeight="1">
      <c r="A621" t="s" s="43">
        <v>2212</v>
      </c>
      <c r="B621" t="s" s="44">
        <v>166</v>
      </c>
      <c r="C621" t="s" s="44">
        <v>2213</v>
      </c>
      <c r="D621" t="s" s="44">
        <v>168</v>
      </c>
      <c r="E621" t="s" s="44">
        <v>169</v>
      </c>
      <c r="F621" t="s" s="44">
        <v>79</v>
      </c>
      <c r="G621" t="s" s="44">
        <v>46</v>
      </c>
      <c r="H621" s="40">
        <v>43812.152777777781</v>
      </c>
      <c r="I621" t="s" s="44">
        <v>187</v>
      </c>
      <c r="J621" t="s" s="44">
        <v>2214</v>
      </c>
      <c r="K621" t="s" s="44">
        <v>49</v>
      </c>
      <c r="L621" t="s" s="44">
        <v>50</v>
      </c>
      <c r="M621" t="s" s="44">
        <v>28</v>
      </c>
      <c r="N621" t="s" s="44">
        <v>27</v>
      </c>
      <c r="O621" s="45">
        <v>74536</v>
      </c>
      <c r="P621" s="45">
        <v>41557</v>
      </c>
      <c r="Q621" s="45">
        <v>127</v>
      </c>
      <c r="R621" s="45">
        <v>2165</v>
      </c>
      <c r="S621" s="45">
        <v>14577</v>
      </c>
      <c r="T621" s="45">
        <v>16742</v>
      </c>
      <c r="U621" s="45">
        <v>1705</v>
      </c>
      <c r="V621" s="45">
        <v>7019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1514</v>
      </c>
      <c r="AF621" s="45">
        <v>0</v>
      </c>
      <c r="AG621" s="41"/>
    </row>
    <row r="622" ht="15.75" customHeight="1">
      <c r="A622" t="s" s="46">
        <v>2215</v>
      </c>
      <c r="B622" t="s" s="47">
        <v>58</v>
      </c>
      <c r="C622" t="s" s="47">
        <v>2216</v>
      </c>
      <c r="D622" t="s" s="47">
        <v>60</v>
      </c>
      <c r="E622" t="s" s="47">
        <v>60</v>
      </c>
      <c r="F622" t="s" s="47">
        <v>60</v>
      </c>
      <c r="G622" t="s" s="47">
        <v>46</v>
      </c>
      <c r="H622" s="9">
        <v>43812.202083333330</v>
      </c>
      <c r="I622" t="s" s="47">
        <v>124</v>
      </c>
      <c r="J622" t="s" s="47">
        <v>2217</v>
      </c>
      <c r="K622" t="s" s="47">
        <v>49</v>
      </c>
      <c r="L622" t="s" s="47">
        <v>56</v>
      </c>
      <c r="M622" t="s" s="47">
        <v>27</v>
      </c>
      <c r="N622" t="s" s="47">
        <v>32</v>
      </c>
      <c r="O622" s="48">
        <v>72640</v>
      </c>
      <c r="P622" s="48">
        <v>53345</v>
      </c>
      <c r="Q622" s="48">
        <v>114</v>
      </c>
      <c r="R622" s="48">
        <v>843</v>
      </c>
      <c r="S622" s="48">
        <v>22752</v>
      </c>
      <c r="T622" s="48">
        <v>2431</v>
      </c>
      <c r="U622" s="48">
        <v>6253</v>
      </c>
      <c r="V622" s="48">
        <v>0</v>
      </c>
      <c r="W622" s="48">
        <v>0</v>
      </c>
      <c r="X622" s="48">
        <v>21909</v>
      </c>
      <c r="Y622" s="48">
        <v>0</v>
      </c>
      <c r="Z622" s="48">
        <v>0</v>
      </c>
      <c r="AA622" s="48">
        <v>0</v>
      </c>
      <c r="AB622" s="48">
        <v>0</v>
      </c>
      <c r="AC622" s="48">
        <v>0</v>
      </c>
      <c r="AD622" s="48">
        <v>0</v>
      </c>
      <c r="AE622" s="48">
        <v>0</v>
      </c>
      <c r="AF622" s="48">
        <v>0</v>
      </c>
      <c r="AG622" s="11"/>
    </row>
    <row r="623" ht="15.75" customHeight="1">
      <c r="A623" t="s" s="43">
        <v>2218</v>
      </c>
      <c r="B623" t="s" s="44">
        <v>84</v>
      </c>
      <c r="C623" t="s" s="44">
        <v>2219</v>
      </c>
      <c r="D623" t="s" s="44">
        <v>86</v>
      </c>
      <c r="E623" t="s" s="44">
        <v>86</v>
      </c>
      <c r="F623" t="s" s="44">
        <v>79</v>
      </c>
      <c r="G623" t="s" s="44">
        <v>80</v>
      </c>
      <c r="H623" s="40">
        <v>43812.127777777780</v>
      </c>
      <c r="I623" t="s" s="44">
        <v>2220</v>
      </c>
      <c r="J623" t="s" s="44">
        <v>2221</v>
      </c>
      <c r="K623" t="s" s="44">
        <v>64</v>
      </c>
      <c r="L623" t="s" s="44">
        <v>131</v>
      </c>
      <c r="M623" t="s" s="44">
        <v>27</v>
      </c>
      <c r="N623" t="s" s="44">
        <v>28</v>
      </c>
      <c r="O623" s="45">
        <v>62046</v>
      </c>
      <c r="P623" s="45">
        <v>35975</v>
      </c>
      <c r="Q623" s="45">
        <v>104</v>
      </c>
      <c r="R623" s="45">
        <v>1593</v>
      </c>
      <c r="S623" s="45">
        <v>16804</v>
      </c>
      <c r="T623" s="45">
        <v>15211</v>
      </c>
      <c r="U623" s="45">
        <v>1313</v>
      </c>
      <c r="V623" s="45">
        <v>1475</v>
      </c>
      <c r="W623" s="45">
        <v>627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545</v>
      </c>
      <c r="AF623" s="45">
        <v>0</v>
      </c>
      <c r="AG623" s="41"/>
    </row>
    <row r="624" ht="15.75" customHeight="1">
      <c r="A624" t="s" s="46">
        <v>2222</v>
      </c>
      <c r="B624" t="s" s="47">
        <v>84</v>
      </c>
      <c r="C624" t="s" s="47">
        <v>2223</v>
      </c>
      <c r="D624" t="s" s="47">
        <v>86</v>
      </c>
      <c r="E624" t="s" s="47">
        <v>86</v>
      </c>
      <c r="F624" t="s" s="47">
        <v>79</v>
      </c>
      <c r="G624" t="s" s="47">
        <v>80</v>
      </c>
      <c r="H624" s="9">
        <v>43812.115972222222</v>
      </c>
      <c r="I624" t="s" s="47">
        <v>2224</v>
      </c>
      <c r="J624" t="s" s="47">
        <v>2225</v>
      </c>
      <c r="K624" t="s" s="47">
        <v>49</v>
      </c>
      <c r="L624" t="s" s="47">
        <v>181</v>
      </c>
      <c r="M624" t="s" s="47">
        <v>27</v>
      </c>
      <c r="N624" t="s" s="47">
        <v>28</v>
      </c>
      <c r="O624" s="48">
        <v>64517</v>
      </c>
      <c r="P624" s="48">
        <v>34459</v>
      </c>
      <c r="Q624" s="48">
        <v>84</v>
      </c>
      <c r="R624" s="48">
        <v>3799</v>
      </c>
      <c r="S624" s="48">
        <v>17419</v>
      </c>
      <c r="T624" s="48">
        <v>13620</v>
      </c>
      <c r="U624" s="48">
        <v>915</v>
      </c>
      <c r="V624" s="48">
        <v>1841</v>
      </c>
      <c r="W624" s="48">
        <v>664</v>
      </c>
      <c r="X624" s="48">
        <v>0</v>
      </c>
      <c r="Y624" s="48">
        <v>0</v>
      </c>
      <c r="Z624" s="48">
        <v>0</v>
      </c>
      <c r="AA624" s="48">
        <v>0</v>
      </c>
      <c r="AB624" s="48">
        <v>0</v>
      </c>
      <c r="AC624" s="48">
        <v>0</v>
      </c>
      <c r="AD624" s="48">
        <v>0</v>
      </c>
      <c r="AE624" s="48">
        <v>0</v>
      </c>
      <c r="AF624" s="48">
        <v>0</v>
      </c>
      <c r="AG624" s="11"/>
    </row>
    <row r="625" ht="15.75" customHeight="1">
      <c r="A625" t="s" s="43">
        <v>2226</v>
      </c>
      <c r="B625" t="s" s="44">
        <v>197</v>
      </c>
      <c r="C625" t="s" s="44">
        <v>2227</v>
      </c>
      <c r="D625" t="s" s="44">
        <v>383</v>
      </c>
      <c r="E625" t="s" s="44">
        <v>200</v>
      </c>
      <c r="F625" t="s" s="44">
        <v>79</v>
      </c>
      <c r="G625" t="s" s="44">
        <v>46</v>
      </c>
      <c r="H625" s="40">
        <v>43812.19375</v>
      </c>
      <c r="I625" t="s" s="44">
        <v>366</v>
      </c>
      <c r="J625" t="s" s="44">
        <v>2228</v>
      </c>
      <c r="K625" t="s" s="44">
        <v>49</v>
      </c>
      <c r="L625" t="s" s="44">
        <v>56</v>
      </c>
      <c r="M625" t="s" s="44">
        <v>27</v>
      </c>
      <c r="N625" t="s" s="44">
        <v>29</v>
      </c>
      <c r="O625" s="45">
        <v>81897</v>
      </c>
      <c r="P625" s="45">
        <v>60925</v>
      </c>
      <c r="Q625" s="45">
        <v>237</v>
      </c>
      <c r="R625" s="45">
        <v>14106</v>
      </c>
      <c r="S625" s="45">
        <v>33589</v>
      </c>
      <c r="T625" s="45">
        <v>5729</v>
      </c>
      <c r="U625" s="45">
        <v>19483</v>
      </c>
      <c r="V625" s="45">
        <v>0</v>
      </c>
      <c r="W625" s="45">
        <v>2124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1"/>
    </row>
    <row r="626" ht="15.75" customHeight="1">
      <c r="A626" t="s" s="46">
        <v>2229</v>
      </c>
      <c r="B626" t="s" s="47">
        <v>58</v>
      </c>
      <c r="C626" t="s" s="47">
        <v>2230</v>
      </c>
      <c r="D626" t="s" s="47">
        <v>60</v>
      </c>
      <c r="E626" t="s" s="47">
        <v>60</v>
      </c>
      <c r="F626" t="s" s="47">
        <v>60</v>
      </c>
      <c r="G626" t="s" s="47">
        <v>46</v>
      </c>
      <c r="H626" s="9">
        <v>43812.092361111114</v>
      </c>
      <c r="I626" t="s" s="47">
        <v>662</v>
      </c>
      <c r="J626" t="s" s="47">
        <v>2231</v>
      </c>
      <c r="K626" t="s" s="47">
        <v>49</v>
      </c>
      <c r="L626" t="s" s="47">
        <v>65</v>
      </c>
      <c r="M626" t="s" s="47">
        <v>32</v>
      </c>
      <c r="N626" t="s" s="47">
        <v>28</v>
      </c>
      <c r="O626" s="48">
        <v>66517</v>
      </c>
      <c r="P626" s="48">
        <v>45140</v>
      </c>
      <c r="Q626" s="48">
        <v>104</v>
      </c>
      <c r="R626" s="48">
        <v>9553</v>
      </c>
      <c r="S626" s="48">
        <v>6436</v>
      </c>
      <c r="T626" s="48">
        <v>12843</v>
      </c>
      <c r="U626" s="48">
        <v>1890</v>
      </c>
      <c r="V626" s="48">
        <v>0</v>
      </c>
      <c r="W626" s="48">
        <v>867</v>
      </c>
      <c r="X626" s="48">
        <v>22396</v>
      </c>
      <c r="Y626" s="48">
        <v>0</v>
      </c>
      <c r="Z626" s="48">
        <v>0</v>
      </c>
      <c r="AA626" s="48">
        <v>0</v>
      </c>
      <c r="AB626" s="48">
        <v>0</v>
      </c>
      <c r="AC626" s="48">
        <v>0</v>
      </c>
      <c r="AD626" s="48">
        <v>0</v>
      </c>
      <c r="AE626" s="48">
        <v>708</v>
      </c>
      <c r="AF626" s="48">
        <v>0</v>
      </c>
      <c r="AG626" s="11"/>
    </row>
    <row r="627" ht="15.75" customHeight="1">
      <c r="A627" t="s" s="43">
        <v>2232</v>
      </c>
      <c r="B627" t="s" s="44">
        <v>160</v>
      </c>
      <c r="C627" t="s" s="44">
        <v>2233</v>
      </c>
      <c r="D627" t="s" s="44">
        <v>162</v>
      </c>
      <c r="E627" t="s" s="44">
        <v>162</v>
      </c>
      <c r="F627" t="s" s="44">
        <v>79</v>
      </c>
      <c r="G627" t="s" s="44">
        <v>80</v>
      </c>
      <c r="H627" s="40">
        <v>43812.154166666667</v>
      </c>
      <c r="I627" t="s" s="44">
        <v>2234</v>
      </c>
      <c r="J627" t="s" s="44">
        <v>1247</v>
      </c>
      <c r="K627" t="s" s="44">
        <v>64</v>
      </c>
      <c r="L627" t="s" s="44">
        <v>50</v>
      </c>
      <c r="M627" t="s" s="44">
        <v>28</v>
      </c>
      <c r="N627" t="s" s="44">
        <v>27</v>
      </c>
      <c r="O627" s="45">
        <v>97947</v>
      </c>
      <c r="P627" s="45">
        <v>60200</v>
      </c>
      <c r="Q627" s="45">
        <v>317</v>
      </c>
      <c r="R627" s="45">
        <v>32388</v>
      </c>
      <c r="S627" s="45">
        <v>9793</v>
      </c>
      <c r="T627" s="45">
        <v>42181</v>
      </c>
      <c r="U627" s="45">
        <v>4161</v>
      </c>
      <c r="V627" s="45">
        <v>1679</v>
      </c>
      <c r="W627" s="45">
        <v>1780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606</v>
      </c>
      <c r="AF627" s="45">
        <v>0</v>
      </c>
      <c r="AG627" s="41"/>
    </row>
    <row r="628" ht="15.75" customHeight="1">
      <c r="A628" t="s" s="46">
        <v>2235</v>
      </c>
      <c r="B628" t="s" s="47">
        <v>90</v>
      </c>
      <c r="C628" t="s" s="47">
        <v>2236</v>
      </c>
      <c r="D628" t="s" s="47">
        <v>324</v>
      </c>
      <c r="E628" t="s" s="47">
        <v>93</v>
      </c>
      <c r="F628" t="s" s="47">
        <v>79</v>
      </c>
      <c r="G628" t="s" s="47">
        <v>46</v>
      </c>
      <c r="H628" s="9">
        <v>43812.129861111112</v>
      </c>
      <c r="I628" t="s" s="47">
        <v>768</v>
      </c>
      <c r="J628" t="s" s="47">
        <v>1525</v>
      </c>
      <c r="K628" t="s" s="47">
        <v>64</v>
      </c>
      <c r="L628" t="s" s="47">
        <v>50</v>
      </c>
      <c r="M628" t="s" s="47">
        <v>28</v>
      </c>
      <c r="N628" t="s" s="47">
        <v>27</v>
      </c>
      <c r="O628" s="48">
        <v>73347</v>
      </c>
      <c r="P628" s="48">
        <v>52663</v>
      </c>
      <c r="Q628" s="48">
        <v>170</v>
      </c>
      <c r="R628" s="48">
        <v>8336</v>
      </c>
      <c r="S628" s="48">
        <v>19122</v>
      </c>
      <c r="T628" s="48">
        <v>27458</v>
      </c>
      <c r="U628" s="48">
        <v>2560</v>
      </c>
      <c r="V628" s="48">
        <v>2275</v>
      </c>
      <c r="W628" s="48">
        <v>1248</v>
      </c>
      <c r="X628" s="48">
        <v>0</v>
      </c>
      <c r="Y628" s="48">
        <v>0</v>
      </c>
      <c r="Z628" s="48">
        <v>0</v>
      </c>
      <c r="AA628" s="48">
        <v>0</v>
      </c>
      <c r="AB628" s="48">
        <v>0</v>
      </c>
      <c r="AC628" s="48">
        <v>0</v>
      </c>
      <c r="AD628" s="48">
        <v>0</v>
      </c>
      <c r="AE628" s="48">
        <v>0</v>
      </c>
      <c r="AF628" s="48">
        <v>0</v>
      </c>
      <c r="AG628" s="11"/>
    </row>
    <row r="629" ht="15.75" customHeight="1">
      <c r="A629" t="s" s="43">
        <v>2237</v>
      </c>
      <c r="B629" t="s" s="44">
        <v>160</v>
      </c>
      <c r="C629" t="s" s="44">
        <v>2238</v>
      </c>
      <c r="D629" t="s" s="44">
        <v>162</v>
      </c>
      <c r="E629" t="s" s="44">
        <v>162</v>
      </c>
      <c r="F629" t="s" s="44">
        <v>79</v>
      </c>
      <c r="G629" t="s" s="44">
        <v>80</v>
      </c>
      <c r="H629" s="40">
        <v>43812.13125</v>
      </c>
      <c r="I629" t="s" s="44">
        <v>1976</v>
      </c>
      <c r="J629" t="s" s="44">
        <v>2239</v>
      </c>
      <c r="K629" t="s" s="44">
        <v>64</v>
      </c>
      <c r="L629" t="s" s="44">
        <v>50</v>
      </c>
      <c r="M629" t="s" s="44">
        <v>28</v>
      </c>
      <c r="N629" t="s" s="44">
        <v>27</v>
      </c>
      <c r="O629" s="45">
        <v>65519</v>
      </c>
      <c r="P629" s="45">
        <v>42911</v>
      </c>
      <c r="Q629" s="45">
        <v>133</v>
      </c>
      <c r="R629" s="45">
        <v>10759</v>
      </c>
      <c r="S629" s="45">
        <v>12481</v>
      </c>
      <c r="T629" s="45">
        <v>23240</v>
      </c>
      <c r="U629" s="45">
        <v>5593</v>
      </c>
      <c r="V629" s="45">
        <v>418</v>
      </c>
      <c r="W629" s="45">
        <v>1064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115</v>
      </c>
      <c r="AF629" s="45">
        <v>0</v>
      </c>
      <c r="AG629" s="41"/>
    </row>
    <row r="630" ht="15.75" customHeight="1">
      <c r="A630" t="s" s="46">
        <v>2240</v>
      </c>
      <c r="B630" t="s" s="47">
        <v>90</v>
      </c>
      <c r="C630" t="s" s="47">
        <v>2241</v>
      </c>
      <c r="D630" t="s" s="47">
        <v>178</v>
      </c>
      <c r="E630" t="s" s="47">
        <v>93</v>
      </c>
      <c r="F630" t="s" s="47">
        <v>79</v>
      </c>
      <c r="G630" t="s" s="47">
        <v>46</v>
      </c>
      <c r="H630" s="9">
        <v>43812.102777777778</v>
      </c>
      <c r="I630" t="s" s="47">
        <v>2242</v>
      </c>
      <c r="J630" t="s" s="47">
        <v>2243</v>
      </c>
      <c r="K630" t="s" s="47">
        <v>49</v>
      </c>
      <c r="L630" t="s" s="47">
        <v>203</v>
      </c>
      <c r="M630" t="s" s="47">
        <v>29</v>
      </c>
      <c r="N630" t="s" s="47">
        <v>27</v>
      </c>
      <c r="O630" s="48">
        <v>67789</v>
      </c>
      <c r="P630" s="48">
        <v>52712</v>
      </c>
      <c r="Q630" s="48">
        <v>141</v>
      </c>
      <c r="R630" s="48">
        <v>1934</v>
      </c>
      <c r="S630" s="48">
        <v>23861</v>
      </c>
      <c r="T630" s="48">
        <v>2293</v>
      </c>
      <c r="U630" s="48">
        <v>25795</v>
      </c>
      <c r="V630" s="48">
        <v>763</v>
      </c>
      <c r="W630" s="48">
        <v>0</v>
      </c>
      <c r="X630" s="48">
        <v>0</v>
      </c>
      <c r="Y630" s="48">
        <v>0</v>
      </c>
      <c r="Z630" s="48">
        <v>0</v>
      </c>
      <c r="AA630" s="48">
        <v>0</v>
      </c>
      <c r="AB630" s="48">
        <v>0</v>
      </c>
      <c r="AC630" s="48">
        <v>0</v>
      </c>
      <c r="AD630" s="48">
        <v>0</v>
      </c>
      <c r="AE630" s="48">
        <v>0</v>
      </c>
      <c r="AF630" s="48">
        <v>0</v>
      </c>
      <c r="AG630" s="11"/>
    </row>
    <row r="631" ht="15.75" customHeight="1">
      <c r="A631" t="s" s="43">
        <v>2244</v>
      </c>
      <c r="B631" t="s" s="44">
        <v>197</v>
      </c>
      <c r="C631" t="s" s="44">
        <v>2245</v>
      </c>
      <c r="D631" t="s" s="44">
        <v>199</v>
      </c>
      <c r="E631" t="s" s="44">
        <v>200</v>
      </c>
      <c r="F631" t="s" s="44">
        <v>79</v>
      </c>
      <c r="G631" t="s" s="44">
        <v>46</v>
      </c>
      <c r="H631" s="40">
        <v>43812.203472222223</v>
      </c>
      <c r="I631" t="s" s="44">
        <v>187</v>
      </c>
      <c r="J631" t="s" s="44">
        <v>2246</v>
      </c>
      <c r="K631" t="s" s="44">
        <v>49</v>
      </c>
      <c r="L631" t="s" s="44">
        <v>56</v>
      </c>
      <c r="M631" t="s" s="44">
        <v>27</v>
      </c>
      <c r="N631" t="s" s="44">
        <v>28</v>
      </c>
      <c r="O631" s="45">
        <v>82526</v>
      </c>
      <c r="P631" s="45">
        <v>55614</v>
      </c>
      <c r="Q631" s="45">
        <v>255</v>
      </c>
      <c r="R631" s="45">
        <v>17121</v>
      </c>
      <c r="S631" s="45">
        <v>31983</v>
      </c>
      <c r="T631" s="45">
        <v>14862</v>
      </c>
      <c r="U631" s="45">
        <v>6935</v>
      </c>
      <c r="V631" s="45">
        <v>0</v>
      </c>
      <c r="W631" s="45">
        <v>1834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1"/>
    </row>
    <row r="632" ht="15.75" customHeight="1">
      <c r="A632" t="s" s="46">
        <v>2247</v>
      </c>
      <c r="B632" t="s" s="47">
        <v>183</v>
      </c>
      <c r="C632" t="s" s="47">
        <v>2248</v>
      </c>
      <c r="D632" t="s" s="47">
        <v>508</v>
      </c>
      <c r="E632" t="s" s="47">
        <v>186</v>
      </c>
      <c r="F632" t="s" s="47">
        <v>79</v>
      </c>
      <c r="G632" t="s" s="47">
        <v>46</v>
      </c>
      <c r="H632" s="9">
        <v>43812.113888888889</v>
      </c>
      <c r="I632" t="s" s="47">
        <v>1053</v>
      </c>
      <c r="J632" t="s" s="47">
        <v>2249</v>
      </c>
      <c r="K632" t="s" s="47">
        <v>49</v>
      </c>
      <c r="L632" t="s" s="47">
        <v>56</v>
      </c>
      <c r="M632" t="s" s="47">
        <v>27</v>
      </c>
      <c r="N632" t="s" s="47">
        <v>28</v>
      </c>
      <c r="O632" s="48">
        <v>80193</v>
      </c>
      <c r="P632" s="48">
        <v>51437</v>
      </c>
      <c r="Q632" s="48">
        <v>336</v>
      </c>
      <c r="R632" s="48">
        <v>23194</v>
      </c>
      <c r="S632" s="48">
        <v>33842</v>
      </c>
      <c r="T632" s="48">
        <v>10648</v>
      </c>
      <c r="U632" s="48">
        <v>4685</v>
      </c>
      <c r="V632" s="48">
        <v>0</v>
      </c>
      <c r="W632" s="48">
        <v>2262</v>
      </c>
      <c r="X632" s="48">
        <v>0</v>
      </c>
      <c r="Y632" s="48">
        <v>0</v>
      </c>
      <c r="Z632" s="48">
        <v>0</v>
      </c>
      <c r="AA632" s="48">
        <v>0</v>
      </c>
      <c r="AB632" s="48">
        <v>0</v>
      </c>
      <c r="AC632" s="48">
        <v>0</v>
      </c>
      <c r="AD632" s="48">
        <v>0</v>
      </c>
      <c r="AE632" s="48">
        <v>0</v>
      </c>
      <c r="AF632" s="48">
        <v>0</v>
      </c>
      <c r="AG632" s="11"/>
    </row>
    <row r="633" ht="15.75" customHeight="1">
      <c r="A633" t="s" s="43">
        <v>2250</v>
      </c>
      <c r="B633" t="s" s="44">
        <v>228</v>
      </c>
      <c r="C633" t="s" s="44">
        <v>2251</v>
      </c>
      <c r="D633" t="s" s="44">
        <v>230</v>
      </c>
      <c r="E633" t="s" s="44">
        <v>230</v>
      </c>
      <c r="F633" t="s" s="44">
        <v>230</v>
      </c>
      <c r="G633" t="s" s="44">
        <v>46</v>
      </c>
      <c r="H633" s="40">
        <v>43812.096527777780</v>
      </c>
      <c r="I633" t="s" s="44">
        <v>2252</v>
      </c>
      <c r="J633" t="s" s="44">
        <v>2253</v>
      </c>
      <c r="K633" t="s" s="44">
        <v>64</v>
      </c>
      <c r="L633" t="s" s="44">
        <v>247</v>
      </c>
      <c r="M633" t="s" s="44">
        <v>35</v>
      </c>
      <c r="N633" t="s" s="44">
        <v>34</v>
      </c>
      <c r="O633" s="45">
        <v>66259</v>
      </c>
      <c r="P633" s="45">
        <v>41186</v>
      </c>
      <c r="Q633" s="45">
        <v>189</v>
      </c>
      <c r="R633" s="45">
        <v>7478</v>
      </c>
      <c r="S633" s="45">
        <v>0</v>
      </c>
      <c r="T633" s="45">
        <v>0</v>
      </c>
      <c r="U633" s="45">
        <v>0</v>
      </c>
      <c r="V633" s="45">
        <v>0</v>
      </c>
      <c r="W633" s="45">
        <v>521</v>
      </c>
      <c r="X633" s="45">
        <v>0</v>
      </c>
      <c r="Y633" s="45">
        <v>0</v>
      </c>
      <c r="Z633" s="45">
        <v>9066</v>
      </c>
      <c r="AA633" s="45">
        <v>16544</v>
      </c>
      <c r="AB633" s="45">
        <v>7330</v>
      </c>
      <c r="AC633" s="45">
        <v>2774</v>
      </c>
      <c r="AD633" s="45">
        <v>3979</v>
      </c>
      <c r="AE633" s="45">
        <v>972</v>
      </c>
      <c r="AF633" s="45">
        <v>0</v>
      </c>
      <c r="AG633" s="41"/>
    </row>
    <row r="634" ht="15.75" customHeight="1">
      <c r="A634" t="s" s="46">
        <v>2254</v>
      </c>
      <c r="B634" t="s" s="47">
        <v>84</v>
      </c>
      <c r="C634" t="s" s="47">
        <v>2255</v>
      </c>
      <c r="D634" t="s" s="47">
        <v>476</v>
      </c>
      <c r="E634" t="s" s="47">
        <v>86</v>
      </c>
      <c r="F634" t="s" s="47">
        <v>79</v>
      </c>
      <c r="G634" t="s" s="47">
        <v>46</v>
      </c>
      <c r="H634" s="9">
        <v>43812.136111111111</v>
      </c>
      <c r="I634" t="s" s="47">
        <v>2256</v>
      </c>
      <c r="J634" t="s" s="47">
        <v>2257</v>
      </c>
      <c r="K634" t="s" s="47">
        <v>64</v>
      </c>
      <c r="L634" t="s" s="47">
        <v>56</v>
      </c>
      <c r="M634" t="s" s="47">
        <v>27</v>
      </c>
      <c r="N634" t="s" s="47">
        <v>29</v>
      </c>
      <c r="O634" s="48">
        <v>76241</v>
      </c>
      <c r="P634" s="48">
        <v>57530</v>
      </c>
      <c r="Q634" s="48">
        <v>296</v>
      </c>
      <c r="R634" s="48">
        <v>24499</v>
      </c>
      <c r="S634" s="48">
        <v>34909</v>
      </c>
      <c r="T634" s="48">
        <v>9496</v>
      </c>
      <c r="U634" s="48">
        <v>10410</v>
      </c>
      <c r="V634" s="48">
        <v>0</v>
      </c>
      <c r="W634" s="48">
        <v>2715</v>
      </c>
      <c r="X634" s="48">
        <v>0</v>
      </c>
      <c r="Y634" s="48">
        <v>0</v>
      </c>
      <c r="Z634" s="48">
        <v>0</v>
      </c>
      <c r="AA634" s="48">
        <v>0</v>
      </c>
      <c r="AB634" s="48">
        <v>0</v>
      </c>
      <c r="AC634" s="48">
        <v>0</v>
      </c>
      <c r="AD634" s="48">
        <v>0</v>
      </c>
      <c r="AE634" s="48">
        <v>0</v>
      </c>
      <c r="AF634" s="48">
        <v>0</v>
      </c>
      <c r="AG634" s="11"/>
    </row>
    <row r="635" ht="15.75" customHeight="1">
      <c r="A635" t="s" s="43">
        <v>2258</v>
      </c>
      <c r="B635" t="s" s="44">
        <v>90</v>
      </c>
      <c r="C635" t="s" s="44">
        <v>2259</v>
      </c>
      <c r="D635" t="s" s="44">
        <v>92</v>
      </c>
      <c r="E635" t="s" s="44">
        <v>93</v>
      </c>
      <c r="F635" t="s" s="44">
        <v>79</v>
      </c>
      <c r="G635" t="s" s="44">
        <v>46</v>
      </c>
      <c r="H635" s="40">
        <v>43812.077777777777</v>
      </c>
      <c r="I635" t="s" s="44">
        <v>848</v>
      </c>
      <c r="J635" t="s" s="44">
        <v>2260</v>
      </c>
      <c r="K635" t="s" s="44">
        <v>64</v>
      </c>
      <c r="L635" t="s" s="44">
        <v>50</v>
      </c>
      <c r="M635" t="s" s="44">
        <v>28</v>
      </c>
      <c r="N635" t="s" s="44">
        <v>27</v>
      </c>
      <c r="O635" s="45">
        <v>75680</v>
      </c>
      <c r="P635" s="45">
        <v>45042</v>
      </c>
      <c r="Q635" s="45">
        <v>134</v>
      </c>
      <c r="R635" s="45">
        <v>6728</v>
      </c>
      <c r="S635" s="45">
        <v>14314</v>
      </c>
      <c r="T635" s="45">
        <v>21042</v>
      </c>
      <c r="U635" s="45">
        <v>2428</v>
      </c>
      <c r="V635" s="45">
        <v>5959</v>
      </c>
      <c r="W635" s="45">
        <v>1299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1"/>
    </row>
    <row r="636" ht="15.75" customHeight="1">
      <c r="A636" t="s" s="46">
        <v>2261</v>
      </c>
      <c r="B636" t="s" s="47">
        <v>160</v>
      </c>
      <c r="C636" t="s" s="47">
        <v>2262</v>
      </c>
      <c r="D636" t="s" s="47">
        <v>162</v>
      </c>
      <c r="E636" t="s" s="47">
        <v>162</v>
      </c>
      <c r="F636" t="s" s="47">
        <v>79</v>
      </c>
      <c r="G636" t="s" s="47">
        <v>80</v>
      </c>
      <c r="H636" s="9">
        <v>43812.160416666666</v>
      </c>
      <c r="I636" t="s" s="47">
        <v>47</v>
      </c>
      <c r="J636" t="s" s="47">
        <v>2263</v>
      </c>
      <c r="K636" t="s" s="47">
        <v>49</v>
      </c>
      <c r="L636" t="s" s="47">
        <v>56</v>
      </c>
      <c r="M636" t="s" s="47">
        <v>27</v>
      </c>
      <c r="N636" t="s" s="47">
        <v>29</v>
      </c>
      <c r="O636" s="48">
        <v>68240</v>
      </c>
      <c r="P636" s="48">
        <v>53027</v>
      </c>
      <c r="Q636" s="48">
        <v>217</v>
      </c>
      <c r="R636" s="48">
        <v>628</v>
      </c>
      <c r="S636" s="48">
        <v>20373</v>
      </c>
      <c r="T636" s="48">
        <v>12543</v>
      </c>
      <c r="U636" s="48">
        <v>19745</v>
      </c>
      <c r="V636" s="48">
        <v>0</v>
      </c>
      <c r="W636" s="48">
        <v>0</v>
      </c>
      <c r="X636" s="48">
        <v>0</v>
      </c>
      <c r="Y636" s="48">
        <v>0</v>
      </c>
      <c r="Z636" s="48">
        <v>0</v>
      </c>
      <c r="AA636" s="48">
        <v>0</v>
      </c>
      <c r="AB636" s="48">
        <v>0</v>
      </c>
      <c r="AC636" s="48">
        <v>0</v>
      </c>
      <c r="AD636" s="48">
        <v>0</v>
      </c>
      <c r="AE636" s="48">
        <v>366</v>
      </c>
      <c r="AF636" s="48">
        <v>0</v>
      </c>
      <c r="AG636" s="11"/>
    </row>
    <row r="637" ht="15.75" customHeight="1">
      <c r="A637" t="s" s="43">
        <v>2264</v>
      </c>
      <c r="B637" t="s" s="44">
        <v>75</v>
      </c>
      <c r="C637" t="s" s="44">
        <v>2265</v>
      </c>
      <c r="D637" t="s" s="44">
        <v>77</v>
      </c>
      <c r="E637" t="s" s="44">
        <v>78</v>
      </c>
      <c r="F637" t="s" s="44">
        <v>79</v>
      </c>
      <c r="G637" t="s" s="44">
        <v>46</v>
      </c>
      <c r="H637" s="40">
        <v>43812.229166666664</v>
      </c>
      <c r="I637" t="s" s="44">
        <v>47</v>
      </c>
      <c r="J637" t="s" s="44">
        <v>2266</v>
      </c>
      <c r="K637" t="s" s="44">
        <v>49</v>
      </c>
      <c r="L637" t="s" s="44">
        <v>56</v>
      </c>
      <c r="M637" t="s" s="44">
        <v>27</v>
      </c>
      <c r="N637" t="s" s="44">
        <v>29</v>
      </c>
      <c r="O637" s="45">
        <v>75582</v>
      </c>
      <c r="P637" s="45">
        <v>58890</v>
      </c>
      <c r="Q637" s="45">
        <v>210</v>
      </c>
      <c r="R637" s="45">
        <v>985</v>
      </c>
      <c r="S637" s="45">
        <v>28430</v>
      </c>
      <c r="T637" s="45">
        <v>2723</v>
      </c>
      <c r="U637" s="45">
        <v>27445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292</v>
      </c>
      <c r="AF637" s="45">
        <v>0</v>
      </c>
      <c r="AG637" s="41"/>
    </row>
    <row r="638" ht="15.75" customHeight="1">
      <c r="A638" t="s" s="46">
        <v>2267</v>
      </c>
      <c r="B638" t="s" s="47">
        <v>75</v>
      </c>
      <c r="C638" t="s" s="47">
        <v>2268</v>
      </c>
      <c r="D638" t="s" s="47">
        <v>392</v>
      </c>
      <c r="E638" t="s" s="47">
        <v>78</v>
      </c>
      <c r="F638" t="s" s="47">
        <v>79</v>
      </c>
      <c r="G638" t="s" s="47">
        <v>46</v>
      </c>
      <c r="H638" s="9">
        <v>43812.160416666666</v>
      </c>
      <c r="I638" t="s" s="47">
        <v>1041</v>
      </c>
      <c r="J638" t="s" s="47">
        <v>2269</v>
      </c>
      <c r="K638" t="s" s="47">
        <v>49</v>
      </c>
      <c r="L638" t="s" s="47">
        <v>56</v>
      </c>
      <c r="M638" t="s" s="47">
        <v>27</v>
      </c>
      <c r="N638" t="s" s="47">
        <v>29</v>
      </c>
      <c r="O638" s="48">
        <v>75038</v>
      </c>
      <c r="P638" s="48">
        <v>53750</v>
      </c>
      <c r="Q638" s="48">
        <v>201</v>
      </c>
      <c r="R638" s="48">
        <v>20079</v>
      </c>
      <c r="S638" s="48">
        <v>31501</v>
      </c>
      <c r="T638" s="48">
        <v>8147</v>
      </c>
      <c r="U638" s="48">
        <v>11422</v>
      </c>
      <c r="V638" s="48">
        <v>0</v>
      </c>
      <c r="W638" s="48">
        <v>1796</v>
      </c>
      <c r="X638" s="48">
        <v>0</v>
      </c>
      <c r="Y638" s="48">
        <v>0</v>
      </c>
      <c r="Z638" s="48">
        <v>0</v>
      </c>
      <c r="AA638" s="48">
        <v>0</v>
      </c>
      <c r="AB638" s="48">
        <v>0</v>
      </c>
      <c r="AC638" s="48">
        <v>0</v>
      </c>
      <c r="AD638" s="48">
        <v>0</v>
      </c>
      <c r="AE638" s="48">
        <v>884</v>
      </c>
      <c r="AF638" s="48">
        <v>0</v>
      </c>
      <c r="AG638" s="11"/>
    </row>
    <row r="639" ht="15.75" customHeight="1">
      <c r="A639" t="s" s="43">
        <v>2270</v>
      </c>
      <c r="B639" t="s" s="44">
        <v>90</v>
      </c>
      <c r="C639" t="s" s="44">
        <v>2271</v>
      </c>
      <c r="D639" t="s" s="44">
        <v>280</v>
      </c>
      <c r="E639" t="s" s="44">
        <v>93</v>
      </c>
      <c r="F639" t="s" s="44">
        <v>79</v>
      </c>
      <c r="G639" t="s" s="44">
        <v>46</v>
      </c>
      <c r="H639" s="40">
        <v>43812.109722222223</v>
      </c>
      <c r="I639" t="s" s="44">
        <v>996</v>
      </c>
      <c r="J639" t="s" s="44">
        <v>2272</v>
      </c>
      <c r="K639" t="s" s="44">
        <v>64</v>
      </c>
      <c r="L639" t="s" s="44">
        <v>50</v>
      </c>
      <c r="M639" t="s" s="44">
        <v>28</v>
      </c>
      <c r="N639" t="s" s="44">
        <v>27</v>
      </c>
      <c r="O639" s="45">
        <v>57280</v>
      </c>
      <c r="P639" s="45">
        <v>43547</v>
      </c>
      <c r="Q639" s="45">
        <v>112</v>
      </c>
      <c r="R639" s="45">
        <v>6105</v>
      </c>
      <c r="S639" s="45">
        <v>16179</v>
      </c>
      <c r="T639" s="45">
        <v>22284</v>
      </c>
      <c r="U639" s="45">
        <v>2917</v>
      </c>
      <c r="V639" s="45">
        <v>1219</v>
      </c>
      <c r="W639" s="45">
        <v>948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1"/>
    </row>
    <row r="640" ht="15.75" customHeight="1">
      <c r="A640" t="s" s="46">
        <v>2273</v>
      </c>
      <c r="B640" t="s" s="47">
        <v>90</v>
      </c>
      <c r="C640" t="s" s="47">
        <v>2274</v>
      </c>
      <c r="D640" t="s" s="47">
        <v>280</v>
      </c>
      <c r="E640" t="s" s="47">
        <v>93</v>
      </c>
      <c r="F640" t="s" s="47">
        <v>79</v>
      </c>
      <c r="G640" t="s" s="47">
        <v>46</v>
      </c>
      <c r="H640" s="9">
        <v>43812.119444444441</v>
      </c>
      <c r="I640" t="s" s="47">
        <v>163</v>
      </c>
      <c r="J640" t="s" s="47">
        <v>1638</v>
      </c>
      <c r="K640" t="s" s="47">
        <v>64</v>
      </c>
      <c r="L640" t="s" s="47">
        <v>50</v>
      </c>
      <c r="M640" t="s" s="47">
        <v>28</v>
      </c>
      <c r="N640" t="s" s="47">
        <v>27</v>
      </c>
      <c r="O640" s="48">
        <v>55550</v>
      </c>
      <c r="P640" s="48">
        <v>42918</v>
      </c>
      <c r="Q640" s="48">
        <v>107</v>
      </c>
      <c r="R640" s="48">
        <v>3003</v>
      </c>
      <c r="S640" s="48">
        <v>17692</v>
      </c>
      <c r="T640" s="48">
        <v>20695</v>
      </c>
      <c r="U640" s="48">
        <v>2706</v>
      </c>
      <c r="V640" s="48">
        <v>860</v>
      </c>
      <c r="W640" s="48">
        <v>965</v>
      </c>
      <c r="X640" s="48">
        <v>0</v>
      </c>
      <c r="Y640" s="48">
        <v>0</v>
      </c>
      <c r="Z640" s="48">
        <v>0</v>
      </c>
      <c r="AA640" s="48">
        <v>0</v>
      </c>
      <c r="AB640" s="48">
        <v>0</v>
      </c>
      <c r="AC640" s="48">
        <v>0</v>
      </c>
      <c r="AD640" s="48">
        <v>0</v>
      </c>
      <c r="AE640" s="48">
        <v>0</v>
      </c>
      <c r="AF640" s="48">
        <v>0</v>
      </c>
      <c r="AG640" s="11"/>
    </row>
    <row r="641" ht="15.75" customHeight="1">
      <c r="A641" t="s" s="43">
        <v>2275</v>
      </c>
      <c r="B641" t="s" s="44">
        <v>183</v>
      </c>
      <c r="C641" t="s" s="44">
        <v>2276</v>
      </c>
      <c r="D641" t="s" s="44">
        <v>185</v>
      </c>
      <c r="E641" t="s" s="44">
        <v>186</v>
      </c>
      <c r="F641" t="s" s="44">
        <v>79</v>
      </c>
      <c r="G641" t="s" s="44">
        <v>46</v>
      </c>
      <c r="H641" s="40">
        <v>43812.152777777781</v>
      </c>
      <c r="I641" t="s" s="44">
        <v>2277</v>
      </c>
      <c r="J641" t="s" s="44">
        <v>2278</v>
      </c>
      <c r="K641" t="s" s="44">
        <v>64</v>
      </c>
      <c r="L641" t="s" s="44">
        <v>56</v>
      </c>
      <c r="M641" t="s" s="44">
        <v>27</v>
      </c>
      <c r="N641" t="s" s="44">
        <v>28</v>
      </c>
      <c r="O641" s="45">
        <v>70402</v>
      </c>
      <c r="P641" s="45">
        <v>49344</v>
      </c>
      <c r="Q641" s="45">
        <v>209</v>
      </c>
      <c r="R641" s="45">
        <v>24082</v>
      </c>
      <c r="S641" s="45">
        <v>32876</v>
      </c>
      <c r="T641" s="45">
        <v>8794</v>
      </c>
      <c r="U641" s="45">
        <v>4584</v>
      </c>
      <c r="V641" s="45">
        <v>0</v>
      </c>
      <c r="W641" s="45">
        <v>3090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1"/>
    </row>
    <row r="642" ht="15.75" customHeight="1">
      <c r="A642" t="s" s="46">
        <v>2279</v>
      </c>
      <c r="B642" t="s" s="47">
        <v>75</v>
      </c>
      <c r="C642" t="s" s="47">
        <v>2280</v>
      </c>
      <c r="D642" t="s" s="47">
        <v>152</v>
      </c>
      <c r="E642" t="s" s="47">
        <v>78</v>
      </c>
      <c r="F642" t="s" s="47">
        <v>79</v>
      </c>
      <c r="G642" t="s" s="47">
        <v>46</v>
      </c>
      <c r="H642" s="9">
        <v>43812.135416666664</v>
      </c>
      <c r="I642" t="s" s="47">
        <v>472</v>
      </c>
      <c r="J642" t="s" s="47">
        <v>2281</v>
      </c>
      <c r="K642" t="s" s="47">
        <v>49</v>
      </c>
      <c r="L642" t="s" s="47">
        <v>56</v>
      </c>
      <c r="M642" t="s" s="47">
        <v>27</v>
      </c>
      <c r="N642" t="s" s="47">
        <v>29</v>
      </c>
      <c r="O642" s="48">
        <v>83845</v>
      </c>
      <c r="P642" s="48">
        <v>61305</v>
      </c>
      <c r="Q642" s="48">
        <v>392</v>
      </c>
      <c r="R642" s="48">
        <v>15177</v>
      </c>
      <c r="S642" s="48">
        <v>33856</v>
      </c>
      <c r="T642" s="48">
        <v>8770</v>
      </c>
      <c r="U642" s="48">
        <v>18679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11"/>
    </row>
    <row r="643" ht="15.75" customHeight="1">
      <c r="A643" t="s" s="43">
        <v>2282</v>
      </c>
      <c r="B643" t="s" s="44">
        <v>75</v>
      </c>
      <c r="C643" t="s" s="44">
        <v>2283</v>
      </c>
      <c r="D643" t="s" s="44">
        <v>867</v>
      </c>
      <c r="E643" t="s" s="44">
        <v>78</v>
      </c>
      <c r="F643" t="s" s="44">
        <v>79</v>
      </c>
      <c r="G643" t="s" s="44">
        <v>46</v>
      </c>
      <c r="H643" s="40">
        <v>43812.179861111108</v>
      </c>
      <c r="I643" t="s" s="44">
        <v>563</v>
      </c>
      <c r="J643" t="s" s="44">
        <v>2284</v>
      </c>
      <c r="K643" t="s" s="44">
        <v>49</v>
      </c>
      <c r="L643" t="s" s="44">
        <v>56</v>
      </c>
      <c r="M643" t="s" s="44">
        <v>27</v>
      </c>
      <c r="N643" t="s" s="44">
        <v>29</v>
      </c>
      <c r="O643" s="45">
        <v>75424</v>
      </c>
      <c r="P643" s="45">
        <v>53937</v>
      </c>
      <c r="Q643" s="45">
        <v>177</v>
      </c>
      <c r="R643" s="45">
        <v>9767</v>
      </c>
      <c r="S643" s="45">
        <v>26396</v>
      </c>
      <c r="T643" s="45">
        <v>8827</v>
      </c>
      <c r="U643" s="45">
        <v>16629</v>
      </c>
      <c r="V643" s="45">
        <v>0</v>
      </c>
      <c r="W643" s="45">
        <v>1485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600</v>
      </c>
      <c r="AF643" s="45">
        <v>0</v>
      </c>
      <c r="AG643" s="41"/>
    </row>
    <row r="644" ht="15.75" customHeight="1">
      <c r="A644" t="s" s="46">
        <v>2285</v>
      </c>
      <c r="B644" t="s" s="47">
        <v>75</v>
      </c>
      <c r="C644" t="s" s="47">
        <v>2286</v>
      </c>
      <c r="D644" t="s" s="47">
        <v>392</v>
      </c>
      <c r="E644" t="s" s="47">
        <v>78</v>
      </c>
      <c r="F644" t="s" s="47">
        <v>79</v>
      </c>
      <c r="G644" t="s" s="47">
        <v>46</v>
      </c>
      <c r="H644" s="9">
        <v>43812.127777777780</v>
      </c>
      <c r="I644" t="s" s="47">
        <v>187</v>
      </c>
      <c r="J644" t="s" s="47">
        <v>2287</v>
      </c>
      <c r="K644" t="s" s="47">
        <v>49</v>
      </c>
      <c r="L644" t="s" s="47">
        <v>56</v>
      </c>
      <c r="M644" t="s" s="47">
        <v>27</v>
      </c>
      <c r="N644" t="s" s="47">
        <v>29</v>
      </c>
      <c r="O644" s="48">
        <v>83953</v>
      </c>
      <c r="P644" s="48">
        <v>61997</v>
      </c>
      <c r="Q644" s="48">
        <v>219</v>
      </c>
      <c r="R644" s="48">
        <v>7383</v>
      </c>
      <c r="S644" s="48">
        <v>30734</v>
      </c>
      <c r="T644" s="48">
        <v>6450</v>
      </c>
      <c r="U644" s="48">
        <v>23351</v>
      </c>
      <c r="V644" s="48">
        <v>0</v>
      </c>
      <c r="W644" s="48">
        <v>1382</v>
      </c>
      <c r="X644" s="48">
        <v>0</v>
      </c>
      <c r="Y644" s="48">
        <v>0</v>
      </c>
      <c r="Z644" s="48">
        <v>0</v>
      </c>
      <c r="AA644" s="48">
        <v>0</v>
      </c>
      <c r="AB644" s="48">
        <v>0</v>
      </c>
      <c r="AC644" s="48">
        <v>0</v>
      </c>
      <c r="AD644" s="48">
        <v>0</v>
      </c>
      <c r="AE644" s="48">
        <v>80</v>
      </c>
      <c r="AF644" s="48">
        <v>0</v>
      </c>
      <c r="AG644" s="11"/>
    </row>
    <row r="645" ht="15.75" customHeight="1">
      <c r="A645" t="s" s="43">
        <v>2288</v>
      </c>
      <c r="B645" t="s" s="44">
        <v>84</v>
      </c>
      <c r="C645" t="s" s="44">
        <v>2289</v>
      </c>
      <c r="D645" t="s" s="44">
        <v>86</v>
      </c>
      <c r="E645" t="s" s="44">
        <v>86</v>
      </c>
      <c r="F645" t="s" s="44">
        <v>79</v>
      </c>
      <c r="G645" t="s" s="44">
        <v>80</v>
      </c>
      <c r="H645" s="40">
        <v>43812.109027777777</v>
      </c>
      <c r="I645" t="s" s="44">
        <v>1358</v>
      </c>
      <c r="J645" t="s" s="44">
        <v>559</v>
      </c>
      <c r="K645" t="s" s="44">
        <v>64</v>
      </c>
      <c r="L645" t="s" s="44">
        <v>131</v>
      </c>
      <c r="M645" t="s" s="44">
        <v>27</v>
      </c>
      <c r="N645" t="s" s="44">
        <v>28</v>
      </c>
      <c r="O645" s="45">
        <v>61660</v>
      </c>
      <c r="P645" s="45">
        <v>34281</v>
      </c>
      <c r="Q645" s="45">
        <v>92</v>
      </c>
      <c r="R645" s="45">
        <v>4080</v>
      </c>
      <c r="S645" s="45">
        <v>17722</v>
      </c>
      <c r="T645" s="45">
        <v>13642</v>
      </c>
      <c r="U645" s="45">
        <v>960</v>
      </c>
      <c r="V645" s="45">
        <v>1354</v>
      </c>
      <c r="W645" s="45">
        <v>603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1"/>
    </row>
    <row r="646" ht="15.75" customHeight="1">
      <c r="A646" t="s" s="46">
        <v>2290</v>
      </c>
      <c r="B646" t="s" s="47">
        <v>84</v>
      </c>
      <c r="C646" t="s" s="47">
        <v>2291</v>
      </c>
      <c r="D646" t="s" s="47">
        <v>86</v>
      </c>
      <c r="E646" t="s" s="47">
        <v>86</v>
      </c>
      <c r="F646" t="s" s="47">
        <v>79</v>
      </c>
      <c r="G646" t="s" s="47">
        <v>80</v>
      </c>
      <c r="H646" s="9">
        <v>43812.127083333333</v>
      </c>
      <c r="I646" t="s" s="47">
        <v>2292</v>
      </c>
      <c r="J646" t="s" s="47">
        <v>2293</v>
      </c>
      <c r="K646" t="s" s="47">
        <v>49</v>
      </c>
      <c r="L646" t="s" s="47">
        <v>50</v>
      </c>
      <c r="M646" t="s" s="47">
        <v>28</v>
      </c>
      <c r="N646" t="s" s="47">
        <v>27</v>
      </c>
      <c r="O646" s="48">
        <v>62883</v>
      </c>
      <c r="P646" s="48">
        <v>33443</v>
      </c>
      <c r="Q646" s="48">
        <v>78</v>
      </c>
      <c r="R646" s="48">
        <v>1235</v>
      </c>
      <c r="S646" s="48">
        <v>14287</v>
      </c>
      <c r="T646" s="48">
        <v>15522</v>
      </c>
      <c r="U646" s="48">
        <v>1019</v>
      </c>
      <c r="V646" s="48">
        <v>2094</v>
      </c>
      <c r="W646" s="48">
        <v>521</v>
      </c>
      <c r="X646" s="48">
        <v>0</v>
      </c>
      <c r="Y646" s="48">
        <v>0</v>
      </c>
      <c r="Z646" s="48">
        <v>0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11"/>
    </row>
    <row r="647" ht="15.75" customHeight="1">
      <c r="A647" t="s" s="43">
        <v>2294</v>
      </c>
      <c r="B647" t="s" s="44">
        <v>84</v>
      </c>
      <c r="C647" t="s" s="44">
        <v>2295</v>
      </c>
      <c r="D647" t="s" s="44">
        <v>86</v>
      </c>
      <c r="E647" t="s" s="44">
        <v>86</v>
      </c>
      <c r="F647" t="s" s="44">
        <v>79</v>
      </c>
      <c r="G647" t="s" s="44">
        <v>80</v>
      </c>
      <c r="H647" s="40">
        <v>43812.120138888888</v>
      </c>
      <c r="I647" t="s" s="44">
        <v>269</v>
      </c>
      <c r="J647" t="s" s="44">
        <v>130</v>
      </c>
      <c r="K647" t="s" s="44">
        <v>49</v>
      </c>
      <c r="L647" t="s" s="44">
        <v>131</v>
      </c>
      <c r="M647" t="s" s="44">
        <v>27</v>
      </c>
      <c r="N647" t="s" s="44">
        <v>28</v>
      </c>
      <c r="O647" s="45">
        <v>60534</v>
      </c>
      <c r="P647" s="45">
        <v>41136</v>
      </c>
      <c r="Q647" s="45">
        <v>148</v>
      </c>
      <c r="R647" s="45">
        <v>1661</v>
      </c>
      <c r="S647" s="45">
        <v>19864</v>
      </c>
      <c r="T647" s="45">
        <v>18203</v>
      </c>
      <c r="U647" s="45">
        <v>2041</v>
      </c>
      <c r="V647" s="45">
        <v>1028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1"/>
    </row>
    <row r="648" ht="15.75" customHeight="1">
      <c r="A648" t="s" s="46">
        <v>2296</v>
      </c>
      <c r="B648" t="s" s="47">
        <v>84</v>
      </c>
      <c r="C648" t="s" s="47">
        <v>2297</v>
      </c>
      <c r="D648" t="s" s="47">
        <v>476</v>
      </c>
      <c r="E648" t="s" s="47">
        <v>86</v>
      </c>
      <c r="F648" t="s" s="47">
        <v>79</v>
      </c>
      <c r="G648" t="s" s="47">
        <v>80</v>
      </c>
      <c r="H648" s="9">
        <v>43812.136111111111</v>
      </c>
      <c r="I648" t="s" s="47">
        <v>54</v>
      </c>
      <c r="J648" t="s" s="47">
        <v>483</v>
      </c>
      <c r="K648" t="s" s="47">
        <v>49</v>
      </c>
      <c r="L648" t="s" s="47">
        <v>56</v>
      </c>
      <c r="M648" t="s" s="47">
        <v>27</v>
      </c>
      <c r="N648" t="s" s="47">
        <v>28</v>
      </c>
      <c r="O648" s="48">
        <v>73485</v>
      </c>
      <c r="P648" s="48">
        <v>50898</v>
      </c>
      <c r="Q648" s="48">
        <v>174</v>
      </c>
      <c r="R648" s="48">
        <v>6758</v>
      </c>
      <c r="S648" s="48">
        <v>25856</v>
      </c>
      <c r="T648" s="48">
        <v>19098</v>
      </c>
      <c r="U648" s="48">
        <v>3666</v>
      </c>
      <c r="V648" s="48">
        <v>0</v>
      </c>
      <c r="W648" s="48">
        <v>1694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584</v>
      </c>
      <c r="AF648" s="48">
        <v>0</v>
      </c>
      <c r="AG648" s="11"/>
    </row>
    <row r="649" ht="15.75" customHeight="1">
      <c r="A649" t="s" s="43">
        <v>2298</v>
      </c>
      <c r="B649" t="s" s="44">
        <v>90</v>
      </c>
      <c r="C649" t="s" s="44">
        <v>2299</v>
      </c>
      <c r="D649" t="s" s="44">
        <v>178</v>
      </c>
      <c r="E649" t="s" s="44">
        <v>93</v>
      </c>
      <c r="F649" t="s" s="44">
        <v>79</v>
      </c>
      <c r="G649" t="s" s="44">
        <v>46</v>
      </c>
      <c r="H649" s="40">
        <v>43812.057638888888</v>
      </c>
      <c r="I649" t="s" s="44">
        <v>98</v>
      </c>
      <c r="J649" t="s" s="44">
        <v>2300</v>
      </c>
      <c r="K649" t="s" s="44">
        <v>49</v>
      </c>
      <c r="L649" t="s" s="44">
        <v>131</v>
      </c>
      <c r="M649" t="s" s="44">
        <v>27</v>
      </c>
      <c r="N649" t="s" s="44">
        <v>28</v>
      </c>
      <c r="O649" s="45">
        <v>61370</v>
      </c>
      <c r="P649" s="45">
        <v>41599</v>
      </c>
      <c r="Q649" s="45">
        <v>93</v>
      </c>
      <c r="R649" s="45">
        <v>4176</v>
      </c>
      <c r="S649" s="45">
        <v>20488</v>
      </c>
      <c r="T649" s="45">
        <v>16312</v>
      </c>
      <c r="U649" s="45">
        <v>1525</v>
      </c>
      <c r="V649" s="45">
        <v>1749</v>
      </c>
      <c r="W649" s="45">
        <v>596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929</v>
      </c>
      <c r="AF649" s="45">
        <v>0</v>
      </c>
      <c r="AG649" s="41"/>
    </row>
    <row r="650" ht="15.75" customHeight="1">
      <c r="A650" t="s" s="46">
        <v>2301</v>
      </c>
      <c r="B650" t="s" s="47">
        <v>90</v>
      </c>
      <c r="C650" t="s" s="47">
        <v>2302</v>
      </c>
      <c r="D650" t="s" s="47">
        <v>92</v>
      </c>
      <c r="E650" t="s" s="47">
        <v>93</v>
      </c>
      <c r="F650" t="s" s="47">
        <v>79</v>
      </c>
      <c r="G650" t="s" s="47">
        <v>46</v>
      </c>
      <c r="H650" s="9">
        <v>43812.140972222223</v>
      </c>
      <c r="I650" t="s" s="47">
        <v>2303</v>
      </c>
      <c r="J650" t="s" s="47">
        <v>2304</v>
      </c>
      <c r="K650" t="s" s="47">
        <v>64</v>
      </c>
      <c r="L650" t="s" s="47">
        <v>50</v>
      </c>
      <c r="M650" t="s" s="47">
        <v>28</v>
      </c>
      <c r="N650" t="s" s="47">
        <v>27</v>
      </c>
      <c r="O650" s="48">
        <v>75219</v>
      </c>
      <c r="P650" s="48">
        <v>44707</v>
      </c>
      <c r="Q650" s="48">
        <v>118</v>
      </c>
      <c r="R650" s="48">
        <v>3219</v>
      </c>
      <c r="S650" s="48">
        <v>17227</v>
      </c>
      <c r="T650" s="48">
        <v>20446</v>
      </c>
      <c r="U650" s="48">
        <v>2510</v>
      </c>
      <c r="V650" s="48">
        <v>3224</v>
      </c>
      <c r="W650" s="48">
        <v>1300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11"/>
    </row>
    <row r="651" ht="15.75" customHeight="1">
      <c r="A651" t="s" s="43">
        <v>2305</v>
      </c>
      <c r="B651" t="s" s="44">
        <v>75</v>
      </c>
      <c r="C651" t="s" s="44">
        <v>2306</v>
      </c>
      <c r="D651" t="s" s="44">
        <v>123</v>
      </c>
      <c r="E651" t="s" s="44">
        <v>78</v>
      </c>
      <c r="F651" t="s" s="44">
        <v>79</v>
      </c>
      <c r="G651" t="s" s="44">
        <v>80</v>
      </c>
      <c r="H651" s="40">
        <v>43812.213888888888</v>
      </c>
      <c r="I651" t="s" s="44">
        <v>369</v>
      </c>
      <c r="J651" t="s" s="44">
        <v>2307</v>
      </c>
      <c r="K651" t="s" s="44">
        <v>49</v>
      </c>
      <c r="L651" t="s" s="44">
        <v>56</v>
      </c>
      <c r="M651" t="s" s="44">
        <v>27</v>
      </c>
      <c r="N651" t="s" s="44">
        <v>28</v>
      </c>
      <c r="O651" s="45">
        <v>78585</v>
      </c>
      <c r="P651" s="45">
        <v>54648</v>
      </c>
      <c r="Q651" s="45">
        <v>274</v>
      </c>
      <c r="R651" s="45">
        <v>14823</v>
      </c>
      <c r="S651" s="45">
        <v>30475</v>
      </c>
      <c r="T651" s="45">
        <v>15652</v>
      </c>
      <c r="U651" s="45">
        <v>6024</v>
      </c>
      <c r="V651" s="45">
        <v>0</v>
      </c>
      <c r="W651" s="45">
        <v>2008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489</v>
      </c>
      <c r="AF651" s="45">
        <v>0</v>
      </c>
      <c r="AG651" s="41"/>
    </row>
    <row r="652" ht="15.75" customHeight="1">
      <c r="A652" t="s" s="46">
        <v>2308</v>
      </c>
      <c r="B652" t="s" s="47">
        <v>42</v>
      </c>
      <c r="C652" t="s" s="47">
        <v>2309</v>
      </c>
      <c r="D652" t="s" s="47">
        <v>53</v>
      </c>
      <c r="E652" t="s" s="47">
        <v>45</v>
      </c>
      <c r="F652" t="s" s="47">
        <v>45</v>
      </c>
      <c r="G652" t="s" s="47">
        <v>46</v>
      </c>
      <c r="H652" s="9">
        <v>43812.075694444444</v>
      </c>
      <c r="I652" t="s" s="47">
        <v>714</v>
      </c>
      <c r="J652" t="s" s="47">
        <v>2310</v>
      </c>
      <c r="K652" t="s" s="47">
        <v>64</v>
      </c>
      <c r="L652" t="s" s="47">
        <v>131</v>
      </c>
      <c r="M652" t="s" s="47">
        <v>27</v>
      </c>
      <c r="N652" t="s" s="47">
        <v>28</v>
      </c>
      <c r="O652" s="48">
        <v>49737</v>
      </c>
      <c r="P652" s="48">
        <v>33532</v>
      </c>
      <c r="Q652" s="48">
        <v>70</v>
      </c>
      <c r="R652" s="48">
        <v>2131</v>
      </c>
      <c r="S652" s="48">
        <v>15199</v>
      </c>
      <c r="T652" s="48">
        <v>13068</v>
      </c>
      <c r="U652" s="48">
        <v>1447</v>
      </c>
      <c r="V652" s="48">
        <v>1222</v>
      </c>
      <c r="W652" s="48">
        <v>445</v>
      </c>
      <c r="X652" s="48">
        <v>0</v>
      </c>
      <c r="Y652" s="48">
        <v>2151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11"/>
    </row>
    <row r="653" ht="15.75" customHeight="1">
      <c r="A653" t="s" s="43">
        <v>2311</v>
      </c>
      <c r="B653" t="s" s="44">
        <v>75</v>
      </c>
      <c r="C653" t="s" s="44">
        <v>2312</v>
      </c>
      <c r="D653" t="s" s="44">
        <v>143</v>
      </c>
      <c r="E653" t="s" s="44">
        <v>78</v>
      </c>
      <c r="F653" t="s" s="44">
        <v>79</v>
      </c>
      <c r="G653" t="s" s="44">
        <v>46</v>
      </c>
      <c r="H653" s="40">
        <v>43812.084027777775</v>
      </c>
      <c r="I653" t="s" s="44">
        <v>717</v>
      </c>
      <c r="J653" t="s" s="44">
        <v>1586</v>
      </c>
      <c r="K653" t="s" s="44">
        <v>49</v>
      </c>
      <c r="L653" t="s" s="44">
        <v>56</v>
      </c>
      <c r="M653" t="s" s="44">
        <v>27</v>
      </c>
      <c r="N653" t="s" s="44">
        <v>28</v>
      </c>
      <c r="O653" s="45">
        <v>78093</v>
      </c>
      <c r="P653" s="45">
        <v>54756</v>
      </c>
      <c r="Q653" s="45">
        <v>168</v>
      </c>
      <c r="R653" s="45">
        <v>4214</v>
      </c>
      <c r="S653" s="45">
        <v>24766</v>
      </c>
      <c r="T653" s="45">
        <v>20552</v>
      </c>
      <c r="U653" s="45">
        <v>6543</v>
      </c>
      <c r="V653" s="45">
        <v>0</v>
      </c>
      <c r="W653" s="45">
        <v>1454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1441</v>
      </c>
      <c r="AF653" s="45">
        <v>0</v>
      </c>
      <c r="AG653" s="41"/>
    </row>
    <row r="654" ht="15.75" customHeight="1">
      <c r="A654" t="s" s="46">
        <v>2313</v>
      </c>
      <c r="B654" t="s" s="47">
        <v>90</v>
      </c>
      <c r="C654" t="s" s="47">
        <v>2314</v>
      </c>
      <c r="D654" t="s" s="47">
        <v>324</v>
      </c>
      <c r="E654" t="s" s="47">
        <v>93</v>
      </c>
      <c r="F654" t="s" s="47">
        <v>79</v>
      </c>
      <c r="G654" t="s" s="47">
        <v>46</v>
      </c>
      <c r="H654" s="9">
        <v>43812.148611111108</v>
      </c>
      <c r="I654" t="s" s="47">
        <v>592</v>
      </c>
      <c r="J654" t="s" s="47">
        <v>2315</v>
      </c>
      <c r="K654" t="s" s="47">
        <v>49</v>
      </c>
      <c r="L654" t="s" s="47">
        <v>56</v>
      </c>
      <c r="M654" t="s" s="47">
        <v>27</v>
      </c>
      <c r="N654" t="s" s="47">
        <v>28</v>
      </c>
      <c r="O654" s="48">
        <v>74775</v>
      </c>
      <c r="P654" s="48">
        <v>52924</v>
      </c>
      <c r="Q654" s="48">
        <v>200</v>
      </c>
      <c r="R654" s="48">
        <v>16781</v>
      </c>
      <c r="S654" s="48">
        <v>31589</v>
      </c>
      <c r="T654" s="48">
        <v>14808</v>
      </c>
      <c r="U654" s="48">
        <v>4463</v>
      </c>
      <c r="V654" s="48">
        <v>0</v>
      </c>
      <c r="W654" s="48">
        <v>1729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335</v>
      </c>
      <c r="AF654" s="48">
        <v>0</v>
      </c>
      <c r="AG654" s="11"/>
    </row>
    <row r="655" ht="15.75" customHeight="1">
      <c r="A655" t="s" s="43">
        <v>2316</v>
      </c>
      <c r="B655" t="s" s="44">
        <v>84</v>
      </c>
      <c r="C655" t="s" s="44">
        <v>2317</v>
      </c>
      <c r="D655" t="s" s="44">
        <v>476</v>
      </c>
      <c r="E655" t="s" s="44">
        <v>86</v>
      </c>
      <c r="F655" t="s" s="44">
        <v>79</v>
      </c>
      <c r="G655" t="s" s="44">
        <v>46</v>
      </c>
      <c r="H655" s="40">
        <v>43812.133333333331</v>
      </c>
      <c r="I655" t="s" s="44">
        <v>98</v>
      </c>
      <c r="J655" t="s" s="44">
        <v>2318</v>
      </c>
      <c r="K655" t="s" s="44">
        <v>49</v>
      </c>
      <c r="L655" t="s" s="44">
        <v>56</v>
      </c>
      <c r="M655" t="s" s="44">
        <v>27</v>
      </c>
      <c r="N655" t="s" s="44">
        <v>28</v>
      </c>
      <c r="O655" s="45">
        <v>78077</v>
      </c>
      <c r="P655" s="45">
        <v>50561</v>
      </c>
      <c r="Q655" s="45">
        <v>257</v>
      </c>
      <c r="R655" s="45">
        <v>21413</v>
      </c>
      <c r="S655" s="45">
        <v>32960</v>
      </c>
      <c r="T655" s="45">
        <v>11547</v>
      </c>
      <c r="U655" s="45">
        <v>4081</v>
      </c>
      <c r="V655" s="45">
        <v>0</v>
      </c>
      <c r="W655" s="45">
        <v>1973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1"/>
    </row>
    <row r="656" ht="15.75" customHeight="1">
      <c r="A656" t="s" s="46">
        <v>2319</v>
      </c>
      <c r="B656" t="s" s="47">
        <v>90</v>
      </c>
      <c r="C656" t="s" s="47">
        <v>2320</v>
      </c>
      <c r="D656" t="s" s="47">
        <v>92</v>
      </c>
      <c r="E656" t="s" s="47">
        <v>93</v>
      </c>
      <c r="F656" t="s" s="47">
        <v>79</v>
      </c>
      <c r="G656" t="s" s="47">
        <v>80</v>
      </c>
      <c r="H656" s="9">
        <v>43812.211111111108</v>
      </c>
      <c r="I656" t="s" s="47">
        <v>1329</v>
      </c>
      <c r="J656" t="s" s="47">
        <v>2321</v>
      </c>
      <c r="K656" t="s" s="47">
        <v>49</v>
      </c>
      <c r="L656" t="s" s="47">
        <v>50</v>
      </c>
      <c r="M656" t="s" s="47">
        <v>28</v>
      </c>
      <c r="N656" t="s" s="47">
        <v>27</v>
      </c>
      <c r="O656" s="48">
        <v>76313</v>
      </c>
      <c r="P656" s="48">
        <v>44759</v>
      </c>
      <c r="Q656" s="48">
        <v>125</v>
      </c>
      <c r="R656" s="48">
        <v>10396</v>
      </c>
      <c r="S656" s="48">
        <v>13459</v>
      </c>
      <c r="T656" s="48">
        <v>23855</v>
      </c>
      <c r="U656" s="48">
        <v>3111</v>
      </c>
      <c r="V656" s="48">
        <v>2717</v>
      </c>
      <c r="W656" s="48">
        <v>1559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58</v>
      </c>
      <c r="AF656" s="48">
        <v>0</v>
      </c>
      <c r="AG656" s="11"/>
    </row>
    <row r="657" ht="15.75" customHeight="1">
      <c r="A657" t="s" s="43">
        <v>2322</v>
      </c>
      <c r="B657" t="s" s="44">
        <v>197</v>
      </c>
      <c r="C657" t="s" s="44">
        <v>2323</v>
      </c>
      <c r="D657" t="s" s="44">
        <v>436</v>
      </c>
      <c r="E657" t="s" s="44">
        <v>200</v>
      </c>
      <c r="F657" t="s" s="44">
        <v>79</v>
      </c>
      <c r="G657" t="s" s="44">
        <v>46</v>
      </c>
      <c r="H657" s="40">
        <v>43812.227777777778</v>
      </c>
      <c r="I657" t="s" s="44">
        <v>1641</v>
      </c>
      <c r="J657" t="s" s="44">
        <v>2324</v>
      </c>
      <c r="K657" t="s" s="44">
        <v>49</v>
      </c>
      <c r="L657" t="s" s="44">
        <v>56</v>
      </c>
      <c r="M657" t="s" s="44">
        <v>27</v>
      </c>
      <c r="N657" t="s" s="44">
        <v>29</v>
      </c>
      <c r="O657" s="45">
        <v>82468</v>
      </c>
      <c r="P657" s="45">
        <v>59260</v>
      </c>
      <c r="Q657" s="45">
        <v>148</v>
      </c>
      <c r="R657" s="45">
        <v>16181</v>
      </c>
      <c r="S657" s="45">
        <v>34588</v>
      </c>
      <c r="T657" s="45">
        <v>3761</v>
      </c>
      <c r="U657" s="45">
        <v>18407</v>
      </c>
      <c r="V657" s="45">
        <v>0</v>
      </c>
      <c r="W657" s="45">
        <v>1629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875</v>
      </c>
      <c r="AF657" s="45">
        <v>0</v>
      </c>
      <c r="AG657" s="41"/>
    </row>
    <row r="658" ht="15.75" customHeight="1">
      <c r="A658" t="s" s="46">
        <v>2325</v>
      </c>
      <c r="B658" t="s" s="47">
        <v>42</v>
      </c>
      <c r="C658" t="s" s="47">
        <v>2326</v>
      </c>
      <c r="D658" t="s" s="47">
        <v>113</v>
      </c>
      <c r="E658" t="s" s="47">
        <v>45</v>
      </c>
      <c r="F658" t="s" s="47">
        <v>45</v>
      </c>
      <c r="G658" t="s" s="47">
        <v>46</v>
      </c>
      <c r="H658" s="9">
        <v>43812.114583333336</v>
      </c>
      <c r="I658" t="s" s="47">
        <v>2327</v>
      </c>
      <c r="J658" t="s" s="47">
        <v>2328</v>
      </c>
      <c r="K658" t="s" s="47">
        <v>64</v>
      </c>
      <c r="L658" t="s" s="47">
        <v>131</v>
      </c>
      <c r="M658" t="s" s="47">
        <v>27</v>
      </c>
      <c r="N658" t="s" s="47">
        <v>28</v>
      </c>
      <c r="O658" s="48">
        <v>51925</v>
      </c>
      <c r="P658" s="48">
        <v>36552</v>
      </c>
      <c r="Q658" s="48">
        <v>121</v>
      </c>
      <c r="R658" s="48">
        <v>1968</v>
      </c>
      <c r="S658" s="48">
        <v>12959</v>
      </c>
      <c r="T658" s="48">
        <v>10991</v>
      </c>
      <c r="U658" s="48">
        <v>0</v>
      </c>
      <c r="V658" s="48">
        <v>2184</v>
      </c>
      <c r="W658" s="48">
        <v>0</v>
      </c>
      <c r="X658" s="48">
        <v>0</v>
      </c>
      <c r="Y658" s="48">
        <v>10418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11"/>
    </row>
    <row r="659" ht="15.75" customHeight="1">
      <c r="A659" t="s" s="43">
        <v>2329</v>
      </c>
      <c r="B659" t="s" s="44">
        <v>166</v>
      </c>
      <c r="C659" t="s" s="44">
        <v>2330</v>
      </c>
      <c r="D659" t="s" s="44">
        <v>1095</v>
      </c>
      <c r="E659" t="s" s="44">
        <v>169</v>
      </c>
      <c r="F659" t="s" s="44">
        <v>79</v>
      </c>
      <c r="G659" t="s" s="44">
        <v>80</v>
      </c>
      <c r="H659" s="40">
        <v>43812.179166666669</v>
      </c>
      <c r="I659" t="s" s="44">
        <v>2331</v>
      </c>
      <c r="J659" t="s" s="44">
        <v>2332</v>
      </c>
      <c r="K659" t="s" s="44">
        <v>64</v>
      </c>
      <c r="L659" t="s" s="44">
        <v>50</v>
      </c>
      <c r="M659" t="s" s="44">
        <v>28</v>
      </c>
      <c r="N659" t="s" s="44">
        <v>27</v>
      </c>
      <c r="O659" s="45">
        <v>74899</v>
      </c>
      <c r="P659" s="45">
        <v>49505</v>
      </c>
      <c r="Q659" s="45">
        <v>198</v>
      </c>
      <c r="R659" s="45">
        <v>13545</v>
      </c>
      <c r="S659" s="45">
        <v>13767</v>
      </c>
      <c r="T659" s="45">
        <v>27312</v>
      </c>
      <c r="U659" s="45">
        <v>4149</v>
      </c>
      <c r="V659" s="45">
        <v>1479</v>
      </c>
      <c r="W659" s="45">
        <v>2107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691</v>
      </c>
      <c r="AF659" s="45">
        <v>0</v>
      </c>
      <c r="AG659" s="41"/>
    </row>
    <row r="660" ht="15.75" customHeight="1">
      <c r="A660" t="s" s="46">
        <v>2333</v>
      </c>
      <c r="B660" t="s" s="47">
        <v>166</v>
      </c>
      <c r="C660" t="s" s="47">
        <v>2334</v>
      </c>
      <c r="D660" t="s" s="47">
        <v>1095</v>
      </c>
      <c r="E660" t="s" s="47">
        <v>169</v>
      </c>
      <c r="F660" t="s" s="47">
        <v>79</v>
      </c>
      <c r="G660" t="s" s="47">
        <v>46</v>
      </c>
      <c r="H660" s="9">
        <v>43812.190972222219</v>
      </c>
      <c r="I660" t="s" s="47">
        <v>1505</v>
      </c>
      <c r="J660" t="s" s="47">
        <v>2335</v>
      </c>
      <c r="K660" t="s" s="47">
        <v>49</v>
      </c>
      <c r="L660" t="s" s="47">
        <v>56</v>
      </c>
      <c r="M660" t="s" s="47">
        <v>27</v>
      </c>
      <c r="N660" t="s" s="47">
        <v>28</v>
      </c>
      <c r="O660" s="48">
        <v>74673</v>
      </c>
      <c r="P660" s="48">
        <v>55347</v>
      </c>
      <c r="Q660" s="48">
        <v>228</v>
      </c>
      <c r="R660" s="48">
        <v>9985</v>
      </c>
      <c r="S660" s="48">
        <v>27324</v>
      </c>
      <c r="T660" s="48">
        <v>17339</v>
      </c>
      <c r="U660" s="48">
        <v>9992</v>
      </c>
      <c r="V660" s="48">
        <v>0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692</v>
      </c>
      <c r="AF660" s="48">
        <v>0</v>
      </c>
      <c r="AG660" s="11"/>
    </row>
    <row r="661" ht="14.8" customHeight="1">
      <c r="A661" s="38"/>
      <c r="B661" s="39"/>
      <c r="C661" s="39"/>
      <c r="D661" s="39"/>
      <c r="E661" s="39"/>
      <c r="F661" s="39"/>
      <c r="G661" s="39"/>
      <c r="H661" s="40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41"/>
    </row>
    <row r="662" ht="14.8" customHeight="1">
      <c r="A662" s="7"/>
      <c r="B662" s="8"/>
      <c r="C662" s="8"/>
      <c r="D662" s="8"/>
      <c r="E662" s="8"/>
      <c r="F662" s="8"/>
      <c r="G662" s="8"/>
      <c r="H662" s="9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11"/>
    </row>
    <row r="663" ht="14.8" customHeight="1">
      <c r="A663" s="38"/>
      <c r="B663" s="39"/>
      <c r="C663" s="39"/>
      <c r="D663" s="39"/>
      <c r="E663" s="39"/>
      <c r="F663" s="39"/>
      <c r="G663" s="39"/>
      <c r="H663" s="40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41"/>
    </row>
    <row r="664" ht="14.8" customHeight="1">
      <c r="A664" s="7"/>
      <c r="B664" s="8"/>
      <c r="C664" s="8"/>
      <c r="D664" s="8"/>
      <c r="E664" s="8"/>
      <c r="F664" s="8"/>
      <c r="G664" s="8"/>
      <c r="H664" s="9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11"/>
    </row>
    <row r="665" ht="14.8" customHeight="1">
      <c r="A665" s="38"/>
      <c r="B665" s="39"/>
      <c r="C665" s="39"/>
      <c r="D665" s="39"/>
      <c r="E665" s="39"/>
      <c r="F665" s="39"/>
      <c r="G665" s="39"/>
      <c r="H665" s="40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41"/>
    </row>
    <row r="666" ht="14.8" customHeight="1">
      <c r="A666" s="7"/>
      <c r="B666" s="8"/>
      <c r="C666" s="8"/>
      <c r="D666" s="8"/>
      <c r="E666" s="8"/>
      <c r="F666" s="8"/>
      <c r="G666" s="8"/>
      <c r="H666" s="9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11"/>
    </row>
    <row r="667" ht="14.8" customHeight="1">
      <c r="A667" s="38"/>
      <c r="B667" s="39"/>
      <c r="C667" s="39"/>
      <c r="D667" s="39"/>
      <c r="E667" s="39"/>
      <c r="F667" s="39"/>
      <c r="G667" s="39"/>
      <c r="H667" s="40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41"/>
    </row>
    <row r="668" ht="14.8" customHeight="1">
      <c r="A668" s="7"/>
      <c r="B668" s="8"/>
      <c r="C668" s="8"/>
      <c r="D668" s="8"/>
      <c r="E668" s="8"/>
      <c r="F668" s="8"/>
      <c r="G668" s="8"/>
      <c r="H668" s="9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11"/>
    </row>
    <row r="669" ht="14.8" customHeight="1">
      <c r="A669" s="38"/>
      <c r="B669" s="39"/>
      <c r="C669" s="39"/>
      <c r="D669" s="39"/>
      <c r="E669" s="39"/>
      <c r="F669" s="39"/>
      <c r="G669" s="39"/>
      <c r="H669" s="40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41"/>
    </row>
    <row r="670" ht="14.8" customHeight="1">
      <c r="A670" t="s" s="46">
        <v>2336</v>
      </c>
      <c r="B670" t="s" s="47">
        <v>90</v>
      </c>
      <c r="C670" t="s" s="47">
        <v>2337</v>
      </c>
      <c r="D670" t="s" s="47">
        <v>324</v>
      </c>
      <c r="E670" t="s" s="47">
        <v>93</v>
      </c>
      <c r="F670" t="s" s="47">
        <v>79</v>
      </c>
      <c r="G670" t="s" s="47">
        <v>46</v>
      </c>
      <c r="H670" s="9">
        <v>43812.069444444445</v>
      </c>
      <c r="I670" t="s" s="47">
        <v>2338</v>
      </c>
      <c r="J670" t="s" s="47">
        <v>2339</v>
      </c>
      <c r="K670" t="s" s="47">
        <v>49</v>
      </c>
      <c r="L670" t="s" s="47">
        <v>2340</v>
      </c>
      <c r="M670" t="s" s="47">
        <v>2341</v>
      </c>
      <c r="N670" t="s" s="47">
        <v>217</v>
      </c>
      <c r="O670" s="48">
        <v>77072</v>
      </c>
      <c r="P670" s="48">
        <v>39870</v>
      </c>
      <c r="Q670" s="48">
        <v>1303</v>
      </c>
      <c r="R670" s="48">
        <v>17392</v>
      </c>
      <c r="S670" s="48">
        <v>0</v>
      </c>
      <c r="T670" s="48">
        <v>0</v>
      </c>
      <c r="U670" s="48">
        <v>0</v>
      </c>
      <c r="V670" s="48">
        <v>0</v>
      </c>
      <c r="W670" s="48">
        <v>3600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36270</v>
      </c>
      <c r="AF670" s="48">
        <v>26831</v>
      </c>
      <c r="AG670" s="11"/>
    </row>
    <row r="671" ht="14.8" customHeight="1">
      <c r="A671" s="38"/>
      <c r="B671" s="39"/>
      <c r="C671" s="39"/>
      <c r="D671" s="39"/>
      <c r="E671" s="39"/>
      <c r="F671" s="39"/>
      <c r="G671" s="39"/>
      <c r="H671" s="40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41"/>
    </row>
    <row r="672" ht="14.8" customHeight="1">
      <c r="A672" s="7"/>
      <c r="B672" s="8"/>
      <c r="C672" s="8"/>
      <c r="D672" s="8"/>
      <c r="E672" s="8"/>
      <c r="F672" s="8"/>
      <c r="G672" s="8"/>
      <c r="H672" s="9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11"/>
    </row>
    <row r="673" ht="14.8" customHeight="1">
      <c r="A673" s="38"/>
      <c r="B673" s="39"/>
      <c r="C673" s="39"/>
      <c r="D673" s="39"/>
      <c r="E673" s="39"/>
      <c r="F673" s="39"/>
      <c r="G673" s="39"/>
      <c r="H673" s="40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41"/>
    </row>
    <row r="674" ht="15.05" customHeight="1">
      <c r="A674" s="49"/>
      <c r="B674" s="50"/>
      <c r="C674" s="50"/>
      <c r="D674" s="50"/>
      <c r="E674" s="50"/>
      <c r="F674" s="50"/>
      <c r="G674" s="50"/>
      <c r="H674" s="51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2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CN736"/>
  <sheetViews>
    <sheetView workbookViewId="0" showGridLines="0" defaultGridColor="1">
      <pane topLeftCell="A6" xSplit="0" ySplit="5" activePane="bottomLeft" state="frozen"/>
    </sheetView>
  </sheetViews>
  <sheetFormatPr defaultColWidth="11.6667" defaultRowHeight="19.9" customHeight="1" outlineLevelRow="0" outlineLevelCol="0"/>
  <cols>
    <col min="1" max="1" width="11.6719" style="53" customWidth="1"/>
    <col min="2" max="2" width="12.8125" style="53" customWidth="1"/>
    <col min="3" max="3" width="23.7031" style="53" customWidth="1"/>
    <col min="4" max="4" width="23.0703" style="53" customWidth="1"/>
    <col min="5" max="5" width="14.6953" style="53" customWidth="1"/>
    <col min="6" max="6" width="13.5703" style="53" customWidth="1"/>
    <col min="7" max="7" width="14.0781" style="53" customWidth="1"/>
    <col min="8" max="8" width="14.5469" style="53" customWidth="1"/>
    <col min="9" max="9" width="11.0703" style="53" customWidth="1"/>
    <col min="10" max="10" width="17.0078" style="53" customWidth="1"/>
    <col min="11" max="12" width="11.6719" style="53" customWidth="1"/>
    <col min="13" max="15" width="7.03125" style="53" customWidth="1"/>
    <col min="16" max="17" width="8.72656" style="53" customWidth="1"/>
    <col min="18" max="18" width="8.22656" style="53" customWidth="1"/>
    <col min="19" max="22" width="7.91406" style="53" customWidth="1"/>
    <col min="23" max="23" width="19.2422" style="53" customWidth="1"/>
    <col min="24" max="26" hidden="1" width="11.6667" style="53" customWidth="1"/>
    <col min="27" max="27" width="8.03906" style="53" customWidth="1"/>
    <col min="28" max="28" width="11.6719" style="53" customWidth="1"/>
    <col min="29" max="29" width="8.82812" style="53" customWidth="1"/>
    <col min="30" max="30" width="8.48438" style="53" customWidth="1"/>
    <col min="31" max="31" width="9.34375" style="53" customWidth="1"/>
    <col min="32" max="33" width="8.82812" style="53" customWidth="1"/>
    <col min="34" max="34" width="11.6719" style="53" customWidth="1"/>
    <col min="35" max="35" width="10.8281" style="53" customWidth="1"/>
    <col min="36" max="36" width="13.6797" style="53" customWidth="1"/>
    <col min="37" max="38" width="11.6719" style="53" customWidth="1"/>
    <col min="39" max="40" width="7.27344" style="53" customWidth="1"/>
    <col min="41" max="41" width="8.78125" style="53" customWidth="1"/>
    <col min="42" max="42" width="11.6719" style="53" customWidth="1"/>
    <col min="43" max="43" width="7.53906" style="53" customWidth="1"/>
    <col min="44" max="44" width="6.72656" style="53" customWidth="1"/>
    <col min="45" max="45" width="8.375" style="53" customWidth="1"/>
    <col min="46" max="46" width="11.6719" style="53" customWidth="1"/>
    <col min="47" max="47" width="7.17188" style="53" customWidth="1"/>
    <col min="48" max="48" width="8.04688" style="53" customWidth="1"/>
    <col min="49" max="49" width="8.46094" style="53" customWidth="1"/>
    <col min="50" max="50" width="11.6719" style="53" customWidth="1"/>
    <col min="51" max="51" width="7.77344" style="53" customWidth="1"/>
    <col min="52" max="52" width="7.98438" style="53" customWidth="1"/>
    <col min="53" max="53" width="8.3125" style="53" customWidth="1"/>
    <col min="54" max="54" width="11.6719" style="53" customWidth="1"/>
    <col min="55" max="56" width="8.79688" style="53" customWidth="1"/>
    <col min="57" max="57" width="8.85938" style="53" customWidth="1"/>
    <col min="58" max="58" width="11.6719" style="53" customWidth="1"/>
    <col min="59" max="59" width="7.59375" style="53" customWidth="1"/>
    <col min="60" max="60" width="8.29688" style="53" customWidth="1"/>
    <col min="61" max="61" width="8.67969" style="53" customWidth="1"/>
    <col min="62" max="62" width="11.6719" style="53" customWidth="1"/>
    <col min="63" max="63" width="6.73438" style="53" customWidth="1"/>
    <col min="64" max="64" width="7.26562" style="53" customWidth="1"/>
    <col min="65" max="65" width="8.10156" style="53" customWidth="1"/>
    <col min="66" max="66" width="11.6719" style="53" customWidth="1"/>
    <col min="67" max="67" width="8.03125" style="53" customWidth="1"/>
    <col min="68" max="68" width="7.50781" style="53" customWidth="1"/>
    <col min="69" max="69" width="8.77344" style="53" customWidth="1"/>
    <col min="70" max="70" width="11.6719" style="53" customWidth="1"/>
    <col min="71" max="71" width="6.65625" style="53" customWidth="1"/>
    <col min="72" max="72" width="7.875" style="53" customWidth="1"/>
    <col min="73" max="73" width="8.83594" style="53" customWidth="1"/>
    <col min="74" max="74" width="11.6719" style="53" customWidth="1"/>
    <col min="75" max="75" width="8.375" style="53" customWidth="1"/>
    <col min="76" max="76" width="8.39844" style="53" customWidth="1"/>
    <col min="77" max="77" width="8.38281" style="53" customWidth="1"/>
    <col min="78" max="78" width="11.6719" style="53" customWidth="1"/>
    <col min="79" max="79" width="7.13281" style="53" customWidth="1"/>
    <col min="80" max="81" width="8.04688" style="53" customWidth="1"/>
    <col min="82" max="82" width="9.39062" style="53" customWidth="1"/>
    <col min="83" max="83" width="9.04688" style="53" customWidth="1"/>
    <col min="84" max="84" width="9.55469" style="53" customWidth="1"/>
    <col min="85" max="85" width="8.92188" style="53" customWidth="1"/>
    <col min="86" max="86" width="11.6719" style="53" customWidth="1"/>
    <col min="87" max="87" width="9.875" style="53" customWidth="1"/>
    <col min="88" max="88" width="8.48438" style="53" customWidth="1"/>
    <col min="89" max="89" width="8.53125" style="53" customWidth="1"/>
    <col min="90" max="91" width="12.6719" style="53" customWidth="1"/>
    <col min="92" max="92" width="9.17188" style="53" customWidth="1"/>
    <col min="93" max="16384" width="11.6719" style="53" customWidth="1"/>
  </cols>
  <sheetData>
    <row r="1" ht="44.2" customHeight="1">
      <c r="A1" t="s" s="54">
        <v>9</v>
      </c>
      <c r="B1" t="s" s="55">
        <v>10</v>
      </c>
      <c r="C1" s="56"/>
      <c r="D1" t="s" s="55">
        <v>13</v>
      </c>
      <c r="E1" t="s" s="55">
        <v>14</v>
      </c>
      <c r="F1" t="s" s="55">
        <v>15</v>
      </c>
      <c r="G1" s="56"/>
      <c r="H1" t="s" s="55">
        <v>2342</v>
      </c>
      <c r="I1" t="s" s="55">
        <v>2343</v>
      </c>
      <c r="J1" t="s" s="55">
        <v>2344</v>
      </c>
      <c r="K1" t="s" s="57">
        <v>2345</v>
      </c>
      <c r="L1" t="s" s="57">
        <v>2346</v>
      </c>
      <c r="M1" t="s" s="55">
        <v>2347</v>
      </c>
      <c r="N1" t="s" s="55">
        <v>2348</v>
      </c>
      <c r="O1" t="s" s="58">
        <v>21</v>
      </c>
      <c r="P1" t="s" s="55">
        <v>2346</v>
      </c>
      <c r="Q1" t="s" s="55">
        <v>2349</v>
      </c>
      <c r="R1" t="s" s="59">
        <v>22</v>
      </c>
      <c r="S1" t="s" s="55">
        <v>2346</v>
      </c>
      <c r="T1" t="s" s="55">
        <v>2350</v>
      </c>
      <c r="U1" t="s" s="55">
        <v>2351</v>
      </c>
      <c r="V1" t="s" s="55">
        <v>2352</v>
      </c>
      <c r="W1" t="s" s="55">
        <v>2353</v>
      </c>
      <c r="X1" s="56"/>
      <c r="Y1" s="56"/>
      <c r="Z1" s="56"/>
      <c r="AA1" t="s" s="60">
        <v>2354</v>
      </c>
      <c r="AB1" s="61"/>
      <c r="AC1" t="s" s="55">
        <v>2346</v>
      </c>
      <c r="AD1" t="s" s="62">
        <v>2355</v>
      </c>
      <c r="AE1" s="63"/>
      <c r="AF1" s="56"/>
      <c r="AG1" s="56"/>
      <c r="AH1" t="s" s="55">
        <v>23</v>
      </c>
      <c r="AI1" t="s" s="55">
        <v>24</v>
      </c>
      <c r="AJ1" t="s" s="55">
        <v>25</v>
      </c>
      <c r="AK1" t="s" s="55">
        <v>26</v>
      </c>
      <c r="AL1" t="s" s="55">
        <v>27</v>
      </c>
      <c r="AM1" t="s" s="55">
        <v>2356</v>
      </c>
      <c r="AN1" t="s" s="55">
        <v>2357</v>
      </c>
      <c r="AO1" t="s" s="55">
        <v>2358</v>
      </c>
      <c r="AP1" t="s" s="55">
        <v>28</v>
      </c>
      <c r="AQ1" t="s" s="55">
        <v>2359</v>
      </c>
      <c r="AR1" t="s" s="55">
        <v>2360</v>
      </c>
      <c r="AS1" t="s" s="55">
        <v>2361</v>
      </c>
      <c r="AT1" t="s" s="55">
        <v>29</v>
      </c>
      <c r="AU1" t="s" s="55">
        <v>2362</v>
      </c>
      <c r="AV1" t="s" s="55">
        <v>2363</v>
      </c>
      <c r="AW1" t="s" s="55">
        <v>2364</v>
      </c>
      <c r="AX1" t="s" s="55">
        <v>2365</v>
      </c>
      <c r="AY1" t="s" s="55">
        <v>2366</v>
      </c>
      <c r="AZ1" t="s" s="55">
        <v>2367</v>
      </c>
      <c r="BA1" t="s" s="55">
        <v>2368</v>
      </c>
      <c r="BB1" t="s" s="55">
        <v>31</v>
      </c>
      <c r="BC1" t="s" s="55">
        <v>2369</v>
      </c>
      <c r="BD1" t="s" s="55">
        <v>2370</v>
      </c>
      <c r="BE1" t="s" s="55">
        <v>2371</v>
      </c>
      <c r="BF1" t="s" s="55">
        <v>32</v>
      </c>
      <c r="BG1" t="s" s="55">
        <v>2372</v>
      </c>
      <c r="BH1" t="s" s="55">
        <v>2373</v>
      </c>
      <c r="BI1" t="s" s="55">
        <v>2374</v>
      </c>
      <c r="BJ1" t="s" s="55">
        <v>33</v>
      </c>
      <c r="BK1" t="s" s="55">
        <v>2375</v>
      </c>
      <c r="BL1" t="s" s="55">
        <v>2376</v>
      </c>
      <c r="BM1" t="s" s="55">
        <v>2377</v>
      </c>
      <c r="BN1" t="s" s="55">
        <v>34</v>
      </c>
      <c r="BO1" t="s" s="55">
        <v>2378</v>
      </c>
      <c r="BP1" t="s" s="55">
        <v>2379</v>
      </c>
      <c r="BQ1" t="s" s="55">
        <v>2380</v>
      </c>
      <c r="BR1" t="s" s="55">
        <v>35</v>
      </c>
      <c r="BS1" t="s" s="55">
        <v>2381</v>
      </c>
      <c r="BT1" t="s" s="55">
        <v>2382</v>
      </c>
      <c r="BU1" t="s" s="55">
        <v>2383</v>
      </c>
      <c r="BV1" t="s" s="55">
        <v>36</v>
      </c>
      <c r="BW1" t="s" s="55">
        <v>2384</v>
      </c>
      <c r="BX1" t="s" s="55">
        <v>2385</v>
      </c>
      <c r="BY1" t="s" s="55">
        <v>2386</v>
      </c>
      <c r="BZ1" t="s" s="55">
        <v>37</v>
      </c>
      <c r="CA1" t="s" s="55">
        <v>2387</v>
      </c>
      <c r="CB1" t="s" s="55">
        <v>2388</v>
      </c>
      <c r="CC1" t="s" s="55">
        <v>2389</v>
      </c>
      <c r="CD1" t="s" s="55">
        <v>2390</v>
      </c>
      <c r="CE1" t="s" s="55">
        <v>2391</v>
      </c>
      <c r="CF1" t="s" s="55">
        <v>2392</v>
      </c>
      <c r="CG1" t="s" s="55">
        <v>2393</v>
      </c>
      <c r="CH1" t="s" s="55">
        <v>2394</v>
      </c>
      <c r="CI1" t="s" s="55">
        <v>2395</v>
      </c>
      <c r="CJ1" t="s" s="55">
        <v>2396</v>
      </c>
      <c r="CK1" t="s" s="55">
        <v>2397</v>
      </c>
      <c r="CL1" t="s" s="55">
        <v>39</v>
      </c>
      <c r="CM1" t="s" s="55">
        <v>40</v>
      </c>
      <c r="CN1" s="64"/>
    </row>
    <row r="2" ht="19.95" customHeight="1">
      <c r="A2" s="65"/>
      <c r="B2" s="66"/>
      <c r="C2" s="66"/>
      <c r="D2" s="66"/>
      <c r="E2" s="66"/>
      <c r="F2" s="66"/>
      <c r="G2" t="s" s="67">
        <v>2398</v>
      </c>
      <c r="H2" s="68">
        <v>649</v>
      </c>
      <c r="I2" s="66"/>
      <c r="J2" s="68">
        <v>649</v>
      </c>
      <c r="K2" s="69"/>
      <c r="L2" t="s" s="70">
        <v>2399</v>
      </c>
      <c r="M2" s="66"/>
      <c r="N2" s="66"/>
      <c r="O2" s="71"/>
      <c r="P2" s="72">
        <f>649-SUM(Q18:Q666)</f>
        <v>465</v>
      </c>
      <c r="Q2" s="66"/>
      <c r="R2" s="73"/>
      <c r="S2" s="74">
        <f>SUM(T18:T666)</f>
        <v>69</v>
      </c>
      <c r="T2" s="66"/>
      <c r="U2" s="66"/>
      <c r="V2" s="66"/>
      <c r="W2" s="66"/>
      <c r="X2" s="66"/>
      <c r="Y2" s="66"/>
      <c r="Z2" s="66"/>
      <c r="AA2" s="75"/>
      <c r="AB2" s="74"/>
      <c r="AC2" s="76"/>
      <c r="AD2" s="77"/>
      <c r="AE2" s="68"/>
      <c r="AF2" s="76"/>
      <c r="AG2" s="66"/>
      <c r="AH2" s="66"/>
      <c r="AI2" s="66"/>
      <c r="AJ2" s="66"/>
      <c r="AK2" t="s" s="67">
        <v>2</v>
      </c>
      <c r="AL2" t="s" s="67">
        <v>27</v>
      </c>
      <c r="AM2" s="66"/>
      <c r="AN2" s="72"/>
      <c r="AO2" s="78"/>
      <c r="AP2" t="s" s="67">
        <v>28</v>
      </c>
      <c r="AQ2" s="66"/>
      <c r="AR2" s="72"/>
      <c r="AS2" s="78"/>
      <c r="AT2" t="s" s="67">
        <v>29</v>
      </c>
      <c r="AU2" s="66"/>
      <c r="AV2" s="72"/>
      <c r="AW2" s="78"/>
      <c r="AX2" t="s" s="67">
        <v>2365</v>
      </c>
      <c r="AY2" s="66"/>
      <c r="AZ2" s="72"/>
      <c r="BA2" s="78"/>
      <c r="BB2" t="s" s="67">
        <v>31</v>
      </c>
      <c r="BC2" s="66"/>
      <c r="BD2" s="66"/>
      <c r="BE2" s="78"/>
      <c r="BF2" t="s" s="67">
        <v>32</v>
      </c>
      <c r="BG2" s="66"/>
      <c r="BH2" s="72"/>
      <c r="BI2" s="78"/>
      <c r="BJ2" t="s" s="67">
        <v>33</v>
      </c>
      <c r="BK2" s="66"/>
      <c r="BL2" s="72"/>
      <c r="BM2" s="78"/>
      <c r="BN2" t="s" s="67">
        <v>34</v>
      </c>
      <c r="BO2" s="66"/>
      <c r="BP2" s="72"/>
      <c r="BQ2" s="78"/>
      <c r="BR2" t="s" s="67">
        <v>35</v>
      </c>
      <c r="BS2" s="66"/>
      <c r="BT2" s="72"/>
      <c r="BU2" s="78"/>
      <c r="BV2" t="s" s="67">
        <v>36</v>
      </c>
      <c r="BW2" s="66"/>
      <c r="BX2" s="72"/>
      <c r="BY2" s="78"/>
      <c r="BZ2" t="s" s="67">
        <v>37</v>
      </c>
      <c r="CA2" s="66"/>
      <c r="CB2" s="72"/>
      <c r="CC2" s="78"/>
      <c r="CD2" t="s" s="67">
        <v>2390</v>
      </c>
      <c r="CE2" s="66"/>
      <c r="CF2" s="72"/>
      <c r="CG2" s="78"/>
      <c r="CH2" t="s" s="67">
        <v>2394</v>
      </c>
      <c r="CI2" s="66"/>
      <c r="CJ2" s="72"/>
      <c r="CK2" s="78"/>
      <c r="CL2" s="66"/>
      <c r="CM2" t="s" s="67">
        <v>2400</v>
      </c>
      <c r="CN2" s="79"/>
    </row>
    <row r="3" ht="19.95" customHeight="1">
      <c r="A3" s="65"/>
      <c r="B3" s="66"/>
      <c r="C3" s="66"/>
      <c r="D3" s="66"/>
      <c r="E3" s="66"/>
      <c r="F3" s="66"/>
      <c r="G3" t="s" s="67">
        <v>2401</v>
      </c>
      <c r="H3" s="68">
        <f>AVERAGE(P18:P666)</f>
        <v>42.349619250822</v>
      </c>
      <c r="I3" s="68">
        <f>_xlfn.AVERAGEIF(Q18:Q666,"1",L18:L666)</f>
        <v>20.6830378797785</v>
      </c>
      <c r="J3" s="74">
        <f>AVERAGE(L18:L666)</f>
        <v>37.5237522660069</v>
      </c>
      <c r="K3" s="69"/>
      <c r="L3" s="80">
        <f>AVERAGE(L18:L666)</f>
        <v>37.5237522660069</v>
      </c>
      <c r="M3" s="66"/>
      <c r="N3" s="66"/>
      <c r="O3" s="71"/>
      <c r="P3" s="74">
        <f>_xlfn.AVERAGEIF(Q18:Q666,"0",P18:P666)</f>
        <v>44.1876048403424</v>
      </c>
      <c r="Q3" s="66"/>
      <c r="R3" s="73"/>
      <c r="S3" s="74">
        <f>_xlfn.AVERAGEIF(T18:T666,"1",S18:S666)</f>
        <v>28.8486059083948</v>
      </c>
      <c r="T3" s="66"/>
      <c r="U3" s="66"/>
      <c r="V3" s="66"/>
      <c r="W3" s="66"/>
      <c r="X3" s="66"/>
      <c r="Y3" s="66"/>
      <c r="Z3" s="66"/>
      <c r="AA3" s="75"/>
      <c r="AB3" s="74"/>
      <c r="AC3" s="76"/>
      <c r="AD3" s="77"/>
      <c r="AE3" s="68"/>
      <c r="AF3" s="76"/>
      <c r="AG3" s="66"/>
      <c r="AH3" s="66"/>
      <c r="AI3" s="81">
        <f>SUM(AI18:AI721)</f>
        <v>28808662</v>
      </c>
      <c r="AJ3" t="s" s="67">
        <v>3</v>
      </c>
      <c r="AK3" s="81">
        <f>AL3+AP3+AT3+AX3+BB3+BF3+BJ3+BN3+BR3+BV3+BZ3+CD3+CH3</f>
        <v>27768251</v>
      </c>
      <c r="AL3" s="81">
        <f>SUM(AL18:AL721)</f>
        <v>6828925</v>
      </c>
      <c r="AM3" s="66"/>
      <c r="AN3" s="81"/>
      <c r="AO3" s="82"/>
      <c r="AP3" s="81">
        <f>SUM(AP18:AP721)</f>
        <v>9708716</v>
      </c>
      <c r="AQ3" s="66"/>
      <c r="AR3" s="81"/>
      <c r="AS3" s="82"/>
      <c r="AT3" s="81">
        <f>SUM(AT18:AT721)</f>
        <v>3519143</v>
      </c>
      <c r="AU3" s="66"/>
      <c r="AV3" s="81"/>
      <c r="AW3" s="82"/>
      <c r="AX3" s="81">
        <f>SUM(AX18:AX721)</f>
        <v>4117620</v>
      </c>
      <c r="AY3" s="66"/>
      <c r="AZ3" s="81"/>
      <c r="BA3" s="82"/>
      <c r="BB3" s="81">
        <f>SUM(BB18:BB721)</f>
        <v>1943813</v>
      </c>
      <c r="BC3" s="66"/>
      <c r="BD3" s="66"/>
      <c r="BE3" s="82"/>
      <c r="BF3" s="81">
        <f>SUM(BF18:BF721)</f>
        <v>724758</v>
      </c>
      <c r="BG3" s="66"/>
      <c r="BH3" s="81"/>
      <c r="BI3" s="82"/>
      <c r="BJ3" s="81">
        <f>SUM(BJ18:BJ721)</f>
        <v>194811</v>
      </c>
      <c r="BK3" s="66"/>
      <c r="BL3" s="81"/>
      <c r="BM3" s="82"/>
      <c r="BN3" s="81">
        <f>SUM(BN18:BN721)</f>
        <v>172058</v>
      </c>
      <c r="BO3" s="66"/>
      <c r="BP3" s="81"/>
      <c r="BQ3" s="82"/>
      <c r="BR3" s="81">
        <f>SUM(BR18:BR721)</f>
        <v>210891</v>
      </c>
      <c r="BS3" s="66"/>
      <c r="BT3" s="81"/>
      <c r="BU3" s="82"/>
      <c r="BV3" s="81">
        <f>SUM(BV18:BV721)</f>
        <v>86861</v>
      </c>
      <c r="BW3" s="66"/>
      <c r="BX3" s="81"/>
      <c r="BY3" s="82"/>
      <c r="BZ3" s="81">
        <f>SUM(BZ18:BZ721)</f>
        <v>94779</v>
      </c>
      <c r="CA3" s="66"/>
      <c r="CB3" s="81"/>
      <c r="CC3" s="82"/>
      <c r="CD3" s="81">
        <f>SUM(CD18:CD721)</f>
        <v>117191</v>
      </c>
      <c r="CE3" s="66"/>
      <c r="CF3" s="81"/>
      <c r="CG3" s="82"/>
      <c r="CH3" s="81">
        <f>SUM(CH18:CH721)</f>
        <v>48685</v>
      </c>
      <c r="CI3" s="66"/>
      <c r="CJ3" s="81"/>
      <c r="CK3" s="82"/>
      <c r="CL3" s="81">
        <f>SUM(CL18:CL721)</f>
        <v>368343</v>
      </c>
      <c r="CM3" s="66"/>
      <c r="CN3" s="79"/>
    </row>
    <row r="4" ht="19.95" customHeight="1">
      <c r="A4" s="83"/>
      <c r="B4" s="74"/>
      <c r="C4" s="74"/>
      <c r="D4" s="74"/>
      <c r="E4" s="74"/>
      <c r="F4" s="74"/>
      <c r="G4" t="s" s="67">
        <v>2402</v>
      </c>
      <c r="H4" s="74">
        <f>MAX(P18:P666)</f>
        <v>70.5742015941007</v>
      </c>
      <c r="I4" s="74">
        <f>_xlfn.MAXIFS(L18:L666,Q18:Q666,"1")</f>
        <v>39.061040835385</v>
      </c>
      <c r="J4" s="74">
        <f>MAX(L18:L666)</f>
        <v>70.5742015941007</v>
      </c>
      <c r="K4" s="69"/>
      <c r="L4" s="69"/>
      <c r="M4" s="66"/>
      <c r="N4" s="66"/>
      <c r="O4" s="71"/>
      <c r="P4" s="74">
        <f>_xlfn.MAXIFS(P18:P666,Q18:Q666,0)</f>
        <v>70.5742015941007</v>
      </c>
      <c r="Q4" s="74"/>
      <c r="R4" s="84"/>
      <c r="S4" s="74">
        <f>_xlfn.MAXIFS(S18:S666,T18:T666,1)</f>
        <v>39.061040835385</v>
      </c>
      <c r="T4" s="74"/>
      <c r="U4" s="74"/>
      <c r="V4" s="74"/>
      <c r="W4" s="74"/>
      <c r="X4" s="74"/>
      <c r="Y4" s="74"/>
      <c r="Z4" s="74"/>
      <c r="AA4" s="85"/>
      <c r="AB4" s="74"/>
      <c r="AC4" s="86"/>
      <c r="AD4" s="87"/>
      <c r="AE4" s="74"/>
      <c r="AF4" s="86"/>
      <c r="AG4" s="74"/>
      <c r="AH4" s="74"/>
      <c r="AI4" s="74"/>
      <c r="AJ4" t="s" s="67">
        <v>2403</v>
      </c>
      <c r="AK4" s="68">
        <f>AL4+AP4+AT4+AX4+BB4+BF4+BJ4+BN4+BR4+BV4+BZ4+CD4+CL4+CH$4</f>
        <v>100</v>
      </c>
      <c r="AL4" s="68">
        <f>100*AL3/$AK$3</f>
        <v>24.5925643642446</v>
      </c>
      <c r="AM4" s="68"/>
      <c r="AN4" s="81"/>
      <c r="AO4" s="82"/>
      <c r="AP4" s="68">
        <f>100*AP3/$AK$3</f>
        <v>34.9633687768092</v>
      </c>
      <c r="AQ4" s="68"/>
      <c r="AR4" s="81"/>
      <c r="AS4" s="82"/>
      <c r="AT4" s="68">
        <f>100*AT3/$AK$3</f>
        <v>12.673261272379</v>
      </c>
      <c r="AU4" s="68"/>
      <c r="AV4" s="81"/>
      <c r="AW4" s="82"/>
      <c r="AX4" s="68">
        <f>100*AX3/$AK$3</f>
        <v>14.8285176477265</v>
      </c>
      <c r="AY4" s="68"/>
      <c r="AZ4" s="81"/>
      <c r="BA4" s="82"/>
      <c r="BB4" s="68">
        <f>100*BB3/$AK$3</f>
        <v>7.00012759175938</v>
      </c>
      <c r="BC4" s="68"/>
      <c r="BD4" s="68"/>
      <c r="BE4" s="82"/>
      <c r="BF4" s="68">
        <f>100*BF3/$AK$3</f>
        <v>2.61002394425202</v>
      </c>
      <c r="BG4" s="68"/>
      <c r="BH4" s="81"/>
      <c r="BI4" s="82"/>
      <c r="BJ4" s="68">
        <f>100*BJ3/$AK$3</f>
        <v>0.701560209895827</v>
      </c>
      <c r="BK4" s="68"/>
      <c r="BL4" s="81"/>
      <c r="BM4" s="82"/>
      <c r="BN4" s="68">
        <f>100*BN3/$AK$3</f>
        <v>0.619621307802209</v>
      </c>
      <c r="BO4" s="68"/>
      <c r="BP4" s="81"/>
      <c r="BQ4" s="82"/>
      <c r="BR4" s="68">
        <f>100*BR3/$AK$3</f>
        <v>0.7594680702072309</v>
      </c>
      <c r="BS4" s="68"/>
      <c r="BT4" s="81"/>
      <c r="BU4" s="82"/>
      <c r="BV4" s="68">
        <f>100*BV3/$AK$3</f>
        <v>0.312806881499307</v>
      </c>
      <c r="BW4" s="68"/>
      <c r="BX4" s="81"/>
      <c r="BY4" s="82"/>
      <c r="BZ4" s="68">
        <f>100*BZ3/$AK$3</f>
        <v>0.341321460973541</v>
      </c>
      <c r="CA4" s="68"/>
      <c r="CB4" s="81"/>
      <c r="CC4" s="82"/>
      <c r="CD4" s="68">
        <f>100*CD3/$AK$3</f>
        <v>0.422032341900107</v>
      </c>
      <c r="CE4" s="68"/>
      <c r="CF4" s="81"/>
      <c r="CG4" s="68"/>
      <c r="CH4" s="68">
        <f>100*CH3/$AK$3</f>
        <v>0.175326130551038</v>
      </c>
      <c r="CI4" s="68"/>
      <c r="CJ4" s="81"/>
      <c r="CK4" s="82"/>
      <c r="CL4" s="68"/>
      <c r="CM4" s="74"/>
      <c r="CN4" s="88"/>
    </row>
    <row r="5" ht="20.3" customHeight="1">
      <c r="A5" s="89"/>
      <c r="B5" s="90"/>
      <c r="C5" s="90"/>
      <c r="D5" s="90"/>
      <c r="E5" s="90"/>
      <c r="F5" s="90"/>
      <c r="G5" t="s" s="91">
        <v>2404</v>
      </c>
      <c r="H5" s="92">
        <f>MIN(P18:P666)</f>
        <v>8.27</v>
      </c>
      <c r="I5" s="92">
        <f>_xlfn.MINIFS(L18:L666,Q18:Q666,"1")</f>
        <v>6.5394605</v>
      </c>
      <c r="J5" s="92">
        <f>MIN(L18:L666)</f>
        <v>6.5394605</v>
      </c>
      <c r="K5" s="93"/>
      <c r="L5" s="93"/>
      <c r="M5" s="90"/>
      <c r="N5" s="90"/>
      <c r="O5" s="94"/>
      <c r="P5" s="92">
        <f>_xlfn.MINIFS(P18:P666,Q18:Q666,0)</f>
        <v>27.0475995</v>
      </c>
      <c r="Q5" s="90"/>
      <c r="R5" s="95"/>
      <c r="S5" s="92">
        <f>_xlfn.MINIFS(S18:S666,T18:T666,1)</f>
        <v>17.217493545996</v>
      </c>
      <c r="T5" s="90"/>
      <c r="U5" s="90"/>
      <c r="V5" s="90"/>
      <c r="W5" s="92">
        <f>SUM(W18:W666)</f>
        <v>0</v>
      </c>
      <c r="X5" s="90"/>
      <c r="Y5" s="90"/>
      <c r="Z5" s="90"/>
      <c r="AA5" s="96"/>
      <c r="AB5" s="92"/>
      <c r="AC5" s="97"/>
      <c r="AD5" s="98"/>
      <c r="AE5" s="92"/>
      <c r="AF5" s="97"/>
      <c r="AG5" s="90"/>
      <c r="AH5" s="90"/>
      <c r="AI5" s="92">
        <f>AM$5+AQ$5+AU$5+AY$5+BC$5+BG$5+BK$5+BO$5+BS$5+BW$5+CA$5+CE$5+CI$5</f>
        <v>100</v>
      </c>
      <c r="AJ5" t="s" s="91">
        <v>2405</v>
      </c>
      <c r="AK5" s="92">
        <f>AL5+AP5+AT5+AX5+BB5+BF5+BJ5+BN5+BR5+BV5+BZ5+CD5+CH5</f>
        <v>643</v>
      </c>
      <c r="AL5" s="92">
        <f>COUNTIF($O$18:$O$721,"=Con")</f>
        <v>121</v>
      </c>
      <c r="AM5" s="92">
        <f>100*AL$5/643</f>
        <v>18.8180404354588</v>
      </c>
      <c r="AN5" s="92"/>
      <c r="AO5" s="99"/>
      <c r="AP5" s="92">
        <f>COUNTIF($O$18:$O$721,"=Lab")</f>
        <v>411</v>
      </c>
      <c r="AQ5" s="92">
        <f>100*AP$5/643</f>
        <v>63.9191290824261</v>
      </c>
      <c r="AR5" s="92"/>
      <c r="AS5" s="99"/>
      <c r="AT5" s="92">
        <f>COUNTIF($O$18:$O$721,"=LD")</f>
        <v>72</v>
      </c>
      <c r="AU5" s="92">
        <f>100*AT$5/643</f>
        <v>11.1975116640747</v>
      </c>
      <c r="AV5" s="92"/>
      <c r="AW5" s="99"/>
      <c r="AX5" s="92">
        <f>COUNTIF($O$18:$O$721,"=RUK")</f>
        <v>5</v>
      </c>
      <c r="AY5" s="92">
        <f>100*AX$5/643</f>
        <v>0.777604976671851</v>
      </c>
      <c r="AZ5" s="92"/>
      <c r="BA5" s="99"/>
      <c r="BB5" s="92">
        <f>COUNTIF($O$18:$O$721,"=Green")</f>
        <v>4</v>
      </c>
      <c r="BC5" s="92">
        <f>100*BB$5/643</f>
        <v>0.622083981337481</v>
      </c>
      <c r="BD5" s="92"/>
      <c r="BE5" s="99"/>
      <c r="BF5" s="92">
        <f>COUNTIF($O$18:$O$721,"=SNP")</f>
        <v>9</v>
      </c>
      <c r="BG5" s="92">
        <f>100*BF$5/643</f>
        <v>1.39968895800933</v>
      </c>
      <c r="BH5" s="92"/>
      <c r="BI5" s="99"/>
      <c r="BJ5" s="92">
        <f>COUNTIF($O$18:$O$721,"=PC")</f>
        <v>4</v>
      </c>
      <c r="BK5" s="92">
        <f>100*BJ$5/643</f>
        <v>0.622083981337481</v>
      </c>
      <c r="BL5" s="92"/>
      <c r="BM5" s="99"/>
      <c r="BN5" s="92">
        <f>COUNTIF($O$18:$O$721,"=DUP")</f>
        <v>5</v>
      </c>
      <c r="BO5" s="92">
        <f>100*BN$5/643</f>
        <v>0.777604976671851</v>
      </c>
      <c r="BP5" s="92"/>
      <c r="BQ5" s="99"/>
      <c r="BR5" s="92">
        <f>COUNTIF($O$18:$O$721,"=SF")</f>
        <v>7</v>
      </c>
      <c r="BS5" s="92">
        <f>100*BR$5/643</f>
        <v>1.08864696734059</v>
      </c>
      <c r="BT5" s="92"/>
      <c r="BU5" s="99"/>
      <c r="BV5" s="92">
        <f>COUNTIF($O$18:$O$721,"=SDLP")</f>
        <v>2</v>
      </c>
      <c r="BW5" s="92">
        <f>100*BV$5/643</f>
        <v>0.31104199066874</v>
      </c>
      <c r="BX5" s="92"/>
      <c r="BY5" s="99"/>
      <c r="BZ5" s="92">
        <f>COUNTIF($O$18:$O$721,"=UUP")</f>
        <v>1</v>
      </c>
      <c r="CA5" s="92">
        <f>100*BZ$5/643</f>
        <v>0.15552099533437</v>
      </c>
      <c r="CB5" s="92"/>
      <c r="CC5" s="99"/>
      <c r="CD5" s="92">
        <f>COUNTIF($O$18:$O$721,"=APNI")</f>
        <v>1</v>
      </c>
      <c r="CE5" s="92">
        <f>100*CD$5/643</f>
        <v>0.15552099533437</v>
      </c>
      <c r="CF5" s="92"/>
      <c r="CG5" s="99"/>
      <c r="CH5" s="92">
        <f>COUNTIF($O$18:$O$721,"=TUV")</f>
        <v>1</v>
      </c>
      <c r="CI5" s="92">
        <f>100*CH$5/643</f>
        <v>0.15552099533437</v>
      </c>
      <c r="CJ5" s="92"/>
      <c r="CK5" s="99"/>
      <c r="CL5" s="90"/>
      <c r="CM5" s="92">
        <v>6</v>
      </c>
      <c r="CN5" s="100">
        <f>100*CM$5/649</f>
        <v>0.924499229583975</v>
      </c>
    </row>
    <row r="6" ht="20.3" customHeight="1">
      <c r="A6" s="101"/>
      <c r="B6" s="102"/>
      <c r="C6" s="102"/>
      <c r="D6" s="103"/>
      <c r="E6" s="104"/>
      <c r="F6" s="105"/>
      <c r="G6" s="105"/>
      <c r="H6" s="105"/>
      <c r="I6" s="105"/>
      <c r="J6" s="105"/>
      <c r="K6" s="106"/>
      <c r="L6" s="106"/>
      <c r="M6" s="107"/>
      <c r="N6" s="107">
        <f>_xlfn.COUNTIFS(N18:N252,"1",O18:O252,"Lab")</f>
        <v>225</v>
      </c>
      <c r="O6" s="108"/>
      <c r="P6" s="109"/>
      <c r="Q6" s="105"/>
      <c r="R6" s="110"/>
      <c r="S6" s="109"/>
      <c r="T6" s="105"/>
      <c r="U6" s="105"/>
      <c r="V6" s="105"/>
      <c r="W6" s="105"/>
      <c r="X6" s="105"/>
      <c r="Y6" s="105"/>
      <c r="Z6" s="105"/>
      <c r="AA6" s="111"/>
      <c r="AB6" s="109"/>
      <c r="AC6" s="112"/>
      <c r="AD6" s="113"/>
      <c r="AE6" s="105"/>
      <c r="AF6" s="112"/>
      <c r="AG6" s="105"/>
      <c r="AH6" s="105"/>
      <c r="AI6" s="109">
        <f>AM6+AQ6+AU6+AY6+BC6+BG6+BK6+BO6+BS6+BW6+CA6+CE6+CI6</f>
        <v>100</v>
      </c>
      <c r="AJ6" t="s" s="114">
        <v>2406</v>
      </c>
      <c r="AK6" s="115">
        <f>AL6+AP6+AT6+AX6+BB6+BF6+BJ6+BN6+BR6+BV6+BZ6+CD6+CH6</f>
        <v>643</v>
      </c>
      <c r="AL6" s="115">
        <f>ROUND(643*AL4/100,0)</f>
        <v>158</v>
      </c>
      <c r="AM6" s="109">
        <f>100*AL6/643</f>
        <v>24.5723172628305</v>
      </c>
      <c r="AN6" s="105"/>
      <c r="AO6" s="116"/>
      <c r="AP6" s="115">
        <f>ROUND(643*AP4/100,0)</f>
        <v>225</v>
      </c>
      <c r="AQ6" s="109">
        <f>100*AP6/643</f>
        <v>34.9922239502333</v>
      </c>
      <c r="AR6" s="105"/>
      <c r="AS6" s="116"/>
      <c r="AT6" s="115">
        <f>ROUND(643*AT4/100,0)</f>
        <v>81</v>
      </c>
      <c r="AU6" s="109">
        <f>100*AT6/643</f>
        <v>12.597200622084</v>
      </c>
      <c r="AV6" s="105"/>
      <c r="AW6" s="116"/>
      <c r="AX6" s="115">
        <f>ROUND(643*AX4/100,0)</f>
        <v>95</v>
      </c>
      <c r="AY6" s="109">
        <f>100*AX6/643</f>
        <v>14.7744945567652</v>
      </c>
      <c r="AZ6" s="105"/>
      <c r="BA6" s="116"/>
      <c r="BB6" s="115">
        <f>ROUND(643*BB4/100,0)</f>
        <v>45</v>
      </c>
      <c r="BC6" s="109">
        <f>100*BB6/643</f>
        <v>6.99844479004666</v>
      </c>
      <c r="BD6" s="105"/>
      <c r="BE6" s="116"/>
      <c r="BF6" s="115">
        <f>ROUND(643*BF4/100,0)</f>
        <v>17</v>
      </c>
      <c r="BG6" s="109">
        <f>100*BF6/643</f>
        <v>2.64385692068429</v>
      </c>
      <c r="BH6" s="105"/>
      <c r="BI6" s="116"/>
      <c r="BJ6" s="115">
        <f>ROUND(643*BJ4/100,0)</f>
        <v>5</v>
      </c>
      <c r="BK6" s="109">
        <f>100*BJ6/643</f>
        <v>0.777604976671851</v>
      </c>
      <c r="BL6" s="105"/>
      <c r="BM6" s="116"/>
      <c r="BN6" s="115">
        <f>ROUND(643*BN4/100,0)</f>
        <v>4</v>
      </c>
      <c r="BO6" s="109">
        <f>100*BN6/643</f>
        <v>0.622083981337481</v>
      </c>
      <c r="BP6" s="105"/>
      <c r="BQ6" s="116"/>
      <c r="BR6" s="115">
        <f>ROUND(643*BR4/100,0)</f>
        <v>5</v>
      </c>
      <c r="BS6" s="109">
        <f>100*BR6/643</f>
        <v>0.777604976671851</v>
      </c>
      <c r="BT6" s="105"/>
      <c r="BU6" s="116"/>
      <c r="BV6" s="115">
        <f>ROUND(643*BV4/100,0)</f>
        <v>2</v>
      </c>
      <c r="BW6" s="109">
        <f>100*BV6/643</f>
        <v>0.31104199066874</v>
      </c>
      <c r="BX6" s="105"/>
      <c r="BY6" s="116"/>
      <c r="BZ6" s="115">
        <f>ROUND(643*BZ4/100,0)</f>
        <v>2</v>
      </c>
      <c r="CA6" s="109">
        <f>100*BZ6/643</f>
        <v>0.31104199066874</v>
      </c>
      <c r="CB6" s="105"/>
      <c r="CC6" s="116"/>
      <c r="CD6" s="115">
        <f>ROUND(643*CD4/100,0)</f>
        <v>3</v>
      </c>
      <c r="CE6" s="109">
        <f>100*CD6/643</f>
        <v>0.46656298600311</v>
      </c>
      <c r="CF6" s="105"/>
      <c r="CG6" s="116"/>
      <c r="CH6" s="115">
        <f>ROUND(643*CH4/100,0)</f>
        <v>1</v>
      </c>
      <c r="CI6" s="109">
        <f>100*CH6/643</f>
        <v>0.15552099533437</v>
      </c>
      <c r="CJ6" s="105"/>
      <c r="CK6" s="116"/>
      <c r="CL6" s="105"/>
      <c r="CM6" s="105"/>
      <c r="CN6" s="117"/>
    </row>
    <row r="7" ht="19.95" customHeight="1">
      <c r="A7" s="118"/>
      <c r="B7" s="119"/>
      <c r="C7" s="119"/>
      <c r="D7" s="120"/>
      <c r="E7" s="121"/>
      <c r="F7" s="122"/>
      <c r="G7" s="122"/>
      <c r="H7" s="122"/>
      <c r="I7" s="122"/>
      <c r="J7" s="122"/>
      <c r="K7" s="123"/>
      <c r="L7" s="123"/>
      <c r="M7" s="122"/>
      <c r="N7" s="122"/>
      <c r="O7" s="124"/>
      <c r="P7" s="125"/>
      <c r="Q7" s="122"/>
      <c r="R7" s="126"/>
      <c r="S7" s="125"/>
      <c r="T7" s="122"/>
      <c r="U7" s="122"/>
      <c r="V7" s="122"/>
      <c r="W7" s="122"/>
      <c r="X7" s="122"/>
      <c r="Y7" s="122"/>
      <c r="Z7" s="122"/>
      <c r="AA7" s="127"/>
      <c r="AB7" s="125"/>
      <c r="AC7" s="128"/>
      <c r="AD7" s="129"/>
      <c r="AE7" s="122"/>
      <c r="AF7" s="128"/>
      <c r="AG7" s="122"/>
      <c r="AH7" s="122"/>
      <c r="AI7" s="122"/>
      <c r="AJ7" t="s" s="130">
        <v>2407</v>
      </c>
      <c r="AK7" s="131">
        <f>100*AK$5/AK6</f>
        <v>100</v>
      </c>
      <c r="AL7" s="131">
        <f>100*AL$5/AL6</f>
        <v>76.58227848101269</v>
      </c>
      <c r="AM7" s="122"/>
      <c r="AN7" s="122"/>
      <c r="AO7" s="132"/>
      <c r="AP7" s="131">
        <f>100*AP$5/AP6</f>
        <v>182.666666666667</v>
      </c>
      <c r="AQ7" s="122"/>
      <c r="AR7" s="122"/>
      <c r="AS7" s="132"/>
      <c r="AT7" s="131">
        <f>100*AT$5/AT6</f>
        <v>88.8888888888889</v>
      </c>
      <c r="AU7" s="122"/>
      <c r="AV7" s="122"/>
      <c r="AW7" s="132"/>
      <c r="AX7" s="131">
        <f>100*AX$5/AX6</f>
        <v>5.26315789473684</v>
      </c>
      <c r="AY7" s="122"/>
      <c r="AZ7" s="122"/>
      <c r="BA7" s="132"/>
      <c r="BB7" s="131">
        <f>100*BB$5/BB6</f>
        <v>8.888888888888889</v>
      </c>
      <c r="BC7" s="122"/>
      <c r="BD7" s="122"/>
      <c r="BE7" s="132"/>
      <c r="BF7" s="131">
        <f>100*BF$5/BF6</f>
        <v>52.9411764705882</v>
      </c>
      <c r="BG7" s="122"/>
      <c r="BH7" s="122"/>
      <c r="BI7" s="132"/>
      <c r="BJ7" s="131">
        <f>100*BJ$5/BJ6</f>
        <v>80</v>
      </c>
      <c r="BK7" s="122"/>
      <c r="BL7" s="122"/>
      <c r="BM7" s="132"/>
      <c r="BN7" s="131">
        <f>100*BN$5/BN6</f>
        <v>125</v>
      </c>
      <c r="BO7" s="122"/>
      <c r="BP7" s="122"/>
      <c r="BQ7" s="132"/>
      <c r="BR7" s="131">
        <f>100*BR$5/BR6</f>
        <v>140</v>
      </c>
      <c r="BS7" s="122"/>
      <c r="BT7" s="122"/>
      <c r="BU7" s="132"/>
      <c r="BV7" s="131">
        <f>100*BV$5/BV6</f>
        <v>100</v>
      </c>
      <c r="BW7" s="122"/>
      <c r="BX7" s="122"/>
      <c r="BY7" s="132"/>
      <c r="BZ7" s="131">
        <f>100*BZ$5/BZ6</f>
        <v>50</v>
      </c>
      <c r="CA7" s="122"/>
      <c r="CB7" s="122"/>
      <c r="CC7" s="132"/>
      <c r="CD7" s="131">
        <f>100*CD$5/CD6</f>
        <v>33.3333333333333</v>
      </c>
      <c r="CE7" s="122"/>
      <c r="CF7" s="122"/>
      <c r="CG7" s="132"/>
      <c r="CH7" s="131">
        <f>100*CH$5/CH6</f>
        <v>100</v>
      </c>
      <c r="CI7" s="122"/>
      <c r="CJ7" s="122"/>
      <c r="CK7" s="132"/>
      <c r="CL7" s="122"/>
      <c r="CM7" s="122"/>
      <c r="CN7" s="133"/>
    </row>
    <row r="8" ht="19.95" customHeight="1">
      <c r="A8" s="134"/>
      <c r="B8" s="135"/>
      <c r="C8" s="135"/>
      <c r="D8" s="136"/>
      <c r="E8" s="137"/>
      <c r="F8" s="138"/>
      <c r="G8" s="138"/>
      <c r="H8" s="138"/>
      <c r="I8" s="138"/>
      <c r="J8" s="138"/>
      <c r="K8" s="139"/>
      <c r="L8" s="139"/>
      <c r="M8" s="138"/>
      <c r="N8" s="138"/>
      <c r="O8" s="140"/>
      <c r="P8" s="141"/>
      <c r="Q8" s="138"/>
      <c r="R8" s="142"/>
      <c r="S8" s="141"/>
      <c r="T8" s="138"/>
      <c r="U8" s="138"/>
      <c r="V8" s="138"/>
      <c r="W8" s="138"/>
      <c r="X8" s="138"/>
      <c r="Y8" s="138"/>
      <c r="Z8" s="138"/>
      <c r="AA8" s="143"/>
      <c r="AB8" s="141"/>
      <c r="AC8" s="144"/>
      <c r="AD8" s="129"/>
      <c r="AE8" s="145"/>
      <c r="AF8" s="144"/>
      <c r="AG8" s="138"/>
      <c r="AH8" s="138"/>
      <c r="AI8" s="145">
        <v>50</v>
      </c>
      <c r="AJ8" t="s" s="146">
        <v>2408</v>
      </c>
      <c r="AK8" s="145">
        <f>AL8+AP8+AT8+AX8+BB8+BF8+BJ8+BN8+BR8+BV8+BZ8+CD8</f>
        <v>95</v>
      </c>
      <c r="AL8" s="145">
        <f>SUM(AN18:AN721)</f>
        <v>1</v>
      </c>
      <c r="AM8" s="147"/>
      <c r="AN8" s="145"/>
      <c r="AO8" s="148"/>
      <c r="AP8" s="145">
        <f>SUM(AR18:AR721)</f>
        <v>70</v>
      </c>
      <c r="AQ8" s="147"/>
      <c r="AR8" s="145"/>
      <c r="AS8" s="148"/>
      <c r="AT8" s="145">
        <f>SUM(AV18:AV721)</f>
        <v>18</v>
      </c>
      <c r="AU8" s="147"/>
      <c r="AV8" s="145"/>
      <c r="AW8" s="148"/>
      <c r="AX8" s="145">
        <f>SUM(AZ18:AZ721)</f>
        <v>0</v>
      </c>
      <c r="AY8" s="138"/>
      <c r="AZ8" s="145"/>
      <c r="BA8" s="148"/>
      <c r="BB8" s="145">
        <f>SUM(BD18:BD721)</f>
        <v>2</v>
      </c>
      <c r="BC8" s="147"/>
      <c r="BD8" s="147"/>
      <c r="BE8" s="148"/>
      <c r="BF8" s="145">
        <f>SUM(BH18:BH721)</f>
        <v>0</v>
      </c>
      <c r="BG8" s="147"/>
      <c r="BH8" s="145"/>
      <c r="BI8" s="148"/>
      <c r="BJ8" s="145">
        <f>SUM(BL18:BL721)</f>
        <v>1</v>
      </c>
      <c r="BK8" s="147"/>
      <c r="BL8" s="145"/>
      <c r="BM8" s="148"/>
      <c r="BN8" s="145">
        <f>SUM(BP18:BP721)</f>
        <v>0</v>
      </c>
      <c r="BO8" s="147"/>
      <c r="BP8" s="145"/>
      <c r="BQ8" t="s" s="146">
        <v>2399</v>
      </c>
      <c r="BR8" s="145">
        <f>SUM(BT18:BT721)</f>
        <v>3</v>
      </c>
      <c r="BS8" s="147"/>
      <c r="BT8" s="145"/>
      <c r="BU8" s="148"/>
      <c r="BV8" s="145">
        <f>SUM(BX18:BX721)</f>
        <v>0</v>
      </c>
      <c r="BW8" s="147"/>
      <c r="BX8" s="145"/>
      <c r="BY8" s="148"/>
      <c r="BZ8" s="145">
        <f>SUM(CB18:CB721)</f>
        <v>0</v>
      </c>
      <c r="CA8" s="138"/>
      <c r="CB8" s="145"/>
      <c r="CC8" s="148"/>
      <c r="CD8" s="145">
        <f>SUM(CF18:CF721)</f>
        <v>0</v>
      </c>
      <c r="CE8" s="147"/>
      <c r="CF8" s="145"/>
      <c r="CG8" s="148"/>
      <c r="CH8" s="145">
        <f>SUM(CJ18:CJ721)</f>
        <v>0</v>
      </c>
      <c r="CI8" s="147"/>
      <c r="CJ8" s="145"/>
      <c r="CK8" s="148"/>
      <c r="CL8" s="138"/>
      <c r="CM8" s="138"/>
      <c r="CN8" s="149"/>
    </row>
    <row r="9" ht="19.95" customHeight="1">
      <c r="A9" s="150"/>
      <c r="B9" s="151"/>
      <c r="C9" s="151"/>
      <c r="D9" s="152"/>
      <c r="E9" s="153"/>
      <c r="F9" s="154"/>
      <c r="G9" s="154"/>
      <c r="H9" s="154"/>
      <c r="I9" s="154"/>
      <c r="J9" s="154"/>
      <c r="K9" s="139"/>
      <c r="L9" s="139"/>
      <c r="M9" s="155"/>
      <c r="N9" s="155"/>
      <c r="O9" s="156"/>
      <c r="P9" s="157"/>
      <c r="Q9" s="154"/>
      <c r="R9" s="158"/>
      <c r="S9" s="157"/>
      <c r="T9" s="154"/>
      <c r="U9" s="154"/>
      <c r="V9" s="154"/>
      <c r="W9" s="154"/>
      <c r="X9" s="154"/>
      <c r="Y9" s="154"/>
      <c r="Z9" s="154"/>
      <c r="AA9" s="159"/>
      <c r="AB9" s="157"/>
      <c r="AC9" s="160"/>
      <c r="AD9" s="129"/>
      <c r="AE9" s="161"/>
      <c r="AF9" s="160"/>
      <c r="AG9" s="154"/>
      <c r="AH9" s="154"/>
      <c r="AI9" s="157">
        <f>AM9+AQ9+AU9+AY9+BC9+BG9+BK9+BO9+BS9+BW9+CA9+CE9+CI9</f>
        <v>100</v>
      </c>
      <c r="AJ9" t="s" s="162">
        <v>2345</v>
      </c>
      <c r="AK9" s="161">
        <f>AL9+AP9+AT9+AX9+BB9+BF9+BJ9+BN9+BR9+BV9+BZ9+CD9+CH9</f>
        <v>643</v>
      </c>
      <c r="AL9" s="161">
        <f>AL$5-AL11+AL12+AL13+AL14</f>
        <v>158</v>
      </c>
      <c r="AM9" s="163">
        <f>100*AL9/643</f>
        <v>24.5723172628305</v>
      </c>
      <c r="AN9" s="161"/>
      <c r="AO9" s="164"/>
      <c r="AP9" s="161">
        <f>AP$5-AP11+AP12+AP13+AP14</f>
        <v>230</v>
      </c>
      <c r="AQ9" s="163">
        <f>100*AP9/643</f>
        <v>35.7698289269051</v>
      </c>
      <c r="AR9" s="161"/>
      <c r="AS9" s="164"/>
      <c r="AT9" s="161">
        <f>AT$5-AT11+AT12+AT13+AT14</f>
        <v>81</v>
      </c>
      <c r="AU9" s="163">
        <f>100*AT9/643</f>
        <v>12.597200622084</v>
      </c>
      <c r="AV9" s="161"/>
      <c r="AW9" s="164"/>
      <c r="AX9" s="161">
        <f>AX$5-AX11+AX12+AX13+AX14</f>
        <v>95</v>
      </c>
      <c r="AY9" s="163">
        <f>100*AX9/643</f>
        <v>14.7744945567652</v>
      </c>
      <c r="AZ9" s="161"/>
      <c r="BA9" s="164"/>
      <c r="BB9" s="161">
        <f>BB$5-BB11+BB12+BB13+BB14</f>
        <v>40</v>
      </c>
      <c r="BC9" s="163">
        <f>100*BB9/643</f>
        <v>6.22083981337481</v>
      </c>
      <c r="BD9" s="163"/>
      <c r="BE9" s="164"/>
      <c r="BF9" s="161">
        <f>BF$5-BF11+BF12+BF13+BF14</f>
        <v>17</v>
      </c>
      <c r="BG9" s="163">
        <f>100*BF9/643</f>
        <v>2.64385692068429</v>
      </c>
      <c r="BH9" s="161"/>
      <c r="BI9" s="164"/>
      <c r="BJ9" s="161">
        <f>BJ$5-BJ11+BJ12+BJ13+BJ14</f>
        <v>5</v>
      </c>
      <c r="BK9" s="163">
        <f>100*BJ9/643</f>
        <v>0.777604976671851</v>
      </c>
      <c r="BL9" s="161"/>
      <c r="BM9" s="164"/>
      <c r="BN9" s="161">
        <f>BN$5-BN11+BN12+BN13+BN14</f>
        <v>4</v>
      </c>
      <c r="BO9" s="163">
        <f>100*BN9/643</f>
        <v>0.622083981337481</v>
      </c>
      <c r="BP9" s="161"/>
      <c r="BQ9" s="164"/>
      <c r="BR9" s="161">
        <f>BR$5-BR11+BR12+BR13+BR14</f>
        <v>5</v>
      </c>
      <c r="BS9" s="163">
        <f>100*BR9/643</f>
        <v>0.777604976671851</v>
      </c>
      <c r="BT9" s="161"/>
      <c r="BU9" s="164"/>
      <c r="BV9" s="161">
        <f>BV$5-BV11+BV12+BV13+BV14</f>
        <v>2</v>
      </c>
      <c r="BW9" s="163">
        <f>100*BV9/643</f>
        <v>0.31104199066874</v>
      </c>
      <c r="BX9" s="161"/>
      <c r="BY9" s="164"/>
      <c r="BZ9" s="161">
        <v>2</v>
      </c>
      <c r="CA9" s="163">
        <f>100*BZ9/643</f>
        <v>0.31104199066874</v>
      </c>
      <c r="CB9" s="161"/>
      <c r="CC9" s="164"/>
      <c r="CD9" s="161">
        <f>CD$5-CD11+CD12+CD13+CD14</f>
        <v>3</v>
      </c>
      <c r="CE9" s="163">
        <f>100*CD9/643</f>
        <v>0.46656298600311</v>
      </c>
      <c r="CF9" s="161"/>
      <c r="CG9" s="164"/>
      <c r="CH9" s="161">
        <f>CH$5-CH11+CH12+CH13+CH14</f>
        <v>1</v>
      </c>
      <c r="CI9" s="163">
        <f>100*CH9/643</f>
        <v>0.15552099533437</v>
      </c>
      <c r="CJ9" s="161"/>
      <c r="CK9" s="164"/>
      <c r="CL9" s="154"/>
      <c r="CM9" s="154"/>
      <c r="CN9" s="165"/>
    </row>
    <row r="10" ht="31.95" customHeight="1">
      <c r="A10" s="134"/>
      <c r="B10" s="135"/>
      <c r="C10" s="135"/>
      <c r="D10" s="136"/>
      <c r="E10" s="137"/>
      <c r="F10" s="138"/>
      <c r="G10" s="138"/>
      <c r="H10" s="138"/>
      <c r="I10" s="138"/>
      <c r="J10" s="138"/>
      <c r="K10" s="139"/>
      <c r="L10" s="139"/>
      <c r="M10" s="138"/>
      <c r="N10" s="138"/>
      <c r="O10" s="140"/>
      <c r="P10" s="141"/>
      <c r="Q10" t="s" s="146">
        <v>2409</v>
      </c>
      <c r="R10" s="142"/>
      <c r="S10" s="166">
        <f>COUNTIF(S18:S666,"&gt;=20")</f>
        <v>537</v>
      </c>
      <c r="T10" s="138"/>
      <c r="U10" s="138"/>
      <c r="V10" s="138"/>
      <c r="W10" t="s" s="167">
        <v>2409</v>
      </c>
      <c r="X10" s="138"/>
      <c r="Y10" s="138"/>
      <c r="Z10" s="138"/>
      <c r="AA10" s="143"/>
      <c r="AB10" s="166">
        <f>COUNTIF(AB18:AB666,"&gt;=20")</f>
        <v>115</v>
      </c>
      <c r="AC10" s="144"/>
      <c r="AD10" s="129"/>
      <c r="AE10" s="145"/>
      <c r="AF10" s="144"/>
      <c r="AG10" s="138"/>
      <c r="AH10" s="138"/>
      <c r="AI10" s="138"/>
      <c r="AJ10" t="s" s="146">
        <v>2410</v>
      </c>
      <c r="AK10" s="147">
        <f>100*AK9/AK6</f>
        <v>100</v>
      </c>
      <c r="AL10" s="147">
        <f>100*AL9/AL6</f>
        <v>100</v>
      </c>
      <c r="AM10" s="147"/>
      <c r="AN10" s="145"/>
      <c r="AO10" s="148"/>
      <c r="AP10" s="147">
        <f>100*AP9/AP6</f>
        <v>102.222222222222</v>
      </c>
      <c r="AQ10" s="147"/>
      <c r="AR10" s="145"/>
      <c r="AS10" s="148"/>
      <c r="AT10" s="147">
        <f>100*AT9/AT6</f>
        <v>100</v>
      </c>
      <c r="AU10" s="147"/>
      <c r="AV10" s="145"/>
      <c r="AW10" s="148"/>
      <c r="AX10" s="147">
        <f>100*AX9/AX6</f>
        <v>100</v>
      </c>
      <c r="AY10" s="138"/>
      <c r="AZ10" s="145"/>
      <c r="BA10" s="145">
        <f>COUNTIF(BA18:BA666,"&gt;0")</f>
        <v>98</v>
      </c>
      <c r="BB10" s="147">
        <f>100*BB9/BB6</f>
        <v>88.8888888888889</v>
      </c>
      <c r="BC10" s="147"/>
      <c r="BD10" s="147"/>
      <c r="BE10" s="145">
        <f>COUNTIF(BE18:BE666,"&gt;0")</f>
        <v>39</v>
      </c>
      <c r="BF10" s="147">
        <f>100*BF9/BF6</f>
        <v>100</v>
      </c>
      <c r="BG10" s="147"/>
      <c r="BH10" s="145"/>
      <c r="BI10" s="148"/>
      <c r="BJ10" s="147">
        <f>100*BJ9/BJ6</f>
        <v>100</v>
      </c>
      <c r="BK10" s="147"/>
      <c r="BL10" s="145"/>
      <c r="BM10" s="148"/>
      <c r="BN10" s="147">
        <f>100*BN9/BN6</f>
        <v>100</v>
      </c>
      <c r="BO10" s="147"/>
      <c r="BP10" s="145"/>
      <c r="BQ10" s="148"/>
      <c r="BR10" s="147">
        <f>100*BR9/BR6</f>
        <v>100</v>
      </c>
      <c r="BS10" s="147"/>
      <c r="BT10" s="145"/>
      <c r="BU10" s="148"/>
      <c r="BV10" s="147">
        <f>100*BV9/BV6</f>
        <v>100</v>
      </c>
      <c r="BW10" s="147"/>
      <c r="BX10" s="145"/>
      <c r="BY10" s="148"/>
      <c r="BZ10" s="147">
        <f>100*BZ9/BZ6</f>
        <v>100</v>
      </c>
      <c r="CA10" s="138"/>
      <c r="CB10" s="145"/>
      <c r="CC10" s="148"/>
      <c r="CD10" s="147">
        <f>100*CD9/CD6</f>
        <v>100</v>
      </c>
      <c r="CE10" s="147"/>
      <c r="CF10" s="145"/>
      <c r="CG10" s="148"/>
      <c r="CH10" s="147">
        <f>100*CH9/CH6</f>
        <v>100</v>
      </c>
      <c r="CI10" s="147"/>
      <c r="CJ10" s="145"/>
      <c r="CK10" s="148"/>
      <c r="CL10" s="138"/>
      <c r="CM10" s="138"/>
      <c r="CN10" s="149"/>
    </row>
    <row r="11" ht="31.95" customHeight="1">
      <c r="A11" s="134"/>
      <c r="B11" s="135"/>
      <c r="C11" s="135"/>
      <c r="D11" s="136"/>
      <c r="E11" s="168"/>
      <c r="F11" s="169"/>
      <c r="G11" s="169"/>
      <c r="H11" s="169"/>
      <c r="I11" s="169"/>
      <c r="J11" s="169"/>
      <c r="K11" s="139"/>
      <c r="L11" s="139"/>
      <c r="M11" s="169"/>
      <c r="N11" s="169"/>
      <c r="O11" s="140"/>
      <c r="P11" s="125"/>
      <c r="Q11" t="s" s="130">
        <v>31</v>
      </c>
      <c r="R11" s="170">
        <f>COUNTIF(R18:R666,"=Green")</f>
        <v>39</v>
      </c>
      <c r="S11" s="122">
        <f>_xlfn.COUNTIFS(R18:R666,"Green",S18:S666,"&gt;=20")</f>
        <v>11</v>
      </c>
      <c r="T11" s="169"/>
      <c r="U11" s="169"/>
      <c r="V11" s="169"/>
      <c r="W11" t="s" s="171">
        <v>31</v>
      </c>
      <c r="X11" s="169"/>
      <c r="Y11" s="169"/>
      <c r="Z11" s="169"/>
      <c r="AA11" s="172">
        <f>COUNTIF(AA18:AA666,"=Green")</f>
        <v>50</v>
      </c>
      <c r="AB11" s="122">
        <f>_xlfn.COUNTIFS(AA18:AA666,"Green",AB18:AB666,"&gt;=10")</f>
        <v>30</v>
      </c>
      <c r="AC11" s="128"/>
      <c r="AD11" s="129"/>
      <c r="AE11" s="173"/>
      <c r="AF11" s="128"/>
      <c r="AG11" s="169"/>
      <c r="AH11" s="169"/>
      <c r="AI11" t="s" s="171">
        <v>2411</v>
      </c>
      <c r="AJ11" t="s" s="130">
        <v>2412</v>
      </c>
      <c r="AK11" s="173">
        <f>AL11+AP11+AT11+AX11+BB11+BF11+BJ11+BN11+BR11+BV11+BZ11+CD11+CH11</f>
        <v>184</v>
      </c>
      <c r="AL11" s="173">
        <f>SUMIF($O18:$O721,"Con",$Q18:$Q721)</f>
        <v>0</v>
      </c>
      <c r="AM11" s="131"/>
      <c r="AN11" t="s" s="174">
        <v>2413</v>
      </c>
      <c r="AO11" s="173">
        <f>_xlfn.COUNTIFS($R253:$R440,"Con",$Q253:$Q440,"=0")</f>
        <v>1</v>
      </c>
      <c r="AP11" s="173">
        <f>SUMIF($O18:$O721,"Lab",$Q18:$Q721)</f>
        <v>181</v>
      </c>
      <c r="AQ11" s="131"/>
      <c r="AR11" s="173"/>
      <c r="AS11" s="175"/>
      <c r="AT11" s="173">
        <f>SUMIF($O18:$O721,"LD",$Q18:$Q721)</f>
        <v>0</v>
      </c>
      <c r="AU11" s="131"/>
      <c r="AV11" t="s" s="174">
        <v>2413</v>
      </c>
      <c r="AW11" s="173">
        <f>_xlfn.COUNTIFS($R253:$R440,"LD",$Q253:$Q440,"=0")</f>
        <v>0</v>
      </c>
      <c r="AX11" s="173">
        <f>SUMIF($O18:$O721,"RUK",$Q18:$Q721)</f>
        <v>0</v>
      </c>
      <c r="AY11" s="169"/>
      <c r="AZ11" t="s" s="174">
        <v>2413</v>
      </c>
      <c r="BA11" s="173">
        <f>_xlfn.COUNTIFS($R253:$R440,"RUK",$Q253:$Q440,"=0")</f>
        <v>0</v>
      </c>
      <c r="BB11" s="173">
        <f>SUMIF($O18:$O721,"Green",$Q18:$Q721)</f>
        <v>0</v>
      </c>
      <c r="BC11" s="131"/>
      <c r="BD11" t="s" s="174">
        <v>2413</v>
      </c>
      <c r="BE11" s="173">
        <f>_xlfn.COUNTIFS($R253:$R440,"Green",$Q253:$Q440,"=0")</f>
        <v>0</v>
      </c>
      <c r="BF11" s="173">
        <f>SUMIF($O18:$O721,"SNP",$Q18:$Q721)</f>
        <v>0</v>
      </c>
      <c r="BG11" s="131"/>
      <c r="BH11" t="s" s="174">
        <v>2413</v>
      </c>
      <c r="BI11" s="173">
        <f>_xlfn.COUNTIFS($R253:$R440,"SNP",$Q253:$Q440,"=0")</f>
        <v>0</v>
      </c>
      <c r="BJ11" s="173">
        <f>SUMIF($O18:$O721,"PC",$Q18:$Q721)</f>
        <v>0</v>
      </c>
      <c r="BK11" s="131"/>
      <c r="BL11" t="s" s="174">
        <v>2413</v>
      </c>
      <c r="BM11" s="173">
        <f>_xlfn.COUNTIFS($R253:$R440,"PC",$Q253:$Q440,"=0")</f>
        <v>1</v>
      </c>
      <c r="BN11" s="173">
        <f>SUMIF($O18:$O721,"DUP",$Q18:$Q721)</f>
        <v>1</v>
      </c>
      <c r="BO11" s="131"/>
      <c r="BP11" s="173"/>
      <c r="BQ11" s="175"/>
      <c r="BR11" s="173">
        <f>SUMIF($O18:$O721,"SF",$Q18:$Q721)</f>
        <v>2</v>
      </c>
      <c r="BS11" s="131"/>
      <c r="BT11" s="173"/>
      <c r="BU11" s="175"/>
      <c r="BV11" s="173">
        <f>SUMIF($O18:$O721,"SDLP",$Q18:$Q721)</f>
        <v>0</v>
      </c>
      <c r="BW11" s="131"/>
      <c r="BX11" s="173"/>
      <c r="BY11" s="175"/>
      <c r="BZ11" s="173">
        <f>SUMIF($O18:$O721,"UUP",$Q18:$Q721)</f>
        <v>0</v>
      </c>
      <c r="CA11" s="169"/>
      <c r="CB11" t="s" s="174">
        <v>2413</v>
      </c>
      <c r="CC11" s="173">
        <f>_xlfn.COUNTIFS($R253:$R440,"UUP",$Q253:$Q440,"=0")</f>
        <v>0</v>
      </c>
      <c r="CD11" s="173">
        <f>SUMIF($O18:$O721,"APNI",$Q18:$Q721)</f>
        <v>0</v>
      </c>
      <c r="CE11" s="131"/>
      <c r="CF11" t="s" s="174">
        <v>2413</v>
      </c>
      <c r="CG11" s="173">
        <f>_xlfn.COUNTIFS($R253:$R440,"APNI",$Q253:$Q440,"=0")</f>
        <v>0</v>
      </c>
      <c r="CH11" s="173">
        <f>SUMIF($O18:$O721,"TUV",$Q18:$Q721)</f>
        <v>0</v>
      </c>
      <c r="CI11" s="131"/>
      <c r="CJ11" s="173"/>
      <c r="CK11" s="175"/>
      <c r="CL11" s="169"/>
      <c r="CM11" s="169"/>
      <c r="CN11" s="176"/>
    </row>
    <row r="12" ht="31.95" customHeight="1">
      <c r="A12" s="134"/>
      <c r="B12" s="135"/>
      <c r="C12" s="135"/>
      <c r="D12" s="136"/>
      <c r="E12" s="137"/>
      <c r="F12" s="138"/>
      <c r="G12" s="138"/>
      <c r="H12" s="138"/>
      <c r="I12" s="138"/>
      <c r="J12" s="138"/>
      <c r="K12" s="139"/>
      <c r="L12" s="139"/>
      <c r="M12" s="138"/>
      <c r="N12" s="138"/>
      <c r="O12" s="140"/>
      <c r="P12" s="141"/>
      <c r="Q12" t="s" s="146">
        <v>2365</v>
      </c>
      <c r="R12" s="170">
        <f>COUNTIF(R18:R666,"=RUK")</f>
        <v>98</v>
      </c>
      <c r="S12" s="166">
        <f>_xlfn.COUNTIFS(R18:R666,"RUK",S18:S666,"&gt;=20")</f>
        <v>69</v>
      </c>
      <c r="T12" s="138"/>
      <c r="U12" s="138"/>
      <c r="V12" s="138"/>
      <c r="W12" t="s" s="167">
        <v>2365</v>
      </c>
      <c r="X12" s="138"/>
      <c r="Y12" s="138"/>
      <c r="Z12" s="138"/>
      <c r="AA12" s="172">
        <f>COUNTIF(AA18:AA666,"=RUK")</f>
        <v>336</v>
      </c>
      <c r="AB12" s="166">
        <f>_xlfn.COUNTIFS(AA18:AA666,"RUK",AB18:AB666,"&gt;=20")</f>
        <v>75</v>
      </c>
      <c r="AC12" s="144"/>
      <c r="AD12" s="129"/>
      <c r="AE12" s="145"/>
      <c r="AF12" s="144"/>
      <c r="AG12" s="138"/>
      <c r="AH12" s="138"/>
      <c r="AI12" s="147">
        <f>_xlfn.AVERAGEIF(T253:T440,"=1",L253:L440)</f>
        <v>28.8486059083948</v>
      </c>
      <c r="AJ12" t="s" s="146">
        <v>2414</v>
      </c>
      <c r="AK12" s="145">
        <f>AL12+AP12+AT12+AX12+BB12+BF12+BJ12+BN12+BR12+BV12+BZ12+CD12+CH12</f>
        <v>69</v>
      </c>
      <c r="AL12" s="145">
        <f>SUMIF($R18:$R721,"Con",$T18:$T721)</f>
        <v>37</v>
      </c>
      <c r="AM12" s="147"/>
      <c r="AN12" t="s" s="174">
        <v>2415</v>
      </c>
      <c r="AO12" s="145">
        <f>_xlfn.COUNTIFS($AA253:$AA440,"Con",$Q253:$Q440,"=0")</f>
        <v>3</v>
      </c>
      <c r="AP12" s="145">
        <f>SUMIF($R18:$R721,"Lab",$T18:$T721)</f>
        <v>0</v>
      </c>
      <c r="AQ12" s="147"/>
      <c r="AR12" s="145"/>
      <c r="AS12" s="148"/>
      <c r="AT12" s="145">
        <f>SUMIF($R18:$R721,"LD",$T18:$T721)</f>
        <v>2</v>
      </c>
      <c r="AU12" s="147"/>
      <c r="AV12" t="s" s="174">
        <v>2415</v>
      </c>
      <c r="AW12" s="145">
        <f>_xlfn.COUNTIFS($AA253:$AA440,"LD",$Q253:$Q440,"=0")</f>
        <v>0</v>
      </c>
      <c r="AX12" s="145">
        <f>SUMIF($R18:$R721,"RUK",$T18:$T721)</f>
        <v>20</v>
      </c>
      <c r="AY12" s="138"/>
      <c r="AZ12" t="s" s="174">
        <v>2415</v>
      </c>
      <c r="BA12" s="145">
        <f>_xlfn.COUNTIFS($AA253:$AA440,"RUK",$Q253:$Q440,"=0")</f>
        <v>1</v>
      </c>
      <c r="BB12" s="145">
        <f>SUMIF($R18:$R721,"Green",$T18:$T721)</f>
        <v>1</v>
      </c>
      <c r="BC12" s="147"/>
      <c r="BD12" t="s" s="174">
        <v>2415</v>
      </c>
      <c r="BE12" s="145">
        <f>_xlfn.COUNTIFS($AA253:$AA440,"Green",$Q253:$Q440,"=0")</f>
        <v>0</v>
      </c>
      <c r="BF12" s="145">
        <f>SUMIF($R18:$R721,"SNP",$T18:$T721)</f>
        <v>8</v>
      </c>
      <c r="BG12" s="147"/>
      <c r="BH12" t="s" s="174">
        <v>2415</v>
      </c>
      <c r="BI12" s="145">
        <f>_xlfn.COUNTIFS($AA253:$AA440,"SNP",$Q253:$Q440,"=0")</f>
        <v>0</v>
      </c>
      <c r="BJ12" s="145">
        <f>SUMIF($R18:$R721,"PC",$T18:$T721)</f>
        <v>1</v>
      </c>
      <c r="BK12" s="147"/>
      <c r="BL12" t="s" s="174">
        <v>2415</v>
      </c>
      <c r="BM12" s="145">
        <f>_xlfn.COUNTIFS($AA253:$AA440,"PC",$Q253:$Q440,"=0")</f>
        <v>0</v>
      </c>
      <c r="BN12" s="145">
        <f>SUMIF($R18:$R721,"DUP",$T18:$T721)</f>
        <v>0</v>
      </c>
      <c r="BO12" s="147"/>
      <c r="BP12" s="145"/>
      <c r="BQ12" s="148"/>
      <c r="BR12" s="145">
        <f>SUMIF($R18:$R721,"SF",$T18:$T721)</f>
        <v>0</v>
      </c>
      <c r="BS12" s="147"/>
      <c r="BT12" s="145"/>
      <c r="BU12" s="148"/>
      <c r="BV12" s="145">
        <f>SUMIF($R18:$R721,"SDLP",$T18:$T721)</f>
        <v>0</v>
      </c>
      <c r="BW12" s="147"/>
      <c r="BX12" s="145"/>
      <c r="BY12" s="148"/>
      <c r="BZ12" s="145">
        <f>SUMIF($R18:$R721,"UUP",$T18:$T721)</f>
        <v>0</v>
      </c>
      <c r="CA12" s="138"/>
      <c r="CB12" t="s" s="174">
        <v>2415</v>
      </c>
      <c r="CC12" s="145">
        <f>_xlfn.COUNTIFS($AA253:$AA440,"UUP",$Q253:$Q440,"=0")</f>
        <v>0</v>
      </c>
      <c r="CD12" s="145">
        <f>SUMIF($R18:$R721,"APNI",$T18:$T721)</f>
        <v>0</v>
      </c>
      <c r="CE12" s="147"/>
      <c r="CF12" t="s" s="174">
        <v>2415</v>
      </c>
      <c r="CG12" s="145">
        <f>_xlfn.COUNTIFS($AA253:$AA440,"APNI",$Q253:$Q440,"=0")</f>
        <v>0</v>
      </c>
      <c r="CH12" s="145">
        <f>SUMIF($R18:$R721,"TUV",$T18:$T721)</f>
        <v>0</v>
      </c>
      <c r="CI12" s="147"/>
      <c r="CJ12" s="145"/>
      <c r="CK12" s="148"/>
      <c r="CL12" s="138"/>
      <c r="CM12" s="138"/>
      <c r="CN12" s="149"/>
    </row>
    <row r="13" ht="31.95" customHeight="1">
      <c r="A13" s="134"/>
      <c r="B13" s="135"/>
      <c r="C13" s="135"/>
      <c r="D13" s="136"/>
      <c r="E13" s="168"/>
      <c r="F13" s="169"/>
      <c r="G13" s="169"/>
      <c r="H13" s="169"/>
      <c r="I13" s="169"/>
      <c r="J13" s="169"/>
      <c r="K13" s="139"/>
      <c r="L13" s="139"/>
      <c r="M13" s="169"/>
      <c r="N13" t="s" s="130">
        <v>2411</v>
      </c>
      <c r="O13" s="140"/>
      <c r="P13" s="125">
        <f>AVERAGE(P18:P666)</f>
        <v>42.349619250822</v>
      </c>
      <c r="Q13" s="169"/>
      <c r="R13" s="142"/>
      <c r="S13" s="125">
        <f>AVERAGE(S18:S666)</f>
        <v>26.1042354128068</v>
      </c>
      <c r="T13" s="169"/>
      <c r="U13" s="169"/>
      <c r="V13" s="169"/>
      <c r="W13" s="169"/>
      <c r="X13" s="169"/>
      <c r="Y13" s="169"/>
      <c r="Z13" s="169"/>
      <c r="AA13" s="143"/>
      <c r="AB13" s="125">
        <f>AVERAGE(AB18:AB666)</f>
        <v>15.2832948570108</v>
      </c>
      <c r="AC13" s="128"/>
      <c r="AD13" s="129"/>
      <c r="AE13" s="173"/>
      <c r="AF13" s="128"/>
      <c r="AG13" s="169"/>
      <c r="AH13" s="169"/>
      <c r="AI13" s="131">
        <f>_xlfn.AVERAGEIF(U240:U440,"=1",L240:L440)</f>
        <v>18.5337880695122</v>
      </c>
      <c r="AJ13" t="s" s="130">
        <v>2416</v>
      </c>
      <c r="AK13" s="173">
        <f>AL13+AP13+AT13+AX13+BB13+BF13+BJ13+BN13+BR13+BV13+BZ13+CD13+CH13</f>
        <v>82</v>
      </c>
      <c r="AL13" s="173">
        <f>SUMIF($AA18:$AA721,"Con",$U18:$U721)</f>
        <v>0</v>
      </c>
      <c r="AM13" s="169"/>
      <c r="AN13" t="s" s="174">
        <v>2417</v>
      </c>
      <c r="AO13" s="173">
        <f>_xlfn.COUNTIFS($N253:$N440,"0",$AA253:$AA440,"Con",$AB253:$AB440,"&gt;=0")</f>
        <v>26</v>
      </c>
      <c r="AP13" s="173">
        <f>SUMIF($AA18:$AA721,"Lab",$U18:$U721)</f>
        <v>0</v>
      </c>
      <c r="AQ13" s="169"/>
      <c r="AR13" s="122"/>
      <c r="AS13" s="132"/>
      <c r="AT13" s="173">
        <f>SUMIF($AA18:$AA721,"LD",$U18:$U721)</f>
        <v>7</v>
      </c>
      <c r="AU13" s="169"/>
      <c r="AV13" t="s" s="174">
        <v>2418</v>
      </c>
      <c r="AW13" s="173">
        <f>_xlfn.COUNTIFS($AD253:$AD440,"LD",$Q253:$Q440,"=0")</f>
        <v>1</v>
      </c>
      <c r="AX13" s="173">
        <f>SUMIF($AA18:$AA721,"RUK",$U18:$U721)</f>
        <v>70</v>
      </c>
      <c r="AY13" s="169"/>
      <c r="AZ13" t="s" s="174">
        <v>2418</v>
      </c>
      <c r="BA13" s="173">
        <f>_xlfn.COUNTIFS($AD253:$AD440,"RUK",$Q253:$Q440,"=0")</f>
        <v>3</v>
      </c>
      <c r="BB13" s="173">
        <f>SUMIF($AA18:$AA721,"Green",$U18:$U721)</f>
        <v>4</v>
      </c>
      <c r="BC13" s="169"/>
      <c r="BD13" t="s" s="174">
        <v>2418</v>
      </c>
      <c r="BE13" s="173">
        <f>_xlfn.COUNTIFS($AD253:$AD440,"Green",$Q253:$Q440,"=0")</f>
        <v>0</v>
      </c>
      <c r="BF13" s="173">
        <f>SUMIF($AA18:$AA721,"SNP",$U18:$U721)</f>
        <v>0</v>
      </c>
      <c r="BG13" s="169"/>
      <c r="BH13" t="s" s="174">
        <v>2418</v>
      </c>
      <c r="BI13" s="173">
        <f>_xlfn.COUNTIFS($AD253:$AD440,"SNP",$Q253:$Q440,"=0")</f>
        <v>0</v>
      </c>
      <c r="BJ13" s="173">
        <f>SUMIF($AA18:$AA721,"PC",$U18:$U721)</f>
        <v>0</v>
      </c>
      <c r="BK13" s="169"/>
      <c r="BL13" t="s" s="174">
        <v>2417</v>
      </c>
      <c r="BM13" s="173">
        <f>_xlfn.COUNTIFS($N253:$N440,"0",$AA253:$AA440,"PC",$AB253:$AB440,"&gt;=0")</f>
        <v>3</v>
      </c>
      <c r="BN13" s="173">
        <f>SUMIF($AA18:$AA721,"DUP",$U18:$U721)</f>
        <v>0</v>
      </c>
      <c r="BO13" s="169"/>
      <c r="BP13" s="122"/>
      <c r="BQ13" s="132"/>
      <c r="BR13" s="173">
        <f>SUMIF($AA18:$AA721,"SF",$U18:$U721)</f>
        <v>0</v>
      </c>
      <c r="BS13" s="169"/>
      <c r="BT13" s="122"/>
      <c r="BU13" s="132"/>
      <c r="BV13" s="173">
        <f>SUMIF($AA18:$AA721,"SDLP",$U18:$U721)</f>
        <v>0</v>
      </c>
      <c r="BW13" s="169"/>
      <c r="BX13" s="122"/>
      <c r="BY13" s="132"/>
      <c r="BZ13" s="173">
        <f>SUMIF($AA18:$AA721,"UUP",$U18:$U721)</f>
        <v>0</v>
      </c>
      <c r="CA13" s="169"/>
      <c r="CB13" t="s" s="174">
        <v>2417</v>
      </c>
      <c r="CC13" s="173">
        <f>_xlfn.COUNTIFS($N253:$N440,"0",$AA253:$AA440,"UUP",$AB253:$AB440,"&gt;=0")</f>
        <v>0</v>
      </c>
      <c r="CD13" s="173">
        <f>SUMIF($AA18:$AA721,"APNI",$U18:$U721)</f>
        <v>1</v>
      </c>
      <c r="CE13" s="169"/>
      <c r="CF13" t="s" s="174">
        <v>2417</v>
      </c>
      <c r="CG13" s="173">
        <f>_xlfn.COUNTIFS($N253:$N440,"0",$AA253:$AA440,"APNI",$AB253:$AB440,"&gt;=0")</f>
        <v>0</v>
      </c>
      <c r="CH13" s="173">
        <f>SUMIF($AA18:$AA721,"TUV",$U18:$U721)</f>
        <v>0</v>
      </c>
      <c r="CI13" s="169"/>
      <c r="CJ13" s="122"/>
      <c r="CK13" s="132"/>
      <c r="CL13" s="169"/>
      <c r="CM13" s="169"/>
      <c r="CN13" s="176"/>
    </row>
    <row r="14" ht="19.95" customHeight="1">
      <c r="A14" s="134"/>
      <c r="B14" s="135"/>
      <c r="C14" s="135"/>
      <c r="D14" s="136"/>
      <c r="E14" s="137"/>
      <c r="F14" s="138"/>
      <c r="G14" s="138"/>
      <c r="H14" s="138"/>
      <c r="I14" s="138"/>
      <c r="J14" s="138"/>
      <c r="K14" s="139"/>
      <c r="L14" s="139"/>
      <c r="M14" s="138"/>
      <c r="N14" s="138"/>
      <c r="O14" s="140"/>
      <c r="P14" s="141"/>
      <c r="Q14" s="138"/>
      <c r="R14" s="142"/>
      <c r="S14" s="141"/>
      <c r="T14" s="138"/>
      <c r="U14" s="138"/>
      <c r="V14" s="138"/>
      <c r="W14" s="138"/>
      <c r="X14" s="138"/>
      <c r="Y14" s="138"/>
      <c r="Z14" s="138"/>
      <c r="AA14" s="143"/>
      <c r="AB14" s="141"/>
      <c r="AC14" s="144"/>
      <c r="AD14" s="129"/>
      <c r="AE14" s="145"/>
      <c r="AF14" s="144"/>
      <c r="AG14" s="138"/>
      <c r="AH14" s="138"/>
      <c r="AI14" s="138"/>
      <c r="AJ14" t="s" s="146">
        <v>2419</v>
      </c>
      <c r="AK14" s="145">
        <f>AL14+AP14+AT14+AX14+BB14+BF14+BJ14+BN14+BR14+BV14+BZ14+CD14+CH14</f>
        <v>32</v>
      </c>
      <c r="AL14" s="145">
        <f>SUMIF($AD18:$AD721,"Con",$V18:$V721)</f>
        <v>0</v>
      </c>
      <c r="AM14" s="138"/>
      <c r="AN14" s="177"/>
      <c r="AO14" s="145"/>
      <c r="AP14" s="145">
        <f>SUMIF($AD18:$AD721,"Lab",$V18:$V721)</f>
        <v>0</v>
      </c>
      <c r="AQ14" s="138"/>
      <c r="AR14" s="166"/>
      <c r="AS14" s="178"/>
      <c r="AT14" s="145">
        <f>SUMIF($AD18:$AD721,"LD",$V18:$V721)</f>
        <v>0</v>
      </c>
      <c r="AU14" s="138"/>
      <c r="AV14" s="177"/>
      <c r="AW14" s="145"/>
      <c r="AX14" s="145">
        <f>SUMIF($AD18:$AD721,"RUK",$V18:$V721)</f>
        <v>0</v>
      </c>
      <c r="AY14" s="138"/>
      <c r="AZ14" s="177"/>
      <c r="BA14" s="145"/>
      <c r="BB14" s="145">
        <f>SUMIF($AD18:$AD721,"Green",$V18:$V721)</f>
        <v>31</v>
      </c>
      <c r="BC14" s="138"/>
      <c r="BD14" s="177"/>
      <c r="BE14" s="145"/>
      <c r="BF14" s="145">
        <f>SUMIF($AD18:$AD721,"SNP",$V18:$V721)</f>
        <v>0</v>
      </c>
      <c r="BG14" s="138"/>
      <c r="BH14" s="177"/>
      <c r="BI14" s="145"/>
      <c r="BJ14" s="145">
        <f>SUMIF($AD18:$AD721,"PC",$V18:$V721)</f>
        <v>0</v>
      </c>
      <c r="BK14" s="138"/>
      <c r="BL14" s="177"/>
      <c r="BM14" s="145"/>
      <c r="BN14" s="145">
        <f>SUMIF($AD18:$AD721,"DUP",$V18:$V721)</f>
        <v>0</v>
      </c>
      <c r="BO14" s="138"/>
      <c r="BP14" s="166"/>
      <c r="BQ14" s="178"/>
      <c r="BR14" s="145">
        <f>SUMIF($AD18:$AD721,"SF",$V18:$V721)</f>
        <v>0</v>
      </c>
      <c r="BS14" s="138"/>
      <c r="BT14" s="166"/>
      <c r="BU14" s="178"/>
      <c r="BV14" s="145">
        <f>SUMIF($AD18:$AD721,"SDLP",$V18:$V721)</f>
        <v>0</v>
      </c>
      <c r="BW14" s="138"/>
      <c r="BX14" s="166"/>
      <c r="BY14" s="178"/>
      <c r="BZ14" s="145">
        <f>SUMIF($AD18:$AD721,"UUP",$V18:$V721)</f>
        <v>0</v>
      </c>
      <c r="CA14" s="138"/>
      <c r="CB14" s="177"/>
      <c r="CC14" s="145"/>
      <c r="CD14" s="145">
        <f>SUMIF($AD18:$AD721,"APNI",$V18:$V721)</f>
        <v>1</v>
      </c>
      <c r="CE14" s="138"/>
      <c r="CF14" s="177"/>
      <c r="CG14" s="138"/>
      <c r="CH14" s="145">
        <f>SUMIF($AD18:$AD721,"TUV",$V18:$V721)</f>
        <v>0</v>
      </c>
      <c r="CI14" s="138"/>
      <c r="CJ14" s="166"/>
      <c r="CK14" s="178"/>
      <c r="CL14" s="138"/>
      <c r="CM14" s="138"/>
      <c r="CN14" s="149"/>
    </row>
    <row r="15" ht="31.95" customHeight="1">
      <c r="A15" s="134"/>
      <c r="B15" s="135"/>
      <c r="C15" s="135"/>
      <c r="D15" s="136"/>
      <c r="E15" s="168"/>
      <c r="F15" s="169"/>
      <c r="G15" s="169"/>
      <c r="H15" s="169"/>
      <c r="I15" s="169"/>
      <c r="J15" s="169"/>
      <c r="K15" s="139"/>
      <c r="L15" s="139"/>
      <c r="M15" s="169"/>
      <c r="N15" t="s" s="130">
        <v>2402</v>
      </c>
      <c r="O15" s="140"/>
      <c r="P15" s="125">
        <f>MAX(P18:P666)</f>
        <v>70.5742015941007</v>
      </c>
      <c r="Q15" s="169"/>
      <c r="R15" s="142"/>
      <c r="S15" s="125">
        <f>MAX(S18:S666)</f>
        <v>42.7343236492704</v>
      </c>
      <c r="T15" s="169"/>
      <c r="U15" s="169"/>
      <c r="V15" s="169"/>
      <c r="W15" s="169"/>
      <c r="X15" s="169"/>
      <c r="Y15" s="169"/>
      <c r="Z15" s="169"/>
      <c r="AA15" s="143"/>
      <c r="AB15" s="125">
        <f>MAX(AB18:AB666)</f>
        <v>27.582017</v>
      </c>
      <c r="AC15" s="128"/>
      <c r="AD15" s="129"/>
      <c r="AE15" s="173"/>
      <c r="AF15" s="128"/>
      <c r="AG15" s="169"/>
      <c r="AH15" s="169"/>
      <c r="AI15" s="169"/>
      <c r="AJ15" t="s" s="130">
        <v>2420</v>
      </c>
      <c r="AK15" s="169"/>
      <c r="AL15" s="131">
        <f>_xlfn.AVERAGEIF($K18:$K666,"Con",$L18:$L666)</f>
        <v>35.4567199623679</v>
      </c>
      <c r="AM15" s="169"/>
      <c r="AN15" t="s" s="174">
        <v>2421</v>
      </c>
      <c r="AO15" s="173">
        <f>_xlfn.COUNTIFS($N18:$N252,"1",$AA18:$AA252,"Con",$AB18:$AB252,"&gt;=20")</f>
        <v>6</v>
      </c>
      <c r="AP15" s="131">
        <f>_xlfn.AVERAGEIF($K18:$K666,"Lab",$L18:$L666)</f>
        <v>48.6107435856224</v>
      </c>
      <c r="AQ15" s="169"/>
      <c r="AR15" s="122"/>
      <c r="AS15" s="132"/>
      <c r="AT15" s="131">
        <f>_xlfn.AVERAGEIF($K18:$K666,"LD",$L18:$L666)</f>
        <v>41.6276478703328</v>
      </c>
      <c r="AU15" s="169"/>
      <c r="AV15" t="s" s="174">
        <v>2421</v>
      </c>
      <c r="AW15" s="173">
        <f>_xlfn.COUNTIFS($N18:$N252,"1",$AA18:$AA252,"LD",$AB18:$AB252,"&gt;=0")</f>
        <v>19</v>
      </c>
      <c r="AX15" s="131">
        <f>_xlfn.AVERAGEIF($K18:$K666,"RUK",$L18:$L666)</f>
        <v>21.2405940829812</v>
      </c>
      <c r="AY15" s="169"/>
      <c r="AZ15" t="s" s="174">
        <v>2421</v>
      </c>
      <c r="BA15" s="173">
        <f>_xlfn.COUNTIFS($N18:$N252,"1",$AA18:$AA252,"RUK",$AB18:$AB252,"&gt;=0")</f>
        <v>74</v>
      </c>
      <c r="BB15" s="131">
        <f>_xlfn.AVERAGEIF($K18:$K666,"Green",$L18:$L666)</f>
        <v>13.8584049616185</v>
      </c>
      <c r="BC15" s="169"/>
      <c r="BD15" t="s" s="174">
        <v>2421</v>
      </c>
      <c r="BE15" s="173">
        <f>_xlfn.COUNTIFS($N18:$N252,"1",$AA18:$AA252,"Green",$AB18:$AB252,"&gt;=20")</f>
        <v>0</v>
      </c>
      <c r="BF15" s="131">
        <f>_xlfn.AVERAGEIF($K18:$K666,"SNP",$L18:$L666)</f>
        <v>33.2048459088987</v>
      </c>
      <c r="BG15" s="169"/>
      <c r="BH15" t="s" s="174">
        <v>2421</v>
      </c>
      <c r="BI15" s="173">
        <f>_xlfn.COUNTIFS($N18:$N252,"1",$AA18:$AA252,"SNP",$AB18:$AB252,"&gt;=20")</f>
        <v>0</v>
      </c>
      <c r="BJ15" s="131">
        <f>_xlfn.AVERAGEIF($K18:$K666,"PC",$L18:$L666)</f>
        <v>37.849370410831</v>
      </c>
      <c r="BK15" s="169"/>
      <c r="BL15" t="s" s="174">
        <v>2421</v>
      </c>
      <c r="BM15" s="173">
        <f>_xlfn.COUNTIFS($N18:$N252,"1",$AA18:$AA252,"SNP",$AB18:$AB252,"&gt;=20")</f>
        <v>0</v>
      </c>
      <c r="BN15" s="131">
        <f>_xlfn.AVERAGEIF($K18:$K666,"DUP",$L18:$L666)</f>
        <v>40.2900613007721</v>
      </c>
      <c r="BO15" s="169"/>
      <c r="BP15" s="122"/>
      <c r="BQ15" s="132"/>
      <c r="BR15" s="131">
        <f>_xlfn.AVERAGEIF($K18:$K666,"SF",$L18:$L666)</f>
        <v>51.002998829868</v>
      </c>
      <c r="BS15" s="169"/>
      <c r="BT15" s="122"/>
      <c r="BU15" s="132"/>
      <c r="BV15" s="131">
        <f>_xlfn.AVERAGEIF($K18:$K666,"SDLP",$L18:$L666)</f>
        <v>44.9355659572287</v>
      </c>
      <c r="BW15" s="169"/>
      <c r="BX15" s="122"/>
      <c r="BY15" s="132"/>
      <c r="BZ15" s="131">
        <f>_xlfn.AVERAGEIF($K18:$K666,"UUP",$L18:$L666)</f>
        <v>23.1419450918244</v>
      </c>
      <c r="CA15" s="169"/>
      <c r="CB15" t="s" s="174">
        <v>2421</v>
      </c>
      <c r="CC15" s="173">
        <f>_xlfn.COUNTIFS($N18:$N252,"1",$AA18:$AA252,"UUP",$AB18:$AB252,"&gt;=20")</f>
        <v>1</v>
      </c>
      <c r="CD15" s="131">
        <f>_xlfn.AVERAGEIF($K18:$K666,"APNI",$L18:$L666)</f>
        <v>18.5143348815781</v>
      </c>
      <c r="CE15" s="169"/>
      <c r="CF15" t="s" s="174">
        <v>2421</v>
      </c>
      <c r="CG15" s="173">
        <f>_xlfn.COUNTIFS($N18:$N252,"1",$AA18:$AA252,"UUP",$AB18:$AB252,"&gt;=20")</f>
        <v>1</v>
      </c>
      <c r="CH15" s="131">
        <f>_xlfn.AVERAGEIF($K18:$K666,"TUV",$L18:$L666)</f>
        <v>28.2675731455627</v>
      </c>
      <c r="CI15" s="169"/>
      <c r="CJ15" s="122"/>
      <c r="CK15" s="132"/>
      <c r="CL15" s="169"/>
      <c r="CM15" s="169"/>
      <c r="CN15" s="176"/>
    </row>
    <row r="16" ht="19.95" customHeight="1">
      <c r="A16" s="134"/>
      <c r="B16" s="135"/>
      <c r="C16" s="135"/>
      <c r="D16" s="136"/>
      <c r="E16" s="137"/>
      <c r="F16" s="138"/>
      <c r="G16" s="138"/>
      <c r="H16" s="138"/>
      <c r="I16" s="138"/>
      <c r="J16" s="138"/>
      <c r="K16" s="139"/>
      <c r="L16" s="139"/>
      <c r="M16" s="138"/>
      <c r="N16" t="s" s="146">
        <v>2404</v>
      </c>
      <c r="O16" s="140"/>
      <c r="P16" s="141">
        <f>MIN(P18:P666)</f>
        <v>8.27</v>
      </c>
      <c r="Q16" s="138"/>
      <c r="R16" s="142"/>
      <c r="S16" s="141">
        <f>MIN(S18:S666)</f>
        <v>10.4922248946253</v>
      </c>
      <c r="T16" s="138"/>
      <c r="U16" s="138"/>
      <c r="V16" s="138"/>
      <c r="W16" s="138"/>
      <c r="X16" s="138"/>
      <c r="Y16" s="138"/>
      <c r="Z16" s="138"/>
      <c r="AA16" s="143"/>
      <c r="AB16" s="141">
        <f>MIN(AB18:AB666)</f>
        <v>4.4911722</v>
      </c>
      <c r="AC16" s="144"/>
      <c r="AD16" s="129"/>
      <c r="AE16" s="145"/>
      <c r="AF16" s="144"/>
      <c r="AG16" s="138"/>
      <c r="AH16" s="138"/>
      <c r="AI16" s="138"/>
      <c r="AJ16" s="138"/>
      <c r="AK16" s="138"/>
      <c r="AL16" s="138"/>
      <c r="AM16" s="138"/>
      <c r="AN16" s="166"/>
      <c r="AO16" s="178"/>
      <c r="AP16" s="138"/>
      <c r="AQ16" s="138"/>
      <c r="AR16" s="166"/>
      <c r="AS16" s="178"/>
      <c r="AT16" s="138"/>
      <c r="AU16" s="138"/>
      <c r="AV16" s="166"/>
      <c r="AW16" s="178"/>
      <c r="AX16" s="138"/>
      <c r="AY16" s="138"/>
      <c r="AZ16" s="166"/>
      <c r="BA16" s="178"/>
      <c r="BB16" s="138"/>
      <c r="BC16" s="138"/>
      <c r="BD16" s="138"/>
      <c r="BE16" s="178"/>
      <c r="BF16" s="138"/>
      <c r="BG16" s="138"/>
      <c r="BH16" s="166"/>
      <c r="BI16" s="178"/>
      <c r="BJ16" s="138"/>
      <c r="BK16" s="138"/>
      <c r="BL16" s="166"/>
      <c r="BM16" s="178"/>
      <c r="BN16" s="138"/>
      <c r="BO16" s="138"/>
      <c r="BP16" s="166"/>
      <c r="BQ16" s="178"/>
      <c r="BR16" s="138"/>
      <c r="BS16" s="138"/>
      <c r="BT16" s="166"/>
      <c r="BU16" s="178"/>
      <c r="BV16" s="138"/>
      <c r="BW16" s="138"/>
      <c r="BX16" s="166"/>
      <c r="BY16" s="178"/>
      <c r="BZ16" s="138"/>
      <c r="CA16" s="138"/>
      <c r="CB16" s="166"/>
      <c r="CC16" s="178"/>
      <c r="CD16" s="138"/>
      <c r="CE16" s="138"/>
      <c r="CF16" s="166"/>
      <c r="CG16" s="178"/>
      <c r="CH16" s="138"/>
      <c r="CI16" s="138"/>
      <c r="CJ16" s="166"/>
      <c r="CK16" s="178"/>
      <c r="CL16" s="138"/>
      <c r="CM16" s="138"/>
      <c r="CN16" s="149"/>
    </row>
    <row r="17" ht="30" customHeight="1">
      <c r="A17" t="s" s="179">
        <v>9</v>
      </c>
      <c r="B17" t="s" s="180">
        <v>10</v>
      </c>
      <c r="C17" t="s" s="180">
        <v>11</v>
      </c>
      <c r="D17" t="s" s="181">
        <v>13</v>
      </c>
      <c r="E17" t="s" s="182">
        <v>14</v>
      </c>
      <c r="F17" t="s" s="130">
        <v>15</v>
      </c>
      <c r="G17" t="s" s="130">
        <v>17</v>
      </c>
      <c r="H17" t="s" s="130">
        <v>18</v>
      </c>
      <c r="I17" t="s" s="130">
        <v>19</v>
      </c>
      <c r="J17" t="s" s="130">
        <v>20</v>
      </c>
      <c r="K17" t="s" s="183">
        <v>2345</v>
      </c>
      <c r="L17" t="s" s="183">
        <v>2346</v>
      </c>
      <c r="M17" t="s" s="130">
        <v>2347</v>
      </c>
      <c r="N17" t="s" s="130">
        <v>2348</v>
      </c>
      <c r="O17" t="s" s="184">
        <v>21</v>
      </c>
      <c r="P17" t="s" s="130">
        <v>2346</v>
      </c>
      <c r="Q17" t="s" s="130">
        <v>2349</v>
      </c>
      <c r="R17" t="s" s="185">
        <v>22</v>
      </c>
      <c r="S17" t="s" s="130">
        <v>2346</v>
      </c>
      <c r="T17" t="s" s="130">
        <v>2350</v>
      </c>
      <c r="U17" t="s" s="130">
        <v>2351</v>
      </c>
      <c r="V17" t="s" s="130">
        <v>2352</v>
      </c>
      <c r="W17" t="s" s="130">
        <v>2353</v>
      </c>
      <c r="X17" t="s" s="130">
        <v>2422</v>
      </c>
      <c r="Y17" s="169"/>
      <c r="Z17" s="169"/>
      <c r="AA17" t="s" s="186">
        <v>2354</v>
      </c>
      <c r="AB17" s="125"/>
      <c r="AC17" t="s" s="130">
        <v>2346</v>
      </c>
      <c r="AD17" t="s" s="187">
        <v>2355</v>
      </c>
      <c r="AE17" s="169"/>
      <c r="AF17" t="s" s="130">
        <v>2346</v>
      </c>
      <c r="AG17" t="s" s="130">
        <v>2423</v>
      </c>
      <c r="AH17" t="s" s="130">
        <v>23</v>
      </c>
      <c r="AI17" t="s" s="130">
        <v>24</v>
      </c>
      <c r="AJ17" t="s" s="130">
        <v>25</v>
      </c>
      <c r="AK17" t="s" s="130">
        <v>26</v>
      </c>
      <c r="AL17" t="s" s="130">
        <v>27</v>
      </c>
      <c r="AM17" t="s" s="130">
        <v>2356</v>
      </c>
      <c r="AN17" t="s" s="130">
        <v>2357</v>
      </c>
      <c r="AO17" t="s" s="130">
        <v>2358</v>
      </c>
      <c r="AP17" t="s" s="130">
        <v>28</v>
      </c>
      <c r="AQ17" t="s" s="130">
        <v>2359</v>
      </c>
      <c r="AR17" t="s" s="130">
        <v>2360</v>
      </c>
      <c r="AS17" t="s" s="130">
        <v>2361</v>
      </c>
      <c r="AT17" t="s" s="130">
        <v>29</v>
      </c>
      <c r="AU17" t="s" s="130">
        <v>2362</v>
      </c>
      <c r="AV17" t="s" s="130">
        <v>2363</v>
      </c>
      <c r="AW17" t="s" s="130">
        <v>2364</v>
      </c>
      <c r="AX17" t="s" s="130">
        <v>2365</v>
      </c>
      <c r="AY17" t="s" s="130">
        <v>2366</v>
      </c>
      <c r="AZ17" t="s" s="130">
        <v>2367</v>
      </c>
      <c r="BA17" t="s" s="130">
        <v>2368</v>
      </c>
      <c r="BB17" t="s" s="130">
        <v>31</v>
      </c>
      <c r="BC17" t="s" s="130">
        <v>2369</v>
      </c>
      <c r="BD17" t="s" s="130">
        <v>2370</v>
      </c>
      <c r="BE17" t="s" s="130">
        <v>2371</v>
      </c>
      <c r="BF17" t="s" s="130">
        <v>32</v>
      </c>
      <c r="BG17" t="s" s="130">
        <v>2372</v>
      </c>
      <c r="BH17" t="s" s="130">
        <v>2373</v>
      </c>
      <c r="BI17" t="s" s="130">
        <v>2374</v>
      </c>
      <c r="BJ17" t="s" s="130">
        <v>33</v>
      </c>
      <c r="BK17" t="s" s="130">
        <v>2375</v>
      </c>
      <c r="BL17" t="s" s="130">
        <v>2376</v>
      </c>
      <c r="BM17" t="s" s="130">
        <v>2377</v>
      </c>
      <c r="BN17" t="s" s="130">
        <v>34</v>
      </c>
      <c r="BO17" t="s" s="130">
        <v>2378</v>
      </c>
      <c r="BP17" t="s" s="130">
        <v>2379</v>
      </c>
      <c r="BQ17" t="s" s="130">
        <v>2380</v>
      </c>
      <c r="BR17" t="s" s="130">
        <v>35</v>
      </c>
      <c r="BS17" t="s" s="130">
        <v>2381</v>
      </c>
      <c r="BT17" t="s" s="130">
        <v>2382</v>
      </c>
      <c r="BU17" t="s" s="130">
        <v>2383</v>
      </c>
      <c r="BV17" t="s" s="130">
        <v>36</v>
      </c>
      <c r="BW17" t="s" s="130">
        <v>2384</v>
      </c>
      <c r="BX17" t="s" s="130">
        <v>2385</v>
      </c>
      <c r="BY17" t="s" s="130">
        <v>2386</v>
      </c>
      <c r="BZ17" t="s" s="130">
        <v>37</v>
      </c>
      <c r="CA17" t="s" s="130">
        <v>2387</v>
      </c>
      <c r="CB17" t="s" s="130">
        <v>2388</v>
      </c>
      <c r="CC17" t="s" s="130">
        <v>2389</v>
      </c>
      <c r="CD17" t="s" s="130">
        <v>2390</v>
      </c>
      <c r="CE17" t="s" s="130">
        <v>2391</v>
      </c>
      <c r="CF17" t="s" s="130">
        <v>2424</v>
      </c>
      <c r="CG17" t="s" s="130">
        <v>2425</v>
      </c>
      <c r="CH17" t="s" s="130">
        <v>2390</v>
      </c>
      <c r="CI17" t="s" s="130">
        <v>2391</v>
      </c>
      <c r="CJ17" t="s" s="130">
        <v>2424</v>
      </c>
      <c r="CK17" t="s" s="130">
        <v>2425</v>
      </c>
      <c r="CL17" t="s" s="130">
        <v>39</v>
      </c>
      <c r="CM17" t="s" s="130">
        <v>40</v>
      </c>
      <c r="CN17" s="176"/>
    </row>
    <row r="18" ht="15.75" customHeight="1">
      <c r="A18" t="s" s="179">
        <v>2426</v>
      </c>
      <c r="B18" t="s" s="180">
        <v>84</v>
      </c>
      <c r="C18" t="s" s="180">
        <v>2427</v>
      </c>
      <c r="D18" t="s" s="181">
        <v>86</v>
      </c>
      <c r="E18" t="s" s="188">
        <v>79</v>
      </c>
      <c r="F18" t="s" s="146">
        <v>46</v>
      </c>
      <c r="G18" t="s" s="146">
        <v>1167</v>
      </c>
      <c r="H18" t="s" s="146">
        <v>2428</v>
      </c>
      <c r="I18" t="s" s="146">
        <v>64</v>
      </c>
      <c r="J18" t="s" s="146">
        <v>1733</v>
      </c>
      <c r="K18" t="s" s="183">
        <f>_xlfn.IFS(Q18=0,O18,T18=1,R18,U18=1,AA18)</f>
        <v>28</v>
      </c>
      <c r="L18" s="189">
        <f>_xlfn.IFS(Q18=0,P18,T18=1,S18,U18=1,AB18)</f>
        <v>44.4763382467029</v>
      </c>
      <c r="M18" t="s" s="146">
        <f>IF(O18="Lab","over","under")</f>
        <v>2429</v>
      </c>
      <c r="N18" s="145">
        <v>1</v>
      </c>
      <c r="O18" t="s" s="184">
        <v>28</v>
      </c>
      <c r="P18" s="147">
        <f>AQ18</f>
        <v>44.4763382467029</v>
      </c>
      <c r="Q18" s="145">
        <f>T18+U18+V18</f>
        <v>0</v>
      </c>
      <c r="R18" t="s" s="185">
        <v>27</v>
      </c>
      <c r="S18" s="147">
        <f>AO18</f>
        <v>22.4534522885958</v>
      </c>
      <c r="T18" s="138"/>
      <c r="U18" s="138"/>
      <c r="V18" s="138"/>
      <c r="W18" s="138"/>
      <c r="X18" t="s" s="146">
        <f>IF($A18=Y18,"ok","bad")</f>
        <v>2430</v>
      </c>
      <c r="Y18" t="s" s="146">
        <v>2426</v>
      </c>
      <c r="Z18" t="s" s="146">
        <v>2427</v>
      </c>
      <c r="AA18" t="s" s="186">
        <v>2365</v>
      </c>
      <c r="AB18" s="141">
        <f>100*AC18</f>
        <v>14.5927075</v>
      </c>
      <c r="AC18" s="190">
        <v>0.145927075</v>
      </c>
      <c r="AD18" t="s" s="187">
        <v>29</v>
      </c>
      <c r="AE18" s="141">
        <v>13.0372382</v>
      </c>
      <c r="AF18" s="190">
        <v>0.130372382</v>
      </c>
      <c r="AG18" s="138"/>
      <c r="AH18" s="145">
        <v>76599</v>
      </c>
      <c r="AI18" s="145">
        <v>51560</v>
      </c>
      <c r="AJ18" s="145">
        <v>195</v>
      </c>
      <c r="AK18" s="145">
        <v>11355</v>
      </c>
      <c r="AL18" s="145">
        <v>11577</v>
      </c>
      <c r="AM18" s="148">
        <f>100*AL18/$AI18</f>
        <v>22.4534522885958</v>
      </c>
      <c r="AN18" s="145">
        <f>IF(AM18&gt;$AI$8,1,0)</f>
        <v>0</v>
      </c>
      <c r="AO18" s="148">
        <f>IF($R18=AL$17,AM18,0)</f>
        <v>22.4534522885958</v>
      </c>
      <c r="AP18" s="145">
        <v>22932</v>
      </c>
      <c r="AQ18" s="148">
        <f>100*AP18/$AI18</f>
        <v>44.4763382467029</v>
      </c>
      <c r="AR18" s="145">
        <f>IF(AQ18&gt;$AI$8,1,0)</f>
        <v>0</v>
      </c>
      <c r="AS18" s="148">
        <f>IF($R18=AP$17,AQ18,0)</f>
        <v>0</v>
      </c>
      <c r="AT18" s="145">
        <v>6722</v>
      </c>
      <c r="AU18" s="148">
        <f>100*AT18/$AI18</f>
        <v>13.0372381691234</v>
      </c>
      <c r="AV18" s="145">
        <f>IF(AU18&gt;$AI$8,1,0)</f>
        <v>0</v>
      </c>
      <c r="AW18" s="148">
        <f>IF($R18=AT$17,AU18,0)</f>
        <v>0</v>
      </c>
      <c r="AX18" s="145">
        <v>7524</v>
      </c>
      <c r="AY18" s="148">
        <f>100*AX18/$AI18</f>
        <v>14.5927075252133</v>
      </c>
      <c r="AZ18" s="145">
        <f>IF(AY18&gt;$AI$8,1,0)</f>
        <v>0</v>
      </c>
      <c r="BA18" s="148">
        <f>IF($R18=AX$17,AY18,0)</f>
        <v>0</v>
      </c>
      <c r="BB18" s="145">
        <v>2387</v>
      </c>
      <c r="BC18" s="148">
        <f>100*BB18/$AI18</f>
        <v>4.62955779674166</v>
      </c>
      <c r="BD18" s="145">
        <f>IF(BC18&gt;$AI$8,1,0)</f>
        <v>0</v>
      </c>
      <c r="BE18" s="148">
        <f>IF($R18=BB$17,BC18,0)</f>
        <v>0</v>
      </c>
      <c r="BF18" s="145">
        <v>0</v>
      </c>
      <c r="BG18" s="148">
        <f>100*BF18/$AI18</f>
        <v>0</v>
      </c>
      <c r="BH18" s="145">
        <f>IF(BG18&gt;$AI$8,1,0)</f>
        <v>0</v>
      </c>
      <c r="BI18" s="148">
        <f>IF($R18=BF$17,BG18,0)</f>
        <v>0</v>
      </c>
      <c r="BJ18" s="145">
        <v>0</v>
      </c>
      <c r="BK18" s="148">
        <f>100*BJ18/$AI18</f>
        <v>0</v>
      </c>
      <c r="BL18" s="145">
        <f>IF(BK18&gt;$AI$8,1,0)</f>
        <v>0</v>
      </c>
      <c r="BM18" s="148">
        <f>IF($R18=BJ$17,BK18,0)</f>
        <v>0</v>
      </c>
      <c r="BN18" s="145">
        <v>0</v>
      </c>
      <c r="BO18" s="148">
        <f>100*BN18/$AI18</f>
        <v>0</v>
      </c>
      <c r="BP18" s="145">
        <f>IF(BO18&gt;$AI$8,1,0)</f>
        <v>0</v>
      </c>
      <c r="BQ18" s="148">
        <f>IF($R18=BN$17,BO18,0)</f>
        <v>0</v>
      </c>
      <c r="BR18" s="145">
        <v>0</v>
      </c>
      <c r="BS18" s="148">
        <f>100*BR18/$AI18</f>
        <v>0</v>
      </c>
      <c r="BT18" s="145">
        <f>IF(BS18&gt;$AI$8,1,0)</f>
        <v>0</v>
      </c>
      <c r="BU18" s="148">
        <f>IF($R18=BR$17,BS18,0)</f>
        <v>0</v>
      </c>
      <c r="BV18" s="145">
        <v>0</v>
      </c>
      <c r="BW18" s="148">
        <f>100*BV18/$AI18</f>
        <v>0</v>
      </c>
      <c r="BX18" s="145">
        <f>IF(BW18&gt;$AI$8,1,0)</f>
        <v>0</v>
      </c>
      <c r="BY18" s="148">
        <f>IF($R18=BV$17,BW18,0)</f>
        <v>0</v>
      </c>
      <c r="BZ18" s="145">
        <v>0</v>
      </c>
      <c r="CA18" s="148">
        <f>100*BZ18/$AI18</f>
        <v>0</v>
      </c>
      <c r="CB18" s="145">
        <f>IF(CA18&gt;$AI$8,1,0)</f>
        <v>0</v>
      </c>
      <c r="CC18" s="148">
        <f>IF($R18=BZ$17,CA18,0)</f>
        <v>0</v>
      </c>
      <c r="CD18" s="145">
        <v>0</v>
      </c>
      <c r="CE18" s="148">
        <f>100*CD18/$AI18</f>
        <v>0</v>
      </c>
      <c r="CF18" s="145">
        <f>IF(CE18&gt;$AI$8,1,0)</f>
        <v>0</v>
      </c>
      <c r="CG18" s="148">
        <f>IF($R18=CD$17,CE18,0)</f>
        <v>0</v>
      </c>
      <c r="CH18" s="145">
        <v>0</v>
      </c>
      <c r="CI18" s="148">
        <f>100*CH18/$AI18</f>
        <v>0</v>
      </c>
      <c r="CJ18" s="145">
        <f>IF(CI18&gt;$AI$8,1,0)</f>
        <v>0</v>
      </c>
      <c r="CK18" s="148">
        <f>IF($R18=CH$17,CI18,0)</f>
        <v>0</v>
      </c>
      <c r="CL18" s="145">
        <v>394</v>
      </c>
      <c r="CM18" s="145">
        <v>0</v>
      </c>
      <c r="CN18" s="149"/>
    </row>
    <row r="19" ht="15.75" customHeight="1">
      <c r="A19" t="s" s="179">
        <v>2431</v>
      </c>
      <c r="B19" t="s" s="180">
        <v>197</v>
      </c>
      <c r="C19" t="s" s="180">
        <v>2432</v>
      </c>
      <c r="D19" t="s" s="181">
        <v>200</v>
      </c>
      <c r="E19" t="s" s="182">
        <v>79</v>
      </c>
      <c r="F19" t="s" s="130">
        <v>80</v>
      </c>
      <c r="G19" t="s" s="130">
        <v>1930</v>
      </c>
      <c r="H19" t="s" s="130">
        <v>2433</v>
      </c>
      <c r="I19" t="s" s="130">
        <v>49</v>
      </c>
      <c r="J19" t="s" s="130">
        <v>50</v>
      </c>
      <c r="K19" t="s" s="183">
        <f>_xlfn.IFS(Q19=0,O19,T19=1,R19,U19=1,AA19)</f>
        <v>28</v>
      </c>
      <c r="L19" s="189">
        <f>_xlfn.IFS(Q19=0,P19,T19=1,S19,U19=1,AB19)</f>
        <v>45.2594727190455</v>
      </c>
      <c r="M19" t="s" s="130">
        <f>IF(O19="Lab","over","under")</f>
        <v>2429</v>
      </c>
      <c r="N19" s="173">
        <v>1</v>
      </c>
      <c r="O19" t="s" s="184">
        <v>28</v>
      </c>
      <c r="P19" s="131">
        <f>AQ19</f>
        <v>45.2594727190455</v>
      </c>
      <c r="Q19" s="173">
        <f>T19+U19+V19</f>
        <v>0</v>
      </c>
      <c r="R19" t="s" s="185">
        <v>31</v>
      </c>
      <c r="S19" s="131">
        <f>BE19</f>
        <v>18.664412107933</v>
      </c>
      <c r="T19" s="169"/>
      <c r="U19" s="169"/>
      <c r="V19" s="169"/>
      <c r="W19" s="169"/>
      <c r="X19" t="s" s="130">
        <f>IF($A19=Y19,"ok","bad")</f>
        <v>2430</v>
      </c>
      <c r="Y19" t="s" s="130">
        <v>2431</v>
      </c>
      <c r="Z19" t="s" s="130">
        <v>2432</v>
      </c>
      <c r="AA19" t="s" s="186">
        <v>27</v>
      </c>
      <c r="AB19" s="125">
        <f>100*AC19</f>
        <v>14.8038772</v>
      </c>
      <c r="AC19" s="191">
        <v>0.148038772</v>
      </c>
      <c r="AD19" t="s" s="187">
        <v>2365</v>
      </c>
      <c r="AE19" s="125">
        <v>12.9033795</v>
      </c>
      <c r="AF19" s="191">
        <v>0.129033795</v>
      </c>
      <c r="AG19" s="169"/>
      <c r="AH19" s="173">
        <v>70076</v>
      </c>
      <c r="AI19" s="173">
        <v>41989</v>
      </c>
      <c r="AJ19" s="173">
        <v>160</v>
      </c>
      <c r="AK19" s="173">
        <v>11167</v>
      </c>
      <c r="AL19" s="173">
        <v>6216</v>
      </c>
      <c r="AM19" s="175">
        <f>100*AL19/$AI19</f>
        <v>14.8038772059349</v>
      </c>
      <c r="AN19" s="173">
        <f>IF(AM19&gt;$AI$8,1,0)</f>
        <v>0</v>
      </c>
      <c r="AO19" s="175">
        <f>IF($R19=AL$17,AM19,0)</f>
        <v>0</v>
      </c>
      <c r="AP19" s="173">
        <v>19004</v>
      </c>
      <c r="AQ19" s="175">
        <f>100*AP19/$AI19</f>
        <v>45.2594727190455</v>
      </c>
      <c r="AR19" s="173">
        <f>IF(AQ19&gt;$AI$8,1,0)</f>
        <v>0</v>
      </c>
      <c r="AS19" s="175">
        <f>IF($R19=AP$17,AQ19,0)</f>
        <v>0</v>
      </c>
      <c r="AT19" s="173">
        <v>1964</v>
      </c>
      <c r="AU19" s="175">
        <f>100*AT19/$AI19</f>
        <v>4.67741551358689</v>
      </c>
      <c r="AV19" s="173">
        <f>IF(AU19&gt;$AI$8,1,0)</f>
        <v>0</v>
      </c>
      <c r="AW19" s="175">
        <f>IF($R19=AT$17,AU19,0)</f>
        <v>0</v>
      </c>
      <c r="AX19" s="173">
        <v>5418</v>
      </c>
      <c r="AY19" s="175">
        <f>100*AX19/$AI19</f>
        <v>12.9033794565243</v>
      </c>
      <c r="AZ19" s="173">
        <f>IF(AY19&gt;$AI$8,1,0)</f>
        <v>0</v>
      </c>
      <c r="BA19" s="175">
        <f>IF($R19=AX$17,AY19,0)</f>
        <v>0</v>
      </c>
      <c r="BB19" s="173">
        <v>7837</v>
      </c>
      <c r="BC19" s="175">
        <f>100*BB19/$AI19</f>
        <v>18.664412107933</v>
      </c>
      <c r="BD19" s="173">
        <f>IF(BC19&gt;$AI$8,1,0)</f>
        <v>0</v>
      </c>
      <c r="BE19" s="175">
        <f>IF($R19=BB$17,BC19,0)</f>
        <v>18.664412107933</v>
      </c>
      <c r="BF19" s="173">
        <v>0</v>
      </c>
      <c r="BG19" s="175">
        <f>100*BF19/$AI19</f>
        <v>0</v>
      </c>
      <c r="BH19" s="173">
        <f>IF(BG19&gt;$AI$8,1,0)</f>
        <v>0</v>
      </c>
      <c r="BI19" s="175">
        <f>IF($R19=BF$17,BG19,0)</f>
        <v>0</v>
      </c>
      <c r="BJ19" s="173">
        <v>0</v>
      </c>
      <c r="BK19" s="175">
        <f>100*BJ19/$AI19</f>
        <v>0</v>
      </c>
      <c r="BL19" s="173">
        <f>IF(BK19&gt;$AI$8,1,0)</f>
        <v>0</v>
      </c>
      <c r="BM19" s="175">
        <f>IF($R19=BJ$17,BK19,0)</f>
        <v>0</v>
      </c>
      <c r="BN19" s="173">
        <v>0</v>
      </c>
      <c r="BO19" s="175">
        <f>100*BN19/$AI19</f>
        <v>0</v>
      </c>
      <c r="BP19" s="173">
        <f>IF(BO19&gt;$AI$8,1,0)</f>
        <v>0</v>
      </c>
      <c r="BQ19" s="175">
        <f>IF($R19=BN$17,BO19,0)</f>
        <v>0</v>
      </c>
      <c r="BR19" s="173">
        <v>0</v>
      </c>
      <c r="BS19" s="175">
        <f>100*BR19/$AI19</f>
        <v>0</v>
      </c>
      <c r="BT19" s="173">
        <f>IF(BS19&gt;$AI$8,1,0)</f>
        <v>0</v>
      </c>
      <c r="BU19" s="175">
        <f>IF($R19=BR$17,BS19,0)</f>
        <v>0</v>
      </c>
      <c r="BV19" s="173">
        <v>0</v>
      </c>
      <c r="BW19" s="175">
        <f>100*BV19/$AI19</f>
        <v>0</v>
      </c>
      <c r="BX19" s="173">
        <f>IF(BW19&gt;$AI$8,1,0)</f>
        <v>0</v>
      </c>
      <c r="BY19" s="175">
        <f>IF($R19=BV$17,BW19,0)</f>
        <v>0</v>
      </c>
      <c r="BZ19" s="173">
        <v>0</v>
      </c>
      <c r="CA19" s="175">
        <f>100*BZ19/$AI19</f>
        <v>0</v>
      </c>
      <c r="CB19" s="173">
        <f>IF(CA19&gt;$AI$8,1,0)</f>
        <v>0</v>
      </c>
      <c r="CC19" s="175">
        <f>IF($R19=BZ$17,CA19,0)</f>
        <v>0</v>
      </c>
      <c r="CD19" s="173">
        <v>0</v>
      </c>
      <c r="CE19" s="175">
        <f>100*CD19/$AI19</f>
        <v>0</v>
      </c>
      <c r="CF19" s="173">
        <f>IF(CE19&gt;$AI$8,1,0)</f>
        <v>0</v>
      </c>
      <c r="CG19" s="175">
        <f>IF($R19=CD$17,CE19,0)</f>
        <v>0</v>
      </c>
      <c r="CH19" s="173">
        <v>0</v>
      </c>
      <c r="CI19" s="175">
        <f>100*CH19/$AI19</f>
        <v>0</v>
      </c>
      <c r="CJ19" s="173">
        <f>IF(CI19&gt;$AI$8,1,0)</f>
        <v>0</v>
      </c>
      <c r="CK19" s="175">
        <f>IF($R19=CH$17,CI19,0)</f>
        <v>0</v>
      </c>
      <c r="CL19" s="173">
        <v>0</v>
      </c>
      <c r="CM19" s="173">
        <v>0</v>
      </c>
      <c r="CN19" s="176"/>
    </row>
    <row r="20" ht="15.75" customHeight="1">
      <c r="A20" t="s" s="179">
        <v>2434</v>
      </c>
      <c r="B20" t="s" s="180">
        <v>256</v>
      </c>
      <c r="C20" t="s" s="180">
        <v>2435</v>
      </c>
      <c r="D20" t="s" s="181">
        <v>259</v>
      </c>
      <c r="E20" t="s" s="188">
        <v>79</v>
      </c>
      <c r="F20" t="s" s="146">
        <v>46</v>
      </c>
      <c r="G20" t="s" s="146">
        <v>604</v>
      </c>
      <c r="H20" t="s" s="146">
        <v>655</v>
      </c>
      <c r="I20" t="s" s="146">
        <v>64</v>
      </c>
      <c r="J20" t="s" s="146">
        <v>50</v>
      </c>
      <c r="K20" t="s" s="183">
        <f>_xlfn.IFS(Q20=0,O20,T20=1,R20,U20=1,AA20)</f>
        <v>28</v>
      </c>
      <c r="L20" s="189">
        <f>_xlfn.IFS(Q20=0,P20,T20=1,S20,U20=1,AB20)</f>
        <v>47.0893740615847</v>
      </c>
      <c r="M20" t="s" s="146">
        <f>IF(O20="Lab","over","under")</f>
        <v>2429</v>
      </c>
      <c r="N20" s="145">
        <v>1</v>
      </c>
      <c r="O20" t="s" s="184">
        <v>28</v>
      </c>
      <c r="P20" s="147">
        <f>AQ20</f>
        <v>47.0893740615847</v>
      </c>
      <c r="Q20" s="145">
        <f>T20+U20+V20</f>
        <v>0</v>
      </c>
      <c r="R20" t="s" s="185">
        <v>2365</v>
      </c>
      <c r="S20" s="147">
        <f>BA20</f>
        <v>18.1504910527482</v>
      </c>
      <c r="T20" s="138"/>
      <c r="U20" s="138"/>
      <c r="V20" s="138"/>
      <c r="W20" s="138"/>
      <c r="X20" t="s" s="146">
        <f>IF($A20=Y20,"ok","bad")</f>
        <v>2430</v>
      </c>
      <c r="Y20" t="s" s="146">
        <v>2434</v>
      </c>
      <c r="Z20" t="s" s="146">
        <v>2435</v>
      </c>
      <c r="AA20" t="s" s="186">
        <v>29</v>
      </c>
      <c r="AB20" s="141">
        <f>100*AC20</f>
        <v>14.5715903</v>
      </c>
      <c r="AC20" s="190">
        <v>0.145715903</v>
      </c>
      <c r="AD20" t="s" s="187">
        <v>27</v>
      </c>
      <c r="AE20" s="141">
        <v>12.8510596</v>
      </c>
      <c r="AF20" s="190">
        <v>0.128510596</v>
      </c>
      <c r="AG20" s="138"/>
      <c r="AH20" s="145">
        <v>70583</v>
      </c>
      <c r="AI20" s="145">
        <v>40627</v>
      </c>
      <c r="AJ20" s="145">
        <v>165</v>
      </c>
      <c r="AK20" s="145">
        <v>11757</v>
      </c>
      <c r="AL20" s="145">
        <v>5221</v>
      </c>
      <c r="AM20" s="148">
        <f>100*AL20/$AI20</f>
        <v>12.8510596401408</v>
      </c>
      <c r="AN20" s="145">
        <f>IF(AM20&gt;$AI$8,1,0)</f>
        <v>0</v>
      </c>
      <c r="AO20" s="148">
        <f>IF($R20=AL$17,AM20,0)</f>
        <v>0</v>
      </c>
      <c r="AP20" s="145">
        <v>19131</v>
      </c>
      <c r="AQ20" s="148">
        <f>100*AP20/$AI20</f>
        <v>47.0893740615847</v>
      </c>
      <c r="AR20" s="145">
        <f>IF(AQ20&gt;$AI$8,1,0)</f>
        <v>0</v>
      </c>
      <c r="AS20" s="148">
        <f>IF($R20=AP$17,AQ20,0)</f>
        <v>0</v>
      </c>
      <c r="AT20" s="145">
        <v>5920</v>
      </c>
      <c r="AU20" s="148">
        <f>100*AT20/$AI20</f>
        <v>14.5715903217072</v>
      </c>
      <c r="AV20" s="145">
        <f>IF(AU20&gt;$AI$8,1,0)</f>
        <v>0</v>
      </c>
      <c r="AW20" s="148">
        <f>IF($R20=AT$17,AU20,0)</f>
        <v>0</v>
      </c>
      <c r="AX20" s="145">
        <v>7374</v>
      </c>
      <c r="AY20" s="148">
        <f>100*AX20/$AI20</f>
        <v>18.1504910527482</v>
      </c>
      <c r="AZ20" s="145">
        <f>IF(AY20&gt;$AI$8,1,0)</f>
        <v>0</v>
      </c>
      <c r="BA20" s="148">
        <f>IF($R20=AX$17,AY20,0)</f>
        <v>18.1504910527482</v>
      </c>
      <c r="BB20" s="145">
        <v>2803</v>
      </c>
      <c r="BC20" s="148">
        <f>100*BB20/$AI20</f>
        <v>6.89935264725429</v>
      </c>
      <c r="BD20" s="145">
        <f>IF(BC20&gt;$AI$8,1,0)</f>
        <v>0</v>
      </c>
      <c r="BE20" s="148">
        <f>IF($R20=BB$17,BC20,0)</f>
        <v>0</v>
      </c>
      <c r="BF20" s="145">
        <v>0</v>
      </c>
      <c r="BG20" s="148">
        <f>100*BF20/$AI20</f>
        <v>0</v>
      </c>
      <c r="BH20" s="145">
        <f>IF(BG20&gt;$AI$8,1,0)</f>
        <v>0</v>
      </c>
      <c r="BI20" s="148">
        <f>IF($R20=BF$17,BG20,0)</f>
        <v>0</v>
      </c>
      <c r="BJ20" s="145">
        <v>0</v>
      </c>
      <c r="BK20" s="148">
        <f>100*BJ20/$AI20</f>
        <v>0</v>
      </c>
      <c r="BL20" s="145">
        <f>IF(BK20&gt;$AI$8,1,0)</f>
        <v>0</v>
      </c>
      <c r="BM20" s="148">
        <f>IF($R20=BJ$17,BK20,0)</f>
        <v>0</v>
      </c>
      <c r="BN20" s="145">
        <v>0</v>
      </c>
      <c r="BO20" s="148">
        <f>100*BN20/$AI20</f>
        <v>0</v>
      </c>
      <c r="BP20" s="145">
        <f>IF(BO20&gt;$AI$8,1,0)</f>
        <v>0</v>
      </c>
      <c r="BQ20" s="148">
        <f>IF($R20=BN$17,BO20,0)</f>
        <v>0</v>
      </c>
      <c r="BR20" s="145">
        <v>0</v>
      </c>
      <c r="BS20" s="148">
        <f>100*BR20/$AI20</f>
        <v>0</v>
      </c>
      <c r="BT20" s="145">
        <f>IF(BS20&gt;$AI$8,1,0)</f>
        <v>0</v>
      </c>
      <c r="BU20" s="148">
        <f>IF($R20=BR$17,BS20,0)</f>
        <v>0</v>
      </c>
      <c r="BV20" s="145">
        <v>0</v>
      </c>
      <c r="BW20" s="148">
        <f>100*BV20/$AI20</f>
        <v>0</v>
      </c>
      <c r="BX20" s="145">
        <f>IF(BW20&gt;$AI$8,1,0)</f>
        <v>0</v>
      </c>
      <c r="BY20" s="148">
        <f>IF($R20=BV$17,BW20,0)</f>
        <v>0</v>
      </c>
      <c r="BZ20" s="145">
        <v>0</v>
      </c>
      <c r="CA20" s="148">
        <f>100*BZ20/$AI20</f>
        <v>0</v>
      </c>
      <c r="CB20" s="145">
        <f>IF(CA20&gt;$AI$8,1,0)</f>
        <v>0</v>
      </c>
      <c r="CC20" s="148">
        <f>IF($R20=BZ$17,CA20,0)</f>
        <v>0</v>
      </c>
      <c r="CD20" s="145">
        <v>0</v>
      </c>
      <c r="CE20" s="148">
        <f>100*CD20/$AI20</f>
        <v>0</v>
      </c>
      <c r="CF20" s="145">
        <f>IF(CE20&gt;$AI$8,1,0)</f>
        <v>0</v>
      </c>
      <c r="CG20" s="148">
        <f>IF($R20=CD$17,CE20,0)</f>
        <v>0</v>
      </c>
      <c r="CH20" s="145">
        <v>0</v>
      </c>
      <c r="CI20" s="148">
        <f>100*CH20/$AI20</f>
        <v>0</v>
      </c>
      <c r="CJ20" s="145">
        <f>IF(CI20&gt;$AI$8,1,0)</f>
        <v>0</v>
      </c>
      <c r="CK20" s="148">
        <f>IF($R20=CH$17,CI20,0)</f>
        <v>0</v>
      </c>
      <c r="CL20" s="145">
        <v>281</v>
      </c>
      <c r="CM20" s="145">
        <v>0</v>
      </c>
      <c r="CN20" s="149"/>
    </row>
    <row r="21" ht="15.75" customHeight="1">
      <c r="A21" t="s" s="179">
        <v>2436</v>
      </c>
      <c r="B21" t="s" s="180">
        <v>160</v>
      </c>
      <c r="C21" t="s" s="180">
        <v>2437</v>
      </c>
      <c r="D21" t="s" s="181">
        <v>162</v>
      </c>
      <c r="E21" t="s" s="182">
        <v>79</v>
      </c>
      <c r="F21" t="s" s="130">
        <v>80</v>
      </c>
      <c r="G21" t="s" s="130">
        <v>1085</v>
      </c>
      <c r="H21" t="s" s="130">
        <v>1086</v>
      </c>
      <c r="I21" t="s" s="130">
        <v>64</v>
      </c>
      <c r="J21" t="s" s="130">
        <v>50</v>
      </c>
      <c r="K21" t="s" s="183">
        <f>_xlfn.IFS(Q21=0,O21,T21=1,R21,U21=1,AA21)</f>
        <v>28</v>
      </c>
      <c r="L21" s="189">
        <f>_xlfn.IFS(Q21=0,P21,T21=1,S21,U21=1,AB21)</f>
        <v>48.2636457260556</v>
      </c>
      <c r="M21" t="s" s="130">
        <f>IF(O21="Lab","over","under")</f>
        <v>2429</v>
      </c>
      <c r="N21" s="173">
        <v>1</v>
      </c>
      <c r="O21" t="s" s="184">
        <v>28</v>
      </c>
      <c r="P21" s="131">
        <f>AQ21</f>
        <v>48.2636457260556</v>
      </c>
      <c r="Q21" s="173">
        <f>T21+U21+V21</f>
        <v>0</v>
      </c>
      <c r="R21" t="s" s="185">
        <v>27</v>
      </c>
      <c r="S21" s="131">
        <f>AO21</f>
        <v>17.4294541709578</v>
      </c>
      <c r="T21" s="169"/>
      <c r="U21" s="169"/>
      <c r="V21" s="169"/>
      <c r="W21" s="169"/>
      <c r="X21" t="s" s="130">
        <f>IF($A21=Y21,"ok","bad")</f>
        <v>2430</v>
      </c>
      <c r="Y21" t="s" s="130">
        <v>2436</v>
      </c>
      <c r="Z21" t="s" s="130">
        <v>2437</v>
      </c>
      <c r="AA21" t="s" s="186">
        <v>31</v>
      </c>
      <c r="AB21" s="125">
        <f>100*AC21</f>
        <v>13.6560247</v>
      </c>
      <c r="AC21" s="191">
        <v>0.136560247</v>
      </c>
      <c r="AD21" t="s" s="187">
        <v>29</v>
      </c>
      <c r="AE21" s="125">
        <v>12.7312049</v>
      </c>
      <c r="AF21" s="191">
        <v>0.127312049</v>
      </c>
      <c r="AG21" s="169"/>
      <c r="AH21" s="173">
        <v>80029</v>
      </c>
      <c r="AI21" s="173">
        <v>48550</v>
      </c>
      <c r="AJ21" s="173">
        <v>238</v>
      </c>
      <c r="AK21" s="173">
        <v>14970</v>
      </c>
      <c r="AL21" s="173">
        <v>8462</v>
      </c>
      <c r="AM21" s="175">
        <f>100*AL21/$AI21</f>
        <v>17.4294541709578</v>
      </c>
      <c r="AN21" s="173">
        <f>IF(AM21&gt;$AI$8,1,0)</f>
        <v>0</v>
      </c>
      <c r="AO21" s="175">
        <f>IF($R21=AL$17,AM21,0)</f>
        <v>17.4294541709578</v>
      </c>
      <c r="AP21" s="173">
        <v>23432</v>
      </c>
      <c r="AQ21" s="175">
        <f>100*AP21/$AI21</f>
        <v>48.2636457260556</v>
      </c>
      <c r="AR21" s="173">
        <f>IF(AQ21&gt;$AI$8,1,0)</f>
        <v>0</v>
      </c>
      <c r="AS21" s="175">
        <f>IF($R21=AP$17,AQ21,0)</f>
        <v>0</v>
      </c>
      <c r="AT21" s="173">
        <v>6181</v>
      </c>
      <c r="AU21" s="175">
        <f>100*AT21/$AI21</f>
        <v>12.7312049433574</v>
      </c>
      <c r="AV21" s="173">
        <f>IF(AU21&gt;$AI$8,1,0)</f>
        <v>0</v>
      </c>
      <c r="AW21" s="175">
        <f>IF($R21=AT$17,AU21,0)</f>
        <v>0</v>
      </c>
      <c r="AX21" s="173">
        <v>2940</v>
      </c>
      <c r="AY21" s="175">
        <f>100*AX21/$AI21</f>
        <v>6.05561277033986</v>
      </c>
      <c r="AZ21" s="173">
        <f>IF(AY21&gt;$AI$8,1,0)</f>
        <v>0</v>
      </c>
      <c r="BA21" s="175">
        <f>IF($R21=AX$17,AY21,0)</f>
        <v>0</v>
      </c>
      <c r="BB21" s="173">
        <v>6630</v>
      </c>
      <c r="BC21" s="175">
        <f>100*BB21/$AI21</f>
        <v>13.6560247167868</v>
      </c>
      <c r="BD21" s="173">
        <f>IF(BC21&gt;$AI$8,1,0)</f>
        <v>0</v>
      </c>
      <c r="BE21" s="175">
        <f>IF($R21=BB$17,BC21,0)</f>
        <v>0</v>
      </c>
      <c r="BF21" s="173">
        <v>0</v>
      </c>
      <c r="BG21" s="175">
        <f>100*BF21/$AI21</f>
        <v>0</v>
      </c>
      <c r="BH21" s="173">
        <f>IF(BG21&gt;$AI$8,1,0)</f>
        <v>0</v>
      </c>
      <c r="BI21" s="175">
        <f>IF($R21=BF$17,BG21,0)</f>
        <v>0</v>
      </c>
      <c r="BJ21" s="173">
        <v>0</v>
      </c>
      <c r="BK21" s="175">
        <f>100*BJ21/$AI21</f>
        <v>0</v>
      </c>
      <c r="BL21" s="173">
        <f>IF(BK21&gt;$AI$8,1,0)</f>
        <v>0</v>
      </c>
      <c r="BM21" s="175">
        <f>IF($R21=BJ$17,BK21,0)</f>
        <v>0</v>
      </c>
      <c r="BN21" s="173">
        <v>0</v>
      </c>
      <c r="BO21" s="175">
        <f>100*BN21/$AI21</f>
        <v>0</v>
      </c>
      <c r="BP21" s="173">
        <f>IF(BO21&gt;$AI$8,1,0)</f>
        <v>0</v>
      </c>
      <c r="BQ21" s="175">
        <f>IF($R21=BN$17,BO21,0)</f>
        <v>0</v>
      </c>
      <c r="BR21" s="173">
        <v>0</v>
      </c>
      <c r="BS21" s="175">
        <f>100*BR21/$AI21</f>
        <v>0</v>
      </c>
      <c r="BT21" s="173">
        <f>IF(BS21&gt;$AI$8,1,0)</f>
        <v>0</v>
      </c>
      <c r="BU21" s="175">
        <f>IF($R21=BR$17,BS21,0)</f>
        <v>0</v>
      </c>
      <c r="BV21" s="173">
        <v>0</v>
      </c>
      <c r="BW21" s="175">
        <f>100*BV21/$AI21</f>
        <v>0</v>
      </c>
      <c r="BX21" s="173">
        <f>IF(BW21&gt;$AI$8,1,0)</f>
        <v>0</v>
      </c>
      <c r="BY21" s="175">
        <f>IF($R21=BV$17,BW21,0)</f>
        <v>0</v>
      </c>
      <c r="BZ21" s="173">
        <v>0</v>
      </c>
      <c r="CA21" s="175">
        <f>100*BZ21/$AI21</f>
        <v>0</v>
      </c>
      <c r="CB21" s="173">
        <f>IF(CA21&gt;$AI$8,1,0)</f>
        <v>0</v>
      </c>
      <c r="CC21" s="175">
        <f>IF($R21=BZ$17,CA21,0)</f>
        <v>0</v>
      </c>
      <c r="CD21" s="173">
        <v>0</v>
      </c>
      <c r="CE21" s="175">
        <f>100*CD21/$AI21</f>
        <v>0</v>
      </c>
      <c r="CF21" s="173">
        <f>IF(CE21&gt;$AI$8,1,0)</f>
        <v>0</v>
      </c>
      <c r="CG21" s="175">
        <f>IF($R21=CD$17,CE21,0)</f>
        <v>0</v>
      </c>
      <c r="CH21" s="173">
        <v>0</v>
      </c>
      <c r="CI21" s="175">
        <f>100*CH21/$AI21</f>
        <v>0</v>
      </c>
      <c r="CJ21" s="173">
        <f>IF(CI21&gt;$AI$8,1,0)</f>
        <v>0</v>
      </c>
      <c r="CK21" s="175">
        <f>IF($R21=CH$17,CI21,0)</f>
        <v>0</v>
      </c>
      <c r="CL21" s="173">
        <v>136</v>
      </c>
      <c r="CM21" s="173">
        <v>0</v>
      </c>
      <c r="CN21" s="176"/>
    </row>
    <row r="22" ht="15.75" customHeight="1">
      <c r="A22" t="s" s="179">
        <v>2438</v>
      </c>
      <c r="B22" t="s" s="180">
        <v>75</v>
      </c>
      <c r="C22" t="s" s="180">
        <v>1720</v>
      </c>
      <c r="D22" t="s" s="181">
        <v>78</v>
      </c>
      <c r="E22" t="s" s="188">
        <v>79</v>
      </c>
      <c r="F22" t="s" s="146">
        <v>80</v>
      </c>
      <c r="G22" t="s" s="146">
        <v>47</v>
      </c>
      <c r="H22" t="s" s="146">
        <v>1721</v>
      </c>
      <c r="I22" t="s" s="146">
        <v>49</v>
      </c>
      <c r="J22" t="s" s="146">
        <v>50</v>
      </c>
      <c r="K22" t="s" s="183">
        <f>_xlfn.IFS(Q22=0,O22,T22=1,R22,U22=1,AA22)</f>
        <v>28</v>
      </c>
      <c r="L22" s="189">
        <f>_xlfn.IFS(Q22=0,P22,T22=1,S22,U22=1,AB22)</f>
        <v>48.4407110563091</v>
      </c>
      <c r="M22" t="s" s="146">
        <f>IF(O22="Lab","over","under")</f>
        <v>2429</v>
      </c>
      <c r="N22" s="145">
        <v>1</v>
      </c>
      <c r="O22" t="s" s="184">
        <v>28</v>
      </c>
      <c r="P22" s="147">
        <f>AQ22</f>
        <v>48.4407110563091</v>
      </c>
      <c r="Q22" s="145">
        <f>T22+U22+V22</f>
        <v>0</v>
      </c>
      <c r="R22" t="s" s="185">
        <v>2365</v>
      </c>
      <c r="S22" s="147">
        <f>BA22</f>
        <v>14.647554459515</v>
      </c>
      <c r="T22" s="138"/>
      <c r="U22" s="138"/>
      <c r="V22" s="138"/>
      <c r="W22" s="138"/>
      <c r="X22" t="s" s="146">
        <f>IF($A22=Y22,"ok","bad")</f>
        <v>2430</v>
      </c>
      <c r="Y22" t="s" s="146">
        <v>2438</v>
      </c>
      <c r="Z22" t="s" s="146">
        <v>1720</v>
      </c>
      <c r="AA22" t="s" s="186">
        <v>27</v>
      </c>
      <c r="AB22" s="141">
        <f>100*AC22</f>
        <v>14.4959926</v>
      </c>
      <c r="AC22" s="190">
        <v>0.144959926</v>
      </c>
      <c r="AD22" t="s" s="187">
        <v>29</v>
      </c>
      <c r="AE22" s="141">
        <v>12.5513769</v>
      </c>
      <c r="AF22" s="190">
        <v>0.125513769</v>
      </c>
      <c r="AG22" s="138"/>
      <c r="AH22" s="145">
        <v>73711</v>
      </c>
      <c r="AI22" s="145">
        <v>38928</v>
      </c>
      <c r="AJ22" s="145">
        <v>180</v>
      </c>
      <c r="AK22" s="145">
        <v>13155</v>
      </c>
      <c r="AL22" s="145">
        <v>5643</v>
      </c>
      <c r="AM22" s="148">
        <f>100*AL22/$AI22</f>
        <v>14.4959926017263</v>
      </c>
      <c r="AN22" s="145">
        <f>IF(AM22&gt;$AI$8,1,0)</f>
        <v>0</v>
      </c>
      <c r="AO22" s="148">
        <f>IF($R22=AL$17,AM22,0)</f>
        <v>0</v>
      </c>
      <c r="AP22" s="145">
        <v>18857</v>
      </c>
      <c r="AQ22" s="148">
        <f>100*AP22/$AI22</f>
        <v>48.4407110563091</v>
      </c>
      <c r="AR22" s="145">
        <f>IF(AQ22&gt;$AI$8,1,0)</f>
        <v>0</v>
      </c>
      <c r="AS22" s="148">
        <f>IF($R22=AP$17,AQ22,0)</f>
        <v>0</v>
      </c>
      <c r="AT22" s="145">
        <v>4886</v>
      </c>
      <c r="AU22" s="148">
        <f>100*AT22/$AI22</f>
        <v>12.5513769009453</v>
      </c>
      <c r="AV22" s="145">
        <f>IF(AU22&gt;$AI$8,1,0)</f>
        <v>0</v>
      </c>
      <c r="AW22" s="148">
        <f>IF($R22=AT$17,AU22,0)</f>
        <v>0</v>
      </c>
      <c r="AX22" s="145">
        <v>5702</v>
      </c>
      <c r="AY22" s="148">
        <f>100*AX22/$AI22</f>
        <v>14.647554459515</v>
      </c>
      <c r="AZ22" s="145">
        <f>IF(AY22&gt;$AI$8,1,0)</f>
        <v>0</v>
      </c>
      <c r="BA22" s="148">
        <f>IF($R22=AX$17,AY22,0)</f>
        <v>14.647554459515</v>
      </c>
      <c r="BB22" s="145">
        <v>3107</v>
      </c>
      <c r="BC22" s="148">
        <f>100*BB22/$AI22</f>
        <v>7.98140156185779</v>
      </c>
      <c r="BD22" s="145">
        <f>IF(BC22&gt;$AI$8,1,0)</f>
        <v>0</v>
      </c>
      <c r="BE22" s="148">
        <f>IF($R22=BB$17,BC22,0)</f>
        <v>0</v>
      </c>
      <c r="BF22" s="145">
        <v>0</v>
      </c>
      <c r="BG22" s="148">
        <f>100*BF22/$AI22</f>
        <v>0</v>
      </c>
      <c r="BH22" s="145">
        <f>IF(BG22&gt;$AI$8,1,0)</f>
        <v>0</v>
      </c>
      <c r="BI22" s="148">
        <f>IF($R22=BF$17,BG22,0)</f>
        <v>0</v>
      </c>
      <c r="BJ22" s="145">
        <v>0</v>
      </c>
      <c r="BK22" s="148">
        <f>100*BJ22/$AI22</f>
        <v>0</v>
      </c>
      <c r="BL22" s="145">
        <f>IF(BK22&gt;$AI$8,1,0)</f>
        <v>0</v>
      </c>
      <c r="BM22" s="148">
        <f>IF($R22=BJ$17,BK22,0)</f>
        <v>0</v>
      </c>
      <c r="BN22" s="145">
        <v>0</v>
      </c>
      <c r="BO22" s="148">
        <f>100*BN22/$AI22</f>
        <v>0</v>
      </c>
      <c r="BP22" s="145">
        <f>IF(BO22&gt;$AI$8,1,0)</f>
        <v>0</v>
      </c>
      <c r="BQ22" s="148">
        <f>IF($R22=BN$17,BO22,0)</f>
        <v>0</v>
      </c>
      <c r="BR22" s="145">
        <v>0</v>
      </c>
      <c r="BS22" s="148">
        <f>100*BR22/$AI22</f>
        <v>0</v>
      </c>
      <c r="BT22" s="145">
        <f>IF(BS22&gt;$AI$8,1,0)</f>
        <v>0</v>
      </c>
      <c r="BU22" s="148">
        <f>IF($R22=BR$17,BS22,0)</f>
        <v>0</v>
      </c>
      <c r="BV22" s="145">
        <v>0</v>
      </c>
      <c r="BW22" s="148">
        <f>100*BV22/$AI22</f>
        <v>0</v>
      </c>
      <c r="BX22" s="145">
        <f>IF(BW22&gt;$AI$8,1,0)</f>
        <v>0</v>
      </c>
      <c r="BY22" s="148">
        <f>IF($R22=BV$17,BW22,0)</f>
        <v>0</v>
      </c>
      <c r="BZ22" s="145">
        <v>0</v>
      </c>
      <c r="CA22" s="148">
        <f>100*BZ22/$AI22</f>
        <v>0</v>
      </c>
      <c r="CB22" s="145">
        <f>IF(CA22&gt;$AI$8,1,0)</f>
        <v>0</v>
      </c>
      <c r="CC22" s="148">
        <f>IF($R22=BZ$17,CA22,0)</f>
        <v>0</v>
      </c>
      <c r="CD22" s="145">
        <v>0</v>
      </c>
      <c r="CE22" s="148">
        <f>100*CD22/$AI22</f>
        <v>0</v>
      </c>
      <c r="CF22" s="145">
        <f>IF(CE22&gt;$AI$8,1,0)</f>
        <v>0</v>
      </c>
      <c r="CG22" s="148">
        <f>IF($R22=CD$17,CE22,0)</f>
        <v>0</v>
      </c>
      <c r="CH22" s="145">
        <v>0</v>
      </c>
      <c r="CI22" s="148">
        <f>100*CH22/$AI22</f>
        <v>0</v>
      </c>
      <c r="CJ22" s="145">
        <f>IF(CI22&gt;$AI$8,1,0)</f>
        <v>0</v>
      </c>
      <c r="CK22" s="148">
        <f>IF($R22=CH$17,CI22,0)</f>
        <v>0</v>
      </c>
      <c r="CL22" s="145">
        <v>0</v>
      </c>
      <c r="CM22" s="145">
        <v>0</v>
      </c>
      <c r="CN22" s="149"/>
    </row>
    <row r="23" ht="15.75" customHeight="1">
      <c r="A23" t="s" s="179">
        <v>2439</v>
      </c>
      <c r="B23" t="s" s="180">
        <v>197</v>
      </c>
      <c r="C23" t="s" s="180">
        <v>940</v>
      </c>
      <c r="D23" t="s" s="181">
        <v>200</v>
      </c>
      <c r="E23" t="s" s="182">
        <v>79</v>
      </c>
      <c r="F23" t="s" s="130">
        <v>80</v>
      </c>
      <c r="G23" t="s" s="130">
        <v>717</v>
      </c>
      <c r="H23" t="s" s="130">
        <v>2440</v>
      </c>
      <c r="I23" t="s" s="130">
        <v>49</v>
      </c>
      <c r="J23" t="s" s="130">
        <v>50</v>
      </c>
      <c r="K23" t="s" s="183">
        <f>_xlfn.IFS(Q23=0,O23,T23=1,R23,U23=1,AA23)</f>
        <v>28</v>
      </c>
      <c r="L23" s="189">
        <f>_xlfn.IFS(Q23=0,P23,T23=1,S23,U23=1,AB23)</f>
        <v>45.3414603806444</v>
      </c>
      <c r="M23" t="s" s="130">
        <f>IF(O23="Lab","over","under")</f>
        <v>2429</v>
      </c>
      <c r="N23" s="173">
        <v>1</v>
      </c>
      <c r="O23" t="s" s="184">
        <v>28</v>
      </c>
      <c r="P23" s="131">
        <f>AQ23</f>
        <v>45.3414603806444</v>
      </c>
      <c r="Q23" s="173">
        <f>T23+U23+V23</f>
        <v>0</v>
      </c>
      <c r="R23" t="s" s="185">
        <v>27</v>
      </c>
      <c r="S23" s="131">
        <f>AO23</f>
        <v>15.643736783182</v>
      </c>
      <c r="T23" s="169"/>
      <c r="U23" s="169"/>
      <c r="V23" s="169"/>
      <c r="W23" s="169"/>
      <c r="X23" t="s" s="130">
        <f>IF($A23=Y23,"ok","bad")</f>
        <v>2430</v>
      </c>
      <c r="Y23" t="s" s="130">
        <v>2439</v>
      </c>
      <c r="Z23" t="s" s="130">
        <v>940</v>
      </c>
      <c r="AA23" t="s" s="186">
        <v>31</v>
      </c>
      <c r="AB23" s="125">
        <f>100*AC23</f>
        <v>14.6958577</v>
      </c>
      <c r="AC23" s="191">
        <v>0.146958577</v>
      </c>
      <c r="AD23" t="s" s="187">
        <v>2365</v>
      </c>
      <c r="AE23" s="125">
        <v>12.2254012</v>
      </c>
      <c r="AF23" s="191">
        <v>0.122254012</v>
      </c>
      <c r="AG23" s="169"/>
      <c r="AH23" s="173">
        <v>67840</v>
      </c>
      <c r="AI23" s="173">
        <v>40195</v>
      </c>
      <c r="AJ23" s="173">
        <v>180</v>
      </c>
      <c r="AK23" s="173">
        <v>11937</v>
      </c>
      <c r="AL23" s="173">
        <v>6288</v>
      </c>
      <c r="AM23" s="175">
        <f>100*AL23/$AI23</f>
        <v>15.643736783182</v>
      </c>
      <c r="AN23" s="173">
        <f>IF(AM23&gt;$AI$8,1,0)</f>
        <v>0</v>
      </c>
      <c r="AO23" s="175">
        <f>IF($R23=AL$17,AM23,0)</f>
        <v>15.643736783182</v>
      </c>
      <c r="AP23" s="173">
        <v>18225</v>
      </c>
      <c r="AQ23" s="175">
        <f>100*AP23/$AI23</f>
        <v>45.3414603806444</v>
      </c>
      <c r="AR23" s="173">
        <f>IF(AQ23&gt;$AI$8,1,0)</f>
        <v>0</v>
      </c>
      <c r="AS23" s="175">
        <f>IF($R23=AP$17,AQ23,0)</f>
        <v>0</v>
      </c>
      <c r="AT23" s="173">
        <v>4201</v>
      </c>
      <c r="AU23" s="175">
        <f>100*AT23/$AI23</f>
        <v>10.4515487000871</v>
      </c>
      <c r="AV23" s="173">
        <f>IF(AU23&gt;$AI$8,1,0)</f>
        <v>0</v>
      </c>
      <c r="AW23" s="175">
        <f>IF($R23=AT$17,AU23,0)</f>
        <v>0</v>
      </c>
      <c r="AX23" s="173">
        <v>4914</v>
      </c>
      <c r="AY23" s="175">
        <f>100*AX23/$AI23</f>
        <v>12.2254011692997</v>
      </c>
      <c r="AZ23" s="173">
        <f>IF(AY23&gt;$AI$8,1,0)</f>
        <v>0</v>
      </c>
      <c r="BA23" s="175">
        <f>IF($R23=AX$17,AY23,0)</f>
        <v>0</v>
      </c>
      <c r="BB23" s="173">
        <v>5907</v>
      </c>
      <c r="BC23" s="175">
        <f>100*BB23/$AI23</f>
        <v>14.695857693743</v>
      </c>
      <c r="BD23" s="173">
        <f>IF(BC23&gt;$AI$8,1,0)</f>
        <v>0</v>
      </c>
      <c r="BE23" s="175">
        <f>IF($R23=BB$17,BC23,0)</f>
        <v>0</v>
      </c>
      <c r="BF23" s="173">
        <v>0</v>
      </c>
      <c r="BG23" s="175">
        <f>100*BF23/$AI23</f>
        <v>0</v>
      </c>
      <c r="BH23" s="173">
        <f>IF(BG23&gt;$AI$8,1,0)</f>
        <v>0</v>
      </c>
      <c r="BI23" s="175">
        <f>IF($R23=BF$17,BG23,0)</f>
        <v>0</v>
      </c>
      <c r="BJ23" s="173">
        <v>0</v>
      </c>
      <c r="BK23" s="175">
        <f>100*BJ23/$AI23</f>
        <v>0</v>
      </c>
      <c r="BL23" s="173">
        <f>IF(BK23&gt;$AI$8,1,0)</f>
        <v>0</v>
      </c>
      <c r="BM23" s="175">
        <f>IF($R23=BJ$17,BK23,0)</f>
        <v>0</v>
      </c>
      <c r="BN23" s="173">
        <v>0</v>
      </c>
      <c r="BO23" s="175">
        <f>100*BN23/$AI23</f>
        <v>0</v>
      </c>
      <c r="BP23" s="173">
        <f>IF(BO23&gt;$AI$8,1,0)</f>
        <v>0</v>
      </c>
      <c r="BQ23" s="175">
        <f>IF($R23=BN$17,BO23,0)</f>
        <v>0</v>
      </c>
      <c r="BR23" s="173">
        <v>0</v>
      </c>
      <c r="BS23" s="175">
        <f>100*BR23/$AI23</f>
        <v>0</v>
      </c>
      <c r="BT23" s="173">
        <f>IF(BS23&gt;$AI$8,1,0)</f>
        <v>0</v>
      </c>
      <c r="BU23" s="175">
        <f>IF($R23=BR$17,BS23,0)</f>
        <v>0</v>
      </c>
      <c r="BV23" s="173">
        <v>0</v>
      </c>
      <c r="BW23" s="175">
        <f>100*BV23/$AI23</f>
        <v>0</v>
      </c>
      <c r="BX23" s="173">
        <f>IF(BW23&gt;$AI$8,1,0)</f>
        <v>0</v>
      </c>
      <c r="BY23" s="175">
        <f>IF($R23=BV$17,BW23,0)</f>
        <v>0</v>
      </c>
      <c r="BZ23" s="173">
        <v>0</v>
      </c>
      <c r="CA23" s="175">
        <f>100*BZ23/$AI23</f>
        <v>0</v>
      </c>
      <c r="CB23" s="173">
        <f>IF(CA23&gt;$AI$8,1,0)</f>
        <v>0</v>
      </c>
      <c r="CC23" s="175">
        <f>IF($R23=BZ$17,CA23,0)</f>
        <v>0</v>
      </c>
      <c r="CD23" s="173">
        <v>0</v>
      </c>
      <c r="CE23" s="175">
        <f>100*CD23/$AI23</f>
        <v>0</v>
      </c>
      <c r="CF23" s="173">
        <f>IF(CE23&gt;$AI$8,1,0)</f>
        <v>0</v>
      </c>
      <c r="CG23" s="175">
        <f>IF($R23=CD$17,CE23,0)</f>
        <v>0</v>
      </c>
      <c r="CH23" s="173">
        <v>0</v>
      </c>
      <c r="CI23" s="175">
        <f>100*CH23/$AI23</f>
        <v>0</v>
      </c>
      <c r="CJ23" s="173">
        <f>IF(CI23&gt;$AI$8,1,0)</f>
        <v>0</v>
      </c>
      <c r="CK23" s="175">
        <f>IF($R23=CH$17,CI23,0)</f>
        <v>0</v>
      </c>
      <c r="CL23" s="173">
        <v>875</v>
      </c>
      <c r="CM23" s="173">
        <v>0</v>
      </c>
      <c r="CN23" s="176"/>
    </row>
    <row r="24" ht="15.75" customHeight="1">
      <c r="A24" t="s" s="179">
        <v>2441</v>
      </c>
      <c r="B24" t="s" s="180">
        <v>256</v>
      </c>
      <c r="C24" t="s" s="180">
        <v>2442</v>
      </c>
      <c r="D24" t="s" s="181">
        <v>259</v>
      </c>
      <c r="E24" t="s" s="188">
        <v>79</v>
      </c>
      <c r="F24" t="s" s="146">
        <v>80</v>
      </c>
      <c r="G24" t="s" s="146">
        <v>1171</v>
      </c>
      <c r="H24" t="s" s="146">
        <v>1502</v>
      </c>
      <c r="I24" t="s" s="146">
        <v>64</v>
      </c>
      <c r="J24" t="s" s="146">
        <v>50</v>
      </c>
      <c r="K24" t="s" s="183">
        <f>O24</f>
        <v>28</v>
      </c>
      <c r="L24" s="189">
        <f>P24</f>
        <v>50.2704815188103</v>
      </c>
      <c r="M24" t="s" s="146">
        <f>IF(O24="Lab","over","under")</f>
        <v>2429</v>
      </c>
      <c r="N24" s="145">
        <v>1</v>
      </c>
      <c r="O24" t="s" s="184">
        <v>28</v>
      </c>
      <c r="P24" s="147">
        <f>AQ24</f>
        <v>50.2704815188103</v>
      </c>
      <c r="Q24" s="145">
        <f>T24+U24+V24</f>
        <v>0</v>
      </c>
      <c r="R24" t="s" s="185">
        <v>27</v>
      </c>
      <c r="S24" s="147">
        <f>AO24</f>
        <v>13.7359359894687</v>
      </c>
      <c r="T24" s="138"/>
      <c r="U24" s="138"/>
      <c r="V24" s="138"/>
      <c r="W24" s="138"/>
      <c r="X24" t="s" s="146">
        <f>IF($A24=Y24,"ok","bad")</f>
        <v>2430</v>
      </c>
      <c r="Y24" t="s" s="192">
        <v>2441</v>
      </c>
      <c r="Z24" t="s" s="192">
        <v>2442</v>
      </c>
      <c r="AA24" t="s" s="186">
        <v>29</v>
      </c>
      <c r="AB24" s="141">
        <f>100*AC24</f>
        <v>12.2097209</v>
      </c>
      <c r="AC24" s="193">
        <v>0.122097209</v>
      </c>
      <c r="AD24" t="s" s="187">
        <v>2365</v>
      </c>
      <c r="AE24" s="194">
        <v>12.2035502</v>
      </c>
      <c r="AF24" s="193">
        <v>0.122035502</v>
      </c>
      <c r="AG24" s="138"/>
      <c r="AH24" s="145">
        <v>74768</v>
      </c>
      <c r="AI24" s="145">
        <v>48617</v>
      </c>
      <c r="AJ24" s="145">
        <v>197</v>
      </c>
      <c r="AK24" s="145">
        <v>17762</v>
      </c>
      <c r="AL24" s="145">
        <v>6678</v>
      </c>
      <c r="AM24" s="148">
        <f>100*AL24/$AI24</f>
        <v>13.7359359894687</v>
      </c>
      <c r="AN24" s="145">
        <f>IF(AM24&gt;$AI$8,1,0)</f>
        <v>0</v>
      </c>
      <c r="AO24" s="148">
        <f>IF($R24=AL$17,AM24,0)</f>
        <v>13.7359359894687</v>
      </c>
      <c r="AP24" s="145">
        <v>24440</v>
      </c>
      <c r="AQ24" s="148">
        <f>100*AP24/$AI24</f>
        <v>50.2704815188103</v>
      </c>
      <c r="AR24" s="145">
        <f>IF(AQ24&gt;$AI$8,1,0)</f>
        <v>1</v>
      </c>
      <c r="AS24" s="148">
        <f>IF($R24=AP$17,AQ24,0)</f>
        <v>0</v>
      </c>
      <c r="AT24" s="145">
        <v>5936</v>
      </c>
      <c r="AU24" s="148">
        <f>100*AT24/$AI24</f>
        <v>12.2097208795277</v>
      </c>
      <c r="AV24" s="145">
        <f>IF(AU24&gt;$AI$8,1,0)</f>
        <v>0</v>
      </c>
      <c r="AW24" s="148">
        <f>IF($R24=AT$17,AU24,0)</f>
        <v>0</v>
      </c>
      <c r="AX24" s="145">
        <v>5933</v>
      </c>
      <c r="AY24" s="148">
        <f>100*AX24/$AI24</f>
        <v>12.2035501984902</v>
      </c>
      <c r="AZ24" s="145">
        <f>IF(AY24&gt;$AI$8,1,0)</f>
        <v>0</v>
      </c>
      <c r="BA24" s="148">
        <f>IF($R24=AX$17,AY24,0)</f>
        <v>0</v>
      </c>
      <c r="BB24" s="145">
        <v>5035</v>
      </c>
      <c r="BC24" s="148">
        <f>100*BB24/$AI24</f>
        <v>10.3564596745994</v>
      </c>
      <c r="BD24" s="145">
        <f>IF(BC24&gt;$AI$8,1,0)</f>
        <v>0</v>
      </c>
      <c r="BE24" s="148">
        <f>IF($R24=BB$17,BC24,0)</f>
        <v>0</v>
      </c>
      <c r="BF24" s="145">
        <v>0</v>
      </c>
      <c r="BG24" s="148">
        <f>100*BF24/$AI24</f>
        <v>0</v>
      </c>
      <c r="BH24" s="145">
        <f>IF(BG24&gt;$AI$8,1,0)</f>
        <v>0</v>
      </c>
      <c r="BI24" s="148">
        <f>IF($R24=BF$17,BG24,0)</f>
        <v>0</v>
      </c>
      <c r="BJ24" s="145">
        <v>0</v>
      </c>
      <c r="BK24" s="148">
        <f>100*BJ24/$AI24</f>
        <v>0</v>
      </c>
      <c r="BL24" s="145">
        <f>IF(BK24&gt;$AI$8,1,0)</f>
        <v>0</v>
      </c>
      <c r="BM24" s="148">
        <f>IF($R24=BJ$17,BK24,0)</f>
        <v>0</v>
      </c>
      <c r="BN24" s="145">
        <v>0</v>
      </c>
      <c r="BO24" s="148">
        <f>100*BN24/$AI24</f>
        <v>0</v>
      </c>
      <c r="BP24" s="145">
        <f>IF(BO24&gt;$AI$8,1,0)</f>
        <v>0</v>
      </c>
      <c r="BQ24" s="148">
        <f>IF($R24=BN$17,BO24,0)</f>
        <v>0</v>
      </c>
      <c r="BR24" s="145">
        <v>0</v>
      </c>
      <c r="BS24" s="148">
        <f>100*BR24/$AI24</f>
        <v>0</v>
      </c>
      <c r="BT24" s="145">
        <f>IF(BS24&gt;$AI$8,1,0)</f>
        <v>0</v>
      </c>
      <c r="BU24" s="148">
        <f>IF($R24=BR$17,BS24,0)</f>
        <v>0</v>
      </c>
      <c r="BV24" s="145">
        <v>0</v>
      </c>
      <c r="BW24" s="148">
        <f>100*BV24/$AI24</f>
        <v>0</v>
      </c>
      <c r="BX24" s="145">
        <f>IF(BW24&gt;$AI$8,1,0)</f>
        <v>0</v>
      </c>
      <c r="BY24" s="148">
        <f>IF($R24=BV$17,BW24,0)</f>
        <v>0</v>
      </c>
      <c r="BZ24" s="145">
        <v>0</v>
      </c>
      <c r="CA24" s="148">
        <f>100*BZ24/$AI24</f>
        <v>0</v>
      </c>
      <c r="CB24" s="145">
        <f>IF(CA24&gt;$AI$8,1,0)</f>
        <v>0</v>
      </c>
      <c r="CC24" s="148">
        <f>IF($R24=BZ$17,CA24,0)</f>
        <v>0</v>
      </c>
      <c r="CD24" s="145">
        <v>0</v>
      </c>
      <c r="CE24" s="148">
        <f>100*CD24/$AI24</f>
        <v>0</v>
      </c>
      <c r="CF24" s="145">
        <f>IF(CE24&gt;$AI$8,1,0)</f>
        <v>0</v>
      </c>
      <c r="CG24" s="148">
        <f>IF($R24=CD$17,CE24,0)</f>
        <v>0</v>
      </c>
      <c r="CH24" s="145">
        <v>0</v>
      </c>
      <c r="CI24" s="148">
        <f>100*CH24/$AI24</f>
        <v>0</v>
      </c>
      <c r="CJ24" s="145">
        <f>IF(CI24&gt;$AI$8,1,0)</f>
        <v>0</v>
      </c>
      <c r="CK24" s="148">
        <f>IF($R24=CH$17,CI24,0)</f>
        <v>0</v>
      </c>
      <c r="CL24" s="145">
        <v>0</v>
      </c>
      <c r="CM24" s="145">
        <v>0</v>
      </c>
      <c r="CN24" s="149"/>
    </row>
    <row r="25" ht="19.95" customHeight="1">
      <c r="A25" t="s" s="179">
        <v>2443</v>
      </c>
      <c r="B25" t="s" s="180">
        <v>90</v>
      </c>
      <c r="C25" t="s" s="180">
        <v>2444</v>
      </c>
      <c r="D25" t="s" s="181">
        <v>93</v>
      </c>
      <c r="E25" t="s" s="182">
        <v>79</v>
      </c>
      <c r="F25" t="s" s="130">
        <v>46</v>
      </c>
      <c r="G25" t="s" s="130">
        <v>1280</v>
      </c>
      <c r="H25" t="s" s="130">
        <v>341</v>
      </c>
      <c r="I25" t="s" s="130">
        <v>64</v>
      </c>
      <c r="J25" t="s" s="130">
        <v>1733</v>
      </c>
      <c r="K25" t="s" s="183">
        <f>_xlfn.IFS(Q25=0,O25,T25=1,R25,U25=1,AA25)</f>
        <v>28</v>
      </c>
      <c r="L25" s="189">
        <f>_xlfn.IFS(Q25=0,P25,T25=1,S25,U25=1,AB25)</f>
        <v>44.9102492559524</v>
      </c>
      <c r="M25" t="s" s="130">
        <f>IF(O25="Lab","over","under")</f>
        <v>2429</v>
      </c>
      <c r="N25" s="173">
        <v>1</v>
      </c>
      <c r="O25" t="s" s="184">
        <v>28</v>
      </c>
      <c r="P25" s="131">
        <f>AQ25</f>
        <v>44.9102492559524</v>
      </c>
      <c r="Q25" s="173">
        <f>T25+U25+V25</f>
        <v>0</v>
      </c>
      <c r="R25" t="s" s="185">
        <v>27</v>
      </c>
      <c r="S25" s="131">
        <f>AO25</f>
        <v>23.3956473214286</v>
      </c>
      <c r="T25" s="169"/>
      <c r="U25" s="169"/>
      <c r="V25" s="169"/>
      <c r="W25" s="169"/>
      <c r="X25" t="s" s="130">
        <f>IF($A25=Y25,"ok","bad")</f>
        <v>2430</v>
      </c>
      <c r="Y25" t="s" s="130">
        <v>2443</v>
      </c>
      <c r="Z25" t="s" s="130">
        <v>2444</v>
      </c>
      <c r="AA25" t="s" s="186">
        <v>2365</v>
      </c>
      <c r="AB25" s="125">
        <f>100*AC25</f>
        <v>15.9644717</v>
      </c>
      <c r="AC25" s="191">
        <v>0.159644717</v>
      </c>
      <c r="AD25" t="s" s="187">
        <v>31</v>
      </c>
      <c r="AE25" s="125">
        <v>12.1744792</v>
      </c>
      <c r="AF25" s="191">
        <v>0.121744792</v>
      </c>
      <c r="AG25" s="169"/>
      <c r="AH25" s="173">
        <v>74760</v>
      </c>
      <c r="AI25" s="173">
        <v>43008</v>
      </c>
      <c r="AJ25" s="173">
        <v>199</v>
      </c>
      <c r="AK25" s="173">
        <v>9253</v>
      </c>
      <c r="AL25" s="173">
        <v>10062</v>
      </c>
      <c r="AM25" s="175">
        <f>100*AL25/$AI25</f>
        <v>23.3956473214286</v>
      </c>
      <c r="AN25" s="173">
        <f>IF(AM25&gt;$AI$8,1,0)</f>
        <v>0</v>
      </c>
      <c r="AO25" s="175">
        <f>IF($R25=AL$17,AM25,0)</f>
        <v>23.3956473214286</v>
      </c>
      <c r="AP25" s="173">
        <v>19315</v>
      </c>
      <c r="AQ25" s="175">
        <f>100*AP25/$AI25</f>
        <v>44.9102492559524</v>
      </c>
      <c r="AR25" s="173">
        <f>IF(AQ25&gt;$AI$8,1,0)</f>
        <v>0</v>
      </c>
      <c r="AS25" s="175">
        <f>IF($R25=AP$17,AQ25,0)</f>
        <v>0</v>
      </c>
      <c r="AT25" s="173">
        <v>1529</v>
      </c>
      <c r="AU25" s="175">
        <f>100*AT25/$AI25</f>
        <v>3.5551525297619</v>
      </c>
      <c r="AV25" s="173">
        <f>IF(AU25&gt;$AI$8,1,0)</f>
        <v>0</v>
      </c>
      <c r="AW25" s="175">
        <f>IF($R25=AT$17,AU25,0)</f>
        <v>0</v>
      </c>
      <c r="AX25" s="173">
        <v>6866</v>
      </c>
      <c r="AY25" s="175">
        <f>100*AX25/$AI25</f>
        <v>15.9644717261905</v>
      </c>
      <c r="AZ25" s="173">
        <f>IF(AY25&gt;$AI$8,1,0)</f>
        <v>0</v>
      </c>
      <c r="BA25" s="175">
        <f>IF($R25=AX$17,AY25,0)</f>
        <v>0</v>
      </c>
      <c r="BB25" s="173">
        <v>5236</v>
      </c>
      <c r="BC25" s="175">
        <f>100*BB25/$AI25</f>
        <v>12.1744791666667</v>
      </c>
      <c r="BD25" s="173">
        <f>IF(BC25&gt;$AI$8,1,0)</f>
        <v>0</v>
      </c>
      <c r="BE25" s="175">
        <f>IF($R25=BB$17,BC25,0)</f>
        <v>0</v>
      </c>
      <c r="BF25" s="173">
        <v>0</v>
      </c>
      <c r="BG25" s="175">
        <f>100*BF25/$AI25</f>
        <v>0</v>
      </c>
      <c r="BH25" s="173">
        <f>IF(BG25&gt;$AI$8,1,0)</f>
        <v>0</v>
      </c>
      <c r="BI25" s="175">
        <f>IF($R25=BF$17,BG25,0)</f>
        <v>0</v>
      </c>
      <c r="BJ25" s="173">
        <v>0</v>
      </c>
      <c r="BK25" s="175">
        <f>100*BJ25/$AI25</f>
        <v>0</v>
      </c>
      <c r="BL25" s="173">
        <f>IF(BK25&gt;$AI$8,1,0)</f>
        <v>0</v>
      </c>
      <c r="BM25" s="175">
        <f>IF($R25=BJ$17,BK25,0)</f>
        <v>0</v>
      </c>
      <c r="BN25" s="173">
        <v>0</v>
      </c>
      <c r="BO25" s="175">
        <f>100*BN25/$AI25</f>
        <v>0</v>
      </c>
      <c r="BP25" s="173">
        <f>IF(BO25&gt;$AI$8,1,0)</f>
        <v>0</v>
      </c>
      <c r="BQ25" s="175">
        <f>IF($R25=BN$17,BO25,0)</f>
        <v>0</v>
      </c>
      <c r="BR25" s="173">
        <v>0</v>
      </c>
      <c r="BS25" s="175">
        <f>100*BR25/$AI25</f>
        <v>0</v>
      </c>
      <c r="BT25" s="173">
        <f>IF(BS25&gt;$AI$8,1,0)</f>
        <v>0</v>
      </c>
      <c r="BU25" s="175">
        <f>IF($R25=BR$17,BS25,0)</f>
        <v>0</v>
      </c>
      <c r="BV25" s="173">
        <v>0</v>
      </c>
      <c r="BW25" s="175">
        <f>100*BV25/$AI25</f>
        <v>0</v>
      </c>
      <c r="BX25" s="173">
        <f>IF(BW25&gt;$AI$8,1,0)</f>
        <v>0</v>
      </c>
      <c r="BY25" s="175">
        <f>IF($R25=BV$17,BW25,0)</f>
        <v>0</v>
      </c>
      <c r="BZ25" s="173">
        <v>0</v>
      </c>
      <c r="CA25" s="175">
        <f>100*BZ25/$AI25</f>
        <v>0</v>
      </c>
      <c r="CB25" s="173">
        <f>IF(CA25&gt;$AI$8,1,0)</f>
        <v>0</v>
      </c>
      <c r="CC25" s="175">
        <f>IF($R25=BZ$17,CA25,0)</f>
        <v>0</v>
      </c>
      <c r="CD25" s="173">
        <v>0</v>
      </c>
      <c r="CE25" s="175">
        <f>100*CD25/$AI25</f>
        <v>0</v>
      </c>
      <c r="CF25" s="173">
        <f>IF(CE25&gt;$AI$8,1,0)</f>
        <v>0</v>
      </c>
      <c r="CG25" s="175">
        <f>IF($R25=CD$17,CE25,0)</f>
        <v>0</v>
      </c>
      <c r="CH25" s="173">
        <v>0</v>
      </c>
      <c r="CI25" s="175">
        <f>100*CH25/$AI25</f>
        <v>0</v>
      </c>
      <c r="CJ25" s="173">
        <f>IF(CI25&gt;$AI$8,1,0)</f>
        <v>0</v>
      </c>
      <c r="CK25" s="175">
        <f>IF($R25=CH$17,CI25,0)</f>
        <v>0</v>
      </c>
      <c r="CL25" s="173">
        <v>7829</v>
      </c>
      <c r="CM25" s="173">
        <v>0</v>
      </c>
      <c r="CN25" s="176"/>
    </row>
    <row r="26" ht="15.75" customHeight="1">
      <c r="A26" t="s" s="179">
        <v>2445</v>
      </c>
      <c r="B26" t="s" s="180">
        <v>183</v>
      </c>
      <c r="C26" t="s" s="180">
        <v>531</v>
      </c>
      <c r="D26" t="s" s="181">
        <v>186</v>
      </c>
      <c r="E26" t="s" s="188">
        <v>79</v>
      </c>
      <c r="F26" t="s" s="146">
        <v>80</v>
      </c>
      <c r="G26" t="s" s="146">
        <v>170</v>
      </c>
      <c r="H26" t="s" s="146">
        <v>533</v>
      </c>
      <c r="I26" t="s" s="146">
        <v>49</v>
      </c>
      <c r="J26" t="s" s="146">
        <v>50</v>
      </c>
      <c r="K26" t="s" s="183">
        <f>_xlfn.IFS(Q26=0,O26,T26=1,R26,U26=1,AA26)</f>
        <v>28</v>
      </c>
      <c r="L26" s="189">
        <f>_xlfn.IFS(Q26=0,P26,T26=1,S26,U26=1,AB26)</f>
        <v>46.5890736342043</v>
      </c>
      <c r="M26" t="s" s="146">
        <f>IF(O26="Lab","over","under")</f>
        <v>2429</v>
      </c>
      <c r="N26" s="145">
        <v>1</v>
      </c>
      <c r="O26" t="s" s="184">
        <v>28</v>
      </c>
      <c r="P26" s="147">
        <f>AQ26</f>
        <v>46.5890736342043</v>
      </c>
      <c r="Q26" s="145">
        <f>T26+U26+V26</f>
        <v>0</v>
      </c>
      <c r="R26" t="s" s="185">
        <v>29</v>
      </c>
      <c r="S26" s="147">
        <f>AW26</f>
        <v>20.2755344418052</v>
      </c>
      <c r="T26" s="138"/>
      <c r="U26" s="138"/>
      <c r="V26" s="138"/>
      <c r="W26" s="138"/>
      <c r="X26" t="s" s="146">
        <f>IF($A26=Y26,"ok","bad")</f>
        <v>2430</v>
      </c>
      <c r="Y26" t="s" s="146">
        <v>2445</v>
      </c>
      <c r="Z26" t="s" s="146">
        <v>531</v>
      </c>
      <c r="AA26" t="s" s="186">
        <v>31</v>
      </c>
      <c r="AB26" s="141">
        <f>100*AC26</f>
        <v>16.2517815</v>
      </c>
      <c r="AC26" s="190">
        <v>0.162517815</v>
      </c>
      <c r="AD26" t="s" s="187">
        <v>27</v>
      </c>
      <c r="AE26" s="141">
        <v>12.0498812</v>
      </c>
      <c r="AF26" s="190">
        <v>0.120498812</v>
      </c>
      <c r="AG26" s="138"/>
      <c r="AH26" s="145">
        <v>70321</v>
      </c>
      <c r="AI26" s="145">
        <v>42100</v>
      </c>
      <c r="AJ26" s="145">
        <v>372</v>
      </c>
      <c r="AK26" s="145">
        <v>11078</v>
      </c>
      <c r="AL26" s="145">
        <v>5073</v>
      </c>
      <c r="AM26" s="148">
        <f>100*AL26/$AI26</f>
        <v>12.0498812351544</v>
      </c>
      <c r="AN26" s="145">
        <f>IF(AM26&gt;$AI$8,1,0)</f>
        <v>0</v>
      </c>
      <c r="AO26" s="148">
        <f>IF($R26=AL$17,AM26,0)</f>
        <v>0</v>
      </c>
      <c r="AP26" s="145">
        <v>19614</v>
      </c>
      <c r="AQ26" s="148">
        <f>100*AP26/$AI26</f>
        <v>46.5890736342043</v>
      </c>
      <c r="AR26" s="145">
        <f>IF(AQ26&gt;$AI$8,1,0)</f>
        <v>0</v>
      </c>
      <c r="AS26" s="148">
        <f>IF($R26=AP$17,AQ26,0)</f>
        <v>0</v>
      </c>
      <c r="AT26" s="145">
        <v>8536</v>
      </c>
      <c r="AU26" s="148">
        <f>100*AT26/$AI26</f>
        <v>20.2755344418052</v>
      </c>
      <c r="AV26" s="145">
        <f>IF(AU26&gt;$AI$8,1,0)</f>
        <v>0</v>
      </c>
      <c r="AW26" s="148">
        <f>IF($R26=AT$17,AU26,0)</f>
        <v>20.2755344418052</v>
      </c>
      <c r="AX26" s="145">
        <v>0</v>
      </c>
      <c r="AY26" s="148">
        <f>100*AX26/$AI26</f>
        <v>0</v>
      </c>
      <c r="AZ26" s="145">
        <f>IF(AY26&gt;$AI$8,1,0)</f>
        <v>0</v>
      </c>
      <c r="BA26" s="148">
        <f>IF($R26=AX$17,AY26,0)</f>
        <v>0</v>
      </c>
      <c r="BB26" s="145">
        <v>6842</v>
      </c>
      <c r="BC26" s="148">
        <f>100*BB26/$AI26</f>
        <v>16.2517814726841</v>
      </c>
      <c r="BD26" s="145">
        <f>IF(BC26&gt;$AI$8,1,0)</f>
        <v>0</v>
      </c>
      <c r="BE26" s="148">
        <f>IF($R26=BB$17,BC26,0)</f>
        <v>0</v>
      </c>
      <c r="BF26" s="145">
        <v>0</v>
      </c>
      <c r="BG26" s="148">
        <f>100*BF26/$AI26</f>
        <v>0</v>
      </c>
      <c r="BH26" s="145">
        <f>IF(BG26&gt;$AI$8,1,0)</f>
        <v>0</v>
      </c>
      <c r="BI26" s="148">
        <f>IF($R26=BF$17,BG26,0)</f>
        <v>0</v>
      </c>
      <c r="BJ26" s="145">
        <v>0</v>
      </c>
      <c r="BK26" s="148">
        <f>100*BJ26/$AI26</f>
        <v>0</v>
      </c>
      <c r="BL26" s="145">
        <f>IF(BK26&gt;$AI$8,1,0)</f>
        <v>0</v>
      </c>
      <c r="BM26" s="148">
        <f>IF($R26=BJ$17,BK26,0)</f>
        <v>0</v>
      </c>
      <c r="BN26" s="145">
        <v>0</v>
      </c>
      <c r="BO26" s="148">
        <f>100*BN26/$AI26</f>
        <v>0</v>
      </c>
      <c r="BP26" s="145">
        <f>IF(BO26&gt;$AI$8,1,0)</f>
        <v>0</v>
      </c>
      <c r="BQ26" s="148">
        <f>IF($R26=BN$17,BO26,0)</f>
        <v>0</v>
      </c>
      <c r="BR26" s="145">
        <v>0</v>
      </c>
      <c r="BS26" s="148">
        <f>100*BR26/$AI26</f>
        <v>0</v>
      </c>
      <c r="BT26" s="145">
        <f>IF(BS26&gt;$AI$8,1,0)</f>
        <v>0</v>
      </c>
      <c r="BU26" s="148">
        <f>IF($R26=BR$17,BS26,0)</f>
        <v>0</v>
      </c>
      <c r="BV26" s="145">
        <v>0</v>
      </c>
      <c r="BW26" s="148">
        <f>100*BV26/$AI26</f>
        <v>0</v>
      </c>
      <c r="BX26" s="145">
        <f>IF(BW26&gt;$AI$8,1,0)</f>
        <v>0</v>
      </c>
      <c r="BY26" s="148">
        <f>IF($R26=BV$17,BW26,0)</f>
        <v>0</v>
      </c>
      <c r="BZ26" s="145">
        <v>0</v>
      </c>
      <c r="CA26" s="148">
        <f>100*BZ26/$AI26</f>
        <v>0</v>
      </c>
      <c r="CB26" s="145">
        <f>IF(CA26&gt;$AI$8,1,0)</f>
        <v>0</v>
      </c>
      <c r="CC26" s="148">
        <f>IF($R26=BZ$17,CA26,0)</f>
        <v>0</v>
      </c>
      <c r="CD26" s="145">
        <v>0</v>
      </c>
      <c r="CE26" s="148">
        <f>100*CD26/$AI26</f>
        <v>0</v>
      </c>
      <c r="CF26" s="145">
        <f>IF(CE26&gt;$AI$8,1,0)</f>
        <v>0</v>
      </c>
      <c r="CG26" s="148">
        <f>IF($R26=CD$17,CE26,0)</f>
        <v>0</v>
      </c>
      <c r="CH26" s="145">
        <v>0</v>
      </c>
      <c r="CI26" s="148">
        <f>100*CH26/$AI26</f>
        <v>0</v>
      </c>
      <c r="CJ26" s="145">
        <f>IF(CI26&gt;$AI$8,1,0)</f>
        <v>0</v>
      </c>
      <c r="CK26" s="148">
        <f>IF($R26=CH$17,CI26,0)</f>
        <v>0</v>
      </c>
      <c r="CL26" s="145">
        <v>0</v>
      </c>
      <c r="CM26" s="145">
        <v>0</v>
      </c>
      <c r="CN26" s="149"/>
    </row>
    <row r="27" ht="15.75" customHeight="1">
      <c r="A27" t="s" s="179">
        <v>2446</v>
      </c>
      <c r="B27" t="s" s="180">
        <v>160</v>
      </c>
      <c r="C27" t="s" s="180">
        <v>161</v>
      </c>
      <c r="D27" t="s" s="181">
        <v>162</v>
      </c>
      <c r="E27" t="s" s="182">
        <v>79</v>
      </c>
      <c r="F27" t="s" s="130">
        <v>80</v>
      </c>
      <c r="G27" t="s" s="130">
        <v>2447</v>
      </c>
      <c r="H27" t="s" s="130">
        <v>2448</v>
      </c>
      <c r="I27" t="s" s="130">
        <v>64</v>
      </c>
      <c r="J27" t="s" s="130">
        <v>50</v>
      </c>
      <c r="K27" t="s" s="183">
        <f>_xlfn.IFS(Q27=0,O27,T27=1,R27,U27=1,AA27)</f>
        <v>28</v>
      </c>
      <c r="L27" s="189">
        <f>_xlfn.IFS(Q27=0,P27,T27=1,S27,U27=1,AB27)</f>
        <v>44.4855662472243</v>
      </c>
      <c r="M27" t="s" s="130">
        <f>IF(O27="Lab","over","under")</f>
        <v>2429</v>
      </c>
      <c r="N27" s="173">
        <v>1</v>
      </c>
      <c r="O27" t="s" s="184">
        <v>28</v>
      </c>
      <c r="P27" s="131">
        <f>AQ27</f>
        <v>44.4855662472243</v>
      </c>
      <c r="Q27" s="173">
        <f>T27+U27+V27</f>
        <v>0</v>
      </c>
      <c r="R27" t="s" s="185">
        <v>2365</v>
      </c>
      <c r="S27" s="131">
        <f>BA27</f>
        <v>14.1815390520054</v>
      </c>
      <c r="T27" s="169"/>
      <c r="U27" s="169"/>
      <c r="V27" s="169"/>
      <c r="W27" s="169"/>
      <c r="X27" t="s" s="130">
        <f>IF($A27=Y27,"ok","bad")</f>
        <v>2430</v>
      </c>
      <c r="Y27" t="s" s="130">
        <v>2446</v>
      </c>
      <c r="Z27" t="s" s="130">
        <v>161</v>
      </c>
      <c r="AA27" t="s" s="186">
        <v>31</v>
      </c>
      <c r="AB27" s="125">
        <f>100*AC27</f>
        <v>13.6743702</v>
      </c>
      <c r="AC27" s="191">
        <v>0.136743702</v>
      </c>
      <c r="AD27" t="s" s="187">
        <v>27</v>
      </c>
      <c r="AE27" s="125">
        <v>11.7718014</v>
      </c>
      <c r="AF27" s="191">
        <v>0.117718014</v>
      </c>
      <c r="AG27" s="169"/>
      <c r="AH27" s="173">
        <v>79822</v>
      </c>
      <c r="AI27" s="173">
        <v>36477</v>
      </c>
      <c r="AJ27" s="173">
        <v>120</v>
      </c>
      <c r="AK27" s="173">
        <v>11054</v>
      </c>
      <c r="AL27" s="173">
        <v>4294</v>
      </c>
      <c r="AM27" s="175">
        <f>100*AL27/$AI27</f>
        <v>11.7718014091071</v>
      </c>
      <c r="AN27" s="173">
        <f>IF(AM27&gt;$AI$8,1,0)</f>
        <v>0</v>
      </c>
      <c r="AO27" s="175">
        <f>IF($R27=AL$17,AM27,0)</f>
        <v>0</v>
      </c>
      <c r="AP27" s="173">
        <v>16227</v>
      </c>
      <c r="AQ27" s="175">
        <f>100*AP27/$AI27</f>
        <v>44.4855662472243</v>
      </c>
      <c r="AR27" s="173">
        <f>IF(AQ27&gt;$AI$8,1,0)</f>
        <v>0</v>
      </c>
      <c r="AS27" s="175">
        <f>IF($R27=AP$17,AQ27,0)</f>
        <v>0</v>
      </c>
      <c r="AT27" s="173">
        <v>1015</v>
      </c>
      <c r="AU27" s="175">
        <f>100*AT27/$AI27</f>
        <v>2.78257532143543</v>
      </c>
      <c r="AV27" s="173">
        <f>IF(AU27&gt;$AI$8,1,0)</f>
        <v>0</v>
      </c>
      <c r="AW27" s="175">
        <f>IF($R27=AT$17,AU27,0)</f>
        <v>0</v>
      </c>
      <c r="AX27" s="173">
        <v>5173</v>
      </c>
      <c r="AY27" s="175">
        <f>100*AX27/$AI27</f>
        <v>14.1815390520054</v>
      </c>
      <c r="AZ27" s="173">
        <f>IF(AY27&gt;$AI$8,1,0)</f>
        <v>0</v>
      </c>
      <c r="BA27" s="175">
        <f>IF($R27=AX$17,AY27,0)</f>
        <v>14.1815390520054</v>
      </c>
      <c r="BB27" s="173">
        <v>4988</v>
      </c>
      <c r="BC27" s="175">
        <f>100*BB27/$AI27</f>
        <v>13.6743701510541</v>
      </c>
      <c r="BD27" s="173">
        <f>IF(BC27&gt;$AI$8,1,0)</f>
        <v>0</v>
      </c>
      <c r="BE27" s="175">
        <f>IF($R27=BB$17,BC27,0)</f>
        <v>0</v>
      </c>
      <c r="BF27" s="173">
        <v>0</v>
      </c>
      <c r="BG27" s="175">
        <f>100*BF27/$AI27</f>
        <v>0</v>
      </c>
      <c r="BH27" s="173">
        <f>IF(BG27&gt;$AI$8,1,0)</f>
        <v>0</v>
      </c>
      <c r="BI27" s="175">
        <f>IF($R27=BF$17,BG27,0)</f>
        <v>0</v>
      </c>
      <c r="BJ27" s="173">
        <v>0</v>
      </c>
      <c r="BK27" s="175">
        <f>100*BJ27/$AI27</f>
        <v>0</v>
      </c>
      <c r="BL27" s="173">
        <f>IF(BK27&gt;$AI$8,1,0)</f>
        <v>0</v>
      </c>
      <c r="BM27" s="175">
        <f>IF($R27=BJ$17,BK27,0)</f>
        <v>0</v>
      </c>
      <c r="BN27" s="173">
        <v>0</v>
      </c>
      <c r="BO27" s="175">
        <f>100*BN27/$AI27</f>
        <v>0</v>
      </c>
      <c r="BP27" s="173">
        <f>IF(BO27&gt;$AI$8,1,0)</f>
        <v>0</v>
      </c>
      <c r="BQ27" s="175">
        <f>IF($R27=BN$17,BO27,0)</f>
        <v>0</v>
      </c>
      <c r="BR27" s="173">
        <v>0</v>
      </c>
      <c r="BS27" s="175">
        <f>100*BR27/$AI27</f>
        <v>0</v>
      </c>
      <c r="BT27" s="173">
        <f>IF(BS27&gt;$AI$8,1,0)</f>
        <v>0</v>
      </c>
      <c r="BU27" s="175">
        <f>IF($R27=BR$17,BS27,0)</f>
        <v>0</v>
      </c>
      <c r="BV27" s="173">
        <v>0</v>
      </c>
      <c r="BW27" s="175">
        <f>100*BV27/$AI27</f>
        <v>0</v>
      </c>
      <c r="BX27" s="173">
        <f>IF(BW27&gt;$AI$8,1,0)</f>
        <v>0</v>
      </c>
      <c r="BY27" s="175">
        <f>IF($R27=BV$17,BW27,0)</f>
        <v>0</v>
      </c>
      <c r="BZ27" s="173">
        <v>0</v>
      </c>
      <c r="CA27" s="175">
        <f>100*BZ27/$AI27</f>
        <v>0</v>
      </c>
      <c r="CB27" s="173">
        <f>IF(CA27&gt;$AI$8,1,0)</f>
        <v>0</v>
      </c>
      <c r="CC27" s="175">
        <f>IF($R27=BZ$17,CA27,0)</f>
        <v>0</v>
      </c>
      <c r="CD27" s="173">
        <v>0</v>
      </c>
      <c r="CE27" s="175">
        <f>100*CD27/$AI27</f>
        <v>0</v>
      </c>
      <c r="CF27" s="173">
        <f>IF(CE27&gt;$AI$8,1,0)</f>
        <v>0</v>
      </c>
      <c r="CG27" s="175">
        <f>IF($R27=CD$17,CE27,0)</f>
        <v>0</v>
      </c>
      <c r="CH27" s="173">
        <v>0</v>
      </c>
      <c r="CI27" s="175">
        <f>100*CH27/$AI27</f>
        <v>0</v>
      </c>
      <c r="CJ27" s="173">
        <f>IF(CI27&gt;$AI$8,1,0)</f>
        <v>0</v>
      </c>
      <c r="CK27" s="175">
        <f>IF($R27=CH$17,CI27,0)</f>
        <v>0</v>
      </c>
      <c r="CL27" s="173">
        <v>1566</v>
      </c>
      <c r="CM27" s="173">
        <v>0</v>
      </c>
      <c r="CN27" s="176"/>
    </row>
    <row r="28" ht="15.75" customHeight="1">
      <c r="A28" t="s" s="179">
        <v>2449</v>
      </c>
      <c r="B28" t="s" s="180">
        <v>183</v>
      </c>
      <c r="C28" t="s" s="180">
        <v>1627</v>
      </c>
      <c r="D28" t="s" s="181">
        <v>186</v>
      </c>
      <c r="E28" t="s" s="188">
        <v>79</v>
      </c>
      <c r="F28" t="s" s="146">
        <v>80</v>
      </c>
      <c r="G28" t="s" s="146">
        <v>910</v>
      </c>
      <c r="H28" t="s" s="146">
        <v>1050</v>
      </c>
      <c r="I28" t="s" s="146">
        <v>49</v>
      </c>
      <c r="J28" t="s" s="146">
        <v>50</v>
      </c>
      <c r="K28" t="s" s="183">
        <f>_xlfn.IFS(Q28=0,O28,T28=1,R28,U28=1,AA28)</f>
        <v>28</v>
      </c>
      <c r="L28" s="189">
        <f>_xlfn.IFS(Q28=0,P28,T28=1,S28,U28=1,AB28)</f>
        <v>47.6416454152345</v>
      </c>
      <c r="M28" t="s" s="146">
        <f>IF(O28="Lab","over","under")</f>
        <v>2429</v>
      </c>
      <c r="N28" s="145">
        <v>1</v>
      </c>
      <c r="O28" t="s" s="184">
        <v>28</v>
      </c>
      <c r="P28" s="147">
        <f>AQ28</f>
        <v>47.6416454152345</v>
      </c>
      <c r="Q28" s="145">
        <f>T28+U28+V28</f>
        <v>0</v>
      </c>
      <c r="R28" t="s" s="185">
        <v>31</v>
      </c>
      <c r="S28" s="147">
        <f>BE28</f>
        <v>18.2836234615811</v>
      </c>
      <c r="T28" s="138"/>
      <c r="U28" s="138"/>
      <c r="V28" s="138"/>
      <c r="W28" s="138"/>
      <c r="X28" t="s" s="146">
        <f>IF($A28=Y28,"ok","bad")</f>
        <v>2430</v>
      </c>
      <c r="Y28" t="s" s="146">
        <v>2449</v>
      </c>
      <c r="Z28" t="s" s="146">
        <v>1627</v>
      </c>
      <c r="AA28" t="s" s="186">
        <v>27</v>
      </c>
      <c r="AB28" s="141">
        <f>100*AC28</f>
        <v>12.8750416</v>
      </c>
      <c r="AC28" s="190">
        <v>0.128750416</v>
      </c>
      <c r="AD28" t="s" s="187">
        <v>2365</v>
      </c>
      <c r="AE28" s="141">
        <v>11.5910855</v>
      </c>
      <c r="AF28" s="190">
        <v>0.115910855</v>
      </c>
      <c r="AG28" s="138"/>
      <c r="AH28" s="145">
        <v>76296</v>
      </c>
      <c r="AI28" s="145">
        <v>45095</v>
      </c>
      <c r="AJ28" s="145">
        <v>179</v>
      </c>
      <c r="AK28" s="145">
        <v>13239</v>
      </c>
      <c r="AL28" s="145">
        <v>5806</v>
      </c>
      <c r="AM28" s="148">
        <f>100*AL28/$AI28</f>
        <v>12.875041578889</v>
      </c>
      <c r="AN28" s="145">
        <f>IF(AM28&gt;$AI$8,1,0)</f>
        <v>0</v>
      </c>
      <c r="AO28" s="148">
        <f>IF($R28=AL$17,AM28,0)</f>
        <v>0</v>
      </c>
      <c r="AP28" s="145">
        <v>21484</v>
      </c>
      <c r="AQ28" s="148">
        <f>100*AP28/$AI28</f>
        <v>47.6416454152345</v>
      </c>
      <c r="AR28" s="145">
        <f>IF(AQ28&gt;$AI$8,1,0)</f>
        <v>0</v>
      </c>
      <c r="AS28" s="148">
        <f>IF($R28=AP$17,AQ28,0)</f>
        <v>0</v>
      </c>
      <c r="AT28" s="145">
        <v>3577</v>
      </c>
      <c r="AU28" s="148">
        <f>100*AT28/$AI28</f>
        <v>7.93214325313228</v>
      </c>
      <c r="AV28" s="145">
        <f>IF(AU28&gt;$AI$8,1,0)</f>
        <v>0</v>
      </c>
      <c r="AW28" s="148">
        <f>IF($R28=AT$17,AU28,0)</f>
        <v>0</v>
      </c>
      <c r="AX28" s="145">
        <v>5227</v>
      </c>
      <c r="AY28" s="148">
        <f>100*AX28/$AI28</f>
        <v>11.5910854861958</v>
      </c>
      <c r="AZ28" s="145">
        <f>IF(AY28&gt;$AI$8,1,0)</f>
        <v>0</v>
      </c>
      <c r="BA28" s="148">
        <f>IF($R28=AX$17,AY28,0)</f>
        <v>0</v>
      </c>
      <c r="BB28" s="145">
        <v>8245</v>
      </c>
      <c r="BC28" s="148">
        <f>100*BB28/$AI28</f>
        <v>18.2836234615811</v>
      </c>
      <c r="BD28" s="145">
        <f>IF(BC28&gt;$AI$8,1,0)</f>
        <v>0</v>
      </c>
      <c r="BE28" s="148">
        <f>IF($R28=BB$17,BC28,0)</f>
        <v>18.2836234615811</v>
      </c>
      <c r="BF28" s="145">
        <v>0</v>
      </c>
      <c r="BG28" s="148">
        <f>100*BF28/$AI28</f>
        <v>0</v>
      </c>
      <c r="BH28" s="145">
        <f>IF(BG28&gt;$AI$8,1,0)</f>
        <v>0</v>
      </c>
      <c r="BI28" s="148">
        <f>IF($R28=BF$17,BG28,0)</f>
        <v>0</v>
      </c>
      <c r="BJ28" s="145">
        <v>0</v>
      </c>
      <c r="BK28" s="148">
        <f>100*BJ28/$AI28</f>
        <v>0</v>
      </c>
      <c r="BL28" s="145">
        <f>IF(BK28&gt;$AI$8,1,0)</f>
        <v>0</v>
      </c>
      <c r="BM28" s="148">
        <f>IF($R28=BJ$17,BK28,0)</f>
        <v>0</v>
      </c>
      <c r="BN28" s="145">
        <v>0</v>
      </c>
      <c r="BO28" s="148">
        <f>100*BN28/$AI28</f>
        <v>0</v>
      </c>
      <c r="BP28" s="145">
        <f>IF(BO28&gt;$AI$8,1,0)</f>
        <v>0</v>
      </c>
      <c r="BQ28" s="148">
        <f>IF($R28=BN$17,BO28,0)</f>
        <v>0</v>
      </c>
      <c r="BR28" s="145">
        <v>0</v>
      </c>
      <c r="BS28" s="148">
        <f>100*BR28/$AI28</f>
        <v>0</v>
      </c>
      <c r="BT28" s="145">
        <f>IF(BS28&gt;$AI$8,1,0)</f>
        <v>0</v>
      </c>
      <c r="BU28" s="148">
        <f>IF($R28=BR$17,BS28,0)</f>
        <v>0</v>
      </c>
      <c r="BV28" s="145">
        <v>0</v>
      </c>
      <c r="BW28" s="148">
        <f>100*BV28/$AI28</f>
        <v>0</v>
      </c>
      <c r="BX28" s="145">
        <f>IF(BW28&gt;$AI$8,1,0)</f>
        <v>0</v>
      </c>
      <c r="BY28" s="148">
        <f>IF($R28=BV$17,BW28,0)</f>
        <v>0</v>
      </c>
      <c r="BZ28" s="145">
        <v>0</v>
      </c>
      <c r="CA28" s="148">
        <f>100*BZ28/$AI28</f>
        <v>0</v>
      </c>
      <c r="CB28" s="145">
        <f>IF(CA28&gt;$AI$8,1,0)</f>
        <v>0</v>
      </c>
      <c r="CC28" s="148">
        <f>IF($R28=BZ$17,CA28,0)</f>
        <v>0</v>
      </c>
      <c r="CD28" s="145">
        <v>0</v>
      </c>
      <c r="CE28" s="148">
        <f>100*CD28/$AI28</f>
        <v>0</v>
      </c>
      <c r="CF28" s="145">
        <f>IF(CE28&gt;$AI$8,1,0)</f>
        <v>0</v>
      </c>
      <c r="CG28" s="148">
        <f>IF($R28=CD$17,CE28,0)</f>
        <v>0</v>
      </c>
      <c r="CH28" s="145">
        <v>0</v>
      </c>
      <c r="CI28" s="148">
        <f>100*CH28/$AI28</f>
        <v>0</v>
      </c>
      <c r="CJ28" s="145">
        <f>IF(CI28&gt;$AI$8,1,0)</f>
        <v>0</v>
      </c>
      <c r="CK28" s="148">
        <f>IF($R28=CH$17,CI28,0)</f>
        <v>0</v>
      </c>
      <c r="CL28" s="145">
        <v>80</v>
      </c>
      <c r="CM28" s="145">
        <v>0</v>
      </c>
      <c r="CN28" s="149"/>
    </row>
    <row r="29" ht="15.75" customHeight="1">
      <c r="A29" t="s" s="179">
        <v>2450</v>
      </c>
      <c r="B29" t="s" s="180">
        <v>101</v>
      </c>
      <c r="C29" t="s" s="180">
        <v>1307</v>
      </c>
      <c r="D29" t="s" s="181">
        <v>104</v>
      </c>
      <c r="E29" t="s" s="182">
        <v>79</v>
      </c>
      <c r="F29" t="s" s="130">
        <v>80</v>
      </c>
      <c r="G29" t="s" s="130">
        <v>345</v>
      </c>
      <c r="H29" t="s" s="130">
        <v>1308</v>
      </c>
      <c r="I29" t="s" s="130">
        <v>64</v>
      </c>
      <c r="J29" t="s" s="130">
        <v>50</v>
      </c>
      <c r="K29" t="s" s="183">
        <f>_xlfn.IFS(Q29=0,O29,T29=1,R29,U29=1,AA29)</f>
        <v>28</v>
      </c>
      <c r="L29" s="189">
        <f>_xlfn.IFS(Q29=0,P29,T29=1,S29,U29=1,AB29)</f>
        <v>44.6309009238071</v>
      </c>
      <c r="M29" t="s" s="130">
        <f>IF(O29="Lab","over","under")</f>
        <v>2429</v>
      </c>
      <c r="N29" s="173">
        <v>1</v>
      </c>
      <c r="O29" t="s" s="184">
        <v>28</v>
      </c>
      <c r="P29" s="131">
        <f>AQ29</f>
        <v>44.6309009238071</v>
      </c>
      <c r="Q29" s="173">
        <f>T29+U29+V29</f>
        <v>0</v>
      </c>
      <c r="R29" t="s" s="185">
        <v>27</v>
      </c>
      <c r="S29" s="131">
        <f>AO29</f>
        <v>19.8350142667458</v>
      </c>
      <c r="T29" s="169"/>
      <c r="U29" s="169"/>
      <c r="V29" s="169"/>
      <c r="W29" s="169"/>
      <c r="X29" t="s" s="130">
        <f>IF($A29=Y29,"ok","bad")</f>
        <v>2430</v>
      </c>
      <c r="Y29" t="s" s="130">
        <v>2450</v>
      </c>
      <c r="Z29" t="s" s="130">
        <v>1307</v>
      </c>
      <c r="AA29" t="s" s="186">
        <v>2365</v>
      </c>
      <c r="AB29" s="125">
        <f>100*AC29</f>
        <v>16.0070062</v>
      </c>
      <c r="AC29" s="191">
        <v>0.160070062</v>
      </c>
      <c r="AD29" t="s" s="187">
        <v>31</v>
      </c>
      <c r="AE29" s="125">
        <v>11.5518264</v>
      </c>
      <c r="AF29" s="191">
        <v>0.115518264</v>
      </c>
      <c r="AG29" s="169"/>
      <c r="AH29" s="173">
        <v>74102</v>
      </c>
      <c r="AI29" s="173">
        <v>35397</v>
      </c>
      <c r="AJ29" s="173">
        <v>161</v>
      </c>
      <c r="AK29" s="173">
        <v>8777</v>
      </c>
      <c r="AL29" s="173">
        <v>7021</v>
      </c>
      <c r="AM29" s="175">
        <f>100*AL29/$AI29</f>
        <v>19.8350142667458</v>
      </c>
      <c r="AN29" s="173">
        <f>IF(AM29&gt;$AI$8,1,0)</f>
        <v>0</v>
      </c>
      <c r="AO29" s="175">
        <f>IF($R29=AL$17,AM29,0)</f>
        <v>19.8350142667458</v>
      </c>
      <c r="AP29" s="173">
        <v>15798</v>
      </c>
      <c r="AQ29" s="175">
        <f>100*AP29/$AI29</f>
        <v>44.6309009238071</v>
      </c>
      <c r="AR29" s="173">
        <f>IF(AQ29&gt;$AI$8,1,0)</f>
        <v>0</v>
      </c>
      <c r="AS29" s="175">
        <f>IF($R29=AP$17,AQ29,0)</f>
        <v>0</v>
      </c>
      <c r="AT29" s="173">
        <v>2179</v>
      </c>
      <c r="AU29" s="175">
        <f>100*AT29/$AI29</f>
        <v>6.15588891713987</v>
      </c>
      <c r="AV29" s="173">
        <f>IF(AU29&gt;$AI$8,1,0)</f>
        <v>0</v>
      </c>
      <c r="AW29" s="175">
        <f>IF($R29=AT$17,AU29,0)</f>
        <v>0</v>
      </c>
      <c r="AX29" s="173">
        <v>5666</v>
      </c>
      <c r="AY29" s="175">
        <f>100*AX29/$AI29</f>
        <v>16.007006243467</v>
      </c>
      <c r="AZ29" s="173">
        <f>IF(AY29&gt;$AI$8,1,0)</f>
        <v>0</v>
      </c>
      <c r="BA29" s="175">
        <f>IF($R29=AX$17,AY29,0)</f>
        <v>0</v>
      </c>
      <c r="BB29" s="173">
        <v>4089</v>
      </c>
      <c r="BC29" s="175">
        <f>100*BB29/$AI29</f>
        <v>11.5518264259683</v>
      </c>
      <c r="BD29" s="173">
        <f>IF(BC29&gt;$AI$8,1,0)</f>
        <v>0</v>
      </c>
      <c r="BE29" s="175">
        <f>IF($R29=BB$17,BC29,0)</f>
        <v>0</v>
      </c>
      <c r="BF29" s="173">
        <v>0</v>
      </c>
      <c r="BG29" s="175">
        <f>100*BF29/$AI29</f>
        <v>0</v>
      </c>
      <c r="BH29" s="173">
        <f>IF(BG29&gt;$AI$8,1,0)</f>
        <v>0</v>
      </c>
      <c r="BI29" s="175">
        <f>IF($R29=BF$17,BG29,0)</f>
        <v>0</v>
      </c>
      <c r="BJ29" s="173">
        <v>0</v>
      </c>
      <c r="BK29" s="175">
        <f>100*BJ29/$AI29</f>
        <v>0</v>
      </c>
      <c r="BL29" s="173">
        <f>IF(BK29&gt;$AI$8,1,0)</f>
        <v>0</v>
      </c>
      <c r="BM29" s="175">
        <f>IF($R29=BJ$17,BK29,0)</f>
        <v>0</v>
      </c>
      <c r="BN29" s="173">
        <v>0</v>
      </c>
      <c r="BO29" s="175">
        <f>100*BN29/$AI29</f>
        <v>0</v>
      </c>
      <c r="BP29" s="173">
        <f>IF(BO29&gt;$AI$8,1,0)</f>
        <v>0</v>
      </c>
      <c r="BQ29" s="175">
        <f>IF($R29=BN$17,BO29,0)</f>
        <v>0</v>
      </c>
      <c r="BR29" s="173">
        <v>0</v>
      </c>
      <c r="BS29" s="175">
        <f>100*BR29/$AI29</f>
        <v>0</v>
      </c>
      <c r="BT29" s="173">
        <f>IF(BS29&gt;$AI$8,1,0)</f>
        <v>0</v>
      </c>
      <c r="BU29" s="175">
        <f>IF($R29=BR$17,BS29,0)</f>
        <v>0</v>
      </c>
      <c r="BV29" s="173">
        <v>0</v>
      </c>
      <c r="BW29" s="175">
        <f>100*BV29/$AI29</f>
        <v>0</v>
      </c>
      <c r="BX29" s="173">
        <f>IF(BW29&gt;$AI$8,1,0)</f>
        <v>0</v>
      </c>
      <c r="BY29" s="175">
        <f>IF($R29=BV$17,BW29,0)</f>
        <v>0</v>
      </c>
      <c r="BZ29" s="173">
        <v>0</v>
      </c>
      <c r="CA29" s="175">
        <f>100*BZ29/$AI29</f>
        <v>0</v>
      </c>
      <c r="CB29" s="173">
        <f>IF(CA29&gt;$AI$8,1,0)</f>
        <v>0</v>
      </c>
      <c r="CC29" s="175">
        <f>IF($R29=BZ$17,CA29,0)</f>
        <v>0</v>
      </c>
      <c r="CD29" s="173">
        <v>0</v>
      </c>
      <c r="CE29" s="175">
        <f>100*CD29/$AI29</f>
        <v>0</v>
      </c>
      <c r="CF29" s="173">
        <f>IF(CE29&gt;$AI$8,1,0)</f>
        <v>0</v>
      </c>
      <c r="CG29" s="175">
        <f>IF($R29=CD$17,CE29,0)</f>
        <v>0</v>
      </c>
      <c r="CH29" s="173">
        <v>0</v>
      </c>
      <c r="CI29" s="175">
        <f>100*CH29/$AI29</f>
        <v>0</v>
      </c>
      <c r="CJ29" s="173">
        <f>IF(CI29&gt;$AI$8,1,0)</f>
        <v>0</v>
      </c>
      <c r="CK29" s="175">
        <f>IF($R29=CH$17,CI29,0)</f>
        <v>0</v>
      </c>
      <c r="CL29" s="173">
        <v>0</v>
      </c>
      <c r="CM29" s="173">
        <v>0</v>
      </c>
      <c r="CN29" s="176"/>
    </row>
    <row r="30" ht="15.75" customHeight="1">
      <c r="A30" t="s" s="179">
        <v>2451</v>
      </c>
      <c r="B30" t="s" s="180">
        <v>256</v>
      </c>
      <c r="C30" t="s" s="180">
        <v>2452</v>
      </c>
      <c r="D30" t="s" s="181">
        <v>259</v>
      </c>
      <c r="E30" t="s" s="188">
        <v>79</v>
      </c>
      <c r="F30" t="s" s="146">
        <v>80</v>
      </c>
      <c r="G30" t="s" s="146">
        <v>98</v>
      </c>
      <c r="H30" t="s" s="146">
        <v>2453</v>
      </c>
      <c r="I30" t="s" s="146">
        <v>49</v>
      </c>
      <c r="J30" t="s" s="146">
        <v>50</v>
      </c>
      <c r="K30" t="s" s="183">
        <f>_xlfn.IFS(Q30=0,O30,T30=1,R30,U30=1,AA30)</f>
        <v>28</v>
      </c>
      <c r="L30" s="189">
        <f>_xlfn.IFS(Q30=0,P30,T30=1,S30,U30=1,AB30)</f>
        <v>45.3663873486337</v>
      </c>
      <c r="M30" t="s" s="146">
        <f>IF(O30="Lab","over","under")</f>
        <v>2429</v>
      </c>
      <c r="N30" s="145">
        <v>1</v>
      </c>
      <c r="O30" t="s" s="184">
        <v>28</v>
      </c>
      <c r="P30" s="147">
        <f>AQ30</f>
        <v>45.3663873486337</v>
      </c>
      <c r="Q30" s="145">
        <f>T30+U30+V30</f>
        <v>0</v>
      </c>
      <c r="R30" t="s" s="185">
        <v>2365</v>
      </c>
      <c r="S30" s="147">
        <f>BA30</f>
        <v>21.3864783549245</v>
      </c>
      <c r="T30" s="138"/>
      <c r="U30" s="138"/>
      <c r="V30" s="138"/>
      <c r="W30" s="138"/>
      <c r="X30" t="s" s="146">
        <f>IF($A30=Y30,"ok","bad")</f>
        <v>2430</v>
      </c>
      <c r="Y30" t="s" s="146">
        <v>2451</v>
      </c>
      <c r="Z30" t="s" s="146">
        <v>2452</v>
      </c>
      <c r="AA30" t="s" s="186">
        <v>29</v>
      </c>
      <c r="AB30" s="141">
        <f>100*AC30</f>
        <v>12.4002288</v>
      </c>
      <c r="AC30" s="190">
        <v>0.124002288</v>
      </c>
      <c r="AD30" t="s" s="187">
        <v>27</v>
      </c>
      <c r="AE30" s="141">
        <v>11.5075714</v>
      </c>
      <c r="AF30" s="190">
        <v>0.115075714</v>
      </c>
      <c r="AG30" s="138"/>
      <c r="AH30" s="145">
        <v>69827</v>
      </c>
      <c r="AI30" s="145">
        <v>40217</v>
      </c>
      <c r="AJ30" s="145">
        <v>140</v>
      </c>
      <c r="AK30" s="145">
        <v>9644</v>
      </c>
      <c r="AL30" s="145">
        <v>4628</v>
      </c>
      <c r="AM30" s="148">
        <f>100*AL30/$AI30</f>
        <v>11.5075714250193</v>
      </c>
      <c r="AN30" s="145">
        <f>IF(AM30&gt;$AI$8,1,0)</f>
        <v>0</v>
      </c>
      <c r="AO30" s="148">
        <f>IF($R30=AL$17,AM30,0)</f>
        <v>0</v>
      </c>
      <c r="AP30" s="145">
        <v>18245</v>
      </c>
      <c r="AQ30" s="148">
        <f>100*AP30/$AI30</f>
        <v>45.3663873486337</v>
      </c>
      <c r="AR30" s="145">
        <f>IF(AQ30&gt;$AI$8,1,0)</f>
        <v>0</v>
      </c>
      <c r="AS30" s="148">
        <f>IF($R30=AP$17,AQ30,0)</f>
        <v>0</v>
      </c>
      <c r="AT30" s="145">
        <v>4987</v>
      </c>
      <c r="AU30" s="148">
        <f>100*AT30/$AI30</f>
        <v>12.4002287589825</v>
      </c>
      <c r="AV30" s="145">
        <f>IF(AU30&gt;$AI$8,1,0)</f>
        <v>0</v>
      </c>
      <c r="AW30" s="148">
        <f>IF($R30=AT$17,AU30,0)</f>
        <v>0</v>
      </c>
      <c r="AX30" s="145">
        <v>8601</v>
      </c>
      <c r="AY30" s="148">
        <f>100*AX30/$AI30</f>
        <v>21.3864783549245</v>
      </c>
      <c r="AZ30" s="145">
        <f>IF(AY30&gt;$AI$8,1,0)</f>
        <v>0</v>
      </c>
      <c r="BA30" s="148">
        <f>IF($R30=AX$17,AY30,0)</f>
        <v>21.3864783549245</v>
      </c>
      <c r="BB30" s="145">
        <v>3217</v>
      </c>
      <c r="BC30" s="148">
        <f>100*BB30/$AI30</f>
        <v>7.99910485615536</v>
      </c>
      <c r="BD30" s="145">
        <f>IF(BC30&gt;$AI$8,1,0)</f>
        <v>0</v>
      </c>
      <c r="BE30" s="148">
        <f>IF($R30=BB$17,BC30,0)</f>
        <v>0</v>
      </c>
      <c r="BF30" s="145">
        <v>0</v>
      </c>
      <c r="BG30" s="148">
        <f>100*BF30/$AI30</f>
        <v>0</v>
      </c>
      <c r="BH30" s="145">
        <f>IF(BG30&gt;$AI$8,1,0)</f>
        <v>0</v>
      </c>
      <c r="BI30" s="148">
        <f>IF($R30=BF$17,BG30,0)</f>
        <v>0</v>
      </c>
      <c r="BJ30" s="145">
        <v>0</v>
      </c>
      <c r="BK30" s="148">
        <f>100*BJ30/$AI30</f>
        <v>0</v>
      </c>
      <c r="BL30" s="145">
        <f>IF(BK30&gt;$AI$8,1,0)</f>
        <v>0</v>
      </c>
      <c r="BM30" s="148">
        <f>IF($R30=BJ$17,BK30,0)</f>
        <v>0</v>
      </c>
      <c r="BN30" s="145">
        <v>0</v>
      </c>
      <c r="BO30" s="148">
        <f>100*BN30/$AI30</f>
        <v>0</v>
      </c>
      <c r="BP30" s="145">
        <f>IF(BO30&gt;$AI$8,1,0)</f>
        <v>0</v>
      </c>
      <c r="BQ30" s="148">
        <f>IF($R30=BN$17,BO30,0)</f>
        <v>0</v>
      </c>
      <c r="BR30" s="145">
        <v>0</v>
      </c>
      <c r="BS30" s="148">
        <f>100*BR30/$AI30</f>
        <v>0</v>
      </c>
      <c r="BT30" s="145">
        <f>IF(BS30&gt;$AI$8,1,0)</f>
        <v>0</v>
      </c>
      <c r="BU30" s="148">
        <f>IF($R30=BR$17,BS30,0)</f>
        <v>0</v>
      </c>
      <c r="BV30" s="145">
        <v>0</v>
      </c>
      <c r="BW30" s="148">
        <f>100*BV30/$AI30</f>
        <v>0</v>
      </c>
      <c r="BX30" s="145">
        <f>IF(BW30&gt;$AI$8,1,0)</f>
        <v>0</v>
      </c>
      <c r="BY30" s="148">
        <f>IF($R30=BV$17,BW30,0)</f>
        <v>0</v>
      </c>
      <c r="BZ30" s="145">
        <v>0</v>
      </c>
      <c r="CA30" s="148">
        <f>100*BZ30/$AI30</f>
        <v>0</v>
      </c>
      <c r="CB30" s="145">
        <f>IF(CA30&gt;$AI$8,1,0)</f>
        <v>0</v>
      </c>
      <c r="CC30" s="148">
        <f>IF($R30=BZ$17,CA30,0)</f>
        <v>0</v>
      </c>
      <c r="CD30" s="145">
        <v>0</v>
      </c>
      <c r="CE30" s="148">
        <f>100*CD30/$AI30</f>
        <v>0</v>
      </c>
      <c r="CF30" s="145">
        <f>IF(CE30&gt;$AI$8,1,0)</f>
        <v>0</v>
      </c>
      <c r="CG30" s="148">
        <f>IF($R30=CD$17,CE30,0)</f>
        <v>0</v>
      </c>
      <c r="CH30" s="145">
        <v>0</v>
      </c>
      <c r="CI30" s="148">
        <f>100*CH30/$AI30</f>
        <v>0</v>
      </c>
      <c r="CJ30" s="145">
        <f>IF(CI30&gt;$AI$8,1,0)</f>
        <v>0</v>
      </c>
      <c r="CK30" s="148">
        <f>IF($R30=CH$17,CI30,0)</f>
        <v>0</v>
      </c>
      <c r="CL30" s="145">
        <v>0</v>
      </c>
      <c r="CM30" s="145">
        <v>0</v>
      </c>
      <c r="CN30" s="149"/>
    </row>
    <row r="31" ht="15.75" customHeight="1">
      <c r="A31" t="s" s="179">
        <v>2454</v>
      </c>
      <c r="B31" t="s" s="180">
        <v>42</v>
      </c>
      <c r="C31" t="s" s="180">
        <v>551</v>
      </c>
      <c r="D31" t="s" s="181">
        <v>45</v>
      </c>
      <c r="E31" t="s" s="182">
        <v>45</v>
      </c>
      <c r="F31" t="s" s="130">
        <v>80</v>
      </c>
      <c r="G31" t="s" s="130">
        <v>47</v>
      </c>
      <c r="H31" t="s" s="130">
        <v>552</v>
      </c>
      <c r="I31" t="s" s="130">
        <v>49</v>
      </c>
      <c r="J31" t="s" s="130">
        <v>50</v>
      </c>
      <c r="K31" t="s" s="183">
        <f>_xlfn.IFS(Q31=0,O31,T31=1,R31,U31=1,AA31)</f>
        <v>28</v>
      </c>
      <c r="L31" s="189">
        <f>_xlfn.IFS(Q31=0,P31,T31=1,S31,U31=1,AB31)</f>
        <v>44.4864202573004</v>
      </c>
      <c r="M31" t="s" s="130">
        <f>IF(O31="Lab","over","under")</f>
        <v>2429</v>
      </c>
      <c r="N31" s="173">
        <v>1</v>
      </c>
      <c r="O31" t="s" s="184">
        <v>28</v>
      </c>
      <c r="P31" s="131">
        <f>AQ31</f>
        <v>44.4864202573004</v>
      </c>
      <c r="Q31" s="173">
        <f>T31+U31+V31</f>
        <v>0</v>
      </c>
      <c r="R31" t="s" s="185">
        <v>31</v>
      </c>
      <c r="S31" s="131">
        <f>BE31</f>
        <v>14.4501735756586</v>
      </c>
      <c r="T31" s="169"/>
      <c r="U31" s="169"/>
      <c r="V31" s="169"/>
      <c r="W31" s="169"/>
      <c r="X31" t="s" s="130">
        <f>IF($A31=Y31,"ok","bad")</f>
        <v>2430</v>
      </c>
      <c r="Y31" t="s" s="130">
        <v>2454</v>
      </c>
      <c r="Z31" t="s" s="130">
        <v>551</v>
      </c>
      <c r="AA31" t="s" s="186">
        <v>27</v>
      </c>
      <c r="AB31" s="125">
        <f>100*AC31</f>
        <v>13.9345518</v>
      </c>
      <c r="AC31" s="191">
        <v>0.139345518</v>
      </c>
      <c r="AD31" t="s" s="187">
        <v>2365</v>
      </c>
      <c r="AE31" s="125">
        <v>11.4687564</v>
      </c>
      <c r="AF31" s="191">
        <v>0.114687564</v>
      </c>
      <c r="AG31" s="169"/>
      <c r="AH31" s="173">
        <v>73060</v>
      </c>
      <c r="AI31" s="173">
        <v>39176</v>
      </c>
      <c r="AJ31" s="173">
        <v>221</v>
      </c>
      <c r="AK31" s="173">
        <v>11767</v>
      </c>
      <c r="AL31" s="173">
        <v>5459</v>
      </c>
      <c r="AM31" s="175">
        <f>100*AL31/$AI31</f>
        <v>13.9345517663876</v>
      </c>
      <c r="AN31" s="173">
        <f>IF(AM31&gt;$AI$8,1,0)</f>
        <v>0</v>
      </c>
      <c r="AO31" s="175">
        <f>IF($R31=AL$17,AM31,0)</f>
        <v>0</v>
      </c>
      <c r="AP31" s="173">
        <v>17428</v>
      </c>
      <c r="AQ31" s="175">
        <f>100*AP31/$AI31</f>
        <v>44.4864202573004</v>
      </c>
      <c r="AR31" s="173">
        <f>IF(AQ31&gt;$AI$8,1,0)</f>
        <v>0</v>
      </c>
      <c r="AS31" s="175">
        <f>IF($R31=AP$17,AQ31,0)</f>
        <v>0</v>
      </c>
      <c r="AT31" s="173">
        <v>2908</v>
      </c>
      <c r="AU31" s="175">
        <f>100*AT31/$AI31</f>
        <v>7.42291198693077</v>
      </c>
      <c r="AV31" s="173">
        <f>IF(AU31&gt;$AI$8,1,0)</f>
        <v>0</v>
      </c>
      <c r="AW31" s="175">
        <f>IF($R31=AT$17,AU31,0)</f>
        <v>0</v>
      </c>
      <c r="AX31" s="173">
        <v>4493</v>
      </c>
      <c r="AY31" s="175">
        <f>100*AX31/$AI31</f>
        <v>11.468756381458</v>
      </c>
      <c r="AZ31" s="173">
        <f>IF(AY31&gt;$AI$8,1,0)</f>
        <v>0</v>
      </c>
      <c r="BA31" s="175">
        <f>IF($R31=AX$17,AY31,0)</f>
        <v>0</v>
      </c>
      <c r="BB31" s="173">
        <v>5661</v>
      </c>
      <c r="BC31" s="175">
        <f>100*BB31/$AI31</f>
        <v>14.4501735756586</v>
      </c>
      <c r="BD31" s="173">
        <f>IF(BC31&gt;$AI$8,1,0)</f>
        <v>0</v>
      </c>
      <c r="BE31" s="175">
        <f>IF($R31=BB$17,BC31,0)</f>
        <v>14.4501735756586</v>
      </c>
      <c r="BF31" s="173">
        <v>0</v>
      </c>
      <c r="BG31" s="175">
        <f>100*BF31/$AI31</f>
        <v>0</v>
      </c>
      <c r="BH31" s="173">
        <f>IF(BG31&gt;$AI$8,1,0)</f>
        <v>0</v>
      </c>
      <c r="BI31" s="175">
        <f>IF($R31=BF$17,BG31,0)</f>
        <v>0</v>
      </c>
      <c r="BJ31" s="173">
        <v>3227</v>
      </c>
      <c r="BK31" s="175">
        <f>100*BJ31/$AI31</f>
        <v>8.237186032264651</v>
      </c>
      <c r="BL31" s="173">
        <f>IF(BK31&gt;$AI$8,1,0)</f>
        <v>0</v>
      </c>
      <c r="BM31" s="175">
        <f>IF($R31=BJ$17,BK31,0)</f>
        <v>0</v>
      </c>
      <c r="BN31" s="173">
        <v>0</v>
      </c>
      <c r="BO31" s="175">
        <f>100*BN31/$AI31</f>
        <v>0</v>
      </c>
      <c r="BP31" s="173">
        <f>IF(BO31&gt;$AI$8,1,0)</f>
        <v>0</v>
      </c>
      <c r="BQ31" s="175">
        <f>IF($R31=BN$17,BO31,0)</f>
        <v>0</v>
      </c>
      <c r="BR31" s="173">
        <v>0</v>
      </c>
      <c r="BS31" s="175">
        <f>100*BR31/$AI31</f>
        <v>0</v>
      </c>
      <c r="BT31" s="173">
        <f>IF(BS31&gt;$AI$8,1,0)</f>
        <v>0</v>
      </c>
      <c r="BU31" s="175">
        <f>IF($R31=BR$17,BS31,0)</f>
        <v>0</v>
      </c>
      <c r="BV31" s="173">
        <v>0</v>
      </c>
      <c r="BW31" s="175">
        <f>100*BV31/$AI31</f>
        <v>0</v>
      </c>
      <c r="BX31" s="173">
        <f>IF(BW31&gt;$AI$8,1,0)</f>
        <v>0</v>
      </c>
      <c r="BY31" s="175">
        <f>IF($R31=BV$17,BW31,0)</f>
        <v>0</v>
      </c>
      <c r="BZ31" s="173">
        <v>0</v>
      </c>
      <c r="CA31" s="175">
        <f>100*BZ31/$AI31</f>
        <v>0</v>
      </c>
      <c r="CB31" s="173">
        <f>IF(CA31&gt;$AI$8,1,0)</f>
        <v>0</v>
      </c>
      <c r="CC31" s="175">
        <f>IF($R31=BZ$17,CA31,0)</f>
        <v>0</v>
      </c>
      <c r="CD31" s="173">
        <v>0</v>
      </c>
      <c r="CE31" s="175">
        <f>100*CD31/$AI31</f>
        <v>0</v>
      </c>
      <c r="CF31" s="173">
        <f>IF(CE31&gt;$AI$8,1,0)</f>
        <v>0</v>
      </c>
      <c r="CG31" s="175">
        <f>IF($R31=CD$17,CE31,0)</f>
        <v>0</v>
      </c>
      <c r="CH31" s="173">
        <v>0</v>
      </c>
      <c r="CI31" s="175">
        <f>100*CH31/$AI31</f>
        <v>0</v>
      </c>
      <c r="CJ31" s="173">
        <f>IF(CI31&gt;$AI$8,1,0)</f>
        <v>0</v>
      </c>
      <c r="CK31" s="175">
        <f>IF($R31=CH$17,CI31,0)</f>
        <v>0</v>
      </c>
      <c r="CL31" s="173">
        <v>0</v>
      </c>
      <c r="CM31" s="173">
        <v>0</v>
      </c>
      <c r="CN31" s="176"/>
    </row>
    <row r="32" ht="15.75" customHeight="1">
      <c r="A32" t="s" s="179">
        <v>2455</v>
      </c>
      <c r="B32" t="s" s="180">
        <v>197</v>
      </c>
      <c r="C32" t="s" s="180">
        <v>458</v>
      </c>
      <c r="D32" t="s" s="181">
        <v>200</v>
      </c>
      <c r="E32" t="s" s="188">
        <v>79</v>
      </c>
      <c r="F32" t="s" s="146">
        <v>80</v>
      </c>
      <c r="G32" t="s" s="146">
        <v>459</v>
      </c>
      <c r="H32" t="s" s="146">
        <v>460</v>
      </c>
      <c r="I32" t="s" s="146">
        <v>64</v>
      </c>
      <c r="J32" t="s" s="146">
        <v>50</v>
      </c>
      <c r="K32" t="s" s="183">
        <f>_xlfn.IFS(Q32=0,O32,T32=1,R32,U32=1,AA32)</f>
        <v>28</v>
      </c>
      <c r="L32" s="189">
        <f>_xlfn.IFS(Q32=0,P32,T32=1,S32,U32=1,AB32)</f>
        <v>42.6721655185125</v>
      </c>
      <c r="M32" t="s" s="146">
        <f>IF(O32="Lab","over","under")</f>
        <v>2429</v>
      </c>
      <c r="N32" s="145">
        <v>1</v>
      </c>
      <c r="O32" t="s" s="184">
        <v>28</v>
      </c>
      <c r="P32" s="147">
        <f>AQ32</f>
        <v>42.6721655185125</v>
      </c>
      <c r="Q32" s="145">
        <f>T32+U32+V32</f>
        <v>0</v>
      </c>
      <c r="R32" t="s" s="185">
        <v>31</v>
      </c>
      <c r="S32" s="147">
        <f>BE32</f>
        <v>25.0097919498652</v>
      </c>
      <c r="T32" s="138"/>
      <c r="U32" s="138"/>
      <c r="V32" s="138"/>
      <c r="W32" s="138"/>
      <c r="X32" t="s" s="146">
        <f>IF($A32=Y32,"ok","bad")</f>
        <v>2430</v>
      </c>
      <c r="Y32" t="s" s="146">
        <v>2455</v>
      </c>
      <c r="Z32" t="s" s="146">
        <v>458</v>
      </c>
      <c r="AA32" t="s" s="186">
        <v>2365</v>
      </c>
      <c r="AB32" s="141">
        <f>100*AC32</f>
        <v>14.2732069</v>
      </c>
      <c r="AC32" s="190">
        <v>0.142732069</v>
      </c>
      <c r="AD32" t="s" s="187">
        <v>27</v>
      </c>
      <c r="AE32" s="141">
        <v>11.3978296</v>
      </c>
      <c r="AF32" s="190">
        <v>0.113978296</v>
      </c>
      <c r="AG32" s="138"/>
      <c r="AH32" s="145">
        <v>75533</v>
      </c>
      <c r="AI32" s="145">
        <v>43403</v>
      </c>
      <c r="AJ32" s="145">
        <v>179</v>
      </c>
      <c r="AK32" s="145">
        <v>7666</v>
      </c>
      <c r="AL32" s="145">
        <v>4947</v>
      </c>
      <c r="AM32" s="148">
        <f>100*AL32/$AI32</f>
        <v>11.3978296431122</v>
      </c>
      <c r="AN32" s="145">
        <f>IF(AM32&gt;$AI$8,1,0)</f>
        <v>0</v>
      </c>
      <c r="AO32" s="148">
        <f>IF($R32=AL$17,AM32,0)</f>
        <v>0</v>
      </c>
      <c r="AP32" s="145">
        <v>18521</v>
      </c>
      <c r="AQ32" s="148">
        <f>100*AP32/$AI32</f>
        <v>42.6721655185125</v>
      </c>
      <c r="AR32" s="145">
        <f>IF(AQ32&gt;$AI$8,1,0)</f>
        <v>0</v>
      </c>
      <c r="AS32" s="148">
        <f>IF($R32=AP$17,AQ32,0)</f>
        <v>0</v>
      </c>
      <c r="AT32" s="145">
        <v>2721</v>
      </c>
      <c r="AU32" s="148">
        <f>100*AT32/$AI32</f>
        <v>6.26915190194226</v>
      </c>
      <c r="AV32" s="145">
        <f>IF(AU32&gt;$AI$8,1,0)</f>
        <v>0</v>
      </c>
      <c r="AW32" s="148">
        <f>IF($R32=AT$17,AU32,0)</f>
        <v>0</v>
      </c>
      <c r="AX32" s="145">
        <v>6195</v>
      </c>
      <c r="AY32" s="148">
        <f>100*AX32/$AI32</f>
        <v>14.2732069211806</v>
      </c>
      <c r="AZ32" s="145">
        <f>IF(AY32&gt;$AI$8,1,0)</f>
        <v>0</v>
      </c>
      <c r="BA32" s="148">
        <f>IF($R32=AX$17,AY32,0)</f>
        <v>0</v>
      </c>
      <c r="BB32" s="145">
        <v>10855</v>
      </c>
      <c r="BC32" s="148">
        <f>100*BB32/$AI32</f>
        <v>25.0097919498652</v>
      </c>
      <c r="BD32" s="145">
        <f>IF(BC32&gt;$AI$8,1,0)</f>
        <v>0</v>
      </c>
      <c r="BE32" s="148">
        <f>IF($R32=BB$17,BC32,0)</f>
        <v>25.0097919498652</v>
      </c>
      <c r="BF32" s="145">
        <v>0</v>
      </c>
      <c r="BG32" s="148">
        <f>100*BF32/$AI32</f>
        <v>0</v>
      </c>
      <c r="BH32" s="145">
        <f>IF(BG32&gt;$AI$8,1,0)</f>
        <v>0</v>
      </c>
      <c r="BI32" s="148">
        <f>IF($R32=BF$17,BG32,0)</f>
        <v>0</v>
      </c>
      <c r="BJ32" s="145">
        <v>0</v>
      </c>
      <c r="BK32" s="148">
        <f>100*BJ32/$AI32</f>
        <v>0</v>
      </c>
      <c r="BL32" s="145">
        <f>IF(BK32&gt;$AI$8,1,0)</f>
        <v>0</v>
      </c>
      <c r="BM32" s="148">
        <f>IF($R32=BJ$17,BK32,0)</f>
        <v>0</v>
      </c>
      <c r="BN32" s="145">
        <v>0</v>
      </c>
      <c r="BO32" s="148">
        <f>100*BN32/$AI32</f>
        <v>0</v>
      </c>
      <c r="BP32" s="145">
        <f>IF(BO32&gt;$AI$8,1,0)</f>
        <v>0</v>
      </c>
      <c r="BQ32" s="148">
        <f>IF($R32=BN$17,BO32,0)</f>
        <v>0</v>
      </c>
      <c r="BR32" s="145">
        <v>0</v>
      </c>
      <c r="BS32" s="148">
        <f>100*BR32/$AI32</f>
        <v>0</v>
      </c>
      <c r="BT32" s="145">
        <f>IF(BS32&gt;$AI$8,1,0)</f>
        <v>0</v>
      </c>
      <c r="BU32" s="148">
        <f>IF($R32=BR$17,BS32,0)</f>
        <v>0</v>
      </c>
      <c r="BV32" s="145">
        <v>0</v>
      </c>
      <c r="BW32" s="148">
        <f>100*BV32/$AI32</f>
        <v>0</v>
      </c>
      <c r="BX32" s="145">
        <f>IF(BW32&gt;$AI$8,1,0)</f>
        <v>0</v>
      </c>
      <c r="BY32" s="148">
        <f>IF($R32=BV$17,BW32,0)</f>
        <v>0</v>
      </c>
      <c r="BZ32" s="145">
        <v>0</v>
      </c>
      <c r="CA32" s="148">
        <f>100*BZ32/$AI32</f>
        <v>0</v>
      </c>
      <c r="CB32" s="145">
        <f>IF(CA32&gt;$AI$8,1,0)</f>
        <v>0</v>
      </c>
      <c r="CC32" s="148">
        <f>IF($R32=BZ$17,CA32,0)</f>
        <v>0</v>
      </c>
      <c r="CD32" s="145">
        <v>0</v>
      </c>
      <c r="CE32" s="148">
        <f>100*CD32/$AI32</f>
        <v>0</v>
      </c>
      <c r="CF32" s="145">
        <f>IF(CE32&gt;$AI$8,1,0)</f>
        <v>0</v>
      </c>
      <c r="CG32" s="148">
        <f>IF($R32=CD$17,CE32,0)</f>
        <v>0</v>
      </c>
      <c r="CH32" s="145">
        <v>0</v>
      </c>
      <c r="CI32" s="148">
        <f>100*CH32/$AI32</f>
        <v>0</v>
      </c>
      <c r="CJ32" s="145">
        <f>IF(CI32&gt;$AI$8,1,0)</f>
        <v>0</v>
      </c>
      <c r="CK32" s="148">
        <f>IF($R32=CH$17,CI32,0)</f>
        <v>0</v>
      </c>
      <c r="CL32" s="145">
        <v>0</v>
      </c>
      <c r="CM32" s="145">
        <v>0</v>
      </c>
      <c r="CN32" s="149"/>
    </row>
    <row r="33" ht="15.75" customHeight="1">
      <c r="A33" t="s" s="179">
        <v>2456</v>
      </c>
      <c r="B33" t="s" s="180">
        <v>160</v>
      </c>
      <c r="C33" t="s" s="180">
        <v>811</v>
      </c>
      <c r="D33" t="s" s="181">
        <v>162</v>
      </c>
      <c r="E33" t="s" s="182">
        <v>79</v>
      </c>
      <c r="F33" t="s" s="130">
        <v>80</v>
      </c>
      <c r="G33" t="s" s="130">
        <v>812</v>
      </c>
      <c r="H33" t="s" s="130">
        <v>813</v>
      </c>
      <c r="I33" t="s" s="130">
        <v>64</v>
      </c>
      <c r="J33" t="s" s="130">
        <v>50</v>
      </c>
      <c r="K33" t="s" s="183">
        <f>_xlfn.IFS(Q33=0,O33,T33=1,R33,U33=1,AA33)</f>
        <v>28</v>
      </c>
      <c r="L33" s="189">
        <f>_xlfn.IFS(Q33=0,P33,T33=1,S33,U33=1,AB33)</f>
        <v>46.7667315623103</v>
      </c>
      <c r="M33" t="s" s="130">
        <f>IF(O33="Lab","over","under")</f>
        <v>2429</v>
      </c>
      <c r="N33" s="173">
        <v>1</v>
      </c>
      <c r="O33" t="s" s="184">
        <v>28</v>
      </c>
      <c r="P33" s="131">
        <f>AQ33</f>
        <v>46.7667315623103</v>
      </c>
      <c r="Q33" s="173">
        <f>T33+U33+V33</f>
        <v>0</v>
      </c>
      <c r="R33" t="s" s="185">
        <v>27</v>
      </c>
      <c r="S33" s="131">
        <f>AO33</f>
        <v>17.4694885804601</v>
      </c>
      <c r="T33" s="169"/>
      <c r="U33" s="169"/>
      <c r="V33" s="169"/>
      <c r="W33" s="169"/>
      <c r="X33" t="s" s="130">
        <f>IF($A33=Y33,"ok","bad")</f>
        <v>2430</v>
      </c>
      <c r="Y33" t="s" s="130">
        <v>2456</v>
      </c>
      <c r="Z33" t="s" s="130">
        <v>811</v>
      </c>
      <c r="AA33" t="s" s="186">
        <v>29</v>
      </c>
      <c r="AB33" s="125">
        <f>100*AC33</f>
        <v>12.677678</v>
      </c>
      <c r="AC33" s="191">
        <v>0.12677678</v>
      </c>
      <c r="AD33" t="s" s="187">
        <v>31</v>
      </c>
      <c r="AE33" s="125">
        <v>11.3965124</v>
      </c>
      <c r="AF33" s="191">
        <v>0.113965124</v>
      </c>
      <c r="AG33" s="169"/>
      <c r="AH33" s="173">
        <v>78436</v>
      </c>
      <c r="AI33" s="173">
        <v>47769</v>
      </c>
      <c r="AJ33" s="173">
        <v>254</v>
      </c>
      <c r="AK33" s="173">
        <v>13995</v>
      </c>
      <c r="AL33" s="173">
        <v>8345</v>
      </c>
      <c r="AM33" s="175">
        <f>100*AL33/$AI33</f>
        <v>17.4694885804601</v>
      </c>
      <c r="AN33" s="173">
        <f>IF(AM33&gt;$AI$8,1,0)</f>
        <v>0</v>
      </c>
      <c r="AO33" s="175">
        <f>IF($R33=AL$17,AM33,0)</f>
        <v>17.4694885804601</v>
      </c>
      <c r="AP33" s="173">
        <v>22340</v>
      </c>
      <c r="AQ33" s="175">
        <f>100*AP33/$AI33</f>
        <v>46.7667315623103</v>
      </c>
      <c r="AR33" s="173">
        <f>IF(AQ33&gt;$AI$8,1,0)</f>
        <v>0</v>
      </c>
      <c r="AS33" s="175">
        <f>IF($R33=AP$17,AQ33,0)</f>
        <v>0</v>
      </c>
      <c r="AT33" s="173">
        <v>6056</v>
      </c>
      <c r="AU33" s="175">
        <f>100*AT33/$AI33</f>
        <v>12.6776779920032</v>
      </c>
      <c r="AV33" s="173">
        <f>IF(AU33&gt;$AI$8,1,0)</f>
        <v>0</v>
      </c>
      <c r="AW33" s="175">
        <f>IF($R33=AT$17,AU33,0)</f>
        <v>0</v>
      </c>
      <c r="AX33" s="173">
        <v>3105</v>
      </c>
      <c r="AY33" s="175">
        <f>100*AX33/$AI33</f>
        <v>6.50003140111788</v>
      </c>
      <c r="AZ33" s="173">
        <f>IF(AY33&gt;$AI$8,1,0)</f>
        <v>0</v>
      </c>
      <c r="BA33" s="175">
        <f>IF($R33=AX$17,AY33,0)</f>
        <v>0</v>
      </c>
      <c r="BB33" s="173">
        <v>5444</v>
      </c>
      <c r="BC33" s="175">
        <f>100*BB33/$AI33</f>
        <v>11.3965123825075</v>
      </c>
      <c r="BD33" s="173">
        <f>IF(BC33&gt;$AI$8,1,0)</f>
        <v>0</v>
      </c>
      <c r="BE33" s="175">
        <f>IF($R33=BB$17,BC33,0)</f>
        <v>0</v>
      </c>
      <c r="BF33" s="173">
        <v>0</v>
      </c>
      <c r="BG33" s="175">
        <f>100*BF33/$AI33</f>
        <v>0</v>
      </c>
      <c r="BH33" s="173">
        <f>IF(BG33&gt;$AI$8,1,0)</f>
        <v>0</v>
      </c>
      <c r="BI33" s="175">
        <f>IF($R33=BF$17,BG33,0)</f>
        <v>0</v>
      </c>
      <c r="BJ33" s="173">
        <v>0</v>
      </c>
      <c r="BK33" s="175">
        <f>100*BJ33/$AI33</f>
        <v>0</v>
      </c>
      <c r="BL33" s="173">
        <f>IF(BK33&gt;$AI$8,1,0)</f>
        <v>0</v>
      </c>
      <c r="BM33" s="175">
        <f>IF($R33=BJ$17,BK33,0)</f>
        <v>0</v>
      </c>
      <c r="BN33" s="173">
        <v>0</v>
      </c>
      <c r="BO33" s="175">
        <f>100*BN33/$AI33</f>
        <v>0</v>
      </c>
      <c r="BP33" s="173">
        <f>IF(BO33&gt;$AI$8,1,0)</f>
        <v>0</v>
      </c>
      <c r="BQ33" s="175">
        <f>IF($R33=BN$17,BO33,0)</f>
        <v>0</v>
      </c>
      <c r="BR33" s="173">
        <v>0</v>
      </c>
      <c r="BS33" s="175">
        <f>100*BR33/$AI33</f>
        <v>0</v>
      </c>
      <c r="BT33" s="173">
        <f>IF(BS33&gt;$AI$8,1,0)</f>
        <v>0</v>
      </c>
      <c r="BU33" s="175">
        <f>IF($R33=BR$17,BS33,0)</f>
        <v>0</v>
      </c>
      <c r="BV33" s="173">
        <v>0</v>
      </c>
      <c r="BW33" s="175">
        <f>100*BV33/$AI33</f>
        <v>0</v>
      </c>
      <c r="BX33" s="173">
        <f>IF(BW33&gt;$AI$8,1,0)</f>
        <v>0</v>
      </c>
      <c r="BY33" s="175">
        <f>IF($R33=BV$17,BW33,0)</f>
        <v>0</v>
      </c>
      <c r="BZ33" s="173">
        <v>0</v>
      </c>
      <c r="CA33" s="175">
        <f>100*BZ33/$AI33</f>
        <v>0</v>
      </c>
      <c r="CB33" s="173">
        <f>IF(CA33&gt;$AI$8,1,0)</f>
        <v>0</v>
      </c>
      <c r="CC33" s="175">
        <f>IF($R33=BZ$17,CA33,0)</f>
        <v>0</v>
      </c>
      <c r="CD33" s="173">
        <v>0</v>
      </c>
      <c r="CE33" s="175">
        <f>100*CD33/$AI33</f>
        <v>0</v>
      </c>
      <c r="CF33" s="173">
        <f>IF(CE33&gt;$AI$8,1,0)</f>
        <v>0</v>
      </c>
      <c r="CG33" s="175">
        <f>IF($R33=CD$17,CE33,0)</f>
        <v>0</v>
      </c>
      <c r="CH33" s="173">
        <v>0</v>
      </c>
      <c r="CI33" s="175">
        <f>100*CH33/$AI33</f>
        <v>0</v>
      </c>
      <c r="CJ33" s="173">
        <f>IF(CI33&gt;$AI$8,1,0)</f>
        <v>0</v>
      </c>
      <c r="CK33" s="175">
        <f>IF($R33=CH$17,CI33,0)</f>
        <v>0</v>
      </c>
      <c r="CL33" s="173">
        <v>1407</v>
      </c>
      <c r="CM33" s="173">
        <v>0</v>
      </c>
      <c r="CN33" s="176"/>
    </row>
    <row r="34" ht="15.75" customHeight="1">
      <c r="A34" t="s" s="179">
        <v>2457</v>
      </c>
      <c r="B34" t="s" s="180">
        <v>166</v>
      </c>
      <c r="C34" t="s" s="180">
        <v>1293</v>
      </c>
      <c r="D34" t="s" s="181">
        <v>169</v>
      </c>
      <c r="E34" t="s" s="188">
        <v>79</v>
      </c>
      <c r="F34" t="s" s="146">
        <v>46</v>
      </c>
      <c r="G34" t="s" s="146">
        <v>2458</v>
      </c>
      <c r="H34" t="s" s="146">
        <v>2459</v>
      </c>
      <c r="I34" t="s" s="146">
        <v>64</v>
      </c>
      <c r="J34" t="s" s="146">
        <v>1733</v>
      </c>
      <c r="K34" t="s" s="183">
        <f>_xlfn.IFS(Q34=0,O34,T34=1,R34,U34=1,AA34)</f>
        <v>28</v>
      </c>
      <c r="L34" s="189">
        <f>_xlfn.IFS(Q34=0,P34,T34=1,S34,U34=1,AB34)</f>
        <v>45.9690218373948</v>
      </c>
      <c r="M34" t="s" s="146">
        <f>IF(O34="Lab","over","under")</f>
        <v>2429</v>
      </c>
      <c r="N34" s="145">
        <v>1</v>
      </c>
      <c r="O34" t="s" s="184">
        <v>28</v>
      </c>
      <c r="P34" s="147">
        <f>AQ34</f>
        <v>45.9690218373948</v>
      </c>
      <c r="Q34" s="145">
        <f>T34+U34+V34</f>
        <v>0</v>
      </c>
      <c r="R34" t="s" s="185">
        <v>27</v>
      </c>
      <c r="S34" s="147">
        <f>AO34</f>
        <v>22.0704341362477</v>
      </c>
      <c r="T34" s="138"/>
      <c r="U34" s="138"/>
      <c r="V34" s="138"/>
      <c r="W34" s="138"/>
      <c r="X34" t="s" s="146">
        <f>IF($A34=Y34,"ok","bad")</f>
        <v>2430</v>
      </c>
      <c r="Y34" t="s" s="146">
        <v>2457</v>
      </c>
      <c r="Z34" t="s" s="146">
        <v>1293</v>
      </c>
      <c r="AA34" t="s" s="186">
        <v>2365</v>
      </c>
      <c r="AB34" s="141">
        <f>100*AC34</f>
        <v>11.9231774</v>
      </c>
      <c r="AC34" s="190">
        <v>0.119231774</v>
      </c>
      <c r="AD34" t="s" s="187">
        <v>29</v>
      </c>
      <c r="AE34" s="141">
        <v>11.3325431</v>
      </c>
      <c r="AF34" s="190">
        <v>0.113325431</v>
      </c>
      <c r="AG34" s="138"/>
      <c r="AH34" s="145">
        <v>71592</v>
      </c>
      <c r="AI34" s="145">
        <v>49777</v>
      </c>
      <c r="AJ34" s="145">
        <v>176</v>
      </c>
      <c r="AK34" s="145">
        <v>11896</v>
      </c>
      <c r="AL34" s="145">
        <v>10986</v>
      </c>
      <c r="AM34" s="148">
        <f>100*AL34/$AI34</f>
        <v>22.0704341362477</v>
      </c>
      <c r="AN34" s="145">
        <f>IF(AM34&gt;$AI$8,1,0)</f>
        <v>0</v>
      </c>
      <c r="AO34" s="148">
        <f>IF($R34=AL$17,AM34,0)</f>
        <v>22.0704341362477</v>
      </c>
      <c r="AP34" s="145">
        <v>22882</v>
      </c>
      <c r="AQ34" s="148">
        <f>100*AP34/$AI34</f>
        <v>45.9690218373948</v>
      </c>
      <c r="AR34" s="145">
        <f>IF(AQ34&gt;$AI$8,1,0)</f>
        <v>0</v>
      </c>
      <c r="AS34" s="148">
        <f>IF($R34=AP$17,AQ34,0)</f>
        <v>0</v>
      </c>
      <c r="AT34" s="145">
        <v>5641</v>
      </c>
      <c r="AU34" s="148">
        <f>100*AT34/$AI34</f>
        <v>11.3325431424152</v>
      </c>
      <c r="AV34" s="145">
        <f>IF(AU34&gt;$AI$8,1,0)</f>
        <v>0</v>
      </c>
      <c r="AW34" s="148">
        <f>IF($R34=AT$17,AU34,0)</f>
        <v>0</v>
      </c>
      <c r="AX34" s="145">
        <v>5935</v>
      </c>
      <c r="AY34" s="148">
        <f>100*AX34/$AI34</f>
        <v>11.923177371075</v>
      </c>
      <c r="AZ34" s="145">
        <f>IF(AY34&gt;$AI$8,1,0)</f>
        <v>0</v>
      </c>
      <c r="BA34" s="148">
        <f>IF($R34=AX$17,AY34,0)</f>
        <v>0</v>
      </c>
      <c r="BB34" s="145">
        <v>3231</v>
      </c>
      <c r="BC34" s="148">
        <f>100*BB34/$AI34</f>
        <v>6.49094963537377</v>
      </c>
      <c r="BD34" s="145">
        <f>IF(BC34&gt;$AI$8,1,0)</f>
        <v>0</v>
      </c>
      <c r="BE34" s="148">
        <f>IF($R34=BB$17,BC34,0)</f>
        <v>0</v>
      </c>
      <c r="BF34" s="145">
        <v>0</v>
      </c>
      <c r="BG34" s="148">
        <f>100*BF34/$AI34</f>
        <v>0</v>
      </c>
      <c r="BH34" s="145">
        <f>IF(BG34&gt;$AI$8,1,0)</f>
        <v>0</v>
      </c>
      <c r="BI34" s="148">
        <f>IF($R34=BF$17,BG34,0)</f>
        <v>0</v>
      </c>
      <c r="BJ34" s="145">
        <v>0</v>
      </c>
      <c r="BK34" s="148">
        <f>100*BJ34/$AI34</f>
        <v>0</v>
      </c>
      <c r="BL34" s="145">
        <f>IF(BK34&gt;$AI$8,1,0)</f>
        <v>0</v>
      </c>
      <c r="BM34" s="148">
        <f>IF($R34=BJ$17,BK34,0)</f>
        <v>0</v>
      </c>
      <c r="BN34" s="145">
        <v>0</v>
      </c>
      <c r="BO34" s="148">
        <f>100*BN34/$AI34</f>
        <v>0</v>
      </c>
      <c r="BP34" s="145">
        <f>IF(BO34&gt;$AI$8,1,0)</f>
        <v>0</v>
      </c>
      <c r="BQ34" s="148">
        <f>IF($R34=BN$17,BO34,0)</f>
        <v>0</v>
      </c>
      <c r="BR34" s="145">
        <v>0</v>
      </c>
      <c r="BS34" s="148">
        <f>100*BR34/$AI34</f>
        <v>0</v>
      </c>
      <c r="BT34" s="145">
        <f>IF(BS34&gt;$AI$8,1,0)</f>
        <v>0</v>
      </c>
      <c r="BU34" s="148">
        <f>IF($R34=BR$17,BS34,0)</f>
        <v>0</v>
      </c>
      <c r="BV34" s="145">
        <v>0</v>
      </c>
      <c r="BW34" s="148">
        <f>100*BV34/$AI34</f>
        <v>0</v>
      </c>
      <c r="BX34" s="145">
        <f>IF(BW34&gt;$AI$8,1,0)</f>
        <v>0</v>
      </c>
      <c r="BY34" s="148">
        <f>IF($R34=BV$17,BW34,0)</f>
        <v>0</v>
      </c>
      <c r="BZ34" s="145">
        <v>0</v>
      </c>
      <c r="CA34" s="148">
        <f>100*BZ34/$AI34</f>
        <v>0</v>
      </c>
      <c r="CB34" s="145">
        <f>IF(CA34&gt;$AI$8,1,0)</f>
        <v>0</v>
      </c>
      <c r="CC34" s="148">
        <f>IF($R34=BZ$17,CA34,0)</f>
        <v>0</v>
      </c>
      <c r="CD34" s="145">
        <v>0</v>
      </c>
      <c r="CE34" s="148">
        <f>100*CD34/$AI34</f>
        <v>0</v>
      </c>
      <c r="CF34" s="145">
        <f>IF(CE34&gt;$AI$8,1,0)</f>
        <v>0</v>
      </c>
      <c r="CG34" s="148">
        <f>IF($R34=CD$17,CE34,0)</f>
        <v>0</v>
      </c>
      <c r="CH34" s="145">
        <v>0</v>
      </c>
      <c r="CI34" s="148">
        <f>100*CH34/$AI34</f>
        <v>0</v>
      </c>
      <c r="CJ34" s="145">
        <f>IF(CI34&gt;$AI$8,1,0)</f>
        <v>0</v>
      </c>
      <c r="CK34" s="148">
        <f>IF($R34=CH$17,CI34,0)</f>
        <v>0</v>
      </c>
      <c r="CL34" s="145">
        <v>0</v>
      </c>
      <c r="CM34" s="145">
        <v>0</v>
      </c>
      <c r="CN34" s="149"/>
    </row>
    <row r="35" ht="31.95" customHeight="1">
      <c r="A35" t="s" s="179">
        <v>2460</v>
      </c>
      <c r="B35" t="s" s="180">
        <v>160</v>
      </c>
      <c r="C35" t="s" s="180">
        <v>2461</v>
      </c>
      <c r="D35" t="s" s="181">
        <v>162</v>
      </c>
      <c r="E35" t="s" s="182">
        <v>79</v>
      </c>
      <c r="F35" t="s" s="130">
        <v>80</v>
      </c>
      <c r="G35" t="s" s="130">
        <v>717</v>
      </c>
      <c r="H35" t="s" s="130">
        <v>718</v>
      </c>
      <c r="I35" t="s" s="130">
        <v>49</v>
      </c>
      <c r="J35" t="s" s="130">
        <v>50</v>
      </c>
      <c r="K35" t="s" s="183">
        <f>O35</f>
        <v>28</v>
      </c>
      <c r="L35" s="189">
        <f>P35</f>
        <v>52.1446367247997</v>
      </c>
      <c r="M35" t="s" s="130">
        <f>IF(O35="Lab","over","under")</f>
        <v>2429</v>
      </c>
      <c r="N35" s="173">
        <v>1</v>
      </c>
      <c r="O35" t="s" s="184">
        <v>28</v>
      </c>
      <c r="P35" s="131">
        <f>AQ35</f>
        <v>52.1446367247997</v>
      </c>
      <c r="Q35" s="173">
        <f>T35+U35+V35</f>
        <v>0</v>
      </c>
      <c r="R35" t="s" s="185">
        <v>31</v>
      </c>
      <c r="S35" s="131">
        <f>BE35</f>
        <v>17.123426031917</v>
      </c>
      <c r="T35" s="169"/>
      <c r="U35" s="169"/>
      <c r="V35" s="169"/>
      <c r="W35" s="169"/>
      <c r="X35" t="s" s="130">
        <f>IF($A35=Y35,"ok","bad")</f>
        <v>2430</v>
      </c>
      <c r="Y35" t="s" s="130">
        <v>2460</v>
      </c>
      <c r="Z35" t="s" s="130">
        <v>2461</v>
      </c>
      <c r="AA35" t="s" s="186">
        <v>27</v>
      </c>
      <c r="AB35" s="125">
        <f>100*AC35</f>
        <v>11.9587907</v>
      </c>
      <c r="AC35" s="191">
        <v>0.119587907</v>
      </c>
      <c r="AD35" t="s" s="187">
        <v>29</v>
      </c>
      <c r="AE35" s="125">
        <v>11.2921689</v>
      </c>
      <c r="AF35" s="191">
        <v>0.112921689</v>
      </c>
      <c r="AG35" s="169"/>
      <c r="AH35" s="173">
        <v>82829</v>
      </c>
      <c r="AI35" s="173">
        <v>44553</v>
      </c>
      <c r="AJ35" s="173">
        <v>190</v>
      </c>
      <c r="AK35" s="173">
        <v>15603</v>
      </c>
      <c r="AL35" s="173">
        <v>5328</v>
      </c>
      <c r="AM35" s="175">
        <f>100*AL35/$AI35</f>
        <v>11.958790653828</v>
      </c>
      <c r="AN35" s="173">
        <f>IF(AM35&gt;$AI$8,1,0)</f>
        <v>0</v>
      </c>
      <c r="AO35" s="175">
        <f>IF($R35=AL$17,AM35,0)</f>
        <v>0</v>
      </c>
      <c r="AP35" s="173">
        <v>23232</v>
      </c>
      <c r="AQ35" s="175">
        <f>100*AP35/$AI35</f>
        <v>52.1446367247997</v>
      </c>
      <c r="AR35" s="173">
        <f>IF(AQ35&gt;$AI$8,1,0)</f>
        <v>1</v>
      </c>
      <c r="AS35" s="175">
        <f>IF($R35=AP$17,AQ35,0)</f>
        <v>0</v>
      </c>
      <c r="AT35" s="173">
        <v>5031</v>
      </c>
      <c r="AU35" s="175">
        <f>100*AT35/$AI35</f>
        <v>11.2921688775167</v>
      </c>
      <c r="AV35" s="173">
        <f>IF(AU35&gt;$AI$8,1,0)</f>
        <v>0</v>
      </c>
      <c r="AW35" s="175">
        <f>IF($R35=AT$17,AU35,0)</f>
        <v>0</v>
      </c>
      <c r="AX35" s="173">
        <v>1994</v>
      </c>
      <c r="AY35" s="175">
        <f>100*AX35/$AI35</f>
        <v>4.47556842412408</v>
      </c>
      <c r="AZ35" s="173">
        <f>IF(AY35&gt;$AI$8,1,0)</f>
        <v>0</v>
      </c>
      <c r="BA35" s="175">
        <f>IF($R35=AX$17,AY35,0)</f>
        <v>0</v>
      </c>
      <c r="BB35" s="173">
        <v>7629</v>
      </c>
      <c r="BC35" s="175">
        <f>100*BB35/$AI35</f>
        <v>17.123426031917</v>
      </c>
      <c r="BD35" s="173">
        <f>IF(BC35&gt;$AI$8,1,0)</f>
        <v>0</v>
      </c>
      <c r="BE35" s="175">
        <f>IF($R35=BB$17,BC35,0)</f>
        <v>17.123426031917</v>
      </c>
      <c r="BF35" s="173">
        <v>0</v>
      </c>
      <c r="BG35" s="175">
        <f>100*BF35/$AI35</f>
        <v>0</v>
      </c>
      <c r="BH35" s="173">
        <f>IF(BG35&gt;$AI$8,1,0)</f>
        <v>0</v>
      </c>
      <c r="BI35" s="175">
        <f>IF($R35=BF$17,BG35,0)</f>
        <v>0</v>
      </c>
      <c r="BJ35" s="173">
        <v>0</v>
      </c>
      <c r="BK35" s="175">
        <f>100*BJ35/$AI35</f>
        <v>0</v>
      </c>
      <c r="BL35" s="173">
        <f>IF(BK35&gt;$AI$8,1,0)</f>
        <v>0</v>
      </c>
      <c r="BM35" s="175">
        <f>IF($R35=BJ$17,BK35,0)</f>
        <v>0</v>
      </c>
      <c r="BN35" s="173">
        <v>0</v>
      </c>
      <c r="BO35" s="175">
        <f>100*BN35/$AI35</f>
        <v>0</v>
      </c>
      <c r="BP35" s="173">
        <f>IF(BO35&gt;$AI$8,1,0)</f>
        <v>0</v>
      </c>
      <c r="BQ35" s="175">
        <f>IF($R35=BN$17,BO35,0)</f>
        <v>0</v>
      </c>
      <c r="BR35" s="173">
        <v>0</v>
      </c>
      <c r="BS35" s="175">
        <f>100*BR35/$AI35</f>
        <v>0</v>
      </c>
      <c r="BT35" s="173">
        <f>IF(BS35&gt;$AI$8,1,0)</f>
        <v>0</v>
      </c>
      <c r="BU35" s="175">
        <f>IF($R35=BR$17,BS35,0)</f>
        <v>0</v>
      </c>
      <c r="BV35" s="173">
        <v>0</v>
      </c>
      <c r="BW35" s="175">
        <f>100*BV35/$AI35</f>
        <v>0</v>
      </c>
      <c r="BX35" s="173">
        <f>IF(BW35&gt;$AI$8,1,0)</f>
        <v>0</v>
      </c>
      <c r="BY35" s="175">
        <f>IF($R35=BV$17,BW35,0)</f>
        <v>0</v>
      </c>
      <c r="BZ35" s="173">
        <v>0</v>
      </c>
      <c r="CA35" s="175">
        <f>100*BZ35/$AI35</f>
        <v>0</v>
      </c>
      <c r="CB35" s="173">
        <f>IF(CA35&gt;$AI$8,1,0)</f>
        <v>0</v>
      </c>
      <c r="CC35" s="175">
        <f>IF($R35=BZ$17,CA35,0)</f>
        <v>0</v>
      </c>
      <c r="CD35" s="173">
        <v>0</v>
      </c>
      <c r="CE35" s="175">
        <f>100*CD35/$AI35</f>
        <v>0</v>
      </c>
      <c r="CF35" s="173">
        <f>IF(CE35&gt;$AI$8,1,0)</f>
        <v>0</v>
      </c>
      <c r="CG35" s="175">
        <f>IF($R35=CD$17,CE35,0)</f>
        <v>0</v>
      </c>
      <c r="CH35" s="173">
        <v>0</v>
      </c>
      <c r="CI35" s="175">
        <f>100*CH35/$AI35</f>
        <v>0</v>
      </c>
      <c r="CJ35" s="173">
        <f>IF(CI35&gt;$AI$8,1,0)</f>
        <v>0</v>
      </c>
      <c r="CK35" s="175">
        <f>IF($R35=CH$17,CI35,0)</f>
        <v>0</v>
      </c>
      <c r="CL35" s="173">
        <v>0</v>
      </c>
      <c r="CM35" s="173">
        <v>0</v>
      </c>
      <c r="CN35" s="176"/>
    </row>
    <row r="36" ht="15.75" customHeight="1">
      <c r="A36" t="s" s="179">
        <v>2462</v>
      </c>
      <c r="B36" t="s" s="180">
        <v>84</v>
      </c>
      <c r="C36" t="s" s="180">
        <v>2463</v>
      </c>
      <c r="D36" t="s" s="181">
        <v>86</v>
      </c>
      <c r="E36" t="s" s="188">
        <v>79</v>
      </c>
      <c r="F36" t="s" s="146">
        <v>80</v>
      </c>
      <c r="G36" t="s" s="146">
        <v>2464</v>
      </c>
      <c r="H36" t="s" s="146">
        <v>2465</v>
      </c>
      <c r="I36" t="s" s="146">
        <v>49</v>
      </c>
      <c r="J36" t="s" s="146">
        <v>50</v>
      </c>
      <c r="K36" t="s" s="183">
        <f>_xlfn.IFS(Q36=0,O36,T36=1,R36,U36=1,AA36)</f>
        <v>28</v>
      </c>
      <c r="L36" s="189">
        <f>_xlfn.IFS(Q36=0,P36,T36=1,S36,U36=1,AB36)</f>
        <v>45.2099003201208</v>
      </c>
      <c r="M36" t="s" s="146">
        <f>IF(O36="Lab","over","under")</f>
        <v>2429</v>
      </c>
      <c r="N36" s="145">
        <v>1</v>
      </c>
      <c r="O36" t="s" s="184">
        <v>28</v>
      </c>
      <c r="P36" s="147">
        <f>AQ36</f>
        <v>45.2099003201208</v>
      </c>
      <c r="Q36" s="145">
        <f>T36+U36+V36</f>
        <v>0</v>
      </c>
      <c r="R36" t="s" s="185">
        <v>27</v>
      </c>
      <c r="S36" s="147">
        <f>AO36</f>
        <v>15.1836139812092</v>
      </c>
      <c r="T36" s="138"/>
      <c r="U36" s="138"/>
      <c r="V36" s="138"/>
      <c r="W36" s="138"/>
      <c r="X36" t="s" s="146">
        <f>IF($A36=Y36,"ok","bad")</f>
        <v>2430</v>
      </c>
      <c r="Y36" t="s" s="146">
        <v>2462</v>
      </c>
      <c r="Z36" t="s" s="146">
        <v>2463</v>
      </c>
      <c r="AA36" t="s" s="186">
        <v>2365</v>
      </c>
      <c r="AB36" s="141">
        <f>100*AC36</f>
        <v>14.918148</v>
      </c>
      <c r="AC36" s="190">
        <v>0.14918148</v>
      </c>
      <c r="AD36" t="s" s="187">
        <v>31</v>
      </c>
      <c r="AE36" s="141">
        <v>11.2432658</v>
      </c>
      <c r="AF36" s="190">
        <v>0.112432658</v>
      </c>
      <c r="AG36" s="138"/>
      <c r="AH36" s="145">
        <v>75678</v>
      </c>
      <c r="AI36" s="145">
        <v>38423</v>
      </c>
      <c r="AJ36" s="145">
        <v>144</v>
      </c>
      <c r="AK36" s="145">
        <v>11537</v>
      </c>
      <c r="AL36" s="145">
        <v>5834</v>
      </c>
      <c r="AM36" s="148">
        <f>100*AL36/$AI36</f>
        <v>15.1836139812092</v>
      </c>
      <c r="AN36" s="145">
        <f>IF(AM36&gt;$AI$8,1,0)</f>
        <v>0</v>
      </c>
      <c r="AO36" s="148">
        <f>IF($R36=AL$17,AM36,0)</f>
        <v>15.1836139812092</v>
      </c>
      <c r="AP36" s="145">
        <v>17371</v>
      </c>
      <c r="AQ36" s="148">
        <f>100*AP36/$AI36</f>
        <v>45.2099003201208</v>
      </c>
      <c r="AR36" s="145">
        <f>IF(AQ36&gt;$AI$8,1,0)</f>
        <v>0</v>
      </c>
      <c r="AS36" s="148">
        <f>IF($R36=AP$17,AQ36,0)</f>
        <v>0</v>
      </c>
      <c r="AT36" s="145">
        <v>2324</v>
      </c>
      <c r="AU36" s="148">
        <f>100*AT36/$AI36</f>
        <v>6.04846055747859</v>
      </c>
      <c r="AV36" s="145">
        <f>IF(AU36&gt;$AI$8,1,0)</f>
        <v>0</v>
      </c>
      <c r="AW36" s="148">
        <f>IF($R36=AT$17,AU36,0)</f>
        <v>0</v>
      </c>
      <c r="AX36" s="145">
        <v>5732</v>
      </c>
      <c r="AY36" s="148">
        <f>100*AX36/$AI36</f>
        <v>14.9181479842802</v>
      </c>
      <c r="AZ36" s="145">
        <f>IF(AY36&gt;$AI$8,1,0)</f>
        <v>0</v>
      </c>
      <c r="BA36" s="148">
        <f>IF($R36=AX$17,AY36,0)</f>
        <v>0</v>
      </c>
      <c r="BB36" s="145">
        <v>4320</v>
      </c>
      <c r="BC36" s="148">
        <f>100*BB36/$AI36</f>
        <v>11.2432657522838</v>
      </c>
      <c r="BD36" s="145">
        <f>IF(BC36&gt;$AI$8,1,0)</f>
        <v>0</v>
      </c>
      <c r="BE36" s="148">
        <f>IF($R36=BB$17,BC36,0)</f>
        <v>0</v>
      </c>
      <c r="BF36" s="145">
        <v>0</v>
      </c>
      <c r="BG36" s="148">
        <f>100*BF36/$AI36</f>
        <v>0</v>
      </c>
      <c r="BH36" s="145">
        <f>IF(BG36&gt;$AI$8,1,0)</f>
        <v>0</v>
      </c>
      <c r="BI36" s="148">
        <f>IF($R36=BF$17,BG36,0)</f>
        <v>0</v>
      </c>
      <c r="BJ36" s="145">
        <v>0</v>
      </c>
      <c r="BK36" s="148">
        <f>100*BJ36/$AI36</f>
        <v>0</v>
      </c>
      <c r="BL36" s="145">
        <f>IF(BK36&gt;$AI$8,1,0)</f>
        <v>0</v>
      </c>
      <c r="BM36" s="148">
        <f>IF($R36=BJ$17,BK36,0)</f>
        <v>0</v>
      </c>
      <c r="BN36" s="145">
        <v>0</v>
      </c>
      <c r="BO36" s="148">
        <f>100*BN36/$AI36</f>
        <v>0</v>
      </c>
      <c r="BP36" s="145">
        <f>IF(BO36&gt;$AI$8,1,0)</f>
        <v>0</v>
      </c>
      <c r="BQ36" s="148">
        <f>IF($R36=BN$17,BO36,0)</f>
        <v>0</v>
      </c>
      <c r="BR36" s="145">
        <v>0</v>
      </c>
      <c r="BS36" s="148">
        <f>100*BR36/$AI36</f>
        <v>0</v>
      </c>
      <c r="BT36" s="145">
        <f>IF(BS36&gt;$AI$8,1,0)</f>
        <v>0</v>
      </c>
      <c r="BU36" s="148">
        <f>IF($R36=BR$17,BS36,0)</f>
        <v>0</v>
      </c>
      <c r="BV36" s="145">
        <v>0</v>
      </c>
      <c r="BW36" s="148">
        <f>100*BV36/$AI36</f>
        <v>0</v>
      </c>
      <c r="BX36" s="145">
        <f>IF(BW36&gt;$AI$8,1,0)</f>
        <v>0</v>
      </c>
      <c r="BY36" s="148">
        <f>IF($R36=BV$17,BW36,0)</f>
        <v>0</v>
      </c>
      <c r="BZ36" s="145">
        <v>0</v>
      </c>
      <c r="CA36" s="148">
        <f>100*BZ36/$AI36</f>
        <v>0</v>
      </c>
      <c r="CB36" s="145">
        <f>IF(CA36&gt;$AI$8,1,0)</f>
        <v>0</v>
      </c>
      <c r="CC36" s="148">
        <f>IF($R36=BZ$17,CA36,0)</f>
        <v>0</v>
      </c>
      <c r="CD36" s="145">
        <v>0</v>
      </c>
      <c r="CE36" s="148">
        <f>100*CD36/$AI36</f>
        <v>0</v>
      </c>
      <c r="CF36" s="145">
        <f>IF(CE36&gt;$AI$8,1,0)</f>
        <v>0</v>
      </c>
      <c r="CG36" s="148">
        <f>IF($R36=CD$17,CE36,0)</f>
        <v>0</v>
      </c>
      <c r="CH36" s="145">
        <v>0</v>
      </c>
      <c r="CI36" s="148">
        <f>100*CH36/$AI36</f>
        <v>0</v>
      </c>
      <c r="CJ36" s="145">
        <f>IF(CI36&gt;$AI$8,1,0)</f>
        <v>0</v>
      </c>
      <c r="CK36" s="148">
        <f>IF($R36=CH$17,CI36,0)</f>
        <v>0</v>
      </c>
      <c r="CL36" s="145">
        <v>1214</v>
      </c>
      <c r="CM36" s="145">
        <v>0</v>
      </c>
      <c r="CN36" s="149"/>
    </row>
    <row r="37" ht="15.75" customHeight="1">
      <c r="A37" t="s" s="179">
        <v>2466</v>
      </c>
      <c r="B37" t="s" s="180">
        <v>90</v>
      </c>
      <c r="C37" t="s" s="180">
        <v>2002</v>
      </c>
      <c r="D37" t="s" s="181">
        <v>93</v>
      </c>
      <c r="E37" t="s" s="182">
        <v>79</v>
      </c>
      <c r="F37" t="s" s="130">
        <v>80</v>
      </c>
      <c r="G37" t="s" s="130">
        <v>2003</v>
      </c>
      <c r="H37" t="s" s="130">
        <v>2004</v>
      </c>
      <c r="I37" t="s" s="130">
        <v>49</v>
      </c>
      <c r="J37" t="s" s="130">
        <v>50</v>
      </c>
      <c r="K37" t="s" s="183">
        <f>_xlfn.IFS(Q37=0,O37,T37=1,R37,U37=1,AA37)</f>
        <v>28</v>
      </c>
      <c r="L37" s="189">
        <f>_xlfn.IFS(Q37=0,P37,T37=1,S37,U37=1,AB37)</f>
        <v>49.8752375065815</v>
      </c>
      <c r="M37" t="s" s="130">
        <f>IF(O37="Lab","over","under")</f>
        <v>2429</v>
      </c>
      <c r="N37" s="173">
        <v>1</v>
      </c>
      <c r="O37" t="s" s="184">
        <v>28</v>
      </c>
      <c r="P37" s="131">
        <f>AQ37</f>
        <v>49.8752375065815</v>
      </c>
      <c r="Q37" s="173">
        <f>T37+U37+V37</f>
        <v>0</v>
      </c>
      <c r="R37" t="s" s="185">
        <v>2365</v>
      </c>
      <c r="S37" s="131">
        <f>BA37</f>
        <v>14.9188471487764</v>
      </c>
      <c r="T37" s="169"/>
      <c r="U37" s="169"/>
      <c r="V37" s="169"/>
      <c r="W37" s="169"/>
      <c r="X37" t="s" s="130">
        <f>IF($A37=Y37,"ok","bad")</f>
        <v>2430</v>
      </c>
      <c r="Y37" t="s" s="130">
        <v>2466</v>
      </c>
      <c r="Z37" t="s" s="130">
        <v>2002</v>
      </c>
      <c r="AA37" t="s" s="186">
        <v>27</v>
      </c>
      <c r="AB37" s="125">
        <f>100*AC37</f>
        <v>11.3705561</v>
      </c>
      <c r="AC37" s="191">
        <v>0.113705561</v>
      </c>
      <c r="AD37" t="s" s="187">
        <v>31</v>
      </c>
      <c r="AE37" s="125">
        <v>11.1370556</v>
      </c>
      <c r="AF37" s="191">
        <v>0.111370556</v>
      </c>
      <c r="AG37" s="169"/>
      <c r="AH37" s="173">
        <v>76632</v>
      </c>
      <c r="AI37" s="173">
        <v>43683</v>
      </c>
      <c r="AJ37" s="173">
        <v>185</v>
      </c>
      <c r="AK37" s="173">
        <v>15270</v>
      </c>
      <c r="AL37" s="173">
        <v>4967</v>
      </c>
      <c r="AM37" s="175">
        <f>100*AL37/$AI37</f>
        <v>11.3705560515532</v>
      </c>
      <c r="AN37" s="173">
        <f>IF(AM37&gt;$AI$8,1,0)</f>
        <v>0</v>
      </c>
      <c r="AO37" s="175">
        <f>IF($R37=AL$17,AM37,0)</f>
        <v>0</v>
      </c>
      <c r="AP37" s="173">
        <v>21787</v>
      </c>
      <c r="AQ37" s="175">
        <f>100*AP37/$AI37</f>
        <v>49.8752375065815</v>
      </c>
      <c r="AR37" s="173">
        <f>IF(AQ37&gt;$AI$8,1,0)</f>
        <v>0</v>
      </c>
      <c r="AS37" s="175">
        <f>IF($R37=AP$17,AQ37,0)</f>
        <v>0</v>
      </c>
      <c r="AT37" s="173">
        <v>3724</v>
      </c>
      <c r="AU37" s="175">
        <f>100*AT37/$AI37</f>
        <v>8.525055513586519</v>
      </c>
      <c r="AV37" s="173">
        <f>IF(AU37&gt;$AI$8,1,0)</f>
        <v>0</v>
      </c>
      <c r="AW37" s="175">
        <f>IF($R37=AT$17,AU37,0)</f>
        <v>0</v>
      </c>
      <c r="AX37" s="173">
        <v>6517</v>
      </c>
      <c r="AY37" s="175">
        <f>100*AX37/$AI37</f>
        <v>14.9188471487764</v>
      </c>
      <c r="AZ37" s="173">
        <f>IF(AY37&gt;$AI$8,1,0)</f>
        <v>0</v>
      </c>
      <c r="BA37" s="175">
        <f>IF($R37=AX$17,AY37,0)</f>
        <v>14.9188471487764</v>
      </c>
      <c r="BB37" s="173">
        <v>4865</v>
      </c>
      <c r="BC37" s="175">
        <f>100*BB37/$AI37</f>
        <v>11.1370556051553</v>
      </c>
      <c r="BD37" s="173">
        <f>IF(BC37&gt;$AI$8,1,0)</f>
        <v>0</v>
      </c>
      <c r="BE37" s="175">
        <f>IF($R37=BB$17,BC37,0)</f>
        <v>0</v>
      </c>
      <c r="BF37" s="173">
        <v>0</v>
      </c>
      <c r="BG37" s="175">
        <f>100*BF37/$AI37</f>
        <v>0</v>
      </c>
      <c r="BH37" s="173">
        <f>IF(BG37&gt;$AI$8,1,0)</f>
        <v>0</v>
      </c>
      <c r="BI37" s="175">
        <f>IF($R37=BF$17,BG37,0)</f>
        <v>0</v>
      </c>
      <c r="BJ37" s="173">
        <v>0</v>
      </c>
      <c r="BK37" s="175">
        <f>100*BJ37/$AI37</f>
        <v>0</v>
      </c>
      <c r="BL37" s="173">
        <f>IF(BK37&gt;$AI$8,1,0)</f>
        <v>0</v>
      </c>
      <c r="BM37" s="175">
        <f>IF($R37=BJ$17,BK37,0)</f>
        <v>0</v>
      </c>
      <c r="BN37" s="173">
        <v>0</v>
      </c>
      <c r="BO37" s="175">
        <f>100*BN37/$AI37</f>
        <v>0</v>
      </c>
      <c r="BP37" s="173">
        <f>IF(BO37&gt;$AI$8,1,0)</f>
        <v>0</v>
      </c>
      <c r="BQ37" s="175">
        <f>IF($R37=BN$17,BO37,0)</f>
        <v>0</v>
      </c>
      <c r="BR37" s="173">
        <v>0</v>
      </c>
      <c r="BS37" s="175">
        <f>100*BR37/$AI37</f>
        <v>0</v>
      </c>
      <c r="BT37" s="173">
        <f>IF(BS37&gt;$AI$8,1,0)</f>
        <v>0</v>
      </c>
      <c r="BU37" s="175">
        <f>IF($R37=BR$17,BS37,0)</f>
        <v>0</v>
      </c>
      <c r="BV37" s="173">
        <v>0</v>
      </c>
      <c r="BW37" s="175">
        <f>100*BV37/$AI37</f>
        <v>0</v>
      </c>
      <c r="BX37" s="173">
        <f>IF(BW37&gt;$AI$8,1,0)</f>
        <v>0</v>
      </c>
      <c r="BY37" s="175">
        <f>IF($R37=BV$17,BW37,0)</f>
        <v>0</v>
      </c>
      <c r="BZ37" s="173">
        <v>0</v>
      </c>
      <c r="CA37" s="175">
        <f>100*BZ37/$AI37</f>
        <v>0</v>
      </c>
      <c r="CB37" s="173">
        <f>IF(CA37&gt;$AI$8,1,0)</f>
        <v>0</v>
      </c>
      <c r="CC37" s="175">
        <f>IF($R37=BZ$17,CA37,0)</f>
        <v>0</v>
      </c>
      <c r="CD37" s="173">
        <v>0</v>
      </c>
      <c r="CE37" s="175">
        <f>100*CD37/$AI37</f>
        <v>0</v>
      </c>
      <c r="CF37" s="173">
        <f>IF(CE37&gt;$AI$8,1,0)</f>
        <v>0</v>
      </c>
      <c r="CG37" s="175">
        <f>IF($R37=CD$17,CE37,0)</f>
        <v>0</v>
      </c>
      <c r="CH37" s="173">
        <v>0</v>
      </c>
      <c r="CI37" s="175">
        <f>100*CH37/$AI37</f>
        <v>0</v>
      </c>
      <c r="CJ37" s="173">
        <f>IF(CI37&gt;$AI$8,1,0)</f>
        <v>0</v>
      </c>
      <c r="CK37" s="175">
        <f>IF($R37=CH$17,CI37,0)</f>
        <v>0</v>
      </c>
      <c r="CL37" s="173">
        <v>999</v>
      </c>
      <c r="CM37" s="173">
        <v>0</v>
      </c>
      <c r="CN37" s="176"/>
    </row>
    <row r="38" ht="15.75" customHeight="1">
      <c r="A38" t="s" s="179">
        <v>2467</v>
      </c>
      <c r="B38" t="s" s="180">
        <v>166</v>
      </c>
      <c r="C38" t="s" s="180">
        <v>2330</v>
      </c>
      <c r="D38" t="s" s="181">
        <v>169</v>
      </c>
      <c r="E38" t="s" s="188">
        <v>79</v>
      </c>
      <c r="F38" t="s" s="146">
        <v>80</v>
      </c>
      <c r="G38" t="s" s="146">
        <v>2331</v>
      </c>
      <c r="H38" t="s" s="146">
        <v>2332</v>
      </c>
      <c r="I38" t="s" s="146">
        <v>64</v>
      </c>
      <c r="J38" t="s" s="146">
        <v>50</v>
      </c>
      <c r="K38" t="s" s="183">
        <f>O38</f>
        <v>28</v>
      </c>
      <c r="L38" s="189">
        <f>P38</f>
        <v>56.6373519839346</v>
      </c>
      <c r="M38" t="s" s="146">
        <f>IF(O38="Lab","over","under")</f>
        <v>2429</v>
      </c>
      <c r="N38" s="145">
        <v>1</v>
      </c>
      <c r="O38" t="s" s="184">
        <v>28</v>
      </c>
      <c r="P38" s="147">
        <f>AQ38</f>
        <v>56.6373519839346</v>
      </c>
      <c r="Q38" s="145">
        <f>T38+U38+V38</f>
        <v>0</v>
      </c>
      <c r="R38" t="s" s="185">
        <v>27</v>
      </c>
      <c r="S38" s="195">
        <f>AO38</f>
        <v>12.4252706414607</v>
      </c>
      <c r="T38" s="138"/>
      <c r="U38" s="138"/>
      <c r="V38" s="138"/>
      <c r="W38" s="138"/>
      <c r="X38" t="s" s="146">
        <f>IF($A38=Y38,"ok","bad")</f>
        <v>2430</v>
      </c>
      <c r="Y38" t="s" s="146">
        <v>2467</v>
      </c>
      <c r="Z38" t="s" s="146">
        <v>2330</v>
      </c>
      <c r="AA38" t="s" s="186">
        <v>31</v>
      </c>
      <c r="AB38" s="141">
        <f>100*AC38</f>
        <v>11.9682386</v>
      </c>
      <c r="AC38" s="190">
        <v>0.119682386</v>
      </c>
      <c r="AD38" t="s" s="187">
        <v>2365</v>
      </c>
      <c r="AE38" s="141">
        <v>10.897214</v>
      </c>
      <c r="AF38" s="190">
        <v>0.10897214</v>
      </c>
      <c r="AG38" s="138"/>
      <c r="AH38" s="145">
        <v>79557</v>
      </c>
      <c r="AI38" s="145">
        <v>43323</v>
      </c>
      <c r="AJ38" s="145">
        <v>228</v>
      </c>
      <c r="AK38" s="145">
        <v>19154</v>
      </c>
      <c r="AL38" s="145">
        <v>5383</v>
      </c>
      <c r="AM38" s="148">
        <f>100*AL38/$AI38</f>
        <v>12.4252706414607</v>
      </c>
      <c r="AN38" s="145">
        <f>IF(AM38&gt;$AI$8,1,0)</f>
        <v>0</v>
      </c>
      <c r="AO38" s="148">
        <f>IF($R38=AL$17,AM38,0)</f>
        <v>12.4252706414607</v>
      </c>
      <c r="AP38" s="145">
        <v>24537</v>
      </c>
      <c r="AQ38" s="148">
        <f>100*AP38/$AI38</f>
        <v>56.6373519839346</v>
      </c>
      <c r="AR38" s="145">
        <f>IF(AQ38&gt;$AI$8,1,0)</f>
        <v>1</v>
      </c>
      <c r="AS38" s="148">
        <f>IF($R38=AP$17,AQ38,0)</f>
        <v>0</v>
      </c>
      <c r="AT38" s="145">
        <v>3051</v>
      </c>
      <c r="AU38" s="148">
        <f>100*AT38/$AI38</f>
        <v>7.04244858389308</v>
      </c>
      <c r="AV38" s="145">
        <f>IF(AU38&gt;$AI$8,1,0)</f>
        <v>0</v>
      </c>
      <c r="AW38" s="148">
        <f>IF($R38=AT$17,AU38,0)</f>
        <v>0</v>
      </c>
      <c r="AX38" s="145">
        <v>4721</v>
      </c>
      <c r="AY38" s="148">
        <f>100*AX38/$AI38</f>
        <v>10.8972139510191</v>
      </c>
      <c r="AZ38" s="145">
        <f>IF(AY38&gt;$AI$8,1,0)</f>
        <v>0</v>
      </c>
      <c r="BA38" s="148">
        <f>IF($R38=AX$17,AY38,0)</f>
        <v>0</v>
      </c>
      <c r="BB38" s="145">
        <v>5185</v>
      </c>
      <c r="BC38" s="148">
        <f>100*BB38/$AI38</f>
        <v>11.9682385799691</v>
      </c>
      <c r="BD38" s="145">
        <f>IF(BC38&gt;$AI$8,1,0)</f>
        <v>0</v>
      </c>
      <c r="BE38" s="148">
        <f>IF($R38=BB$17,BC38,0)</f>
        <v>0</v>
      </c>
      <c r="BF38" s="145">
        <v>0</v>
      </c>
      <c r="BG38" s="148">
        <f>100*BF38/$AI38</f>
        <v>0</v>
      </c>
      <c r="BH38" s="145">
        <f>IF(BG38&gt;$AI$8,1,0)</f>
        <v>0</v>
      </c>
      <c r="BI38" s="148">
        <f>IF($R38=BF$17,BG38,0)</f>
        <v>0</v>
      </c>
      <c r="BJ38" s="145">
        <v>0</v>
      </c>
      <c r="BK38" s="148">
        <f>100*BJ38/$AI38</f>
        <v>0</v>
      </c>
      <c r="BL38" s="145">
        <f>IF(BK38&gt;$AI$8,1,0)</f>
        <v>0</v>
      </c>
      <c r="BM38" s="148">
        <f>IF($R38=BJ$17,BK38,0)</f>
        <v>0</v>
      </c>
      <c r="BN38" s="145">
        <v>0</v>
      </c>
      <c r="BO38" s="148">
        <f>100*BN38/$AI38</f>
        <v>0</v>
      </c>
      <c r="BP38" s="145">
        <f>IF(BO38&gt;$AI$8,1,0)</f>
        <v>0</v>
      </c>
      <c r="BQ38" s="148">
        <f>IF($R38=BN$17,BO38,0)</f>
        <v>0</v>
      </c>
      <c r="BR38" s="145">
        <v>0</v>
      </c>
      <c r="BS38" s="148">
        <f>100*BR38/$AI38</f>
        <v>0</v>
      </c>
      <c r="BT38" s="145">
        <f>IF(BS38&gt;$AI$8,1,0)</f>
        <v>0</v>
      </c>
      <c r="BU38" s="148">
        <f>IF($R38=BR$17,BS38,0)</f>
        <v>0</v>
      </c>
      <c r="BV38" s="145">
        <v>0</v>
      </c>
      <c r="BW38" s="148">
        <f>100*BV38/$AI38</f>
        <v>0</v>
      </c>
      <c r="BX38" s="145">
        <f>IF(BW38&gt;$AI$8,1,0)</f>
        <v>0</v>
      </c>
      <c r="BY38" s="148">
        <f>IF($R38=BV$17,BW38,0)</f>
        <v>0</v>
      </c>
      <c r="BZ38" s="145">
        <v>0</v>
      </c>
      <c r="CA38" s="148">
        <f>100*BZ38/$AI38</f>
        <v>0</v>
      </c>
      <c r="CB38" s="145">
        <f>IF(CA38&gt;$AI$8,1,0)</f>
        <v>0</v>
      </c>
      <c r="CC38" s="148">
        <f>IF($R38=BZ$17,CA38,0)</f>
        <v>0</v>
      </c>
      <c r="CD38" s="145">
        <v>0</v>
      </c>
      <c r="CE38" s="148">
        <f>100*CD38/$AI38</f>
        <v>0</v>
      </c>
      <c r="CF38" s="145">
        <f>IF(CE38&gt;$AI$8,1,0)</f>
        <v>0</v>
      </c>
      <c r="CG38" s="148">
        <f>IF($R38=CD$17,CE38,0)</f>
        <v>0</v>
      </c>
      <c r="CH38" s="196">
        <v>0</v>
      </c>
      <c r="CI38" s="148">
        <f>100*CH38/$AI38</f>
        <v>0</v>
      </c>
      <c r="CJ38" s="145">
        <f>IF(CI38&gt;$AI$8,1,0)</f>
        <v>0</v>
      </c>
      <c r="CK38" s="148">
        <f>IF($R38=CH$17,CI38,0)</f>
        <v>0</v>
      </c>
      <c r="CL38" s="145">
        <v>291</v>
      </c>
      <c r="CM38" s="145">
        <v>0</v>
      </c>
      <c r="CN38" s="149"/>
    </row>
    <row r="39" ht="15.75" customHeight="1">
      <c r="A39" t="s" s="179">
        <v>2468</v>
      </c>
      <c r="B39" t="s" s="180">
        <v>228</v>
      </c>
      <c r="C39" t="s" s="180">
        <v>244</v>
      </c>
      <c r="D39" t="s" s="181">
        <v>230</v>
      </c>
      <c r="E39" t="s" s="182">
        <v>230</v>
      </c>
      <c r="F39" t="s" s="130">
        <v>80</v>
      </c>
      <c r="G39" t="s" s="130">
        <v>245</v>
      </c>
      <c r="H39" t="s" s="130">
        <v>246</v>
      </c>
      <c r="I39" t="s" s="130">
        <v>49</v>
      </c>
      <c r="J39" t="s" s="130">
        <v>247</v>
      </c>
      <c r="K39" t="s" s="183">
        <f>O39</f>
        <v>35</v>
      </c>
      <c r="L39" s="189">
        <f>P39</f>
        <v>52.8621392446469</v>
      </c>
      <c r="M39" t="s" s="130">
        <v>2429</v>
      </c>
      <c r="N39" s="173">
        <v>1</v>
      </c>
      <c r="O39" t="s" s="184">
        <v>35</v>
      </c>
      <c r="P39" s="131">
        <f>BS39</f>
        <v>52.8621392446469</v>
      </c>
      <c r="Q39" s="173">
        <f>T39+U39+V39</f>
        <v>0</v>
      </c>
      <c r="R39" t="s" s="197">
        <v>248</v>
      </c>
      <c r="S39" s="198">
        <f>100*0.127016078</f>
        <v>12.7016078</v>
      </c>
      <c r="T39" s="199"/>
      <c r="U39" s="169"/>
      <c r="V39" s="169"/>
      <c r="W39" s="169"/>
      <c r="X39" t="s" s="130">
        <f>IF($A39=Y39,"ok","bad")</f>
        <v>2430</v>
      </c>
      <c r="Y39" t="s" s="130">
        <v>2468</v>
      </c>
      <c r="Z39" t="s" s="130">
        <v>244</v>
      </c>
      <c r="AA39" t="s" s="186">
        <v>36</v>
      </c>
      <c r="AB39" s="125">
        <f>100*AC39</f>
        <v>10.8648064</v>
      </c>
      <c r="AC39" s="191">
        <v>0.108648064</v>
      </c>
      <c r="AD39" t="s" s="187">
        <v>34</v>
      </c>
      <c r="AE39" s="125">
        <v>10.8295801</v>
      </c>
      <c r="AF39" s="191">
        <v>0.108295801</v>
      </c>
      <c r="AG39" s="169"/>
      <c r="AH39" s="173">
        <v>75346</v>
      </c>
      <c r="AI39" s="173">
        <v>39743</v>
      </c>
      <c r="AJ39" s="173">
        <v>256</v>
      </c>
      <c r="AK39" s="173">
        <v>15961</v>
      </c>
      <c r="AL39" s="173">
        <v>0</v>
      </c>
      <c r="AM39" s="175">
        <f>100*AL39/$AI39</f>
        <v>0</v>
      </c>
      <c r="AN39" s="173">
        <f>IF(AM39&gt;$AI$8,1,0)</f>
        <v>0</v>
      </c>
      <c r="AO39" s="175">
        <f>IF($R39=AL$17,AM39,0)</f>
        <v>0</v>
      </c>
      <c r="AP39" s="173">
        <v>0</v>
      </c>
      <c r="AQ39" s="175">
        <f>100*AP39/$AI39</f>
        <v>0</v>
      </c>
      <c r="AR39" s="173">
        <f>IF(AQ39&gt;$AI$8,1,0)</f>
        <v>0</v>
      </c>
      <c r="AS39" s="175">
        <f>IF($R39=AP$17,AQ39,0)</f>
        <v>0</v>
      </c>
      <c r="AT39" s="173">
        <v>0</v>
      </c>
      <c r="AU39" s="175">
        <f>100*AT39/$AI39</f>
        <v>0</v>
      </c>
      <c r="AV39" s="173">
        <f>IF(AU39&gt;$AI$8,1,0)</f>
        <v>0</v>
      </c>
      <c r="AW39" s="175">
        <f>IF($R39=AT$17,AU39,0)</f>
        <v>0</v>
      </c>
      <c r="AX39" s="173">
        <v>0</v>
      </c>
      <c r="AY39" s="175">
        <f>100*AX39/$AI39</f>
        <v>0</v>
      </c>
      <c r="AZ39" s="173">
        <f>IF(AY39&gt;$AI$8,1,0)</f>
        <v>0</v>
      </c>
      <c r="BA39" s="175">
        <f>IF($R39=AX$17,AY39,0)</f>
        <v>0</v>
      </c>
      <c r="BB39" s="173">
        <v>451</v>
      </c>
      <c r="BC39" s="175">
        <f>100*BB39/$AI39</f>
        <v>1.13479103238306</v>
      </c>
      <c r="BD39" s="173">
        <f>IF(BC39&gt;$AI$8,1,0)</f>
        <v>0</v>
      </c>
      <c r="BE39" s="175">
        <f>IF($R39=BB$17,BC39,0)</f>
        <v>0</v>
      </c>
      <c r="BF39" s="173">
        <v>0</v>
      </c>
      <c r="BG39" s="175">
        <f>100*BF39/$AI39</f>
        <v>0</v>
      </c>
      <c r="BH39" s="173">
        <f>IF(BG39&gt;$AI$8,1,0)</f>
        <v>0</v>
      </c>
      <c r="BI39" s="175">
        <f>IF($R39=BF$17,BG39,0)</f>
        <v>0</v>
      </c>
      <c r="BJ39" s="173">
        <v>0</v>
      </c>
      <c r="BK39" s="175">
        <f>100*BJ39/$AI39</f>
        <v>0</v>
      </c>
      <c r="BL39" s="173">
        <f>IF(BK39&gt;$AI$8,1,0)</f>
        <v>0</v>
      </c>
      <c r="BM39" s="175">
        <f>IF($R39=BJ$17,BK39,0)</f>
        <v>0</v>
      </c>
      <c r="BN39" s="173">
        <v>4304</v>
      </c>
      <c r="BO39" s="175">
        <f>100*BN39/$AI39</f>
        <v>10.829580051833</v>
      </c>
      <c r="BP39" s="173">
        <f>IF(BO39&gt;$AI$8,1,0)</f>
        <v>0</v>
      </c>
      <c r="BQ39" s="175">
        <f>IF($R39=BN$17,BO39,0)</f>
        <v>0</v>
      </c>
      <c r="BR39" s="173">
        <v>21009</v>
      </c>
      <c r="BS39" s="175">
        <f>100*BR39/$AI39</f>
        <v>52.8621392446469</v>
      </c>
      <c r="BT39" s="173">
        <f>IF(BS39&gt;$AI$8,1,0)</f>
        <v>1</v>
      </c>
      <c r="BU39" s="175">
        <f>IF($R39=BR$17,BS39,0)</f>
        <v>0</v>
      </c>
      <c r="BV39" s="173">
        <v>4318</v>
      </c>
      <c r="BW39" s="175">
        <f>100*BV39/$AI39</f>
        <v>10.8648063809979</v>
      </c>
      <c r="BX39" s="173">
        <f>IF(BW39&gt;$AI$8,1,0)</f>
        <v>0</v>
      </c>
      <c r="BY39" s="175">
        <f>IF($R39=BV$17,BW39,0)</f>
        <v>0</v>
      </c>
      <c r="BZ39" s="173">
        <v>461</v>
      </c>
      <c r="CA39" s="175">
        <f>100*BZ39/$AI39</f>
        <v>1.15995269607226</v>
      </c>
      <c r="CB39" s="173">
        <f>IF(CA39&gt;$AI$8,1,0)</f>
        <v>0</v>
      </c>
      <c r="CC39" s="175">
        <f>IF($R39=BZ$17,CA39,0)</f>
        <v>0</v>
      </c>
      <c r="CD39" s="173">
        <v>1077</v>
      </c>
      <c r="CE39" s="175">
        <f>100*CD39/$AI39</f>
        <v>2.70991117932718</v>
      </c>
      <c r="CF39" s="173">
        <f>IF(CE39&gt;$AI$8,1,0)</f>
        <v>0</v>
      </c>
      <c r="CG39" s="200">
        <f>IF($R39=CD$17,CE39,0)</f>
        <v>0</v>
      </c>
      <c r="CH39" s="201">
        <v>2010</v>
      </c>
      <c r="CI39" s="202">
        <f>100*CH39/$AI39</f>
        <v>5.05749440152983</v>
      </c>
      <c r="CJ39" s="173">
        <f>IF(CI39&gt;$AI$8,1,0)</f>
        <v>0</v>
      </c>
      <c r="CK39" s="175">
        <f>IF($R39=CH$17,CI39,0)</f>
        <v>0</v>
      </c>
      <c r="CL39" s="173">
        <v>0</v>
      </c>
      <c r="CM39" s="173">
        <v>0</v>
      </c>
      <c r="CN39" s="176"/>
    </row>
    <row r="40" ht="15.75" customHeight="1">
      <c r="A40" t="s" s="179">
        <v>2469</v>
      </c>
      <c r="B40" t="s" s="180">
        <v>160</v>
      </c>
      <c r="C40" t="s" s="180">
        <v>731</v>
      </c>
      <c r="D40" t="s" s="181">
        <v>162</v>
      </c>
      <c r="E40" t="s" s="188">
        <v>79</v>
      </c>
      <c r="F40" t="s" s="146">
        <v>80</v>
      </c>
      <c r="G40" t="s" s="146">
        <v>163</v>
      </c>
      <c r="H40" t="s" s="146">
        <v>2470</v>
      </c>
      <c r="I40" t="s" s="146">
        <v>64</v>
      </c>
      <c r="J40" t="s" s="146">
        <v>50</v>
      </c>
      <c r="K40" t="s" s="183">
        <f>_xlfn.IFS(Q40=0,O40,T40=1,R40,U40=1,AA40)</f>
        <v>28</v>
      </c>
      <c r="L40" s="189">
        <f>_xlfn.IFS(Q40=0,P40,T40=1,S40,U40=1,AB40)</f>
        <v>42.6351403504258</v>
      </c>
      <c r="M40" t="s" s="146">
        <f>IF(O40="Lab","over","under")</f>
        <v>2429</v>
      </c>
      <c r="N40" s="145">
        <v>1</v>
      </c>
      <c r="O40" t="s" s="184">
        <v>28</v>
      </c>
      <c r="P40" s="147">
        <f>AQ40</f>
        <v>42.6351403504258</v>
      </c>
      <c r="Q40" s="145">
        <f>T40+U40+V40</f>
        <v>0</v>
      </c>
      <c r="R40" t="s" s="185">
        <v>2365</v>
      </c>
      <c r="S40" s="203">
        <f>BA40</f>
        <v>24.1798955412046</v>
      </c>
      <c r="T40" s="138"/>
      <c r="U40" s="138"/>
      <c r="V40" s="138"/>
      <c r="W40" s="138"/>
      <c r="X40" t="s" s="146">
        <f>IF($A40=Y40,"ok","bad")</f>
        <v>2430</v>
      </c>
      <c r="Y40" t="s" s="146">
        <v>2469</v>
      </c>
      <c r="Z40" t="s" s="146">
        <v>731</v>
      </c>
      <c r="AA40" t="s" s="186">
        <v>27</v>
      </c>
      <c r="AB40" s="141">
        <f>100*AC40</f>
        <v>17.8197443</v>
      </c>
      <c r="AC40" s="190">
        <v>0.178197443</v>
      </c>
      <c r="AD40" t="s" s="187">
        <v>31</v>
      </c>
      <c r="AE40" s="141">
        <v>10.7649163</v>
      </c>
      <c r="AF40" s="190">
        <v>0.107649163</v>
      </c>
      <c r="AG40" s="138"/>
      <c r="AH40" s="145">
        <v>76475</v>
      </c>
      <c r="AI40" s="145">
        <v>38867</v>
      </c>
      <c r="AJ40" s="145">
        <v>118</v>
      </c>
      <c r="AK40" s="145">
        <v>7173</v>
      </c>
      <c r="AL40" s="145">
        <v>6926</v>
      </c>
      <c r="AM40" s="148">
        <f>100*AL40/$AI40</f>
        <v>17.8197442560527</v>
      </c>
      <c r="AN40" s="145">
        <f>IF(AM40&gt;$AI$8,1,0)</f>
        <v>0</v>
      </c>
      <c r="AO40" s="148">
        <f>IF($R40=AL$17,AM40,0)</f>
        <v>0</v>
      </c>
      <c r="AP40" s="145">
        <v>16571</v>
      </c>
      <c r="AQ40" s="148">
        <f>100*AP40/$AI40</f>
        <v>42.6351403504258</v>
      </c>
      <c r="AR40" s="145">
        <f>IF(AQ40&gt;$AI$8,1,0)</f>
        <v>0</v>
      </c>
      <c r="AS40" s="148">
        <f>IF($R40=AP$17,AQ40,0)</f>
        <v>0</v>
      </c>
      <c r="AT40" s="145">
        <v>1033</v>
      </c>
      <c r="AU40" s="148">
        <f>100*AT40/$AI40</f>
        <v>2.6577816656804</v>
      </c>
      <c r="AV40" s="145">
        <f>IF(AU40&gt;$AI$8,1,0)</f>
        <v>0</v>
      </c>
      <c r="AW40" s="148">
        <f>IF($R40=AT$17,AU40,0)</f>
        <v>0</v>
      </c>
      <c r="AX40" s="145">
        <v>9398</v>
      </c>
      <c r="AY40" s="148">
        <f>100*AX40/$AI40</f>
        <v>24.1798955412046</v>
      </c>
      <c r="AZ40" s="145">
        <f>IF(AY40&gt;$AI$8,1,0)</f>
        <v>0</v>
      </c>
      <c r="BA40" s="148">
        <f>IF($R40=AX$17,AY40,0)</f>
        <v>24.1798955412046</v>
      </c>
      <c r="BB40" s="145">
        <v>4184</v>
      </c>
      <c r="BC40" s="148">
        <f>100*BB40/$AI40</f>
        <v>10.7649162528623</v>
      </c>
      <c r="BD40" s="145">
        <f>IF(BC40&gt;$AI$8,1,0)</f>
        <v>0</v>
      </c>
      <c r="BE40" s="148">
        <f>IF($R40=BB$17,BC40,0)</f>
        <v>0</v>
      </c>
      <c r="BF40" s="145">
        <v>0</v>
      </c>
      <c r="BG40" s="148">
        <f>100*BF40/$AI40</f>
        <v>0</v>
      </c>
      <c r="BH40" s="145">
        <f>IF(BG40&gt;$AI$8,1,0)</f>
        <v>0</v>
      </c>
      <c r="BI40" s="148">
        <f>IF($R40=BF$17,BG40,0)</f>
        <v>0</v>
      </c>
      <c r="BJ40" s="145">
        <v>0</v>
      </c>
      <c r="BK40" s="148">
        <f>100*BJ40/$AI40</f>
        <v>0</v>
      </c>
      <c r="BL40" s="145">
        <f>IF(BK40&gt;$AI$8,1,0)</f>
        <v>0</v>
      </c>
      <c r="BM40" s="148">
        <f>IF($R40=BJ$17,BK40,0)</f>
        <v>0</v>
      </c>
      <c r="BN40" s="145">
        <v>0</v>
      </c>
      <c r="BO40" s="148">
        <f>100*BN40/$AI40</f>
        <v>0</v>
      </c>
      <c r="BP40" s="145">
        <f>IF(BO40&gt;$AI$8,1,0)</f>
        <v>0</v>
      </c>
      <c r="BQ40" s="148">
        <f>IF($R40=BN$17,BO40,0)</f>
        <v>0</v>
      </c>
      <c r="BR40" s="145">
        <v>0</v>
      </c>
      <c r="BS40" s="148">
        <f>100*BR40/$AI40</f>
        <v>0</v>
      </c>
      <c r="BT40" s="145">
        <f>IF(BS40&gt;$AI$8,1,0)</f>
        <v>0</v>
      </c>
      <c r="BU40" s="148">
        <f>IF($R40=BR$17,BS40,0)</f>
        <v>0</v>
      </c>
      <c r="BV40" s="145">
        <v>0</v>
      </c>
      <c r="BW40" s="148">
        <f>100*BV40/$AI40</f>
        <v>0</v>
      </c>
      <c r="BX40" s="145">
        <f>IF(BW40&gt;$AI$8,1,0)</f>
        <v>0</v>
      </c>
      <c r="BY40" s="148">
        <f>IF($R40=BV$17,BW40,0)</f>
        <v>0</v>
      </c>
      <c r="BZ40" s="145">
        <v>0</v>
      </c>
      <c r="CA40" s="148">
        <f>100*BZ40/$AI40</f>
        <v>0</v>
      </c>
      <c r="CB40" s="145">
        <f>IF(CA40&gt;$AI$8,1,0)</f>
        <v>0</v>
      </c>
      <c r="CC40" s="148">
        <f>IF($R40=BZ$17,CA40,0)</f>
        <v>0</v>
      </c>
      <c r="CD40" s="145">
        <v>0</v>
      </c>
      <c r="CE40" s="148">
        <f>100*CD40/$AI40</f>
        <v>0</v>
      </c>
      <c r="CF40" s="145">
        <f>IF(CE40&gt;$AI$8,1,0)</f>
        <v>0</v>
      </c>
      <c r="CG40" s="148">
        <f>IF($R40=CD$17,CE40,0)</f>
        <v>0</v>
      </c>
      <c r="CH40" s="204">
        <v>0</v>
      </c>
      <c r="CI40" s="148">
        <f>100*CH40/$AI40</f>
        <v>0</v>
      </c>
      <c r="CJ40" s="145">
        <f>IF(CI40&gt;$AI$8,1,0)</f>
        <v>0</v>
      </c>
      <c r="CK40" s="148">
        <f>IF($R40=CH$17,CI40,0)</f>
        <v>0</v>
      </c>
      <c r="CL40" s="145">
        <v>0</v>
      </c>
      <c r="CM40" s="145">
        <v>0</v>
      </c>
      <c r="CN40" s="149"/>
    </row>
    <row r="41" ht="19.95" customHeight="1">
      <c r="A41" t="s" s="179">
        <v>2471</v>
      </c>
      <c r="B41" t="s" s="180">
        <v>166</v>
      </c>
      <c r="C41" t="s" s="180">
        <v>2334</v>
      </c>
      <c r="D41" t="s" s="181">
        <v>169</v>
      </c>
      <c r="E41" t="s" s="182">
        <v>79</v>
      </c>
      <c r="F41" t="s" s="130">
        <v>46</v>
      </c>
      <c r="G41" t="s" s="130">
        <v>379</v>
      </c>
      <c r="H41" t="s" s="130">
        <v>2472</v>
      </c>
      <c r="I41" t="s" s="130">
        <v>49</v>
      </c>
      <c r="J41" t="s" s="130">
        <v>1733</v>
      </c>
      <c r="K41" t="s" s="183">
        <f>_xlfn.IFS(Q41=0,O41,T41=1,R41,U41=1,AA41)</f>
        <v>28</v>
      </c>
      <c r="L41" s="189">
        <f>_xlfn.IFS(Q41=0,P41,T41=1,S41,U41=1,AB41)</f>
        <v>45.3195319531953</v>
      </c>
      <c r="M41" t="s" s="130">
        <f>IF(O41="Lab","over","under")</f>
        <v>2429</v>
      </c>
      <c r="N41" s="173">
        <v>1</v>
      </c>
      <c r="O41" t="s" s="184">
        <v>28</v>
      </c>
      <c r="P41" s="131">
        <f>AQ41</f>
        <v>45.3195319531953</v>
      </c>
      <c r="Q41" s="173">
        <f>T41+U41+V41</f>
        <v>0</v>
      </c>
      <c r="R41" t="s" s="185">
        <v>27</v>
      </c>
      <c r="S41" s="131">
        <f>AO41</f>
        <v>26.9439987477009</v>
      </c>
      <c r="T41" s="169"/>
      <c r="U41" s="169"/>
      <c r="V41" s="169"/>
      <c r="W41" s="169"/>
      <c r="X41" t="s" s="130">
        <f>IF($A41=Y41,"ok","bad")</f>
        <v>2430</v>
      </c>
      <c r="Y41" t="s" s="130">
        <v>2471</v>
      </c>
      <c r="Z41" t="s" s="130">
        <v>2334</v>
      </c>
      <c r="AA41" t="s" s="186">
        <v>2365</v>
      </c>
      <c r="AB41" s="125">
        <f>100*AC41</f>
        <v>11.5681133</v>
      </c>
      <c r="AC41" s="191">
        <v>0.115681133</v>
      </c>
      <c r="AD41" t="s" s="187">
        <v>29</v>
      </c>
      <c r="AE41" s="125">
        <v>10.7541189</v>
      </c>
      <c r="AF41" s="191">
        <v>0.107541189</v>
      </c>
      <c r="AG41" s="169"/>
      <c r="AH41" s="173">
        <v>76228</v>
      </c>
      <c r="AI41" s="173">
        <v>51106</v>
      </c>
      <c r="AJ41" s="173">
        <v>184</v>
      </c>
      <c r="AK41" s="173">
        <v>9391</v>
      </c>
      <c r="AL41" s="173">
        <v>13770</v>
      </c>
      <c r="AM41" s="175">
        <f>100*AL41/$AI41</f>
        <v>26.9439987477009</v>
      </c>
      <c r="AN41" s="173">
        <f>IF(AM41&gt;$AI$8,1,0)</f>
        <v>0</v>
      </c>
      <c r="AO41" s="175">
        <f>IF($R41=AL$17,AM41,0)</f>
        <v>26.9439987477009</v>
      </c>
      <c r="AP41" s="173">
        <v>23161</v>
      </c>
      <c r="AQ41" s="175">
        <f>100*AP41/$AI41</f>
        <v>45.3195319531953</v>
      </c>
      <c r="AR41" s="173">
        <f>IF(AQ41&gt;$AI$8,1,0)</f>
        <v>0</v>
      </c>
      <c r="AS41" s="175">
        <f>IF($R41=AP$17,AQ41,0)</f>
        <v>0</v>
      </c>
      <c r="AT41" s="173">
        <v>5496</v>
      </c>
      <c r="AU41" s="175">
        <f>100*AT41/$AI41</f>
        <v>10.7541188901499</v>
      </c>
      <c r="AV41" s="173">
        <f>IF(AU41&gt;$AI$8,1,0)</f>
        <v>0</v>
      </c>
      <c r="AW41" s="175">
        <f>IF($R41=AT$17,AU41,0)</f>
        <v>0</v>
      </c>
      <c r="AX41" s="173">
        <v>5912</v>
      </c>
      <c r="AY41" s="175">
        <f>100*AX41/$AI41</f>
        <v>11.5681133330724</v>
      </c>
      <c r="AZ41" s="173">
        <f>IF(AY41&gt;$AI$8,1,0)</f>
        <v>0</v>
      </c>
      <c r="BA41" s="175">
        <f>IF($R41=AX$17,AY41,0)</f>
        <v>0</v>
      </c>
      <c r="BB41" s="173">
        <v>2212</v>
      </c>
      <c r="BC41" s="175">
        <f>100*BB41/$AI41</f>
        <v>4.32825891284781</v>
      </c>
      <c r="BD41" s="173">
        <f>IF(BC41&gt;$AI$8,1,0)</f>
        <v>0</v>
      </c>
      <c r="BE41" s="175">
        <f>IF($R41=BB$17,BC41,0)</f>
        <v>0</v>
      </c>
      <c r="BF41" s="173">
        <v>0</v>
      </c>
      <c r="BG41" s="175">
        <f>100*BF41/$AI41</f>
        <v>0</v>
      </c>
      <c r="BH41" s="173">
        <f>IF(BG41&gt;$AI$8,1,0)</f>
        <v>0</v>
      </c>
      <c r="BI41" s="175">
        <f>IF($R41=BF$17,BG41,0)</f>
        <v>0</v>
      </c>
      <c r="BJ41" s="173">
        <v>0</v>
      </c>
      <c r="BK41" s="175">
        <f>100*BJ41/$AI41</f>
        <v>0</v>
      </c>
      <c r="BL41" s="173">
        <f>IF(BK41&gt;$AI$8,1,0)</f>
        <v>0</v>
      </c>
      <c r="BM41" s="175">
        <f>IF($R41=BJ$17,BK41,0)</f>
        <v>0</v>
      </c>
      <c r="BN41" s="173">
        <v>0</v>
      </c>
      <c r="BO41" s="175">
        <f>100*BN41/$AI41</f>
        <v>0</v>
      </c>
      <c r="BP41" s="173">
        <f>IF(BO41&gt;$AI$8,1,0)</f>
        <v>0</v>
      </c>
      <c r="BQ41" s="175">
        <f>IF($R41=BN$17,BO41,0)</f>
        <v>0</v>
      </c>
      <c r="BR41" s="173">
        <v>0</v>
      </c>
      <c r="BS41" s="175">
        <f>100*BR41/$AI41</f>
        <v>0</v>
      </c>
      <c r="BT41" s="173">
        <f>IF(BS41&gt;$AI$8,1,0)</f>
        <v>0</v>
      </c>
      <c r="BU41" s="175">
        <f>IF($R41=BR$17,BS41,0)</f>
        <v>0</v>
      </c>
      <c r="BV41" s="173">
        <v>0</v>
      </c>
      <c r="BW41" s="175">
        <f>100*BV41/$AI41</f>
        <v>0</v>
      </c>
      <c r="BX41" s="173">
        <f>IF(BW41&gt;$AI$8,1,0)</f>
        <v>0</v>
      </c>
      <c r="BY41" s="175">
        <f>IF($R41=BV$17,BW41,0)</f>
        <v>0</v>
      </c>
      <c r="BZ41" s="173">
        <v>0</v>
      </c>
      <c r="CA41" s="175">
        <f>100*BZ41/$AI41</f>
        <v>0</v>
      </c>
      <c r="CB41" s="173">
        <f>IF(CA41&gt;$AI$8,1,0)</f>
        <v>0</v>
      </c>
      <c r="CC41" s="175">
        <f>IF($R41=BZ$17,CA41,0)</f>
        <v>0</v>
      </c>
      <c r="CD41" s="173">
        <v>0</v>
      </c>
      <c r="CE41" s="175">
        <f>100*CD41/$AI41</f>
        <v>0</v>
      </c>
      <c r="CF41" s="173">
        <f>IF(CE41&gt;$AI$8,1,0)</f>
        <v>0</v>
      </c>
      <c r="CG41" s="175">
        <f>IF($R41=CD$17,CE41,0)</f>
        <v>0</v>
      </c>
      <c r="CH41" s="173">
        <v>0</v>
      </c>
      <c r="CI41" s="175">
        <f>100*CH41/$AI41</f>
        <v>0</v>
      </c>
      <c r="CJ41" s="173">
        <f>IF(CI41&gt;$AI$8,1,0)</f>
        <v>0</v>
      </c>
      <c r="CK41" s="175">
        <f>IF($R41=CH$17,CI41,0)</f>
        <v>0</v>
      </c>
      <c r="CL41" s="173">
        <v>1266</v>
      </c>
      <c r="CM41" s="173">
        <v>0</v>
      </c>
      <c r="CN41" s="176"/>
    </row>
    <row r="42" ht="15.75" customHeight="1">
      <c r="A42" t="s" s="179">
        <v>2473</v>
      </c>
      <c r="B42" t="s" s="180">
        <v>160</v>
      </c>
      <c r="C42" t="s" s="180">
        <v>1712</v>
      </c>
      <c r="D42" t="s" s="181">
        <v>162</v>
      </c>
      <c r="E42" t="s" s="188">
        <v>79</v>
      </c>
      <c r="F42" t="s" s="146">
        <v>80</v>
      </c>
      <c r="G42" t="s" s="146">
        <v>1713</v>
      </c>
      <c r="H42" t="s" s="146">
        <v>1714</v>
      </c>
      <c r="I42" t="s" s="146">
        <v>64</v>
      </c>
      <c r="J42" t="s" s="146">
        <v>50</v>
      </c>
      <c r="K42" t="s" s="183">
        <f>_xlfn.IFS(Q42=0,O42,T42=1,R42,U42=1,AA42)</f>
        <v>28</v>
      </c>
      <c r="L42" s="189">
        <f>_xlfn.IFS(Q42=0,P42,T42=1,S42,U42=1,AB42)</f>
        <v>43.0535876053982</v>
      </c>
      <c r="M42" t="s" s="146">
        <f>IF(O42="Lab","over","under")</f>
        <v>2429</v>
      </c>
      <c r="N42" s="145">
        <v>1</v>
      </c>
      <c r="O42" t="s" s="184">
        <v>28</v>
      </c>
      <c r="P42" s="147">
        <f>AQ42</f>
        <v>43.0535876053982</v>
      </c>
      <c r="Q42" s="145">
        <f>T42+U42+V42</f>
        <v>0</v>
      </c>
      <c r="R42" t="s" s="185">
        <v>31</v>
      </c>
      <c r="S42" s="147">
        <f>BE42</f>
        <v>13.8788878307124</v>
      </c>
      <c r="T42" s="138"/>
      <c r="U42" s="138"/>
      <c r="V42" s="138"/>
      <c r="W42" s="138"/>
      <c r="X42" t="s" s="146">
        <f>IF($A42=Y42,"ok","bad")</f>
        <v>2430</v>
      </c>
      <c r="Y42" t="s" s="146">
        <v>2473</v>
      </c>
      <c r="Z42" t="s" s="146">
        <v>1712</v>
      </c>
      <c r="AA42" t="s" s="186">
        <v>27</v>
      </c>
      <c r="AB42" s="141">
        <f>100*AC42</f>
        <v>11.0055516</v>
      </c>
      <c r="AC42" s="190">
        <v>0.110055516</v>
      </c>
      <c r="AD42" t="s" s="187">
        <v>217</v>
      </c>
      <c r="AE42" s="141">
        <v>10.5781515</v>
      </c>
      <c r="AF42" s="190">
        <v>0.105781515</v>
      </c>
      <c r="AG42" s="138"/>
      <c r="AH42" s="145">
        <v>84116</v>
      </c>
      <c r="AI42" s="145">
        <v>43051</v>
      </c>
      <c r="AJ42" s="145">
        <v>316</v>
      </c>
      <c r="AK42" s="145">
        <v>12560</v>
      </c>
      <c r="AL42" s="145">
        <v>4738</v>
      </c>
      <c r="AM42" s="148">
        <f>100*AL42/$AI42</f>
        <v>11.0055515551323</v>
      </c>
      <c r="AN42" s="145">
        <f>IF(AM42&gt;$AI$8,1,0)</f>
        <v>0</v>
      </c>
      <c r="AO42" s="148">
        <f>IF($R42=AL$17,AM42,0)</f>
        <v>0</v>
      </c>
      <c r="AP42" s="145">
        <v>18535</v>
      </c>
      <c r="AQ42" s="148">
        <f>100*AP42/$AI42</f>
        <v>43.0535876053982</v>
      </c>
      <c r="AR42" s="145">
        <f>IF(AQ42&gt;$AI$8,1,0)</f>
        <v>0</v>
      </c>
      <c r="AS42" s="148">
        <f>IF($R42=AP$17,AQ42,0)</f>
        <v>0</v>
      </c>
      <c r="AT42" s="145">
        <v>4189</v>
      </c>
      <c r="AU42" s="148">
        <f>100*AT42/$AI42</f>
        <v>9.73031985319737</v>
      </c>
      <c r="AV42" s="145">
        <f>IF(AU42&gt;$AI$8,1,0)</f>
        <v>0</v>
      </c>
      <c r="AW42" s="148">
        <f>IF($R42=AT$17,AU42,0)</f>
        <v>0</v>
      </c>
      <c r="AX42" s="145">
        <v>3403</v>
      </c>
      <c r="AY42" s="148">
        <f>100*AX42/$AI42</f>
        <v>7.90457829086432</v>
      </c>
      <c r="AZ42" s="145">
        <f>IF(AY42&gt;$AI$8,1,0)</f>
        <v>0</v>
      </c>
      <c r="BA42" s="148">
        <f>IF($R42=AX$17,AY42,0)</f>
        <v>0</v>
      </c>
      <c r="BB42" s="145">
        <v>5975</v>
      </c>
      <c r="BC42" s="148">
        <f>100*BB42/$AI42</f>
        <v>13.8788878307124</v>
      </c>
      <c r="BD42" s="145">
        <f>IF(BC42&gt;$AI$8,1,0)</f>
        <v>0</v>
      </c>
      <c r="BE42" s="148">
        <f>IF($R42=BB$17,BC42,0)</f>
        <v>13.8788878307124</v>
      </c>
      <c r="BF42" s="145">
        <v>0</v>
      </c>
      <c r="BG42" s="148">
        <f>100*BF42/$AI42</f>
        <v>0</v>
      </c>
      <c r="BH42" s="145">
        <f>IF(BG42&gt;$AI$8,1,0)</f>
        <v>0</v>
      </c>
      <c r="BI42" s="148">
        <f>IF($R42=BF$17,BG42,0)</f>
        <v>0</v>
      </c>
      <c r="BJ42" s="145">
        <v>0</v>
      </c>
      <c r="BK42" s="148">
        <f>100*BJ42/$AI42</f>
        <v>0</v>
      </c>
      <c r="BL42" s="145">
        <f>IF(BK42&gt;$AI$8,1,0)</f>
        <v>0</v>
      </c>
      <c r="BM42" s="148">
        <f>IF($R42=BJ$17,BK42,0)</f>
        <v>0</v>
      </c>
      <c r="BN42" s="145">
        <v>0</v>
      </c>
      <c r="BO42" s="148">
        <f>100*BN42/$AI42</f>
        <v>0</v>
      </c>
      <c r="BP42" s="145">
        <f>IF(BO42&gt;$AI$8,1,0)</f>
        <v>0</v>
      </c>
      <c r="BQ42" s="148">
        <f>IF($R42=BN$17,BO42,0)</f>
        <v>0</v>
      </c>
      <c r="BR42" s="145">
        <v>0</v>
      </c>
      <c r="BS42" s="148">
        <f>100*BR42/$AI42</f>
        <v>0</v>
      </c>
      <c r="BT42" s="145">
        <f>IF(BS42&gt;$AI$8,1,0)</f>
        <v>0</v>
      </c>
      <c r="BU42" s="148">
        <f>IF($R42=BR$17,BS42,0)</f>
        <v>0</v>
      </c>
      <c r="BV42" s="145">
        <v>0</v>
      </c>
      <c r="BW42" s="148">
        <f>100*BV42/$AI42</f>
        <v>0</v>
      </c>
      <c r="BX42" s="145">
        <f>IF(BW42&gt;$AI$8,1,0)</f>
        <v>0</v>
      </c>
      <c r="BY42" s="148">
        <f>IF($R42=BV$17,BW42,0)</f>
        <v>0</v>
      </c>
      <c r="BZ42" s="145">
        <v>0</v>
      </c>
      <c r="CA42" s="148">
        <f>100*BZ42/$AI42</f>
        <v>0</v>
      </c>
      <c r="CB42" s="145">
        <f>IF(CA42&gt;$AI$8,1,0)</f>
        <v>0</v>
      </c>
      <c r="CC42" s="148">
        <f>IF($R42=BZ$17,CA42,0)</f>
        <v>0</v>
      </c>
      <c r="CD42" s="145">
        <v>0</v>
      </c>
      <c r="CE42" s="148">
        <f>100*CD42/$AI42</f>
        <v>0</v>
      </c>
      <c r="CF42" s="145">
        <f>IF(CE42&gt;$AI$8,1,0)</f>
        <v>0</v>
      </c>
      <c r="CG42" s="148">
        <f>IF($R42=CD$17,CE42,0)</f>
        <v>0</v>
      </c>
      <c r="CH42" s="145">
        <v>0</v>
      </c>
      <c r="CI42" s="148">
        <f>100*CH42/$AI42</f>
        <v>0</v>
      </c>
      <c r="CJ42" s="145">
        <f>IF(CI42&gt;$AI$8,1,0)</f>
        <v>0</v>
      </c>
      <c r="CK42" s="148">
        <f>IF($R42=CH$17,CI42,0)</f>
        <v>0</v>
      </c>
      <c r="CL42" s="145">
        <v>0</v>
      </c>
      <c r="CM42" s="145">
        <v>0</v>
      </c>
      <c r="CN42" s="149"/>
    </row>
    <row r="43" ht="15.75" customHeight="1">
      <c r="A43" t="s" s="179">
        <v>2474</v>
      </c>
      <c r="B43" t="s" s="180">
        <v>90</v>
      </c>
      <c r="C43" t="s" s="180">
        <v>2320</v>
      </c>
      <c r="D43" t="s" s="181">
        <v>93</v>
      </c>
      <c r="E43" t="s" s="182">
        <v>79</v>
      </c>
      <c r="F43" t="s" s="130">
        <v>80</v>
      </c>
      <c r="G43" t="s" s="130">
        <v>785</v>
      </c>
      <c r="H43" t="s" s="130">
        <v>2321</v>
      </c>
      <c r="I43" t="s" s="130">
        <v>49</v>
      </c>
      <c r="J43" t="s" s="130">
        <v>50</v>
      </c>
      <c r="K43" t="s" s="183">
        <f>O43</f>
        <v>28</v>
      </c>
      <c r="L43" s="189">
        <f>P43</f>
        <v>52.6321169375447</v>
      </c>
      <c r="M43" t="s" s="130">
        <f>IF(O43="Lab","over","under")</f>
        <v>2429</v>
      </c>
      <c r="N43" s="173">
        <v>1</v>
      </c>
      <c r="O43" t="s" s="184">
        <v>28</v>
      </c>
      <c r="P43" s="131">
        <f>AQ43</f>
        <v>52.6321169375447</v>
      </c>
      <c r="Q43" s="173">
        <f>T43+U43+V43</f>
        <v>0</v>
      </c>
      <c r="R43" t="s" s="185">
        <v>2365</v>
      </c>
      <c r="S43" s="131">
        <f>BA43</f>
        <v>15.2969436778084</v>
      </c>
      <c r="T43" s="169"/>
      <c r="U43" s="169"/>
      <c r="V43" s="169"/>
      <c r="W43" s="169"/>
      <c r="X43" t="s" s="130">
        <f>IF($A43=Y43,"ok","bad")</f>
        <v>2430</v>
      </c>
      <c r="Y43" t="s" s="130">
        <v>2474</v>
      </c>
      <c r="Z43" t="s" s="130">
        <v>2320</v>
      </c>
      <c r="AA43" t="s" s="186">
        <v>27</v>
      </c>
      <c r="AB43" s="125">
        <f>100*AC43</f>
        <v>13.7790044</v>
      </c>
      <c r="AC43" s="191">
        <v>0.137790044</v>
      </c>
      <c r="AD43" t="s" s="187">
        <v>31</v>
      </c>
      <c r="AE43" s="125">
        <v>10.5616886</v>
      </c>
      <c r="AF43" s="191">
        <v>0.105616886</v>
      </c>
      <c r="AG43" s="169"/>
      <c r="AH43" s="173">
        <v>77767</v>
      </c>
      <c r="AI43" s="173">
        <v>39132</v>
      </c>
      <c r="AJ43" s="173">
        <v>142</v>
      </c>
      <c r="AK43" s="173">
        <v>14610</v>
      </c>
      <c r="AL43" s="173">
        <v>5392</v>
      </c>
      <c r="AM43" s="175">
        <f>100*AL43/$AI43</f>
        <v>13.7790043953797</v>
      </c>
      <c r="AN43" s="173">
        <f>IF(AM43&gt;$AI$8,1,0)</f>
        <v>0</v>
      </c>
      <c r="AO43" s="175">
        <f>IF($R43=AL$17,AM43,0)</f>
        <v>0</v>
      </c>
      <c r="AP43" s="173">
        <v>20596</v>
      </c>
      <c r="AQ43" s="175">
        <f>100*AP43/$AI43</f>
        <v>52.6321169375447</v>
      </c>
      <c r="AR43" s="173">
        <f>IF(AQ43&gt;$AI$8,1,0)</f>
        <v>1</v>
      </c>
      <c r="AS43" s="175">
        <f>IF($R43=AP$17,AQ43,0)</f>
        <v>0</v>
      </c>
      <c r="AT43" s="173">
        <v>1985</v>
      </c>
      <c r="AU43" s="175">
        <f>100*AT43/$AI43</f>
        <v>5.07257487478279</v>
      </c>
      <c r="AV43" s="173">
        <f>IF(AU43&gt;$AI$8,1,0)</f>
        <v>0</v>
      </c>
      <c r="AW43" s="175">
        <f>IF($R43=AT$17,AU43,0)</f>
        <v>0</v>
      </c>
      <c r="AX43" s="173">
        <v>5986</v>
      </c>
      <c r="AY43" s="175">
        <f>100*AX43/$AI43</f>
        <v>15.2969436778084</v>
      </c>
      <c r="AZ43" s="173">
        <f>IF(AY43&gt;$AI$8,1,0)</f>
        <v>0</v>
      </c>
      <c r="BA43" s="175">
        <f>IF($R43=AX$17,AY43,0)</f>
        <v>15.2969436778084</v>
      </c>
      <c r="BB43" s="173">
        <v>4133</v>
      </c>
      <c r="BC43" s="175">
        <f>100*BB43/$AI43</f>
        <v>10.5616886435654</v>
      </c>
      <c r="BD43" s="173">
        <f>IF(BC43&gt;$AI$8,1,0)</f>
        <v>0</v>
      </c>
      <c r="BE43" s="175">
        <f>IF($R43=BB$17,BC43,0)</f>
        <v>0</v>
      </c>
      <c r="BF43" s="173">
        <v>0</v>
      </c>
      <c r="BG43" s="175">
        <f>100*BF43/$AI43</f>
        <v>0</v>
      </c>
      <c r="BH43" s="173">
        <f>IF(BG43&gt;$AI$8,1,0)</f>
        <v>0</v>
      </c>
      <c r="BI43" s="175">
        <f>IF($R43=BF$17,BG43,0)</f>
        <v>0</v>
      </c>
      <c r="BJ43" s="173">
        <v>0</v>
      </c>
      <c r="BK43" s="175">
        <f>100*BJ43/$AI43</f>
        <v>0</v>
      </c>
      <c r="BL43" s="173">
        <f>IF(BK43&gt;$AI$8,1,0)</f>
        <v>0</v>
      </c>
      <c r="BM43" s="175">
        <f>IF($R43=BJ$17,BK43,0)</f>
        <v>0</v>
      </c>
      <c r="BN43" s="173">
        <v>0</v>
      </c>
      <c r="BO43" s="175">
        <f>100*BN43/$AI43</f>
        <v>0</v>
      </c>
      <c r="BP43" s="173">
        <f>IF(BO43&gt;$AI$8,1,0)</f>
        <v>0</v>
      </c>
      <c r="BQ43" s="175">
        <f>IF($R43=BN$17,BO43,0)</f>
        <v>0</v>
      </c>
      <c r="BR43" s="173">
        <v>0</v>
      </c>
      <c r="BS43" s="175">
        <f>100*BR43/$AI43</f>
        <v>0</v>
      </c>
      <c r="BT43" s="173">
        <f>IF(BS43&gt;$AI$8,1,0)</f>
        <v>0</v>
      </c>
      <c r="BU43" s="175">
        <f>IF($R43=BR$17,BS43,0)</f>
        <v>0</v>
      </c>
      <c r="BV43" s="173">
        <v>0</v>
      </c>
      <c r="BW43" s="175">
        <f>100*BV43/$AI43</f>
        <v>0</v>
      </c>
      <c r="BX43" s="173">
        <f>IF(BW43&gt;$AI$8,1,0)</f>
        <v>0</v>
      </c>
      <c r="BY43" s="175">
        <f>IF($R43=BV$17,BW43,0)</f>
        <v>0</v>
      </c>
      <c r="BZ43" s="173">
        <v>0</v>
      </c>
      <c r="CA43" s="175">
        <f>100*BZ43/$AI43</f>
        <v>0</v>
      </c>
      <c r="CB43" s="173">
        <f>IF(CA43&gt;$AI$8,1,0)</f>
        <v>0</v>
      </c>
      <c r="CC43" s="175">
        <f>IF($R43=BZ$17,CA43,0)</f>
        <v>0</v>
      </c>
      <c r="CD43" s="173">
        <v>0</v>
      </c>
      <c r="CE43" s="175">
        <f>100*CD43/$AI43</f>
        <v>0</v>
      </c>
      <c r="CF43" s="173">
        <f>IF(CE43&gt;$AI$8,1,0)</f>
        <v>0</v>
      </c>
      <c r="CG43" s="175">
        <f>IF($R43=CD$17,CE43,0)</f>
        <v>0</v>
      </c>
      <c r="CH43" s="205">
        <v>0</v>
      </c>
      <c r="CI43" s="175">
        <f>100*CH43/$AI43</f>
        <v>0</v>
      </c>
      <c r="CJ43" s="173">
        <f>IF(CI43&gt;$AI$8,1,0)</f>
        <v>0</v>
      </c>
      <c r="CK43" s="175">
        <f>IF($R43=CH$17,CI43,0)</f>
        <v>0</v>
      </c>
      <c r="CL43" s="173">
        <v>0</v>
      </c>
      <c r="CM43" s="173">
        <v>0</v>
      </c>
      <c r="CN43" s="176"/>
    </row>
    <row r="44" ht="15.75" customHeight="1">
      <c r="A44" t="s" s="179">
        <v>2475</v>
      </c>
      <c r="B44" t="s" s="180">
        <v>228</v>
      </c>
      <c r="C44" t="s" s="180">
        <v>826</v>
      </c>
      <c r="D44" t="s" s="181">
        <v>230</v>
      </c>
      <c r="E44" t="s" s="188">
        <v>230</v>
      </c>
      <c r="F44" t="s" s="146">
        <v>46</v>
      </c>
      <c r="G44" t="s" s="146">
        <v>827</v>
      </c>
      <c r="H44" t="s" s="146">
        <v>828</v>
      </c>
      <c r="I44" t="s" s="146">
        <v>49</v>
      </c>
      <c r="J44" t="s" s="146">
        <v>233</v>
      </c>
      <c r="K44" t="s" s="183">
        <f>_xlfn.IFS(Q44=0,O44,T44=1,R44,U44=1,AA44)</f>
        <v>34</v>
      </c>
      <c r="L44" s="189">
        <f>_xlfn.IFS(Q44=0,P44,T44=1,S44,U44=1,AB44)</f>
        <v>28.8897290485192</v>
      </c>
      <c r="M44" t="s" s="146">
        <v>2429</v>
      </c>
      <c r="N44" s="145">
        <v>1</v>
      </c>
      <c r="O44" t="s" s="184">
        <v>34</v>
      </c>
      <c r="P44" s="147">
        <f>BO44</f>
        <v>28.8897290485192</v>
      </c>
      <c r="Q44" s="145">
        <f>T44+U44+V44</f>
        <v>0</v>
      </c>
      <c r="R44" t="s" s="185">
        <v>2390</v>
      </c>
      <c r="S44" s="195">
        <f>CE44</f>
        <v>25.5979836168872</v>
      </c>
      <c r="T44" s="138"/>
      <c r="U44" s="138"/>
      <c r="V44" s="138"/>
      <c r="W44" s="138"/>
      <c r="X44" t="s" s="146">
        <f>IF($A44=Y44,"ok","bad")</f>
        <v>2430</v>
      </c>
      <c r="Y44" t="s" s="146">
        <v>2475</v>
      </c>
      <c r="Z44" t="s" s="146">
        <v>826</v>
      </c>
      <c r="AA44" t="s" s="186">
        <v>37</v>
      </c>
      <c r="AB44" s="141">
        <f>100*AC44</f>
        <v>23.884058</v>
      </c>
      <c r="AC44" s="190">
        <v>0.23884058</v>
      </c>
      <c r="AD44" t="s" s="187">
        <v>2394</v>
      </c>
      <c r="AE44" s="141">
        <v>10.4221802</v>
      </c>
      <c r="AF44" s="190">
        <v>0.104221802</v>
      </c>
      <c r="AG44" s="138"/>
      <c r="AH44" s="145">
        <v>73302</v>
      </c>
      <c r="AI44" s="145">
        <v>39675</v>
      </c>
      <c r="AJ44" s="145">
        <v>142</v>
      </c>
      <c r="AK44" s="145">
        <v>1306</v>
      </c>
      <c r="AL44" s="145">
        <v>0</v>
      </c>
      <c r="AM44" s="148">
        <f>100*AL44/$AI44</f>
        <v>0</v>
      </c>
      <c r="AN44" s="145">
        <f>IF(AM44&gt;$AI$8,1,0)</f>
        <v>0</v>
      </c>
      <c r="AO44" s="148">
        <f>IF($R44=AL$17,AM44,0)</f>
        <v>0</v>
      </c>
      <c r="AP44" s="145">
        <v>0</v>
      </c>
      <c r="AQ44" s="148">
        <f>100*AP44/$AI44</f>
        <v>0</v>
      </c>
      <c r="AR44" s="145">
        <f>IF(AQ44&gt;$AI$8,1,0)</f>
        <v>0</v>
      </c>
      <c r="AS44" s="148">
        <f>IF($R44=AP$17,AQ44,0)</f>
        <v>0</v>
      </c>
      <c r="AT44" s="145">
        <v>0</v>
      </c>
      <c r="AU44" s="148">
        <f>100*AT44/$AI44</f>
        <v>0</v>
      </c>
      <c r="AV44" s="145">
        <f>IF(AU44&gt;$AI$8,1,0)</f>
        <v>0</v>
      </c>
      <c r="AW44" s="148">
        <f>IF($R44=AT$17,AU44,0)</f>
        <v>0</v>
      </c>
      <c r="AX44" s="145">
        <v>0</v>
      </c>
      <c r="AY44" s="148">
        <f>100*AX44/$AI44</f>
        <v>0</v>
      </c>
      <c r="AZ44" s="145">
        <f>IF(AY44&gt;$AI$8,1,0)</f>
        <v>0</v>
      </c>
      <c r="BA44" s="148">
        <f>IF($R44=AX$17,AY44,0)</f>
        <v>0</v>
      </c>
      <c r="BB44" s="145">
        <v>568</v>
      </c>
      <c r="BC44" s="148">
        <f>100*BB44/$AI44</f>
        <v>1.43163201008192</v>
      </c>
      <c r="BD44" s="145">
        <f>IF(BC44&gt;$AI$8,1,0)</f>
        <v>0</v>
      </c>
      <c r="BE44" s="148">
        <f>IF($R44=BB$17,BC44,0)</f>
        <v>0</v>
      </c>
      <c r="BF44" s="145">
        <v>0</v>
      </c>
      <c r="BG44" s="148">
        <f>100*BF44/$AI44</f>
        <v>0</v>
      </c>
      <c r="BH44" s="145">
        <f>IF(BG44&gt;$AI$8,1,0)</f>
        <v>0</v>
      </c>
      <c r="BI44" s="148">
        <f>IF($R44=BF$17,BG44,0)</f>
        <v>0</v>
      </c>
      <c r="BJ44" s="145">
        <v>0</v>
      </c>
      <c r="BK44" s="148">
        <f>100*BJ44/$AI44</f>
        <v>0</v>
      </c>
      <c r="BL44" s="145">
        <f>IF(BK44&gt;$AI$8,1,0)</f>
        <v>0</v>
      </c>
      <c r="BM44" s="148">
        <f>IF($R44=BJ$17,BK44,0)</f>
        <v>0</v>
      </c>
      <c r="BN44" s="145">
        <v>11462</v>
      </c>
      <c r="BO44" s="148">
        <f>100*BN44/$AI44</f>
        <v>28.8897290485192</v>
      </c>
      <c r="BP44" s="145">
        <f>IF(BO44&gt;$AI$8,1,0)</f>
        <v>0</v>
      </c>
      <c r="BQ44" s="148">
        <f>IF($R44=BN$17,BO44,0)</f>
        <v>0</v>
      </c>
      <c r="BR44" s="145">
        <v>2986</v>
      </c>
      <c r="BS44" s="148">
        <f>100*BR44/$AI44</f>
        <v>7.52614996849401</v>
      </c>
      <c r="BT44" s="145">
        <f>IF(BS44&gt;$AI$8,1,0)</f>
        <v>0</v>
      </c>
      <c r="BU44" s="148">
        <f>IF($R44=BR$17,BS44,0)</f>
        <v>0</v>
      </c>
      <c r="BV44" s="145">
        <v>892</v>
      </c>
      <c r="BW44" s="148">
        <f>100*BV44/$AI44</f>
        <v>2.24826717076244</v>
      </c>
      <c r="BX44" s="145">
        <f>IF(BW44&gt;$AI$8,1,0)</f>
        <v>0</v>
      </c>
      <c r="BY44" s="148">
        <f>IF($R44=BV$17,BW44,0)</f>
        <v>0</v>
      </c>
      <c r="BZ44" s="145">
        <v>9476</v>
      </c>
      <c r="CA44" s="148">
        <f>100*BZ44/$AI44</f>
        <v>23.8840579710145</v>
      </c>
      <c r="CB44" s="145">
        <f>IF(CA44&gt;$AI$8,1,0)</f>
        <v>0</v>
      </c>
      <c r="CC44" s="148">
        <f>IF($R44=BZ$17,CA44,0)</f>
        <v>0</v>
      </c>
      <c r="CD44" s="145">
        <v>10156</v>
      </c>
      <c r="CE44" s="148">
        <f>100*CD44/$AI44</f>
        <v>25.5979836168872</v>
      </c>
      <c r="CF44" s="145">
        <f>IF(CE44&gt;$AI$8,1,0)</f>
        <v>0</v>
      </c>
      <c r="CG44" s="206">
        <f>IF($R44=CD$17,CE44,0)</f>
        <v>25.5979836168872</v>
      </c>
      <c r="CH44" s="207">
        <v>4135</v>
      </c>
      <c r="CI44" s="208">
        <f>100*CH44/$AI44</f>
        <v>10.4221802142407</v>
      </c>
      <c r="CJ44" s="145">
        <f>IF(CI44&gt;$AI$8,1,0)</f>
        <v>0</v>
      </c>
      <c r="CK44" s="148">
        <f>IF($R44=CH$17,CI44,0)</f>
        <v>10.4221802142407</v>
      </c>
      <c r="CL44" s="145">
        <v>648</v>
      </c>
      <c r="CM44" s="145">
        <v>0</v>
      </c>
      <c r="CN44" s="149"/>
    </row>
    <row r="45" ht="20.7" customHeight="1">
      <c r="A45" t="s" s="179">
        <v>2476</v>
      </c>
      <c r="B45" t="s" s="180">
        <v>160</v>
      </c>
      <c r="C45" t="s" s="180">
        <v>2477</v>
      </c>
      <c r="D45" t="s" s="181">
        <v>162</v>
      </c>
      <c r="E45" t="s" s="182">
        <v>79</v>
      </c>
      <c r="F45" t="s" s="130">
        <v>80</v>
      </c>
      <c r="G45" t="s" s="130">
        <v>393</v>
      </c>
      <c r="H45" t="s" s="130">
        <v>2478</v>
      </c>
      <c r="I45" t="s" s="130">
        <v>49</v>
      </c>
      <c r="J45" t="s" s="130">
        <v>50</v>
      </c>
      <c r="K45" t="s" s="183">
        <f>_xlfn.IFS(Q45=0,O45,T45=1,R45,U45=1,AA45)</f>
        <v>28</v>
      </c>
      <c r="L45" s="189">
        <f>_xlfn.IFS(Q45=0,P45,T45=1,S45,U45=1,AB45)</f>
        <v>45.2129415648729</v>
      </c>
      <c r="M45" t="s" s="130">
        <f>IF(O45="Lab","over","under")</f>
        <v>2429</v>
      </c>
      <c r="N45" s="173">
        <v>1</v>
      </c>
      <c r="O45" t="s" s="184">
        <v>28</v>
      </c>
      <c r="P45" s="131">
        <f>AQ45</f>
        <v>45.2129415648729</v>
      </c>
      <c r="Q45" s="173">
        <f>T45+U45+V45</f>
        <v>0</v>
      </c>
      <c r="R45" t="s" s="197">
        <v>2479</v>
      </c>
      <c r="S45" s="198">
        <f>100*0.19753494</f>
        <v>19.753494</v>
      </c>
      <c r="T45" s="199"/>
      <c r="U45" s="169"/>
      <c r="V45" s="169"/>
      <c r="W45" s="169"/>
      <c r="X45" t="s" s="130">
        <f>IF($A45=Y45,"ok","bad")</f>
        <v>2430</v>
      </c>
      <c r="Y45" t="s" s="130">
        <v>2476</v>
      </c>
      <c r="Z45" t="s" s="130">
        <v>2477</v>
      </c>
      <c r="AA45" t="s" s="186">
        <v>31</v>
      </c>
      <c r="AB45" s="125">
        <f>100*AC45</f>
        <v>10.7213602</v>
      </c>
      <c r="AC45" s="191">
        <v>0.107213602</v>
      </c>
      <c r="AD45" t="s" s="187">
        <v>27</v>
      </c>
      <c r="AE45" s="125">
        <v>10.402223</v>
      </c>
      <c r="AF45" s="191">
        <v>0.10402223</v>
      </c>
      <c r="AG45" s="169"/>
      <c r="AH45" s="173">
        <v>78964</v>
      </c>
      <c r="AI45" s="173">
        <v>36348</v>
      </c>
      <c r="AJ45" s="173">
        <v>149</v>
      </c>
      <c r="AK45" s="173">
        <v>9254</v>
      </c>
      <c r="AL45" s="173">
        <v>3781</v>
      </c>
      <c r="AM45" s="175">
        <f>100*AL45/$AI45</f>
        <v>10.402222955871</v>
      </c>
      <c r="AN45" s="173">
        <f>IF(AM45&gt;$AI$8,1,0)</f>
        <v>0</v>
      </c>
      <c r="AO45" s="175">
        <f>IF($R45=AL$17,AM45,0)</f>
        <v>0</v>
      </c>
      <c r="AP45" s="173">
        <v>16434</v>
      </c>
      <c r="AQ45" s="175">
        <f>100*AP45/$AI45</f>
        <v>45.2129415648729</v>
      </c>
      <c r="AR45" s="173">
        <f>IF(AQ45&gt;$AI$8,1,0)</f>
        <v>0</v>
      </c>
      <c r="AS45" s="175">
        <f>IF($R45=AP$17,AQ45,0)</f>
        <v>0</v>
      </c>
      <c r="AT45" s="173">
        <v>1606</v>
      </c>
      <c r="AU45" s="175">
        <f>100*AT45/$AI45</f>
        <v>4.41839991196214</v>
      </c>
      <c r="AV45" s="173">
        <f>IF(AU45&gt;$AI$8,1,0)</f>
        <v>0</v>
      </c>
      <c r="AW45" s="175">
        <f>IF($R45=AT$17,AU45,0)</f>
        <v>0</v>
      </c>
      <c r="AX45" s="173">
        <v>2800</v>
      </c>
      <c r="AY45" s="175">
        <f>100*AX45/$AI45</f>
        <v>7.70331242434247</v>
      </c>
      <c r="AZ45" s="173">
        <f>IF(AY45&gt;$AI$8,1,0)</f>
        <v>0</v>
      </c>
      <c r="BA45" s="175">
        <f>IF($R45=AX$17,AY45,0)</f>
        <v>0</v>
      </c>
      <c r="BB45" s="173">
        <v>3897</v>
      </c>
      <c r="BC45" s="175">
        <f>100*BB45/$AI45</f>
        <v>10.7213601848795</v>
      </c>
      <c r="BD45" s="173">
        <f>IF(BC45&gt;$AI$8,1,0)</f>
        <v>0</v>
      </c>
      <c r="BE45" s="175">
        <f>IF($R45=BB$17,BC45,0)</f>
        <v>0</v>
      </c>
      <c r="BF45" s="173">
        <v>0</v>
      </c>
      <c r="BG45" s="175">
        <f>100*BF45/$AI45</f>
        <v>0</v>
      </c>
      <c r="BH45" s="173">
        <f>IF(BG45&gt;$AI$8,1,0)</f>
        <v>0</v>
      </c>
      <c r="BI45" s="175">
        <f>IF($R45=BF$17,BG45,0)</f>
        <v>0</v>
      </c>
      <c r="BJ45" s="173">
        <v>0</v>
      </c>
      <c r="BK45" s="175">
        <f>100*BJ45/$AI45</f>
        <v>0</v>
      </c>
      <c r="BL45" s="173">
        <f>IF(BK45&gt;$AI$8,1,0)</f>
        <v>0</v>
      </c>
      <c r="BM45" s="175">
        <f>IF($R45=BJ$17,BK45,0)</f>
        <v>0</v>
      </c>
      <c r="BN45" s="173">
        <v>0</v>
      </c>
      <c r="BO45" s="175">
        <f>100*BN45/$AI45</f>
        <v>0</v>
      </c>
      <c r="BP45" s="173">
        <f>IF(BO45&gt;$AI$8,1,0)</f>
        <v>0</v>
      </c>
      <c r="BQ45" s="175">
        <f>IF($R45=BN$17,BO45,0)</f>
        <v>0</v>
      </c>
      <c r="BR45" s="173">
        <v>0</v>
      </c>
      <c r="BS45" s="175">
        <f>100*BR45/$AI45</f>
        <v>0</v>
      </c>
      <c r="BT45" s="173">
        <f>IF(BS45&gt;$AI$8,1,0)</f>
        <v>0</v>
      </c>
      <c r="BU45" s="175">
        <f>IF($R45=BR$17,BS45,0)</f>
        <v>0</v>
      </c>
      <c r="BV45" s="173">
        <v>0</v>
      </c>
      <c r="BW45" s="175">
        <f>100*BV45/$AI45</f>
        <v>0</v>
      </c>
      <c r="BX45" s="173">
        <f>IF(BW45&gt;$AI$8,1,0)</f>
        <v>0</v>
      </c>
      <c r="BY45" s="175">
        <f>IF($R45=BV$17,BW45,0)</f>
        <v>0</v>
      </c>
      <c r="BZ45" s="173">
        <v>0</v>
      </c>
      <c r="CA45" s="175">
        <f>100*BZ45/$AI45</f>
        <v>0</v>
      </c>
      <c r="CB45" s="173">
        <f>IF(CA45&gt;$AI$8,1,0)</f>
        <v>0</v>
      </c>
      <c r="CC45" s="175">
        <f>IF($R45=BZ$17,CA45,0)</f>
        <v>0</v>
      </c>
      <c r="CD45" s="173">
        <v>0</v>
      </c>
      <c r="CE45" s="175">
        <f>100*CD45/$AI45</f>
        <v>0</v>
      </c>
      <c r="CF45" s="173">
        <f>IF(CE45&gt;$AI$8,1,0)</f>
        <v>0</v>
      </c>
      <c r="CG45" s="175">
        <f>IF($R45=CD$17,CE45,0)</f>
        <v>0</v>
      </c>
      <c r="CH45" s="209">
        <v>0</v>
      </c>
      <c r="CI45" s="175">
        <f>100*CH45/$AI45</f>
        <v>0</v>
      </c>
      <c r="CJ45" s="173">
        <f>IF(CI45&gt;$AI$8,1,0)</f>
        <v>0</v>
      </c>
      <c r="CK45" s="175">
        <f>IF($R45=CH$17,CI45,0)</f>
        <v>0</v>
      </c>
      <c r="CL45" s="173">
        <v>0</v>
      </c>
      <c r="CM45" s="173">
        <v>0</v>
      </c>
      <c r="CN45" s="176"/>
    </row>
    <row r="46" ht="15.75" customHeight="1">
      <c r="A46" t="s" s="179">
        <v>2480</v>
      </c>
      <c r="B46" t="s" s="180">
        <v>197</v>
      </c>
      <c r="C46" t="s" s="180">
        <v>2038</v>
      </c>
      <c r="D46" t="s" s="181">
        <v>200</v>
      </c>
      <c r="E46" t="s" s="188">
        <v>79</v>
      </c>
      <c r="F46" t="s" s="146">
        <v>46</v>
      </c>
      <c r="G46" t="s" s="146">
        <v>179</v>
      </c>
      <c r="H46" t="s" s="146">
        <v>2481</v>
      </c>
      <c r="I46" t="s" s="146">
        <v>49</v>
      </c>
      <c r="J46" t="s" s="146">
        <v>1733</v>
      </c>
      <c r="K46" t="s" s="183">
        <f>_xlfn.IFS(Q46=0,O46,T46=1,R46,U46=1,AA46)</f>
        <v>28</v>
      </c>
      <c r="L46" s="189">
        <f>_xlfn.IFS(Q46=0,P46,T46=1,S46,U46=1,AB46)</f>
        <v>46.3718512884591</v>
      </c>
      <c r="M46" t="s" s="146">
        <f>IF(O46="Lab","over","under")</f>
        <v>2429</v>
      </c>
      <c r="N46" s="145">
        <v>1</v>
      </c>
      <c r="O46" t="s" s="184">
        <v>28</v>
      </c>
      <c r="P46" s="147">
        <f>AQ46</f>
        <v>46.3718512884591</v>
      </c>
      <c r="Q46" s="145">
        <f>T46+U46+V46</f>
        <v>0</v>
      </c>
      <c r="R46" t="s" s="185">
        <v>27</v>
      </c>
      <c r="S46" s="203">
        <f>AO46</f>
        <v>25.7492620561018</v>
      </c>
      <c r="T46" s="138"/>
      <c r="U46" s="138"/>
      <c r="V46" s="138"/>
      <c r="W46" s="138"/>
      <c r="X46" t="s" s="146">
        <f>IF($A46=Y46,"ok","bad")</f>
        <v>2430</v>
      </c>
      <c r="Y46" t="s" s="146">
        <v>2480</v>
      </c>
      <c r="Z46" t="s" s="146">
        <v>2038</v>
      </c>
      <c r="AA46" t="s" s="186">
        <v>2365</v>
      </c>
      <c r="AB46" s="141">
        <f>100*AC46</f>
        <v>11.4612195</v>
      </c>
      <c r="AC46" s="190">
        <v>0.114612195</v>
      </c>
      <c r="AD46" t="s" s="187">
        <v>31</v>
      </c>
      <c r="AE46" s="141">
        <v>10.3746763</v>
      </c>
      <c r="AF46" s="190">
        <v>0.103746763</v>
      </c>
      <c r="AG46" s="138"/>
      <c r="AH46" s="145">
        <v>77905</v>
      </c>
      <c r="AI46" s="145">
        <v>55221</v>
      </c>
      <c r="AJ46" s="145">
        <v>227</v>
      </c>
      <c r="AK46" s="145">
        <v>11388</v>
      </c>
      <c r="AL46" s="145">
        <v>14219</v>
      </c>
      <c r="AM46" s="148">
        <f>100*AL46/$AI46</f>
        <v>25.7492620561018</v>
      </c>
      <c r="AN46" s="145">
        <f>IF(AM46&gt;$AI$8,1,0)</f>
        <v>0</v>
      </c>
      <c r="AO46" s="148">
        <f>IF($R46=AL$17,AM46,0)</f>
        <v>25.7492620561018</v>
      </c>
      <c r="AP46" s="145">
        <v>25607</v>
      </c>
      <c r="AQ46" s="148">
        <f>100*AP46/$AI46</f>
        <v>46.3718512884591</v>
      </c>
      <c r="AR46" s="145">
        <f>IF(AQ46&gt;$AI$8,1,0)</f>
        <v>0</v>
      </c>
      <c r="AS46" s="148">
        <f>IF($R46=AP$17,AQ46,0)</f>
        <v>0</v>
      </c>
      <c r="AT46" s="145">
        <v>2913</v>
      </c>
      <c r="AU46" s="148">
        <f>100*AT46/$AI46</f>
        <v>5.2751670560113</v>
      </c>
      <c r="AV46" s="145">
        <f>IF(AU46&gt;$AI$8,1,0)</f>
        <v>0</v>
      </c>
      <c r="AW46" s="148">
        <f>IF($R46=AT$17,AU46,0)</f>
        <v>0</v>
      </c>
      <c r="AX46" s="145">
        <v>6329</v>
      </c>
      <c r="AY46" s="148">
        <f>100*AX46/$AI46</f>
        <v>11.4612194636099</v>
      </c>
      <c r="AZ46" s="145">
        <f>IF(AY46&gt;$AI$8,1,0)</f>
        <v>0</v>
      </c>
      <c r="BA46" s="148">
        <f>IF($R46=AX$17,AY46,0)</f>
        <v>0</v>
      </c>
      <c r="BB46" s="145">
        <v>5729</v>
      </c>
      <c r="BC46" s="148">
        <f>100*BB46/$AI46</f>
        <v>10.3746763006827</v>
      </c>
      <c r="BD46" s="145">
        <f>IF(BC46&gt;$AI$8,1,0)</f>
        <v>0</v>
      </c>
      <c r="BE46" s="148">
        <f>IF($R46=BB$17,BC46,0)</f>
        <v>0</v>
      </c>
      <c r="BF46" s="145">
        <v>0</v>
      </c>
      <c r="BG46" s="148">
        <f>100*BF46/$AI46</f>
        <v>0</v>
      </c>
      <c r="BH46" s="145">
        <f>IF(BG46&gt;$AI$8,1,0)</f>
        <v>0</v>
      </c>
      <c r="BI46" s="148">
        <f>IF($R46=BF$17,BG46,0)</f>
        <v>0</v>
      </c>
      <c r="BJ46" s="145">
        <v>0</v>
      </c>
      <c r="BK46" s="148">
        <f>100*BJ46/$AI46</f>
        <v>0</v>
      </c>
      <c r="BL46" s="145">
        <f>IF(BK46&gt;$AI$8,1,0)</f>
        <v>0</v>
      </c>
      <c r="BM46" s="148">
        <f>IF($R46=BJ$17,BK46,0)</f>
        <v>0</v>
      </c>
      <c r="BN46" s="145">
        <v>0</v>
      </c>
      <c r="BO46" s="148">
        <f>100*BN46/$AI46</f>
        <v>0</v>
      </c>
      <c r="BP46" s="145">
        <f>IF(BO46&gt;$AI$8,1,0)</f>
        <v>0</v>
      </c>
      <c r="BQ46" s="148">
        <f>IF($R46=BN$17,BO46,0)</f>
        <v>0</v>
      </c>
      <c r="BR46" s="145">
        <v>0</v>
      </c>
      <c r="BS46" s="148">
        <f>100*BR46/$AI46</f>
        <v>0</v>
      </c>
      <c r="BT46" s="145">
        <f>IF(BS46&gt;$AI$8,1,0)</f>
        <v>0</v>
      </c>
      <c r="BU46" s="148">
        <f>IF($R46=BR$17,BS46,0)</f>
        <v>0</v>
      </c>
      <c r="BV46" s="145">
        <v>0</v>
      </c>
      <c r="BW46" s="148">
        <f>100*BV46/$AI46</f>
        <v>0</v>
      </c>
      <c r="BX46" s="145">
        <f>IF(BW46&gt;$AI$8,1,0)</f>
        <v>0</v>
      </c>
      <c r="BY46" s="148">
        <f>IF($R46=BV$17,BW46,0)</f>
        <v>0</v>
      </c>
      <c r="BZ46" s="145">
        <v>0</v>
      </c>
      <c r="CA46" s="148">
        <f>100*BZ46/$AI46</f>
        <v>0</v>
      </c>
      <c r="CB46" s="145">
        <f>IF(CA46&gt;$AI$8,1,0)</f>
        <v>0</v>
      </c>
      <c r="CC46" s="148">
        <f>IF($R46=BZ$17,CA46,0)</f>
        <v>0</v>
      </c>
      <c r="CD46" s="145">
        <v>0</v>
      </c>
      <c r="CE46" s="148">
        <f>100*CD46/$AI46</f>
        <v>0</v>
      </c>
      <c r="CF46" s="145">
        <f>IF(CE46&gt;$AI$8,1,0)</f>
        <v>0</v>
      </c>
      <c r="CG46" s="148">
        <f>IF($R46=CD$17,CE46,0)</f>
        <v>0</v>
      </c>
      <c r="CH46" s="145">
        <v>0</v>
      </c>
      <c r="CI46" s="148">
        <f>100*CH46/$AI46</f>
        <v>0</v>
      </c>
      <c r="CJ46" s="145">
        <f>IF(CI46&gt;$AI$8,1,0)</f>
        <v>0</v>
      </c>
      <c r="CK46" s="148">
        <f>IF($R46=CH$17,CI46,0)</f>
        <v>0</v>
      </c>
      <c r="CL46" s="145">
        <v>435</v>
      </c>
      <c r="CM46" s="145">
        <v>0</v>
      </c>
      <c r="CN46" s="149"/>
    </row>
    <row r="47" ht="15.75" customHeight="1">
      <c r="A47" t="s" s="179">
        <v>2482</v>
      </c>
      <c r="B47" t="s" s="180">
        <v>90</v>
      </c>
      <c r="C47" t="s" s="180">
        <v>2483</v>
      </c>
      <c r="D47" t="s" s="181">
        <v>93</v>
      </c>
      <c r="E47" t="s" s="182">
        <v>79</v>
      </c>
      <c r="F47" t="s" s="130">
        <v>80</v>
      </c>
      <c r="G47" t="s" s="130">
        <v>124</v>
      </c>
      <c r="H47" t="s" s="130">
        <v>749</v>
      </c>
      <c r="I47" t="s" s="130">
        <v>49</v>
      </c>
      <c r="J47" t="s" s="130">
        <v>50</v>
      </c>
      <c r="K47" t="s" s="183">
        <f>O47</f>
        <v>28</v>
      </c>
      <c r="L47" s="189">
        <f>P47</f>
        <v>50.7521881838074</v>
      </c>
      <c r="M47" t="s" s="130">
        <f>IF(O47="Lab","over","under")</f>
        <v>2429</v>
      </c>
      <c r="N47" s="173">
        <v>1</v>
      </c>
      <c r="O47" t="s" s="184">
        <v>28</v>
      </c>
      <c r="P47" s="131">
        <f>AQ47</f>
        <v>50.7521881838074</v>
      </c>
      <c r="Q47" s="173">
        <f>T47+U47+V47</f>
        <v>0</v>
      </c>
      <c r="R47" t="s" s="185">
        <v>2365</v>
      </c>
      <c r="S47" s="210">
        <f>BA47</f>
        <v>14.0645514223195</v>
      </c>
      <c r="T47" s="169"/>
      <c r="U47" s="169"/>
      <c r="V47" s="169"/>
      <c r="W47" s="169"/>
      <c r="X47" t="s" s="130">
        <f>IF($A47=Y47,"ok","bad")</f>
        <v>2430</v>
      </c>
      <c r="Y47" t="s" s="130">
        <v>2482</v>
      </c>
      <c r="Z47" t="s" s="130">
        <v>2483</v>
      </c>
      <c r="AA47" t="s" s="186">
        <v>31</v>
      </c>
      <c r="AB47" s="125">
        <f>100*AC47</f>
        <v>13.1564551</v>
      </c>
      <c r="AC47" s="191">
        <v>0.131564551</v>
      </c>
      <c r="AD47" t="s" s="187">
        <v>2484</v>
      </c>
      <c r="AE47" s="125">
        <v>10.3008753</v>
      </c>
      <c r="AF47" s="191">
        <v>0.103008753</v>
      </c>
      <c r="AG47" s="169"/>
      <c r="AH47" s="173">
        <v>76524</v>
      </c>
      <c r="AI47" s="173">
        <v>36560</v>
      </c>
      <c r="AJ47" s="173">
        <v>175</v>
      </c>
      <c r="AK47" s="173">
        <v>13413</v>
      </c>
      <c r="AL47" s="173">
        <v>2888</v>
      </c>
      <c r="AM47" s="175">
        <f>100*AL47/$AI47</f>
        <v>7.89934354485777</v>
      </c>
      <c r="AN47" s="173">
        <f>IF(AM47&gt;$AI$8,1,0)</f>
        <v>0</v>
      </c>
      <c r="AO47" s="175">
        <f>IF($R47=AL$17,AM47,0)</f>
        <v>0</v>
      </c>
      <c r="AP47" s="173">
        <v>18555</v>
      </c>
      <c r="AQ47" s="175">
        <f>100*AP47/$AI47</f>
        <v>50.7521881838074</v>
      </c>
      <c r="AR47" s="173">
        <f>IF(AQ47&gt;$AI$8,1,0)</f>
        <v>1</v>
      </c>
      <c r="AS47" s="175">
        <f>IF($R47=AP$17,AQ47,0)</f>
        <v>0</v>
      </c>
      <c r="AT47" s="173">
        <v>1399</v>
      </c>
      <c r="AU47" s="175">
        <f>100*AT47/$AI47</f>
        <v>3.82658643326039</v>
      </c>
      <c r="AV47" s="173">
        <f>IF(AU47&gt;$AI$8,1,0)</f>
        <v>0</v>
      </c>
      <c r="AW47" s="175">
        <f>IF($R47=AT$17,AU47,0)</f>
        <v>0</v>
      </c>
      <c r="AX47" s="173">
        <v>5142</v>
      </c>
      <c r="AY47" s="175">
        <f>100*AX47/$AI47</f>
        <v>14.0645514223195</v>
      </c>
      <c r="AZ47" s="173">
        <f>IF(AY47&gt;$AI$8,1,0)</f>
        <v>0</v>
      </c>
      <c r="BA47" s="175">
        <f>IF($R47=AX$17,AY47,0)</f>
        <v>14.0645514223195</v>
      </c>
      <c r="BB47" s="173">
        <v>4810</v>
      </c>
      <c r="BC47" s="175">
        <f>100*BB47/$AI47</f>
        <v>13.1564551422319</v>
      </c>
      <c r="BD47" s="173">
        <f>IF(BC47&gt;$AI$8,1,0)</f>
        <v>0</v>
      </c>
      <c r="BE47" s="175">
        <f>IF($R47=BB$17,BC47,0)</f>
        <v>0</v>
      </c>
      <c r="BF47" s="173">
        <v>0</v>
      </c>
      <c r="BG47" s="175">
        <f>100*BF47/$AI47</f>
        <v>0</v>
      </c>
      <c r="BH47" s="173">
        <f>IF(BG47&gt;$AI$8,1,0)</f>
        <v>0</v>
      </c>
      <c r="BI47" s="175">
        <f>IF($R47=BF$17,BG47,0)</f>
        <v>0</v>
      </c>
      <c r="BJ47" s="173">
        <v>0</v>
      </c>
      <c r="BK47" s="175">
        <f>100*BJ47/$AI47</f>
        <v>0</v>
      </c>
      <c r="BL47" s="173">
        <f>IF(BK47&gt;$AI$8,1,0)</f>
        <v>0</v>
      </c>
      <c r="BM47" s="175">
        <f>IF($R47=BJ$17,BK47,0)</f>
        <v>0</v>
      </c>
      <c r="BN47" s="173">
        <v>0</v>
      </c>
      <c r="BO47" s="175">
        <f>100*BN47/$AI47</f>
        <v>0</v>
      </c>
      <c r="BP47" s="173">
        <f>IF(BO47&gt;$AI$8,1,0)</f>
        <v>0</v>
      </c>
      <c r="BQ47" s="175">
        <f>IF($R47=BN$17,BO47,0)</f>
        <v>0</v>
      </c>
      <c r="BR47" s="173">
        <v>0</v>
      </c>
      <c r="BS47" s="175">
        <f>100*BR47/$AI47</f>
        <v>0</v>
      </c>
      <c r="BT47" s="173">
        <f>IF(BS47&gt;$AI$8,1,0)</f>
        <v>0</v>
      </c>
      <c r="BU47" s="175">
        <f>IF($R47=BR$17,BS47,0)</f>
        <v>0</v>
      </c>
      <c r="BV47" s="173">
        <v>0</v>
      </c>
      <c r="BW47" s="175">
        <f>100*BV47/$AI47</f>
        <v>0</v>
      </c>
      <c r="BX47" s="173">
        <f>IF(BW47&gt;$AI$8,1,0)</f>
        <v>0</v>
      </c>
      <c r="BY47" s="175">
        <f>IF($R47=BV$17,BW47,0)</f>
        <v>0</v>
      </c>
      <c r="BZ47" s="173">
        <v>0</v>
      </c>
      <c r="CA47" s="175">
        <f>100*BZ47/$AI47</f>
        <v>0</v>
      </c>
      <c r="CB47" s="173">
        <f>IF(CA47&gt;$AI$8,1,0)</f>
        <v>0</v>
      </c>
      <c r="CC47" s="175">
        <f>IF($R47=BZ$17,CA47,0)</f>
        <v>0</v>
      </c>
      <c r="CD47" s="173">
        <v>0</v>
      </c>
      <c r="CE47" s="175">
        <f>100*CD47/$AI47</f>
        <v>0</v>
      </c>
      <c r="CF47" s="173">
        <f>IF(CE47&gt;$AI$8,1,0)</f>
        <v>0</v>
      </c>
      <c r="CG47" s="175">
        <f>IF($R47=CD$17,CE47,0)</f>
        <v>0</v>
      </c>
      <c r="CH47" s="173">
        <v>0</v>
      </c>
      <c r="CI47" s="175">
        <f>100*CH47/$AI47</f>
        <v>0</v>
      </c>
      <c r="CJ47" s="173">
        <f>IF(CI47&gt;$AI$8,1,0)</f>
        <v>0</v>
      </c>
      <c r="CK47" s="175">
        <f>IF($R47=CH$17,CI47,0)</f>
        <v>0</v>
      </c>
      <c r="CL47" s="173">
        <v>477</v>
      </c>
      <c r="CM47" s="173">
        <v>0</v>
      </c>
      <c r="CN47" s="176"/>
    </row>
    <row r="48" ht="15.75" customHeight="1">
      <c r="A48" t="s" s="179">
        <v>2485</v>
      </c>
      <c r="B48" t="s" s="180">
        <v>160</v>
      </c>
      <c r="C48" t="s" s="180">
        <v>841</v>
      </c>
      <c r="D48" t="s" s="181">
        <v>162</v>
      </c>
      <c r="E48" t="s" s="188">
        <v>79</v>
      </c>
      <c r="F48" t="s" s="146">
        <v>80</v>
      </c>
      <c r="G48" t="s" s="146">
        <v>47</v>
      </c>
      <c r="H48" t="s" s="146">
        <v>842</v>
      </c>
      <c r="I48" t="s" s="146">
        <v>49</v>
      </c>
      <c r="J48" t="s" s="146">
        <v>50</v>
      </c>
      <c r="K48" t="s" s="183">
        <f>O48</f>
        <v>28</v>
      </c>
      <c r="L48" s="189">
        <f>P48</f>
        <v>51.6467856011823</v>
      </c>
      <c r="M48" t="s" s="146">
        <f>IF(O48="Lab","over","under")</f>
        <v>2429</v>
      </c>
      <c r="N48" s="145">
        <v>1</v>
      </c>
      <c r="O48" t="s" s="184">
        <v>28</v>
      </c>
      <c r="P48" s="147">
        <f>AQ48</f>
        <v>51.6467856011823</v>
      </c>
      <c r="Q48" s="145">
        <v>0</v>
      </c>
      <c r="R48" t="s" s="197">
        <v>217</v>
      </c>
      <c r="S48" s="211">
        <f>100*0.177003061</f>
        <v>17.7003061</v>
      </c>
      <c r="T48" t="s" s="212">
        <v>2399</v>
      </c>
      <c r="U48" s="138"/>
      <c r="V48" s="138"/>
      <c r="W48" s="138"/>
      <c r="X48" t="s" s="146">
        <f>IF($A48=Y48,"ok","bad")</f>
        <v>2430</v>
      </c>
      <c r="Y48" t="s" s="146">
        <v>2485</v>
      </c>
      <c r="Z48" t="s" s="146">
        <v>841</v>
      </c>
      <c r="AA48" t="s" s="186">
        <v>31</v>
      </c>
      <c r="AB48" s="141">
        <f>100*AC48</f>
        <v>11.1527499</v>
      </c>
      <c r="AC48" s="190">
        <v>0.111527499</v>
      </c>
      <c r="AD48" t="s" s="187">
        <v>27</v>
      </c>
      <c r="AE48" s="141">
        <v>10.2290721</v>
      </c>
      <c r="AF48" s="190">
        <v>0.102290721</v>
      </c>
      <c r="AG48" s="138"/>
      <c r="AH48" s="145">
        <v>79219</v>
      </c>
      <c r="AI48" s="145">
        <v>37892</v>
      </c>
      <c r="AJ48" s="145">
        <v>173</v>
      </c>
      <c r="AK48" s="145">
        <v>12863</v>
      </c>
      <c r="AL48" s="145">
        <v>3876</v>
      </c>
      <c r="AM48" s="148">
        <f>100*AL48/$AI48</f>
        <v>10.2290720996516</v>
      </c>
      <c r="AN48" s="145">
        <f>IF(AM48&gt;$AI$8,1,0)</f>
        <v>0</v>
      </c>
      <c r="AO48" s="148">
        <f>IF($R48=AL$17,AM48,0)</f>
        <v>0</v>
      </c>
      <c r="AP48" s="145">
        <v>19570</v>
      </c>
      <c r="AQ48" s="148">
        <f>100*AP48/$AI48</f>
        <v>51.6467856011823</v>
      </c>
      <c r="AR48" s="145">
        <f>IF(AQ48&gt;$AI$8,1,0)</f>
        <v>1</v>
      </c>
      <c r="AS48" s="148">
        <f>IF($R48=AP$17,AQ48,0)</f>
        <v>0</v>
      </c>
      <c r="AT48" s="145">
        <v>1210</v>
      </c>
      <c r="AU48" s="148">
        <f>100*AT48/$AI48</f>
        <v>3.1932861817798</v>
      </c>
      <c r="AV48" s="145">
        <f>IF(AU48&gt;$AI$8,1,0)</f>
        <v>0</v>
      </c>
      <c r="AW48" s="148">
        <f>IF($R48=AT$17,AU48,0)</f>
        <v>0</v>
      </c>
      <c r="AX48" s="145">
        <v>1340</v>
      </c>
      <c r="AY48" s="148">
        <f>100*AX48/$AI48</f>
        <v>3.53636651535944</v>
      </c>
      <c r="AZ48" s="145">
        <f>IF(AY48&gt;$AI$8,1,0)</f>
        <v>0</v>
      </c>
      <c r="BA48" s="148">
        <f>IF($R48=AX$17,AY48,0)</f>
        <v>0</v>
      </c>
      <c r="BB48" s="145">
        <v>4226</v>
      </c>
      <c r="BC48" s="148">
        <f>100*BB48/$AI48</f>
        <v>11.1527499208276</v>
      </c>
      <c r="BD48" s="145">
        <f>IF(BC48&gt;$AI$8,1,0)</f>
        <v>0</v>
      </c>
      <c r="BE48" s="148">
        <f>IF($R48=BB$17,BC48,0)</f>
        <v>0</v>
      </c>
      <c r="BF48" s="145">
        <v>0</v>
      </c>
      <c r="BG48" s="148">
        <f>100*BF48/$AI48</f>
        <v>0</v>
      </c>
      <c r="BH48" s="145">
        <f>IF(BG48&gt;$AI$8,1,0)</f>
        <v>0</v>
      </c>
      <c r="BI48" s="148">
        <f>IF($R48=BF$17,BG48,0)</f>
        <v>0</v>
      </c>
      <c r="BJ48" s="145">
        <v>0</v>
      </c>
      <c r="BK48" s="148">
        <f>100*BJ48/$AI48</f>
        <v>0</v>
      </c>
      <c r="BL48" s="145">
        <f>IF(BK48&gt;$AI$8,1,0)</f>
        <v>0</v>
      </c>
      <c r="BM48" s="148">
        <f>IF($R48=BJ$17,BK48,0)</f>
        <v>0</v>
      </c>
      <c r="BN48" s="145">
        <v>0</v>
      </c>
      <c r="BO48" s="148">
        <f>100*BN48/$AI48</f>
        <v>0</v>
      </c>
      <c r="BP48" s="145">
        <f>IF(BO48&gt;$AI$8,1,0)</f>
        <v>0</v>
      </c>
      <c r="BQ48" s="148">
        <f>IF($R48=BN$17,BO48,0)</f>
        <v>0</v>
      </c>
      <c r="BR48" s="145">
        <v>0</v>
      </c>
      <c r="BS48" s="148">
        <f>100*BR48/$AI48</f>
        <v>0</v>
      </c>
      <c r="BT48" s="145">
        <f>IF(BS48&gt;$AI$8,1,0)</f>
        <v>0</v>
      </c>
      <c r="BU48" s="148">
        <f>IF($R48=BR$17,BS48,0)</f>
        <v>0</v>
      </c>
      <c r="BV48" s="145">
        <v>0</v>
      </c>
      <c r="BW48" s="148">
        <f>100*BV48/$AI48</f>
        <v>0</v>
      </c>
      <c r="BX48" s="145">
        <f>IF(BW48&gt;$AI$8,1,0)</f>
        <v>0</v>
      </c>
      <c r="BY48" s="148">
        <f>IF($R48=BV$17,BW48,0)</f>
        <v>0</v>
      </c>
      <c r="BZ48" s="145">
        <v>0</v>
      </c>
      <c r="CA48" s="148">
        <f>100*BZ48/$AI48</f>
        <v>0</v>
      </c>
      <c r="CB48" s="145">
        <f>IF(CA48&gt;$AI$8,1,0)</f>
        <v>0</v>
      </c>
      <c r="CC48" s="148">
        <f>IF($R48=BZ$17,CA48,0)</f>
        <v>0</v>
      </c>
      <c r="CD48" s="145">
        <v>0</v>
      </c>
      <c r="CE48" s="148">
        <f>100*CD48/$AI48</f>
        <v>0</v>
      </c>
      <c r="CF48" s="145">
        <f>IF(CE48&gt;$AI$8,1,0)</f>
        <v>0</v>
      </c>
      <c r="CG48" s="148">
        <f>IF($R48=CD$17,CE48,0)</f>
        <v>0</v>
      </c>
      <c r="CH48" s="145">
        <v>0</v>
      </c>
      <c r="CI48" s="148">
        <f>100*CH48/$AI48</f>
        <v>0</v>
      </c>
      <c r="CJ48" s="145">
        <f>IF(CI48&gt;$AI$8,1,0)</f>
        <v>0</v>
      </c>
      <c r="CK48" s="148">
        <f>IF($R48=CH$17,CI48,0)</f>
        <v>0</v>
      </c>
      <c r="CL48" s="145">
        <v>2525</v>
      </c>
      <c r="CM48" s="145">
        <v>0</v>
      </c>
      <c r="CN48" s="149"/>
    </row>
    <row r="49" ht="15.75" customHeight="1">
      <c r="A49" t="s" s="179">
        <v>2486</v>
      </c>
      <c r="B49" t="s" s="180">
        <v>160</v>
      </c>
      <c r="C49" t="s" s="180">
        <v>2487</v>
      </c>
      <c r="D49" t="s" s="181">
        <v>162</v>
      </c>
      <c r="E49" t="s" s="182">
        <v>79</v>
      </c>
      <c r="F49" t="s" s="130">
        <v>80</v>
      </c>
      <c r="G49" t="s" s="130">
        <v>1492</v>
      </c>
      <c r="H49" t="s" s="130">
        <v>2034</v>
      </c>
      <c r="I49" t="s" s="130">
        <v>64</v>
      </c>
      <c r="J49" t="s" s="130">
        <v>50</v>
      </c>
      <c r="K49" t="s" s="183">
        <f>O49</f>
        <v>28</v>
      </c>
      <c r="L49" s="189">
        <f>P49</f>
        <v>56.5405582461805</v>
      </c>
      <c r="M49" t="s" s="130">
        <f>IF(O49="Lab","over","under")</f>
        <v>2429</v>
      </c>
      <c r="N49" s="173">
        <v>1</v>
      </c>
      <c r="O49" t="s" s="184">
        <v>28</v>
      </c>
      <c r="P49" s="131">
        <f>AQ49</f>
        <v>56.5405582461805</v>
      </c>
      <c r="Q49" s="173">
        <f>T49+U49+V49</f>
        <v>0</v>
      </c>
      <c r="R49" t="s" s="185">
        <v>29</v>
      </c>
      <c r="S49" s="213">
        <f>AW49</f>
        <v>14.4147305865562</v>
      </c>
      <c r="T49" s="169"/>
      <c r="U49" s="169"/>
      <c r="V49" s="169"/>
      <c r="W49" s="169"/>
      <c r="X49" t="s" s="130">
        <f>IF($A49=Y49,"ok","bad")</f>
        <v>2430</v>
      </c>
      <c r="Y49" t="s" s="130">
        <v>2486</v>
      </c>
      <c r="Z49" t="s" s="130">
        <v>2487</v>
      </c>
      <c r="AA49" t="s" s="186">
        <v>31</v>
      </c>
      <c r="AB49" s="125">
        <f>100*AC49</f>
        <v>13.4952388</v>
      </c>
      <c r="AC49" s="191">
        <v>0.134952388</v>
      </c>
      <c r="AD49" t="s" s="187">
        <v>27</v>
      </c>
      <c r="AE49" s="125">
        <v>10.200978</v>
      </c>
      <c r="AF49" s="191">
        <v>0.10200978</v>
      </c>
      <c r="AG49" s="169"/>
      <c r="AH49" s="173">
        <v>83114</v>
      </c>
      <c r="AI49" s="173">
        <v>42741</v>
      </c>
      <c r="AJ49" s="173">
        <v>209</v>
      </c>
      <c r="AK49" s="173">
        <v>18005</v>
      </c>
      <c r="AL49" s="173">
        <v>4360</v>
      </c>
      <c r="AM49" s="175">
        <f>100*AL49/$AI49</f>
        <v>10.2009779836691</v>
      </c>
      <c r="AN49" s="173">
        <f>IF(AM49&gt;$AI$8,1,0)</f>
        <v>0</v>
      </c>
      <c r="AO49" s="175">
        <f>IF($R49=AL$17,AM49,0)</f>
        <v>0</v>
      </c>
      <c r="AP49" s="173">
        <v>24166</v>
      </c>
      <c r="AQ49" s="175">
        <f>100*AP49/$AI49</f>
        <v>56.5405582461805</v>
      </c>
      <c r="AR49" s="173">
        <f>IF(AQ49&gt;$AI$8,1,0)</f>
        <v>1</v>
      </c>
      <c r="AS49" s="175">
        <f>IF($R49=AP$17,AQ49,0)</f>
        <v>0</v>
      </c>
      <c r="AT49" s="173">
        <v>6161</v>
      </c>
      <c r="AU49" s="175">
        <f>100*AT49/$AI49</f>
        <v>14.4147305865562</v>
      </c>
      <c r="AV49" s="173">
        <f>IF(AU49&gt;$AI$8,1,0)</f>
        <v>0</v>
      </c>
      <c r="AW49" s="175">
        <f>IF($R49=AT$17,AU49,0)</f>
        <v>14.4147305865562</v>
      </c>
      <c r="AX49" s="173">
        <v>1758</v>
      </c>
      <c r="AY49" s="175">
        <f>100*AX49/$AI49</f>
        <v>4.11314662736015</v>
      </c>
      <c r="AZ49" s="173">
        <f>IF(AY49&gt;$AI$8,1,0)</f>
        <v>0</v>
      </c>
      <c r="BA49" s="175">
        <f>IF($R49=AX$17,AY49,0)</f>
        <v>0</v>
      </c>
      <c r="BB49" s="173">
        <v>5768</v>
      </c>
      <c r="BC49" s="175">
        <f>100*BB49/$AI49</f>
        <v>13.4952387637163</v>
      </c>
      <c r="BD49" s="173">
        <f>IF(BC49&gt;$AI$8,1,0)</f>
        <v>0</v>
      </c>
      <c r="BE49" s="175">
        <f>IF($R49=BB$17,BC49,0)</f>
        <v>0</v>
      </c>
      <c r="BF49" s="173">
        <v>0</v>
      </c>
      <c r="BG49" s="175">
        <f>100*BF49/$AI49</f>
        <v>0</v>
      </c>
      <c r="BH49" s="173">
        <f>IF(BG49&gt;$AI$8,1,0)</f>
        <v>0</v>
      </c>
      <c r="BI49" s="175">
        <f>IF($R49=BF$17,BG49,0)</f>
        <v>0</v>
      </c>
      <c r="BJ49" s="173">
        <v>0</v>
      </c>
      <c r="BK49" s="175">
        <f>100*BJ49/$AI49</f>
        <v>0</v>
      </c>
      <c r="BL49" s="173">
        <f>IF(BK49&gt;$AI$8,1,0)</f>
        <v>0</v>
      </c>
      <c r="BM49" s="175">
        <f>IF($R49=BJ$17,BK49,0)</f>
        <v>0</v>
      </c>
      <c r="BN49" s="173">
        <v>0</v>
      </c>
      <c r="BO49" s="175">
        <f>100*BN49/$AI49</f>
        <v>0</v>
      </c>
      <c r="BP49" s="173">
        <f>IF(BO49&gt;$AI$8,1,0)</f>
        <v>0</v>
      </c>
      <c r="BQ49" s="175">
        <f>IF($R49=BN$17,BO49,0)</f>
        <v>0</v>
      </c>
      <c r="BR49" s="173">
        <v>0</v>
      </c>
      <c r="BS49" s="175">
        <f>100*BR49/$AI49</f>
        <v>0</v>
      </c>
      <c r="BT49" s="173">
        <f>IF(BS49&gt;$AI$8,1,0)</f>
        <v>0</v>
      </c>
      <c r="BU49" s="175">
        <f>IF($R49=BR$17,BS49,0)</f>
        <v>0</v>
      </c>
      <c r="BV49" s="173">
        <v>0</v>
      </c>
      <c r="BW49" s="175">
        <f>100*BV49/$AI49</f>
        <v>0</v>
      </c>
      <c r="BX49" s="173">
        <f>IF(BW49&gt;$AI$8,1,0)</f>
        <v>0</v>
      </c>
      <c r="BY49" s="175">
        <f>IF($R49=BV$17,BW49,0)</f>
        <v>0</v>
      </c>
      <c r="BZ49" s="173">
        <v>0</v>
      </c>
      <c r="CA49" s="175">
        <f>100*BZ49/$AI49</f>
        <v>0</v>
      </c>
      <c r="CB49" s="173">
        <f>IF(CA49&gt;$AI$8,1,0)</f>
        <v>0</v>
      </c>
      <c r="CC49" s="175">
        <f>IF($R49=BZ$17,CA49,0)</f>
        <v>0</v>
      </c>
      <c r="CD49" s="173">
        <v>0</v>
      </c>
      <c r="CE49" s="175">
        <f>100*CD49/$AI49</f>
        <v>0</v>
      </c>
      <c r="CF49" s="173">
        <f>IF(CE49&gt;$AI$8,1,0)</f>
        <v>0</v>
      </c>
      <c r="CG49" s="175">
        <f>IF($R49=CD$17,CE49,0)</f>
        <v>0</v>
      </c>
      <c r="CH49" s="173">
        <v>0</v>
      </c>
      <c r="CI49" s="175">
        <f>100*CH49/$AI49</f>
        <v>0</v>
      </c>
      <c r="CJ49" s="173">
        <f>IF(CI49&gt;$AI$8,1,0)</f>
        <v>0</v>
      </c>
      <c r="CK49" s="175">
        <f>IF($R49=CH$17,CI49,0)</f>
        <v>0</v>
      </c>
      <c r="CL49" s="173">
        <v>1185</v>
      </c>
      <c r="CM49" s="173">
        <v>0</v>
      </c>
      <c r="CN49" s="176"/>
    </row>
    <row r="50" ht="15.75" customHeight="1">
      <c r="A50" t="s" s="179">
        <v>2488</v>
      </c>
      <c r="B50" t="s" s="180">
        <v>166</v>
      </c>
      <c r="C50" t="s" s="180">
        <v>2489</v>
      </c>
      <c r="D50" t="s" s="181">
        <v>169</v>
      </c>
      <c r="E50" t="s" s="188">
        <v>79</v>
      </c>
      <c r="F50" t="s" s="146">
        <v>80</v>
      </c>
      <c r="G50" t="s" s="146">
        <v>1854</v>
      </c>
      <c r="H50" t="s" s="146">
        <v>1855</v>
      </c>
      <c r="I50" t="s" s="146">
        <v>64</v>
      </c>
      <c r="J50" t="s" s="146">
        <v>50</v>
      </c>
      <c r="K50" t="s" s="183">
        <f>O50</f>
        <v>28</v>
      </c>
      <c r="L50" s="189">
        <f>P50</f>
        <v>55.220309004838</v>
      </c>
      <c r="M50" t="s" s="146">
        <f>IF(O50="Lab","over","under")</f>
        <v>2429</v>
      </c>
      <c r="N50" s="145">
        <v>1</v>
      </c>
      <c r="O50" t="s" s="184">
        <v>28</v>
      </c>
      <c r="P50" s="147">
        <f>AQ50</f>
        <v>55.220309004838</v>
      </c>
      <c r="Q50" s="145">
        <f>T50+U50+V50</f>
        <v>0</v>
      </c>
      <c r="R50" t="s" s="185">
        <v>31</v>
      </c>
      <c r="S50" s="147">
        <f>BE50</f>
        <v>15.4138271861832</v>
      </c>
      <c r="T50" s="138"/>
      <c r="U50" s="138"/>
      <c r="V50" s="138"/>
      <c r="W50" s="138"/>
      <c r="X50" t="s" s="146">
        <f>IF($A50=Y50,"ok","bad")</f>
        <v>2430</v>
      </c>
      <c r="Y50" t="s" s="146">
        <v>2488</v>
      </c>
      <c r="Z50" t="s" s="146">
        <v>2489</v>
      </c>
      <c r="AA50" t="s" s="186">
        <v>27</v>
      </c>
      <c r="AB50" s="141">
        <f>100*AC50</f>
        <v>13.6347084</v>
      </c>
      <c r="AC50" s="190">
        <v>0.136347084</v>
      </c>
      <c r="AD50" t="s" s="187">
        <v>29</v>
      </c>
      <c r="AE50" s="141">
        <v>10.0478593</v>
      </c>
      <c r="AF50" s="190">
        <v>0.100478593</v>
      </c>
      <c r="AG50" s="138"/>
      <c r="AH50" s="145">
        <v>73452</v>
      </c>
      <c r="AI50" s="145">
        <v>38446</v>
      </c>
      <c r="AJ50" s="145">
        <v>638</v>
      </c>
      <c r="AK50" s="145">
        <v>15304</v>
      </c>
      <c r="AL50" s="145">
        <v>5242</v>
      </c>
      <c r="AM50" s="148">
        <f>100*AL50/$AI50</f>
        <v>13.6347084222026</v>
      </c>
      <c r="AN50" s="145">
        <f>IF(AM50&gt;$AI$8,1,0)</f>
        <v>0</v>
      </c>
      <c r="AO50" s="148">
        <f>IF($R50=AL$17,AM50,0)</f>
        <v>0</v>
      </c>
      <c r="AP50" s="145">
        <v>21230</v>
      </c>
      <c r="AQ50" s="148">
        <f>100*AP50/$AI50</f>
        <v>55.220309004838</v>
      </c>
      <c r="AR50" s="145">
        <f>IF(AQ50&gt;$AI$8,1,0)</f>
        <v>1</v>
      </c>
      <c r="AS50" s="148">
        <f>IF($R50=AP$17,AQ50,0)</f>
        <v>0</v>
      </c>
      <c r="AT50" s="145">
        <v>3863</v>
      </c>
      <c r="AU50" s="148">
        <f>100*AT50/$AI50</f>
        <v>10.0478593351714</v>
      </c>
      <c r="AV50" s="145">
        <f>IF(AU50&gt;$AI$8,1,0)</f>
        <v>0</v>
      </c>
      <c r="AW50" s="148">
        <f>IF($R50=AT$17,AU50,0)</f>
        <v>0</v>
      </c>
      <c r="AX50" s="145">
        <v>0</v>
      </c>
      <c r="AY50" s="148">
        <f>100*AX50/$AI50</f>
        <v>0</v>
      </c>
      <c r="AZ50" s="145">
        <f>IF(AY50&gt;$AI$8,1,0)</f>
        <v>0</v>
      </c>
      <c r="BA50" s="148">
        <f>IF($R50=AX$17,AY50,0)</f>
        <v>0</v>
      </c>
      <c r="BB50" s="145">
        <v>5926</v>
      </c>
      <c r="BC50" s="148">
        <f>100*BB50/$AI50</f>
        <v>15.4138271861832</v>
      </c>
      <c r="BD50" s="145">
        <f>IF(BC50&gt;$AI$8,1,0)</f>
        <v>0</v>
      </c>
      <c r="BE50" s="148">
        <f>IF($R50=BB$17,BC50,0)</f>
        <v>15.4138271861832</v>
      </c>
      <c r="BF50" s="145">
        <v>0</v>
      </c>
      <c r="BG50" s="148">
        <f>100*BF50/$AI50</f>
        <v>0</v>
      </c>
      <c r="BH50" s="145">
        <f>IF(BG50&gt;$AI$8,1,0)</f>
        <v>0</v>
      </c>
      <c r="BI50" s="148">
        <f>IF($R50=BF$17,BG50,0)</f>
        <v>0</v>
      </c>
      <c r="BJ50" s="145">
        <v>0</v>
      </c>
      <c r="BK50" s="148">
        <f>100*BJ50/$AI50</f>
        <v>0</v>
      </c>
      <c r="BL50" s="145">
        <f>IF(BK50&gt;$AI$8,1,0)</f>
        <v>0</v>
      </c>
      <c r="BM50" s="148">
        <f>IF($R50=BJ$17,BK50,0)</f>
        <v>0</v>
      </c>
      <c r="BN50" s="145">
        <v>0</v>
      </c>
      <c r="BO50" s="148">
        <f>100*BN50/$AI50</f>
        <v>0</v>
      </c>
      <c r="BP50" s="145">
        <f>IF(BO50&gt;$AI$8,1,0)</f>
        <v>0</v>
      </c>
      <c r="BQ50" s="148">
        <f>IF($R50=BN$17,BO50,0)</f>
        <v>0</v>
      </c>
      <c r="BR50" s="145">
        <v>0</v>
      </c>
      <c r="BS50" s="148">
        <f>100*BR50/$AI50</f>
        <v>0</v>
      </c>
      <c r="BT50" s="145">
        <f>IF(BS50&gt;$AI$8,1,0)</f>
        <v>0</v>
      </c>
      <c r="BU50" s="148">
        <f>IF($R50=BR$17,BS50,0)</f>
        <v>0</v>
      </c>
      <c r="BV50" s="145">
        <v>0</v>
      </c>
      <c r="BW50" s="148">
        <f>100*BV50/$AI50</f>
        <v>0</v>
      </c>
      <c r="BX50" s="145">
        <f>IF(BW50&gt;$AI$8,1,0)</f>
        <v>0</v>
      </c>
      <c r="BY50" s="148">
        <f>IF($R50=BV$17,BW50,0)</f>
        <v>0</v>
      </c>
      <c r="BZ50" s="145">
        <v>0</v>
      </c>
      <c r="CA50" s="148">
        <f>100*BZ50/$AI50</f>
        <v>0</v>
      </c>
      <c r="CB50" s="145">
        <f>IF(CA50&gt;$AI$8,1,0)</f>
        <v>0</v>
      </c>
      <c r="CC50" s="148">
        <f>IF($R50=BZ$17,CA50,0)</f>
        <v>0</v>
      </c>
      <c r="CD50" s="145">
        <v>0</v>
      </c>
      <c r="CE50" s="148">
        <f>100*CD50/$AI50</f>
        <v>0</v>
      </c>
      <c r="CF50" s="145">
        <f>IF(CE50&gt;$AI$8,1,0)</f>
        <v>0</v>
      </c>
      <c r="CG50" s="148">
        <f>IF($R50=CD$17,CE50,0)</f>
        <v>0</v>
      </c>
      <c r="CH50" s="145">
        <v>0</v>
      </c>
      <c r="CI50" s="148">
        <f>100*CH50/$AI50</f>
        <v>0</v>
      </c>
      <c r="CJ50" s="145">
        <f>IF(CI50&gt;$AI$8,1,0)</f>
        <v>0</v>
      </c>
      <c r="CK50" s="148">
        <f>IF($R50=CH$17,CI50,0)</f>
        <v>0</v>
      </c>
      <c r="CL50" s="145">
        <v>987</v>
      </c>
      <c r="CM50" s="145">
        <v>0</v>
      </c>
      <c r="CN50" s="149"/>
    </row>
    <row r="51" ht="15.75" customHeight="1">
      <c r="A51" t="s" s="179">
        <v>2490</v>
      </c>
      <c r="B51" t="s" s="180">
        <v>75</v>
      </c>
      <c r="C51" t="s" s="180">
        <v>2491</v>
      </c>
      <c r="D51" t="s" s="181">
        <v>78</v>
      </c>
      <c r="E51" t="s" s="182">
        <v>79</v>
      </c>
      <c r="F51" t="s" s="130">
        <v>80</v>
      </c>
      <c r="G51" t="s" s="130">
        <v>2492</v>
      </c>
      <c r="H51" t="s" s="130">
        <v>2493</v>
      </c>
      <c r="I51" t="s" s="130">
        <v>64</v>
      </c>
      <c r="J51" t="s" s="130">
        <v>50</v>
      </c>
      <c r="K51" t="s" s="183">
        <f>_xlfn.IFS(Q51=0,O51,T51=1,R51,U51=1,AA51)</f>
        <v>28</v>
      </c>
      <c r="L51" s="189">
        <f>_xlfn.IFS(Q51=0,P51,T51=1,S51,U51=1,AB51)</f>
        <v>44.5328864683703</v>
      </c>
      <c r="M51" t="s" s="130">
        <f>IF(O51="Lab","over","under")</f>
        <v>2429</v>
      </c>
      <c r="N51" s="173">
        <v>1</v>
      </c>
      <c r="O51" t="s" s="184">
        <v>28</v>
      </c>
      <c r="P51" s="131">
        <f>AQ51</f>
        <v>44.5328864683703</v>
      </c>
      <c r="Q51" s="173">
        <f>T51+U51+V51</f>
        <v>0</v>
      </c>
      <c r="R51" t="s" s="185">
        <v>27</v>
      </c>
      <c r="S51" s="131">
        <f>AO51</f>
        <v>18.4666945957269</v>
      </c>
      <c r="T51" s="169"/>
      <c r="U51" s="169"/>
      <c r="V51" s="169"/>
      <c r="W51" s="169"/>
      <c r="X51" t="s" s="130">
        <f>IF($A51=Y51,"ok","bad")</f>
        <v>2430</v>
      </c>
      <c r="Y51" t="s" s="130">
        <v>2490</v>
      </c>
      <c r="Z51" t="s" s="130">
        <v>2491</v>
      </c>
      <c r="AA51" t="s" s="186">
        <v>2365</v>
      </c>
      <c r="AB51" s="125">
        <f>100*AC51</f>
        <v>14.6934786</v>
      </c>
      <c r="AC51" s="191">
        <v>0.146934786</v>
      </c>
      <c r="AD51" t="s" s="187">
        <v>31</v>
      </c>
      <c r="AE51" s="125">
        <v>10.0377042</v>
      </c>
      <c r="AF51" s="191">
        <v>0.100377042</v>
      </c>
      <c r="AG51" s="169"/>
      <c r="AH51" s="173">
        <v>65520</v>
      </c>
      <c r="AI51" s="173">
        <v>35805</v>
      </c>
      <c r="AJ51" s="173">
        <v>160</v>
      </c>
      <c r="AK51" s="173">
        <v>9333</v>
      </c>
      <c r="AL51" s="173">
        <v>6612</v>
      </c>
      <c r="AM51" s="175">
        <f>100*AL51/$AI51</f>
        <v>18.4666945957269</v>
      </c>
      <c r="AN51" s="173">
        <f>IF(AM51&gt;$AI$8,1,0)</f>
        <v>0</v>
      </c>
      <c r="AO51" s="175">
        <f>IF($R51=AL$17,AM51,0)</f>
        <v>18.4666945957269</v>
      </c>
      <c r="AP51" s="173">
        <v>15945</v>
      </c>
      <c r="AQ51" s="175">
        <f>100*AP51/$AI51</f>
        <v>44.5328864683703</v>
      </c>
      <c r="AR51" s="173">
        <f>IF(AQ51&gt;$AI$8,1,0)</f>
        <v>0</v>
      </c>
      <c r="AS51" s="175">
        <f>IF($R51=AP$17,AQ51,0)</f>
        <v>0</v>
      </c>
      <c r="AT51" s="173">
        <v>3252</v>
      </c>
      <c r="AU51" s="175">
        <f>100*AT51/$AI51</f>
        <v>9.082530372852951</v>
      </c>
      <c r="AV51" s="173">
        <f>IF(AU51&gt;$AI$8,1,0)</f>
        <v>0</v>
      </c>
      <c r="AW51" s="175">
        <f>IF($R51=AT$17,AU51,0)</f>
        <v>0</v>
      </c>
      <c r="AX51" s="173">
        <v>5261</v>
      </c>
      <c r="AY51" s="175">
        <f>100*AX51/$AI51</f>
        <v>14.6934785644463</v>
      </c>
      <c r="AZ51" s="173">
        <f>IF(AY51&gt;$AI$8,1,0)</f>
        <v>0</v>
      </c>
      <c r="BA51" s="175">
        <f>IF($R51=AX$17,AY51,0)</f>
        <v>0</v>
      </c>
      <c r="BB51" s="173">
        <v>3594</v>
      </c>
      <c r="BC51" s="175">
        <f>100*BB51/$AI51</f>
        <v>10.0377042312526</v>
      </c>
      <c r="BD51" s="173">
        <f>IF(BC51&gt;$AI$8,1,0)</f>
        <v>0</v>
      </c>
      <c r="BE51" s="175">
        <f>IF($R51=BB$17,BC51,0)</f>
        <v>0</v>
      </c>
      <c r="BF51" s="173">
        <v>0</v>
      </c>
      <c r="BG51" s="175">
        <f>100*BF51/$AI51</f>
        <v>0</v>
      </c>
      <c r="BH51" s="173">
        <f>IF(BG51&gt;$AI$8,1,0)</f>
        <v>0</v>
      </c>
      <c r="BI51" s="175">
        <f>IF($R51=BF$17,BG51,0)</f>
        <v>0</v>
      </c>
      <c r="BJ51" s="173">
        <v>0</v>
      </c>
      <c r="BK51" s="175">
        <f>100*BJ51/$AI51</f>
        <v>0</v>
      </c>
      <c r="BL51" s="173">
        <f>IF(BK51&gt;$AI$8,1,0)</f>
        <v>0</v>
      </c>
      <c r="BM51" s="175">
        <f>IF($R51=BJ$17,BK51,0)</f>
        <v>0</v>
      </c>
      <c r="BN51" s="173">
        <v>0</v>
      </c>
      <c r="BO51" s="175">
        <f>100*BN51/$AI51</f>
        <v>0</v>
      </c>
      <c r="BP51" s="173">
        <f>IF(BO51&gt;$AI$8,1,0)</f>
        <v>0</v>
      </c>
      <c r="BQ51" s="175">
        <f>IF($R51=BN$17,BO51,0)</f>
        <v>0</v>
      </c>
      <c r="BR51" s="173">
        <v>0</v>
      </c>
      <c r="BS51" s="175">
        <f>100*BR51/$AI51</f>
        <v>0</v>
      </c>
      <c r="BT51" s="173">
        <f>IF(BS51&gt;$AI$8,1,0)</f>
        <v>0</v>
      </c>
      <c r="BU51" s="175">
        <f>IF($R51=BR$17,BS51,0)</f>
        <v>0</v>
      </c>
      <c r="BV51" s="173">
        <v>0</v>
      </c>
      <c r="BW51" s="175">
        <f>100*BV51/$AI51</f>
        <v>0</v>
      </c>
      <c r="BX51" s="173">
        <f>IF(BW51&gt;$AI$8,1,0)</f>
        <v>0</v>
      </c>
      <c r="BY51" s="175">
        <f>IF($R51=BV$17,BW51,0)</f>
        <v>0</v>
      </c>
      <c r="BZ51" s="173">
        <v>0</v>
      </c>
      <c r="CA51" s="175">
        <f>100*BZ51/$AI51</f>
        <v>0</v>
      </c>
      <c r="CB51" s="173">
        <f>IF(CA51&gt;$AI$8,1,0)</f>
        <v>0</v>
      </c>
      <c r="CC51" s="175">
        <f>IF($R51=BZ$17,CA51,0)</f>
        <v>0</v>
      </c>
      <c r="CD51" s="173">
        <v>0</v>
      </c>
      <c r="CE51" s="175">
        <f>100*CD51/$AI51</f>
        <v>0</v>
      </c>
      <c r="CF51" s="173">
        <f>IF(CE51&gt;$AI$8,1,0)</f>
        <v>0</v>
      </c>
      <c r="CG51" s="175">
        <f>IF($R51=CD$17,CE51,0)</f>
        <v>0</v>
      </c>
      <c r="CH51" s="173">
        <v>0</v>
      </c>
      <c r="CI51" s="175">
        <f>100*CH51/$AI51</f>
        <v>0</v>
      </c>
      <c r="CJ51" s="173">
        <f>IF(CI51&gt;$AI$8,1,0)</f>
        <v>0</v>
      </c>
      <c r="CK51" s="175">
        <f>IF($R51=CH$17,CI51,0)</f>
        <v>0</v>
      </c>
      <c r="CL51" s="173">
        <v>0</v>
      </c>
      <c r="CM51" s="173">
        <v>0</v>
      </c>
      <c r="CN51" s="176"/>
    </row>
    <row r="52" ht="15.75" customHeight="1">
      <c r="A52" t="s" s="179">
        <v>2494</v>
      </c>
      <c r="B52" t="s" s="180">
        <v>197</v>
      </c>
      <c r="C52" t="s" s="180">
        <v>455</v>
      </c>
      <c r="D52" t="s" s="181">
        <v>200</v>
      </c>
      <c r="E52" t="s" s="188">
        <v>79</v>
      </c>
      <c r="F52" t="s" s="146">
        <v>80</v>
      </c>
      <c r="G52" t="s" s="146">
        <v>456</v>
      </c>
      <c r="H52" t="s" s="146">
        <v>414</v>
      </c>
      <c r="I52" t="s" s="146">
        <v>49</v>
      </c>
      <c r="J52" t="s" s="146">
        <v>50</v>
      </c>
      <c r="K52" t="s" s="183">
        <f>_xlfn.IFS(Q52=0,O52,T52=1,R52,U52=1,AA52)</f>
        <v>28</v>
      </c>
      <c r="L52" s="189">
        <f>_xlfn.IFS(Q52=0,P52,T52=1,S52,U52=1,AB52)</f>
        <v>49.6409706173655</v>
      </c>
      <c r="M52" t="s" s="146">
        <f>IF(O52="Lab","over","under")</f>
        <v>2429</v>
      </c>
      <c r="N52" s="145">
        <v>1</v>
      </c>
      <c r="O52" t="s" s="184">
        <v>28</v>
      </c>
      <c r="P52" s="147">
        <f>AQ52</f>
        <v>49.6409706173655</v>
      </c>
      <c r="Q52" s="145">
        <f>T52+U52+V52</f>
        <v>0</v>
      </c>
      <c r="R52" t="s" s="185">
        <v>31</v>
      </c>
      <c r="S52" s="147">
        <f>BE52</f>
        <v>17.3097556949488</v>
      </c>
      <c r="T52" s="138"/>
      <c r="U52" s="138"/>
      <c r="V52" s="138"/>
      <c r="W52" s="138"/>
      <c r="X52" t="s" s="146">
        <f>IF($A52=Y52,"ok","bad")</f>
        <v>2430</v>
      </c>
      <c r="Y52" t="s" s="146">
        <v>2494</v>
      </c>
      <c r="Z52" t="s" s="146">
        <v>455</v>
      </c>
      <c r="AA52" t="s" s="186">
        <v>27</v>
      </c>
      <c r="AB52" s="141">
        <f>100*AC52</f>
        <v>13.9753219</v>
      </c>
      <c r="AC52" s="190">
        <v>0.139753219</v>
      </c>
      <c r="AD52" t="s" s="187">
        <v>2365</v>
      </c>
      <c r="AE52" s="141">
        <v>10.0342522</v>
      </c>
      <c r="AF52" s="190">
        <v>0.100342522</v>
      </c>
      <c r="AG52" s="138"/>
      <c r="AH52" s="145">
        <v>74869</v>
      </c>
      <c r="AI52" s="145">
        <v>48464</v>
      </c>
      <c r="AJ52" s="145">
        <v>264</v>
      </c>
      <c r="AK52" s="145">
        <v>15669</v>
      </c>
      <c r="AL52" s="145">
        <v>6773</v>
      </c>
      <c r="AM52" s="148">
        <f>100*AL52/$AI52</f>
        <v>13.975321888412</v>
      </c>
      <c r="AN52" s="145">
        <f>IF(AM52&gt;$AI$8,1,0)</f>
        <v>0</v>
      </c>
      <c r="AO52" s="148">
        <f>IF($R52=AL$17,AM52,0)</f>
        <v>0</v>
      </c>
      <c r="AP52" s="145">
        <v>24058</v>
      </c>
      <c r="AQ52" s="148">
        <f>100*AP52/$AI52</f>
        <v>49.6409706173655</v>
      </c>
      <c r="AR52" s="145">
        <f>IF(AQ52&gt;$AI$8,1,0)</f>
        <v>0</v>
      </c>
      <c r="AS52" s="148">
        <f>IF($R52=AP$17,AQ52,0)</f>
        <v>0</v>
      </c>
      <c r="AT52" s="145">
        <v>4159</v>
      </c>
      <c r="AU52" s="148">
        <f>100*AT52/$AI52</f>
        <v>8.581627599867939</v>
      </c>
      <c r="AV52" s="145">
        <f>IF(AU52&gt;$AI$8,1,0)</f>
        <v>0</v>
      </c>
      <c r="AW52" s="148">
        <f>IF($R52=AT$17,AU52,0)</f>
        <v>0</v>
      </c>
      <c r="AX52" s="145">
        <v>4863</v>
      </c>
      <c r="AY52" s="148">
        <f>100*AX52/$AI52</f>
        <v>10.0342522284582</v>
      </c>
      <c r="AZ52" s="145">
        <f>IF(AY52&gt;$AI$8,1,0)</f>
        <v>0</v>
      </c>
      <c r="BA52" s="148">
        <f>IF($R52=AX$17,AY52,0)</f>
        <v>0</v>
      </c>
      <c r="BB52" s="145">
        <v>8389</v>
      </c>
      <c r="BC52" s="148">
        <f>100*BB52/$AI52</f>
        <v>17.3097556949488</v>
      </c>
      <c r="BD52" s="145">
        <f>IF(BC52&gt;$AI$8,1,0)</f>
        <v>0</v>
      </c>
      <c r="BE52" s="148">
        <f>IF($R52=BB$17,BC52,0)</f>
        <v>17.3097556949488</v>
      </c>
      <c r="BF52" s="145">
        <v>0</v>
      </c>
      <c r="BG52" s="148">
        <f>100*BF52/$AI52</f>
        <v>0</v>
      </c>
      <c r="BH52" s="145">
        <f>IF(BG52&gt;$AI$8,1,0)</f>
        <v>0</v>
      </c>
      <c r="BI52" s="148">
        <f>IF($R52=BF$17,BG52,0)</f>
        <v>0</v>
      </c>
      <c r="BJ52" s="145">
        <v>0</v>
      </c>
      <c r="BK52" s="148">
        <f>100*BJ52/$AI52</f>
        <v>0</v>
      </c>
      <c r="BL52" s="145">
        <f>IF(BK52&gt;$AI$8,1,0)</f>
        <v>0</v>
      </c>
      <c r="BM52" s="148">
        <f>IF($R52=BJ$17,BK52,0)</f>
        <v>0</v>
      </c>
      <c r="BN52" s="145">
        <v>0</v>
      </c>
      <c r="BO52" s="148">
        <f>100*BN52/$AI52</f>
        <v>0</v>
      </c>
      <c r="BP52" s="145">
        <f>IF(BO52&gt;$AI$8,1,0)</f>
        <v>0</v>
      </c>
      <c r="BQ52" s="148">
        <f>IF($R52=BN$17,BO52,0)</f>
        <v>0</v>
      </c>
      <c r="BR52" s="145">
        <v>0</v>
      </c>
      <c r="BS52" s="148">
        <f>100*BR52/$AI52</f>
        <v>0</v>
      </c>
      <c r="BT52" s="145">
        <f>IF(BS52&gt;$AI$8,1,0)</f>
        <v>0</v>
      </c>
      <c r="BU52" s="148">
        <f>IF($R52=BR$17,BS52,0)</f>
        <v>0</v>
      </c>
      <c r="BV52" s="145">
        <v>0</v>
      </c>
      <c r="BW52" s="148">
        <f>100*BV52/$AI52</f>
        <v>0</v>
      </c>
      <c r="BX52" s="145">
        <f>IF(BW52&gt;$AI$8,1,0)</f>
        <v>0</v>
      </c>
      <c r="BY52" s="148">
        <f>IF($R52=BV$17,BW52,0)</f>
        <v>0</v>
      </c>
      <c r="BZ52" s="145">
        <v>0</v>
      </c>
      <c r="CA52" s="148">
        <f>100*BZ52/$AI52</f>
        <v>0</v>
      </c>
      <c r="CB52" s="145">
        <f>IF(CA52&gt;$AI$8,1,0)</f>
        <v>0</v>
      </c>
      <c r="CC52" s="148">
        <f>IF($R52=BZ$17,CA52,0)</f>
        <v>0</v>
      </c>
      <c r="CD52" s="145">
        <v>0</v>
      </c>
      <c r="CE52" s="148">
        <f>100*CD52/$AI52</f>
        <v>0</v>
      </c>
      <c r="CF52" s="145">
        <f>IF(CE52&gt;$AI$8,1,0)</f>
        <v>0</v>
      </c>
      <c r="CG52" s="148">
        <f>IF($R52=CD$17,CE52,0)</f>
        <v>0</v>
      </c>
      <c r="CH52" s="145">
        <v>0</v>
      </c>
      <c r="CI52" s="148">
        <f>100*CH52/$AI52</f>
        <v>0</v>
      </c>
      <c r="CJ52" s="145">
        <f>IF(CI52&gt;$AI$8,1,0)</f>
        <v>0</v>
      </c>
      <c r="CK52" s="148">
        <f>IF($R52=CH$17,CI52,0)</f>
        <v>0</v>
      </c>
      <c r="CL52" s="145">
        <v>2038</v>
      </c>
      <c r="CM52" s="145">
        <v>0</v>
      </c>
      <c r="CN52" s="149"/>
    </row>
    <row r="53" ht="15.75" customHeight="1">
      <c r="A53" t="s" s="179">
        <v>2495</v>
      </c>
      <c r="B53" t="s" s="180">
        <v>183</v>
      </c>
      <c r="C53" t="s" s="180">
        <v>223</v>
      </c>
      <c r="D53" t="s" s="181">
        <v>186</v>
      </c>
      <c r="E53" t="s" s="182">
        <v>79</v>
      </c>
      <c r="F53" t="s" s="130">
        <v>80</v>
      </c>
      <c r="G53" t="s" s="130">
        <v>225</v>
      </c>
      <c r="H53" t="s" s="130">
        <v>226</v>
      </c>
      <c r="I53" t="s" s="130">
        <v>49</v>
      </c>
      <c r="J53" t="s" s="130">
        <v>50</v>
      </c>
      <c r="K53" t="s" s="183">
        <f>_xlfn.IFS(Q53=0,O53,T53=1,R53,U53=1,AA53)</f>
        <v>28</v>
      </c>
      <c r="L53" s="189">
        <f>_xlfn.IFS(Q53=0,P53,T53=1,S53,U53=1,AB53)</f>
        <v>45.1117833689958</v>
      </c>
      <c r="M53" t="s" s="130">
        <f>IF(O53="Lab","over","under")</f>
        <v>2429</v>
      </c>
      <c r="N53" s="173">
        <v>1</v>
      </c>
      <c r="O53" t="s" s="184">
        <v>28</v>
      </c>
      <c r="P53" s="131">
        <f>AQ53</f>
        <v>45.1117833689958</v>
      </c>
      <c r="Q53" s="173">
        <f>T53+U53+V53</f>
        <v>0</v>
      </c>
      <c r="R53" t="s" s="185">
        <v>27</v>
      </c>
      <c r="S53" s="131">
        <f>AO53</f>
        <v>21.9188863474262</v>
      </c>
      <c r="T53" s="169"/>
      <c r="U53" s="169"/>
      <c r="V53" s="169"/>
      <c r="W53" s="169"/>
      <c r="X53" t="s" s="130">
        <f>IF($A53=Y53,"ok","bad")</f>
        <v>2430</v>
      </c>
      <c r="Y53" t="s" s="130">
        <v>2495</v>
      </c>
      <c r="Z53" t="s" s="130">
        <v>223</v>
      </c>
      <c r="AA53" t="s" s="186">
        <v>2365</v>
      </c>
      <c r="AB53" s="125">
        <f>100*AC53</f>
        <v>11.1857153</v>
      </c>
      <c r="AC53" s="191">
        <v>0.111857153</v>
      </c>
      <c r="AD53" t="s" s="187">
        <v>29</v>
      </c>
      <c r="AE53" s="125">
        <v>9.8994073</v>
      </c>
      <c r="AF53" s="191">
        <v>0.098994073</v>
      </c>
      <c r="AG53" s="169"/>
      <c r="AH53" s="173">
        <v>72478</v>
      </c>
      <c r="AI53" s="173">
        <v>40659</v>
      </c>
      <c r="AJ53" s="173">
        <v>210</v>
      </c>
      <c r="AK53" s="173">
        <v>9430</v>
      </c>
      <c r="AL53" s="173">
        <v>8912</v>
      </c>
      <c r="AM53" s="175">
        <f>100*AL53/$AI53</f>
        <v>21.9188863474262</v>
      </c>
      <c r="AN53" s="173">
        <f>IF(AM53&gt;$AI$8,1,0)</f>
        <v>0</v>
      </c>
      <c r="AO53" s="175">
        <f>IF($R53=AL$17,AM53,0)</f>
        <v>21.9188863474262</v>
      </c>
      <c r="AP53" s="173">
        <v>18342</v>
      </c>
      <c r="AQ53" s="175">
        <f>100*AP53/$AI53</f>
        <v>45.1117833689958</v>
      </c>
      <c r="AR53" s="173">
        <f>IF(AQ53&gt;$AI$8,1,0)</f>
        <v>0</v>
      </c>
      <c r="AS53" s="175">
        <f>IF($R53=AP$17,AQ53,0)</f>
        <v>0</v>
      </c>
      <c r="AT53" s="173">
        <v>4025</v>
      </c>
      <c r="AU53" s="175">
        <f>100*AT53/$AI53</f>
        <v>9.899407265304109</v>
      </c>
      <c r="AV53" s="173">
        <f>IF(AU53&gt;$AI$8,1,0)</f>
        <v>0</v>
      </c>
      <c r="AW53" s="175">
        <f>IF($R53=AT$17,AU53,0)</f>
        <v>0</v>
      </c>
      <c r="AX53" s="173">
        <v>4548</v>
      </c>
      <c r="AY53" s="175">
        <f>100*AX53/$AI53</f>
        <v>11.1857153397772</v>
      </c>
      <c r="AZ53" s="173">
        <f>IF(AY53&gt;$AI$8,1,0)</f>
        <v>0</v>
      </c>
      <c r="BA53" s="175">
        <f>IF($R53=AX$17,AY53,0)</f>
        <v>0</v>
      </c>
      <c r="BB53" s="173">
        <v>2394</v>
      </c>
      <c r="BC53" s="175">
        <f>100*BB53/$AI53</f>
        <v>5.88799527779827</v>
      </c>
      <c r="BD53" s="173">
        <f>IF(BC53&gt;$AI$8,1,0)</f>
        <v>0</v>
      </c>
      <c r="BE53" s="175">
        <f>IF($R53=BB$17,BC53,0)</f>
        <v>0</v>
      </c>
      <c r="BF53" s="173">
        <v>0</v>
      </c>
      <c r="BG53" s="175">
        <f>100*BF53/$AI53</f>
        <v>0</v>
      </c>
      <c r="BH53" s="173">
        <f>IF(BG53&gt;$AI$8,1,0)</f>
        <v>0</v>
      </c>
      <c r="BI53" s="175">
        <f>IF($R53=BF$17,BG53,0)</f>
        <v>0</v>
      </c>
      <c r="BJ53" s="173">
        <v>0</v>
      </c>
      <c r="BK53" s="175">
        <f>100*BJ53/$AI53</f>
        <v>0</v>
      </c>
      <c r="BL53" s="173">
        <f>IF(BK53&gt;$AI$8,1,0)</f>
        <v>0</v>
      </c>
      <c r="BM53" s="175">
        <f>IF($R53=BJ$17,BK53,0)</f>
        <v>0</v>
      </c>
      <c r="BN53" s="173">
        <v>0</v>
      </c>
      <c r="BO53" s="175">
        <f>100*BN53/$AI53</f>
        <v>0</v>
      </c>
      <c r="BP53" s="173">
        <f>IF(BO53&gt;$AI$8,1,0)</f>
        <v>0</v>
      </c>
      <c r="BQ53" s="175">
        <f>IF($R53=BN$17,BO53,0)</f>
        <v>0</v>
      </c>
      <c r="BR53" s="173">
        <v>0</v>
      </c>
      <c r="BS53" s="175">
        <f>100*BR53/$AI53</f>
        <v>0</v>
      </c>
      <c r="BT53" s="173">
        <f>IF(BS53&gt;$AI$8,1,0)</f>
        <v>0</v>
      </c>
      <c r="BU53" s="175">
        <f>IF($R53=BR$17,BS53,0)</f>
        <v>0</v>
      </c>
      <c r="BV53" s="173">
        <v>0</v>
      </c>
      <c r="BW53" s="175">
        <f>100*BV53/$AI53</f>
        <v>0</v>
      </c>
      <c r="BX53" s="173">
        <f>IF(BW53&gt;$AI$8,1,0)</f>
        <v>0</v>
      </c>
      <c r="BY53" s="175">
        <f>IF($R53=BV$17,BW53,0)</f>
        <v>0</v>
      </c>
      <c r="BZ53" s="173">
        <v>0</v>
      </c>
      <c r="CA53" s="175">
        <f>100*BZ53/$AI53</f>
        <v>0</v>
      </c>
      <c r="CB53" s="173">
        <f>IF(CA53&gt;$AI$8,1,0)</f>
        <v>0</v>
      </c>
      <c r="CC53" s="175">
        <f>IF($R53=BZ$17,CA53,0)</f>
        <v>0</v>
      </c>
      <c r="CD53" s="173">
        <v>0</v>
      </c>
      <c r="CE53" s="175">
        <f>100*CD53/$AI53</f>
        <v>0</v>
      </c>
      <c r="CF53" s="173">
        <f>IF(CE53&gt;$AI$8,1,0)</f>
        <v>0</v>
      </c>
      <c r="CG53" s="175">
        <f>IF($R53=CD$17,CE53,0)</f>
        <v>0</v>
      </c>
      <c r="CH53" s="173">
        <v>0</v>
      </c>
      <c r="CI53" s="175">
        <f>100*CH53/$AI53</f>
        <v>0</v>
      </c>
      <c r="CJ53" s="173">
        <f>IF(CI53&gt;$AI$8,1,0)</f>
        <v>0</v>
      </c>
      <c r="CK53" s="175">
        <f>IF($R53=CH$17,CI53,0)</f>
        <v>0</v>
      </c>
      <c r="CL53" s="173">
        <v>532</v>
      </c>
      <c r="CM53" s="173">
        <v>0</v>
      </c>
      <c r="CN53" s="176"/>
    </row>
    <row r="54" ht="15.75" customHeight="1">
      <c r="A54" t="s" s="179">
        <v>2496</v>
      </c>
      <c r="B54" t="s" s="180">
        <v>166</v>
      </c>
      <c r="C54" t="s" s="180">
        <v>2497</v>
      </c>
      <c r="D54" t="s" s="181">
        <v>169</v>
      </c>
      <c r="E54" t="s" s="188">
        <v>79</v>
      </c>
      <c r="F54" t="s" s="146">
        <v>80</v>
      </c>
      <c r="G54" t="s" s="146">
        <v>1297</v>
      </c>
      <c r="H54" t="s" s="146">
        <v>1298</v>
      </c>
      <c r="I54" t="s" s="146">
        <v>64</v>
      </c>
      <c r="J54" t="s" s="146">
        <v>50</v>
      </c>
      <c r="K54" t="s" s="183">
        <f>_xlfn.IFS(Q54=0,O54,T54=1,R54,U54=1,AA54)</f>
        <v>28</v>
      </c>
      <c r="L54" s="189">
        <f>_xlfn.IFS(Q54=0,P54,T54=1,S54,U54=1,AB54)</f>
        <v>49.2959941809113</v>
      </c>
      <c r="M54" t="s" s="146">
        <f>IF(O54="Lab","over","under")</f>
        <v>2429</v>
      </c>
      <c r="N54" s="145">
        <v>1</v>
      </c>
      <c r="O54" t="s" s="184">
        <v>28</v>
      </c>
      <c r="P54" s="147">
        <f>AQ54</f>
        <v>49.2959941809113</v>
      </c>
      <c r="Q54" s="145">
        <f>T54+U54+V54</f>
        <v>0</v>
      </c>
      <c r="R54" t="s" s="185">
        <v>27</v>
      </c>
      <c r="S54" s="147">
        <f>AO54</f>
        <v>17.1039642541695</v>
      </c>
      <c r="T54" s="138"/>
      <c r="U54" s="138"/>
      <c r="V54" s="138"/>
      <c r="W54" s="138"/>
      <c r="X54" t="s" s="146">
        <f>IF($A54=Y54,"ok","bad")</f>
        <v>2430</v>
      </c>
      <c r="Y54" t="s" s="146">
        <v>2496</v>
      </c>
      <c r="Z54" t="s" s="146">
        <v>2497</v>
      </c>
      <c r="AA54" t="s" s="186">
        <v>2365</v>
      </c>
      <c r="AB54" s="141">
        <f>100*AC54</f>
        <v>16.3168286</v>
      </c>
      <c r="AC54" s="190">
        <v>0.163168286</v>
      </c>
      <c r="AD54" t="s" s="187">
        <v>31</v>
      </c>
      <c r="AE54" s="141">
        <v>9.8560815</v>
      </c>
      <c r="AF54" s="190">
        <v>0.098560815</v>
      </c>
      <c r="AG54" s="138"/>
      <c r="AH54" s="145">
        <v>70069</v>
      </c>
      <c r="AI54" s="145">
        <v>38494</v>
      </c>
      <c r="AJ54" s="145">
        <v>121</v>
      </c>
      <c r="AK54" s="145">
        <v>12392</v>
      </c>
      <c r="AL54" s="145">
        <v>6584</v>
      </c>
      <c r="AM54" s="148">
        <f>100*AL54/$AI54</f>
        <v>17.1039642541695</v>
      </c>
      <c r="AN54" s="145">
        <f>IF(AM54&gt;$AI$8,1,0)</f>
        <v>0</v>
      </c>
      <c r="AO54" s="148">
        <f>IF($R54=AL$17,AM54,0)</f>
        <v>17.1039642541695</v>
      </c>
      <c r="AP54" s="145">
        <v>18976</v>
      </c>
      <c r="AQ54" s="148">
        <f>100*AP54/$AI54</f>
        <v>49.2959941809113</v>
      </c>
      <c r="AR54" s="145">
        <f>IF(AQ54&gt;$AI$8,1,0)</f>
        <v>0</v>
      </c>
      <c r="AS54" s="148">
        <f>IF($R54=AP$17,AQ54,0)</f>
        <v>0</v>
      </c>
      <c r="AT54" s="145">
        <v>1743</v>
      </c>
      <c r="AU54" s="148">
        <f>100*AT54/$AI54</f>
        <v>4.52797838624201</v>
      </c>
      <c r="AV54" s="145">
        <f>IF(AU54&gt;$AI$8,1,0)</f>
        <v>0</v>
      </c>
      <c r="AW54" s="148">
        <f>IF($R54=AT$17,AU54,0)</f>
        <v>0</v>
      </c>
      <c r="AX54" s="145">
        <v>6281</v>
      </c>
      <c r="AY54" s="148">
        <f>100*AX54/$AI54</f>
        <v>16.3168285966644</v>
      </c>
      <c r="AZ54" s="145">
        <f>IF(AY54&gt;$AI$8,1,0)</f>
        <v>0</v>
      </c>
      <c r="BA54" s="148">
        <f>IF($R54=AX$17,AY54,0)</f>
        <v>0</v>
      </c>
      <c r="BB54" s="145">
        <v>3794</v>
      </c>
      <c r="BC54" s="148">
        <f>100*BB54/$AI54</f>
        <v>9.856081467241649</v>
      </c>
      <c r="BD54" s="145">
        <f>IF(BC54&gt;$AI$8,1,0)</f>
        <v>0</v>
      </c>
      <c r="BE54" s="148">
        <f>IF($R54=BB$17,BC54,0)</f>
        <v>0</v>
      </c>
      <c r="BF54" s="145">
        <v>0</v>
      </c>
      <c r="BG54" s="148">
        <f>100*BF54/$AI54</f>
        <v>0</v>
      </c>
      <c r="BH54" s="145">
        <f>IF(BG54&gt;$AI$8,1,0)</f>
        <v>0</v>
      </c>
      <c r="BI54" s="148">
        <f>IF($R54=BF$17,BG54,0)</f>
        <v>0</v>
      </c>
      <c r="BJ54" s="145">
        <v>0</v>
      </c>
      <c r="BK54" s="148">
        <f>100*BJ54/$AI54</f>
        <v>0</v>
      </c>
      <c r="BL54" s="145">
        <f>IF(BK54&gt;$AI$8,1,0)</f>
        <v>0</v>
      </c>
      <c r="BM54" s="148">
        <f>IF($R54=BJ$17,BK54,0)</f>
        <v>0</v>
      </c>
      <c r="BN54" s="145">
        <v>0</v>
      </c>
      <c r="BO54" s="148">
        <f>100*BN54/$AI54</f>
        <v>0</v>
      </c>
      <c r="BP54" s="145">
        <f>IF(BO54&gt;$AI$8,1,0)</f>
        <v>0</v>
      </c>
      <c r="BQ54" s="148">
        <f>IF($R54=BN$17,BO54,0)</f>
        <v>0</v>
      </c>
      <c r="BR54" s="145">
        <v>0</v>
      </c>
      <c r="BS54" s="148">
        <f>100*BR54/$AI54</f>
        <v>0</v>
      </c>
      <c r="BT54" s="145">
        <f>IF(BS54&gt;$AI$8,1,0)</f>
        <v>0</v>
      </c>
      <c r="BU54" s="148">
        <f>IF($R54=BR$17,BS54,0)</f>
        <v>0</v>
      </c>
      <c r="BV54" s="145">
        <v>0</v>
      </c>
      <c r="BW54" s="148">
        <f>100*BV54/$AI54</f>
        <v>0</v>
      </c>
      <c r="BX54" s="145">
        <f>IF(BW54&gt;$AI$8,1,0)</f>
        <v>0</v>
      </c>
      <c r="BY54" s="148">
        <f>IF($R54=BV$17,BW54,0)</f>
        <v>0</v>
      </c>
      <c r="BZ54" s="145">
        <v>0</v>
      </c>
      <c r="CA54" s="148">
        <f>100*BZ54/$AI54</f>
        <v>0</v>
      </c>
      <c r="CB54" s="145">
        <f>IF(CA54&gt;$AI$8,1,0)</f>
        <v>0</v>
      </c>
      <c r="CC54" s="148">
        <f>IF($R54=BZ$17,CA54,0)</f>
        <v>0</v>
      </c>
      <c r="CD54" s="145">
        <v>0</v>
      </c>
      <c r="CE54" s="148">
        <f>100*CD54/$AI54</f>
        <v>0</v>
      </c>
      <c r="CF54" s="145">
        <f>IF(CE54&gt;$AI$8,1,0)</f>
        <v>0</v>
      </c>
      <c r="CG54" s="148">
        <f>IF($R54=CD$17,CE54,0)</f>
        <v>0</v>
      </c>
      <c r="CH54" s="145">
        <v>0</v>
      </c>
      <c r="CI54" s="148">
        <f>100*CH54/$AI54</f>
        <v>0</v>
      </c>
      <c r="CJ54" s="145">
        <f>IF(CI54&gt;$AI$8,1,0)</f>
        <v>0</v>
      </c>
      <c r="CK54" s="148">
        <f>IF($R54=CH$17,CI54,0)</f>
        <v>0</v>
      </c>
      <c r="CL54" s="145">
        <v>2390</v>
      </c>
      <c r="CM54" s="145">
        <v>0</v>
      </c>
      <c r="CN54" s="149"/>
    </row>
    <row r="55" ht="15.75" customHeight="1">
      <c r="A55" t="s" s="179">
        <v>2498</v>
      </c>
      <c r="B55" t="s" s="180">
        <v>42</v>
      </c>
      <c r="C55" t="s" s="180">
        <v>547</v>
      </c>
      <c r="D55" t="s" s="181">
        <v>45</v>
      </c>
      <c r="E55" t="s" s="182">
        <v>45</v>
      </c>
      <c r="F55" t="s" s="130">
        <v>80</v>
      </c>
      <c r="G55" t="s" s="130">
        <v>548</v>
      </c>
      <c r="H55" t="s" s="130">
        <v>549</v>
      </c>
      <c r="I55" t="s" s="130">
        <v>64</v>
      </c>
      <c r="J55" t="s" s="130">
        <v>50</v>
      </c>
      <c r="K55" t="s" s="183">
        <f>_xlfn.IFS(Q55=0,O55,T55=1,R55,U55=1,AA55)</f>
        <v>28</v>
      </c>
      <c r="L55" s="189">
        <f>_xlfn.IFS(Q55=0,P55,T55=1,S55,U55=1,AB55)</f>
        <v>43.9175952646768</v>
      </c>
      <c r="M55" t="s" s="130">
        <f>IF(O55="Lab","over","under")</f>
        <v>2429</v>
      </c>
      <c r="N55" s="173">
        <v>1</v>
      </c>
      <c r="O55" t="s" s="184">
        <v>28</v>
      </c>
      <c r="P55" s="131">
        <f>AQ55</f>
        <v>43.9175952646768</v>
      </c>
      <c r="Q55" s="173">
        <f>T55+U55+V55</f>
        <v>0</v>
      </c>
      <c r="R55" t="s" s="185">
        <v>27</v>
      </c>
      <c r="S55" s="131">
        <f>AO55</f>
        <v>20.3104922798222</v>
      </c>
      <c r="T55" s="169"/>
      <c r="U55" s="169"/>
      <c r="V55" s="169"/>
      <c r="W55" s="169"/>
      <c r="X55" t="s" s="130">
        <f>IF($A55=Y55,"ok","bad")</f>
        <v>2430</v>
      </c>
      <c r="Y55" t="s" s="130">
        <v>2498</v>
      </c>
      <c r="Z55" t="s" s="130">
        <v>547</v>
      </c>
      <c r="AA55" t="s" s="186">
        <v>2365</v>
      </c>
      <c r="AB55" s="125">
        <f>100*AC55</f>
        <v>12.6071662</v>
      </c>
      <c r="AC55" s="191">
        <v>0.126071662</v>
      </c>
      <c r="AD55" t="s" s="187">
        <v>33</v>
      </c>
      <c r="AE55" s="125">
        <v>9.8350641</v>
      </c>
      <c r="AF55" s="191">
        <v>0.098350641</v>
      </c>
      <c r="AG55" s="169"/>
      <c r="AH55" s="173">
        <v>71460</v>
      </c>
      <c r="AI55" s="173">
        <v>47473</v>
      </c>
      <c r="AJ55" s="173">
        <v>232</v>
      </c>
      <c r="AK55" s="173">
        <v>11207</v>
      </c>
      <c r="AL55" s="173">
        <v>9642</v>
      </c>
      <c r="AM55" s="175">
        <f>100*AL55/$AI55</f>
        <v>20.3104922798222</v>
      </c>
      <c r="AN55" s="173">
        <f>IF(AM55&gt;$AI$8,1,0)</f>
        <v>0</v>
      </c>
      <c r="AO55" s="175">
        <f>IF($R55=AL$17,AM55,0)</f>
        <v>20.3104922798222</v>
      </c>
      <c r="AP55" s="173">
        <v>20849</v>
      </c>
      <c r="AQ55" s="175">
        <f>100*AP55/$AI55</f>
        <v>43.9175952646768</v>
      </c>
      <c r="AR55" s="173">
        <f>IF(AQ55&gt;$AI$8,1,0)</f>
        <v>0</v>
      </c>
      <c r="AS55" s="175">
        <f>IF($R55=AP$17,AQ55,0)</f>
        <v>0</v>
      </c>
      <c r="AT55" s="173">
        <v>3168</v>
      </c>
      <c r="AU55" s="175">
        <f>100*AT55/$AI55</f>
        <v>6.67326690961178</v>
      </c>
      <c r="AV55" s="173">
        <f>IF(AU55&gt;$AI$8,1,0)</f>
        <v>0</v>
      </c>
      <c r="AW55" s="175">
        <f>IF($R55=AT$17,AU55,0)</f>
        <v>0</v>
      </c>
      <c r="AX55" s="173">
        <v>5985</v>
      </c>
      <c r="AY55" s="175">
        <f>100*AX55/$AI55</f>
        <v>12.607166178670</v>
      </c>
      <c r="AZ55" s="173">
        <f>IF(AY55&gt;$AI$8,1,0)</f>
        <v>0</v>
      </c>
      <c r="BA55" s="175">
        <f>IF($R55=AX$17,AY55,0)</f>
        <v>0</v>
      </c>
      <c r="BB55" s="173">
        <v>3160</v>
      </c>
      <c r="BC55" s="175">
        <f>100*BB55/$AI55</f>
        <v>6.6564152254966</v>
      </c>
      <c r="BD55" s="173">
        <f>IF(BC55&gt;$AI$8,1,0)</f>
        <v>0</v>
      </c>
      <c r="BE55" s="175">
        <f>IF($R55=BB$17,BC55,0)</f>
        <v>0</v>
      </c>
      <c r="BF55" s="173">
        <v>0</v>
      </c>
      <c r="BG55" s="175">
        <f>100*BF55/$AI55</f>
        <v>0</v>
      </c>
      <c r="BH55" s="173">
        <f>IF(BG55&gt;$AI$8,1,0)</f>
        <v>0</v>
      </c>
      <c r="BI55" s="175">
        <f>IF($R55=BF$17,BG55,0)</f>
        <v>0</v>
      </c>
      <c r="BJ55" s="173">
        <v>4669</v>
      </c>
      <c r="BK55" s="175">
        <f>100*BJ55/$AI55</f>
        <v>9.835064141722659</v>
      </c>
      <c r="BL55" s="173">
        <f>IF(BK55&gt;$AI$8,1,0)</f>
        <v>0</v>
      </c>
      <c r="BM55" s="175">
        <f>IF($R55=BJ$17,BK55,0)</f>
        <v>0</v>
      </c>
      <c r="BN55" s="173">
        <v>0</v>
      </c>
      <c r="BO55" s="175">
        <f>100*BN55/$AI55</f>
        <v>0</v>
      </c>
      <c r="BP55" s="173">
        <f>IF(BO55&gt;$AI$8,1,0)</f>
        <v>0</v>
      </c>
      <c r="BQ55" s="175">
        <f>IF($R55=BN$17,BO55,0)</f>
        <v>0</v>
      </c>
      <c r="BR55" s="173">
        <v>0</v>
      </c>
      <c r="BS55" s="175">
        <f>100*BR55/$AI55</f>
        <v>0</v>
      </c>
      <c r="BT55" s="173">
        <f>IF(BS55&gt;$AI$8,1,0)</f>
        <v>0</v>
      </c>
      <c r="BU55" s="175">
        <f>IF($R55=BR$17,BS55,0)</f>
        <v>0</v>
      </c>
      <c r="BV55" s="173">
        <v>0</v>
      </c>
      <c r="BW55" s="175">
        <f>100*BV55/$AI55</f>
        <v>0</v>
      </c>
      <c r="BX55" s="173">
        <f>IF(BW55&gt;$AI$8,1,0)</f>
        <v>0</v>
      </c>
      <c r="BY55" s="175">
        <f>IF($R55=BV$17,BW55,0)</f>
        <v>0</v>
      </c>
      <c r="BZ55" s="173">
        <v>0</v>
      </c>
      <c r="CA55" s="175">
        <f>100*BZ55/$AI55</f>
        <v>0</v>
      </c>
      <c r="CB55" s="173">
        <f>IF(CA55&gt;$AI$8,1,0)</f>
        <v>0</v>
      </c>
      <c r="CC55" s="175">
        <f>IF($R55=BZ$17,CA55,0)</f>
        <v>0</v>
      </c>
      <c r="CD55" s="173">
        <v>0</v>
      </c>
      <c r="CE55" s="175">
        <f>100*CD55/$AI55</f>
        <v>0</v>
      </c>
      <c r="CF55" s="173">
        <f>IF(CE55&gt;$AI$8,1,0)</f>
        <v>0</v>
      </c>
      <c r="CG55" s="175">
        <f>IF($R55=CD$17,CE55,0)</f>
        <v>0</v>
      </c>
      <c r="CH55" s="173">
        <v>0</v>
      </c>
      <c r="CI55" s="175">
        <f>100*CH55/$AI55</f>
        <v>0</v>
      </c>
      <c r="CJ55" s="173">
        <f>IF(CI55&gt;$AI$8,1,0)</f>
        <v>0</v>
      </c>
      <c r="CK55" s="175">
        <f>IF($R55=CH$17,CI55,0)</f>
        <v>0</v>
      </c>
      <c r="CL55" s="173">
        <v>507</v>
      </c>
      <c r="CM55" s="173">
        <v>0</v>
      </c>
      <c r="CN55" s="176"/>
    </row>
    <row r="56" ht="15.75" customHeight="1">
      <c r="A56" t="s" s="179">
        <v>2499</v>
      </c>
      <c r="B56" t="s" s="180">
        <v>101</v>
      </c>
      <c r="C56" t="s" s="180">
        <v>1629</v>
      </c>
      <c r="D56" t="s" s="181">
        <v>104</v>
      </c>
      <c r="E56" t="s" s="188">
        <v>79</v>
      </c>
      <c r="F56" t="s" s="146">
        <v>80</v>
      </c>
      <c r="G56" t="s" s="146">
        <v>1630</v>
      </c>
      <c r="H56" t="s" s="146">
        <v>1631</v>
      </c>
      <c r="I56" t="s" s="146">
        <v>64</v>
      </c>
      <c r="J56" t="s" s="146">
        <v>50</v>
      </c>
      <c r="K56" t="s" s="183">
        <f>O56</f>
        <v>28</v>
      </c>
      <c r="L56" s="189">
        <f>P56</f>
        <v>53.5534738056647</v>
      </c>
      <c r="M56" t="s" s="146">
        <f>IF(O56="Lab","over","under")</f>
        <v>2429</v>
      </c>
      <c r="N56" s="145">
        <v>1</v>
      </c>
      <c r="O56" t="s" s="184">
        <v>28</v>
      </c>
      <c r="P56" s="147">
        <f>AQ56</f>
        <v>53.5534738056647</v>
      </c>
      <c r="Q56" s="145">
        <f>T56+U56+V56</f>
        <v>0</v>
      </c>
      <c r="R56" t="s" s="185">
        <v>31</v>
      </c>
      <c r="S56" s="147">
        <f>BE56</f>
        <v>11.9007719568144</v>
      </c>
      <c r="T56" s="138"/>
      <c r="U56" s="138"/>
      <c r="V56" s="138"/>
      <c r="W56" s="138"/>
      <c r="X56" t="s" s="146">
        <f>IF($A56=Y56,"ok","bad")</f>
        <v>2430</v>
      </c>
      <c r="Y56" t="s" s="146">
        <v>2499</v>
      </c>
      <c r="Z56" t="s" s="146">
        <v>1629</v>
      </c>
      <c r="AA56" t="s" s="186">
        <v>27</v>
      </c>
      <c r="AB56" s="141">
        <f>100*AC56</f>
        <v>10.7826708</v>
      </c>
      <c r="AC56" s="190">
        <v>0.107826708</v>
      </c>
      <c r="AD56" t="s" s="187">
        <v>2365</v>
      </c>
      <c r="AE56" s="141">
        <v>9.8294003</v>
      </c>
      <c r="AF56" s="190">
        <v>0.098294003</v>
      </c>
      <c r="AG56" s="138"/>
      <c r="AH56" s="145">
        <v>69395</v>
      </c>
      <c r="AI56" s="145">
        <v>36401</v>
      </c>
      <c r="AJ56" s="145">
        <v>226</v>
      </c>
      <c r="AK56" s="145">
        <v>15162</v>
      </c>
      <c r="AL56" s="145">
        <v>3925</v>
      </c>
      <c r="AM56" s="148">
        <f>100*AL56/$AI56</f>
        <v>10.7826708057471</v>
      </c>
      <c r="AN56" s="145">
        <f>IF(AM56&gt;$AI$8,1,0)</f>
        <v>0</v>
      </c>
      <c r="AO56" s="148">
        <f>IF($R56=AL$17,AM56,0)</f>
        <v>0</v>
      </c>
      <c r="AP56" s="145">
        <v>19494</v>
      </c>
      <c r="AQ56" s="148">
        <f>100*AP56/$AI56</f>
        <v>53.5534738056647</v>
      </c>
      <c r="AR56" s="145">
        <f>IF(AQ56&gt;$AI$8,1,0)</f>
        <v>1</v>
      </c>
      <c r="AS56" s="148">
        <f>IF($R56=AP$17,AQ56,0)</f>
        <v>0</v>
      </c>
      <c r="AT56" s="145">
        <v>1741</v>
      </c>
      <c r="AU56" s="148">
        <f>100*AT56/$AI56</f>
        <v>4.78283563638362</v>
      </c>
      <c r="AV56" s="145">
        <f>IF(AU56&gt;$AI$8,1,0)</f>
        <v>0</v>
      </c>
      <c r="AW56" s="148">
        <f>IF($R56=AT$17,AU56,0)</f>
        <v>0</v>
      </c>
      <c r="AX56" s="145">
        <v>3578</v>
      </c>
      <c r="AY56" s="148">
        <f>100*AX56/$AI56</f>
        <v>9.829400291200789</v>
      </c>
      <c r="AZ56" s="145">
        <f>IF(AY56&gt;$AI$8,1,0)</f>
        <v>0</v>
      </c>
      <c r="BA56" s="148">
        <f>IF($R56=AX$17,AY56,0)</f>
        <v>0</v>
      </c>
      <c r="BB56" s="145">
        <v>4332</v>
      </c>
      <c r="BC56" s="148">
        <f>100*BB56/$AI56</f>
        <v>11.9007719568144</v>
      </c>
      <c r="BD56" s="145">
        <f>IF(BC56&gt;$AI$8,1,0)</f>
        <v>0</v>
      </c>
      <c r="BE56" s="148">
        <f>IF($R56=BB$17,BC56,0)</f>
        <v>11.9007719568144</v>
      </c>
      <c r="BF56" s="145">
        <v>0</v>
      </c>
      <c r="BG56" s="148">
        <f>100*BF56/$AI56</f>
        <v>0</v>
      </c>
      <c r="BH56" s="145">
        <f>IF(BG56&gt;$AI$8,1,0)</f>
        <v>0</v>
      </c>
      <c r="BI56" s="148">
        <f>IF($R56=BF$17,BG56,0)</f>
        <v>0</v>
      </c>
      <c r="BJ56" s="145">
        <v>0</v>
      </c>
      <c r="BK56" s="148">
        <f>100*BJ56/$AI56</f>
        <v>0</v>
      </c>
      <c r="BL56" s="145">
        <f>IF(BK56&gt;$AI$8,1,0)</f>
        <v>0</v>
      </c>
      <c r="BM56" s="148">
        <f>IF($R56=BJ$17,BK56,0)</f>
        <v>0</v>
      </c>
      <c r="BN56" s="145">
        <v>0</v>
      </c>
      <c r="BO56" s="148">
        <f>100*BN56/$AI56</f>
        <v>0</v>
      </c>
      <c r="BP56" s="145">
        <f>IF(BO56&gt;$AI$8,1,0)</f>
        <v>0</v>
      </c>
      <c r="BQ56" s="148">
        <f>IF($R56=BN$17,BO56,0)</f>
        <v>0</v>
      </c>
      <c r="BR56" s="145">
        <v>0</v>
      </c>
      <c r="BS56" s="148">
        <f>100*BR56/$AI56</f>
        <v>0</v>
      </c>
      <c r="BT56" s="145">
        <f>IF(BS56&gt;$AI$8,1,0)</f>
        <v>0</v>
      </c>
      <c r="BU56" s="148">
        <f>IF($R56=BR$17,BS56,0)</f>
        <v>0</v>
      </c>
      <c r="BV56" s="145">
        <v>0</v>
      </c>
      <c r="BW56" s="148">
        <f>100*BV56/$AI56</f>
        <v>0</v>
      </c>
      <c r="BX56" s="145">
        <f>IF(BW56&gt;$AI$8,1,0)</f>
        <v>0</v>
      </c>
      <c r="BY56" s="148">
        <f>IF($R56=BV$17,BW56,0)</f>
        <v>0</v>
      </c>
      <c r="BZ56" s="145">
        <v>0</v>
      </c>
      <c r="CA56" s="148">
        <f>100*BZ56/$AI56</f>
        <v>0</v>
      </c>
      <c r="CB56" s="145">
        <f>IF(CA56&gt;$AI$8,1,0)</f>
        <v>0</v>
      </c>
      <c r="CC56" s="148">
        <f>IF($R56=BZ$17,CA56,0)</f>
        <v>0</v>
      </c>
      <c r="CD56" s="145">
        <v>0</v>
      </c>
      <c r="CE56" s="148">
        <f>100*CD56/$AI56</f>
        <v>0</v>
      </c>
      <c r="CF56" s="145">
        <f>IF(CE56&gt;$AI$8,1,0)</f>
        <v>0</v>
      </c>
      <c r="CG56" s="148">
        <f>IF($R56=CD$17,CE56,0)</f>
        <v>0</v>
      </c>
      <c r="CH56" s="145">
        <v>0</v>
      </c>
      <c r="CI56" s="148">
        <f>100*CH56/$AI56</f>
        <v>0</v>
      </c>
      <c r="CJ56" s="145">
        <f>IF(CI56&gt;$AI$8,1,0)</f>
        <v>0</v>
      </c>
      <c r="CK56" s="148">
        <f>IF($R56=CH$17,CI56,0)</f>
        <v>0</v>
      </c>
      <c r="CL56" s="145">
        <v>15919</v>
      </c>
      <c r="CM56" s="145">
        <v>0</v>
      </c>
      <c r="CN56" s="149"/>
    </row>
    <row r="57" ht="15.75" customHeight="1">
      <c r="A57" t="s" s="179">
        <v>2500</v>
      </c>
      <c r="B57" t="s" s="180">
        <v>90</v>
      </c>
      <c r="C57" t="s" s="180">
        <v>2501</v>
      </c>
      <c r="D57" t="s" s="181">
        <v>93</v>
      </c>
      <c r="E57" t="s" s="182">
        <v>79</v>
      </c>
      <c r="F57" t="s" s="130">
        <v>80</v>
      </c>
      <c r="G57" t="s" s="130">
        <v>94</v>
      </c>
      <c r="H57" t="s" s="130">
        <v>329</v>
      </c>
      <c r="I57" t="s" s="130">
        <v>49</v>
      </c>
      <c r="J57" t="s" s="130">
        <v>50</v>
      </c>
      <c r="K57" t="s" s="183">
        <f>O57</f>
        <v>28</v>
      </c>
      <c r="L57" s="189">
        <f>P57</f>
        <v>53.8098276962348</v>
      </c>
      <c r="M57" t="s" s="130">
        <f>IF(O57="Lab","over","under")</f>
        <v>2429</v>
      </c>
      <c r="N57" s="173">
        <v>1</v>
      </c>
      <c r="O57" t="s" s="184">
        <v>28</v>
      </c>
      <c r="P57" s="131">
        <f>AQ57</f>
        <v>53.8098276962348</v>
      </c>
      <c r="Q57" s="173">
        <f>T57+U57+V57</f>
        <v>0</v>
      </c>
      <c r="R57" t="s" s="185">
        <v>2365</v>
      </c>
      <c r="S57" s="131">
        <f>BA57</f>
        <v>21.104020421187</v>
      </c>
      <c r="T57" s="169"/>
      <c r="U57" s="169"/>
      <c r="V57" s="169"/>
      <c r="W57" s="169"/>
      <c r="X57" t="s" s="130">
        <f>IF($A57=Y57,"ok","bad")</f>
        <v>2430</v>
      </c>
      <c r="Y57" t="s" s="130">
        <v>2500</v>
      </c>
      <c r="Z57" t="s" s="130">
        <v>2501</v>
      </c>
      <c r="AA57" t="s" s="186">
        <v>31</v>
      </c>
      <c r="AB57" s="125">
        <f>100*AC57</f>
        <v>10.2010211</v>
      </c>
      <c r="AC57" s="191">
        <v>0.102010211</v>
      </c>
      <c r="AD57" t="s" s="187">
        <v>27</v>
      </c>
      <c r="AE57" s="125">
        <v>9.8053606</v>
      </c>
      <c r="AF57" s="191">
        <v>0.098053606</v>
      </c>
      <c r="AG57" s="169"/>
      <c r="AH57" s="173">
        <v>72303</v>
      </c>
      <c r="AI57" s="173">
        <v>31340</v>
      </c>
      <c r="AJ57" s="173">
        <v>149</v>
      </c>
      <c r="AK57" s="173">
        <v>10250</v>
      </c>
      <c r="AL57" s="173">
        <v>3073</v>
      </c>
      <c r="AM57" s="175">
        <f>100*AL57/$AI57</f>
        <v>9.80536056158264</v>
      </c>
      <c r="AN57" s="173">
        <f>IF(AM57&gt;$AI$8,1,0)</f>
        <v>0</v>
      </c>
      <c r="AO57" s="175">
        <f>IF($R57=AL$17,AM57,0)</f>
        <v>0</v>
      </c>
      <c r="AP57" s="173">
        <v>16864</v>
      </c>
      <c r="AQ57" s="175">
        <f>100*AP57/$AI57</f>
        <v>53.8098276962348</v>
      </c>
      <c r="AR57" s="173">
        <f>IF(AQ57&gt;$AI$8,1,0)</f>
        <v>1</v>
      </c>
      <c r="AS57" s="175">
        <f>IF($R57=AP$17,AQ57,0)</f>
        <v>0</v>
      </c>
      <c r="AT57" s="173">
        <v>1592</v>
      </c>
      <c r="AU57" s="175">
        <f>100*AT57/$AI57</f>
        <v>5.07977026164646</v>
      </c>
      <c r="AV57" s="173">
        <f>IF(AU57&gt;$AI$8,1,0)</f>
        <v>0</v>
      </c>
      <c r="AW57" s="175">
        <f>IF($R57=AT$17,AU57,0)</f>
        <v>0</v>
      </c>
      <c r="AX57" s="173">
        <v>6614</v>
      </c>
      <c r="AY57" s="175">
        <f>100*AX57/$AI57</f>
        <v>21.104020421187</v>
      </c>
      <c r="AZ57" s="173">
        <f>IF(AY57&gt;$AI$8,1,0)</f>
        <v>0</v>
      </c>
      <c r="BA57" s="175">
        <f>IF($R57=AX$17,AY57,0)</f>
        <v>21.104020421187</v>
      </c>
      <c r="BB57" s="173">
        <v>3197</v>
      </c>
      <c r="BC57" s="175">
        <f>100*BB57/$AI57</f>
        <v>10.2010210593491</v>
      </c>
      <c r="BD57" s="173">
        <f>IF(BC57&gt;$AI$8,1,0)</f>
        <v>0</v>
      </c>
      <c r="BE57" s="175">
        <f>IF($R57=BB$17,BC57,0)</f>
        <v>0</v>
      </c>
      <c r="BF57" s="173">
        <v>0</v>
      </c>
      <c r="BG57" s="175">
        <f>100*BF57/$AI57</f>
        <v>0</v>
      </c>
      <c r="BH57" s="173">
        <f>IF(BG57&gt;$AI$8,1,0)</f>
        <v>0</v>
      </c>
      <c r="BI57" s="175">
        <f>IF($R57=BF$17,BG57,0)</f>
        <v>0</v>
      </c>
      <c r="BJ57" s="173">
        <v>0</v>
      </c>
      <c r="BK57" s="175">
        <f>100*BJ57/$AI57</f>
        <v>0</v>
      </c>
      <c r="BL57" s="173">
        <f>IF(BK57&gt;$AI$8,1,0)</f>
        <v>0</v>
      </c>
      <c r="BM57" s="175">
        <f>IF($R57=BJ$17,BK57,0)</f>
        <v>0</v>
      </c>
      <c r="BN57" s="173">
        <v>0</v>
      </c>
      <c r="BO57" s="175">
        <f>100*BN57/$AI57</f>
        <v>0</v>
      </c>
      <c r="BP57" s="173">
        <f>IF(BO57&gt;$AI$8,1,0)</f>
        <v>0</v>
      </c>
      <c r="BQ57" s="175">
        <f>IF($R57=BN$17,BO57,0)</f>
        <v>0</v>
      </c>
      <c r="BR57" s="173">
        <v>0</v>
      </c>
      <c r="BS57" s="175">
        <f>100*BR57/$AI57</f>
        <v>0</v>
      </c>
      <c r="BT57" s="173">
        <f>IF(BS57&gt;$AI$8,1,0)</f>
        <v>0</v>
      </c>
      <c r="BU57" s="175">
        <f>IF($R57=BR$17,BS57,0)</f>
        <v>0</v>
      </c>
      <c r="BV57" s="173">
        <v>0</v>
      </c>
      <c r="BW57" s="175">
        <f>100*BV57/$AI57</f>
        <v>0</v>
      </c>
      <c r="BX57" s="173">
        <f>IF(BW57&gt;$AI$8,1,0)</f>
        <v>0</v>
      </c>
      <c r="BY57" s="175">
        <f>IF($R57=BV$17,BW57,0)</f>
        <v>0</v>
      </c>
      <c r="BZ57" s="173">
        <v>0</v>
      </c>
      <c r="CA57" s="175">
        <f>100*BZ57/$AI57</f>
        <v>0</v>
      </c>
      <c r="CB57" s="173">
        <f>IF(CA57&gt;$AI$8,1,0)</f>
        <v>0</v>
      </c>
      <c r="CC57" s="175">
        <f>IF($R57=BZ$17,CA57,0)</f>
        <v>0</v>
      </c>
      <c r="CD57" s="173">
        <v>0</v>
      </c>
      <c r="CE57" s="175">
        <f>100*CD57/$AI57</f>
        <v>0</v>
      </c>
      <c r="CF57" s="173">
        <f>IF(CE57&gt;$AI$8,1,0)</f>
        <v>0</v>
      </c>
      <c r="CG57" s="175">
        <f>IF($R57=CD$17,CE57,0)</f>
        <v>0</v>
      </c>
      <c r="CH57" s="173">
        <v>0</v>
      </c>
      <c r="CI57" s="175">
        <f>100*CH57/$AI57</f>
        <v>0</v>
      </c>
      <c r="CJ57" s="173">
        <f>IF(CI57&gt;$AI$8,1,0)</f>
        <v>0</v>
      </c>
      <c r="CK57" s="175">
        <f>IF($R57=CH$17,CI57,0)</f>
        <v>0</v>
      </c>
      <c r="CL57" s="173">
        <v>348</v>
      </c>
      <c r="CM57" s="173">
        <v>0</v>
      </c>
      <c r="CN57" s="176"/>
    </row>
    <row r="58" ht="15.75" customHeight="1">
      <c r="A58" t="s" s="179">
        <v>2502</v>
      </c>
      <c r="B58" t="s" s="180">
        <v>75</v>
      </c>
      <c r="C58" t="s" s="180">
        <v>2503</v>
      </c>
      <c r="D58" t="s" s="181">
        <v>78</v>
      </c>
      <c r="E58" t="s" s="188">
        <v>79</v>
      </c>
      <c r="F58" t="s" s="146">
        <v>80</v>
      </c>
      <c r="G58" t="s" s="146">
        <v>366</v>
      </c>
      <c r="H58" t="s" s="146">
        <v>2504</v>
      </c>
      <c r="I58" t="s" s="146">
        <v>49</v>
      </c>
      <c r="J58" t="s" s="146">
        <v>50</v>
      </c>
      <c r="K58" t="s" s="183">
        <f>_xlfn.IFS(Q58=0,O58,T58=1,R58,U58=1,AA58)</f>
        <v>28</v>
      </c>
      <c r="L58" s="189">
        <f>_xlfn.IFS(Q58=0,P58,T58=1,S58,U58=1,AB58)</f>
        <v>43.978272624490</v>
      </c>
      <c r="M58" t="s" s="146">
        <f>IF(O58="Lab","over","under")</f>
        <v>2429</v>
      </c>
      <c r="N58" s="145">
        <v>1</v>
      </c>
      <c r="O58" t="s" s="184">
        <v>28</v>
      </c>
      <c r="P58" s="147">
        <f>AQ58</f>
        <v>43.978272624490</v>
      </c>
      <c r="Q58" s="145">
        <f>T58+U58+V58</f>
        <v>0</v>
      </c>
      <c r="R58" t="s" s="185">
        <v>27</v>
      </c>
      <c r="S58" s="147">
        <f>AO58</f>
        <v>20.2280882858969</v>
      </c>
      <c r="T58" s="138"/>
      <c r="U58" s="138"/>
      <c r="V58" s="138"/>
      <c r="W58" s="138"/>
      <c r="X58" t="s" s="146">
        <f>IF($A58=Y58,"ok","bad")</f>
        <v>2430</v>
      </c>
      <c r="Y58" t="s" s="146">
        <v>2502</v>
      </c>
      <c r="Z58" t="s" s="146">
        <v>2503</v>
      </c>
      <c r="AA58" t="s" s="186">
        <v>31</v>
      </c>
      <c r="AB58" s="141">
        <f>100*AC58</f>
        <v>19.6554097</v>
      </c>
      <c r="AC58" s="190">
        <v>0.196554097</v>
      </c>
      <c r="AD58" t="s" s="187">
        <v>29</v>
      </c>
      <c r="AE58" s="141">
        <v>9.7060414</v>
      </c>
      <c r="AF58" s="190">
        <v>0.097060414</v>
      </c>
      <c r="AG58" s="138"/>
      <c r="AH58" s="145">
        <v>68784</v>
      </c>
      <c r="AI58" s="145">
        <v>40686</v>
      </c>
      <c r="AJ58" s="145">
        <v>557</v>
      </c>
      <c r="AK58" s="145">
        <v>9663</v>
      </c>
      <c r="AL58" s="145">
        <v>8230</v>
      </c>
      <c r="AM58" s="148">
        <f>100*AL58/$AI58</f>
        <v>20.2280882858969</v>
      </c>
      <c r="AN58" s="145">
        <f>IF(AM58&gt;$AI$8,1,0)</f>
        <v>0</v>
      </c>
      <c r="AO58" s="148">
        <f>IF($R58=AL$17,AM58,0)</f>
        <v>20.2280882858969</v>
      </c>
      <c r="AP58" s="145">
        <v>17893</v>
      </c>
      <c r="AQ58" s="148">
        <f>100*AP58/$AI58</f>
        <v>43.978272624490</v>
      </c>
      <c r="AR58" s="145">
        <f>IF(AQ58&gt;$AI$8,1,0)</f>
        <v>0</v>
      </c>
      <c r="AS58" s="148">
        <f>IF($R58=AP$17,AQ58,0)</f>
        <v>0</v>
      </c>
      <c r="AT58" s="145">
        <v>3949</v>
      </c>
      <c r="AU58" s="148">
        <f>100*AT58/$AI58</f>
        <v>9.706041390158781</v>
      </c>
      <c r="AV58" s="145">
        <f>IF(AU58&gt;$AI$8,1,0)</f>
        <v>0</v>
      </c>
      <c r="AW58" s="148">
        <f>IF($R58=AT$17,AU58,0)</f>
        <v>0</v>
      </c>
      <c r="AX58" s="145">
        <v>0</v>
      </c>
      <c r="AY58" s="148">
        <f>100*AX58/$AI58</f>
        <v>0</v>
      </c>
      <c r="AZ58" s="145">
        <f>IF(AY58&gt;$AI$8,1,0)</f>
        <v>0</v>
      </c>
      <c r="BA58" s="148">
        <f>IF($R58=AX$17,AY58,0)</f>
        <v>0</v>
      </c>
      <c r="BB58" s="145">
        <v>7997</v>
      </c>
      <c r="BC58" s="148">
        <f>100*BB58/$AI58</f>
        <v>19.6554097232463</v>
      </c>
      <c r="BD58" s="145">
        <f>IF(BC58&gt;$AI$8,1,0)</f>
        <v>0</v>
      </c>
      <c r="BE58" s="148">
        <f>IF($R58=BB$17,BC58,0)</f>
        <v>0</v>
      </c>
      <c r="BF58" s="145">
        <v>0</v>
      </c>
      <c r="BG58" s="148">
        <f>100*BF58/$AI58</f>
        <v>0</v>
      </c>
      <c r="BH58" s="145">
        <f>IF(BG58&gt;$AI$8,1,0)</f>
        <v>0</v>
      </c>
      <c r="BI58" s="148">
        <f>IF($R58=BF$17,BG58,0)</f>
        <v>0</v>
      </c>
      <c r="BJ58" s="145">
        <v>0</v>
      </c>
      <c r="BK58" s="148">
        <f>100*BJ58/$AI58</f>
        <v>0</v>
      </c>
      <c r="BL58" s="145">
        <f>IF(BK58&gt;$AI$8,1,0)</f>
        <v>0</v>
      </c>
      <c r="BM58" s="148">
        <f>IF($R58=BJ$17,BK58,0)</f>
        <v>0</v>
      </c>
      <c r="BN58" s="145">
        <v>0</v>
      </c>
      <c r="BO58" s="148">
        <f>100*BN58/$AI58</f>
        <v>0</v>
      </c>
      <c r="BP58" s="145">
        <f>IF(BO58&gt;$AI$8,1,0)</f>
        <v>0</v>
      </c>
      <c r="BQ58" s="148">
        <f>IF($R58=BN$17,BO58,0)</f>
        <v>0</v>
      </c>
      <c r="BR58" s="145">
        <v>0</v>
      </c>
      <c r="BS58" s="148">
        <f>100*BR58/$AI58</f>
        <v>0</v>
      </c>
      <c r="BT58" s="145">
        <f>IF(BS58&gt;$AI$8,1,0)</f>
        <v>0</v>
      </c>
      <c r="BU58" s="148">
        <f>IF($R58=BR$17,BS58,0)</f>
        <v>0</v>
      </c>
      <c r="BV58" s="145">
        <v>0</v>
      </c>
      <c r="BW58" s="148">
        <f>100*BV58/$AI58</f>
        <v>0</v>
      </c>
      <c r="BX58" s="145">
        <f>IF(BW58&gt;$AI$8,1,0)</f>
        <v>0</v>
      </c>
      <c r="BY58" s="148">
        <f>IF($R58=BV$17,BW58,0)</f>
        <v>0</v>
      </c>
      <c r="BZ58" s="145">
        <v>0</v>
      </c>
      <c r="CA58" s="148">
        <f>100*BZ58/$AI58</f>
        <v>0</v>
      </c>
      <c r="CB58" s="145">
        <f>IF(CA58&gt;$AI$8,1,0)</f>
        <v>0</v>
      </c>
      <c r="CC58" s="148">
        <f>IF($R58=BZ$17,CA58,0)</f>
        <v>0</v>
      </c>
      <c r="CD58" s="145">
        <v>0</v>
      </c>
      <c r="CE58" s="148">
        <f>100*CD58/$AI58</f>
        <v>0</v>
      </c>
      <c r="CF58" s="145">
        <f>IF(CE58&gt;$AI$8,1,0)</f>
        <v>0</v>
      </c>
      <c r="CG58" s="148">
        <f>IF($R58=CD$17,CE58,0)</f>
        <v>0</v>
      </c>
      <c r="CH58" s="145">
        <v>0</v>
      </c>
      <c r="CI58" s="148">
        <f>100*CH58/$AI58</f>
        <v>0</v>
      </c>
      <c r="CJ58" s="145">
        <f>IF(CI58&gt;$AI$8,1,0)</f>
        <v>0</v>
      </c>
      <c r="CK58" s="148">
        <f>IF($R58=CH$17,CI58,0)</f>
        <v>0</v>
      </c>
      <c r="CL58" s="145">
        <v>0</v>
      </c>
      <c r="CM58" s="145">
        <v>0</v>
      </c>
      <c r="CN58" s="149"/>
    </row>
    <row r="59" ht="15.75" customHeight="1">
      <c r="A59" t="s" s="179">
        <v>2505</v>
      </c>
      <c r="B59" t="s" s="180">
        <v>90</v>
      </c>
      <c r="C59" t="s" s="180">
        <v>2036</v>
      </c>
      <c r="D59" t="s" s="181">
        <v>93</v>
      </c>
      <c r="E59" t="s" s="182">
        <v>79</v>
      </c>
      <c r="F59" t="s" s="130">
        <v>80</v>
      </c>
      <c r="G59" t="s" s="130">
        <v>124</v>
      </c>
      <c r="H59" t="s" s="130">
        <v>2184</v>
      </c>
      <c r="I59" t="s" s="130">
        <v>49</v>
      </c>
      <c r="J59" t="s" s="130">
        <v>50</v>
      </c>
      <c r="K59" t="s" s="183">
        <f>_xlfn.IFS(Q59=0,O59,T59=1,R59,U59=1,AA59)</f>
        <v>28</v>
      </c>
      <c r="L59" s="189">
        <f>_xlfn.IFS(Q59=0,P59,T59=1,S59,U59=1,AB59)</f>
        <v>49.2195991478631</v>
      </c>
      <c r="M59" t="s" s="130">
        <f>IF(O59="Lab","over","under")</f>
        <v>2429</v>
      </c>
      <c r="N59" s="173">
        <v>1</v>
      </c>
      <c r="O59" t="s" s="184">
        <v>28</v>
      </c>
      <c r="P59" s="131">
        <f>AQ59</f>
        <v>49.2195991478631</v>
      </c>
      <c r="Q59" s="173">
        <f>T59+U59+V59</f>
        <v>0</v>
      </c>
      <c r="R59" t="s" s="185">
        <v>27</v>
      </c>
      <c r="S59" s="131">
        <f>AO59</f>
        <v>14.1124298943524</v>
      </c>
      <c r="T59" s="169"/>
      <c r="U59" s="169"/>
      <c r="V59" s="169"/>
      <c r="W59" s="169"/>
      <c r="X59" t="s" s="130">
        <f>IF($A59=Y59,"ok","bad")</f>
        <v>2430</v>
      </c>
      <c r="Y59" t="s" s="130">
        <v>2505</v>
      </c>
      <c r="Z59" t="s" s="130">
        <v>2036</v>
      </c>
      <c r="AA59" t="s" s="186">
        <v>2365</v>
      </c>
      <c r="AB59" s="125">
        <f>100*AC59</f>
        <v>11.9233946</v>
      </c>
      <c r="AC59" s="191">
        <v>0.119233946</v>
      </c>
      <c r="AD59" t="s" s="187">
        <v>2484</v>
      </c>
      <c r="AE59" s="125">
        <v>9.697404499999999</v>
      </c>
      <c r="AF59" s="191">
        <v>0.09697404499999999</v>
      </c>
      <c r="AG59" s="169"/>
      <c r="AH59" s="173">
        <v>75153</v>
      </c>
      <c r="AI59" s="173">
        <v>46002</v>
      </c>
      <c r="AJ59" s="173">
        <v>168</v>
      </c>
      <c r="AK59" s="173">
        <v>16150</v>
      </c>
      <c r="AL59" s="173">
        <v>6492</v>
      </c>
      <c r="AM59" s="175">
        <f>100*AL59/$AI59</f>
        <v>14.1124298943524</v>
      </c>
      <c r="AN59" s="173">
        <f>IF(AM59&gt;$AI$8,1,0)</f>
        <v>0</v>
      </c>
      <c r="AO59" s="175">
        <f>IF($R59=AL$17,AM59,0)</f>
        <v>14.1124298943524</v>
      </c>
      <c r="AP59" s="173">
        <v>22642</v>
      </c>
      <c r="AQ59" s="175">
        <f>100*AP59/$AI59</f>
        <v>49.2195991478631</v>
      </c>
      <c r="AR59" s="173">
        <f>IF(AQ59&gt;$AI$8,1,0)</f>
        <v>0</v>
      </c>
      <c r="AS59" s="175">
        <f>IF($R59=AP$17,AQ59,0)</f>
        <v>0</v>
      </c>
      <c r="AT59" s="173">
        <v>2216</v>
      </c>
      <c r="AU59" s="175">
        <f>100*AT59/$AI59</f>
        <v>4.81718186165819</v>
      </c>
      <c r="AV59" s="173">
        <f>IF(AU59&gt;$AI$8,1,0)</f>
        <v>0</v>
      </c>
      <c r="AW59" s="175">
        <f>IF($R59=AT$17,AU59,0)</f>
        <v>0</v>
      </c>
      <c r="AX59" s="173">
        <v>5485</v>
      </c>
      <c r="AY59" s="175">
        <f>100*AX59/$AI59</f>
        <v>11.9233946350159</v>
      </c>
      <c r="AZ59" s="173">
        <f>IF(AY59&gt;$AI$8,1,0)</f>
        <v>0</v>
      </c>
      <c r="BA59" s="175">
        <f>IF($R59=AX$17,AY59,0)</f>
        <v>0</v>
      </c>
      <c r="BB59" s="173">
        <v>4398</v>
      </c>
      <c r="BC59" s="175">
        <f>100*BB59/$AI59</f>
        <v>9.56045389330899</v>
      </c>
      <c r="BD59" s="173">
        <f>IF(BC59&gt;$AI$8,1,0)</f>
        <v>0</v>
      </c>
      <c r="BE59" s="175">
        <f>IF($R59=BB$17,BC59,0)</f>
        <v>0</v>
      </c>
      <c r="BF59" s="173">
        <v>0</v>
      </c>
      <c r="BG59" s="175">
        <f>100*BF59/$AI59</f>
        <v>0</v>
      </c>
      <c r="BH59" s="173">
        <f>IF(BG59&gt;$AI$8,1,0)</f>
        <v>0</v>
      </c>
      <c r="BI59" s="175">
        <f>IF($R59=BF$17,BG59,0)</f>
        <v>0</v>
      </c>
      <c r="BJ59" s="173">
        <v>0</v>
      </c>
      <c r="BK59" s="175">
        <f>100*BJ59/$AI59</f>
        <v>0</v>
      </c>
      <c r="BL59" s="173">
        <f>IF(BK59&gt;$AI$8,1,0)</f>
        <v>0</v>
      </c>
      <c r="BM59" s="175">
        <f>IF($R59=BJ$17,BK59,0)</f>
        <v>0</v>
      </c>
      <c r="BN59" s="173">
        <v>0</v>
      </c>
      <c r="BO59" s="175">
        <f>100*BN59/$AI59</f>
        <v>0</v>
      </c>
      <c r="BP59" s="173">
        <f>IF(BO59&gt;$AI$8,1,0)</f>
        <v>0</v>
      </c>
      <c r="BQ59" s="175">
        <f>IF($R59=BN$17,BO59,0)</f>
        <v>0</v>
      </c>
      <c r="BR59" s="173">
        <v>0</v>
      </c>
      <c r="BS59" s="175">
        <f>100*BR59/$AI59</f>
        <v>0</v>
      </c>
      <c r="BT59" s="173">
        <f>IF(BS59&gt;$AI$8,1,0)</f>
        <v>0</v>
      </c>
      <c r="BU59" s="175">
        <f>IF($R59=BR$17,BS59,0)</f>
        <v>0</v>
      </c>
      <c r="BV59" s="173">
        <v>0</v>
      </c>
      <c r="BW59" s="175">
        <f>100*BV59/$AI59</f>
        <v>0</v>
      </c>
      <c r="BX59" s="173">
        <f>IF(BW59&gt;$AI$8,1,0)</f>
        <v>0</v>
      </c>
      <c r="BY59" s="175">
        <f>IF($R59=BV$17,BW59,0)</f>
        <v>0</v>
      </c>
      <c r="BZ59" s="173">
        <v>0</v>
      </c>
      <c r="CA59" s="175">
        <f>100*BZ59/$AI59</f>
        <v>0</v>
      </c>
      <c r="CB59" s="173">
        <f>IF(CA59&gt;$AI$8,1,0)</f>
        <v>0</v>
      </c>
      <c r="CC59" s="175">
        <f>IF($R59=BZ$17,CA59,0)</f>
        <v>0</v>
      </c>
      <c r="CD59" s="173">
        <v>0</v>
      </c>
      <c r="CE59" s="175">
        <f>100*CD59/$AI59</f>
        <v>0</v>
      </c>
      <c r="CF59" s="173">
        <f>IF(CE59&gt;$AI$8,1,0)</f>
        <v>0</v>
      </c>
      <c r="CG59" s="175">
        <f>IF($R59=CD$17,CE59,0)</f>
        <v>0</v>
      </c>
      <c r="CH59" s="173">
        <v>0</v>
      </c>
      <c r="CI59" s="175">
        <f>100*CH59/$AI59</f>
        <v>0</v>
      </c>
      <c r="CJ59" s="173">
        <f>IF(CI59&gt;$AI$8,1,0)</f>
        <v>0</v>
      </c>
      <c r="CK59" s="175">
        <f>IF($R59=CH$17,CI59,0)</f>
        <v>0</v>
      </c>
      <c r="CL59" s="173">
        <v>0</v>
      </c>
      <c r="CM59" s="173">
        <v>0</v>
      </c>
      <c r="CN59" s="176"/>
    </row>
    <row r="60" ht="15.75" customHeight="1">
      <c r="A60" t="s" s="179">
        <v>2506</v>
      </c>
      <c r="B60" t="s" s="180">
        <v>160</v>
      </c>
      <c r="C60" t="s" s="180">
        <v>2507</v>
      </c>
      <c r="D60" t="s" s="181">
        <v>162</v>
      </c>
      <c r="E60" t="s" s="188">
        <v>79</v>
      </c>
      <c r="F60" t="s" s="146">
        <v>80</v>
      </c>
      <c r="G60" t="s" s="146">
        <v>714</v>
      </c>
      <c r="H60" t="s" s="146">
        <v>414</v>
      </c>
      <c r="I60" t="s" s="146">
        <v>64</v>
      </c>
      <c r="J60" t="s" s="146">
        <v>50</v>
      </c>
      <c r="K60" t="s" s="183">
        <f>O60</f>
        <v>28</v>
      </c>
      <c r="L60" s="189">
        <f>P60</f>
        <v>54.068516866901</v>
      </c>
      <c r="M60" t="s" s="146">
        <f>IF(O60="Lab","over","under")</f>
        <v>2429</v>
      </c>
      <c r="N60" s="145">
        <v>1</v>
      </c>
      <c r="O60" t="s" s="184">
        <v>28</v>
      </c>
      <c r="P60" s="147">
        <f>AQ60</f>
        <v>54.068516866901</v>
      </c>
      <c r="Q60" s="145">
        <f>T60+U60+V60</f>
        <v>0</v>
      </c>
      <c r="R60" t="s" s="185">
        <v>27</v>
      </c>
      <c r="S60" s="147">
        <f>AO60</f>
        <v>16.7514820838361</v>
      </c>
      <c r="T60" s="138"/>
      <c r="U60" s="138"/>
      <c r="V60" s="138"/>
      <c r="W60" s="138"/>
      <c r="X60" t="s" s="146">
        <f>IF($A60=Y60,"ok","bad")</f>
        <v>2430</v>
      </c>
      <c r="Y60" t="s" s="146">
        <v>2506</v>
      </c>
      <c r="Z60" t="s" s="146">
        <v>2507</v>
      </c>
      <c r="AA60" t="s" s="186">
        <v>31</v>
      </c>
      <c r="AB60" s="141">
        <f>100*AC60</f>
        <v>10.1017785</v>
      </c>
      <c r="AC60" s="190">
        <v>0.101017785</v>
      </c>
      <c r="AD60" t="s" s="187">
        <v>29</v>
      </c>
      <c r="AE60" s="141">
        <v>9.619117599999999</v>
      </c>
      <c r="AF60" s="190">
        <v>0.096191176</v>
      </c>
      <c r="AG60" s="138"/>
      <c r="AH60" s="145">
        <v>77891</v>
      </c>
      <c r="AI60" s="145">
        <v>38122</v>
      </c>
      <c r="AJ60" s="145">
        <v>172</v>
      </c>
      <c r="AK60" s="145">
        <v>14226</v>
      </c>
      <c r="AL60" s="145">
        <v>6386</v>
      </c>
      <c r="AM60" s="148">
        <f>100*AL60/$AI60</f>
        <v>16.7514820838361</v>
      </c>
      <c r="AN60" s="145">
        <f>IF(AM60&gt;$AI$8,1,0)</f>
        <v>0</v>
      </c>
      <c r="AO60" s="148">
        <f>IF($R60=AL$17,AM60,0)</f>
        <v>16.7514820838361</v>
      </c>
      <c r="AP60" s="145">
        <v>20612</v>
      </c>
      <c r="AQ60" s="148">
        <f>100*AP60/$AI60</f>
        <v>54.068516866901</v>
      </c>
      <c r="AR60" s="145">
        <f>IF(AQ60&gt;$AI$8,1,0)</f>
        <v>1</v>
      </c>
      <c r="AS60" s="148">
        <f>IF($R60=AP$17,AQ60,0)</f>
        <v>0</v>
      </c>
      <c r="AT60" s="145">
        <v>3667</v>
      </c>
      <c r="AU60" s="148">
        <f>100*AT60/$AI60</f>
        <v>9.619117569907139</v>
      </c>
      <c r="AV60" s="145">
        <f>IF(AU60&gt;$AI$8,1,0)</f>
        <v>0</v>
      </c>
      <c r="AW60" s="148">
        <f>IF($R60=AT$17,AU60,0)</f>
        <v>0</v>
      </c>
      <c r="AX60" s="145">
        <v>2148</v>
      </c>
      <c r="AY60" s="148">
        <f>100*AX60/$AI60</f>
        <v>5.63454173443156</v>
      </c>
      <c r="AZ60" s="145">
        <f>IF(AY60&gt;$AI$8,1,0)</f>
        <v>0</v>
      </c>
      <c r="BA60" s="148">
        <f>IF($R60=AX$17,AY60,0)</f>
        <v>0</v>
      </c>
      <c r="BB60" s="145">
        <v>3851</v>
      </c>
      <c r="BC60" s="148">
        <f>100*BB60/$AI60</f>
        <v>10.1017785006033</v>
      </c>
      <c r="BD60" s="145">
        <f>IF(BC60&gt;$AI$8,1,0)</f>
        <v>0</v>
      </c>
      <c r="BE60" s="148">
        <f>IF($R60=BB$17,BC60,0)</f>
        <v>0</v>
      </c>
      <c r="BF60" s="145">
        <v>0</v>
      </c>
      <c r="BG60" s="148">
        <f>100*BF60/$AI60</f>
        <v>0</v>
      </c>
      <c r="BH60" s="145">
        <f>IF(BG60&gt;$AI$8,1,0)</f>
        <v>0</v>
      </c>
      <c r="BI60" s="148">
        <f>IF($R60=BF$17,BG60,0)</f>
        <v>0</v>
      </c>
      <c r="BJ60" s="145">
        <v>0</v>
      </c>
      <c r="BK60" s="148">
        <f>100*BJ60/$AI60</f>
        <v>0</v>
      </c>
      <c r="BL60" s="145">
        <f>IF(BK60&gt;$AI$8,1,0)</f>
        <v>0</v>
      </c>
      <c r="BM60" s="148">
        <f>IF($R60=BJ$17,BK60,0)</f>
        <v>0</v>
      </c>
      <c r="BN60" s="145">
        <v>0</v>
      </c>
      <c r="BO60" s="148">
        <f>100*BN60/$AI60</f>
        <v>0</v>
      </c>
      <c r="BP60" s="145">
        <f>IF(BO60&gt;$AI$8,1,0)</f>
        <v>0</v>
      </c>
      <c r="BQ60" s="148">
        <f>IF($R60=BN$17,BO60,0)</f>
        <v>0</v>
      </c>
      <c r="BR60" s="145">
        <v>0</v>
      </c>
      <c r="BS60" s="148">
        <f>100*BR60/$AI60</f>
        <v>0</v>
      </c>
      <c r="BT60" s="145">
        <f>IF(BS60&gt;$AI$8,1,0)</f>
        <v>0</v>
      </c>
      <c r="BU60" s="148">
        <f>IF($R60=BR$17,BS60,0)</f>
        <v>0</v>
      </c>
      <c r="BV60" s="145">
        <v>0</v>
      </c>
      <c r="BW60" s="148">
        <f>100*BV60/$AI60</f>
        <v>0</v>
      </c>
      <c r="BX60" s="145">
        <f>IF(BW60&gt;$AI$8,1,0)</f>
        <v>0</v>
      </c>
      <c r="BY60" s="148">
        <f>IF($R60=BV$17,BW60,0)</f>
        <v>0</v>
      </c>
      <c r="BZ60" s="145">
        <v>0</v>
      </c>
      <c r="CA60" s="148">
        <f>100*BZ60/$AI60</f>
        <v>0</v>
      </c>
      <c r="CB60" s="145">
        <f>IF(CA60&gt;$AI$8,1,0)</f>
        <v>0</v>
      </c>
      <c r="CC60" s="148">
        <f>IF($R60=BZ$17,CA60,0)</f>
        <v>0</v>
      </c>
      <c r="CD60" s="145">
        <v>0</v>
      </c>
      <c r="CE60" s="148">
        <f>100*CD60/$AI60</f>
        <v>0</v>
      </c>
      <c r="CF60" s="145">
        <f>IF(CE60&gt;$AI$8,1,0)</f>
        <v>0</v>
      </c>
      <c r="CG60" s="148">
        <f>IF($R60=CD$17,CE60,0)</f>
        <v>0</v>
      </c>
      <c r="CH60" s="145">
        <v>0</v>
      </c>
      <c r="CI60" s="148">
        <f>100*CH60/$AI60</f>
        <v>0</v>
      </c>
      <c r="CJ60" s="145">
        <f>IF(CI60&gt;$AI$8,1,0)</f>
        <v>0</v>
      </c>
      <c r="CK60" s="148">
        <f>IF($R60=CH$17,CI60,0)</f>
        <v>0</v>
      </c>
      <c r="CL60" s="145">
        <v>0</v>
      </c>
      <c r="CM60" s="145">
        <v>0</v>
      </c>
      <c r="CN60" s="149"/>
    </row>
    <row r="61" ht="15.75" customHeight="1">
      <c r="A61" t="s" s="179">
        <v>2508</v>
      </c>
      <c r="B61" t="s" s="180">
        <v>101</v>
      </c>
      <c r="C61" t="s" s="180">
        <v>2509</v>
      </c>
      <c r="D61" t="s" s="181">
        <v>104</v>
      </c>
      <c r="E61" t="s" s="182">
        <v>79</v>
      </c>
      <c r="F61" t="s" s="130">
        <v>80</v>
      </c>
      <c r="G61" t="s" s="130">
        <v>428</v>
      </c>
      <c r="H61" t="s" s="130">
        <v>1634</v>
      </c>
      <c r="I61" t="s" s="130">
        <v>49</v>
      </c>
      <c r="J61" t="s" s="130">
        <v>50</v>
      </c>
      <c r="K61" t="s" s="183">
        <f>_xlfn.IFS(Q61=0,O61,T61=1,R61,U61=1,AA61)</f>
        <v>28</v>
      </c>
      <c r="L61" s="189">
        <f>_xlfn.IFS(Q61=0,P61,T61=1,S61,U61=1,AB61)</f>
        <v>47.0762990259091</v>
      </c>
      <c r="M61" t="s" s="130">
        <f>IF(O61="Lab","over","under")</f>
        <v>2429</v>
      </c>
      <c r="N61" s="173">
        <v>1</v>
      </c>
      <c r="O61" t="s" s="184">
        <v>28</v>
      </c>
      <c r="P61" s="131">
        <f>AQ61</f>
        <v>47.0762990259091</v>
      </c>
      <c r="Q61" s="173">
        <f>T61+U61+V61</f>
        <v>0</v>
      </c>
      <c r="R61" t="s" s="185">
        <v>2365</v>
      </c>
      <c r="S61" s="131">
        <f>BA61</f>
        <v>20.1473990916102</v>
      </c>
      <c r="T61" s="169"/>
      <c r="U61" s="169"/>
      <c r="V61" s="169"/>
      <c r="W61" s="169"/>
      <c r="X61" t="s" s="130">
        <f>IF($A61=Y61,"ok","bad")</f>
        <v>2430</v>
      </c>
      <c r="Y61" t="s" s="130">
        <v>2508</v>
      </c>
      <c r="Z61" t="s" s="130">
        <v>2509</v>
      </c>
      <c r="AA61" t="s" s="186">
        <v>27</v>
      </c>
      <c r="AB61" s="125">
        <f>100*AC61</f>
        <v>19.3875511</v>
      </c>
      <c r="AC61" s="191">
        <v>0.193875511</v>
      </c>
      <c r="AD61" t="s" s="187">
        <v>31</v>
      </c>
      <c r="AE61" s="125">
        <v>9.572371199999999</v>
      </c>
      <c r="AF61" s="191">
        <v>0.095723712</v>
      </c>
      <c r="AG61" s="169"/>
      <c r="AH61" s="173">
        <v>73768</v>
      </c>
      <c r="AI61" s="173">
        <v>35007</v>
      </c>
      <c r="AJ61" s="173">
        <v>200</v>
      </c>
      <c r="AK61" s="173">
        <v>9427</v>
      </c>
      <c r="AL61" s="173">
        <v>6787</v>
      </c>
      <c r="AM61" s="175">
        <f>100*AL61/$AI61</f>
        <v>19.3875510612163</v>
      </c>
      <c r="AN61" s="173">
        <f>IF(AM61&gt;$AI$8,1,0)</f>
        <v>0</v>
      </c>
      <c r="AO61" s="175">
        <f>IF($R61=AL$17,AM61,0)</f>
        <v>0</v>
      </c>
      <c r="AP61" s="173">
        <v>16480</v>
      </c>
      <c r="AQ61" s="175">
        <f>100*AP61/$AI61</f>
        <v>47.0762990259091</v>
      </c>
      <c r="AR61" s="173">
        <f>IF(AQ61&gt;$AI$8,1,0)</f>
        <v>0</v>
      </c>
      <c r="AS61" s="175">
        <f>IF($R61=AP$17,AQ61,0)</f>
        <v>0</v>
      </c>
      <c r="AT61" s="173">
        <v>1336</v>
      </c>
      <c r="AU61" s="175">
        <f>100*AT61/$AI61</f>
        <v>3.81637958122661</v>
      </c>
      <c r="AV61" s="173">
        <f>IF(AU61&gt;$AI$8,1,0)</f>
        <v>0</v>
      </c>
      <c r="AW61" s="175">
        <f>IF($R61=AT$17,AU61,0)</f>
        <v>0</v>
      </c>
      <c r="AX61" s="173">
        <v>7053</v>
      </c>
      <c r="AY61" s="175">
        <f>100*AX61/$AI61</f>
        <v>20.1473990916102</v>
      </c>
      <c r="AZ61" s="173">
        <f>IF(AY61&gt;$AI$8,1,0)</f>
        <v>0</v>
      </c>
      <c r="BA61" s="175">
        <f>IF($R61=AX$17,AY61,0)</f>
        <v>20.1473990916102</v>
      </c>
      <c r="BB61" s="173">
        <v>3351</v>
      </c>
      <c r="BC61" s="175">
        <f>100*BB61/$AI61</f>
        <v>9.572371240037709</v>
      </c>
      <c r="BD61" s="173">
        <f>IF(BC61&gt;$AI$8,1,0)</f>
        <v>0</v>
      </c>
      <c r="BE61" s="175">
        <f>IF($R61=BB$17,BC61,0)</f>
        <v>0</v>
      </c>
      <c r="BF61" s="173">
        <v>0</v>
      </c>
      <c r="BG61" s="175">
        <f>100*BF61/$AI61</f>
        <v>0</v>
      </c>
      <c r="BH61" s="173">
        <f>IF(BG61&gt;$AI$8,1,0)</f>
        <v>0</v>
      </c>
      <c r="BI61" s="175">
        <f>IF($R61=BF$17,BG61,0)</f>
        <v>0</v>
      </c>
      <c r="BJ61" s="173">
        <v>0</v>
      </c>
      <c r="BK61" s="175">
        <f>100*BJ61/$AI61</f>
        <v>0</v>
      </c>
      <c r="BL61" s="173">
        <f>IF(BK61&gt;$AI$8,1,0)</f>
        <v>0</v>
      </c>
      <c r="BM61" s="175">
        <f>IF($R61=BJ$17,BK61,0)</f>
        <v>0</v>
      </c>
      <c r="BN61" s="173">
        <v>0</v>
      </c>
      <c r="BO61" s="175">
        <f>100*BN61/$AI61</f>
        <v>0</v>
      </c>
      <c r="BP61" s="173">
        <f>IF(BO61&gt;$AI$8,1,0)</f>
        <v>0</v>
      </c>
      <c r="BQ61" s="175">
        <f>IF($R61=BN$17,BO61,0)</f>
        <v>0</v>
      </c>
      <c r="BR61" s="173">
        <v>0</v>
      </c>
      <c r="BS61" s="175">
        <f>100*BR61/$AI61</f>
        <v>0</v>
      </c>
      <c r="BT61" s="173">
        <f>IF(BS61&gt;$AI$8,1,0)</f>
        <v>0</v>
      </c>
      <c r="BU61" s="175">
        <f>IF($R61=BR$17,BS61,0)</f>
        <v>0</v>
      </c>
      <c r="BV61" s="173">
        <v>0</v>
      </c>
      <c r="BW61" s="175">
        <f>100*BV61/$AI61</f>
        <v>0</v>
      </c>
      <c r="BX61" s="173">
        <f>IF(BW61&gt;$AI$8,1,0)</f>
        <v>0</v>
      </c>
      <c r="BY61" s="175">
        <f>IF($R61=BV$17,BW61,0)</f>
        <v>0</v>
      </c>
      <c r="BZ61" s="173">
        <v>0</v>
      </c>
      <c r="CA61" s="175">
        <f>100*BZ61/$AI61</f>
        <v>0</v>
      </c>
      <c r="CB61" s="173">
        <f>IF(CA61&gt;$AI$8,1,0)</f>
        <v>0</v>
      </c>
      <c r="CC61" s="175">
        <f>IF($R61=BZ$17,CA61,0)</f>
        <v>0</v>
      </c>
      <c r="CD61" s="173">
        <v>0</v>
      </c>
      <c r="CE61" s="175">
        <f>100*CD61/$AI61</f>
        <v>0</v>
      </c>
      <c r="CF61" s="173">
        <f>IF(CE61&gt;$AI$8,1,0)</f>
        <v>0</v>
      </c>
      <c r="CG61" s="175">
        <f>IF($R61=CD$17,CE61,0)</f>
        <v>0</v>
      </c>
      <c r="CH61" s="173">
        <v>0</v>
      </c>
      <c r="CI61" s="175">
        <f>100*CH61/$AI61</f>
        <v>0</v>
      </c>
      <c r="CJ61" s="173">
        <f>IF(CI61&gt;$AI$8,1,0)</f>
        <v>0</v>
      </c>
      <c r="CK61" s="175">
        <f>IF($R61=CH$17,CI61,0)</f>
        <v>0</v>
      </c>
      <c r="CL61" s="173">
        <v>565</v>
      </c>
      <c r="CM61" s="173">
        <v>0</v>
      </c>
      <c r="CN61" s="176"/>
    </row>
    <row r="62" ht="15.75" customHeight="1">
      <c r="A62" t="s" s="179">
        <v>2510</v>
      </c>
      <c r="B62" t="s" s="180">
        <v>183</v>
      </c>
      <c r="C62" t="s" s="180">
        <v>1624</v>
      </c>
      <c r="D62" t="s" s="181">
        <v>186</v>
      </c>
      <c r="E62" t="s" s="188">
        <v>79</v>
      </c>
      <c r="F62" t="s" s="146">
        <v>80</v>
      </c>
      <c r="G62" t="s" s="146">
        <v>2511</v>
      </c>
      <c r="H62" t="s" s="146">
        <v>2512</v>
      </c>
      <c r="I62" t="s" s="146">
        <v>64</v>
      </c>
      <c r="J62" t="s" s="146">
        <v>1733</v>
      </c>
      <c r="K62" t="s" s="183">
        <f>_xlfn.IFS(Q62=0,O62,T62=1,R62,U62=1,AA62)</f>
        <v>28</v>
      </c>
      <c r="L62" s="189">
        <f>_xlfn.IFS(Q62=0,P62,T62=1,S62,U62=1,AB62)</f>
        <v>45.4364689172949</v>
      </c>
      <c r="M62" t="s" s="146">
        <f>IF(O62="Lab","over","under")</f>
        <v>2429</v>
      </c>
      <c r="N62" s="145">
        <v>1</v>
      </c>
      <c r="O62" t="s" s="184">
        <v>28</v>
      </c>
      <c r="P62" s="147">
        <f>AQ62</f>
        <v>45.4364689172949</v>
      </c>
      <c r="Q62" s="145">
        <f>T62+U62+V62</f>
        <v>0</v>
      </c>
      <c r="R62" t="s" s="185">
        <v>27</v>
      </c>
      <c r="S62" s="147">
        <f>AO62</f>
        <v>21.7283950617284</v>
      </c>
      <c r="T62" s="138"/>
      <c r="U62" s="138"/>
      <c r="V62" s="138"/>
      <c r="W62" s="138"/>
      <c r="X62" t="s" s="146">
        <f>IF($A62=Y62,"ok","bad")</f>
        <v>2430</v>
      </c>
      <c r="Y62" t="s" s="146">
        <v>2510</v>
      </c>
      <c r="Z62" t="s" s="146">
        <v>1624</v>
      </c>
      <c r="AA62" t="s" s="186">
        <v>2365</v>
      </c>
      <c r="AB62" s="141">
        <f>100*AC62</f>
        <v>17.9809898</v>
      </c>
      <c r="AC62" s="190">
        <v>0.179809898</v>
      </c>
      <c r="AD62" t="s" s="187">
        <v>31</v>
      </c>
      <c r="AE62" s="141">
        <v>9.553152000000001</v>
      </c>
      <c r="AF62" s="190">
        <v>0.09553151999999999</v>
      </c>
      <c r="AG62" s="138"/>
      <c r="AH62" s="145">
        <v>73717</v>
      </c>
      <c r="AI62" s="145">
        <v>45765</v>
      </c>
      <c r="AJ62" s="145">
        <v>185</v>
      </c>
      <c r="AK62" s="145">
        <v>10850</v>
      </c>
      <c r="AL62" s="145">
        <v>9944</v>
      </c>
      <c r="AM62" s="148">
        <f>100*AL62/$AI62</f>
        <v>21.7283950617284</v>
      </c>
      <c r="AN62" s="145">
        <f>IF(AM62&gt;$AI$8,1,0)</f>
        <v>0</v>
      </c>
      <c r="AO62" s="148">
        <f>IF($R62=AL$17,AM62,0)</f>
        <v>21.7283950617284</v>
      </c>
      <c r="AP62" s="145">
        <v>20794</v>
      </c>
      <c r="AQ62" s="148">
        <f>100*AP62/$AI62</f>
        <v>45.4364689172949</v>
      </c>
      <c r="AR62" s="145">
        <f>IF(AQ62&gt;$AI$8,1,0)</f>
        <v>0</v>
      </c>
      <c r="AS62" s="148">
        <f>IF($R62=AP$17,AQ62,0)</f>
        <v>0</v>
      </c>
      <c r="AT62" s="145">
        <v>2073</v>
      </c>
      <c r="AU62" s="148">
        <f>100*AT62/$AI62</f>
        <v>4.5296624057686</v>
      </c>
      <c r="AV62" s="145">
        <f>IF(AU62&gt;$AI$8,1,0)</f>
        <v>0</v>
      </c>
      <c r="AW62" s="148">
        <f>IF($R62=AT$17,AU62,0)</f>
        <v>0</v>
      </c>
      <c r="AX62" s="145">
        <v>8229</v>
      </c>
      <c r="AY62" s="148">
        <f>100*AX62/$AI62</f>
        <v>17.9809898393969</v>
      </c>
      <c r="AZ62" s="145">
        <f>IF(AY62&gt;$AI$8,1,0)</f>
        <v>0</v>
      </c>
      <c r="BA62" s="148">
        <f>IF($R62=AX$17,AY62,0)</f>
        <v>0</v>
      </c>
      <c r="BB62" s="145">
        <v>4372</v>
      </c>
      <c r="BC62" s="148">
        <f>100*BB62/$AI62</f>
        <v>9.55315197203103</v>
      </c>
      <c r="BD62" s="145">
        <f>IF(BC62&gt;$AI$8,1,0)</f>
        <v>0</v>
      </c>
      <c r="BE62" s="148">
        <f>IF($R62=BB$17,BC62,0)</f>
        <v>0</v>
      </c>
      <c r="BF62" s="145">
        <v>0</v>
      </c>
      <c r="BG62" s="148">
        <f>100*BF62/$AI62</f>
        <v>0</v>
      </c>
      <c r="BH62" s="145">
        <f>IF(BG62&gt;$AI$8,1,0)</f>
        <v>0</v>
      </c>
      <c r="BI62" s="148">
        <f>IF($R62=BF$17,BG62,0)</f>
        <v>0</v>
      </c>
      <c r="BJ62" s="145">
        <v>0</v>
      </c>
      <c r="BK62" s="148">
        <f>100*BJ62/$AI62</f>
        <v>0</v>
      </c>
      <c r="BL62" s="145">
        <f>IF(BK62&gt;$AI$8,1,0)</f>
        <v>0</v>
      </c>
      <c r="BM62" s="148">
        <f>IF($R62=BJ$17,BK62,0)</f>
        <v>0</v>
      </c>
      <c r="BN62" s="145">
        <v>0</v>
      </c>
      <c r="BO62" s="148">
        <f>100*BN62/$AI62</f>
        <v>0</v>
      </c>
      <c r="BP62" s="145">
        <f>IF(BO62&gt;$AI$8,1,0)</f>
        <v>0</v>
      </c>
      <c r="BQ62" s="148">
        <f>IF($R62=BN$17,BO62,0)</f>
        <v>0</v>
      </c>
      <c r="BR62" s="145">
        <v>0</v>
      </c>
      <c r="BS62" s="148">
        <f>100*BR62/$AI62</f>
        <v>0</v>
      </c>
      <c r="BT62" s="145">
        <f>IF(BS62&gt;$AI$8,1,0)</f>
        <v>0</v>
      </c>
      <c r="BU62" s="148">
        <f>IF($R62=BR$17,BS62,0)</f>
        <v>0</v>
      </c>
      <c r="BV62" s="145">
        <v>0</v>
      </c>
      <c r="BW62" s="148">
        <f>100*BV62/$AI62</f>
        <v>0</v>
      </c>
      <c r="BX62" s="145">
        <f>IF(BW62&gt;$AI$8,1,0)</f>
        <v>0</v>
      </c>
      <c r="BY62" s="148">
        <f>IF($R62=BV$17,BW62,0)</f>
        <v>0</v>
      </c>
      <c r="BZ62" s="145">
        <v>0</v>
      </c>
      <c r="CA62" s="148">
        <f>100*BZ62/$AI62</f>
        <v>0</v>
      </c>
      <c r="CB62" s="145">
        <f>IF(CA62&gt;$AI$8,1,0)</f>
        <v>0</v>
      </c>
      <c r="CC62" s="148">
        <f>IF($R62=BZ$17,CA62,0)</f>
        <v>0</v>
      </c>
      <c r="CD62" s="145">
        <v>0</v>
      </c>
      <c r="CE62" s="148">
        <f>100*CD62/$AI62</f>
        <v>0</v>
      </c>
      <c r="CF62" s="145">
        <f>IF(CE62&gt;$AI$8,1,0)</f>
        <v>0</v>
      </c>
      <c r="CG62" s="148">
        <f>IF($R62=CD$17,CE62,0)</f>
        <v>0</v>
      </c>
      <c r="CH62" s="145">
        <v>0</v>
      </c>
      <c r="CI62" s="148">
        <f>100*CH62/$AI62</f>
        <v>0</v>
      </c>
      <c r="CJ62" s="145">
        <f>IF(CI62&gt;$AI$8,1,0)</f>
        <v>0</v>
      </c>
      <c r="CK62" s="148">
        <f>IF($R62=CH$17,CI62,0)</f>
        <v>0</v>
      </c>
      <c r="CL62" s="145">
        <v>368</v>
      </c>
      <c r="CM62" s="145">
        <v>0</v>
      </c>
      <c r="CN62" s="149"/>
    </row>
    <row r="63" ht="15.75" customHeight="1">
      <c r="A63" t="s" s="179">
        <v>2513</v>
      </c>
      <c r="B63" t="s" s="180">
        <v>160</v>
      </c>
      <c r="C63" t="s" s="180">
        <v>1325</v>
      </c>
      <c r="D63" t="s" s="181">
        <v>162</v>
      </c>
      <c r="E63" t="s" s="182">
        <v>79</v>
      </c>
      <c r="F63" t="s" s="130">
        <v>80</v>
      </c>
      <c r="G63" t="s" s="130">
        <v>2514</v>
      </c>
      <c r="H63" t="s" s="130">
        <v>2225</v>
      </c>
      <c r="I63" t="s" s="130">
        <v>49</v>
      </c>
      <c r="J63" t="s" s="130">
        <v>50</v>
      </c>
      <c r="K63" t="s" s="183">
        <f>_xlfn.IFS(Q63=0,O63,T63=1,R63,U63=1,AA63)</f>
        <v>28</v>
      </c>
      <c r="L63" s="189">
        <f>_xlfn.IFS(Q63=0,P63,T63=1,S63,U63=1,AB63)</f>
        <v>47.4595262050672</v>
      </c>
      <c r="M63" t="s" s="130">
        <f>IF(O63="Lab","over","under")</f>
        <v>2429</v>
      </c>
      <c r="N63" s="173">
        <v>1</v>
      </c>
      <c r="O63" t="s" s="184">
        <v>28</v>
      </c>
      <c r="P63" s="131">
        <f>AQ63</f>
        <v>47.4595262050672</v>
      </c>
      <c r="Q63" s="173">
        <f>T63+U63+V63</f>
        <v>0</v>
      </c>
      <c r="R63" t="s" s="185">
        <v>31</v>
      </c>
      <c r="S63" s="131">
        <f>BE63</f>
        <v>15.5286746547151</v>
      </c>
      <c r="T63" s="169"/>
      <c r="U63" s="169"/>
      <c r="V63" s="169"/>
      <c r="W63" s="169"/>
      <c r="X63" t="s" s="130">
        <f>IF($A63=Y63,"ok","bad")</f>
        <v>2430</v>
      </c>
      <c r="Y63" t="s" s="130">
        <v>2513</v>
      </c>
      <c r="Z63" t="s" s="130">
        <v>1325</v>
      </c>
      <c r="AA63" t="s" s="186">
        <v>27</v>
      </c>
      <c r="AB63" s="125">
        <f>100*AC63</f>
        <v>11.0811305</v>
      </c>
      <c r="AC63" s="191">
        <v>0.110811305</v>
      </c>
      <c r="AD63" t="s" s="187">
        <v>217</v>
      </c>
      <c r="AE63" s="125">
        <v>9.542211699999999</v>
      </c>
      <c r="AF63" s="191">
        <v>0.095422117</v>
      </c>
      <c r="AG63" s="169"/>
      <c r="AH63" s="173">
        <v>71491</v>
      </c>
      <c r="AI63" s="173">
        <v>43732</v>
      </c>
      <c r="AJ63" s="173">
        <v>208</v>
      </c>
      <c r="AK63" s="173">
        <v>13964</v>
      </c>
      <c r="AL63" s="173">
        <v>4846</v>
      </c>
      <c r="AM63" s="175">
        <f>100*AL63/$AI63</f>
        <v>11.081130522272</v>
      </c>
      <c r="AN63" s="173">
        <f>IF(AM63&gt;$AI$8,1,0)</f>
        <v>0</v>
      </c>
      <c r="AO63" s="175">
        <f>IF($R63=AL$17,AM63,0)</f>
        <v>0</v>
      </c>
      <c r="AP63" s="173">
        <v>20755</v>
      </c>
      <c r="AQ63" s="175">
        <f>100*AP63/$AI63</f>
        <v>47.4595262050672</v>
      </c>
      <c r="AR63" s="173">
        <f>IF(AQ63&gt;$AI$8,1,0)</f>
        <v>0</v>
      </c>
      <c r="AS63" s="175">
        <f>IF($R63=AP$17,AQ63,0)</f>
        <v>0</v>
      </c>
      <c r="AT63" s="173">
        <v>2815</v>
      </c>
      <c r="AU63" s="175">
        <f>100*AT63/$AI63</f>
        <v>6.43693405286747</v>
      </c>
      <c r="AV63" s="173">
        <f>IF(AU63&gt;$AI$8,1,0)</f>
        <v>0</v>
      </c>
      <c r="AW63" s="175">
        <f>IF($R63=AT$17,AU63,0)</f>
        <v>0</v>
      </c>
      <c r="AX63" s="173">
        <v>2475</v>
      </c>
      <c r="AY63" s="175">
        <f>100*AX63/$AI63</f>
        <v>5.65947132534528</v>
      </c>
      <c r="AZ63" s="173">
        <f>IF(AY63&gt;$AI$8,1,0)</f>
        <v>0</v>
      </c>
      <c r="BA63" s="175">
        <f>IF($R63=AX$17,AY63,0)</f>
        <v>0</v>
      </c>
      <c r="BB63" s="173">
        <v>6791</v>
      </c>
      <c r="BC63" s="175">
        <f>100*BB63/$AI63</f>
        <v>15.5286746547151</v>
      </c>
      <c r="BD63" s="173">
        <f>IF(BC63&gt;$AI$8,1,0)</f>
        <v>0</v>
      </c>
      <c r="BE63" s="175">
        <f>IF($R63=BB$17,BC63,0)</f>
        <v>15.5286746547151</v>
      </c>
      <c r="BF63" s="173">
        <v>0</v>
      </c>
      <c r="BG63" s="175">
        <f>100*BF63/$AI63</f>
        <v>0</v>
      </c>
      <c r="BH63" s="173">
        <f>IF(BG63&gt;$AI$8,1,0)</f>
        <v>0</v>
      </c>
      <c r="BI63" s="175">
        <f>IF($R63=BF$17,BG63,0)</f>
        <v>0</v>
      </c>
      <c r="BJ63" s="173">
        <v>0</v>
      </c>
      <c r="BK63" s="175">
        <f>100*BJ63/$AI63</f>
        <v>0</v>
      </c>
      <c r="BL63" s="173">
        <f>IF(BK63&gt;$AI$8,1,0)</f>
        <v>0</v>
      </c>
      <c r="BM63" s="175">
        <f>IF($R63=BJ$17,BK63,0)</f>
        <v>0</v>
      </c>
      <c r="BN63" s="173">
        <v>0</v>
      </c>
      <c r="BO63" s="175">
        <f>100*BN63/$AI63</f>
        <v>0</v>
      </c>
      <c r="BP63" s="173">
        <f>IF(BO63&gt;$AI$8,1,0)</f>
        <v>0</v>
      </c>
      <c r="BQ63" s="175">
        <f>IF($R63=BN$17,BO63,0)</f>
        <v>0</v>
      </c>
      <c r="BR63" s="173">
        <v>0</v>
      </c>
      <c r="BS63" s="175">
        <f>100*BR63/$AI63</f>
        <v>0</v>
      </c>
      <c r="BT63" s="173">
        <f>IF(BS63&gt;$AI$8,1,0)</f>
        <v>0</v>
      </c>
      <c r="BU63" s="175">
        <f>IF($R63=BR$17,BS63,0)</f>
        <v>0</v>
      </c>
      <c r="BV63" s="173">
        <v>0</v>
      </c>
      <c r="BW63" s="175">
        <f>100*BV63/$AI63</f>
        <v>0</v>
      </c>
      <c r="BX63" s="173">
        <f>IF(BW63&gt;$AI$8,1,0)</f>
        <v>0</v>
      </c>
      <c r="BY63" s="175">
        <f>IF($R63=BV$17,BW63,0)</f>
        <v>0</v>
      </c>
      <c r="BZ63" s="173">
        <v>0</v>
      </c>
      <c r="CA63" s="175">
        <f>100*BZ63/$AI63</f>
        <v>0</v>
      </c>
      <c r="CB63" s="173">
        <f>IF(CA63&gt;$AI$8,1,0)</f>
        <v>0</v>
      </c>
      <c r="CC63" s="175">
        <f>IF($R63=BZ$17,CA63,0)</f>
        <v>0</v>
      </c>
      <c r="CD63" s="173">
        <v>0</v>
      </c>
      <c r="CE63" s="175">
        <f>100*CD63/$AI63</f>
        <v>0</v>
      </c>
      <c r="CF63" s="173">
        <f>IF(CE63&gt;$AI$8,1,0)</f>
        <v>0</v>
      </c>
      <c r="CG63" s="175">
        <f>IF($R63=CD$17,CE63,0)</f>
        <v>0</v>
      </c>
      <c r="CH63" s="173">
        <v>0</v>
      </c>
      <c r="CI63" s="175">
        <f>100*CH63/$AI63</f>
        <v>0</v>
      </c>
      <c r="CJ63" s="173">
        <f>IF(CI63&gt;$AI$8,1,0)</f>
        <v>0</v>
      </c>
      <c r="CK63" s="175">
        <f>IF($R63=CH$17,CI63,0)</f>
        <v>0</v>
      </c>
      <c r="CL63" s="173">
        <v>544</v>
      </c>
      <c r="CM63" s="173">
        <v>0</v>
      </c>
      <c r="CN63" s="176"/>
    </row>
    <row r="64" ht="15.75" customHeight="1">
      <c r="A64" t="s" s="179">
        <v>2515</v>
      </c>
      <c r="B64" t="s" s="180">
        <v>183</v>
      </c>
      <c r="C64" t="s" s="180">
        <v>2516</v>
      </c>
      <c r="D64" t="s" s="181">
        <v>186</v>
      </c>
      <c r="E64" t="s" s="188">
        <v>79</v>
      </c>
      <c r="F64" t="s" s="146">
        <v>46</v>
      </c>
      <c r="G64" t="s" s="146">
        <v>1661</v>
      </c>
      <c r="H64" t="s" s="146">
        <v>2517</v>
      </c>
      <c r="I64" t="s" s="146">
        <v>49</v>
      </c>
      <c r="J64" t="s" s="146">
        <v>1733</v>
      </c>
      <c r="K64" t="s" s="183">
        <f>_xlfn.IFS(Q64=0,O64,T64=1,R64,U64=1,AA64)</f>
        <v>28</v>
      </c>
      <c r="L64" s="189">
        <f>_xlfn.IFS(Q64=0,P64,T64=1,S64,U64=1,AB64)</f>
        <v>43.9287754713388</v>
      </c>
      <c r="M64" t="s" s="146">
        <f>IF(O64="Lab","over","under")</f>
        <v>2429</v>
      </c>
      <c r="N64" s="145">
        <v>1</v>
      </c>
      <c r="O64" t="s" s="184">
        <v>28</v>
      </c>
      <c r="P64" s="147">
        <f>AQ64</f>
        <v>43.9287754713388</v>
      </c>
      <c r="Q64" s="145">
        <f>T64+U64+V64</f>
        <v>0</v>
      </c>
      <c r="R64" t="s" s="185">
        <v>27</v>
      </c>
      <c r="S64" s="147">
        <f>AO64</f>
        <v>28.4860026661588</v>
      </c>
      <c r="T64" s="138"/>
      <c r="U64" s="138"/>
      <c r="V64" s="138"/>
      <c r="W64" s="138"/>
      <c r="X64" t="s" s="146">
        <f>IF($A64=Y64,"ok","bad")</f>
        <v>2430</v>
      </c>
      <c r="Y64" t="s" s="146">
        <v>2515</v>
      </c>
      <c r="Z64" t="s" s="146">
        <v>2516</v>
      </c>
      <c r="AA64" t="s" s="186">
        <v>2365</v>
      </c>
      <c r="AB64" s="141">
        <f>100*AC64</f>
        <v>12.8737383</v>
      </c>
      <c r="AC64" s="190">
        <v>0.128737383</v>
      </c>
      <c r="AD64" t="s" s="187">
        <v>29</v>
      </c>
      <c r="AE64" s="141">
        <v>9.356313099999999</v>
      </c>
      <c r="AF64" s="190">
        <v>0.09356313099999999</v>
      </c>
      <c r="AG64" s="138"/>
      <c r="AH64" s="145">
        <v>75877</v>
      </c>
      <c r="AI64" s="145">
        <v>52510</v>
      </c>
      <c r="AJ64" s="145">
        <v>179</v>
      </c>
      <c r="AK64" s="145">
        <v>8109</v>
      </c>
      <c r="AL64" s="145">
        <v>14958</v>
      </c>
      <c r="AM64" s="148">
        <f>100*AL64/$AI64</f>
        <v>28.4860026661588</v>
      </c>
      <c r="AN64" s="145">
        <f>IF(AM64&gt;$AI$8,1,0)</f>
        <v>0</v>
      </c>
      <c r="AO64" s="148">
        <f>IF($R64=AL$17,AM64,0)</f>
        <v>28.4860026661588</v>
      </c>
      <c r="AP64" s="145">
        <v>23067</v>
      </c>
      <c r="AQ64" s="148">
        <f>100*AP64/$AI64</f>
        <v>43.9287754713388</v>
      </c>
      <c r="AR64" s="145">
        <f>IF(AQ64&gt;$AI$8,1,0)</f>
        <v>0</v>
      </c>
      <c r="AS64" s="148">
        <f>IF($R64=AP$17,AQ64,0)</f>
        <v>0</v>
      </c>
      <c r="AT64" s="145">
        <v>4913</v>
      </c>
      <c r="AU64" s="148">
        <f>100*AT64/$AI64</f>
        <v>9.35631308322224</v>
      </c>
      <c r="AV64" s="145">
        <f>IF(AU64&gt;$AI$8,1,0)</f>
        <v>0</v>
      </c>
      <c r="AW64" s="148">
        <f>IF($R64=AT$17,AU64,0)</f>
        <v>0</v>
      </c>
      <c r="AX64" s="145">
        <v>6760</v>
      </c>
      <c r="AY64" s="148">
        <f>100*AX64/$AI64</f>
        <v>12.8737383355551</v>
      </c>
      <c r="AZ64" s="145">
        <f>IF(AY64&gt;$AI$8,1,0)</f>
        <v>0</v>
      </c>
      <c r="BA64" s="148">
        <f>IF($R64=AX$17,AY64,0)</f>
        <v>0</v>
      </c>
      <c r="BB64" s="145">
        <v>2631</v>
      </c>
      <c r="BC64" s="148">
        <f>100*BB64/$AI64</f>
        <v>5.01047419539135</v>
      </c>
      <c r="BD64" s="145">
        <f>IF(BC64&gt;$AI$8,1,0)</f>
        <v>0</v>
      </c>
      <c r="BE64" s="148">
        <f>IF($R64=BB$17,BC64,0)</f>
        <v>0</v>
      </c>
      <c r="BF64" s="145">
        <v>0</v>
      </c>
      <c r="BG64" s="148">
        <f>100*BF64/$AI64</f>
        <v>0</v>
      </c>
      <c r="BH64" s="145">
        <f>IF(BG64&gt;$AI$8,1,0)</f>
        <v>0</v>
      </c>
      <c r="BI64" s="148">
        <f>IF($R64=BF$17,BG64,0)</f>
        <v>0</v>
      </c>
      <c r="BJ64" s="145">
        <v>0</v>
      </c>
      <c r="BK64" s="148">
        <f>100*BJ64/$AI64</f>
        <v>0</v>
      </c>
      <c r="BL64" s="145">
        <f>IF(BK64&gt;$AI$8,1,0)</f>
        <v>0</v>
      </c>
      <c r="BM64" s="148">
        <f>IF($R64=BJ$17,BK64,0)</f>
        <v>0</v>
      </c>
      <c r="BN64" s="145">
        <v>0</v>
      </c>
      <c r="BO64" s="148">
        <f>100*BN64/$AI64</f>
        <v>0</v>
      </c>
      <c r="BP64" s="145">
        <f>IF(BO64&gt;$AI$8,1,0)</f>
        <v>0</v>
      </c>
      <c r="BQ64" s="148">
        <f>IF($R64=BN$17,BO64,0)</f>
        <v>0</v>
      </c>
      <c r="BR64" s="145">
        <v>0</v>
      </c>
      <c r="BS64" s="148">
        <f>100*BR64/$AI64</f>
        <v>0</v>
      </c>
      <c r="BT64" s="145">
        <f>IF(BS64&gt;$AI$8,1,0)</f>
        <v>0</v>
      </c>
      <c r="BU64" s="148">
        <f>IF($R64=BR$17,BS64,0)</f>
        <v>0</v>
      </c>
      <c r="BV64" s="145">
        <v>0</v>
      </c>
      <c r="BW64" s="148">
        <f>100*BV64/$AI64</f>
        <v>0</v>
      </c>
      <c r="BX64" s="145">
        <f>IF(BW64&gt;$AI$8,1,0)</f>
        <v>0</v>
      </c>
      <c r="BY64" s="148">
        <f>IF($R64=BV$17,BW64,0)</f>
        <v>0</v>
      </c>
      <c r="BZ64" s="145">
        <v>0</v>
      </c>
      <c r="CA64" s="148">
        <f>100*BZ64/$AI64</f>
        <v>0</v>
      </c>
      <c r="CB64" s="145">
        <f>IF(CA64&gt;$AI$8,1,0)</f>
        <v>0</v>
      </c>
      <c r="CC64" s="148">
        <f>IF($R64=BZ$17,CA64,0)</f>
        <v>0</v>
      </c>
      <c r="CD64" s="145">
        <v>0</v>
      </c>
      <c r="CE64" s="148">
        <f>100*CD64/$AI64</f>
        <v>0</v>
      </c>
      <c r="CF64" s="145">
        <f>IF(CE64&gt;$AI$8,1,0)</f>
        <v>0</v>
      </c>
      <c r="CG64" s="148">
        <f>IF($R64=CD$17,CE64,0)</f>
        <v>0</v>
      </c>
      <c r="CH64" s="145">
        <v>0</v>
      </c>
      <c r="CI64" s="148">
        <f>100*CH64/$AI64</f>
        <v>0</v>
      </c>
      <c r="CJ64" s="145">
        <f>IF(CI64&gt;$AI$8,1,0)</f>
        <v>0</v>
      </c>
      <c r="CK64" s="148">
        <f>IF($R64=CH$17,CI64,0)</f>
        <v>0</v>
      </c>
      <c r="CL64" s="145">
        <v>1045</v>
      </c>
      <c r="CM64" s="145">
        <v>0</v>
      </c>
      <c r="CN64" s="149"/>
    </row>
    <row r="65" ht="15.75" customHeight="1">
      <c r="A65" t="s" s="179">
        <v>2518</v>
      </c>
      <c r="B65" t="s" s="180">
        <v>160</v>
      </c>
      <c r="C65" t="s" s="180">
        <v>2519</v>
      </c>
      <c r="D65" t="s" s="181">
        <v>162</v>
      </c>
      <c r="E65" t="s" s="182">
        <v>79</v>
      </c>
      <c r="F65" t="s" s="130">
        <v>80</v>
      </c>
      <c r="G65" t="s" s="130">
        <v>1081</v>
      </c>
      <c r="H65" t="s" s="130">
        <v>1082</v>
      </c>
      <c r="I65" t="s" s="130">
        <v>49</v>
      </c>
      <c r="J65" t="s" s="130">
        <v>50</v>
      </c>
      <c r="K65" t="s" s="183">
        <f>O65</f>
        <v>28</v>
      </c>
      <c r="L65" s="189">
        <f>P65</f>
        <v>52.3087286238891</v>
      </c>
      <c r="M65" t="s" s="130">
        <f>IF(O65="Lab","over","under")</f>
        <v>2429</v>
      </c>
      <c r="N65" s="173">
        <v>1</v>
      </c>
      <c r="O65" t="s" s="184">
        <v>28</v>
      </c>
      <c r="P65" s="131">
        <f>AQ65</f>
        <v>52.3087286238891</v>
      </c>
      <c r="Q65" s="173">
        <f>T65+U65+V65</f>
        <v>0</v>
      </c>
      <c r="R65" t="s" s="185">
        <v>27</v>
      </c>
      <c r="S65" s="131">
        <f>AO65</f>
        <v>19.0847656504639</v>
      </c>
      <c r="T65" s="169"/>
      <c r="U65" s="169"/>
      <c r="V65" s="169"/>
      <c r="W65" s="169"/>
      <c r="X65" t="s" s="130">
        <f>IF($A65=Y65,"ok","bad")</f>
        <v>2430</v>
      </c>
      <c r="Y65" t="s" s="130">
        <v>2518</v>
      </c>
      <c r="Z65" t="s" s="130">
        <v>2519</v>
      </c>
      <c r="AA65" t="s" s="186">
        <v>31</v>
      </c>
      <c r="AB65" s="125">
        <f>100*AC65</f>
        <v>9.708611299999999</v>
      </c>
      <c r="AC65" s="191">
        <v>0.097086113</v>
      </c>
      <c r="AD65" t="s" s="187">
        <v>29</v>
      </c>
      <c r="AE65" s="125">
        <v>9.3261772</v>
      </c>
      <c r="AF65" s="191">
        <v>0.09326177200000001</v>
      </c>
      <c r="AG65" s="169"/>
      <c r="AH65" s="173">
        <v>75860</v>
      </c>
      <c r="AI65" s="173">
        <v>46021</v>
      </c>
      <c r="AJ65" s="173">
        <v>260</v>
      </c>
      <c r="AK65" s="173">
        <v>15290</v>
      </c>
      <c r="AL65" s="173">
        <v>8783</v>
      </c>
      <c r="AM65" s="175">
        <f>100*AL65/$AI65</f>
        <v>19.0847656504639</v>
      </c>
      <c r="AN65" s="173">
        <f>IF(AM65&gt;$AI$8,1,0)</f>
        <v>0</v>
      </c>
      <c r="AO65" s="175">
        <f>IF($R65=AL$17,AM65,0)</f>
        <v>19.0847656504639</v>
      </c>
      <c r="AP65" s="173">
        <v>24073</v>
      </c>
      <c r="AQ65" s="175">
        <f>100*AP65/$AI65</f>
        <v>52.3087286238891</v>
      </c>
      <c r="AR65" s="173">
        <f>IF(AQ65&gt;$AI$8,1,0)</f>
        <v>1</v>
      </c>
      <c r="AS65" s="175">
        <f>IF($R65=AP$17,AQ65,0)</f>
        <v>0</v>
      </c>
      <c r="AT65" s="173">
        <v>4292</v>
      </c>
      <c r="AU65" s="175">
        <f>100*AT65/$AI65</f>
        <v>9.32617717998305</v>
      </c>
      <c r="AV65" s="173">
        <f>IF(AU65&gt;$AI$8,1,0)</f>
        <v>0</v>
      </c>
      <c r="AW65" s="175">
        <f>IF($R65=AT$17,AU65,0)</f>
        <v>0</v>
      </c>
      <c r="AX65" s="173">
        <v>2929</v>
      </c>
      <c r="AY65" s="175">
        <f>100*AX65/$AI65</f>
        <v>6.36448577823168</v>
      </c>
      <c r="AZ65" s="173">
        <f>IF(AY65&gt;$AI$8,1,0)</f>
        <v>0</v>
      </c>
      <c r="BA65" s="175">
        <f>IF($R65=AX$17,AY65,0)</f>
        <v>0</v>
      </c>
      <c r="BB65" s="173">
        <v>4468</v>
      </c>
      <c r="BC65" s="175">
        <f>100*BB65/$AI65</f>
        <v>9.708611286151971</v>
      </c>
      <c r="BD65" s="173">
        <f>IF(BC65&gt;$AI$8,1,0)</f>
        <v>0</v>
      </c>
      <c r="BE65" s="175">
        <f>IF($R65=BB$17,BC65,0)</f>
        <v>0</v>
      </c>
      <c r="BF65" s="173">
        <v>0</v>
      </c>
      <c r="BG65" s="175">
        <f>100*BF65/$AI65</f>
        <v>0</v>
      </c>
      <c r="BH65" s="173">
        <f>IF(BG65&gt;$AI$8,1,0)</f>
        <v>0</v>
      </c>
      <c r="BI65" s="175">
        <f>IF($R65=BF$17,BG65,0)</f>
        <v>0</v>
      </c>
      <c r="BJ65" s="173">
        <v>0</v>
      </c>
      <c r="BK65" s="175">
        <f>100*BJ65/$AI65</f>
        <v>0</v>
      </c>
      <c r="BL65" s="173">
        <f>IF(BK65&gt;$AI$8,1,0)</f>
        <v>0</v>
      </c>
      <c r="BM65" s="175">
        <f>IF($R65=BJ$17,BK65,0)</f>
        <v>0</v>
      </c>
      <c r="BN65" s="173">
        <v>0</v>
      </c>
      <c r="BO65" s="175">
        <f>100*BN65/$AI65</f>
        <v>0</v>
      </c>
      <c r="BP65" s="173">
        <f>IF(BO65&gt;$AI$8,1,0)</f>
        <v>0</v>
      </c>
      <c r="BQ65" s="175">
        <f>IF($R65=BN$17,BO65,0)</f>
        <v>0</v>
      </c>
      <c r="BR65" s="173">
        <v>0</v>
      </c>
      <c r="BS65" s="175">
        <f>100*BR65/$AI65</f>
        <v>0</v>
      </c>
      <c r="BT65" s="173">
        <f>IF(BS65&gt;$AI$8,1,0)</f>
        <v>0</v>
      </c>
      <c r="BU65" s="175">
        <f>IF($R65=BR$17,BS65,0)</f>
        <v>0</v>
      </c>
      <c r="BV65" s="173">
        <v>0</v>
      </c>
      <c r="BW65" s="175">
        <f>100*BV65/$AI65</f>
        <v>0</v>
      </c>
      <c r="BX65" s="173">
        <f>IF(BW65&gt;$AI$8,1,0)</f>
        <v>0</v>
      </c>
      <c r="BY65" s="175">
        <f>IF($R65=BV$17,BW65,0)</f>
        <v>0</v>
      </c>
      <c r="BZ65" s="173">
        <v>0</v>
      </c>
      <c r="CA65" s="175">
        <f>100*BZ65/$AI65</f>
        <v>0</v>
      </c>
      <c r="CB65" s="173">
        <f>IF(CA65&gt;$AI$8,1,0)</f>
        <v>0</v>
      </c>
      <c r="CC65" s="175">
        <f>IF($R65=BZ$17,CA65,0)</f>
        <v>0</v>
      </c>
      <c r="CD65" s="173">
        <v>0</v>
      </c>
      <c r="CE65" s="175">
        <f>100*CD65/$AI65</f>
        <v>0</v>
      </c>
      <c r="CF65" s="173">
        <f>IF(CE65&gt;$AI$8,1,0)</f>
        <v>0</v>
      </c>
      <c r="CG65" s="175">
        <f>IF($R65=CD$17,CE65,0)</f>
        <v>0</v>
      </c>
      <c r="CH65" s="173">
        <v>0</v>
      </c>
      <c r="CI65" s="175">
        <f>100*CH65/$AI65</f>
        <v>0</v>
      </c>
      <c r="CJ65" s="173">
        <f>IF(CI65&gt;$AI$8,1,0)</f>
        <v>0</v>
      </c>
      <c r="CK65" s="175">
        <f>IF($R65=CH$17,CI65,0)</f>
        <v>0</v>
      </c>
      <c r="CL65" s="173">
        <v>17602</v>
      </c>
      <c r="CM65" s="173">
        <v>0</v>
      </c>
      <c r="CN65" s="176"/>
    </row>
    <row r="66" ht="15.75" customHeight="1">
      <c r="A66" t="s" s="179">
        <v>2520</v>
      </c>
      <c r="B66" t="s" s="180">
        <v>90</v>
      </c>
      <c r="C66" t="s" s="180">
        <v>2521</v>
      </c>
      <c r="D66" t="s" s="181">
        <v>93</v>
      </c>
      <c r="E66" t="s" s="188">
        <v>79</v>
      </c>
      <c r="F66" t="s" s="146">
        <v>46</v>
      </c>
      <c r="G66" t="s" s="146">
        <v>2522</v>
      </c>
      <c r="H66" t="s" s="146">
        <v>2523</v>
      </c>
      <c r="I66" t="s" s="146">
        <v>64</v>
      </c>
      <c r="J66" t="s" s="146">
        <v>50</v>
      </c>
      <c r="K66" t="s" s="183">
        <f>_xlfn.IFS(Q66=0,O66,T66=1,R66,U66=1,AA66)</f>
        <v>28</v>
      </c>
      <c r="L66" s="189">
        <f>_xlfn.IFS(Q66=0,P66,T66=1,S66,U66=1,AB66)</f>
        <v>49.8008681254755</v>
      </c>
      <c r="M66" t="s" s="146">
        <f>IF(O66="Lab","over","under")</f>
        <v>2429</v>
      </c>
      <c r="N66" s="145">
        <v>1</v>
      </c>
      <c r="O66" t="s" s="184">
        <v>28</v>
      </c>
      <c r="P66" s="147">
        <f>AQ66</f>
        <v>49.8008681254755</v>
      </c>
      <c r="Q66" s="145">
        <f>T66+U66+V66</f>
        <v>0</v>
      </c>
      <c r="R66" t="s" s="185">
        <v>27</v>
      </c>
      <c r="S66" s="147">
        <f>AO66</f>
        <v>23.2424933995615</v>
      </c>
      <c r="T66" s="138"/>
      <c r="U66" s="138"/>
      <c r="V66" s="138"/>
      <c r="W66" s="138"/>
      <c r="X66" t="s" s="146">
        <f>IF($A66=Y66,"ok","bad")</f>
        <v>2430</v>
      </c>
      <c r="Y66" t="s" s="146">
        <v>2520</v>
      </c>
      <c r="Z66" t="s" s="146">
        <v>2521</v>
      </c>
      <c r="AA66" t="s" s="186">
        <v>2365</v>
      </c>
      <c r="AB66" s="141">
        <f>100*AC66</f>
        <v>13.133754</v>
      </c>
      <c r="AC66" s="190">
        <v>0.13133754</v>
      </c>
      <c r="AD66" t="s" s="187">
        <v>31</v>
      </c>
      <c r="AE66" s="141">
        <v>9.1779657</v>
      </c>
      <c r="AF66" s="190">
        <v>0.091779657</v>
      </c>
      <c r="AG66" s="138"/>
      <c r="AH66" s="145">
        <v>70215</v>
      </c>
      <c r="AI66" s="145">
        <v>44694</v>
      </c>
      <c r="AJ66" s="145">
        <v>216</v>
      </c>
      <c r="AK66" s="145">
        <v>11870</v>
      </c>
      <c r="AL66" s="145">
        <v>10388</v>
      </c>
      <c r="AM66" s="148">
        <f>100*AL66/$AI66</f>
        <v>23.2424933995615</v>
      </c>
      <c r="AN66" s="145">
        <f>IF(AM66&gt;$AI$8,1,0)</f>
        <v>0</v>
      </c>
      <c r="AO66" s="148">
        <f>IF($R66=AL$17,AM66,0)</f>
        <v>23.2424933995615</v>
      </c>
      <c r="AP66" s="145">
        <v>22258</v>
      </c>
      <c r="AQ66" s="148">
        <f>100*AP66/$AI66</f>
        <v>49.8008681254755</v>
      </c>
      <c r="AR66" s="145">
        <f>IF(AQ66&gt;$AI$8,1,0)</f>
        <v>0</v>
      </c>
      <c r="AS66" s="148">
        <f>IF($R66=AP$17,AQ66,0)</f>
        <v>0</v>
      </c>
      <c r="AT66" s="145">
        <v>2076</v>
      </c>
      <c r="AU66" s="148">
        <f>100*AT66/$AI66</f>
        <v>4.64491878104444</v>
      </c>
      <c r="AV66" s="145">
        <f>IF(AU66&gt;$AI$8,1,0)</f>
        <v>0</v>
      </c>
      <c r="AW66" s="148">
        <f>IF($R66=AT$17,AU66,0)</f>
        <v>0</v>
      </c>
      <c r="AX66" s="145">
        <v>5870</v>
      </c>
      <c r="AY66" s="148">
        <f>100*AX66/$AI66</f>
        <v>13.1337539714503</v>
      </c>
      <c r="AZ66" s="145">
        <f>IF(AY66&gt;$AI$8,1,0)</f>
        <v>0</v>
      </c>
      <c r="BA66" s="148">
        <f>IF($R66=AX$17,AY66,0)</f>
        <v>0</v>
      </c>
      <c r="BB66" s="145">
        <v>4102</v>
      </c>
      <c r="BC66" s="148">
        <f>100*BB66/$AI66</f>
        <v>9.17796572246834</v>
      </c>
      <c r="BD66" s="145">
        <f>IF(BC66&gt;$AI$8,1,0)</f>
        <v>0</v>
      </c>
      <c r="BE66" s="148">
        <f>IF($R66=BB$17,BC66,0)</f>
        <v>0</v>
      </c>
      <c r="BF66" s="145">
        <v>0</v>
      </c>
      <c r="BG66" s="148">
        <f>100*BF66/$AI66</f>
        <v>0</v>
      </c>
      <c r="BH66" s="145">
        <f>IF(BG66&gt;$AI$8,1,0)</f>
        <v>0</v>
      </c>
      <c r="BI66" s="148">
        <f>IF($R66=BF$17,BG66,0)</f>
        <v>0</v>
      </c>
      <c r="BJ66" s="145">
        <v>0</v>
      </c>
      <c r="BK66" s="148">
        <f>100*BJ66/$AI66</f>
        <v>0</v>
      </c>
      <c r="BL66" s="145">
        <f>IF(BK66&gt;$AI$8,1,0)</f>
        <v>0</v>
      </c>
      <c r="BM66" s="148">
        <f>IF($R66=BJ$17,BK66,0)</f>
        <v>0</v>
      </c>
      <c r="BN66" s="145">
        <v>0</v>
      </c>
      <c r="BO66" s="148">
        <f>100*BN66/$AI66</f>
        <v>0</v>
      </c>
      <c r="BP66" s="145">
        <f>IF(BO66&gt;$AI$8,1,0)</f>
        <v>0</v>
      </c>
      <c r="BQ66" s="148">
        <f>IF($R66=BN$17,BO66,0)</f>
        <v>0</v>
      </c>
      <c r="BR66" s="145">
        <v>0</v>
      </c>
      <c r="BS66" s="148">
        <f>100*BR66/$AI66</f>
        <v>0</v>
      </c>
      <c r="BT66" s="145">
        <f>IF(BS66&gt;$AI$8,1,0)</f>
        <v>0</v>
      </c>
      <c r="BU66" s="148">
        <f>IF($R66=BR$17,BS66,0)</f>
        <v>0</v>
      </c>
      <c r="BV66" s="145">
        <v>0</v>
      </c>
      <c r="BW66" s="148">
        <f>100*BV66/$AI66</f>
        <v>0</v>
      </c>
      <c r="BX66" s="145">
        <f>IF(BW66&gt;$AI$8,1,0)</f>
        <v>0</v>
      </c>
      <c r="BY66" s="148">
        <f>IF($R66=BV$17,BW66,0)</f>
        <v>0</v>
      </c>
      <c r="BZ66" s="145">
        <v>0</v>
      </c>
      <c r="CA66" s="148">
        <f>100*BZ66/$AI66</f>
        <v>0</v>
      </c>
      <c r="CB66" s="145">
        <f>IF(CA66&gt;$AI$8,1,0)</f>
        <v>0</v>
      </c>
      <c r="CC66" s="148">
        <f>IF($R66=BZ$17,CA66,0)</f>
        <v>0</v>
      </c>
      <c r="CD66" s="145">
        <v>0</v>
      </c>
      <c r="CE66" s="148">
        <f>100*CD66/$AI66</f>
        <v>0</v>
      </c>
      <c r="CF66" s="145">
        <f>IF(CE66&gt;$AI$8,1,0)</f>
        <v>0</v>
      </c>
      <c r="CG66" s="148">
        <f>IF($R66=CD$17,CE66,0)</f>
        <v>0</v>
      </c>
      <c r="CH66" s="145">
        <v>0</v>
      </c>
      <c r="CI66" s="148">
        <f>100*CH66/$AI66</f>
        <v>0</v>
      </c>
      <c r="CJ66" s="145">
        <f>IF(CI66&gt;$AI$8,1,0)</f>
        <v>0</v>
      </c>
      <c r="CK66" s="148">
        <f>IF($R66=CH$17,CI66,0)</f>
        <v>0</v>
      </c>
      <c r="CL66" s="145">
        <v>0</v>
      </c>
      <c r="CM66" s="145">
        <v>0</v>
      </c>
      <c r="CN66" s="149"/>
    </row>
    <row r="67" ht="15.75" customHeight="1">
      <c r="A67" t="s" s="179">
        <v>2524</v>
      </c>
      <c r="B67" t="s" s="180">
        <v>160</v>
      </c>
      <c r="C67" t="s" s="180">
        <v>1450</v>
      </c>
      <c r="D67" t="s" s="181">
        <v>162</v>
      </c>
      <c r="E67" t="s" s="182">
        <v>79</v>
      </c>
      <c r="F67" t="s" s="130">
        <v>80</v>
      </c>
      <c r="G67" t="s" s="130">
        <v>1451</v>
      </c>
      <c r="H67" t="s" s="130">
        <v>1452</v>
      </c>
      <c r="I67" t="s" s="130">
        <v>64</v>
      </c>
      <c r="J67" t="s" s="130">
        <v>50</v>
      </c>
      <c r="K67" t="s" s="183">
        <f>O67</f>
        <v>28</v>
      </c>
      <c r="L67" s="189">
        <f>P67</f>
        <v>55.4303391890399</v>
      </c>
      <c r="M67" t="s" s="130">
        <f>IF(O67="Lab","over","under")</f>
        <v>2429</v>
      </c>
      <c r="N67" s="173">
        <v>1</v>
      </c>
      <c r="O67" t="s" s="184">
        <v>28</v>
      </c>
      <c r="P67" s="131">
        <f>AQ67</f>
        <v>55.4303391890399</v>
      </c>
      <c r="Q67" s="173">
        <f>T67+U67+V67</f>
        <v>0</v>
      </c>
      <c r="R67" t="s" s="185">
        <v>27</v>
      </c>
      <c r="S67" s="131">
        <f>AO67</f>
        <v>13.9741465031488</v>
      </c>
      <c r="T67" s="169"/>
      <c r="U67" s="169"/>
      <c r="V67" s="169"/>
      <c r="W67" s="169"/>
      <c r="X67" t="s" s="130">
        <f>IF($A67=Y67,"ok","bad")</f>
        <v>2430</v>
      </c>
      <c r="Y67" t="s" s="130">
        <v>2524</v>
      </c>
      <c r="Z67" t="s" s="130">
        <v>1450</v>
      </c>
      <c r="AA67" t="s" s="186">
        <v>31</v>
      </c>
      <c r="AB67" s="125">
        <f>100*AC67</f>
        <v>10.2419622</v>
      </c>
      <c r="AC67" s="191">
        <v>0.102419622</v>
      </c>
      <c r="AD67" t="s" s="187">
        <v>2365</v>
      </c>
      <c r="AE67" s="125">
        <v>9.137111900000001</v>
      </c>
      <c r="AF67" s="191">
        <v>0.091371119</v>
      </c>
      <c r="AG67" s="169"/>
      <c r="AH67" s="173">
        <v>77282</v>
      </c>
      <c r="AI67" s="173">
        <v>45255</v>
      </c>
      <c r="AJ67" s="173">
        <v>182</v>
      </c>
      <c r="AK67" s="173">
        <v>18761</v>
      </c>
      <c r="AL67" s="173">
        <v>6324</v>
      </c>
      <c r="AM67" s="175">
        <f>100*AL67/$AI67</f>
        <v>13.9741465031488</v>
      </c>
      <c r="AN67" s="173">
        <f>IF(AM67&gt;$AI$8,1,0)</f>
        <v>0</v>
      </c>
      <c r="AO67" s="175">
        <f>IF($R67=AL$17,AM67,0)</f>
        <v>13.9741465031488</v>
      </c>
      <c r="AP67" s="173">
        <v>25085</v>
      </c>
      <c r="AQ67" s="175">
        <f>100*AP67/$AI67</f>
        <v>55.4303391890399</v>
      </c>
      <c r="AR67" s="173">
        <f>IF(AQ67&gt;$AI$8,1,0)</f>
        <v>1</v>
      </c>
      <c r="AS67" s="175">
        <f>IF($R67=AP$17,AQ67,0)</f>
        <v>0</v>
      </c>
      <c r="AT67" s="173">
        <v>3622</v>
      </c>
      <c r="AU67" s="175">
        <f>100*AT67/$AI67</f>
        <v>8.003535520936911</v>
      </c>
      <c r="AV67" s="173">
        <f>IF(AU67&gt;$AI$8,1,0)</f>
        <v>0</v>
      </c>
      <c r="AW67" s="175">
        <f>IF($R67=AT$17,AU67,0)</f>
        <v>0</v>
      </c>
      <c r="AX67" s="173">
        <v>4135</v>
      </c>
      <c r="AY67" s="175">
        <f>100*AX67/$AI67</f>
        <v>9.137111921334659</v>
      </c>
      <c r="AZ67" s="173">
        <f>IF(AY67&gt;$AI$8,1,0)</f>
        <v>0</v>
      </c>
      <c r="BA67" s="175">
        <f>IF($R67=AX$17,AY67,0)</f>
        <v>0</v>
      </c>
      <c r="BB67" s="173">
        <v>4635</v>
      </c>
      <c r="BC67" s="175">
        <f>100*BB67/$AI67</f>
        <v>10.241962214120</v>
      </c>
      <c r="BD67" s="173">
        <f>IF(BC67&gt;$AI$8,1,0)</f>
        <v>0</v>
      </c>
      <c r="BE67" s="175">
        <f>IF($R67=BB$17,BC67,0)</f>
        <v>0</v>
      </c>
      <c r="BF67" s="173">
        <v>0</v>
      </c>
      <c r="BG67" s="175">
        <f>100*BF67/$AI67</f>
        <v>0</v>
      </c>
      <c r="BH67" s="173">
        <f>IF(BG67&gt;$AI$8,1,0)</f>
        <v>0</v>
      </c>
      <c r="BI67" s="175">
        <f>IF($R67=BF$17,BG67,0)</f>
        <v>0</v>
      </c>
      <c r="BJ67" s="173">
        <v>0</v>
      </c>
      <c r="BK67" s="175">
        <f>100*BJ67/$AI67</f>
        <v>0</v>
      </c>
      <c r="BL67" s="173">
        <f>IF(BK67&gt;$AI$8,1,0)</f>
        <v>0</v>
      </c>
      <c r="BM67" s="175">
        <f>IF($R67=BJ$17,BK67,0)</f>
        <v>0</v>
      </c>
      <c r="BN67" s="173">
        <v>0</v>
      </c>
      <c r="BO67" s="175">
        <f>100*BN67/$AI67</f>
        <v>0</v>
      </c>
      <c r="BP67" s="173">
        <f>IF(BO67&gt;$AI$8,1,0)</f>
        <v>0</v>
      </c>
      <c r="BQ67" s="175">
        <f>IF($R67=BN$17,BO67,0)</f>
        <v>0</v>
      </c>
      <c r="BR67" s="173">
        <v>0</v>
      </c>
      <c r="BS67" s="175">
        <f>100*BR67/$AI67</f>
        <v>0</v>
      </c>
      <c r="BT67" s="173">
        <f>IF(BS67&gt;$AI$8,1,0)</f>
        <v>0</v>
      </c>
      <c r="BU67" s="175">
        <f>IF($R67=BR$17,BS67,0)</f>
        <v>0</v>
      </c>
      <c r="BV67" s="173">
        <v>0</v>
      </c>
      <c r="BW67" s="175">
        <f>100*BV67/$AI67</f>
        <v>0</v>
      </c>
      <c r="BX67" s="173">
        <f>IF(BW67&gt;$AI$8,1,0)</f>
        <v>0</v>
      </c>
      <c r="BY67" s="175">
        <f>IF($R67=BV$17,BW67,0)</f>
        <v>0</v>
      </c>
      <c r="BZ67" s="173">
        <v>0</v>
      </c>
      <c r="CA67" s="175">
        <f>100*BZ67/$AI67</f>
        <v>0</v>
      </c>
      <c r="CB67" s="173">
        <f>IF(CA67&gt;$AI$8,1,0)</f>
        <v>0</v>
      </c>
      <c r="CC67" s="175">
        <f>IF($R67=BZ$17,CA67,0)</f>
        <v>0</v>
      </c>
      <c r="CD67" s="173">
        <v>0</v>
      </c>
      <c r="CE67" s="175">
        <f>100*CD67/$AI67</f>
        <v>0</v>
      </c>
      <c r="CF67" s="173">
        <f>IF(CE67&gt;$AI$8,1,0)</f>
        <v>0</v>
      </c>
      <c r="CG67" s="175">
        <f>IF($R67=CD$17,CE67,0)</f>
        <v>0</v>
      </c>
      <c r="CH67" s="173">
        <v>0</v>
      </c>
      <c r="CI67" s="175">
        <f>100*CH67/$AI67</f>
        <v>0</v>
      </c>
      <c r="CJ67" s="173">
        <f>IF(CI67&gt;$AI$8,1,0)</f>
        <v>0</v>
      </c>
      <c r="CK67" s="175">
        <f>IF($R67=CH$17,CI67,0)</f>
        <v>0</v>
      </c>
      <c r="CL67" s="173">
        <v>0</v>
      </c>
      <c r="CM67" s="173">
        <v>0</v>
      </c>
      <c r="CN67" s="176"/>
    </row>
    <row r="68" ht="15.75" customHeight="1">
      <c r="A68" t="s" s="179">
        <v>2525</v>
      </c>
      <c r="B68" t="s" s="180">
        <v>90</v>
      </c>
      <c r="C68" t="s" s="180">
        <v>2153</v>
      </c>
      <c r="D68" t="s" s="181">
        <v>93</v>
      </c>
      <c r="E68" t="s" s="188">
        <v>79</v>
      </c>
      <c r="F68" t="s" s="146">
        <v>80</v>
      </c>
      <c r="G68" t="s" s="146">
        <v>139</v>
      </c>
      <c r="H68" t="s" s="146">
        <v>983</v>
      </c>
      <c r="I68" t="s" s="146">
        <v>64</v>
      </c>
      <c r="J68" t="s" s="146">
        <v>50</v>
      </c>
      <c r="K68" t="s" s="183">
        <f>O68</f>
        <v>28</v>
      </c>
      <c r="L68" s="189">
        <f>P68</f>
        <v>57.7223599868994</v>
      </c>
      <c r="M68" t="s" s="146">
        <f>IF(O68="Lab","over","under")</f>
        <v>2429</v>
      </c>
      <c r="N68" s="145">
        <v>1</v>
      </c>
      <c r="O68" t="s" s="184">
        <v>28</v>
      </c>
      <c r="P68" s="147">
        <f>AQ68</f>
        <v>57.7223599868994</v>
      </c>
      <c r="Q68" s="145">
        <f>T68+U68+V68</f>
        <v>0</v>
      </c>
      <c r="R68" t="s" s="185">
        <v>2365</v>
      </c>
      <c r="S68" s="147">
        <f>BA68</f>
        <v>15.6225143873111</v>
      </c>
      <c r="T68" s="138"/>
      <c r="U68" s="138"/>
      <c r="V68" s="138"/>
      <c r="W68" s="138"/>
      <c r="X68" t="s" s="146">
        <f>IF($A68=Y68,"ok","bad")</f>
        <v>2430</v>
      </c>
      <c r="Y68" t="s" s="146">
        <v>2525</v>
      </c>
      <c r="Z68" t="s" s="146">
        <v>2153</v>
      </c>
      <c r="AA68" t="s" s="186">
        <v>27</v>
      </c>
      <c r="AB68" s="141">
        <f>100*AC68</f>
        <v>11.6665887</v>
      </c>
      <c r="AC68" s="190">
        <v>0.116665887</v>
      </c>
      <c r="AD68" t="s" s="187">
        <v>31</v>
      </c>
      <c r="AE68" s="141">
        <v>9.1353577</v>
      </c>
      <c r="AF68" s="190">
        <v>0.09135357700000001</v>
      </c>
      <c r="AG68" s="138"/>
      <c r="AH68" s="145">
        <v>74082</v>
      </c>
      <c r="AI68" s="145">
        <v>42746</v>
      </c>
      <c r="AJ68" s="145">
        <v>168</v>
      </c>
      <c r="AK68" s="145">
        <v>17996</v>
      </c>
      <c r="AL68" s="145">
        <v>4987</v>
      </c>
      <c r="AM68" s="148">
        <f>100*AL68/$AI68</f>
        <v>11.6665886866607</v>
      </c>
      <c r="AN68" s="145">
        <f>IF(AM68&gt;$AI$8,1,0)</f>
        <v>0</v>
      </c>
      <c r="AO68" s="148">
        <f>IF($R68=AL$17,AM68,0)</f>
        <v>0</v>
      </c>
      <c r="AP68" s="145">
        <v>24674</v>
      </c>
      <c r="AQ68" s="148">
        <f>100*AP68/$AI68</f>
        <v>57.7223599868994</v>
      </c>
      <c r="AR68" s="145">
        <f>IF(AQ68&gt;$AI$8,1,0)</f>
        <v>1</v>
      </c>
      <c r="AS68" s="148">
        <f>IF($R68=AP$17,AQ68,0)</f>
        <v>0</v>
      </c>
      <c r="AT68" s="145">
        <v>1843</v>
      </c>
      <c r="AU68" s="148">
        <f>100*AT68/$AI68</f>
        <v>4.3115145276751</v>
      </c>
      <c r="AV68" s="145">
        <f>IF(AU68&gt;$AI$8,1,0)</f>
        <v>0</v>
      </c>
      <c r="AW68" s="148">
        <f>IF($R68=AT$17,AU68,0)</f>
        <v>0</v>
      </c>
      <c r="AX68" s="145">
        <v>6678</v>
      </c>
      <c r="AY68" s="148">
        <f>100*AX68/$AI68</f>
        <v>15.6225143873111</v>
      </c>
      <c r="AZ68" s="145">
        <f>IF(AY68&gt;$AI$8,1,0)</f>
        <v>0</v>
      </c>
      <c r="BA68" s="148">
        <f>IF($R68=AX$17,AY68,0)</f>
        <v>15.6225143873111</v>
      </c>
      <c r="BB68" s="145">
        <v>3905</v>
      </c>
      <c r="BC68" s="148">
        <f>100*BB68/$AI68</f>
        <v>9.13535769428718</v>
      </c>
      <c r="BD68" s="145">
        <f>IF(BC68&gt;$AI$8,1,0)</f>
        <v>0</v>
      </c>
      <c r="BE68" s="148">
        <f>IF($R68=BB$17,BC68,0)</f>
        <v>0</v>
      </c>
      <c r="BF68" s="145">
        <v>0</v>
      </c>
      <c r="BG68" s="148">
        <f>100*BF68/$AI68</f>
        <v>0</v>
      </c>
      <c r="BH68" s="145">
        <f>IF(BG68&gt;$AI$8,1,0)</f>
        <v>0</v>
      </c>
      <c r="BI68" s="148">
        <f>IF($R68=BF$17,BG68,0)</f>
        <v>0</v>
      </c>
      <c r="BJ68" s="145">
        <v>0</v>
      </c>
      <c r="BK68" s="148">
        <f>100*BJ68/$AI68</f>
        <v>0</v>
      </c>
      <c r="BL68" s="145">
        <f>IF(BK68&gt;$AI$8,1,0)</f>
        <v>0</v>
      </c>
      <c r="BM68" s="148">
        <f>IF($R68=BJ$17,BK68,0)</f>
        <v>0</v>
      </c>
      <c r="BN68" s="145">
        <v>0</v>
      </c>
      <c r="BO68" s="148">
        <f>100*BN68/$AI68</f>
        <v>0</v>
      </c>
      <c r="BP68" s="145">
        <f>IF(BO68&gt;$AI$8,1,0)</f>
        <v>0</v>
      </c>
      <c r="BQ68" s="148">
        <f>IF($R68=BN$17,BO68,0)</f>
        <v>0</v>
      </c>
      <c r="BR68" s="145">
        <v>0</v>
      </c>
      <c r="BS68" s="148">
        <f>100*BR68/$AI68</f>
        <v>0</v>
      </c>
      <c r="BT68" s="145">
        <f>IF(BS68&gt;$AI$8,1,0)</f>
        <v>0</v>
      </c>
      <c r="BU68" s="148">
        <f>IF($R68=BR$17,BS68,0)</f>
        <v>0</v>
      </c>
      <c r="BV68" s="145">
        <v>0</v>
      </c>
      <c r="BW68" s="148">
        <f>100*BV68/$AI68</f>
        <v>0</v>
      </c>
      <c r="BX68" s="145">
        <f>IF(BW68&gt;$AI$8,1,0)</f>
        <v>0</v>
      </c>
      <c r="BY68" s="148">
        <f>IF($R68=BV$17,BW68,0)</f>
        <v>0</v>
      </c>
      <c r="BZ68" s="145">
        <v>0</v>
      </c>
      <c r="CA68" s="148">
        <f>100*BZ68/$AI68</f>
        <v>0</v>
      </c>
      <c r="CB68" s="145">
        <f>IF(CA68&gt;$AI$8,1,0)</f>
        <v>0</v>
      </c>
      <c r="CC68" s="148">
        <f>IF($R68=BZ$17,CA68,0)</f>
        <v>0</v>
      </c>
      <c r="CD68" s="145">
        <v>0</v>
      </c>
      <c r="CE68" s="148">
        <f>100*CD68/$AI68</f>
        <v>0</v>
      </c>
      <c r="CF68" s="145">
        <f>IF(CE68&gt;$AI$8,1,0)</f>
        <v>0</v>
      </c>
      <c r="CG68" s="148">
        <f>IF($R68=CD$17,CE68,0)</f>
        <v>0</v>
      </c>
      <c r="CH68" s="145">
        <v>0</v>
      </c>
      <c r="CI68" s="148">
        <f>100*CH68/$AI68</f>
        <v>0</v>
      </c>
      <c r="CJ68" s="145">
        <f>IF(CI68&gt;$AI$8,1,0)</f>
        <v>0</v>
      </c>
      <c r="CK68" s="148">
        <f>IF($R68=CH$17,CI68,0)</f>
        <v>0</v>
      </c>
      <c r="CL68" s="145">
        <v>0</v>
      </c>
      <c r="CM68" s="145">
        <v>0</v>
      </c>
      <c r="CN68" s="149"/>
    </row>
    <row r="69" ht="15.75" customHeight="1">
      <c r="A69" t="s" s="179">
        <v>2526</v>
      </c>
      <c r="B69" t="s" s="180">
        <v>160</v>
      </c>
      <c r="C69" t="s" s="180">
        <v>815</v>
      </c>
      <c r="D69" t="s" s="181">
        <v>162</v>
      </c>
      <c r="E69" t="s" s="182">
        <v>79</v>
      </c>
      <c r="F69" t="s" s="130">
        <v>80</v>
      </c>
      <c r="G69" t="s" s="130">
        <v>393</v>
      </c>
      <c r="H69" t="s" s="130">
        <v>816</v>
      </c>
      <c r="I69" t="s" s="130">
        <v>49</v>
      </c>
      <c r="J69" t="s" s="130">
        <v>50</v>
      </c>
      <c r="K69" t="s" s="183">
        <f>_xlfn.IFS(Q69=0,O69,T69=1,R69,U69=1,AA69)</f>
        <v>28</v>
      </c>
      <c r="L69" s="189">
        <f>_xlfn.IFS(Q69=0,P69,T69=1,S69,U69=1,AB69)</f>
        <v>47.7956143597335</v>
      </c>
      <c r="M69" t="s" s="130">
        <f>IF(O69="Lab","over","under")</f>
        <v>2429</v>
      </c>
      <c r="N69" s="173">
        <v>1</v>
      </c>
      <c r="O69" t="s" s="184">
        <v>28</v>
      </c>
      <c r="P69" s="131">
        <f>AQ69</f>
        <v>47.7956143597335</v>
      </c>
      <c r="Q69" s="173">
        <f>T69+U69+V69</f>
        <v>0</v>
      </c>
      <c r="R69" t="s" s="185">
        <v>27</v>
      </c>
      <c r="S69" s="131">
        <f>AO69</f>
        <v>18.8378978534419</v>
      </c>
      <c r="T69" s="169"/>
      <c r="U69" s="169"/>
      <c r="V69" s="169"/>
      <c r="W69" s="169"/>
      <c r="X69" t="s" s="130">
        <f>IF($A69=Y69,"ok","bad")</f>
        <v>2430</v>
      </c>
      <c r="Y69" t="s" s="130">
        <v>2526</v>
      </c>
      <c r="Z69" t="s" s="130">
        <v>815</v>
      </c>
      <c r="AA69" t="s" s="186">
        <v>31</v>
      </c>
      <c r="AB69" s="125">
        <f>100*AC69</f>
        <v>9.381939300000001</v>
      </c>
      <c r="AC69" s="191">
        <v>0.093819393</v>
      </c>
      <c r="AD69" t="s" s="187">
        <v>2365</v>
      </c>
      <c r="AE69" s="125">
        <v>9.1321244</v>
      </c>
      <c r="AF69" s="191">
        <v>0.091321244</v>
      </c>
      <c r="AG69" s="169"/>
      <c r="AH69" s="173">
        <v>74820</v>
      </c>
      <c r="AI69" s="173">
        <v>43232</v>
      </c>
      <c r="AJ69" s="173">
        <v>198</v>
      </c>
      <c r="AK69" s="173">
        <v>12519</v>
      </c>
      <c r="AL69" s="173">
        <v>8144</v>
      </c>
      <c r="AM69" s="175">
        <f>100*AL69/$AI69</f>
        <v>18.8378978534419</v>
      </c>
      <c r="AN69" s="173">
        <f>IF(AM69&gt;$AI$8,1,0)</f>
        <v>0</v>
      </c>
      <c r="AO69" s="175">
        <f>IF($R69=AL$17,AM69,0)</f>
        <v>18.8378978534419</v>
      </c>
      <c r="AP69" s="173">
        <v>20663</v>
      </c>
      <c r="AQ69" s="175">
        <f>100*AP69/$AI69</f>
        <v>47.7956143597335</v>
      </c>
      <c r="AR69" s="173">
        <f>IF(AQ69&gt;$AI$8,1,0)</f>
        <v>0</v>
      </c>
      <c r="AS69" s="175">
        <f>IF($R69=AP$17,AQ69,0)</f>
        <v>0</v>
      </c>
      <c r="AT69" s="173">
        <v>2543</v>
      </c>
      <c r="AU69" s="175">
        <f>100*AT69/$AI69</f>
        <v>5.88221687638786</v>
      </c>
      <c r="AV69" s="173">
        <f>IF(AU69&gt;$AI$8,1,0)</f>
        <v>0</v>
      </c>
      <c r="AW69" s="175">
        <f>IF($R69=AT$17,AU69,0)</f>
        <v>0</v>
      </c>
      <c r="AX69" s="173">
        <v>3948</v>
      </c>
      <c r="AY69" s="175">
        <f>100*AX69/$AI69</f>
        <v>9.13212435233161</v>
      </c>
      <c r="AZ69" s="173">
        <f>IF(AY69&gt;$AI$8,1,0)</f>
        <v>0</v>
      </c>
      <c r="BA69" s="175">
        <f>IF($R69=AX$17,AY69,0)</f>
        <v>0</v>
      </c>
      <c r="BB69" s="173">
        <v>4056</v>
      </c>
      <c r="BC69" s="175">
        <f>100*BB69/$AI69</f>
        <v>9.381939304219101</v>
      </c>
      <c r="BD69" s="173">
        <f>IF(BC69&gt;$AI$8,1,0)</f>
        <v>0</v>
      </c>
      <c r="BE69" s="175">
        <f>IF($R69=BB$17,BC69,0)</f>
        <v>0</v>
      </c>
      <c r="BF69" s="173">
        <v>0</v>
      </c>
      <c r="BG69" s="175">
        <f>100*BF69/$AI69</f>
        <v>0</v>
      </c>
      <c r="BH69" s="173">
        <f>IF(BG69&gt;$AI$8,1,0)</f>
        <v>0</v>
      </c>
      <c r="BI69" s="175">
        <f>IF($R69=BF$17,BG69,0)</f>
        <v>0</v>
      </c>
      <c r="BJ69" s="173">
        <v>0</v>
      </c>
      <c r="BK69" s="175">
        <f>100*BJ69/$AI69</f>
        <v>0</v>
      </c>
      <c r="BL69" s="173">
        <f>IF(BK69&gt;$AI$8,1,0)</f>
        <v>0</v>
      </c>
      <c r="BM69" s="175">
        <f>IF($R69=BJ$17,BK69,0)</f>
        <v>0</v>
      </c>
      <c r="BN69" s="173">
        <v>0</v>
      </c>
      <c r="BO69" s="175">
        <f>100*BN69/$AI69</f>
        <v>0</v>
      </c>
      <c r="BP69" s="173">
        <f>IF(BO69&gt;$AI$8,1,0)</f>
        <v>0</v>
      </c>
      <c r="BQ69" s="175">
        <f>IF($R69=BN$17,BO69,0)</f>
        <v>0</v>
      </c>
      <c r="BR69" s="173">
        <v>0</v>
      </c>
      <c r="BS69" s="175">
        <f>100*BR69/$AI69</f>
        <v>0</v>
      </c>
      <c r="BT69" s="173">
        <f>IF(BS69&gt;$AI$8,1,0)</f>
        <v>0</v>
      </c>
      <c r="BU69" s="175">
        <f>IF($R69=BR$17,BS69,0)</f>
        <v>0</v>
      </c>
      <c r="BV69" s="173">
        <v>0</v>
      </c>
      <c r="BW69" s="175">
        <f>100*BV69/$AI69</f>
        <v>0</v>
      </c>
      <c r="BX69" s="173">
        <f>IF(BW69&gt;$AI$8,1,0)</f>
        <v>0</v>
      </c>
      <c r="BY69" s="175">
        <f>IF($R69=BV$17,BW69,0)</f>
        <v>0</v>
      </c>
      <c r="BZ69" s="173">
        <v>0</v>
      </c>
      <c r="CA69" s="175">
        <f>100*BZ69/$AI69</f>
        <v>0</v>
      </c>
      <c r="CB69" s="173">
        <f>IF(CA69&gt;$AI$8,1,0)</f>
        <v>0</v>
      </c>
      <c r="CC69" s="175">
        <f>IF($R69=BZ$17,CA69,0)</f>
        <v>0</v>
      </c>
      <c r="CD69" s="173">
        <v>0</v>
      </c>
      <c r="CE69" s="175">
        <f>100*CD69/$AI69</f>
        <v>0</v>
      </c>
      <c r="CF69" s="173">
        <f>IF(CE69&gt;$AI$8,1,0)</f>
        <v>0</v>
      </c>
      <c r="CG69" s="175">
        <f>IF($R69=CD$17,CE69,0)</f>
        <v>0</v>
      </c>
      <c r="CH69" s="173">
        <v>0</v>
      </c>
      <c r="CI69" s="175">
        <f>100*CH69/$AI69</f>
        <v>0</v>
      </c>
      <c r="CJ69" s="173">
        <f>IF(CI69&gt;$AI$8,1,0)</f>
        <v>0</v>
      </c>
      <c r="CK69" s="175">
        <f>IF($R69=CH$17,CI69,0)</f>
        <v>0</v>
      </c>
      <c r="CL69" s="173">
        <v>522</v>
      </c>
      <c r="CM69" s="173">
        <v>0</v>
      </c>
      <c r="CN69" s="176"/>
    </row>
    <row r="70" ht="15.75" customHeight="1">
      <c r="A70" t="s" s="179">
        <v>2527</v>
      </c>
      <c r="B70" t="s" s="180">
        <v>166</v>
      </c>
      <c r="C70" t="s" s="180">
        <v>1252</v>
      </c>
      <c r="D70" t="s" s="181">
        <v>169</v>
      </c>
      <c r="E70" t="s" s="188">
        <v>79</v>
      </c>
      <c r="F70" t="s" s="146">
        <v>80</v>
      </c>
      <c r="G70" t="s" s="146">
        <v>1253</v>
      </c>
      <c r="H70" t="s" s="146">
        <v>1254</v>
      </c>
      <c r="I70" t="s" s="146">
        <v>49</v>
      </c>
      <c r="J70" t="s" s="146">
        <v>50</v>
      </c>
      <c r="K70" t="s" s="183">
        <f>_xlfn.IFS(Q70=0,O70,T70=1,R70,U70=1,AA70)</f>
        <v>28</v>
      </c>
      <c r="L70" s="189">
        <f>_xlfn.IFS(Q70=0,P70,T70=1,S70,U70=1,AB70)</f>
        <v>43.7583847598605</v>
      </c>
      <c r="M70" t="s" s="146">
        <f>IF(O70="Lab","over","under")</f>
        <v>2429</v>
      </c>
      <c r="N70" s="145">
        <v>1</v>
      </c>
      <c r="O70" t="s" s="184">
        <v>28</v>
      </c>
      <c r="P70" s="147">
        <f>AQ70</f>
        <v>43.7583847598605</v>
      </c>
      <c r="Q70" s="145">
        <f>T70+U70+V70</f>
        <v>0</v>
      </c>
      <c r="R70" t="s" s="185">
        <v>2365</v>
      </c>
      <c r="S70" s="147">
        <f>BA70</f>
        <v>30.6110812986316</v>
      </c>
      <c r="T70" s="138"/>
      <c r="U70" s="138"/>
      <c r="V70" s="138"/>
      <c r="W70" s="138"/>
      <c r="X70" t="s" s="146">
        <f>IF($A70=Y70,"ok","bad")</f>
        <v>2430</v>
      </c>
      <c r="Y70" t="s" s="146">
        <v>2527</v>
      </c>
      <c r="Z70" t="s" s="146">
        <v>1252</v>
      </c>
      <c r="AA70" t="s" s="186">
        <v>29</v>
      </c>
      <c r="AB70" s="141">
        <f>100*AC70</f>
        <v>10.9068956</v>
      </c>
      <c r="AC70" s="190">
        <v>0.109068956</v>
      </c>
      <c r="AD70" t="s" s="187">
        <v>27</v>
      </c>
      <c r="AE70" s="141">
        <v>9.1058492</v>
      </c>
      <c r="AF70" s="190">
        <v>0.091058492</v>
      </c>
      <c r="AG70" s="138"/>
      <c r="AH70" s="145">
        <v>70650</v>
      </c>
      <c r="AI70" s="145">
        <v>29816</v>
      </c>
      <c r="AJ70" s="145">
        <v>88</v>
      </c>
      <c r="AK70" s="145">
        <v>3920</v>
      </c>
      <c r="AL70" s="145">
        <v>2715</v>
      </c>
      <c r="AM70" s="148">
        <f>100*AL70/$AI70</f>
        <v>9.10584920847867</v>
      </c>
      <c r="AN70" s="145">
        <f>IF(AM70&gt;$AI$8,1,0)</f>
        <v>0</v>
      </c>
      <c r="AO70" s="148">
        <f>IF($R70=AL$17,AM70,0)</f>
        <v>0</v>
      </c>
      <c r="AP70" s="145">
        <v>13047</v>
      </c>
      <c r="AQ70" s="148">
        <f>100*AP70/$AI70</f>
        <v>43.7583847598605</v>
      </c>
      <c r="AR70" s="145">
        <f>IF(AQ70&gt;$AI$8,1,0)</f>
        <v>0</v>
      </c>
      <c r="AS70" s="148">
        <f>IF($R70=AP$17,AQ70,0)</f>
        <v>0</v>
      </c>
      <c r="AT70" s="145">
        <v>3252</v>
      </c>
      <c r="AU70" s="148">
        <f>100*AT70/$AI70</f>
        <v>10.9068956265093</v>
      </c>
      <c r="AV70" s="145">
        <f>IF(AU70&gt;$AI$8,1,0)</f>
        <v>0</v>
      </c>
      <c r="AW70" s="148">
        <f>IF($R70=AT$17,AU70,0)</f>
        <v>0</v>
      </c>
      <c r="AX70" s="145">
        <v>9127</v>
      </c>
      <c r="AY70" s="148">
        <f>100*AX70/$AI70</f>
        <v>30.6110812986316</v>
      </c>
      <c r="AZ70" s="145">
        <f>IF(AY70&gt;$AI$8,1,0)</f>
        <v>0</v>
      </c>
      <c r="BA70" s="148">
        <f>IF($R70=AX$17,AY70,0)</f>
        <v>30.6110812986316</v>
      </c>
      <c r="BB70" s="145">
        <v>1675</v>
      </c>
      <c r="BC70" s="148">
        <f>100*BB70/$AI70</f>
        <v>5.61778910651999</v>
      </c>
      <c r="BD70" s="145">
        <f>IF(BC70&gt;$AI$8,1,0)</f>
        <v>0</v>
      </c>
      <c r="BE70" s="148">
        <f>IF($R70=BB$17,BC70,0)</f>
        <v>0</v>
      </c>
      <c r="BF70" s="145">
        <v>0</v>
      </c>
      <c r="BG70" s="148">
        <f>100*BF70/$AI70</f>
        <v>0</v>
      </c>
      <c r="BH70" s="145">
        <f>IF(BG70&gt;$AI$8,1,0)</f>
        <v>0</v>
      </c>
      <c r="BI70" s="148">
        <f>IF($R70=BF$17,BG70,0)</f>
        <v>0</v>
      </c>
      <c r="BJ70" s="145">
        <v>0</v>
      </c>
      <c r="BK70" s="148">
        <f>100*BJ70/$AI70</f>
        <v>0</v>
      </c>
      <c r="BL70" s="145">
        <f>IF(BK70&gt;$AI$8,1,0)</f>
        <v>0</v>
      </c>
      <c r="BM70" s="148">
        <f>IF($R70=BJ$17,BK70,0)</f>
        <v>0</v>
      </c>
      <c r="BN70" s="145">
        <v>0</v>
      </c>
      <c r="BO70" s="148">
        <f>100*BN70/$AI70</f>
        <v>0</v>
      </c>
      <c r="BP70" s="145">
        <f>IF(BO70&gt;$AI$8,1,0)</f>
        <v>0</v>
      </c>
      <c r="BQ70" s="148">
        <f>IF($R70=BN$17,BO70,0)</f>
        <v>0</v>
      </c>
      <c r="BR70" s="145">
        <v>0</v>
      </c>
      <c r="BS70" s="148">
        <f>100*BR70/$AI70</f>
        <v>0</v>
      </c>
      <c r="BT70" s="145">
        <f>IF(BS70&gt;$AI$8,1,0)</f>
        <v>0</v>
      </c>
      <c r="BU70" s="148">
        <f>IF($R70=BR$17,BS70,0)</f>
        <v>0</v>
      </c>
      <c r="BV70" s="145">
        <v>0</v>
      </c>
      <c r="BW70" s="148">
        <f>100*BV70/$AI70</f>
        <v>0</v>
      </c>
      <c r="BX70" s="145">
        <f>IF(BW70&gt;$AI$8,1,0)</f>
        <v>0</v>
      </c>
      <c r="BY70" s="148">
        <f>IF($R70=BV$17,BW70,0)</f>
        <v>0</v>
      </c>
      <c r="BZ70" s="145">
        <v>0</v>
      </c>
      <c r="CA70" s="148">
        <f>100*BZ70/$AI70</f>
        <v>0</v>
      </c>
      <c r="CB70" s="145">
        <f>IF(CA70&gt;$AI$8,1,0)</f>
        <v>0</v>
      </c>
      <c r="CC70" s="148">
        <f>IF($R70=BZ$17,CA70,0)</f>
        <v>0</v>
      </c>
      <c r="CD70" s="145">
        <v>0</v>
      </c>
      <c r="CE70" s="148">
        <f>100*CD70/$AI70</f>
        <v>0</v>
      </c>
      <c r="CF70" s="145">
        <f>IF(CE70&gt;$AI$8,1,0)</f>
        <v>0</v>
      </c>
      <c r="CG70" s="148">
        <f>IF($R70=CD$17,CE70,0)</f>
        <v>0</v>
      </c>
      <c r="CH70" s="145">
        <v>0</v>
      </c>
      <c r="CI70" s="148">
        <f>100*CH70/$AI70</f>
        <v>0</v>
      </c>
      <c r="CJ70" s="145">
        <f>IF(CI70&gt;$AI$8,1,0)</f>
        <v>0</v>
      </c>
      <c r="CK70" s="148">
        <f>IF($R70=CH$17,CI70,0)</f>
        <v>0</v>
      </c>
      <c r="CL70" s="145">
        <v>0</v>
      </c>
      <c r="CM70" s="145">
        <v>0</v>
      </c>
      <c r="CN70" s="149"/>
    </row>
    <row r="71" ht="15.75" customHeight="1">
      <c r="A71" t="s" s="179">
        <v>2528</v>
      </c>
      <c r="B71" t="s" s="180">
        <v>84</v>
      </c>
      <c r="C71" t="s" s="180">
        <v>2183</v>
      </c>
      <c r="D71" t="s" s="181">
        <v>86</v>
      </c>
      <c r="E71" t="s" s="182">
        <v>79</v>
      </c>
      <c r="F71" t="s" s="130">
        <v>46</v>
      </c>
      <c r="G71" t="s" s="130">
        <v>374</v>
      </c>
      <c r="H71" t="s" s="130">
        <v>2184</v>
      </c>
      <c r="I71" t="s" s="130">
        <v>49</v>
      </c>
      <c r="J71" t="s" s="130">
        <v>50</v>
      </c>
      <c r="K71" t="s" s="183">
        <f>_xlfn.IFS(Q71=0,O71,T71=1,R71,U71=1,AA71)</f>
        <v>28</v>
      </c>
      <c r="L71" s="189">
        <f>_xlfn.IFS(Q71=0,P71,T71=1,S71,U71=1,AB71)</f>
        <v>48.7316557583642</v>
      </c>
      <c r="M71" t="s" s="130">
        <f>IF(O71="Lab","over","under")</f>
        <v>2429</v>
      </c>
      <c r="N71" s="173">
        <v>1</v>
      </c>
      <c r="O71" t="s" s="184">
        <v>28</v>
      </c>
      <c r="P71" s="131">
        <f>AQ71</f>
        <v>48.7316557583642</v>
      </c>
      <c r="Q71" s="173">
        <f>T71+U71+V71</f>
        <v>0</v>
      </c>
      <c r="R71" t="s" s="185">
        <v>27</v>
      </c>
      <c r="S71" s="131">
        <f>AO71</f>
        <v>23.5029879263385</v>
      </c>
      <c r="T71" s="169"/>
      <c r="U71" s="169"/>
      <c r="V71" s="169"/>
      <c r="W71" s="169"/>
      <c r="X71" t="s" s="130">
        <f>IF($A71=Y71,"ok","bad")</f>
        <v>2430</v>
      </c>
      <c r="Y71" t="s" s="130">
        <v>2528</v>
      </c>
      <c r="Z71" t="s" s="130">
        <v>2183</v>
      </c>
      <c r="AA71" t="s" s="186">
        <v>2365</v>
      </c>
      <c r="AB71" s="125">
        <f>100*AC71</f>
        <v>10.4760356</v>
      </c>
      <c r="AC71" s="191">
        <v>0.104760356</v>
      </c>
      <c r="AD71" t="s" s="187">
        <v>31</v>
      </c>
      <c r="AE71" s="125">
        <v>9.0877678</v>
      </c>
      <c r="AF71" s="191">
        <v>0.090877678</v>
      </c>
      <c r="AG71" s="169"/>
      <c r="AH71" s="173">
        <v>76294</v>
      </c>
      <c r="AI71" s="173">
        <v>49198</v>
      </c>
      <c r="AJ71" s="173">
        <v>245</v>
      </c>
      <c r="AK71" s="173">
        <v>12412</v>
      </c>
      <c r="AL71" s="173">
        <v>11563</v>
      </c>
      <c r="AM71" s="175">
        <f>100*AL71/$AI71</f>
        <v>23.5029879263385</v>
      </c>
      <c r="AN71" s="173">
        <f>IF(AM71&gt;$AI$8,1,0)</f>
        <v>0</v>
      </c>
      <c r="AO71" s="175">
        <f>IF($R71=AL$17,AM71,0)</f>
        <v>23.5029879263385</v>
      </c>
      <c r="AP71" s="173">
        <v>23975</v>
      </c>
      <c r="AQ71" s="175">
        <f>100*AP71/$AI71</f>
        <v>48.7316557583642</v>
      </c>
      <c r="AR71" s="173">
        <f>IF(AQ71&gt;$AI$8,1,0)</f>
        <v>0</v>
      </c>
      <c r="AS71" s="175">
        <f>IF($R71=AP$17,AQ71,0)</f>
        <v>0</v>
      </c>
      <c r="AT71" s="173">
        <v>3881</v>
      </c>
      <c r="AU71" s="175">
        <f>100*AT71/$AI71</f>
        <v>7.88853205414854</v>
      </c>
      <c r="AV71" s="173">
        <f>IF(AU71&gt;$AI$8,1,0)</f>
        <v>0</v>
      </c>
      <c r="AW71" s="175">
        <f>IF($R71=AT$17,AU71,0)</f>
        <v>0</v>
      </c>
      <c r="AX71" s="173">
        <v>5154</v>
      </c>
      <c r="AY71" s="175">
        <f>100*AX71/$AI71</f>
        <v>10.4760356112037</v>
      </c>
      <c r="AZ71" s="173">
        <f>IF(AY71&gt;$AI$8,1,0)</f>
        <v>0</v>
      </c>
      <c r="BA71" s="175">
        <f>IF($R71=AX$17,AY71,0)</f>
        <v>0</v>
      </c>
      <c r="BB71" s="173">
        <v>4471</v>
      </c>
      <c r="BC71" s="175">
        <f>100*BB71/$AI71</f>
        <v>9.08776779543884</v>
      </c>
      <c r="BD71" s="173">
        <f>IF(BC71&gt;$AI$8,1,0)</f>
        <v>0</v>
      </c>
      <c r="BE71" s="175">
        <f>IF($R71=BB$17,BC71,0)</f>
        <v>0</v>
      </c>
      <c r="BF71" s="173">
        <v>0</v>
      </c>
      <c r="BG71" s="175">
        <f>100*BF71/$AI71</f>
        <v>0</v>
      </c>
      <c r="BH71" s="173">
        <f>IF(BG71&gt;$AI$8,1,0)</f>
        <v>0</v>
      </c>
      <c r="BI71" s="175">
        <f>IF($R71=BF$17,BG71,0)</f>
        <v>0</v>
      </c>
      <c r="BJ71" s="173">
        <v>0</v>
      </c>
      <c r="BK71" s="175">
        <f>100*BJ71/$AI71</f>
        <v>0</v>
      </c>
      <c r="BL71" s="173">
        <f>IF(BK71&gt;$AI$8,1,0)</f>
        <v>0</v>
      </c>
      <c r="BM71" s="175">
        <f>IF($R71=BJ$17,BK71,0)</f>
        <v>0</v>
      </c>
      <c r="BN71" s="173">
        <v>0</v>
      </c>
      <c r="BO71" s="175">
        <f>100*BN71/$AI71</f>
        <v>0</v>
      </c>
      <c r="BP71" s="173">
        <f>IF(BO71&gt;$AI$8,1,0)</f>
        <v>0</v>
      </c>
      <c r="BQ71" s="175">
        <f>IF($R71=BN$17,BO71,0)</f>
        <v>0</v>
      </c>
      <c r="BR71" s="173">
        <v>0</v>
      </c>
      <c r="BS71" s="175">
        <f>100*BR71/$AI71</f>
        <v>0</v>
      </c>
      <c r="BT71" s="173">
        <f>IF(BS71&gt;$AI$8,1,0)</f>
        <v>0</v>
      </c>
      <c r="BU71" s="175">
        <f>IF($R71=BR$17,BS71,0)</f>
        <v>0</v>
      </c>
      <c r="BV71" s="173">
        <v>0</v>
      </c>
      <c r="BW71" s="175">
        <f>100*BV71/$AI71</f>
        <v>0</v>
      </c>
      <c r="BX71" s="173">
        <f>IF(BW71&gt;$AI$8,1,0)</f>
        <v>0</v>
      </c>
      <c r="BY71" s="175">
        <f>IF($R71=BV$17,BW71,0)</f>
        <v>0</v>
      </c>
      <c r="BZ71" s="173">
        <v>0</v>
      </c>
      <c r="CA71" s="175">
        <f>100*BZ71/$AI71</f>
        <v>0</v>
      </c>
      <c r="CB71" s="173">
        <f>IF(CA71&gt;$AI$8,1,0)</f>
        <v>0</v>
      </c>
      <c r="CC71" s="175">
        <f>IF($R71=BZ$17,CA71,0)</f>
        <v>0</v>
      </c>
      <c r="CD71" s="173">
        <v>0</v>
      </c>
      <c r="CE71" s="175">
        <f>100*CD71/$AI71</f>
        <v>0</v>
      </c>
      <c r="CF71" s="173">
        <f>IF(CE71&gt;$AI$8,1,0)</f>
        <v>0</v>
      </c>
      <c r="CG71" s="175">
        <f>IF($R71=CD$17,CE71,0)</f>
        <v>0</v>
      </c>
      <c r="CH71" s="173">
        <v>0</v>
      </c>
      <c r="CI71" s="175">
        <f>100*CH71/$AI71</f>
        <v>0</v>
      </c>
      <c r="CJ71" s="173">
        <f>IF(CI71&gt;$AI$8,1,0)</f>
        <v>0</v>
      </c>
      <c r="CK71" s="175">
        <f>IF($R71=CH$17,CI71,0)</f>
        <v>0</v>
      </c>
      <c r="CL71" s="173">
        <v>0</v>
      </c>
      <c r="CM71" s="173">
        <v>0</v>
      </c>
      <c r="CN71" s="176"/>
    </row>
    <row r="72" ht="15.75" customHeight="1">
      <c r="A72" t="s" s="179">
        <v>2529</v>
      </c>
      <c r="B72" t="s" s="180">
        <v>160</v>
      </c>
      <c r="C72" t="s" s="180">
        <v>2530</v>
      </c>
      <c r="D72" t="s" s="181">
        <v>162</v>
      </c>
      <c r="E72" t="s" s="188">
        <v>79</v>
      </c>
      <c r="F72" t="s" s="146">
        <v>80</v>
      </c>
      <c r="G72" t="s" s="146">
        <v>2531</v>
      </c>
      <c r="H72" t="s" s="146">
        <v>2532</v>
      </c>
      <c r="I72" t="s" s="146">
        <v>64</v>
      </c>
      <c r="J72" t="s" s="146">
        <v>50</v>
      </c>
      <c r="K72" t="s" s="183">
        <f>_xlfn.IFS(Q72=0,O72,T72=1,R72,U72=1,AA72)</f>
        <v>28</v>
      </c>
      <c r="L72" s="189">
        <f>_xlfn.IFS(Q72=0,P72,T72=1,S72,U72=1,AB72)</f>
        <v>49.1285030758715</v>
      </c>
      <c r="M72" t="s" s="146">
        <f>IF(O72="Lab","over","under")</f>
        <v>2429</v>
      </c>
      <c r="N72" s="145">
        <v>1</v>
      </c>
      <c r="O72" t="s" s="184">
        <v>28</v>
      </c>
      <c r="P72" s="147">
        <f>AQ72</f>
        <v>49.1285030758715</v>
      </c>
      <c r="Q72" s="145">
        <f>T72+U72+V72</f>
        <v>0</v>
      </c>
      <c r="R72" t="s" s="185">
        <v>27</v>
      </c>
      <c r="S72" s="147">
        <f>AO72</f>
        <v>15.3943096377307</v>
      </c>
      <c r="T72" s="138"/>
      <c r="U72" s="138"/>
      <c r="V72" s="138"/>
      <c r="W72" s="138"/>
      <c r="X72" t="s" s="146">
        <f>IF($A72=Y72,"ok","bad")</f>
        <v>2430</v>
      </c>
      <c r="Y72" t="s" s="146">
        <v>2529</v>
      </c>
      <c r="Z72" t="s" s="146">
        <v>2530</v>
      </c>
      <c r="AA72" t="s" s="186">
        <v>31</v>
      </c>
      <c r="AB72" s="141">
        <f>100*AC72</f>
        <v>9.3045113</v>
      </c>
      <c r="AC72" s="190">
        <v>0.093045113</v>
      </c>
      <c r="AD72" t="s" s="187">
        <v>2484</v>
      </c>
      <c r="AE72" s="141">
        <v>9.050324700000001</v>
      </c>
      <c r="AF72" s="190">
        <v>0.090503247</v>
      </c>
      <c r="AG72" s="138"/>
      <c r="AH72" s="145">
        <v>78669</v>
      </c>
      <c r="AI72" s="145">
        <v>46816</v>
      </c>
      <c r="AJ72" s="145">
        <v>214</v>
      </c>
      <c r="AK72" s="145">
        <v>15793</v>
      </c>
      <c r="AL72" s="145">
        <v>7207</v>
      </c>
      <c r="AM72" s="148">
        <f>100*AL72/$AI72</f>
        <v>15.3943096377307</v>
      </c>
      <c r="AN72" s="145">
        <f>IF(AM72&gt;$AI$8,1,0)</f>
        <v>0</v>
      </c>
      <c r="AO72" s="148">
        <f>IF($R72=AL$17,AM72,0)</f>
        <v>15.3943096377307</v>
      </c>
      <c r="AP72" s="145">
        <v>23000</v>
      </c>
      <c r="AQ72" s="148">
        <f>100*AP72/$AI72</f>
        <v>49.1285030758715</v>
      </c>
      <c r="AR72" s="145">
        <f>IF(AQ72&gt;$AI$8,1,0)</f>
        <v>0</v>
      </c>
      <c r="AS72" s="148">
        <f>IF($R72=AP$17,AQ72,0)</f>
        <v>0</v>
      </c>
      <c r="AT72" s="145">
        <v>2832</v>
      </c>
      <c r="AU72" s="148">
        <f>100*AT72/$AI72</f>
        <v>6.04921394395079</v>
      </c>
      <c r="AV72" s="145">
        <f>IF(AU72&gt;$AI$8,1,0)</f>
        <v>0</v>
      </c>
      <c r="AW72" s="148">
        <f>IF($R72=AT$17,AU72,0)</f>
        <v>0</v>
      </c>
      <c r="AX72" s="145">
        <v>2585</v>
      </c>
      <c r="AY72" s="148">
        <f>100*AX72/$AI72</f>
        <v>5.52161654135338</v>
      </c>
      <c r="AZ72" s="145">
        <f>IF(AY72&gt;$AI$8,1,0)</f>
        <v>0</v>
      </c>
      <c r="BA72" s="148">
        <f>IF($R72=AX$17,AY72,0)</f>
        <v>0</v>
      </c>
      <c r="BB72" s="145">
        <v>4356</v>
      </c>
      <c r="BC72" s="148">
        <f>100*BB72/$AI72</f>
        <v>9.30451127819549</v>
      </c>
      <c r="BD72" s="145">
        <f>IF(BC72&gt;$AI$8,1,0)</f>
        <v>0</v>
      </c>
      <c r="BE72" s="148">
        <f>IF($R72=BB$17,BC72,0)</f>
        <v>0</v>
      </c>
      <c r="BF72" s="145">
        <v>0</v>
      </c>
      <c r="BG72" s="148">
        <f>100*BF72/$AI72</f>
        <v>0</v>
      </c>
      <c r="BH72" s="145">
        <f>IF(BG72&gt;$AI$8,1,0)</f>
        <v>0</v>
      </c>
      <c r="BI72" s="148">
        <f>IF($R72=BF$17,BG72,0)</f>
        <v>0</v>
      </c>
      <c r="BJ72" s="145">
        <v>0</v>
      </c>
      <c r="BK72" s="148">
        <f>100*BJ72/$AI72</f>
        <v>0</v>
      </c>
      <c r="BL72" s="145">
        <f>IF(BK72&gt;$AI$8,1,0)</f>
        <v>0</v>
      </c>
      <c r="BM72" s="148">
        <f>IF($R72=BJ$17,BK72,0)</f>
        <v>0</v>
      </c>
      <c r="BN72" s="145">
        <v>0</v>
      </c>
      <c r="BO72" s="148">
        <f>100*BN72/$AI72</f>
        <v>0</v>
      </c>
      <c r="BP72" s="145">
        <f>IF(BO72&gt;$AI$8,1,0)</f>
        <v>0</v>
      </c>
      <c r="BQ72" s="148">
        <f>IF($R72=BN$17,BO72,0)</f>
        <v>0</v>
      </c>
      <c r="BR72" s="145">
        <v>0</v>
      </c>
      <c r="BS72" s="148">
        <f>100*BR72/$AI72</f>
        <v>0</v>
      </c>
      <c r="BT72" s="145">
        <f>IF(BS72&gt;$AI$8,1,0)</f>
        <v>0</v>
      </c>
      <c r="BU72" s="148">
        <f>IF($R72=BR$17,BS72,0)</f>
        <v>0</v>
      </c>
      <c r="BV72" s="145">
        <v>0</v>
      </c>
      <c r="BW72" s="148">
        <f>100*BV72/$AI72</f>
        <v>0</v>
      </c>
      <c r="BX72" s="145">
        <f>IF(BW72&gt;$AI$8,1,0)</f>
        <v>0</v>
      </c>
      <c r="BY72" s="148">
        <f>IF($R72=BV$17,BW72,0)</f>
        <v>0</v>
      </c>
      <c r="BZ72" s="145">
        <v>0</v>
      </c>
      <c r="CA72" s="148">
        <f>100*BZ72/$AI72</f>
        <v>0</v>
      </c>
      <c r="CB72" s="145">
        <f>IF(CA72&gt;$AI$8,1,0)</f>
        <v>0</v>
      </c>
      <c r="CC72" s="148">
        <f>IF($R72=BZ$17,CA72,0)</f>
        <v>0</v>
      </c>
      <c r="CD72" s="145">
        <v>0</v>
      </c>
      <c r="CE72" s="148">
        <f>100*CD72/$AI72</f>
        <v>0</v>
      </c>
      <c r="CF72" s="145">
        <f>IF(CE72&gt;$AI$8,1,0)</f>
        <v>0</v>
      </c>
      <c r="CG72" s="148">
        <f>IF($R72=CD$17,CE72,0)</f>
        <v>0</v>
      </c>
      <c r="CH72" s="145">
        <v>0</v>
      </c>
      <c r="CI72" s="148">
        <f>100*CH72/$AI72</f>
        <v>0</v>
      </c>
      <c r="CJ72" s="145">
        <f>IF(CI72&gt;$AI$8,1,0)</f>
        <v>0</v>
      </c>
      <c r="CK72" s="148">
        <f>IF($R72=CH$17,CI72,0)</f>
        <v>0</v>
      </c>
      <c r="CL72" s="145">
        <v>1131</v>
      </c>
      <c r="CM72" s="145">
        <v>0</v>
      </c>
      <c r="CN72" s="149"/>
    </row>
    <row r="73" ht="15.75" customHeight="1">
      <c r="A73" t="s" s="179">
        <v>2533</v>
      </c>
      <c r="B73" t="s" s="180">
        <v>160</v>
      </c>
      <c r="C73" t="s" s="180">
        <v>1052</v>
      </c>
      <c r="D73" t="s" s="181">
        <v>162</v>
      </c>
      <c r="E73" t="s" s="182">
        <v>79</v>
      </c>
      <c r="F73" t="s" s="130">
        <v>80</v>
      </c>
      <c r="G73" t="s" s="130">
        <v>1053</v>
      </c>
      <c r="H73" t="s" s="130">
        <v>1054</v>
      </c>
      <c r="I73" t="s" s="130">
        <v>49</v>
      </c>
      <c r="J73" t="s" s="130">
        <v>50</v>
      </c>
      <c r="K73" t="s" s="183">
        <f>O73</f>
        <v>28</v>
      </c>
      <c r="L73" s="189">
        <f>P73</f>
        <v>56.1787495025633</v>
      </c>
      <c r="M73" t="s" s="130">
        <f>IF(O73="Lab","over","under")</f>
        <v>2429</v>
      </c>
      <c r="N73" s="173">
        <v>1</v>
      </c>
      <c r="O73" t="s" s="184">
        <v>28</v>
      </c>
      <c r="P73" s="131">
        <f>AQ73</f>
        <v>56.1787495025633</v>
      </c>
      <c r="Q73" s="173">
        <f>T73+U73+V73</f>
        <v>0</v>
      </c>
      <c r="R73" t="s" s="185">
        <v>31</v>
      </c>
      <c r="S73" s="131">
        <f>BE73</f>
        <v>13.1861700882511</v>
      </c>
      <c r="T73" s="169"/>
      <c r="U73" s="169"/>
      <c r="V73" s="169"/>
      <c r="W73" s="169"/>
      <c r="X73" t="s" s="130">
        <f>IF($A73=Y73,"ok","bad")</f>
        <v>2430</v>
      </c>
      <c r="Y73" t="s" s="130">
        <v>2533</v>
      </c>
      <c r="Z73" t="s" s="130">
        <v>1052</v>
      </c>
      <c r="AA73" t="s" s="186">
        <v>27</v>
      </c>
      <c r="AB73" s="125">
        <f>100*AC73</f>
        <v>11.3836934</v>
      </c>
      <c r="AC73" s="191">
        <v>0.113836934</v>
      </c>
      <c r="AD73" t="s" s="187">
        <v>29</v>
      </c>
      <c r="AE73" s="125">
        <v>9.0474964</v>
      </c>
      <c r="AF73" s="191">
        <v>0.090474964</v>
      </c>
      <c r="AG73" s="169"/>
      <c r="AH73" s="173">
        <v>73073</v>
      </c>
      <c r="AI73" s="173">
        <v>42719</v>
      </c>
      <c r="AJ73" s="173">
        <v>221</v>
      </c>
      <c r="AK73" s="173">
        <v>18366</v>
      </c>
      <c r="AL73" s="173">
        <v>4863</v>
      </c>
      <c r="AM73" s="175">
        <f>100*AL73/$AI73</f>
        <v>11.3836934385168</v>
      </c>
      <c r="AN73" s="173">
        <f>IF(AM73&gt;$AI$8,1,0)</f>
        <v>0</v>
      </c>
      <c r="AO73" s="175">
        <f>IF($R73=AL$17,AM73,0)</f>
        <v>0</v>
      </c>
      <c r="AP73" s="173">
        <v>23999</v>
      </c>
      <c r="AQ73" s="175">
        <f>100*AP73/$AI73</f>
        <v>56.1787495025633</v>
      </c>
      <c r="AR73" s="173">
        <f>IF(AQ73&gt;$AI$8,1,0)</f>
        <v>1</v>
      </c>
      <c r="AS73" s="175">
        <f>IF($R73=AP$17,AQ73,0)</f>
        <v>0</v>
      </c>
      <c r="AT73" s="173">
        <v>3865</v>
      </c>
      <c r="AU73" s="175">
        <f>100*AT73/$AI73</f>
        <v>9.04749643015988</v>
      </c>
      <c r="AV73" s="173">
        <f>IF(AU73&gt;$AI$8,1,0)</f>
        <v>0</v>
      </c>
      <c r="AW73" s="175">
        <f>IF($R73=AT$17,AU73,0)</f>
        <v>0</v>
      </c>
      <c r="AX73" s="173">
        <v>3305</v>
      </c>
      <c r="AY73" s="175">
        <f>100*AX73/$AI73</f>
        <v>7.7366043212622</v>
      </c>
      <c r="AZ73" s="173">
        <f>IF(AY73&gt;$AI$8,1,0)</f>
        <v>0</v>
      </c>
      <c r="BA73" s="175">
        <f>IF($R73=AX$17,AY73,0)</f>
        <v>0</v>
      </c>
      <c r="BB73" s="173">
        <v>5633</v>
      </c>
      <c r="BC73" s="175">
        <f>100*BB73/$AI73</f>
        <v>13.1861700882511</v>
      </c>
      <c r="BD73" s="173">
        <f>IF(BC73&gt;$AI$8,1,0)</f>
        <v>0</v>
      </c>
      <c r="BE73" s="175">
        <f>IF($R73=BB$17,BC73,0)</f>
        <v>13.1861700882511</v>
      </c>
      <c r="BF73" s="173">
        <v>0</v>
      </c>
      <c r="BG73" s="175">
        <f>100*BF73/$AI73</f>
        <v>0</v>
      </c>
      <c r="BH73" s="173">
        <f>IF(BG73&gt;$AI$8,1,0)</f>
        <v>0</v>
      </c>
      <c r="BI73" s="175">
        <f>IF($R73=BF$17,BG73,0)</f>
        <v>0</v>
      </c>
      <c r="BJ73" s="173">
        <v>0</v>
      </c>
      <c r="BK73" s="175">
        <f>100*BJ73/$AI73</f>
        <v>0</v>
      </c>
      <c r="BL73" s="173">
        <f>IF(BK73&gt;$AI$8,1,0)</f>
        <v>0</v>
      </c>
      <c r="BM73" s="175">
        <f>IF($R73=BJ$17,BK73,0)</f>
        <v>0</v>
      </c>
      <c r="BN73" s="173">
        <v>0</v>
      </c>
      <c r="BO73" s="175">
        <f>100*BN73/$AI73</f>
        <v>0</v>
      </c>
      <c r="BP73" s="173">
        <f>IF(BO73&gt;$AI$8,1,0)</f>
        <v>0</v>
      </c>
      <c r="BQ73" s="175">
        <f>IF($R73=BN$17,BO73,0)</f>
        <v>0</v>
      </c>
      <c r="BR73" s="173">
        <v>0</v>
      </c>
      <c r="BS73" s="175">
        <f>100*BR73/$AI73</f>
        <v>0</v>
      </c>
      <c r="BT73" s="173">
        <f>IF(BS73&gt;$AI$8,1,0)</f>
        <v>0</v>
      </c>
      <c r="BU73" s="175">
        <f>IF($R73=BR$17,BS73,0)</f>
        <v>0</v>
      </c>
      <c r="BV73" s="173">
        <v>0</v>
      </c>
      <c r="BW73" s="175">
        <f>100*BV73/$AI73</f>
        <v>0</v>
      </c>
      <c r="BX73" s="173">
        <f>IF(BW73&gt;$AI$8,1,0)</f>
        <v>0</v>
      </c>
      <c r="BY73" s="175">
        <f>IF($R73=BV$17,BW73,0)</f>
        <v>0</v>
      </c>
      <c r="BZ73" s="173">
        <v>0</v>
      </c>
      <c r="CA73" s="175">
        <f>100*BZ73/$AI73</f>
        <v>0</v>
      </c>
      <c r="CB73" s="173">
        <f>IF(CA73&gt;$AI$8,1,0)</f>
        <v>0</v>
      </c>
      <c r="CC73" s="175">
        <f>IF($R73=BZ$17,CA73,0)</f>
        <v>0</v>
      </c>
      <c r="CD73" s="173">
        <v>0</v>
      </c>
      <c r="CE73" s="175">
        <f>100*CD73/$AI73</f>
        <v>0</v>
      </c>
      <c r="CF73" s="173">
        <f>IF(CE73&gt;$AI$8,1,0)</f>
        <v>0</v>
      </c>
      <c r="CG73" s="175">
        <f>IF($R73=CD$17,CE73,0)</f>
        <v>0</v>
      </c>
      <c r="CH73" s="173">
        <v>0</v>
      </c>
      <c r="CI73" s="175">
        <f>100*CH73/$AI73</f>
        <v>0</v>
      </c>
      <c r="CJ73" s="173">
        <f>IF(CI73&gt;$AI$8,1,0)</f>
        <v>0</v>
      </c>
      <c r="CK73" s="175">
        <f>IF($R73=CH$17,CI73,0)</f>
        <v>0</v>
      </c>
      <c r="CL73" s="173">
        <v>585</v>
      </c>
      <c r="CM73" s="173">
        <v>0</v>
      </c>
      <c r="CN73" s="176"/>
    </row>
    <row r="74" ht="15.75" customHeight="1">
      <c r="A74" t="s" s="179">
        <v>2534</v>
      </c>
      <c r="B74" t="s" s="180">
        <v>160</v>
      </c>
      <c r="C74" t="s" s="180">
        <v>250</v>
      </c>
      <c r="D74" t="s" s="181">
        <v>162</v>
      </c>
      <c r="E74" t="s" s="188">
        <v>79</v>
      </c>
      <c r="F74" t="s" s="146">
        <v>80</v>
      </c>
      <c r="G74" t="s" s="146">
        <v>72</v>
      </c>
      <c r="H74" t="s" s="146">
        <v>251</v>
      </c>
      <c r="I74" t="s" s="146">
        <v>49</v>
      </c>
      <c r="J74" t="s" s="146">
        <v>50</v>
      </c>
      <c r="K74" t="s" s="183">
        <f>_xlfn.IFS(Q74=0,O74,T74=1,R74,U74=1,AA74)</f>
        <v>28</v>
      </c>
      <c r="L74" s="189">
        <f>_xlfn.IFS(Q74=0,P74,T74=1,S74,U74=1,AB74)</f>
        <v>44.8288700369651</v>
      </c>
      <c r="M74" t="s" s="146">
        <f>IF(O74="Lab","over","under")</f>
        <v>2429</v>
      </c>
      <c r="N74" s="145">
        <v>1</v>
      </c>
      <c r="O74" t="s" s="184">
        <v>28</v>
      </c>
      <c r="P74" s="147">
        <f>AQ74</f>
        <v>44.8288700369651</v>
      </c>
      <c r="Q74" s="145">
        <f>T74+U74+V74</f>
        <v>0</v>
      </c>
      <c r="R74" t="s" s="185">
        <v>29</v>
      </c>
      <c r="S74" s="147">
        <f>AW74</f>
        <v>24.1204159242614</v>
      </c>
      <c r="T74" s="138"/>
      <c r="U74" s="138"/>
      <c r="V74" s="138"/>
      <c r="W74" s="138"/>
      <c r="X74" t="s" s="146">
        <f>IF($A74=Y74,"ok","bad")</f>
        <v>2430</v>
      </c>
      <c r="Y74" t="s" s="146">
        <v>2534</v>
      </c>
      <c r="Z74" t="s" s="146">
        <v>250</v>
      </c>
      <c r="AA74" t="s" s="186">
        <v>31</v>
      </c>
      <c r="AB74" s="141">
        <f>100*AC74</f>
        <v>11.9059649</v>
      </c>
      <c r="AC74" s="190">
        <v>0.119059649</v>
      </c>
      <c r="AD74" t="s" s="187">
        <v>2365</v>
      </c>
      <c r="AE74" s="141">
        <v>9.0338537</v>
      </c>
      <c r="AF74" s="190">
        <v>0.090338537</v>
      </c>
      <c r="AG74" s="138"/>
      <c r="AH74" s="145">
        <v>69482</v>
      </c>
      <c r="AI74" s="145">
        <v>37603</v>
      </c>
      <c r="AJ74" s="145">
        <v>180</v>
      </c>
      <c r="AK74" s="145">
        <v>7787</v>
      </c>
      <c r="AL74" s="145">
        <v>2879</v>
      </c>
      <c r="AM74" s="148">
        <f>100*AL74/$AI74</f>
        <v>7.65630401829641</v>
      </c>
      <c r="AN74" s="145">
        <f>IF(AM74&gt;$AI$8,1,0)</f>
        <v>0</v>
      </c>
      <c r="AO74" s="148">
        <f>IF($R74=AL$17,AM74,0)</f>
        <v>0</v>
      </c>
      <c r="AP74" s="145">
        <v>16857</v>
      </c>
      <c r="AQ74" s="148">
        <f>100*AP74/$AI74</f>
        <v>44.8288700369651</v>
      </c>
      <c r="AR74" s="145">
        <f>IF(AQ74&gt;$AI$8,1,0)</f>
        <v>0</v>
      </c>
      <c r="AS74" s="148">
        <f>IF($R74=AP$17,AQ74,0)</f>
        <v>0</v>
      </c>
      <c r="AT74" s="145">
        <v>9070</v>
      </c>
      <c r="AU74" s="148">
        <f>100*AT74/$AI74</f>
        <v>24.1204159242614</v>
      </c>
      <c r="AV74" s="145">
        <f>IF(AU74&gt;$AI$8,1,0)</f>
        <v>0</v>
      </c>
      <c r="AW74" s="148">
        <f>IF($R74=AT$17,AU74,0)</f>
        <v>24.1204159242614</v>
      </c>
      <c r="AX74" s="145">
        <v>3397</v>
      </c>
      <c r="AY74" s="148">
        <f>100*AX74/$AI74</f>
        <v>9.033853681887081</v>
      </c>
      <c r="AZ74" s="145">
        <f>IF(AY74&gt;$AI$8,1,0)</f>
        <v>0</v>
      </c>
      <c r="BA74" s="148">
        <f>IF($R74=AX$17,AY74,0)</f>
        <v>0</v>
      </c>
      <c r="BB74" s="145">
        <v>4477</v>
      </c>
      <c r="BC74" s="148">
        <f>100*BB74/$AI74</f>
        <v>11.9059649496051</v>
      </c>
      <c r="BD74" s="145">
        <f>IF(BC74&gt;$AI$8,1,0)</f>
        <v>0</v>
      </c>
      <c r="BE74" s="148">
        <f>IF($R74=BB$17,BC74,0)</f>
        <v>0</v>
      </c>
      <c r="BF74" s="145">
        <v>0</v>
      </c>
      <c r="BG74" s="148">
        <f>100*BF74/$AI74</f>
        <v>0</v>
      </c>
      <c r="BH74" s="145">
        <f>IF(BG74&gt;$AI$8,1,0)</f>
        <v>0</v>
      </c>
      <c r="BI74" s="148">
        <f>IF($R74=BF$17,BG74,0)</f>
        <v>0</v>
      </c>
      <c r="BJ74" s="145">
        <v>0</v>
      </c>
      <c r="BK74" s="148">
        <f>100*BJ74/$AI74</f>
        <v>0</v>
      </c>
      <c r="BL74" s="145">
        <f>IF(BK74&gt;$AI$8,1,0)</f>
        <v>0</v>
      </c>
      <c r="BM74" s="148">
        <f>IF($R74=BJ$17,BK74,0)</f>
        <v>0</v>
      </c>
      <c r="BN74" s="145">
        <v>0</v>
      </c>
      <c r="BO74" s="148">
        <f>100*BN74/$AI74</f>
        <v>0</v>
      </c>
      <c r="BP74" s="145">
        <f>IF(BO74&gt;$AI$8,1,0)</f>
        <v>0</v>
      </c>
      <c r="BQ74" s="148">
        <f>IF($R74=BN$17,BO74,0)</f>
        <v>0</v>
      </c>
      <c r="BR74" s="145">
        <v>0</v>
      </c>
      <c r="BS74" s="148">
        <f>100*BR74/$AI74</f>
        <v>0</v>
      </c>
      <c r="BT74" s="145">
        <f>IF(BS74&gt;$AI$8,1,0)</f>
        <v>0</v>
      </c>
      <c r="BU74" s="148">
        <f>IF($R74=BR$17,BS74,0)</f>
        <v>0</v>
      </c>
      <c r="BV74" s="145">
        <v>0</v>
      </c>
      <c r="BW74" s="148">
        <f>100*BV74/$AI74</f>
        <v>0</v>
      </c>
      <c r="BX74" s="145">
        <f>IF(BW74&gt;$AI$8,1,0)</f>
        <v>0</v>
      </c>
      <c r="BY74" s="148">
        <f>IF($R74=BV$17,BW74,0)</f>
        <v>0</v>
      </c>
      <c r="BZ74" s="145">
        <v>0</v>
      </c>
      <c r="CA74" s="148">
        <f>100*BZ74/$AI74</f>
        <v>0</v>
      </c>
      <c r="CB74" s="145">
        <f>IF(CA74&gt;$AI$8,1,0)</f>
        <v>0</v>
      </c>
      <c r="CC74" s="148">
        <f>IF($R74=BZ$17,CA74,0)</f>
        <v>0</v>
      </c>
      <c r="CD74" s="145">
        <v>0</v>
      </c>
      <c r="CE74" s="148">
        <f>100*CD74/$AI74</f>
        <v>0</v>
      </c>
      <c r="CF74" s="145">
        <f>IF(CE74&gt;$AI$8,1,0)</f>
        <v>0</v>
      </c>
      <c r="CG74" s="148">
        <f>IF($R74=CD$17,CE74,0)</f>
        <v>0</v>
      </c>
      <c r="CH74" s="145">
        <v>0</v>
      </c>
      <c r="CI74" s="148">
        <f>100*CH74/$AI74</f>
        <v>0</v>
      </c>
      <c r="CJ74" s="145">
        <f>IF(CI74&gt;$AI$8,1,0)</f>
        <v>0</v>
      </c>
      <c r="CK74" s="148">
        <f>IF($R74=CH$17,CI74,0)</f>
        <v>0</v>
      </c>
      <c r="CL74" s="145">
        <v>1988</v>
      </c>
      <c r="CM74" s="145">
        <v>0</v>
      </c>
      <c r="CN74" s="149"/>
    </row>
    <row r="75" ht="15.75" customHeight="1">
      <c r="A75" t="s" s="179">
        <v>2535</v>
      </c>
      <c r="B75" t="s" s="180">
        <v>90</v>
      </c>
      <c r="C75" t="s" s="180">
        <v>2536</v>
      </c>
      <c r="D75" t="s" s="181">
        <v>93</v>
      </c>
      <c r="E75" t="s" s="182">
        <v>79</v>
      </c>
      <c r="F75" t="s" s="130">
        <v>80</v>
      </c>
      <c r="G75" t="s" s="130">
        <v>575</v>
      </c>
      <c r="H75" t="s" s="130">
        <v>1821</v>
      </c>
      <c r="I75" t="s" s="130">
        <v>64</v>
      </c>
      <c r="J75" t="s" s="130">
        <v>50</v>
      </c>
      <c r="K75" t="s" s="183">
        <f>O75</f>
        <v>28</v>
      </c>
      <c r="L75" s="189">
        <f>P75</f>
        <v>53.223856538384</v>
      </c>
      <c r="M75" t="s" s="130">
        <f>IF(O75="Lab","over","under")</f>
        <v>2429</v>
      </c>
      <c r="N75" s="173">
        <v>1</v>
      </c>
      <c r="O75" t="s" s="184">
        <v>28</v>
      </c>
      <c r="P75" s="131">
        <f>AQ75</f>
        <v>53.223856538384</v>
      </c>
      <c r="Q75" s="173">
        <f>T75+U75+V75</f>
        <v>0</v>
      </c>
      <c r="R75" t="s" s="185">
        <v>2365</v>
      </c>
      <c r="S75" s="131">
        <f>BA75</f>
        <v>15.1899052992142</v>
      </c>
      <c r="T75" s="169"/>
      <c r="U75" s="169"/>
      <c r="V75" s="169"/>
      <c r="W75" s="169"/>
      <c r="X75" t="s" s="130">
        <f>IF($A75=Y75,"ok","bad")</f>
        <v>2430</v>
      </c>
      <c r="Y75" t="s" s="130">
        <v>2535</v>
      </c>
      <c r="Z75" t="s" s="130">
        <v>2536</v>
      </c>
      <c r="AA75" t="s" s="186">
        <v>31</v>
      </c>
      <c r="AB75" s="125">
        <f>100*AC75</f>
        <v>13.0666935</v>
      </c>
      <c r="AC75" s="191">
        <v>0.130666935</v>
      </c>
      <c r="AD75" t="s" s="187">
        <v>27</v>
      </c>
      <c r="AE75" s="125">
        <v>9.024279699999999</v>
      </c>
      <c r="AF75" s="191">
        <v>0.090242797</v>
      </c>
      <c r="AG75" s="169"/>
      <c r="AH75" s="173">
        <v>83633</v>
      </c>
      <c r="AI75" s="173">
        <v>39704</v>
      </c>
      <c r="AJ75" s="173">
        <v>185</v>
      </c>
      <c r="AK75" s="173">
        <v>15101</v>
      </c>
      <c r="AL75" s="173">
        <v>3583</v>
      </c>
      <c r="AM75" s="175">
        <f>100*AL75/$AI75</f>
        <v>9.0242796695547</v>
      </c>
      <c r="AN75" s="173">
        <f>IF(AM75&gt;$AI$8,1,0)</f>
        <v>0</v>
      </c>
      <c r="AO75" s="175">
        <f>IF($R75=AL$17,AM75,0)</f>
        <v>0</v>
      </c>
      <c r="AP75" s="173">
        <v>21132</v>
      </c>
      <c r="AQ75" s="175">
        <f>100*AP75/$AI75</f>
        <v>53.223856538384</v>
      </c>
      <c r="AR75" s="173">
        <f>IF(AQ75&gt;$AI$8,1,0)</f>
        <v>1</v>
      </c>
      <c r="AS75" s="175">
        <f>IF($R75=AP$17,AQ75,0)</f>
        <v>0</v>
      </c>
      <c r="AT75" s="173">
        <v>2752</v>
      </c>
      <c r="AU75" s="175">
        <f>100*AT75/$AI75</f>
        <v>6.93129155752569</v>
      </c>
      <c r="AV75" s="173">
        <f>IF(AU75&gt;$AI$8,1,0)</f>
        <v>0</v>
      </c>
      <c r="AW75" s="175">
        <f>IF($R75=AT$17,AU75,0)</f>
        <v>0</v>
      </c>
      <c r="AX75" s="173">
        <v>6031</v>
      </c>
      <c r="AY75" s="175">
        <f>100*AX75/$AI75</f>
        <v>15.1899052992142</v>
      </c>
      <c r="AZ75" s="173">
        <f>IF(AY75&gt;$AI$8,1,0)</f>
        <v>0</v>
      </c>
      <c r="BA75" s="175">
        <f>IF($R75=AX$17,AY75,0)</f>
        <v>15.1899052992142</v>
      </c>
      <c r="BB75" s="173">
        <v>5188</v>
      </c>
      <c r="BC75" s="175">
        <f>100*BB75/$AI75</f>
        <v>13.0666935321378</v>
      </c>
      <c r="BD75" s="173">
        <f>IF(BC75&gt;$AI$8,1,0)</f>
        <v>0</v>
      </c>
      <c r="BE75" s="175">
        <f>IF($R75=BB$17,BC75,0)</f>
        <v>0</v>
      </c>
      <c r="BF75" s="173">
        <v>0</v>
      </c>
      <c r="BG75" s="175">
        <f>100*BF75/$AI75</f>
        <v>0</v>
      </c>
      <c r="BH75" s="173">
        <f>IF(BG75&gt;$AI$8,1,0)</f>
        <v>0</v>
      </c>
      <c r="BI75" s="175">
        <f>IF($R75=BF$17,BG75,0)</f>
        <v>0</v>
      </c>
      <c r="BJ75" s="173">
        <v>0</v>
      </c>
      <c r="BK75" s="175">
        <f>100*BJ75/$AI75</f>
        <v>0</v>
      </c>
      <c r="BL75" s="173">
        <f>IF(BK75&gt;$AI$8,1,0)</f>
        <v>0</v>
      </c>
      <c r="BM75" s="175">
        <f>IF($R75=BJ$17,BK75,0)</f>
        <v>0</v>
      </c>
      <c r="BN75" s="173">
        <v>0</v>
      </c>
      <c r="BO75" s="175">
        <f>100*BN75/$AI75</f>
        <v>0</v>
      </c>
      <c r="BP75" s="173">
        <f>IF(BO75&gt;$AI$8,1,0)</f>
        <v>0</v>
      </c>
      <c r="BQ75" s="175">
        <f>IF($R75=BN$17,BO75,0)</f>
        <v>0</v>
      </c>
      <c r="BR75" s="173">
        <v>0</v>
      </c>
      <c r="BS75" s="175">
        <f>100*BR75/$AI75</f>
        <v>0</v>
      </c>
      <c r="BT75" s="173">
        <f>IF(BS75&gt;$AI$8,1,0)</f>
        <v>0</v>
      </c>
      <c r="BU75" s="175">
        <f>IF($R75=BR$17,BS75,0)</f>
        <v>0</v>
      </c>
      <c r="BV75" s="173">
        <v>0</v>
      </c>
      <c r="BW75" s="175">
        <f>100*BV75/$AI75</f>
        <v>0</v>
      </c>
      <c r="BX75" s="173">
        <f>IF(BW75&gt;$AI$8,1,0)</f>
        <v>0</v>
      </c>
      <c r="BY75" s="175">
        <f>IF($R75=BV$17,BW75,0)</f>
        <v>0</v>
      </c>
      <c r="BZ75" s="173">
        <v>0</v>
      </c>
      <c r="CA75" s="175">
        <f>100*BZ75/$AI75</f>
        <v>0</v>
      </c>
      <c r="CB75" s="173">
        <f>IF(CA75&gt;$AI$8,1,0)</f>
        <v>0</v>
      </c>
      <c r="CC75" s="175">
        <f>IF($R75=BZ$17,CA75,0)</f>
        <v>0</v>
      </c>
      <c r="CD75" s="173">
        <v>0</v>
      </c>
      <c r="CE75" s="175">
        <f>100*CD75/$AI75</f>
        <v>0</v>
      </c>
      <c r="CF75" s="173">
        <f>IF(CE75&gt;$AI$8,1,0)</f>
        <v>0</v>
      </c>
      <c r="CG75" s="175">
        <f>IF($R75=CD$17,CE75,0)</f>
        <v>0</v>
      </c>
      <c r="CH75" s="173">
        <v>0</v>
      </c>
      <c r="CI75" s="175">
        <f>100*CH75/$AI75</f>
        <v>0</v>
      </c>
      <c r="CJ75" s="173">
        <f>IF(CI75&gt;$AI$8,1,0)</f>
        <v>0</v>
      </c>
      <c r="CK75" s="175">
        <f>IF($R75=CH$17,CI75,0)</f>
        <v>0</v>
      </c>
      <c r="CL75" s="173">
        <v>113</v>
      </c>
      <c r="CM75" s="173">
        <v>0</v>
      </c>
      <c r="CN75" s="176"/>
    </row>
    <row r="76" ht="15.75" customHeight="1">
      <c r="A76" t="s" s="179">
        <v>2537</v>
      </c>
      <c r="B76" t="s" s="180">
        <v>160</v>
      </c>
      <c r="C76" t="s" s="180">
        <v>210</v>
      </c>
      <c r="D76" t="s" s="181">
        <v>162</v>
      </c>
      <c r="E76" t="s" s="188">
        <v>79</v>
      </c>
      <c r="F76" t="s" s="146">
        <v>80</v>
      </c>
      <c r="G76" t="s" s="146">
        <v>211</v>
      </c>
      <c r="H76" t="s" s="146">
        <v>212</v>
      </c>
      <c r="I76" t="s" s="146">
        <v>64</v>
      </c>
      <c r="J76" t="s" s="146">
        <v>50</v>
      </c>
      <c r="K76" t="s" s="183">
        <f>_xlfn.IFS(Q76=0,O76,T76=1,R76,U76=1,AA76)</f>
        <v>28</v>
      </c>
      <c r="L76" s="189">
        <f>_xlfn.IFS(Q76=0,P76,T76=1,S76,U76=1,AB76)</f>
        <v>48.8148336944055</v>
      </c>
      <c r="M76" t="s" s="146">
        <f>IF(O76="Lab","over","under")</f>
        <v>2429</v>
      </c>
      <c r="N76" s="145">
        <v>1</v>
      </c>
      <c r="O76" t="s" s="184">
        <v>28</v>
      </c>
      <c r="P76" s="147">
        <f>AQ76</f>
        <v>48.8148336944055</v>
      </c>
      <c r="Q76" s="145">
        <f>T76+U76+V76</f>
        <v>0</v>
      </c>
      <c r="R76" t="s" s="185">
        <v>27</v>
      </c>
      <c r="S76" s="147">
        <f>AO76</f>
        <v>23.2445520581114</v>
      </c>
      <c r="T76" s="138"/>
      <c r="U76" s="138"/>
      <c r="V76" s="138"/>
      <c r="W76" s="138"/>
      <c r="X76" t="s" s="146">
        <f>IF($A76=Y76,"ok","bad")</f>
        <v>2430</v>
      </c>
      <c r="Y76" t="s" s="146">
        <v>2537</v>
      </c>
      <c r="Z76" t="s" s="146">
        <v>210</v>
      </c>
      <c r="AA76" t="s" s="186">
        <v>29</v>
      </c>
      <c r="AB76" s="141">
        <f>100*AC76</f>
        <v>10.2502018</v>
      </c>
      <c r="AC76" s="190">
        <v>0.102502018</v>
      </c>
      <c r="AD76" t="s" s="187">
        <v>31</v>
      </c>
      <c r="AE76" s="141">
        <v>9.0034408</v>
      </c>
      <c r="AF76" s="190">
        <v>0.090034408</v>
      </c>
      <c r="AG76" s="138"/>
      <c r="AH76" s="145">
        <v>72827</v>
      </c>
      <c r="AI76" s="145">
        <v>47082</v>
      </c>
      <c r="AJ76" s="145">
        <v>237</v>
      </c>
      <c r="AK76" s="145">
        <v>12039</v>
      </c>
      <c r="AL76" s="145">
        <v>10944</v>
      </c>
      <c r="AM76" s="148">
        <f>100*AL76/$AI76</f>
        <v>23.2445520581114</v>
      </c>
      <c r="AN76" s="145">
        <f>IF(AM76&gt;$AI$8,1,0)</f>
        <v>0</v>
      </c>
      <c r="AO76" s="148">
        <f>IF($R76=AL$17,AM76,0)</f>
        <v>23.2445520581114</v>
      </c>
      <c r="AP76" s="145">
        <v>22983</v>
      </c>
      <c r="AQ76" s="148">
        <f>100*AP76/$AI76</f>
        <v>48.8148336944055</v>
      </c>
      <c r="AR76" s="145">
        <f>IF(AQ76&gt;$AI$8,1,0)</f>
        <v>0</v>
      </c>
      <c r="AS76" s="148">
        <f>IF($R76=AP$17,AQ76,0)</f>
        <v>0</v>
      </c>
      <c r="AT76" s="145">
        <v>4826</v>
      </c>
      <c r="AU76" s="148">
        <f>100*AT76/$AI76</f>
        <v>10.2502017756255</v>
      </c>
      <c r="AV76" s="145">
        <f>IF(AU76&gt;$AI$8,1,0)</f>
        <v>0</v>
      </c>
      <c r="AW76" s="148">
        <f>IF($R76=AT$17,AU76,0)</f>
        <v>0</v>
      </c>
      <c r="AX76" s="145">
        <v>2825</v>
      </c>
      <c r="AY76" s="148">
        <f>100*AX76/$AI76</f>
        <v>6.00016991631621</v>
      </c>
      <c r="AZ76" s="145">
        <f>IF(AY76&gt;$AI$8,1,0)</f>
        <v>0</v>
      </c>
      <c r="BA76" s="148">
        <f>IF($R76=AX$17,AY76,0)</f>
        <v>0</v>
      </c>
      <c r="BB76" s="145">
        <v>4239</v>
      </c>
      <c r="BC76" s="148">
        <f>100*BB76/$AI76</f>
        <v>9.00344080540334</v>
      </c>
      <c r="BD76" s="145">
        <f>IF(BC76&gt;$AI$8,1,0)</f>
        <v>0</v>
      </c>
      <c r="BE76" s="148">
        <f>IF($R76=BB$17,BC76,0)</f>
        <v>0</v>
      </c>
      <c r="BF76" s="145">
        <v>0</v>
      </c>
      <c r="BG76" s="148">
        <f>100*BF76/$AI76</f>
        <v>0</v>
      </c>
      <c r="BH76" s="145">
        <f>IF(BG76&gt;$AI$8,1,0)</f>
        <v>0</v>
      </c>
      <c r="BI76" s="148">
        <f>IF($R76=BF$17,BG76,0)</f>
        <v>0</v>
      </c>
      <c r="BJ76" s="145">
        <v>0</v>
      </c>
      <c r="BK76" s="148">
        <f>100*BJ76/$AI76</f>
        <v>0</v>
      </c>
      <c r="BL76" s="145">
        <f>IF(BK76&gt;$AI$8,1,0)</f>
        <v>0</v>
      </c>
      <c r="BM76" s="148">
        <f>IF($R76=BJ$17,BK76,0)</f>
        <v>0</v>
      </c>
      <c r="BN76" s="145">
        <v>0</v>
      </c>
      <c r="BO76" s="148">
        <f>100*BN76/$AI76</f>
        <v>0</v>
      </c>
      <c r="BP76" s="145">
        <f>IF(BO76&gt;$AI$8,1,0)</f>
        <v>0</v>
      </c>
      <c r="BQ76" s="148">
        <f>IF($R76=BN$17,BO76,0)</f>
        <v>0</v>
      </c>
      <c r="BR76" s="145">
        <v>0</v>
      </c>
      <c r="BS76" s="148">
        <f>100*BR76/$AI76</f>
        <v>0</v>
      </c>
      <c r="BT76" s="145">
        <f>IF(BS76&gt;$AI$8,1,0)</f>
        <v>0</v>
      </c>
      <c r="BU76" s="148">
        <f>IF($R76=BR$17,BS76,0)</f>
        <v>0</v>
      </c>
      <c r="BV76" s="145">
        <v>0</v>
      </c>
      <c r="BW76" s="148">
        <f>100*BV76/$AI76</f>
        <v>0</v>
      </c>
      <c r="BX76" s="145">
        <f>IF(BW76&gt;$AI$8,1,0)</f>
        <v>0</v>
      </c>
      <c r="BY76" s="148">
        <f>IF($R76=BV$17,BW76,0)</f>
        <v>0</v>
      </c>
      <c r="BZ76" s="145">
        <v>0</v>
      </c>
      <c r="CA76" s="148">
        <f>100*BZ76/$AI76</f>
        <v>0</v>
      </c>
      <c r="CB76" s="145">
        <f>IF(CA76&gt;$AI$8,1,0)</f>
        <v>0</v>
      </c>
      <c r="CC76" s="148">
        <f>IF($R76=BZ$17,CA76,0)</f>
        <v>0</v>
      </c>
      <c r="CD76" s="145">
        <v>0</v>
      </c>
      <c r="CE76" s="148">
        <f>100*CD76/$AI76</f>
        <v>0</v>
      </c>
      <c r="CF76" s="145">
        <f>IF(CE76&gt;$AI$8,1,0)</f>
        <v>0</v>
      </c>
      <c r="CG76" s="148">
        <f>IF($R76=CD$17,CE76,0)</f>
        <v>0</v>
      </c>
      <c r="CH76" s="196">
        <v>0</v>
      </c>
      <c r="CI76" s="148">
        <f>100*CH76/$AI76</f>
        <v>0</v>
      </c>
      <c r="CJ76" s="145">
        <f>IF(CI76&gt;$AI$8,1,0)</f>
        <v>0</v>
      </c>
      <c r="CK76" s="148">
        <f>IF($R76=CH$17,CI76,0)</f>
        <v>0</v>
      </c>
      <c r="CL76" s="145">
        <v>606</v>
      </c>
      <c r="CM76" s="145">
        <v>0</v>
      </c>
      <c r="CN76" s="149"/>
    </row>
    <row r="77" ht="15.75" customHeight="1">
      <c r="A77" t="s" s="179">
        <v>2538</v>
      </c>
      <c r="B77" t="s" s="180">
        <v>228</v>
      </c>
      <c r="C77" t="s" s="180">
        <v>1517</v>
      </c>
      <c r="D77" t="s" s="181">
        <v>230</v>
      </c>
      <c r="E77" t="s" s="182">
        <v>230</v>
      </c>
      <c r="F77" t="s" s="130">
        <v>46</v>
      </c>
      <c r="G77" t="s" s="130">
        <v>2539</v>
      </c>
      <c r="H77" t="s" s="130">
        <v>2157</v>
      </c>
      <c r="I77" t="s" s="130">
        <v>49</v>
      </c>
      <c r="J77" t="s" s="130">
        <v>247</v>
      </c>
      <c r="K77" t="s" s="183">
        <f>_xlfn.IFS(Q77=0,O77,T77=1,R77,U77=1,AA77)</f>
        <v>35</v>
      </c>
      <c r="L77" s="189">
        <f>_xlfn.IFS(Q77=0,P77,T77=1,S77,U77=1,AB77)</f>
        <v>48.5372861433982</v>
      </c>
      <c r="M77" t="s" s="130">
        <v>2429</v>
      </c>
      <c r="N77" s="173">
        <v>1</v>
      </c>
      <c r="O77" t="s" s="184">
        <v>35</v>
      </c>
      <c r="P77" s="131">
        <f>BS77</f>
        <v>48.5372861433982</v>
      </c>
      <c r="Q77" s="173">
        <f>T77+U77+V77</f>
        <v>0</v>
      </c>
      <c r="R77" t="s" s="185">
        <v>36</v>
      </c>
      <c r="S77" s="131">
        <f>BY77</f>
        <v>14.8143311131427</v>
      </c>
      <c r="T77" s="169"/>
      <c r="U77" s="169"/>
      <c r="V77" s="169"/>
      <c r="W77" s="169"/>
      <c r="X77" t="s" s="130">
        <f>IF($A77=Y77,"ok","bad")</f>
        <v>2430</v>
      </c>
      <c r="Y77" t="s" s="130">
        <v>2538</v>
      </c>
      <c r="Z77" t="s" s="130">
        <v>1517</v>
      </c>
      <c r="AA77" t="s" s="186">
        <v>34</v>
      </c>
      <c r="AB77" s="125">
        <f>100*AC77</f>
        <v>12.8422794</v>
      </c>
      <c r="AC77" s="191">
        <v>0.128422794</v>
      </c>
      <c r="AD77" t="s" s="187">
        <v>2394</v>
      </c>
      <c r="AE77" s="125">
        <v>8.922119199999999</v>
      </c>
      <c r="AF77" s="191">
        <v>0.089221192</v>
      </c>
      <c r="AG77" s="169"/>
      <c r="AH77" s="173">
        <v>78244</v>
      </c>
      <c r="AI77" s="173">
        <v>45942</v>
      </c>
      <c r="AJ77" s="173">
        <v>294</v>
      </c>
      <c r="AK77" s="173">
        <v>15493</v>
      </c>
      <c r="AL77" s="173">
        <v>83</v>
      </c>
      <c r="AM77" s="175">
        <f>100*AL77/$AI77</f>
        <v>0.18066257455052</v>
      </c>
      <c r="AN77" s="173">
        <f>IF(AM77&gt;$AI$8,1,0)</f>
        <v>0</v>
      </c>
      <c r="AO77" s="175">
        <f>IF($R77=AL$17,AM77,0)</f>
        <v>0</v>
      </c>
      <c r="AP77" s="173">
        <v>0</v>
      </c>
      <c r="AQ77" s="175">
        <f>100*AP77/$AI77</f>
        <v>0</v>
      </c>
      <c r="AR77" s="173">
        <f>IF(AQ77&gt;$AI$8,1,0)</f>
        <v>0</v>
      </c>
      <c r="AS77" s="175">
        <f>IF($R77=AP$17,AQ77,0)</f>
        <v>0</v>
      </c>
      <c r="AT77" s="173">
        <v>0</v>
      </c>
      <c r="AU77" s="175">
        <f>100*AT77/$AI77</f>
        <v>0</v>
      </c>
      <c r="AV77" s="173">
        <f>IF(AU77&gt;$AI$8,1,0)</f>
        <v>0</v>
      </c>
      <c r="AW77" s="175">
        <f>IF($R77=AT$17,AU77,0)</f>
        <v>0</v>
      </c>
      <c r="AX77" s="173">
        <v>0</v>
      </c>
      <c r="AY77" s="175">
        <f>100*AX77/$AI77</f>
        <v>0</v>
      </c>
      <c r="AZ77" s="173">
        <f>IF(AY77&gt;$AI$8,1,0)</f>
        <v>0</v>
      </c>
      <c r="BA77" s="175">
        <f>IF($R77=AX$17,AY77,0)</f>
        <v>0</v>
      </c>
      <c r="BB77" s="173">
        <v>0</v>
      </c>
      <c r="BC77" s="175">
        <f>100*BB77/$AI77</f>
        <v>0</v>
      </c>
      <c r="BD77" s="173">
        <f>IF(BC77&gt;$AI$8,1,0)</f>
        <v>0</v>
      </c>
      <c r="BE77" s="175">
        <f>IF($R77=BB$17,BC77,0)</f>
        <v>0</v>
      </c>
      <c r="BF77" s="173">
        <v>0</v>
      </c>
      <c r="BG77" s="175">
        <f>100*BF77/$AI77</f>
        <v>0</v>
      </c>
      <c r="BH77" s="173">
        <f>IF(BG77&gt;$AI$8,1,0)</f>
        <v>0</v>
      </c>
      <c r="BI77" s="175">
        <f>IF($R77=BF$17,BG77,0)</f>
        <v>0</v>
      </c>
      <c r="BJ77" s="173">
        <v>0</v>
      </c>
      <c r="BK77" s="175">
        <f>100*BJ77/$AI77</f>
        <v>0</v>
      </c>
      <c r="BL77" s="173">
        <f>IF(BK77&gt;$AI$8,1,0)</f>
        <v>0</v>
      </c>
      <c r="BM77" s="175">
        <f>IF($R77=BJ$17,BK77,0)</f>
        <v>0</v>
      </c>
      <c r="BN77" s="173">
        <v>5900</v>
      </c>
      <c r="BO77" s="175">
        <f>100*BN77/$AI77</f>
        <v>12.8422793957599</v>
      </c>
      <c r="BP77" s="173">
        <f>IF(BO77&gt;$AI$8,1,0)</f>
        <v>0</v>
      </c>
      <c r="BQ77" s="175">
        <f>IF($R77=BN$17,BO77,0)</f>
        <v>0</v>
      </c>
      <c r="BR77" s="173">
        <v>22299</v>
      </c>
      <c r="BS77" s="175">
        <f>100*BR77/$AI77</f>
        <v>48.5372861433982</v>
      </c>
      <c r="BT77" s="173">
        <f>IF(BS77&gt;$AI$8,1,0)</f>
        <v>0</v>
      </c>
      <c r="BU77" s="175">
        <f>IF($R77=BR$17,BS77,0)</f>
        <v>0</v>
      </c>
      <c r="BV77" s="173">
        <v>6806</v>
      </c>
      <c r="BW77" s="175">
        <f>100*BV77/$AI77</f>
        <v>14.8143311131427</v>
      </c>
      <c r="BX77" s="173">
        <f>IF(BW77&gt;$AI$8,1,0)</f>
        <v>0</v>
      </c>
      <c r="BY77" s="175">
        <f>IF($R77=BV$17,BW77,0)</f>
        <v>14.8143311131427</v>
      </c>
      <c r="BZ77" s="173">
        <v>3175</v>
      </c>
      <c r="CA77" s="175">
        <f>100*BZ77/$AI77</f>
        <v>6.91088764093857</v>
      </c>
      <c r="CB77" s="173">
        <f>IF(CA77&gt;$AI$8,1,0)</f>
        <v>0</v>
      </c>
      <c r="CC77" s="175">
        <f>IF($R77=BZ$17,CA77,0)</f>
        <v>0</v>
      </c>
      <c r="CD77" s="173">
        <v>2692</v>
      </c>
      <c r="CE77" s="175">
        <f>100*CD77/$AI77</f>
        <v>5.85956205650603</v>
      </c>
      <c r="CF77" s="173">
        <f>IF(CE77&gt;$AI$8,1,0)</f>
        <v>0</v>
      </c>
      <c r="CG77" s="200">
        <f>IF($R77=CD$17,CE77,0)</f>
        <v>0</v>
      </c>
      <c r="CH77" s="201">
        <v>4099</v>
      </c>
      <c r="CI77" s="202">
        <f>100*CH77/$AI77</f>
        <v>8.922119193766051</v>
      </c>
      <c r="CJ77" s="173">
        <f>IF(CI77&gt;$AI$8,1,0)</f>
        <v>0</v>
      </c>
      <c r="CK77" s="175">
        <f>IF($R77=CH$17,CI77,0)</f>
        <v>0</v>
      </c>
      <c r="CL77" s="173">
        <v>761</v>
      </c>
      <c r="CM77" s="173">
        <v>0</v>
      </c>
      <c r="CN77" s="176"/>
    </row>
    <row r="78" ht="15.75" customHeight="1">
      <c r="A78" t="s" s="179">
        <v>2540</v>
      </c>
      <c r="B78" t="s" s="180">
        <v>84</v>
      </c>
      <c r="C78" t="s" s="180">
        <v>2541</v>
      </c>
      <c r="D78" t="s" s="181">
        <v>86</v>
      </c>
      <c r="E78" t="s" s="188">
        <v>79</v>
      </c>
      <c r="F78" t="s" s="146">
        <v>80</v>
      </c>
      <c r="G78" t="s" s="146">
        <v>2542</v>
      </c>
      <c r="H78" t="s" s="146">
        <v>287</v>
      </c>
      <c r="I78" t="s" s="146">
        <v>64</v>
      </c>
      <c r="J78" t="s" s="146">
        <v>50</v>
      </c>
      <c r="K78" t="s" s="183">
        <f>_xlfn.IFS(Q78=0,O78,T78=1,R78,U78=1,AA78)</f>
        <v>28</v>
      </c>
      <c r="L78" s="189">
        <f>_xlfn.IFS(Q78=0,P78,T78=1,S78,U78=1,AB78)</f>
        <v>44.3491503687079</v>
      </c>
      <c r="M78" t="s" s="146">
        <f>IF(O78="Lab","over","under")</f>
        <v>2429</v>
      </c>
      <c r="N78" s="145">
        <v>1</v>
      </c>
      <c r="O78" t="s" s="184">
        <v>28</v>
      </c>
      <c r="P78" s="147">
        <f>AQ78</f>
        <v>44.3491503687079</v>
      </c>
      <c r="Q78" s="145">
        <f>T78+U78+V78</f>
        <v>0</v>
      </c>
      <c r="R78" t="s" s="185">
        <v>27</v>
      </c>
      <c r="S78" s="147">
        <f>AO78</f>
        <v>21.9915571230095</v>
      </c>
      <c r="T78" s="138"/>
      <c r="U78" s="138"/>
      <c r="V78" s="138"/>
      <c r="W78" s="138"/>
      <c r="X78" t="s" s="146">
        <f>IF($A78=Y78,"ok","bad")</f>
        <v>2430</v>
      </c>
      <c r="Y78" t="s" s="146">
        <v>2540</v>
      </c>
      <c r="Z78" t="s" s="146">
        <v>2541</v>
      </c>
      <c r="AA78" t="s" s="186">
        <v>2365</v>
      </c>
      <c r="AB78" s="141">
        <f>100*AC78</f>
        <v>11.6570482</v>
      </c>
      <c r="AC78" s="190">
        <v>0.116570482</v>
      </c>
      <c r="AD78" t="s" s="187">
        <v>217</v>
      </c>
      <c r="AE78" s="141">
        <v>8.9131132</v>
      </c>
      <c r="AF78" s="190">
        <v>0.089131132</v>
      </c>
      <c r="AG78" s="138"/>
      <c r="AH78" s="145">
        <v>71787</v>
      </c>
      <c r="AI78" s="145">
        <v>37428</v>
      </c>
      <c r="AJ78" s="145">
        <v>179</v>
      </c>
      <c r="AK78" s="145">
        <v>8368</v>
      </c>
      <c r="AL78" s="145">
        <v>8231</v>
      </c>
      <c r="AM78" s="148">
        <f>100*AL78/$AI78</f>
        <v>21.9915571230095</v>
      </c>
      <c r="AN78" s="145">
        <f>IF(AM78&gt;$AI$8,1,0)</f>
        <v>0</v>
      </c>
      <c r="AO78" s="148">
        <f>IF($R78=AL$17,AM78,0)</f>
        <v>21.9915571230095</v>
      </c>
      <c r="AP78" s="145">
        <v>16599</v>
      </c>
      <c r="AQ78" s="148">
        <f>100*AP78/$AI78</f>
        <v>44.3491503687079</v>
      </c>
      <c r="AR78" s="145">
        <f>IF(AQ78&gt;$AI$8,1,0)</f>
        <v>0</v>
      </c>
      <c r="AS78" s="148">
        <f>IF($R78=AP$17,AQ78,0)</f>
        <v>0</v>
      </c>
      <c r="AT78" s="145">
        <v>2102</v>
      </c>
      <c r="AU78" s="148">
        <f>100*AT78/$AI78</f>
        <v>5.61611627658438</v>
      </c>
      <c r="AV78" s="145">
        <f>IF(AU78&gt;$AI$8,1,0)</f>
        <v>0</v>
      </c>
      <c r="AW78" s="148">
        <f>IF($R78=AT$17,AU78,0)</f>
        <v>0</v>
      </c>
      <c r="AX78" s="145">
        <v>4363</v>
      </c>
      <c r="AY78" s="148">
        <f>100*AX78/$AI78</f>
        <v>11.6570481992091</v>
      </c>
      <c r="AZ78" s="145">
        <f>IF(AY78&gt;$AI$8,1,0)</f>
        <v>0</v>
      </c>
      <c r="BA78" s="148">
        <f>IF($R78=AX$17,AY78,0)</f>
        <v>0</v>
      </c>
      <c r="BB78" s="145">
        <v>2797</v>
      </c>
      <c r="BC78" s="148">
        <f>100*BB78/$AI78</f>
        <v>7.47301485518863</v>
      </c>
      <c r="BD78" s="145">
        <f>IF(BC78&gt;$AI$8,1,0)</f>
        <v>0</v>
      </c>
      <c r="BE78" s="148">
        <f>IF($R78=BB$17,BC78,0)</f>
        <v>0</v>
      </c>
      <c r="BF78" s="145">
        <v>0</v>
      </c>
      <c r="BG78" s="148">
        <f>100*BF78/$AI78</f>
        <v>0</v>
      </c>
      <c r="BH78" s="145">
        <f>IF(BG78&gt;$AI$8,1,0)</f>
        <v>0</v>
      </c>
      <c r="BI78" s="148">
        <f>IF($R78=BF$17,BG78,0)</f>
        <v>0</v>
      </c>
      <c r="BJ78" s="145">
        <v>0</v>
      </c>
      <c r="BK78" s="148">
        <f>100*BJ78/$AI78</f>
        <v>0</v>
      </c>
      <c r="BL78" s="145">
        <f>IF(BK78&gt;$AI$8,1,0)</f>
        <v>0</v>
      </c>
      <c r="BM78" s="148">
        <f>IF($R78=BJ$17,BK78,0)</f>
        <v>0</v>
      </c>
      <c r="BN78" s="145">
        <v>0</v>
      </c>
      <c r="BO78" s="148">
        <f>100*BN78/$AI78</f>
        <v>0</v>
      </c>
      <c r="BP78" s="145">
        <f>IF(BO78&gt;$AI$8,1,0)</f>
        <v>0</v>
      </c>
      <c r="BQ78" s="148">
        <f>IF($R78=BN$17,BO78,0)</f>
        <v>0</v>
      </c>
      <c r="BR78" s="145">
        <v>0</v>
      </c>
      <c r="BS78" s="148">
        <f>100*BR78/$AI78</f>
        <v>0</v>
      </c>
      <c r="BT78" s="145">
        <f>IF(BS78&gt;$AI$8,1,0)</f>
        <v>0</v>
      </c>
      <c r="BU78" s="148">
        <f>IF($R78=BR$17,BS78,0)</f>
        <v>0</v>
      </c>
      <c r="BV78" s="145">
        <v>0</v>
      </c>
      <c r="BW78" s="148">
        <f>100*BV78/$AI78</f>
        <v>0</v>
      </c>
      <c r="BX78" s="145">
        <f>IF(BW78&gt;$AI$8,1,0)</f>
        <v>0</v>
      </c>
      <c r="BY78" s="148">
        <f>IF($R78=BV$17,BW78,0)</f>
        <v>0</v>
      </c>
      <c r="BZ78" s="145">
        <v>0</v>
      </c>
      <c r="CA78" s="148">
        <f>100*BZ78/$AI78</f>
        <v>0</v>
      </c>
      <c r="CB78" s="145">
        <f>IF(CA78&gt;$AI$8,1,0)</f>
        <v>0</v>
      </c>
      <c r="CC78" s="148">
        <f>IF($R78=BZ$17,CA78,0)</f>
        <v>0</v>
      </c>
      <c r="CD78" s="145">
        <v>0</v>
      </c>
      <c r="CE78" s="148">
        <f>100*CD78/$AI78</f>
        <v>0</v>
      </c>
      <c r="CF78" s="145">
        <f>IF(CE78&gt;$AI$8,1,0)</f>
        <v>0</v>
      </c>
      <c r="CG78" s="148">
        <f>IF($R78=CD$17,CE78,0)</f>
        <v>0</v>
      </c>
      <c r="CH78" s="204">
        <v>0</v>
      </c>
      <c r="CI78" s="148">
        <f>100*CH78/$AI78</f>
        <v>0</v>
      </c>
      <c r="CJ78" s="145">
        <f>IF(CI78&gt;$AI$8,1,0)</f>
        <v>0</v>
      </c>
      <c r="CK78" s="148">
        <f>IF($R78=CH$17,CI78,0)</f>
        <v>0</v>
      </c>
      <c r="CL78" s="145">
        <v>212</v>
      </c>
      <c r="CM78" s="145">
        <v>0</v>
      </c>
      <c r="CN78" s="149"/>
    </row>
    <row r="79" ht="15.75" customHeight="1">
      <c r="A79" t="s" s="179">
        <v>2543</v>
      </c>
      <c r="B79" t="s" s="180">
        <v>160</v>
      </c>
      <c r="C79" t="s" s="180">
        <v>2544</v>
      </c>
      <c r="D79" t="s" s="181">
        <v>162</v>
      </c>
      <c r="E79" t="s" s="182">
        <v>79</v>
      </c>
      <c r="F79" t="s" s="130">
        <v>80</v>
      </c>
      <c r="G79" t="s" s="130">
        <v>2545</v>
      </c>
      <c r="H79" t="s" s="130">
        <v>2546</v>
      </c>
      <c r="I79" t="s" s="130">
        <v>64</v>
      </c>
      <c r="J79" t="s" s="130">
        <v>50</v>
      </c>
      <c r="K79" t="s" s="183">
        <f>O79</f>
        <v>28</v>
      </c>
      <c r="L79" s="189">
        <f>P79</f>
        <v>52.4893722452599</v>
      </c>
      <c r="M79" t="s" s="130">
        <f>IF(O79="Lab","over","under")</f>
        <v>2429</v>
      </c>
      <c r="N79" s="173">
        <v>1</v>
      </c>
      <c r="O79" t="s" s="184">
        <v>28</v>
      </c>
      <c r="P79" s="131">
        <f>AQ79</f>
        <v>52.4893722452599</v>
      </c>
      <c r="Q79" s="173">
        <f>T79+U79+V79</f>
        <v>0</v>
      </c>
      <c r="R79" t="s" s="185">
        <v>31</v>
      </c>
      <c r="S79" s="131">
        <f>BE79</f>
        <v>13.5957019534204</v>
      </c>
      <c r="T79" s="169"/>
      <c r="U79" s="169"/>
      <c r="V79" s="169"/>
      <c r="W79" s="169"/>
      <c r="X79" t="s" s="130">
        <f>IF($A79=Y79,"ok","bad")</f>
        <v>2430</v>
      </c>
      <c r="Y79" t="s" s="130">
        <v>2543</v>
      </c>
      <c r="Z79" t="s" s="130">
        <v>2544</v>
      </c>
      <c r="AA79" t="s" s="186">
        <v>27</v>
      </c>
      <c r="AB79" s="125">
        <f>100*AC79</f>
        <v>13.2696972</v>
      </c>
      <c r="AC79" s="191">
        <v>0.132696972</v>
      </c>
      <c r="AD79" t="s" s="187">
        <v>29</v>
      </c>
      <c r="AE79" s="125">
        <v>8.9116658</v>
      </c>
      <c r="AF79" s="191">
        <v>0.089116658</v>
      </c>
      <c r="AG79" s="169"/>
      <c r="AH79" s="173">
        <v>75558</v>
      </c>
      <c r="AI79" s="173">
        <v>38343</v>
      </c>
      <c r="AJ79" s="173">
        <v>275</v>
      </c>
      <c r="AK79" s="173">
        <v>14913</v>
      </c>
      <c r="AL79" s="173">
        <v>5088</v>
      </c>
      <c r="AM79" s="175">
        <f>100*AL79/$AI79</f>
        <v>13.2696972067913</v>
      </c>
      <c r="AN79" s="173">
        <f>IF(AM79&gt;$AI$8,1,0)</f>
        <v>0</v>
      </c>
      <c r="AO79" s="175">
        <f>IF($R79=AL$17,AM79,0)</f>
        <v>0</v>
      </c>
      <c r="AP79" s="173">
        <v>20126</v>
      </c>
      <c r="AQ79" s="175">
        <f>100*AP79/$AI79</f>
        <v>52.4893722452599</v>
      </c>
      <c r="AR79" s="173">
        <f>IF(AQ79&gt;$AI$8,1,0)</f>
        <v>1</v>
      </c>
      <c r="AS79" s="175">
        <f>IF($R79=AP$17,AQ79,0)</f>
        <v>0</v>
      </c>
      <c r="AT79" s="173">
        <v>3417</v>
      </c>
      <c r="AU79" s="175">
        <f>100*AT79/$AI79</f>
        <v>8.911665753853381</v>
      </c>
      <c r="AV79" s="173">
        <f>IF(AU79&gt;$AI$8,1,0)</f>
        <v>0</v>
      </c>
      <c r="AW79" s="175">
        <f>IF($R79=AT$17,AU79,0)</f>
        <v>0</v>
      </c>
      <c r="AX79" s="173">
        <v>2106</v>
      </c>
      <c r="AY79" s="175">
        <f>100*AX79/$AI79</f>
        <v>5.49252797120726</v>
      </c>
      <c r="AZ79" s="173">
        <f>IF(AY79&gt;$AI$8,1,0)</f>
        <v>0</v>
      </c>
      <c r="BA79" s="175">
        <f>IF($R79=AX$17,AY79,0)</f>
        <v>0</v>
      </c>
      <c r="BB79" s="173">
        <v>5213</v>
      </c>
      <c r="BC79" s="175">
        <f>100*BB79/$AI79</f>
        <v>13.5957019534204</v>
      </c>
      <c r="BD79" s="173">
        <f>IF(BC79&gt;$AI$8,1,0)</f>
        <v>0</v>
      </c>
      <c r="BE79" s="175">
        <f>IF($R79=BB$17,BC79,0)</f>
        <v>13.5957019534204</v>
      </c>
      <c r="BF79" s="173">
        <v>0</v>
      </c>
      <c r="BG79" s="175">
        <f>100*BF79/$AI79</f>
        <v>0</v>
      </c>
      <c r="BH79" s="173">
        <f>IF(BG79&gt;$AI$8,1,0)</f>
        <v>0</v>
      </c>
      <c r="BI79" s="175">
        <f>IF($R79=BF$17,BG79,0)</f>
        <v>0</v>
      </c>
      <c r="BJ79" s="173">
        <v>0</v>
      </c>
      <c r="BK79" s="175">
        <f>100*BJ79/$AI79</f>
        <v>0</v>
      </c>
      <c r="BL79" s="173">
        <f>IF(BK79&gt;$AI$8,1,0)</f>
        <v>0</v>
      </c>
      <c r="BM79" s="175">
        <f>IF($R79=BJ$17,BK79,0)</f>
        <v>0</v>
      </c>
      <c r="BN79" s="173">
        <v>0</v>
      </c>
      <c r="BO79" s="175">
        <f>100*BN79/$AI79</f>
        <v>0</v>
      </c>
      <c r="BP79" s="173">
        <f>IF(BO79&gt;$AI$8,1,0)</f>
        <v>0</v>
      </c>
      <c r="BQ79" s="175">
        <f>IF($R79=BN$17,BO79,0)</f>
        <v>0</v>
      </c>
      <c r="BR79" s="173">
        <v>0</v>
      </c>
      <c r="BS79" s="175">
        <f>100*BR79/$AI79</f>
        <v>0</v>
      </c>
      <c r="BT79" s="173">
        <f>IF(BS79&gt;$AI$8,1,0)</f>
        <v>0</v>
      </c>
      <c r="BU79" s="175">
        <f>IF($R79=BR$17,BS79,0)</f>
        <v>0</v>
      </c>
      <c r="BV79" s="173">
        <v>0</v>
      </c>
      <c r="BW79" s="175">
        <f>100*BV79/$AI79</f>
        <v>0</v>
      </c>
      <c r="BX79" s="173">
        <f>IF(BW79&gt;$AI$8,1,0)</f>
        <v>0</v>
      </c>
      <c r="BY79" s="175">
        <f>IF($R79=BV$17,BW79,0)</f>
        <v>0</v>
      </c>
      <c r="BZ79" s="173">
        <v>0</v>
      </c>
      <c r="CA79" s="175">
        <f>100*BZ79/$AI79</f>
        <v>0</v>
      </c>
      <c r="CB79" s="173">
        <f>IF(CA79&gt;$AI$8,1,0)</f>
        <v>0</v>
      </c>
      <c r="CC79" s="175">
        <f>IF($R79=BZ$17,CA79,0)</f>
        <v>0</v>
      </c>
      <c r="CD79" s="173">
        <v>0</v>
      </c>
      <c r="CE79" s="175">
        <f>100*CD79/$AI79</f>
        <v>0</v>
      </c>
      <c r="CF79" s="173">
        <f>IF(CE79&gt;$AI$8,1,0)</f>
        <v>0</v>
      </c>
      <c r="CG79" s="175">
        <f>IF($R79=CD$17,CE79,0)</f>
        <v>0</v>
      </c>
      <c r="CH79" s="173">
        <v>0</v>
      </c>
      <c r="CI79" s="175">
        <f>100*CH79/$AI79</f>
        <v>0</v>
      </c>
      <c r="CJ79" s="173">
        <f>IF(CI79&gt;$AI$8,1,0)</f>
        <v>0</v>
      </c>
      <c r="CK79" s="175">
        <f>IF($R79=CH$17,CI79,0)</f>
        <v>0</v>
      </c>
      <c r="CL79" s="173">
        <v>0</v>
      </c>
      <c r="CM79" s="173">
        <v>0</v>
      </c>
      <c r="CN79" s="176"/>
    </row>
    <row r="80" ht="19.95" customHeight="1">
      <c r="A80" t="s" s="179">
        <v>2547</v>
      </c>
      <c r="B80" t="s" s="180">
        <v>166</v>
      </c>
      <c r="C80" t="s" s="180">
        <v>1286</v>
      </c>
      <c r="D80" t="s" s="181">
        <v>169</v>
      </c>
      <c r="E80" t="s" s="188">
        <v>79</v>
      </c>
      <c r="F80" t="s" s="146">
        <v>46</v>
      </c>
      <c r="G80" t="s" s="146">
        <v>1025</v>
      </c>
      <c r="H80" t="s" s="146">
        <v>1287</v>
      </c>
      <c r="I80" t="s" s="146">
        <v>49</v>
      </c>
      <c r="J80" t="s" s="146">
        <v>50</v>
      </c>
      <c r="K80" t="s" s="183">
        <f>_xlfn.IFS(Q80=0,O80,T80=1,R80,U80=1,AA80)</f>
        <v>28</v>
      </c>
      <c r="L80" s="189">
        <f>_xlfn.IFS(Q80=0,P80,T80=1,S80,U80=1,AB80)</f>
        <v>47.247892759216</v>
      </c>
      <c r="M80" t="s" s="146">
        <f>IF(O80="Lab","over","under")</f>
        <v>2429</v>
      </c>
      <c r="N80" s="145">
        <v>1</v>
      </c>
      <c r="O80" t="s" s="184">
        <v>28</v>
      </c>
      <c r="P80" s="147">
        <f>AQ80</f>
        <v>47.247892759216</v>
      </c>
      <c r="Q80" s="145">
        <f>T80+U80+V80</f>
        <v>0</v>
      </c>
      <c r="R80" t="s" s="185">
        <v>2365</v>
      </c>
      <c r="S80" s="147">
        <f>BA80</f>
        <v>18.6478115161978</v>
      </c>
      <c r="T80" s="138"/>
      <c r="U80" s="138"/>
      <c r="V80" s="138"/>
      <c r="W80" s="138"/>
      <c r="X80" t="s" s="146">
        <f>IF($A80=Y80,"ok","bad")</f>
        <v>2430</v>
      </c>
      <c r="Y80" t="s" s="146">
        <v>2547</v>
      </c>
      <c r="Z80" t="s" s="146">
        <v>1286</v>
      </c>
      <c r="AA80" t="s" s="186">
        <v>27</v>
      </c>
      <c r="AB80" s="141">
        <f>100*AC80</f>
        <v>17.5129481</v>
      </c>
      <c r="AC80" s="190">
        <v>0.175129481</v>
      </c>
      <c r="AD80" t="s" s="187">
        <v>31</v>
      </c>
      <c r="AE80" s="141">
        <v>8.9011882</v>
      </c>
      <c r="AF80" s="190">
        <v>0.089011882</v>
      </c>
      <c r="AG80" s="138"/>
      <c r="AH80" s="145">
        <v>76207</v>
      </c>
      <c r="AI80" s="145">
        <v>39388</v>
      </c>
      <c r="AJ80" s="145">
        <v>129</v>
      </c>
      <c r="AK80" s="145">
        <v>11265</v>
      </c>
      <c r="AL80" s="145">
        <v>6898</v>
      </c>
      <c r="AM80" s="148">
        <f>100*AL80/$AI80</f>
        <v>17.5129481060221</v>
      </c>
      <c r="AN80" s="145">
        <f>IF(AM80&gt;$AI$8,1,0)</f>
        <v>0</v>
      </c>
      <c r="AO80" s="148">
        <f>IF($R80=AL$17,AM80,0)</f>
        <v>0</v>
      </c>
      <c r="AP80" s="145">
        <v>18610</v>
      </c>
      <c r="AQ80" s="148">
        <f>100*AP80/$AI80</f>
        <v>47.247892759216</v>
      </c>
      <c r="AR80" s="145">
        <f>IF(AQ80&gt;$AI$8,1,0)</f>
        <v>0</v>
      </c>
      <c r="AS80" s="148">
        <f>IF($R80=AP$17,AQ80,0)</f>
        <v>0</v>
      </c>
      <c r="AT80" s="145">
        <v>1445</v>
      </c>
      <c r="AU80" s="148">
        <f>100*AT80/$AI80</f>
        <v>3.66863003960597</v>
      </c>
      <c r="AV80" s="145">
        <f>IF(AU80&gt;$AI$8,1,0)</f>
        <v>0</v>
      </c>
      <c r="AW80" s="148">
        <f>IF($R80=AT$17,AU80,0)</f>
        <v>0</v>
      </c>
      <c r="AX80" s="145">
        <v>7345</v>
      </c>
      <c r="AY80" s="148">
        <f>100*AX80/$AI80</f>
        <v>18.6478115161978</v>
      </c>
      <c r="AZ80" s="145">
        <f>IF(AY80&gt;$AI$8,1,0)</f>
        <v>0</v>
      </c>
      <c r="BA80" s="148">
        <f>IF($R80=AX$17,AY80,0)</f>
        <v>18.6478115161978</v>
      </c>
      <c r="BB80" s="145">
        <v>3506</v>
      </c>
      <c r="BC80" s="148">
        <f>100*BB80/$AI80</f>
        <v>8.90118817914086</v>
      </c>
      <c r="BD80" s="145">
        <f>IF(BC80&gt;$AI$8,1,0)</f>
        <v>0</v>
      </c>
      <c r="BE80" s="148">
        <f>IF($R80=BB$17,BC80,0)</f>
        <v>0</v>
      </c>
      <c r="BF80" s="145">
        <v>0</v>
      </c>
      <c r="BG80" s="148">
        <f>100*BF80/$AI80</f>
        <v>0</v>
      </c>
      <c r="BH80" s="145">
        <f>IF(BG80&gt;$AI$8,1,0)</f>
        <v>0</v>
      </c>
      <c r="BI80" s="148">
        <f>IF($R80=BF$17,BG80,0)</f>
        <v>0</v>
      </c>
      <c r="BJ80" s="145">
        <v>0</v>
      </c>
      <c r="BK80" s="148">
        <f>100*BJ80/$AI80</f>
        <v>0</v>
      </c>
      <c r="BL80" s="145">
        <f>IF(BK80&gt;$AI$8,1,0)</f>
        <v>0</v>
      </c>
      <c r="BM80" s="148">
        <f>IF($R80=BJ$17,BK80,0)</f>
        <v>0</v>
      </c>
      <c r="BN80" s="145">
        <v>0</v>
      </c>
      <c r="BO80" s="148">
        <f>100*BN80/$AI80</f>
        <v>0</v>
      </c>
      <c r="BP80" s="145">
        <f>IF(BO80&gt;$AI$8,1,0)</f>
        <v>0</v>
      </c>
      <c r="BQ80" s="148">
        <f>IF($R80=BN$17,BO80,0)</f>
        <v>0</v>
      </c>
      <c r="BR80" s="145">
        <v>0</v>
      </c>
      <c r="BS80" s="148">
        <f>100*BR80/$AI80</f>
        <v>0</v>
      </c>
      <c r="BT80" s="145">
        <f>IF(BS80&gt;$AI$8,1,0)</f>
        <v>0</v>
      </c>
      <c r="BU80" s="148">
        <f>IF($R80=BR$17,BS80,0)</f>
        <v>0</v>
      </c>
      <c r="BV80" s="145">
        <v>0</v>
      </c>
      <c r="BW80" s="148">
        <f>100*BV80/$AI80</f>
        <v>0</v>
      </c>
      <c r="BX80" s="145">
        <f>IF(BW80&gt;$AI$8,1,0)</f>
        <v>0</v>
      </c>
      <c r="BY80" s="148">
        <f>IF($R80=BV$17,BW80,0)</f>
        <v>0</v>
      </c>
      <c r="BZ80" s="145">
        <v>0</v>
      </c>
      <c r="CA80" s="148">
        <f>100*BZ80/$AI80</f>
        <v>0</v>
      </c>
      <c r="CB80" s="145">
        <f>IF(CA80&gt;$AI$8,1,0)</f>
        <v>0</v>
      </c>
      <c r="CC80" s="148">
        <f>IF($R80=BZ$17,CA80,0)</f>
        <v>0</v>
      </c>
      <c r="CD80" s="145">
        <v>0</v>
      </c>
      <c r="CE80" s="148">
        <f>100*CD80/$AI80</f>
        <v>0</v>
      </c>
      <c r="CF80" s="145">
        <f>IF(CE80&gt;$AI$8,1,0)</f>
        <v>0</v>
      </c>
      <c r="CG80" s="148">
        <f>IF($R80=CD$17,CE80,0)</f>
        <v>0</v>
      </c>
      <c r="CH80" s="145">
        <v>0</v>
      </c>
      <c r="CI80" s="148">
        <f>100*CH80/$AI80</f>
        <v>0</v>
      </c>
      <c r="CJ80" s="145">
        <f>IF(CI80&gt;$AI$8,1,0)</f>
        <v>0</v>
      </c>
      <c r="CK80" s="148">
        <f>IF($R80=CH$17,CI80,0)</f>
        <v>0</v>
      </c>
      <c r="CL80" s="145">
        <v>240</v>
      </c>
      <c r="CM80" s="145">
        <v>0</v>
      </c>
      <c r="CN80" s="149"/>
    </row>
    <row r="81" ht="19.95" customHeight="1">
      <c r="A81" t="s" s="179">
        <v>2548</v>
      </c>
      <c r="B81" t="s" s="180">
        <v>101</v>
      </c>
      <c r="C81" t="s" s="180">
        <v>1636</v>
      </c>
      <c r="D81" t="s" s="181">
        <v>104</v>
      </c>
      <c r="E81" t="s" s="182">
        <v>79</v>
      </c>
      <c r="F81" t="s" s="130">
        <v>80</v>
      </c>
      <c r="G81" t="s" s="130">
        <v>1637</v>
      </c>
      <c r="H81" t="s" s="130">
        <v>1638</v>
      </c>
      <c r="I81" t="s" s="130">
        <v>64</v>
      </c>
      <c r="J81" t="s" s="130">
        <v>50</v>
      </c>
      <c r="K81" t="s" s="183">
        <f>_xlfn.IFS(Q81=0,O81,T81=1,R81,U81=1,AA81)</f>
        <v>28</v>
      </c>
      <c r="L81" s="189">
        <f>_xlfn.IFS(Q81=0,P81,T81=1,S81,U81=1,AB81)</f>
        <v>47.3828279448888</v>
      </c>
      <c r="M81" t="s" s="130">
        <f>IF(O81="Lab","over","under")</f>
        <v>2429</v>
      </c>
      <c r="N81" s="173">
        <v>1</v>
      </c>
      <c r="O81" t="s" s="184">
        <v>28</v>
      </c>
      <c r="P81" s="131">
        <f>AQ81</f>
        <v>47.3828279448888</v>
      </c>
      <c r="Q81" s="173">
        <f>T81+U81+V81</f>
        <v>0</v>
      </c>
      <c r="R81" t="s" s="185">
        <v>27</v>
      </c>
      <c r="S81" s="131">
        <f>AO81</f>
        <v>16.0740898445816</v>
      </c>
      <c r="T81" s="169"/>
      <c r="U81" s="169"/>
      <c r="V81" s="169"/>
      <c r="W81" s="169"/>
      <c r="X81" t="s" s="130">
        <f>IF($A81=Y81,"ok","bad")</f>
        <v>2430</v>
      </c>
      <c r="Y81" t="s" s="130">
        <v>2548</v>
      </c>
      <c r="Z81" t="s" s="130">
        <v>1636</v>
      </c>
      <c r="AA81" t="s" s="186">
        <v>2365</v>
      </c>
      <c r="AB81" s="125">
        <f>100*AC81</f>
        <v>15.012622</v>
      </c>
      <c r="AC81" s="191">
        <v>0.15012622</v>
      </c>
      <c r="AD81" t="s" s="187">
        <v>31</v>
      </c>
      <c r="AE81" s="125">
        <v>8.8901731</v>
      </c>
      <c r="AF81" s="191">
        <v>0.088901731</v>
      </c>
      <c r="AG81" s="169"/>
      <c r="AH81" s="173">
        <v>64255</v>
      </c>
      <c r="AI81" s="173">
        <v>32879</v>
      </c>
      <c r="AJ81" s="173">
        <v>164</v>
      </c>
      <c r="AK81" s="173">
        <v>10294</v>
      </c>
      <c r="AL81" s="173">
        <v>5285</v>
      </c>
      <c r="AM81" s="175">
        <f>100*AL81/$AI81</f>
        <v>16.0740898445816</v>
      </c>
      <c r="AN81" s="173">
        <f>IF(AM81&gt;$AI$8,1,0)</f>
        <v>0</v>
      </c>
      <c r="AO81" s="175">
        <f>IF($R81=AL$17,AM81,0)</f>
        <v>16.0740898445816</v>
      </c>
      <c r="AP81" s="173">
        <v>15579</v>
      </c>
      <c r="AQ81" s="175">
        <f>100*AP81/$AI81</f>
        <v>47.3828279448888</v>
      </c>
      <c r="AR81" s="173">
        <f>IF(AQ81&gt;$AI$8,1,0)</f>
        <v>0</v>
      </c>
      <c r="AS81" s="175">
        <f>IF($R81=AP$17,AQ81,0)</f>
        <v>0</v>
      </c>
      <c r="AT81" s="173">
        <v>2059</v>
      </c>
      <c r="AU81" s="175">
        <f>100*AT81/$AI81</f>
        <v>6.26235591106785</v>
      </c>
      <c r="AV81" s="173">
        <f>IF(AU81&gt;$AI$8,1,0)</f>
        <v>0</v>
      </c>
      <c r="AW81" s="175">
        <f>IF($R81=AT$17,AU81,0)</f>
        <v>0</v>
      </c>
      <c r="AX81" s="173">
        <v>4936</v>
      </c>
      <c r="AY81" s="175">
        <f>100*AX81/$AI81</f>
        <v>15.0126220383832</v>
      </c>
      <c r="AZ81" s="173">
        <f>IF(AY81&gt;$AI$8,1,0)</f>
        <v>0</v>
      </c>
      <c r="BA81" s="175">
        <f>IF($R81=AX$17,AY81,0)</f>
        <v>0</v>
      </c>
      <c r="BB81" s="173">
        <v>2923</v>
      </c>
      <c r="BC81" s="175">
        <f>100*BB81/$AI81</f>
        <v>8.89017305879133</v>
      </c>
      <c r="BD81" s="173">
        <f>IF(BC81&gt;$AI$8,1,0)</f>
        <v>0</v>
      </c>
      <c r="BE81" s="175">
        <f>IF($R81=BB$17,BC81,0)</f>
        <v>0</v>
      </c>
      <c r="BF81" s="173">
        <v>0</v>
      </c>
      <c r="BG81" s="175">
        <f>100*BF81/$AI81</f>
        <v>0</v>
      </c>
      <c r="BH81" s="173">
        <f>IF(BG81&gt;$AI$8,1,0)</f>
        <v>0</v>
      </c>
      <c r="BI81" s="175">
        <f>IF($R81=BF$17,BG81,0)</f>
        <v>0</v>
      </c>
      <c r="BJ81" s="173">
        <v>0</v>
      </c>
      <c r="BK81" s="175">
        <f>100*BJ81/$AI81</f>
        <v>0</v>
      </c>
      <c r="BL81" s="173">
        <f>IF(BK81&gt;$AI$8,1,0)</f>
        <v>0</v>
      </c>
      <c r="BM81" s="175">
        <f>IF($R81=BJ$17,BK81,0)</f>
        <v>0</v>
      </c>
      <c r="BN81" s="173">
        <v>0</v>
      </c>
      <c r="BO81" s="175">
        <f>100*BN81/$AI81</f>
        <v>0</v>
      </c>
      <c r="BP81" s="173">
        <f>IF(BO81&gt;$AI$8,1,0)</f>
        <v>0</v>
      </c>
      <c r="BQ81" s="175">
        <f>IF($R81=BN$17,BO81,0)</f>
        <v>0</v>
      </c>
      <c r="BR81" s="173">
        <v>0</v>
      </c>
      <c r="BS81" s="175">
        <f>100*BR81/$AI81</f>
        <v>0</v>
      </c>
      <c r="BT81" s="173">
        <f>IF(BS81&gt;$AI$8,1,0)</f>
        <v>0</v>
      </c>
      <c r="BU81" s="175">
        <f>IF($R81=BR$17,BS81,0)</f>
        <v>0</v>
      </c>
      <c r="BV81" s="173">
        <v>0</v>
      </c>
      <c r="BW81" s="175">
        <f>100*BV81/$AI81</f>
        <v>0</v>
      </c>
      <c r="BX81" s="173">
        <f>IF(BW81&gt;$AI$8,1,0)</f>
        <v>0</v>
      </c>
      <c r="BY81" s="175">
        <f>IF($R81=BV$17,BW81,0)</f>
        <v>0</v>
      </c>
      <c r="BZ81" s="173">
        <v>0</v>
      </c>
      <c r="CA81" s="175">
        <f>100*BZ81/$AI81</f>
        <v>0</v>
      </c>
      <c r="CB81" s="173">
        <f>IF(CA81&gt;$AI$8,1,0)</f>
        <v>0</v>
      </c>
      <c r="CC81" s="175">
        <f>IF($R81=BZ$17,CA81,0)</f>
        <v>0</v>
      </c>
      <c r="CD81" s="173">
        <v>0</v>
      </c>
      <c r="CE81" s="175">
        <f>100*CD81/$AI81</f>
        <v>0</v>
      </c>
      <c r="CF81" s="173">
        <f>IF(CE81&gt;$AI$8,1,0)</f>
        <v>0</v>
      </c>
      <c r="CG81" s="175">
        <f>IF($R81=CD$17,CE81,0)</f>
        <v>0</v>
      </c>
      <c r="CH81" s="173">
        <v>0</v>
      </c>
      <c r="CI81" s="175">
        <f>100*CH81/$AI81</f>
        <v>0</v>
      </c>
      <c r="CJ81" s="173">
        <f>IF(CI81&gt;$AI$8,1,0)</f>
        <v>0</v>
      </c>
      <c r="CK81" s="175">
        <f>IF($R81=CH$17,CI81,0)</f>
        <v>0</v>
      </c>
      <c r="CL81" s="173">
        <v>0</v>
      </c>
      <c r="CM81" s="173">
        <v>0</v>
      </c>
      <c r="CN81" s="176"/>
    </row>
    <row r="82" ht="19.95" customHeight="1">
      <c r="A82" t="s" s="179">
        <v>2549</v>
      </c>
      <c r="B82" t="s" s="180">
        <v>166</v>
      </c>
      <c r="C82" t="s" s="180">
        <v>1857</v>
      </c>
      <c r="D82" t="s" s="181">
        <v>169</v>
      </c>
      <c r="E82" t="s" s="188">
        <v>79</v>
      </c>
      <c r="F82" t="s" s="146">
        <v>80</v>
      </c>
      <c r="G82" t="s" s="146">
        <v>910</v>
      </c>
      <c r="H82" t="s" s="146">
        <v>1858</v>
      </c>
      <c r="I82" t="s" s="146">
        <v>49</v>
      </c>
      <c r="J82" t="s" s="146">
        <v>50</v>
      </c>
      <c r="K82" t="s" s="183">
        <f>O82</f>
        <v>28</v>
      </c>
      <c r="L82" s="189">
        <f>P82</f>
        <v>52.304939755668</v>
      </c>
      <c r="M82" t="s" s="146">
        <f>IF(O82="Lab","over","under")</f>
        <v>2429</v>
      </c>
      <c r="N82" s="145">
        <v>1</v>
      </c>
      <c r="O82" t="s" s="184">
        <v>28</v>
      </c>
      <c r="P82" s="147">
        <f>AQ82</f>
        <v>52.304939755668</v>
      </c>
      <c r="Q82" s="145">
        <f>T82+U82+V82</f>
        <v>0</v>
      </c>
      <c r="R82" t="s" s="185">
        <v>27</v>
      </c>
      <c r="S82" s="147">
        <f>AO82</f>
        <v>17.4778451818512</v>
      </c>
      <c r="T82" s="138"/>
      <c r="U82" s="138"/>
      <c r="V82" s="138"/>
      <c r="W82" s="138"/>
      <c r="X82" t="s" s="146">
        <f>IF($A82=Y82,"ok","bad")</f>
        <v>2430</v>
      </c>
      <c r="Y82" t="s" s="146">
        <v>2549</v>
      </c>
      <c r="Z82" t="s" s="146">
        <v>1857</v>
      </c>
      <c r="AA82" t="s" s="186">
        <v>29</v>
      </c>
      <c r="AB82" s="141">
        <f>100*AC82</f>
        <v>9.563613</v>
      </c>
      <c r="AC82" s="190">
        <v>0.09563613</v>
      </c>
      <c r="AD82" t="s" s="187">
        <v>31</v>
      </c>
      <c r="AE82" s="141">
        <v>8.8283805</v>
      </c>
      <c r="AF82" s="190">
        <v>0.08828380500000001</v>
      </c>
      <c r="AG82" s="138"/>
      <c r="AH82" s="145">
        <v>74156</v>
      </c>
      <c r="AI82" s="145">
        <v>35771</v>
      </c>
      <c r="AJ82" s="145">
        <v>796</v>
      </c>
      <c r="AK82" s="145">
        <v>12458</v>
      </c>
      <c r="AL82" s="145">
        <v>6252</v>
      </c>
      <c r="AM82" s="148">
        <f>100*AL82/$AI82</f>
        <v>17.4778451818512</v>
      </c>
      <c r="AN82" s="145">
        <f>IF(AM82&gt;$AI$8,1,0)</f>
        <v>0</v>
      </c>
      <c r="AO82" s="148">
        <f>IF($R82=AL$17,AM82,0)</f>
        <v>17.4778451818512</v>
      </c>
      <c r="AP82" s="145">
        <v>18710</v>
      </c>
      <c r="AQ82" s="148">
        <f>100*AP82/$AI82</f>
        <v>52.304939755668</v>
      </c>
      <c r="AR82" s="145">
        <f>IF(AQ82&gt;$AI$8,1,0)</f>
        <v>1</v>
      </c>
      <c r="AS82" s="148">
        <f>IF($R82=AP$17,AQ82,0)</f>
        <v>0</v>
      </c>
      <c r="AT82" s="145">
        <v>3421</v>
      </c>
      <c r="AU82" s="148">
        <f>100*AT82/$AI82</f>
        <v>9.56361298258366</v>
      </c>
      <c r="AV82" s="145">
        <f>IF(AU82&gt;$AI$8,1,0)</f>
        <v>0</v>
      </c>
      <c r="AW82" s="148">
        <f>IF($R82=AT$17,AU82,0)</f>
        <v>0</v>
      </c>
      <c r="AX82" s="145">
        <v>0</v>
      </c>
      <c r="AY82" s="148">
        <f>100*AX82/$AI82</f>
        <v>0</v>
      </c>
      <c r="AZ82" s="145">
        <f>IF(AY82&gt;$AI$8,1,0)</f>
        <v>0</v>
      </c>
      <c r="BA82" s="148">
        <f>IF($R82=AX$17,AY82,0)</f>
        <v>0</v>
      </c>
      <c r="BB82" s="145">
        <v>3158</v>
      </c>
      <c r="BC82" s="148">
        <f>100*BB82/$AI82</f>
        <v>8.82838053171564</v>
      </c>
      <c r="BD82" s="145">
        <f>IF(BC82&gt;$AI$8,1,0)</f>
        <v>0</v>
      </c>
      <c r="BE82" s="148">
        <f>IF($R82=BB$17,BC82,0)</f>
        <v>0</v>
      </c>
      <c r="BF82" s="145">
        <v>0</v>
      </c>
      <c r="BG82" s="148">
        <f>100*BF82/$AI82</f>
        <v>0</v>
      </c>
      <c r="BH82" s="145">
        <f>IF(BG82&gt;$AI$8,1,0)</f>
        <v>0</v>
      </c>
      <c r="BI82" s="148">
        <f>IF($R82=BF$17,BG82,0)</f>
        <v>0</v>
      </c>
      <c r="BJ82" s="145">
        <v>0</v>
      </c>
      <c r="BK82" s="148">
        <f>100*BJ82/$AI82</f>
        <v>0</v>
      </c>
      <c r="BL82" s="145">
        <f>IF(BK82&gt;$AI$8,1,0)</f>
        <v>0</v>
      </c>
      <c r="BM82" s="148">
        <f>IF($R82=BJ$17,BK82,0)</f>
        <v>0</v>
      </c>
      <c r="BN82" s="145">
        <v>0</v>
      </c>
      <c r="BO82" s="148">
        <f>100*BN82/$AI82</f>
        <v>0</v>
      </c>
      <c r="BP82" s="145">
        <f>IF(BO82&gt;$AI$8,1,0)</f>
        <v>0</v>
      </c>
      <c r="BQ82" s="148">
        <f>IF($R82=BN$17,BO82,0)</f>
        <v>0</v>
      </c>
      <c r="BR82" s="145">
        <v>0</v>
      </c>
      <c r="BS82" s="148">
        <f>100*BR82/$AI82</f>
        <v>0</v>
      </c>
      <c r="BT82" s="145">
        <f>IF(BS82&gt;$AI$8,1,0)</f>
        <v>0</v>
      </c>
      <c r="BU82" s="148">
        <f>IF($R82=BR$17,BS82,0)</f>
        <v>0</v>
      </c>
      <c r="BV82" s="145">
        <v>0</v>
      </c>
      <c r="BW82" s="148">
        <f>100*BV82/$AI82</f>
        <v>0</v>
      </c>
      <c r="BX82" s="145">
        <f>IF(BW82&gt;$AI$8,1,0)</f>
        <v>0</v>
      </c>
      <c r="BY82" s="148">
        <f>IF($R82=BV$17,BW82,0)</f>
        <v>0</v>
      </c>
      <c r="BZ82" s="145">
        <v>0</v>
      </c>
      <c r="CA82" s="148">
        <f>100*BZ82/$AI82</f>
        <v>0</v>
      </c>
      <c r="CB82" s="145">
        <f>IF(CA82&gt;$AI$8,1,0)</f>
        <v>0</v>
      </c>
      <c r="CC82" s="148">
        <f>IF($R82=BZ$17,CA82,0)</f>
        <v>0</v>
      </c>
      <c r="CD82" s="145">
        <v>0</v>
      </c>
      <c r="CE82" s="148">
        <f>100*CD82/$AI82</f>
        <v>0</v>
      </c>
      <c r="CF82" s="145">
        <f>IF(CE82&gt;$AI$8,1,0)</f>
        <v>0</v>
      </c>
      <c r="CG82" s="148">
        <f>IF($R82=CD$17,CE82,0)</f>
        <v>0</v>
      </c>
      <c r="CH82" s="145">
        <v>0</v>
      </c>
      <c r="CI82" s="148">
        <f>100*CH82/$AI82</f>
        <v>0</v>
      </c>
      <c r="CJ82" s="145">
        <f>IF(CI82&gt;$AI$8,1,0)</f>
        <v>0</v>
      </c>
      <c r="CK82" s="148">
        <f>IF($R82=CH$17,CI82,0)</f>
        <v>0</v>
      </c>
      <c r="CL82" s="145">
        <v>246</v>
      </c>
      <c r="CM82" s="145">
        <v>0</v>
      </c>
      <c r="CN82" s="149"/>
    </row>
    <row r="83" ht="15.75" customHeight="1">
      <c r="A83" t="s" s="179">
        <v>2550</v>
      </c>
      <c r="B83" t="s" s="180">
        <v>75</v>
      </c>
      <c r="C83" t="s" s="180">
        <v>2551</v>
      </c>
      <c r="D83" t="s" s="181">
        <v>78</v>
      </c>
      <c r="E83" t="s" s="182">
        <v>79</v>
      </c>
      <c r="F83" t="s" s="130">
        <v>80</v>
      </c>
      <c r="G83" t="s" s="130">
        <v>369</v>
      </c>
      <c r="H83" t="s" s="130">
        <v>1183</v>
      </c>
      <c r="I83" t="s" s="130">
        <v>49</v>
      </c>
      <c r="J83" t="s" s="130">
        <v>50</v>
      </c>
      <c r="K83" t="s" s="183">
        <f>O83</f>
        <v>28</v>
      </c>
      <c r="L83" s="189">
        <f>P83</f>
        <v>52.4167292762334</v>
      </c>
      <c r="M83" t="s" s="130">
        <f>IF(O83="Lab","over","under")</f>
        <v>2429</v>
      </c>
      <c r="N83" s="173">
        <v>1</v>
      </c>
      <c r="O83" t="s" s="184">
        <v>28</v>
      </c>
      <c r="P83" s="131">
        <f>AQ83</f>
        <v>52.4167292762334</v>
      </c>
      <c r="Q83" s="173">
        <f>T83+U83+V83</f>
        <v>0</v>
      </c>
      <c r="R83" t="s" s="185">
        <v>31</v>
      </c>
      <c r="S83" s="131">
        <f>BE83</f>
        <v>14.2903928027895</v>
      </c>
      <c r="T83" s="169"/>
      <c r="U83" s="169"/>
      <c r="V83" s="169"/>
      <c r="W83" s="169"/>
      <c r="X83" t="s" s="130">
        <f>IF($A83=Y83,"ok","bad")</f>
        <v>2430</v>
      </c>
      <c r="Y83" t="s" s="130">
        <v>2550</v>
      </c>
      <c r="Z83" t="s" s="130">
        <v>2551</v>
      </c>
      <c r="AA83" t="s" s="186">
        <v>27</v>
      </c>
      <c r="AB83" s="125">
        <f>100*AC83</f>
        <v>12.7723516</v>
      </c>
      <c r="AC83" s="191">
        <v>0.127723516</v>
      </c>
      <c r="AD83" t="s" s="187">
        <v>2365</v>
      </c>
      <c r="AE83" s="125">
        <v>8.780750899999999</v>
      </c>
      <c r="AF83" s="191">
        <v>0.08780750900000001</v>
      </c>
      <c r="AG83" s="169"/>
      <c r="AH83" s="173">
        <v>74063</v>
      </c>
      <c r="AI83" s="173">
        <v>51909</v>
      </c>
      <c r="AJ83" s="173">
        <v>247</v>
      </c>
      <c r="AK83" s="173">
        <v>19791</v>
      </c>
      <c r="AL83" s="173">
        <v>6630</v>
      </c>
      <c r="AM83" s="175">
        <f>100*AL83/$AI83</f>
        <v>12.7723516153268</v>
      </c>
      <c r="AN83" s="173">
        <f>IF(AM83&gt;$AI$8,1,0)</f>
        <v>0</v>
      </c>
      <c r="AO83" s="175">
        <f>IF($R83=AL$17,AM83,0)</f>
        <v>0</v>
      </c>
      <c r="AP83" s="173">
        <v>27209</v>
      </c>
      <c r="AQ83" s="175">
        <f>100*AP83/$AI83</f>
        <v>52.4167292762334</v>
      </c>
      <c r="AR83" s="173">
        <f>IF(AQ83&gt;$AI$8,1,0)</f>
        <v>1</v>
      </c>
      <c r="AS83" s="175">
        <f>IF($R83=AP$17,AQ83,0)</f>
        <v>0</v>
      </c>
      <c r="AT83" s="173">
        <v>3046</v>
      </c>
      <c r="AU83" s="175">
        <f>100*AT83/$AI83</f>
        <v>5.86796123986207</v>
      </c>
      <c r="AV83" s="173">
        <f>IF(AU83&gt;$AI$8,1,0)</f>
        <v>0</v>
      </c>
      <c r="AW83" s="175">
        <f>IF($R83=AT$17,AU83,0)</f>
        <v>0</v>
      </c>
      <c r="AX83" s="173">
        <v>4558</v>
      </c>
      <c r="AY83" s="175">
        <f>100*AX83/$AI83</f>
        <v>8.78075092951126</v>
      </c>
      <c r="AZ83" s="173">
        <f>IF(AY83&gt;$AI$8,1,0)</f>
        <v>0</v>
      </c>
      <c r="BA83" s="175">
        <f>IF($R83=AX$17,AY83,0)</f>
        <v>0</v>
      </c>
      <c r="BB83" s="173">
        <v>7418</v>
      </c>
      <c r="BC83" s="175">
        <f>100*BB83/$AI83</f>
        <v>14.2903928027895</v>
      </c>
      <c r="BD83" s="173">
        <f>IF(BC83&gt;$AI$8,1,0)</f>
        <v>0</v>
      </c>
      <c r="BE83" s="175">
        <f>IF($R83=BB$17,BC83,0)</f>
        <v>14.2903928027895</v>
      </c>
      <c r="BF83" s="173">
        <v>0</v>
      </c>
      <c r="BG83" s="175">
        <f>100*BF83/$AI83</f>
        <v>0</v>
      </c>
      <c r="BH83" s="173">
        <f>IF(BG83&gt;$AI$8,1,0)</f>
        <v>0</v>
      </c>
      <c r="BI83" s="175">
        <f>IF($R83=BF$17,BG83,0)</f>
        <v>0</v>
      </c>
      <c r="BJ83" s="173">
        <v>0</v>
      </c>
      <c r="BK83" s="175">
        <f>100*BJ83/$AI83</f>
        <v>0</v>
      </c>
      <c r="BL83" s="173">
        <f>IF(BK83&gt;$AI$8,1,0)</f>
        <v>0</v>
      </c>
      <c r="BM83" s="175">
        <f>IF($R83=BJ$17,BK83,0)</f>
        <v>0</v>
      </c>
      <c r="BN83" s="173">
        <v>0</v>
      </c>
      <c r="BO83" s="175">
        <f>100*BN83/$AI83</f>
        <v>0</v>
      </c>
      <c r="BP83" s="173">
        <f>IF(BO83&gt;$AI$8,1,0)</f>
        <v>0</v>
      </c>
      <c r="BQ83" s="175">
        <f>IF($R83=BN$17,BO83,0)</f>
        <v>0</v>
      </c>
      <c r="BR83" s="173">
        <v>0</v>
      </c>
      <c r="BS83" s="175">
        <f>100*BR83/$AI83</f>
        <v>0</v>
      </c>
      <c r="BT83" s="173">
        <f>IF(BS83&gt;$AI$8,1,0)</f>
        <v>0</v>
      </c>
      <c r="BU83" s="175">
        <f>IF($R83=BR$17,BS83,0)</f>
        <v>0</v>
      </c>
      <c r="BV83" s="173">
        <v>0</v>
      </c>
      <c r="BW83" s="175">
        <f>100*BV83/$AI83</f>
        <v>0</v>
      </c>
      <c r="BX83" s="173">
        <f>IF(BW83&gt;$AI$8,1,0)</f>
        <v>0</v>
      </c>
      <c r="BY83" s="175">
        <f>IF($R83=BV$17,BW83,0)</f>
        <v>0</v>
      </c>
      <c r="BZ83" s="173">
        <v>0</v>
      </c>
      <c r="CA83" s="175">
        <f>100*BZ83/$AI83</f>
        <v>0</v>
      </c>
      <c r="CB83" s="173">
        <f>IF(CA83&gt;$AI$8,1,0)</f>
        <v>0</v>
      </c>
      <c r="CC83" s="175">
        <f>IF($R83=BZ$17,CA83,0)</f>
        <v>0</v>
      </c>
      <c r="CD83" s="173">
        <v>0</v>
      </c>
      <c r="CE83" s="175">
        <f>100*CD83/$AI83</f>
        <v>0</v>
      </c>
      <c r="CF83" s="173">
        <f>IF(CE83&gt;$AI$8,1,0)</f>
        <v>0</v>
      </c>
      <c r="CG83" s="175">
        <f>IF($R83=CD$17,CE83,0)</f>
        <v>0</v>
      </c>
      <c r="CH83" s="173">
        <v>0</v>
      </c>
      <c r="CI83" s="175">
        <f>100*CH83/$AI83</f>
        <v>0</v>
      </c>
      <c r="CJ83" s="173">
        <f>IF(CI83&gt;$AI$8,1,0)</f>
        <v>0</v>
      </c>
      <c r="CK83" s="175">
        <f>IF($R83=CH$17,CI83,0)</f>
        <v>0</v>
      </c>
      <c r="CL83" s="173">
        <v>156</v>
      </c>
      <c r="CM83" s="173">
        <v>0</v>
      </c>
      <c r="CN83" s="176"/>
    </row>
    <row r="84" ht="15.75" customHeight="1">
      <c r="A84" t="s" s="179">
        <v>2552</v>
      </c>
      <c r="B84" t="s" s="180">
        <v>256</v>
      </c>
      <c r="C84" t="s" s="180">
        <v>2553</v>
      </c>
      <c r="D84" t="s" s="181">
        <v>259</v>
      </c>
      <c r="E84" t="s" s="188">
        <v>79</v>
      </c>
      <c r="F84" t="s" s="146">
        <v>80</v>
      </c>
      <c r="G84" t="s" s="146">
        <v>1495</v>
      </c>
      <c r="H84" t="s" s="146">
        <v>1496</v>
      </c>
      <c r="I84" t="s" s="146">
        <v>64</v>
      </c>
      <c r="J84" t="s" s="146">
        <v>50</v>
      </c>
      <c r="K84" t="s" s="183">
        <f>_xlfn.IFS(Q84=0,O84,T84=1,R84,U84=1,AA84)</f>
        <v>28</v>
      </c>
      <c r="L84" s="189">
        <f>_xlfn.IFS(Q84=0,P84,T84=1,S84,U84=1,AB84)</f>
        <v>45.6413976544553</v>
      </c>
      <c r="M84" t="s" s="146">
        <f>IF(O84="Lab","over","under")</f>
        <v>2429</v>
      </c>
      <c r="N84" s="145">
        <v>1</v>
      </c>
      <c r="O84" t="s" s="184">
        <v>28</v>
      </c>
      <c r="P84" s="147">
        <f>AQ84</f>
        <v>45.6413976544553</v>
      </c>
      <c r="Q84" s="145">
        <f>T84+U84+V84</f>
        <v>0</v>
      </c>
      <c r="R84" t="s" s="185">
        <v>2365</v>
      </c>
      <c r="S84" s="147">
        <f>BA84</f>
        <v>18.8973521944142</v>
      </c>
      <c r="T84" s="138"/>
      <c r="U84" s="138"/>
      <c r="V84" s="138"/>
      <c r="W84" s="138"/>
      <c r="X84" t="s" s="146">
        <f>IF($A84=Y84,"ok","bad")</f>
        <v>2430</v>
      </c>
      <c r="Y84" t="s" s="146">
        <v>2552</v>
      </c>
      <c r="Z84" t="s" s="146">
        <v>2553</v>
      </c>
      <c r="AA84" t="s" s="186">
        <v>27</v>
      </c>
      <c r="AB84" s="141">
        <f>100*AC84</f>
        <v>10.2236731</v>
      </c>
      <c r="AC84" s="190">
        <v>0.102236731</v>
      </c>
      <c r="AD84" t="s" s="187">
        <v>217</v>
      </c>
      <c r="AE84" s="141">
        <v>8.770402600000001</v>
      </c>
      <c r="AF84" s="190">
        <v>0.087704026</v>
      </c>
      <c r="AG84" s="138"/>
      <c r="AH84" s="145">
        <v>76822</v>
      </c>
      <c r="AI84" s="145">
        <v>41355</v>
      </c>
      <c r="AJ84" s="145">
        <v>167</v>
      </c>
      <c r="AK84" s="145">
        <v>11060</v>
      </c>
      <c r="AL84" s="145">
        <v>4228</v>
      </c>
      <c r="AM84" s="148">
        <f>100*AL84/$AI84</f>
        <v>10.223673074598</v>
      </c>
      <c r="AN84" s="145">
        <f>IF(AM84&gt;$AI$8,1,0)</f>
        <v>0</v>
      </c>
      <c r="AO84" s="148">
        <f>IF($R84=AL$17,AM84,0)</f>
        <v>0</v>
      </c>
      <c r="AP84" s="145">
        <v>18875</v>
      </c>
      <c r="AQ84" s="148">
        <f>100*AP84/$AI84</f>
        <v>45.6413976544553</v>
      </c>
      <c r="AR84" s="145">
        <f>IF(AQ84&gt;$AI$8,1,0)</f>
        <v>0</v>
      </c>
      <c r="AS84" s="148">
        <f>IF($R84=AP$17,AQ84,0)</f>
        <v>0</v>
      </c>
      <c r="AT84" s="145">
        <v>1946</v>
      </c>
      <c r="AU84" s="148">
        <f>100*AT84/$AI84</f>
        <v>4.70559787208318</v>
      </c>
      <c r="AV84" s="145">
        <f>IF(AU84&gt;$AI$8,1,0)</f>
        <v>0</v>
      </c>
      <c r="AW84" s="148">
        <f>IF($R84=AT$17,AU84,0)</f>
        <v>0</v>
      </c>
      <c r="AX84" s="145">
        <v>7815</v>
      </c>
      <c r="AY84" s="148">
        <f>100*AX84/$AI84</f>
        <v>18.8973521944142</v>
      </c>
      <c r="AZ84" s="145">
        <f>IF(AY84&gt;$AI$8,1,0)</f>
        <v>0</v>
      </c>
      <c r="BA84" s="148">
        <f>IF($R84=AX$17,AY84,0)</f>
        <v>18.8973521944142</v>
      </c>
      <c r="BB84" s="145">
        <v>3228</v>
      </c>
      <c r="BC84" s="148">
        <f>100*BB84/$AI84</f>
        <v>7.80558578164672</v>
      </c>
      <c r="BD84" s="145">
        <f>IF(BC84&gt;$AI$8,1,0)</f>
        <v>0</v>
      </c>
      <c r="BE84" s="148">
        <f>IF($R84=BB$17,BC84,0)</f>
        <v>0</v>
      </c>
      <c r="BF84" s="145">
        <v>0</v>
      </c>
      <c r="BG84" s="148">
        <f>100*BF84/$AI84</f>
        <v>0</v>
      </c>
      <c r="BH84" s="145">
        <f>IF(BG84&gt;$AI$8,1,0)</f>
        <v>0</v>
      </c>
      <c r="BI84" s="148">
        <f>IF($R84=BF$17,BG84,0)</f>
        <v>0</v>
      </c>
      <c r="BJ84" s="145">
        <v>0</v>
      </c>
      <c r="BK84" s="148">
        <f>100*BJ84/$AI84</f>
        <v>0</v>
      </c>
      <c r="BL84" s="145">
        <f>IF(BK84&gt;$AI$8,1,0)</f>
        <v>0</v>
      </c>
      <c r="BM84" s="148">
        <f>IF($R84=BJ$17,BK84,0)</f>
        <v>0</v>
      </c>
      <c r="BN84" s="145">
        <v>0</v>
      </c>
      <c r="BO84" s="148">
        <f>100*BN84/$AI84</f>
        <v>0</v>
      </c>
      <c r="BP84" s="145">
        <f>IF(BO84&gt;$AI$8,1,0)</f>
        <v>0</v>
      </c>
      <c r="BQ84" s="148">
        <f>IF($R84=BN$17,BO84,0)</f>
        <v>0</v>
      </c>
      <c r="BR84" s="145">
        <v>0</v>
      </c>
      <c r="BS84" s="148">
        <f>100*BR84/$AI84</f>
        <v>0</v>
      </c>
      <c r="BT84" s="145">
        <f>IF(BS84&gt;$AI$8,1,0)</f>
        <v>0</v>
      </c>
      <c r="BU84" s="148">
        <f>IF($R84=BR$17,BS84,0)</f>
        <v>0</v>
      </c>
      <c r="BV84" s="145">
        <v>0</v>
      </c>
      <c r="BW84" s="148">
        <f>100*BV84/$AI84</f>
        <v>0</v>
      </c>
      <c r="BX84" s="145">
        <f>IF(BW84&gt;$AI$8,1,0)</f>
        <v>0</v>
      </c>
      <c r="BY84" s="148">
        <f>IF($R84=BV$17,BW84,0)</f>
        <v>0</v>
      </c>
      <c r="BZ84" s="145">
        <v>0</v>
      </c>
      <c r="CA84" s="148">
        <f>100*BZ84/$AI84</f>
        <v>0</v>
      </c>
      <c r="CB84" s="145">
        <f>IF(CA84&gt;$AI$8,1,0)</f>
        <v>0</v>
      </c>
      <c r="CC84" s="148">
        <f>IF($R84=BZ$17,CA84,0)</f>
        <v>0</v>
      </c>
      <c r="CD84" s="145">
        <v>0</v>
      </c>
      <c r="CE84" s="148">
        <f>100*CD84/$AI84</f>
        <v>0</v>
      </c>
      <c r="CF84" s="145">
        <f>IF(CE84&gt;$AI$8,1,0)</f>
        <v>0</v>
      </c>
      <c r="CG84" s="148">
        <f>IF($R84=CD$17,CE84,0)</f>
        <v>0</v>
      </c>
      <c r="CH84" s="145">
        <v>0</v>
      </c>
      <c r="CI84" s="148">
        <f>100*CH84/$AI84</f>
        <v>0</v>
      </c>
      <c r="CJ84" s="145">
        <f>IF(CI84&gt;$AI$8,1,0)</f>
        <v>0</v>
      </c>
      <c r="CK84" s="148">
        <f>IF($R84=CH$17,CI84,0)</f>
        <v>0</v>
      </c>
      <c r="CL84" s="145">
        <v>584</v>
      </c>
      <c r="CM84" s="145">
        <v>0</v>
      </c>
      <c r="CN84" s="149"/>
    </row>
    <row r="85" ht="19.95" customHeight="1">
      <c r="A85" t="s" s="179">
        <v>2554</v>
      </c>
      <c r="B85" t="s" s="180">
        <v>75</v>
      </c>
      <c r="C85" t="s" s="180">
        <v>2555</v>
      </c>
      <c r="D85" t="s" s="181">
        <v>78</v>
      </c>
      <c r="E85" t="s" s="182">
        <v>79</v>
      </c>
      <c r="F85" t="s" s="130">
        <v>80</v>
      </c>
      <c r="G85" t="s" s="130">
        <v>374</v>
      </c>
      <c r="H85" t="s" s="130">
        <v>1740</v>
      </c>
      <c r="I85" t="s" s="130">
        <v>49</v>
      </c>
      <c r="J85" t="s" s="130">
        <v>50</v>
      </c>
      <c r="K85" t="s" s="183">
        <f>_xlfn.IFS(Q85=0,O85,T85=1,R85,U85=1,AA85)</f>
        <v>28</v>
      </c>
      <c r="L85" s="189">
        <f>_xlfn.IFS(Q85=0,P85,T85=1,S85,U85=1,AB85)</f>
        <v>47.6871784681283</v>
      </c>
      <c r="M85" t="s" s="130">
        <f>IF(O85="Lab","over","under")</f>
        <v>2429</v>
      </c>
      <c r="N85" s="173">
        <v>1</v>
      </c>
      <c r="O85" t="s" s="184">
        <v>28</v>
      </c>
      <c r="P85" s="131">
        <f>AQ85</f>
        <v>47.6871784681283</v>
      </c>
      <c r="Q85" s="173">
        <f>T85+U85+V85</f>
        <v>0</v>
      </c>
      <c r="R85" t="s" s="185">
        <v>27</v>
      </c>
      <c r="S85" s="131">
        <f>AO85</f>
        <v>19.7853878253958</v>
      </c>
      <c r="T85" s="169"/>
      <c r="U85" s="169"/>
      <c r="V85" s="169"/>
      <c r="W85" s="169"/>
      <c r="X85" t="s" s="130">
        <f>IF($A85=Y85,"ok","bad")</f>
        <v>2430</v>
      </c>
      <c r="Y85" t="s" s="130">
        <v>2554</v>
      </c>
      <c r="Z85" t="s" s="130">
        <v>2555</v>
      </c>
      <c r="AA85" t="s" s="186">
        <v>31</v>
      </c>
      <c r="AB85" s="125">
        <f>100*AC85</f>
        <v>14.1683778</v>
      </c>
      <c r="AC85" s="191">
        <v>0.141683778</v>
      </c>
      <c r="AD85" t="s" s="187">
        <v>29</v>
      </c>
      <c r="AE85" s="125">
        <v>8.750082799999999</v>
      </c>
      <c r="AF85" s="191">
        <v>0.087500828</v>
      </c>
      <c r="AG85" s="169"/>
      <c r="AH85" s="173">
        <v>73600</v>
      </c>
      <c r="AI85" s="173">
        <v>45291</v>
      </c>
      <c r="AJ85" s="173">
        <v>216</v>
      </c>
      <c r="AK85" s="173">
        <v>12637</v>
      </c>
      <c r="AL85" s="173">
        <v>8961</v>
      </c>
      <c r="AM85" s="175">
        <f>100*AL85/$AI85</f>
        <v>19.7853878253958</v>
      </c>
      <c r="AN85" s="173">
        <f>IF(AM85&gt;$AI$8,1,0)</f>
        <v>0</v>
      </c>
      <c r="AO85" s="175">
        <f>IF($R85=AL$17,AM85,0)</f>
        <v>19.7853878253958</v>
      </c>
      <c r="AP85" s="173">
        <v>21598</v>
      </c>
      <c r="AQ85" s="175">
        <f>100*AP85/$AI85</f>
        <v>47.6871784681283</v>
      </c>
      <c r="AR85" s="173">
        <f>IF(AQ85&gt;$AI$8,1,0)</f>
        <v>0</v>
      </c>
      <c r="AS85" s="175">
        <f>IF($R85=AP$17,AQ85,0)</f>
        <v>0</v>
      </c>
      <c r="AT85" s="173">
        <v>3963</v>
      </c>
      <c r="AU85" s="175">
        <f>100*AT85/$AI85</f>
        <v>8.75008279790687</v>
      </c>
      <c r="AV85" s="173">
        <f>IF(AU85&gt;$AI$8,1,0)</f>
        <v>0</v>
      </c>
      <c r="AW85" s="175">
        <f>IF($R85=AT$17,AU85,0)</f>
        <v>0</v>
      </c>
      <c r="AX85" s="173">
        <v>3904</v>
      </c>
      <c r="AY85" s="175">
        <f>100*AX85/$AI85</f>
        <v>8.61981409109978</v>
      </c>
      <c r="AZ85" s="173">
        <f>IF(AY85&gt;$AI$8,1,0)</f>
        <v>0</v>
      </c>
      <c r="BA85" s="175">
        <f>IF($R85=AX$17,AY85,0)</f>
        <v>0</v>
      </c>
      <c r="BB85" s="173">
        <v>6417</v>
      </c>
      <c r="BC85" s="175">
        <f>100*BB85/$AI85</f>
        <v>14.1683778234086</v>
      </c>
      <c r="BD85" s="173">
        <f>IF(BC85&gt;$AI$8,1,0)</f>
        <v>0</v>
      </c>
      <c r="BE85" s="175">
        <f>IF($R85=BB$17,BC85,0)</f>
        <v>0</v>
      </c>
      <c r="BF85" s="173">
        <v>0</v>
      </c>
      <c r="BG85" s="175">
        <f>100*BF85/$AI85</f>
        <v>0</v>
      </c>
      <c r="BH85" s="173">
        <f>IF(BG85&gt;$AI$8,1,0)</f>
        <v>0</v>
      </c>
      <c r="BI85" s="175">
        <f>IF($R85=BF$17,BG85,0)</f>
        <v>0</v>
      </c>
      <c r="BJ85" s="173">
        <v>0</v>
      </c>
      <c r="BK85" s="175">
        <f>100*BJ85/$AI85</f>
        <v>0</v>
      </c>
      <c r="BL85" s="173">
        <f>IF(BK85&gt;$AI$8,1,0)</f>
        <v>0</v>
      </c>
      <c r="BM85" s="175">
        <f>IF($R85=BJ$17,BK85,0)</f>
        <v>0</v>
      </c>
      <c r="BN85" s="173">
        <v>0</v>
      </c>
      <c r="BO85" s="175">
        <f>100*BN85/$AI85</f>
        <v>0</v>
      </c>
      <c r="BP85" s="173">
        <f>IF(BO85&gt;$AI$8,1,0)</f>
        <v>0</v>
      </c>
      <c r="BQ85" s="175">
        <f>IF($R85=BN$17,BO85,0)</f>
        <v>0</v>
      </c>
      <c r="BR85" s="173">
        <v>0</v>
      </c>
      <c r="BS85" s="175">
        <f>100*BR85/$AI85</f>
        <v>0</v>
      </c>
      <c r="BT85" s="173">
        <f>IF(BS85&gt;$AI$8,1,0)</f>
        <v>0</v>
      </c>
      <c r="BU85" s="175">
        <f>IF($R85=BR$17,BS85,0)</f>
        <v>0</v>
      </c>
      <c r="BV85" s="173">
        <v>0</v>
      </c>
      <c r="BW85" s="175">
        <f>100*BV85/$AI85</f>
        <v>0</v>
      </c>
      <c r="BX85" s="173">
        <f>IF(BW85&gt;$AI$8,1,0)</f>
        <v>0</v>
      </c>
      <c r="BY85" s="175">
        <f>IF($R85=BV$17,BW85,0)</f>
        <v>0</v>
      </c>
      <c r="BZ85" s="173">
        <v>0</v>
      </c>
      <c r="CA85" s="175">
        <f>100*BZ85/$AI85</f>
        <v>0</v>
      </c>
      <c r="CB85" s="173">
        <f>IF(CA85&gt;$AI$8,1,0)</f>
        <v>0</v>
      </c>
      <c r="CC85" s="175">
        <f>IF($R85=BZ$17,CA85,0)</f>
        <v>0</v>
      </c>
      <c r="CD85" s="173">
        <v>0</v>
      </c>
      <c r="CE85" s="175">
        <f>100*CD85/$AI85</f>
        <v>0</v>
      </c>
      <c r="CF85" s="173">
        <f>IF(CE85&gt;$AI$8,1,0)</f>
        <v>0</v>
      </c>
      <c r="CG85" s="175">
        <f>IF($R85=CD$17,CE85,0)</f>
        <v>0</v>
      </c>
      <c r="CH85" s="173">
        <v>0</v>
      </c>
      <c r="CI85" s="175">
        <f>100*CH85/$AI85</f>
        <v>0</v>
      </c>
      <c r="CJ85" s="173">
        <f>IF(CI85&gt;$AI$8,1,0)</f>
        <v>0</v>
      </c>
      <c r="CK85" s="175">
        <f>IF($R85=CH$17,CI85,0)</f>
        <v>0</v>
      </c>
      <c r="CL85" s="173">
        <v>0</v>
      </c>
      <c r="CM85" s="173">
        <v>0</v>
      </c>
      <c r="CN85" s="176"/>
    </row>
    <row r="86" ht="19.95" customHeight="1">
      <c r="A86" t="s" s="179">
        <v>2556</v>
      </c>
      <c r="B86" t="s" s="180">
        <v>75</v>
      </c>
      <c r="C86" t="s" s="180">
        <v>1667</v>
      </c>
      <c r="D86" t="s" s="181">
        <v>78</v>
      </c>
      <c r="E86" t="s" s="188">
        <v>79</v>
      </c>
      <c r="F86" t="s" s="146">
        <v>80</v>
      </c>
      <c r="G86" t="s" s="146">
        <v>1668</v>
      </c>
      <c r="H86" t="s" s="146">
        <v>1669</v>
      </c>
      <c r="I86" t="s" s="146">
        <v>64</v>
      </c>
      <c r="J86" t="s" s="146">
        <v>50</v>
      </c>
      <c r="K86" t="s" s="183">
        <f>_xlfn.IFS(Q86=0,O86,T86=1,R86,U86=1,AA86)</f>
        <v>28</v>
      </c>
      <c r="L86" s="189">
        <f>_xlfn.IFS(Q86=0,P86,T86=1,S86,U86=1,AB86)</f>
        <v>49.6708268727282</v>
      </c>
      <c r="M86" t="s" s="146">
        <f>IF(O86="Lab","over","under")</f>
        <v>2429</v>
      </c>
      <c r="N86" s="145">
        <v>1</v>
      </c>
      <c r="O86" t="s" s="184">
        <v>28</v>
      </c>
      <c r="P86" s="147">
        <f>AQ86</f>
        <v>49.6708268727282</v>
      </c>
      <c r="Q86" s="145">
        <f>T86+U86+V86</f>
        <v>0</v>
      </c>
      <c r="R86" t="s" s="185">
        <v>31</v>
      </c>
      <c r="S86" s="147">
        <f>BE86</f>
        <v>12.9025698380824</v>
      </c>
      <c r="T86" s="138"/>
      <c r="U86" s="138"/>
      <c r="V86" s="138"/>
      <c r="W86" s="138"/>
      <c r="X86" t="s" s="146">
        <f>IF($A86=Y86,"ok","bad")</f>
        <v>2430</v>
      </c>
      <c r="Y86" t="s" s="146">
        <v>2556</v>
      </c>
      <c r="Z86" t="s" s="146">
        <v>1667</v>
      </c>
      <c r="AA86" t="s" s="186">
        <v>27</v>
      </c>
      <c r="AB86" s="141">
        <f>100*AC86</f>
        <v>12.0459571</v>
      </c>
      <c r="AC86" s="190">
        <v>0.120459571</v>
      </c>
      <c r="AD86" t="s" s="187">
        <v>29</v>
      </c>
      <c r="AE86" s="141">
        <v>8.7364327</v>
      </c>
      <c r="AF86" s="190">
        <v>0.08736432700000001</v>
      </c>
      <c r="AG86" s="138"/>
      <c r="AH86" s="145">
        <v>71845</v>
      </c>
      <c r="AI86" s="145">
        <v>39341</v>
      </c>
      <c r="AJ86" s="145">
        <v>390</v>
      </c>
      <c r="AK86" s="145">
        <v>14465</v>
      </c>
      <c r="AL86" s="145">
        <v>4739</v>
      </c>
      <c r="AM86" s="148">
        <f>100*AL86/$AI86</f>
        <v>12.0459571439465</v>
      </c>
      <c r="AN86" s="145">
        <f>IF(AM86&gt;$AI$8,1,0)</f>
        <v>0</v>
      </c>
      <c r="AO86" s="148">
        <f>IF($R86=AL$17,AM86,0)</f>
        <v>0</v>
      </c>
      <c r="AP86" s="145">
        <v>19541</v>
      </c>
      <c r="AQ86" s="148">
        <f>100*AP86/$AI86</f>
        <v>49.6708268727282</v>
      </c>
      <c r="AR86" s="145">
        <f>IF(AQ86&gt;$AI$8,1,0)</f>
        <v>0</v>
      </c>
      <c r="AS86" s="148">
        <f>IF($R86=AP$17,AQ86,0)</f>
        <v>0</v>
      </c>
      <c r="AT86" s="145">
        <v>3437</v>
      </c>
      <c r="AU86" s="148">
        <f>100*AT86/$AI86</f>
        <v>8.736432729213799</v>
      </c>
      <c r="AV86" s="145">
        <f>IF(AU86&gt;$AI$8,1,0)</f>
        <v>0</v>
      </c>
      <c r="AW86" s="148">
        <f>IF($R86=AT$17,AU86,0)</f>
        <v>0</v>
      </c>
      <c r="AX86" s="145">
        <v>0</v>
      </c>
      <c r="AY86" s="148">
        <f>100*AX86/$AI86</f>
        <v>0</v>
      </c>
      <c r="AZ86" s="145">
        <f>IF(AY86&gt;$AI$8,1,0)</f>
        <v>0</v>
      </c>
      <c r="BA86" s="148">
        <f>IF($R86=AX$17,AY86,0)</f>
        <v>0</v>
      </c>
      <c r="BB86" s="145">
        <v>5076</v>
      </c>
      <c r="BC86" s="148">
        <f>100*BB86/$AI86</f>
        <v>12.9025698380824</v>
      </c>
      <c r="BD86" s="145">
        <f>IF(BC86&gt;$AI$8,1,0)</f>
        <v>0</v>
      </c>
      <c r="BE86" s="148">
        <f>IF($R86=BB$17,BC86,0)</f>
        <v>12.9025698380824</v>
      </c>
      <c r="BF86" s="145">
        <v>0</v>
      </c>
      <c r="BG86" s="148">
        <f>100*BF86/$AI86</f>
        <v>0</v>
      </c>
      <c r="BH86" s="145">
        <f>IF(BG86&gt;$AI$8,1,0)</f>
        <v>0</v>
      </c>
      <c r="BI86" s="148">
        <f>IF($R86=BF$17,BG86,0)</f>
        <v>0</v>
      </c>
      <c r="BJ86" s="145">
        <v>0</v>
      </c>
      <c r="BK86" s="148">
        <f>100*BJ86/$AI86</f>
        <v>0</v>
      </c>
      <c r="BL86" s="145">
        <f>IF(BK86&gt;$AI$8,1,0)</f>
        <v>0</v>
      </c>
      <c r="BM86" s="148">
        <f>IF($R86=BJ$17,BK86,0)</f>
        <v>0</v>
      </c>
      <c r="BN86" s="145">
        <v>0</v>
      </c>
      <c r="BO86" s="148">
        <f>100*BN86/$AI86</f>
        <v>0</v>
      </c>
      <c r="BP86" s="145">
        <f>IF(BO86&gt;$AI$8,1,0)</f>
        <v>0</v>
      </c>
      <c r="BQ86" s="148">
        <f>IF($R86=BN$17,BO86,0)</f>
        <v>0</v>
      </c>
      <c r="BR86" s="145">
        <v>0</v>
      </c>
      <c r="BS86" s="148">
        <f>100*BR86/$AI86</f>
        <v>0</v>
      </c>
      <c r="BT86" s="145">
        <f>IF(BS86&gt;$AI$8,1,0)</f>
        <v>0</v>
      </c>
      <c r="BU86" s="148">
        <f>IF($R86=BR$17,BS86,0)</f>
        <v>0</v>
      </c>
      <c r="BV86" s="145">
        <v>0</v>
      </c>
      <c r="BW86" s="148">
        <f>100*BV86/$AI86</f>
        <v>0</v>
      </c>
      <c r="BX86" s="145">
        <f>IF(BW86&gt;$AI$8,1,0)</f>
        <v>0</v>
      </c>
      <c r="BY86" s="148">
        <f>IF($R86=BV$17,BW86,0)</f>
        <v>0</v>
      </c>
      <c r="BZ86" s="145">
        <v>0</v>
      </c>
      <c r="CA86" s="148">
        <f>100*BZ86/$AI86</f>
        <v>0</v>
      </c>
      <c r="CB86" s="145">
        <f>IF(CA86&gt;$AI$8,1,0)</f>
        <v>0</v>
      </c>
      <c r="CC86" s="148">
        <f>IF($R86=BZ$17,CA86,0)</f>
        <v>0</v>
      </c>
      <c r="CD86" s="145">
        <v>0</v>
      </c>
      <c r="CE86" s="148">
        <f>100*CD86/$AI86</f>
        <v>0</v>
      </c>
      <c r="CF86" s="145">
        <f>IF(CE86&gt;$AI$8,1,0)</f>
        <v>0</v>
      </c>
      <c r="CG86" s="148">
        <f>IF($R86=CD$17,CE86,0)</f>
        <v>0</v>
      </c>
      <c r="CH86" s="145">
        <v>0</v>
      </c>
      <c r="CI86" s="148">
        <f>100*CH86/$AI86</f>
        <v>0</v>
      </c>
      <c r="CJ86" s="145">
        <f>IF(CI86&gt;$AI$8,1,0)</f>
        <v>0</v>
      </c>
      <c r="CK86" s="148">
        <f>IF($R86=CH$17,CI86,0)</f>
        <v>0</v>
      </c>
      <c r="CL86" s="145">
        <v>0</v>
      </c>
      <c r="CM86" s="145">
        <v>0</v>
      </c>
      <c r="CN86" s="149"/>
    </row>
    <row r="87" ht="15.75" customHeight="1">
      <c r="A87" t="s" s="179">
        <v>2557</v>
      </c>
      <c r="B87" t="s" s="180">
        <v>160</v>
      </c>
      <c r="C87" t="s" s="180">
        <v>419</v>
      </c>
      <c r="D87" t="s" s="181">
        <v>162</v>
      </c>
      <c r="E87" t="s" s="182">
        <v>79</v>
      </c>
      <c r="F87" t="s" s="130">
        <v>80</v>
      </c>
      <c r="G87" t="s" s="130">
        <v>420</v>
      </c>
      <c r="H87" t="s" s="130">
        <v>421</v>
      </c>
      <c r="I87" t="s" s="130">
        <v>64</v>
      </c>
      <c r="J87" t="s" s="130">
        <v>50</v>
      </c>
      <c r="K87" t="s" s="183">
        <f>_xlfn.IFS(Q87=0,O87,T87=1,R87,U87=1,AA87)</f>
        <v>28</v>
      </c>
      <c r="L87" s="189">
        <f>_xlfn.IFS(Q87=0,P87,T87=1,S87,U87=1,AB87)</f>
        <v>44.210456534229</v>
      </c>
      <c r="M87" t="s" s="130">
        <f>IF(O87="Lab","over","under")</f>
        <v>2429</v>
      </c>
      <c r="N87" s="173">
        <v>1</v>
      </c>
      <c r="O87" t="s" s="184">
        <v>28</v>
      </c>
      <c r="P87" s="131">
        <f>AQ87</f>
        <v>44.210456534229</v>
      </c>
      <c r="Q87" s="173">
        <f>T87+U87+V87</f>
        <v>0</v>
      </c>
      <c r="R87" t="s" s="185">
        <v>27</v>
      </c>
      <c r="S87" s="131">
        <f>AO87</f>
        <v>22.5018782870023</v>
      </c>
      <c r="T87" s="169"/>
      <c r="U87" s="169"/>
      <c r="V87" s="169"/>
      <c r="W87" s="169"/>
      <c r="X87" t="s" s="130">
        <f>IF($A87=Y87,"ok","bad")</f>
        <v>2430</v>
      </c>
      <c r="Y87" t="s" s="130">
        <v>2557</v>
      </c>
      <c r="Z87" t="s" s="130">
        <v>419</v>
      </c>
      <c r="AA87" t="s" s="186">
        <v>31</v>
      </c>
      <c r="AB87" s="125">
        <f>100*AC87</f>
        <v>8.9030804</v>
      </c>
      <c r="AC87" s="191">
        <v>0.08903080400000001</v>
      </c>
      <c r="AD87" t="s" s="187">
        <v>2365</v>
      </c>
      <c r="AE87" s="125">
        <v>8.7064127</v>
      </c>
      <c r="AF87" s="191">
        <v>0.08706412700000001</v>
      </c>
      <c r="AG87" s="169"/>
      <c r="AH87" s="173">
        <v>79423</v>
      </c>
      <c r="AI87" s="173">
        <v>45254</v>
      </c>
      <c r="AJ87" s="173">
        <v>219</v>
      </c>
      <c r="AK87" s="173">
        <v>9824</v>
      </c>
      <c r="AL87" s="173">
        <v>10183</v>
      </c>
      <c r="AM87" s="175">
        <f>100*AL87/$AI87</f>
        <v>22.5018782870023</v>
      </c>
      <c r="AN87" s="173">
        <f>IF(AM87&gt;$AI$8,1,0)</f>
        <v>0</v>
      </c>
      <c r="AO87" s="175">
        <f>IF($R87=AL$17,AM87,0)</f>
        <v>22.5018782870023</v>
      </c>
      <c r="AP87" s="173">
        <v>20007</v>
      </c>
      <c r="AQ87" s="175">
        <f>100*AP87/$AI87</f>
        <v>44.210456534229</v>
      </c>
      <c r="AR87" s="173">
        <f>IF(AQ87&gt;$AI$8,1,0)</f>
        <v>0</v>
      </c>
      <c r="AS87" s="175">
        <f>IF($R87=AP$17,AQ87,0)</f>
        <v>0</v>
      </c>
      <c r="AT87" s="173">
        <v>3863</v>
      </c>
      <c r="AU87" s="175">
        <f>100*AT87/$AI87</f>
        <v>8.536261987890571</v>
      </c>
      <c r="AV87" s="173">
        <f>IF(AU87&gt;$AI$8,1,0)</f>
        <v>0</v>
      </c>
      <c r="AW87" s="175">
        <f>IF($R87=AT$17,AU87,0)</f>
        <v>0</v>
      </c>
      <c r="AX87" s="173">
        <v>3940</v>
      </c>
      <c r="AY87" s="175">
        <f>100*AX87/$AI87</f>
        <v>8.70641269280064</v>
      </c>
      <c r="AZ87" s="173">
        <f>IF(AY87&gt;$AI$8,1,0)</f>
        <v>0</v>
      </c>
      <c r="BA87" s="175">
        <f>IF($R87=AX$17,AY87,0)</f>
        <v>0</v>
      </c>
      <c r="BB87" s="173">
        <v>4029</v>
      </c>
      <c r="BC87" s="175">
        <f>100*BB87/$AI87</f>
        <v>8.9030803906837</v>
      </c>
      <c r="BD87" s="173">
        <f>IF(BC87&gt;$AI$8,1,0)</f>
        <v>0</v>
      </c>
      <c r="BE87" s="175">
        <f>IF($R87=BB$17,BC87,0)</f>
        <v>0</v>
      </c>
      <c r="BF87" s="173">
        <v>0</v>
      </c>
      <c r="BG87" s="175">
        <f>100*BF87/$AI87</f>
        <v>0</v>
      </c>
      <c r="BH87" s="173">
        <f>IF(BG87&gt;$AI$8,1,0)</f>
        <v>0</v>
      </c>
      <c r="BI87" s="175">
        <f>IF($R87=BF$17,BG87,0)</f>
        <v>0</v>
      </c>
      <c r="BJ87" s="173">
        <v>0</v>
      </c>
      <c r="BK87" s="175">
        <f>100*BJ87/$AI87</f>
        <v>0</v>
      </c>
      <c r="BL87" s="173">
        <f>IF(BK87&gt;$AI$8,1,0)</f>
        <v>0</v>
      </c>
      <c r="BM87" s="175">
        <f>IF($R87=BJ$17,BK87,0)</f>
        <v>0</v>
      </c>
      <c r="BN87" s="173">
        <v>0</v>
      </c>
      <c r="BO87" s="175">
        <f>100*BN87/$AI87</f>
        <v>0</v>
      </c>
      <c r="BP87" s="173">
        <f>IF(BO87&gt;$AI$8,1,0)</f>
        <v>0</v>
      </c>
      <c r="BQ87" s="175">
        <f>IF($R87=BN$17,BO87,0)</f>
        <v>0</v>
      </c>
      <c r="BR87" s="173">
        <v>0</v>
      </c>
      <c r="BS87" s="175">
        <f>100*BR87/$AI87</f>
        <v>0</v>
      </c>
      <c r="BT87" s="173">
        <f>IF(BS87&gt;$AI$8,1,0)</f>
        <v>0</v>
      </c>
      <c r="BU87" s="175">
        <f>IF($R87=BR$17,BS87,0)</f>
        <v>0</v>
      </c>
      <c r="BV87" s="173">
        <v>0</v>
      </c>
      <c r="BW87" s="175">
        <f>100*BV87/$AI87</f>
        <v>0</v>
      </c>
      <c r="BX87" s="173">
        <f>IF(BW87&gt;$AI$8,1,0)</f>
        <v>0</v>
      </c>
      <c r="BY87" s="175">
        <f>IF($R87=BV$17,BW87,0)</f>
        <v>0</v>
      </c>
      <c r="BZ87" s="173">
        <v>0</v>
      </c>
      <c r="CA87" s="175">
        <f>100*BZ87/$AI87</f>
        <v>0</v>
      </c>
      <c r="CB87" s="173">
        <f>IF(CA87&gt;$AI$8,1,0)</f>
        <v>0</v>
      </c>
      <c r="CC87" s="175">
        <f>IF($R87=BZ$17,CA87,0)</f>
        <v>0</v>
      </c>
      <c r="CD87" s="173">
        <v>0</v>
      </c>
      <c r="CE87" s="175">
        <f>100*CD87/$AI87</f>
        <v>0</v>
      </c>
      <c r="CF87" s="173">
        <f>IF(CE87&gt;$AI$8,1,0)</f>
        <v>0</v>
      </c>
      <c r="CG87" s="175">
        <f>IF($R87=CD$17,CE87,0)</f>
        <v>0</v>
      </c>
      <c r="CH87" s="173">
        <v>0</v>
      </c>
      <c r="CI87" s="175">
        <f>100*CH87/$AI87</f>
        <v>0</v>
      </c>
      <c r="CJ87" s="173">
        <f>IF(CI87&gt;$AI$8,1,0)</f>
        <v>0</v>
      </c>
      <c r="CK87" s="175">
        <f>IF($R87=CH$17,CI87,0)</f>
        <v>0</v>
      </c>
      <c r="CL87" s="173">
        <v>236</v>
      </c>
      <c r="CM87" s="173">
        <v>0</v>
      </c>
      <c r="CN87" s="176"/>
    </row>
    <row r="88" ht="15.75" customHeight="1">
      <c r="A88" t="s" s="179">
        <v>2558</v>
      </c>
      <c r="B88" t="s" s="180">
        <v>166</v>
      </c>
      <c r="C88" t="s" s="180">
        <v>2559</v>
      </c>
      <c r="D88" t="s" s="181">
        <v>169</v>
      </c>
      <c r="E88" t="s" s="188">
        <v>79</v>
      </c>
      <c r="F88" t="s" s="146">
        <v>46</v>
      </c>
      <c r="G88" t="s" s="146">
        <v>1850</v>
      </c>
      <c r="H88" t="s" s="146">
        <v>1851</v>
      </c>
      <c r="I88" t="s" s="146">
        <v>64</v>
      </c>
      <c r="J88" t="s" s="146">
        <v>50</v>
      </c>
      <c r="K88" t="s" s="183">
        <f>_xlfn.IFS(Q88=0,O88,T88=1,R88,U88=1,AA88)</f>
        <v>28</v>
      </c>
      <c r="L88" s="189">
        <f>_xlfn.IFS(Q88=0,P88,T88=1,S88,U88=1,AB88)</f>
        <v>46.2684831689308</v>
      </c>
      <c r="M88" t="s" s="146">
        <f>IF(O88="Lab","over","under")</f>
        <v>2429</v>
      </c>
      <c r="N88" s="145">
        <v>1</v>
      </c>
      <c r="O88" t="s" s="184">
        <v>28</v>
      </c>
      <c r="P88" s="147">
        <f>AQ88</f>
        <v>46.2684831689308</v>
      </c>
      <c r="Q88" s="145">
        <f>T88+U88+V88</f>
        <v>0</v>
      </c>
      <c r="R88" t="s" s="185">
        <v>29</v>
      </c>
      <c r="S88" s="147">
        <f>AW88</f>
        <v>30.3986356853549</v>
      </c>
      <c r="T88" s="138"/>
      <c r="U88" s="138"/>
      <c r="V88" s="138"/>
      <c r="W88" s="138"/>
      <c r="X88" t="s" s="146">
        <f>IF($A88=Y88,"ok","bad")</f>
        <v>2430</v>
      </c>
      <c r="Y88" t="s" s="146">
        <v>2558</v>
      </c>
      <c r="Z88" t="s" s="146">
        <v>2559</v>
      </c>
      <c r="AA88" t="s" s="186">
        <v>27</v>
      </c>
      <c r="AB88" s="141">
        <f>100*AC88</f>
        <v>12.0249608</v>
      </c>
      <c r="AC88" s="190">
        <v>0.120249608</v>
      </c>
      <c r="AD88" t="s" s="187">
        <v>31</v>
      </c>
      <c r="AE88" s="141">
        <v>8.7033197</v>
      </c>
      <c r="AF88" s="190">
        <v>0.08703319700000001</v>
      </c>
      <c r="AG88" s="138"/>
      <c r="AH88" s="145">
        <v>72900</v>
      </c>
      <c r="AI88" s="145">
        <v>51601</v>
      </c>
      <c r="AJ88" s="145">
        <v>504</v>
      </c>
      <c r="AK88" s="145">
        <v>8189</v>
      </c>
      <c r="AL88" s="145">
        <v>6205</v>
      </c>
      <c r="AM88" s="148">
        <f>100*AL88/$AI88</f>
        <v>12.0249607565745</v>
      </c>
      <c r="AN88" s="145">
        <f>IF(AM88&gt;$AI$8,1,0)</f>
        <v>0</v>
      </c>
      <c r="AO88" s="148">
        <f>IF($R88=AL$17,AM88,0)</f>
        <v>0</v>
      </c>
      <c r="AP88" s="145">
        <v>23875</v>
      </c>
      <c r="AQ88" s="148">
        <f>100*AP88/$AI88</f>
        <v>46.2684831689308</v>
      </c>
      <c r="AR88" s="145">
        <f>IF(AQ88&gt;$AI$8,1,0)</f>
        <v>0</v>
      </c>
      <c r="AS88" s="148">
        <f>IF($R88=AP$17,AQ88,0)</f>
        <v>0</v>
      </c>
      <c r="AT88" s="145">
        <v>15686</v>
      </c>
      <c r="AU88" s="148">
        <f>100*AT88/$AI88</f>
        <v>30.3986356853549</v>
      </c>
      <c r="AV88" s="145">
        <f>IF(AU88&gt;$AI$8,1,0)</f>
        <v>0</v>
      </c>
      <c r="AW88" s="148">
        <f>IF($R88=AT$17,AU88,0)</f>
        <v>30.3986356853549</v>
      </c>
      <c r="AX88" s="145">
        <v>0</v>
      </c>
      <c r="AY88" s="148">
        <f>100*AX88/$AI88</f>
        <v>0</v>
      </c>
      <c r="AZ88" s="145">
        <f>IF(AY88&gt;$AI$8,1,0)</f>
        <v>0</v>
      </c>
      <c r="BA88" s="148">
        <f>IF($R88=AX$17,AY88,0)</f>
        <v>0</v>
      </c>
      <c r="BB88" s="145">
        <v>4491</v>
      </c>
      <c r="BC88" s="148">
        <f>100*BB88/$AI88</f>
        <v>8.70331970310653</v>
      </c>
      <c r="BD88" s="145">
        <f>IF(BC88&gt;$AI$8,1,0)</f>
        <v>0</v>
      </c>
      <c r="BE88" s="148">
        <f>IF($R88=BB$17,BC88,0)</f>
        <v>0</v>
      </c>
      <c r="BF88" s="145">
        <v>0</v>
      </c>
      <c r="BG88" s="148">
        <f>100*BF88/$AI88</f>
        <v>0</v>
      </c>
      <c r="BH88" s="145">
        <f>IF(BG88&gt;$AI$8,1,0)</f>
        <v>0</v>
      </c>
      <c r="BI88" s="148">
        <f>IF($R88=BF$17,BG88,0)</f>
        <v>0</v>
      </c>
      <c r="BJ88" s="145">
        <v>0</v>
      </c>
      <c r="BK88" s="148">
        <f>100*BJ88/$AI88</f>
        <v>0</v>
      </c>
      <c r="BL88" s="145">
        <f>IF(BK88&gt;$AI$8,1,0)</f>
        <v>0</v>
      </c>
      <c r="BM88" s="148">
        <f>IF($R88=BJ$17,BK88,0)</f>
        <v>0</v>
      </c>
      <c r="BN88" s="145">
        <v>0</v>
      </c>
      <c r="BO88" s="148">
        <f>100*BN88/$AI88</f>
        <v>0</v>
      </c>
      <c r="BP88" s="145">
        <f>IF(BO88&gt;$AI$8,1,0)</f>
        <v>0</v>
      </c>
      <c r="BQ88" s="148">
        <f>IF($R88=BN$17,BO88,0)</f>
        <v>0</v>
      </c>
      <c r="BR88" s="145">
        <v>0</v>
      </c>
      <c r="BS88" s="148">
        <f>100*BR88/$AI88</f>
        <v>0</v>
      </c>
      <c r="BT88" s="145">
        <f>IF(BS88&gt;$AI$8,1,0)</f>
        <v>0</v>
      </c>
      <c r="BU88" s="148">
        <f>IF($R88=BR$17,BS88,0)</f>
        <v>0</v>
      </c>
      <c r="BV88" s="145">
        <v>0</v>
      </c>
      <c r="BW88" s="148">
        <f>100*BV88/$AI88</f>
        <v>0</v>
      </c>
      <c r="BX88" s="145">
        <f>IF(BW88&gt;$AI$8,1,0)</f>
        <v>0</v>
      </c>
      <c r="BY88" s="148">
        <f>IF($R88=BV$17,BW88,0)</f>
        <v>0</v>
      </c>
      <c r="BZ88" s="145">
        <v>0</v>
      </c>
      <c r="CA88" s="148">
        <f>100*BZ88/$AI88</f>
        <v>0</v>
      </c>
      <c r="CB88" s="145">
        <f>IF(CA88&gt;$AI$8,1,0)</f>
        <v>0</v>
      </c>
      <c r="CC88" s="148">
        <f>IF($R88=BZ$17,CA88,0)</f>
        <v>0</v>
      </c>
      <c r="CD88" s="145">
        <v>0</v>
      </c>
      <c r="CE88" s="148">
        <f>100*CD88/$AI88</f>
        <v>0</v>
      </c>
      <c r="CF88" s="145">
        <f>IF(CE88&gt;$AI$8,1,0)</f>
        <v>0</v>
      </c>
      <c r="CG88" s="148">
        <f>IF($R88=CD$17,CE88,0)</f>
        <v>0</v>
      </c>
      <c r="CH88" s="145">
        <v>0</v>
      </c>
      <c r="CI88" s="148">
        <f>100*CH88/$AI88</f>
        <v>0</v>
      </c>
      <c r="CJ88" s="145">
        <f>IF(CI88&gt;$AI$8,1,0)</f>
        <v>0</v>
      </c>
      <c r="CK88" s="148">
        <f>IF($R88=CH$17,CI88,0)</f>
        <v>0</v>
      </c>
      <c r="CL88" s="145">
        <v>1018</v>
      </c>
      <c r="CM88" s="145">
        <v>0</v>
      </c>
      <c r="CN88" s="149"/>
    </row>
    <row r="89" ht="15.75" customHeight="1">
      <c r="A89" t="s" s="179">
        <v>2560</v>
      </c>
      <c r="B89" t="s" s="180">
        <v>90</v>
      </c>
      <c r="C89" t="s" s="180">
        <v>1990</v>
      </c>
      <c r="D89" t="s" s="181">
        <v>93</v>
      </c>
      <c r="E89" t="s" s="182">
        <v>79</v>
      </c>
      <c r="F89" t="s" s="130">
        <v>46</v>
      </c>
      <c r="G89" t="s" s="130">
        <v>157</v>
      </c>
      <c r="H89" t="s" s="130">
        <v>2561</v>
      </c>
      <c r="I89" t="s" s="130">
        <v>49</v>
      </c>
      <c r="J89" t="s" s="130">
        <v>50</v>
      </c>
      <c r="K89" t="s" s="183">
        <f>O89</f>
        <v>28</v>
      </c>
      <c r="L89" s="189">
        <f>P89</f>
        <v>52.5868458763651</v>
      </c>
      <c r="M89" t="s" s="130">
        <f>IF(O89="Lab","over","under")</f>
        <v>2429</v>
      </c>
      <c r="N89" s="173">
        <v>1</v>
      </c>
      <c r="O89" t="s" s="184">
        <v>28</v>
      </c>
      <c r="P89" s="131">
        <f>AQ89</f>
        <v>52.5868458763651</v>
      </c>
      <c r="Q89" s="173">
        <f>T89+U89+V89</f>
        <v>0</v>
      </c>
      <c r="R89" t="s" s="185">
        <v>2365</v>
      </c>
      <c r="S89" s="131">
        <f>BA89</f>
        <v>22.5206305282404</v>
      </c>
      <c r="T89" s="169"/>
      <c r="U89" s="169"/>
      <c r="V89" s="169"/>
      <c r="W89" s="169"/>
      <c r="X89" t="s" s="130">
        <f>IF($A89=Y89,"ok","bad")</f>
        <v>2430</v>
      </c>
      <c r="Y89" t="s" s="130">
        <v>2560</v>
      </c>
      <c r="Z89" t="s" s="130">
        <v>1990</v>
      </c>
      <c r="AA89" t="s" s="186">
        <v>27</v>
      </c>
      <c r="AB89" s="125">
        <f>100*AC89</f>
        <v>11.1355438</v>
      </c>
      <c r="AC89" s="191">
        <v>0.111355438</v>
      </c>
      <c r="AD89" t="s" s="187">
        <v>31</v>
      </c>
      <c r="AE89" s="125">
        <v>8.635173200000001</v>
      </c>
      <c r="AF89" s="191">
        <v>0.086351732</v>
      </c>
      <c r="AG89" s="169"/>
      <c r="AH89" s="173">
        <v>75483</v>
      </c>
      <c r="AI89" s="173">
        <v>40474</v>
      </c>
      <c r="AJ89" s="173">
        <v>155</v>
      </c>
      <c r="AK89" s="173">
        <v>12169</v>
      </c>
      <c r="AL89" s="173">
        <v>4507</v>
      </c>
      <c r="AM89" s="175">
        <f>100*AL89/$AI89</f>
        <v>11.1355438059001</v>
      </c>
      <c r="AN89" s="173">
        <f>IF(AM89&gt;$AI$8,1,0)</f>
        <v>0</v>
      </c>
      <c r="AO89" s="175">
        <f>IF($R89=AL$17,AM89,0)</f>
        <v>0</v>
      </c>
      <c r="AP89" s="173">
        <v>21284</v>
      </c>
      <c r="AQ89" s="175">
        <f>100*AP89/$AI89</f>
        <v>52.5868458763651</v>
      </c>
      <c r="AR89" s="173">
        <f>IF(AQ89&gt;$AI$8,1,0)</f>
        <v>1</v>
      </c>
      <c r="AS89" s="175">
        <f>IF($R89=AP$17,AQ89,0)</f>
        <v>0</v>
      </c>
      <c r="AT89" s="173">
        <v>1799</v>
      </c>
      <c r="AU89" s="175">
        <f>100*AT89/$AI89</f>
        <v>4.44482877896921</v>
      </c>
      <c r="AV89" s="173">
        <f>IF(AU89&gt;$AI$8,1,0)</f>
        <v>0</v>
      </c>
      <c r="AW89" s="175">
        <f>IF($R89=AT$17,AU89,0)</f>
        <v>0</v>
      </c>
      <c r="AX89" s="173">
        <v>9115</v>
      </c>
      <c r="AY89" s="175">
        <f>100*AX89/$AI89</f>
        <v>22.5206305282404</v>
      </c>
      <c r="AZ89" s="173">
        <f>IF(AY89&gt;$AI$8,1,0)</f>
        <v>0</v>
      </c>
      <c r="BA89" s="175">
        <f>IF($R89=AX$17,AY89,0)</f>
        <v>22.5206305282404</v>
      </c>
      <c r="BB89" s="173">
        <v>3495</v>
      </c>
      <c r="BC89" s="175">
        <f>100*BB89/$AI89</f>
        <v>8.63517319760834</v>
      </c>
      <c r="BD89" s="173">
        <f>IF(BC89&gt;$AI$8,1,0)</f>
        <v>0</v>
      </c>
      <c r="BE89" s="175">
        <f>IF($R89=BB$17,BC89,0)</f>
        <v>0</v>
      </c>
      <c r="BF89" s="173">
        <v>0</v>
      </c>
      <c r="BG89" s="175">
        <f>100*BF89/$AI89</f>
        <v>0</v>
      </c>
      <c r="BH89" s="173">
        <f>IF(BG89&gt;$AI$8,1,0)</f>
        <v>0</v>
      </c>
      <c r="BI89" s="175">
        <f>IF($R89=BF$17,BG89,0)</f>
        <v>0</v>
      </c>
      <c r="BJ89" s="173">
        <v>0</v>
      </c>
      <c r="BK89" s="175">
        <f>100*BJ89/$AI89</f>
        <v>0</v>
      </c>
      <c r="BL89" s="173">
        <f>IF(BK89&gt;$AI$8,1,0)</f>
        <v>0</v>
      </c>
      <c r="BM89" s="175">
        <f>IF($R89=BJ$17,BK89,0)</f>
        <v>0</v>
      </c>
      <c r="BN89" s="173">
        <v>0</v>
      </c>
      <c r="BO89" s="175">
        <f>100*BN89/$AI89</f>
        <v>0</v>
      </c>
      <c r="BP89" s="173">
        <f>IF(BO89&gt;$AI$8,1,0)</f>
        <v>0</v>
      </c>
      <c r="BQ89" s="175">
        <f>IF($R89=BN$17,BO89,0)</f>
        <v>0</v>
      </c>
      <c r="BR89" s="173">
        <v>0</v>
      </c>
      <c r="BS89" s="175">
        <f>100*BR89/$AI89</f>
        <v>0</v>
      </c>
      <c r="BT89" s="173">
        <f>IF(BS89&gt;$AI$8,1,0)</f>
        <v>0</v>
      </c>
      <c r="BU89" s="175">
        <f>IF($R89=BR$17,BS89,0)</f>
        <v>0</v>
      </c>
      <c r="BV89" s="173">
        <v>0</v>
      </c>
      <c r="BW89" s="175">
        <f>100*BV89/$AI89</f>
        <v>0</v>
      </c>
      <c r="BX89" s="173">
        <f>IF(BW89&gt;$AI$8,1,0)</f>
        <v>0</v>
      </c>
      <c r="BY89" s="175">
        <f>IF($R89=BV$17,BW89,0)</f>
        <v>0</v>
      </c>
      <c r="BZ89" s="173">
        <v>0</v>
      </c>
      <c r="CA89" s="175">
        <f>100*BZ89/$AI89</f>
        <v>0</v>
      </c>
      <c r="CB89" s="173">
        <f>IF(CA89&gt;$AI$8,1,0)</f>
        <v>0</v>
      </c>
      <c r="CC89" s="175">
        <f>IF($R89=BZ$17,CA89,0)</f>
        <v>0</v>
      </c>
      <c r="CD89" s="173">
        <v>0</v>
      </c>
      <c r="CE89" s="175">
        <f>100*CD89/$AI89</f>
        <v>0</v>
      </c>
      <c r="CF89" s="173">
        <f>IF(CE89&gt;$AI$8,1,0)</f>
        <v>0</v>
      </c>
      <c r="CG89" s="175">
        <f>IF($R89=CD$17,CE89,0)</f>
        <v>0</v>
      </c>
      <c r="CH89" s="173">
        <v>0</v>
      </c>
      <c r="CI89" s="175">
        <f>100*CH89/$AI89</f>
        <v>0</v>
      </c>
      <c r="CJ89" s="173">
        <f>IF(CI89&gt;$AI$8,1,0)</f>
        <v>0</v>
      </c>
      <c r="CK89" s="175">
        <f>IF($R89=CH$17,CI89,0)</f>
        <v>0</v>
      </c>
      <c r="CL89" s="173">
        <v>0</v>
      </c>
      <c r="CM89" s="173">
        <v>0</v>
      </c>
      <c r="CN89" s="176"/>
    </row>
    <row r="90" ht="15.75" customHeight="1">
      <c r="A90" t="s" s="179">
        <v>2562</v>
      </c>
      <c r="B90" t="s" s="180">
        <v>160</v>
      </c>
      <c r="C90" t="s" s="180">
        <v>932</v>
      </c>
      <c r="D90" t="s" s="181">
        <v>162</v>
      </c>
      <c r="E90" t="s" s="188">
        <v>79</v>
      </c>
      <c r="F90" t="s" s="146">
        <v>80</v>
      </c>
      <c r="G90" t="s" s="146">
        <v>933</v>
      </c>
      <c r="H90" t="s" s="146">
        <v>934</v>
      </c>
      <c r="I90" t="s" s="146">
        <v>64</v>
      </c>
      <c r="J90" t="s" s="146">
        <v>50</v>
      </c>
      <c r="K90" t="s" s="183">
        <f>O90</f>
        <v>28</v>
      </c>
      <c r="L90" s="189">
        <f>P90</f>
        <v>55.092993882959</v>
      </c>
      <c r="M90" t="s" s="146">
        <f>IF(O90="Lab","over","under")</f>
        <v>2429</v>
      </c>
      <c r="N90" s="145">
        <v>1</v>
      </c>
      <c r="O90" t="s" s="184">
        <v>28</v>
      </c>
      <c r="P90" s="147">
        <f>AQ90</f>
        <v>55.092993882959</v>
      </c>
      <c r="Q90" s="145">
        <f>T90+U90+V90</f>
        <v>0</v>
      </c>
      <c r="R90" t="s" s="185">
        <v>2365</v>
      </c>
      <c r="S90" s="147">
        <f>BA90</f>
        <v>14.7205230441566</v>
      </c>
      <c r="T90" s="138"/>
      <c r="U90" s="138"/>
      <c r="V90" s="138"/>
      <c r="W90" s="138"/>
      <c r="X90" t="s" s="146">
        <f>IF($A90=Y90,"ok","bad")</f>
        <v>2430</v>
      </c>
      <c r="Y90" t="s" s="146">
        <v>2562</v>
      </c>
      <c r="Z90" t="s" s="146">
        <v>932</v>
      </c>
      <c r="AA90" t="s" s="186">
        <v>27</v>
      </c>
      <c r="AB90" s="141">
        <f>100*AC90</f>
        <v>13.7794398</v>
      </c>
      <c r="AC90" s="190">
        <v>0.137794398</v>
      </c>
      <c r="AD90" t="s" s="187">
        <v>31</v>
      </c>
      <c r="AE90" s="141">
        <v>8.6232943</v>
      </c>
      <c r="AF90" s="190">
        <v>0.08623294300000001</v>
      </c>
      <c r="AG90" s="138"/>
      <c r="AH90" s="145">
        <v>78740</v>
      </c>
      <c r="AI90" s="145">
        <v>40379</v>
      </c>
      <c r="AJ90" s="145">
        <v>157</v>
      </c>
      <c r="AK90" s="145">
        <v>16302</v>
      </c>
      <c r="AL90" s="145">
        <v>5564</v>
      </c>
      <c r="AM90" s="148">
        <f>100*AL90/$AI90</f>
        <v>13.7794398078209</v>
      </c>
      <c r="AN90" s="145">
        <f>IF(AM90&gt;$AI$8,1,0)</f>
        <v>0</v>
      </c>
      <c r="AO90" s="148">
        <f>IF($R90=AL$17,AM90,0)</f>
        <v>0</v>
      </c>
      <c r="AP90" s="145">
        <v>22246</v>
      </c>
      <c r="AQ90" s="148">
        <f>100*AP90/$AI90</f>
        <v>55.092993882959</v>
      </c>
      <c r="AR90" s="145">
        <f>IF(AQ90&gt;$AI$8,1,0)</f>
        <v>1</v>
      </c>
      <c r="AS90" s="148">
        <f>IF($R90=AP$17,AQ90,0)</f>
        <v>0</v>
      </c>
      <c r="AT90" s="145">
        <v>1872</v>
      </c>
      <c r="AU90" s="148">
        <f>100*AT90/$AI90</f>
        <v>4.63607320636965</v>
      </c>
      <c r="AV90" s="145">
        <f>IF(AU90&gt;$AI$8,1,0)</f>
        <v>0</v>
      </c>
      <c r="AW90" s="148">
        <f>IF($R90=AT$17,AU90,0)</f>
        <v>0</v>
      </c>
      <c r="AX90" s="145">
        <v>5944</v>
      </c>
      <c r="AY90" s="148">
        <f>100*AX90/$AI90</f>
        <v>14.7205230441566</v>
      </c>
      <c r="AZ90" s="145">
        <f>IF(AY90&gt;$AI$8,1,0)</f>
        <v>0</v>
      </c>
      <c r="BA90" s="148">
        <f>IF($R90=AX$17,AY90,0)</f>
        <v>14.7205230441566</v>
      </c>
      <c r="BB90" s="145">
        <v>3482</v>
      </c>
      <c r="BC90" s="148">
        <f>100*BB90/$AI90</f>
        <v>8.62329428663414</v>
      </c>
      <c r="BD90" s="145">
        <f>IF(BC90&gt;$AI$8,1,0)</f>
        <v>0</v>
      </c>
      <c r="BE90" s="148">
        <f>IF($R90=BB$17,BC90,0)</f>
        <v>0</v>
      </c>
      <c r="BF90" s="145">
        <v>0</v>
      </c>
      <c r="BG90" s="148">
        <f>100*BF90/$AI90</f>
        <v>0</v>
      </c>
      <c r="BH90" s="145">
        <f>IF(BG90&gt;$AI$8,1,0)</f>
        <v>0</v>
      </c>
      <c r="BI90" s="148">
        <f>IF($R90=BF$17,BG90,0)</f>
        <v>0</v>
      </c>
      <c r="BJ90" s="145">
        <v>0</v>
      </c>
      <c r="BK90" s="148">
        <f>100*BJ90/$AI90</f>
        <v>0</v>
      </c>
      <c r="BL90" s="145">
        <f>IF(BK90&gt;$AI$8,1,0)</f>
        <v>0</v>
      </c>
      <c r="BM90" s="148">
        <f>IF($R90=BJ$17,BK90,0)</f>
        <v>0</v>
      </c>
      <c r="BN90" s="145">
        <v>0</v>
      </c>
      <c r="BO90" s="148">
        <f>100*BN90/$AI90</f>
        <v>0</v>
      </c>
      <c r="BP90" s="145">
        <f>IF(BO90&gt;$AI$8,1,0)</f>
        <v>0</v>
      </c>
      <c r="BQ90" s="148">
        <f>IF($R90=BN$17,BO90,0)</f>
        <v>0</v>
      </c>
      <c r="BR90" s="145">
        <v>0</v>
      </c>
      <c r="BS90" s="148">
        <f>100*BR90/$AI90</f>
        <v>0</v>
      </c>
      <c r="BT90" s="145">
        <f>IF(BS90&gt;$AI$8,1,0)</f>
        <v>0</v>
      </c>
      <c r="BU90" s="148">
        <f>IF($R90=BR$17,BS90,0)</f>
        <v>0</v>
      </c>
      <c r="BV90" s="145">
        <v>0</v>
      </c>
      <c r="BW90" s="148">
        <f>100*BV90/$AI90</f>
        <v>0</v>
      </c>
      <c r="BX90" s="145">
        <f>IF(BW90&gt;$AI$8,1,0)</f>
        <v>0</v>
      </c>
      <c r="BY90" s="148">
        <f>IF($R90=BV$17,BW90,0)</f>
        <v>0</v>
      </c>
      <c r="BZ90" s="145">
        <v>0</v>
      </c>
      <c r="CA90" s="148">
        <f>100*BZ90/$AI90</f>
        <v>0</v>
      </c>
      <c r="CB90" s="145">
        <f>IF(CA90&gt;$AI$8,1,0)</f>
        <v>0</v>
      </c>
      <c r="CC90" s="148">
        <f>IF($R90=BZ$17,CA90,0)</f>
        <v>0</v>
      </c>
      <c r="CD90" s="145">
        <v>0</v>
      </c>
      <c r="CE90" s="148">
        <f>100*CD90/$AI90</f>
        <v>0</v>
      </c>
      <c r="CF90" s="145">
        <f>IF(CE90&gt;$AI$8,1,0)</f>
        <v>0</v>
      </c>
      <c r="CG90" s="148">
        <f>IF($R90=CD$17,CE90,0)</f>
        <v>0</v>
      </c>
      <c r="CH90" s="145">
        <v>0</v>
      </c>
      <c r="CI90" s="148">
        <f>100*CH90/$AI90</f>
        <v>0</v>
      </c>
      <c r="CJ90" s="145">
        <f>IF(CI90&gt;$AI$8,1,0)</f>
        <v>0</v>
      </c>
      <c r="CK90" s="148">
        <f>IF($R90=CH$17,CI90,0)</f>
        <v>0</v>
      </c>
      <c r="CL90" s="145">
        <v>0</v>
      </c>
      <c r="CM90" s="145">
        <v>0</v>
      </c>
      <c r="CN90" s="149"/>
    </row>
    <row r="91" ht="15.75" customHeight="1">
      <c r="A91" t="s" s="179">
        <v>2563</v>
      </c>
      <c r="B91" t="s" s="180">
        <v>90</v>
      </c>
      <c r="C91" t="s" s="180">
        <v>2259</v>
      </c>
      <c r="D91" t="s" s="181">
        <v>93</v>
      </c>
      <c r="E91" t="s" s="182">
        <v>79</v>
      </c>
      <c r="F91" t="s" s="130">
        <v>46</v>
      </c>
      <c r="G91" t="s" s="130">
        <v>848</v>
      </c>
      <c r="H91" t="s" s="130">
        <v>2260</v>
      </c>
      <c r="I91" t="s" s="130">
        <v>64</v>
      </c>
      <c r="J91" t="s" s="130">
        <v>50</v>
      </c>
      <c r="K91" t="s" s="183">
        <f>_xlfn.IFS(Q91=0,O91,T91=1,R91,U91=1,AA91)</f>
        <v>28</v>
      </c>
      <c r="L91" s="189">
        <f>_xlfn.IFS(Q91=0,P91,T91=1,S91,U91=1,AB91)</f>
        <v>47.4363676373505</v>
      </c>
      <c r="M91" t="s" s="130">
        <f>IF(O91="Lab","over","under")</f>
        <v>2429</v>
      </c>
      <c r="N91" s="173">
        <v>1</v>
      </c>
      <c r="O91" t="s" s="184">
        <v>28</v>
      </c>
      <c r="P91" s="131">
        <f>AQ91</f>
        <v>47.4363676373505</v>
      </c>
      <c r="Q91" s="173">
        <f>T91+U91+V91</f>
        <v>0</v>
      </c>
      <c r="R91" t="s" s="185">
        <v>2365</v>
      </c>
      <c r="S91" s="131">
        <f>BA91</f>
        <v>24.0886085234358</v>
      </c>
      <c r="T91" s="169"/>
      <c r="U91" s="169"/>
      <c r="V91" s="169"/>
      <c r="W91" s="169"/>
      <c r="X91" t="s" s="130">
        <f>IF($A91=Y91,"ok","bad")</f>
        <v>2430</v>
      </c>
      <c r="Y91" t="s" s="130">
        <v>2563</v>
      </c>
      <c r="Z91" t="s" s="130">
        <v>2259</v>
      </c>
      <c r="AA91" t="s" s="186">
        <v>27</v>
      </c>
      <c r="AB91" s="125">
        <f>100*AC91</f>
        <v>10.538155</v>
      </c>
      <c r="AC91" s="191">
        <v>0.10538155</v>
      </c>
      <c r="AD91" t="s" s="187">
        <v>217</v>
      </c>
      <c r="AE91" s="125">
        <v>8.6114575</v>
      </c>
      <c r="AF91" s="191">
        <v>0.086114575</v>
      </c>
      <c r="AG91" s="169"/>
      <c r="AH91" s="173">
        <v>77538</v>
      </c>
      <c r="AI91" s="173">
        <v>40899</v>
      </c>
      <c r="AJ91" s="173">
        <v>124</v>
      </c>
      <c r="AK91" s="173">
        <v>9549</v>
      </c>
      <c r="AL91" s="173">
        <v>4310</v>
      </c>
      <c r="AM91" s="175">
        <f>100*AL91/$AI91</f>
        <v>10.5381549671141</v>
      </c>
      <c r="AN91" s="173">
        <f>IF(AM91&gt;$AI$8,1,0)</f>
        <v>0</v>
      </c>
      <c r="AO91" s="175">
        <f>IF($R91=AL$17,AM91,0)</f>
        <v>0</v>
      </c>
      <c r="AP91" s="173">
        <v>19401</v>
      </c>
      <c r="AQ91" s="175">
        <f>100*AP91/$AI91</f>
        <v>47.4363676373505</v>
      </c>
      <c r="AR91" s="173">
        <f>IF(AQ91&gt;$AI$8,1,0)</f>
        <v>0</v>
      </c>
      <c r="AS91" s="175">
        <f>IF($R91=AP$17,AQ91,0)</f>
        <v>0</v>
      </c>
      <c r="AT91" s="173">
        <v>1692</v>
      </c>
      <c r="AU91" s="175">
        <f>100*AT91/$AI91</f>
        <v>4.13702046504805</v>
      </c>
      <c r="AV91" s="173">
        <f>IF(AU91&gt;$AI$8,1,0)</f>
        <v>0</v>
      </c>
      <c r="AW91" s="175">
        <f>IF($R91=AT$17,AU91,0)</f>
        <v>0</v>
      </c>
      <c r="AX91" s="173">
        <v>9852</v>
      </c>
      <c r="AY91" s="175">
        <f>100*AX91/$AI91</f>
        <v>24.0886085234358</v>
      </c>
      <c r="AZ91" s="173">
        <f>IF(AY91&gt;$AI$8,1,0)</f>
        <v>0</v>
      </c>
      <c r="BA91" s="175">
        <f>IF($R91=AX$17,AY91,0)</f>
        <v>24.0886085234358</v>
      </c>
      <c r="BB91" s="173">
        <v>1629</v>
      </c>
      <c r="BC91" s="175">
        <f>100*BB91/$AI91</f>
        <v>3.98298246900902</v>
      </c>
      <c r="BD91" s="173">
        <f>IF(BC91&gt;$AI$8,1,0)</f>
        <v>0</v>
      </c>
      <c r="BE91" s="175">
        <f>IF($R91=BB$17,BC91,0)</f>
        <v>0</v>
      </c>
      <c r="BF91" s="173">
        <v>0</v>
      </c>
      <c r="BG91" s="175">
        <f>100*BF91/$AI91</f>
        <v>0</v>
      </c>
      <c r="BH91" s="173">
        <f>IF(BG91&gt;$AI$8,1,0)</f>
        <v>0</v>
      </c>
      <c r="BI91" s="175">
        <f>IF($R91=BF$17,BG91,0)</f>
        <v>0</v>
      </c>
      <c r="BJ91" s="173">
        <v>0</v>
      </c>
      <c r="BK91" s="175">
        <f>100*BJ91/$AI91</f>
        <v>0</v>
      </c>
      <c r="BL91" s="173">
        <f>IF(BK91&gt;$AI$8,1,0)</f>
        <v>0</v>
      </c>
      <c r="BM91" s="175">
        <f>IF($R91=BJ$17,BK91,0)</f>
        <v>0</v>
      </c>
      <c r="BN91" s="173">
        <v>0</v>
      </c>
      <c r="BO91" s="175">
        <f>100*BN91/$AI91</f>
        <v>0</v>
      </c>
      <c r="BP91" s="173">
        <f>IF(BO91&gt;$AI$8,1,0)</f>
        <v>0</v>
      </c>
      <c r="BQ91" s="175">
        <f>IF($R91=BN$17,BO91,0)</f>
        <v>0</v>
      </c>
      <c r="BR91" s="173">
        <v>0</v>
      </c>
      <c r="BS91" s="175">
        <f>100*BR91/$AI91</f>
        <v>0</v>
      </c>
      <c r="BT91" s="173">
        <f>IF(BS91&gt;$AI$8,1,0)</f>
        <v>0</v>
      </c>
      <c r="BU91" s="175">
        <f>IF($R91=BR$17,BS91,0)</f>
        <v>0</v>
      </c>
      <c r="BV91" s="173">
        <v>0</v>
      </c>
      <c r="BW91" s="175">
        <f>100*BV91/$AI91</f>
        <v>0</v>
      </c>
      <c r="BX91" s="173">
        <f>IF(BW91&gt;$AI$8,1,0)</f>
        <v>0</v>
      </c>
      <c r="BY91" s="175">
        <f>IF($R91=BV$17,BW91,0)</f>
        <v>0</v>
      </c>
      <c r="BZ91" s="173">
        <v>0</v>
      </c>
      <c r="CA91" s="175">
        <f>100*BZ91/$AI91</f>
        <v>0</v>
      </c>
      <c r="CB91" s="173">
        <f>IF(CA91&gt;$AI$8,1,0)</f>
        <v>0</v>
      </c>
      <c r="CC91" s="175">
        <f>IF($R91=BZ$17,CA91,0)</f>
        <v>0</v>
      </c>
      <c r="CD91" s="173">
        <v>0</v>
      </c>
      <c r="CE91" s="175">
        <f>100*CD91/$AI91</f>
        <v>0</v>
      </c>
      <c r="CF91" s="173">
        <f>IF(CE91&gt;$AI$8,1,0)</f>
        <v>0</v>
      </c>
      <c r="CG91" s="175">
        <f>IF($R91=CD$17,CE91,0)</f>
        <v>0</v>
      </c>
      <c r="CH91" s="173">
        <v>0</v>
      </c>
      <c r="CI91" s="175">
        <f>100*CH91/$AI91</f>
        <v>0</v>
      </c>
      <c r="CJ91" s="173">
        <f>IF(CI91&gt;$AI$8,1,0)</f>
        <v>0</v>
      </c>
      <c r="CK91" s="175">
        <f>IF($R91=CH$17,CI91,0)</f>
        <v>0</v>
      </c>
      <c r="CL91" s="173">
        <v>1012</v>
      </c>
      <c r="CM91" s="173">
        <v>0</v>
      </c>
      <c r="CN91" s="176"/>
    </row>
    <row r="92" ht="15.75" customHeight="1">
      <c r="A92" t="s" s="179">
        <v>2564</v>
      </c>
      <c r="B92" t="s" s="180">
        <v>160</v>
      </c>
      <c r="C92" t="s" s="180">
        <v>2565</v>
      </c>
      <c r="D92" t="s" s="181">
        <v>162</v>
      </c>
      <c r="E92" t="s" s="188">
        <v>79</v>
      </c>
      <c r="F92" t="s" s="146">
        <v>80</v>
      </c>
      <c r="G92" t="s" s="146">
        <v>918</v>
      </c>
      <c r="H92" t="s" s="146">
        <v>919</v>
      </c>
      <c r="I92" t="s" s="146">
        <v>49</v>
      </c>
      <c r="J92" t="s" s="146">
        <v>50</v>
      </c>
      <c r="K92" t="s" s="183">
        <f>O92</f>
        <v>28</v>
      </c>
      <c r="L92" s="189">
        <f>P92</f>
        <v>51.0980709859648</v>
      </c>
      <c r="M92" t="s" s="146">
        <f>IF(O92="Lab","over","under")</f>
        <v>2429</v>
      </c>
      <c r="N92" s="145">
        <v>1</v>
      </c>
      <c r="O92" t="s" s="184">
        <v>28</v>
      </c>
      <c r="P92" s="147">
        <f>AQ92</f>
        <v>51.0980709859648</v>
      </c>
      <c r="Q92" s="145">
        <f>T92+U92+V92</f>
        <v>0</v>
      </c>
      <c r="R92" t="s" s="185">
        <v>27</v>
      </c>
      <c r="S92" s="147">
        <f>AO92</f>
        <v>17.5976002277156</v>
      </c>
      <c r="T92" s="138"/>
      <c r="U92" s="138"/>
      <c r="V92" s="138"/>
      <c r="W92" s="138"/>
      <c r="X92" t="s" s="146">
        <f>IF($A92=Y92,"ok","bad")</f>
        <v>2430</v>
      </c>
      <c r="Y92" t="s" s="146">
        <v>2564</v>
      </c>
      <c r="Z92" t="s" s="146">
        <v>2565</v>
      </c>
      <c r="AA92" t="s" s="186">
        <v>31</v>
      </c>
      <c r="AB92" s="141">
        <f>100*AC92</f>
        <v>12.2769372</v>
      </c>
      <c r="AC92" s="190">
        <v>0.122769372</v>
      </c>
      <c r="AD92" t="s" s="187">
        <v>29</v>
      </c>
      <c r="AE92" s="141">
        <v>8.594075</v>
      </c>
      <c r="AF92" s="190">
        <v>0.08594075</v>
      </c>
      <c r="AG92" s="138"/>
      <c r="AH92" s="145">
        <v>77542</v>
      </c>
      <c r="AI92" s="145">
        <v>45671</v>
      </c>
      <c r="AJ92" s="145">
        <v>256</v>
      </c>
      <c r="AK92" s="145">
        <v>15300</v>
      </c>
      <c r="AL92" s="145">
        <v>8037</v>
      </c>
      <c r="AM92" s="148">
        <f>100*AL92/$AI92</f>
        <v>17.5976002277156</v>
      </c>
      <c r="AN92" s="145">
        <f>IF(AM92&gt;$AI$8,1,0)</f>
        <v>0</v>
      </c>
      <c r="AO92" s="148">
        <f>IF($R92=AL$17,AM92,0)</f>
        <v>17.5976002277156</v>
      </c>
      <c r="AP92" s="145">
        <v>23337</v>
      </c>
      <c r="AQ92" s="148">
        <f>100*AP92/$AI92</f>
        <v>51.0980709859648</v>
      </c>
      <c r="AR92" s="145">
        <f>IF(AQ92&gt;$AI$8,1,0)</f>
        <v>1</v>
      </c>
      <c r="AS92" s="148">
        <f>IF($R92=AP$17,AQ92,0)</f>
        <v>0</v>
      </c>
      <c r="AT92" s="145">
        <v>3925</v>
      </c>
      <c r="AU92" s="148">
        <f>100*AT92/$AI92</f>
        <v>8.594075014779619</v>
      </c>
      <c r="AV92" s="145">
        <f>IF(AU92&gt;$AI$8,1,0)</f>
        <v>0</v>
      </c>
      <c r="AW92" s="148">
        <f>IF($R92=AT$17,AU92,0)</f>
        <v>0</v>
      </c>
      <c r="AX92" s="145">
        <v>3147</v>
      </c>
      <c r="AY92" s="148">
        <f>100*AX92/$AI92</f>
        <v>6.89058702458891</v>
      </c>
      <c r="AZ92" s="145">
        <f>IF(AY92&gt;$AI$8,1,0)</f>
        <v>0</v>
      </c>
      <c r="BA92" s="148">
        <f>IF($R92=AX$17,AY92,0)</f>
        <v>0</v>
      </c>
      <c r="BB92" s="145">
        <v>5607</v>
      </c>
      <c r="BC92" s="148">
        <f>100*BB92/$AI92</f>
        <v>12.2769372249349</v>
      </c>
      <c r="BD92" s="145">
        <f>IF(BC92&gt;$AI$8,1,0)</f>
        <v>0</v>
      </c>
      <c r="BE92" s="148">
        <f>IF($R92=BB$17,BC92,0)</f>
        <v>0</v>
      </c>
      <c r="BF92" s="145">
        <v>0</v>
      </c>
      <c r="BG92" s="148">
        <f>100*BF92/$AI92</f>
        <v>0</v>
      </c>
      <c r="BH92" s="145">
        <f>IF(BG92&gt;$AI$8,1,0)</f>
        <v>0</v>
      </c>
      <c r="BI92" s="148">
        <f>IF($R92=BF$17,BG92,0)</f>
        <v>0</v>
      </c>
      <c r="BJ92" s="145">
        <v>0</v>
      </c>
      <c r="BK92" s="148">
        <f>100*BJ92/$AI92</f>
        <v>0</v>
      </c>
      <c r="BL92" s="145">
        <f>IF(BK92&gt;$AI$8,1,0)</f>
        <v>0</v>
      </c>
      <c r="BM92" s="148">
        <f>IF($R92=BJ$17,BK92,0)</f>
        <v>0</v>
      </c>
      <c r="BN92" s="145">
        <v>0</v>
      </c>
      <c r="BO92" s="148">
        <f>100*BN92/$AI92</f>
        <v>0</v>
      </c>
      <c r="BP92" s="145">
        <f>IF(BO92&gt;$AI$8,1,0)</f>
        <v>0</v>
      </c>
      <c r="BQ92" s="148">
        <f>IF($R92=BN$17,BO92,0)</f>
        <v>0</v>
      </c>
      <c r="BR92" s="145">
        <v>0</v>
      </c>
      <c r="BS92" s="148">
        <f>100*BR92/$AI92</f>
        <v>0</v>
      </c>
      <c r="BT92" s="145">
        <f>IF(BS92&gt;$AI$8,1,0)</f>
        <v>0</v>
      </c>
      <c r="BU92" s="148">
        <f>IF($R92=BR$17,BS92,0)</f>
        <v>0</v>
      </c>
      <c r="BV92" s="145">
        <v>0</v>
      </c>
      <c r="BW92" s="148">
        <f>100*BV92/$AI92</f>
        <v>0</v>
      </c>
      <c r="BX92" s="145">
        <f>IF(BW92&gt;$AI$8,1,0)</f>
        <v>0</v>
      </c>
      <c r="BY92" s="148">
        <f>IF($R92=BV$17,BW92,0)</f>
        <v>0</v>
      </c>
      <c r="BZ92" s="145">
        <v>0</v>
      </c>
      <c r="CA92" s="148">
        <f>100*BZ92/$AI92</f>
        <v>0</v>
      </c>
      <c r="CB92" s="145">
        <f>IF(CA92&gt;$AI$8,1,0)</f>
        <v>0</v>
      </c>
      <c r="CC92" s="148">
        <f>IF($R92=BZ$17,CA92,0)</f>
        <v>0</v>
      </c>
      <c r="CD92" s="145">
        <v>0</v>
      </c>
      <c r="CE92" s="148">
        <f>100*CD92/$AI92</f>
        <v>0</v>
      </c>
      <c r="CF92" s="145">
        <f>IF(CE92&gt;$AI$8,1,0)</f>
        <v>0</v>
      </c>
      <c r="CG92" s="148">
        <f>IF($R92=CD$17,CE92,0)</f>
        <v>0</v>
      </c>
      <c r="CH92" s="145">
        <v>0</v>
      </c>
      <c r="CI92" s="148">
        <f>100*CH92/$AI92</f>
        <v>0</v>
      </c>
      <c r="CJ92" s="145">
        <f>IF(CI92&gt;$AI$8,1,0)</f>
        <v>0</v>
      </c>
      <c r="CK92" s="148">
        <f>IF($R92=CH$17,CI92,0)</f>
        <v>0</v>
      </c>
      <c r="CL92" s="145">
        <v>0</v>
      </c>
      <c r="CM92" s="145">
        <v>0</v>
      </c>
      <c r="CN92" s="149"/>
    </row>
    <row r="93" ht="15.75" customHeight="1">
      <c r="A93" t="s" s="179">
        <v>2566</v>
      </c>
      <c r="B93" t="s" s="180">
        <v>58</v>
      </c>
      <c r="C93" t="s" s="180">
        <v>888</v>
      </c>
      <c r="D93" t="s" s="181">
        <v>60</v>
      </c>
      <c r="E93" t="s" s="182">
        <v>60</v>
      </c>
      <c r="F93" t="s" s="130">
        <v>61</v>
      </c>
      <c r="G93" t="s" s="130">
        <v>349</v>
      </c>
      <c r="H93" t="s" s="130">
        <v>816</v>
      </c>
      <c r="I93" t="s" s="130">
        <v>49</v>
      </c>
      <c r="J93" t="s" s="130">
        <v>50</v>
      </c>
      <c r="K93" t="s" s="183">
        <f>O93</f>
        <v>28</v>
      </c>
      <c r="L93" s="189">
        <f>P93</f>
        <v>53.3378892068509</v>
      </c>
      <c r="M93" t="s" s="130">
        <f>IF(O93="Lab","over","under")</f>
        <v>2429</v>
      </c>
      <c r="N93" s="173">
        <v>1</v>
      </c>
      <c r="O93" t="s" s="184">
        <v>28</v>
      </c>
      <c r="P93" s="131">
        <f>AQ93</f>
        <v>53.3378892068509</v>
      </c>
      <c r="Q93" s="173">
        <f>T93+U93+V93</f>
        <v>0</v>
      </c>
      <c r="R93" t="s" s="185">
        <v>32</v>
      </c>
      <c r="S93" s="131">
        <f>BI93</f>
        <v>16.4972451202323</v>
      </c>
      <c r="T93" s="169"/>
      <c r="U93" s="169"/>
      <c r="V93" s="169"/>
      <c r="W93" s="169"/>
      <c r="X93" t="s" s="130">
        <f>IF($A93=Y93,"ok","bad")</f>
        <v>2430</v>
      </c>
      <c r="Y93" t="s" s="130">
        <v>2566</v>
      </c>
      <c r="Z93" t="s" s="130">
        <v>888</v>
      </c>
      <c r="AA93" t="s" s="186">
        <v>31</v>
      </c>
      <c r="AB93" s="125">
        <f>100*AC93</f>
        <v>9.118865599999999</v>
      </c>
      <c r="AC93" s="191">
        <v>0.09118865600000001</v>
      </c>
      <c r="AD93" t="s" s="187">
        <v>27</v>
      </c>
      <c r="AE93" s="125">
        <v>8.5443984</v>
      </c>
      <c r="AF93" s="191">
        <v>0.085443984</v>
      </c>
      <c r="AG93" s="169"/>
      <c r="AH93" s="173">
        <v>70838</v>
      </c>
      <c r="AI93" s="173">
        <v>46826</v>
      </c>
      <c r="AJ93" s="173">
        <v>125</v>
      </c>
      <c r="AK93" s="173">
        <v>17251</v>
      </c>
      <c r="AL93" s="173">
        <v>4001</v>
      </c>
      <c r="AM93" s="175">
        <f>100*AL93/$AI93</f>
        <v>8.54439841113911</v>
      </c>
      <c r="AN93" s="173">
        <f>IF(AM93&gt;$AI$8,1,0)</f>
        <v>0</v>
      </c>
      <c r="AO93" s="175">
        <f>IF($R93=AL$17,AM93,0)</f>
        <v>0</v>
      </c>
      <c r="AP93" s="173">
        <v>24976</v>
      </c>
      <c r="AQ93" s="175">
        <f>100*AP93/$AI93</f>
        <v>53.3378892068509</v>
      </c>
      <c r="AR93" s="173">
        <f>IF(AQ93&gt;$AI$8,1,0)</f>
        <v>1</v>
      </c>
      <c r="AS93" s="175">
        <f>IF($R93=AP$17,AQ93,0)</f>
        <v>0</v>
      </c>
      <c r="AT93" s="173">
        <v>2746</v>
      </c>
      <c r="AU93" s="175">
        <f>100*AT93/$AI93</f>
        <v>5.86426344338615</v>
      </c>
      <c r="AV93" s="173">
        <f>IF(AU93&gt;$AI$8,1,0)</f>
        <v>0</v>
      </c>
      <c r="AW93" s="175">
        <f>IF($R93=AT$17,AU93,0)</f>
        <v>0</v>
      </c>
      <c r="AX93" s="173">
        <v>1845</v>
      </c>
      <c r="AY93" s="175">
        <f>100*AX93/$AI93</f>
        <v>3.94011873745355</v>
      </c>
      <c r="AZ93" s="173">
        <f>IF(AY93&gt;$AI$8,1,0)</f>
        <v>0</v>
      </c>
      <c r="BA93" s="175">
        <f>IF($R93=AX$17,AY93,0)</f>
        <v>0</v>
      </c>
      <c r="BB93" s="173">
        <v>4270</v>
      </c>
      <c r="BC93" s="175">
        <f>100*BB93/$AI93</f>
        <v>9.118865587494129</v>
      </c>
      <c r="BD93" s="173">
        <f>IF(BC93&gt;$AI$8,1,0)</f>
        <v>0</v>
      </c>
      <c r="BE93" s="175">
        <f>IF($R93=BB$17,BC93,0)</f>
        <v>0</v>
      </c>
      <c r="BF93" s="173">
        <v>7725</v>
      </c>
      <c r="BG93" s="175">
        <f>100*BF93/$AI93</f>
        <v>16.4972451202323</v>
      </c>
      <c r="BH93" s="173">
        <f>IF(BG93&gt;$AI$8,1,0)</f>
        <v>0</v>
      </c>
      <c r="BI93" s="175">
        <f>IF($R93=BF$17,BG93,0)</f>
        <v>16.4972451202323</v>
      </c>
      <c r="BJ93" s="173">
        <v>0</v>
      </c>
      <c r="BK93" s="175">
        <f>100*BJ93/$AI93</f>
        <v>0</v>
      </c>
      <c r="BL93" s="173">
        <f>IF(BK93&gt;$AI$8,1,0)</f>
        <v>0</v>
      </c>
      <c r="BM93" s="175">
        <f>IF($R93=BJ$17,BK93,0)</f>
        <v>0</v>
      </c>
      <c r="BN93" s="173">
        <v>0</v>
      </c>
      <c r="BO93" s="175">
        <f>100*BN93/$AI93</f>
        <v>0</v>
      </c>
      <c r="BP93" s="173">
        <f>IF(BO93&gt;$AI$8,1,0)</f>
        <v>0</v>
      </c>
      <c r="BQ93" s="175">
        <f>IF($R93=BN$17,BO93,0)</f>
        <v>0</v>
      </c>
      <c r="BR93" s="173">
        <v>0</v>
      </c>
      <c r="BS93" s="175">
        <f>100*BR93/$AI93</f>
        <v>0</v>
      </c>
      <c r="BT93" s="173">
        <f>IF(BS93&gt;$AI$8,1,0)</f>
        <v>0</v>
      </c>
      <c r="BU93" s="175">
        <f>IF($R93=BR$17,BS93,0)</f>
        <v>0</v>
      </c>
      <c r="BV93" s="173">
        <v>0</v>
      </c>
      <c r="BW93" s="175">
        <f>100*BV93/$AI93</f>
        <v>0</v>
      </c>
      <c r="BX93" s="173">
        <f>IF(BW93&gt;$AI$8,1,0)</f>
        <v>0</v>
      </c>
      <c r="BY93" s="175">
        <f>IF($R93=BV$17,BW93,0)</f>
        <v>0</v>
      </c>
      <c r="BZ93" s="173">
        <v>0</v>
      </c>
      <c r="CA93" s="175">
        <f>100*BZ93/$AI93</f>
        <v>0</v>
      </c>
      <c r="CB93" s="173">
        <f>IF(CA93&gt;$AI$8,1,0)</f>
        <v>0</v>
      </c>
      <c r="CC93" s="175">
        <f>IF($R93=BZ$17,CA93,0)</f>
        <v>0</v>
      </c>
      <c r="CD93" s="173">
        <v>0</v>
      </c>
      <c r="CE93" s="175">
        <f>100*CD93/$AI93</f>
        <v>0</v>
      </c>
      <c r="CF93" s="173">
        <f>IF(CE93&gt;$AI$8,1,0)</f>
        <v>0</v>
      </c>
      <c r="CG93" s="175">
        <f>IF($R93=CD$17,CE93,0)</f>
        <v>0</v>
      </c>
      <c r="CH93" s="173">
        <v>0</v>
      </c>
      <c r="CI93" s="175">
        <f>100*CH93/$AI93</f>
        <v>0</v>
      </c>
      <c r="CJ93" s="173">
        <f>IF(CI93&gt;$AI$8,1,0)</f>
        <v>0</v>
      </c>
      <c r="CK93" s="175">
        <f>IF($R93=CH$17,CI93,0)</f>
        <v>0</v>
      </c>
      <c r="CL93" s="173">
        <v>553</v>
      </c>
      <c r="CM93" s="173">
        <v>0</v>
      </c>
      <c r="CN93" s="176"/>
    </row>
    <row r="94" ht="15.75" customHeight="1">
      <c r="A94" t="s" s="179">
        <v>2567</v>
      </c>
      <c r="B94" t="s" s="180">
        <v>160</v>
      </c>
      <c r="C94" t="s" s="180">
        <v>913</v>
      </c>
      <c r="D94" t="s" s="181">
        <v>162</v>
      </c>
      <c r="E94" t="s" s="188">
        <v>79</v>
      </c>
      <c r="F94" t="s" s="146">
        <v>80</v>
      </c>
      <c r="G94" t="s" s="146">
        <v>914</v>
      </c>
      <c r="H94" t="s" s="146">
        <v>915</v>
      </c>
      <c r="I94" t="s" s="146">
        <v>64</v>
      </c>
      <c r="J94" t="s" s="146">
        <v>50</v>
      </c>
      <c r="K94" t="s" s="183">
        <f>_xlfn.IFS(Q94=0,O94,T94=1,R94,U94=1,AA94)</f>
        <v>28</v>
      </c>
      <c r="L94" s="189">
        <f>_xlfn.IFS(Q94=0,P94,T94=1,S94,U94=1,AB94)</f>
        <v>49.1308746436126</v>
      </c>
      <c r="M94" t="s" s="146">
        <f>IF(O94="Lab","over","under")</f>
        <v>2429</v>
      </c>
      <c r="N94" s="145">
        <v>1</v>
      </c>
      <c r="O94" t="s" s="184">
        <v>28</v>
      </c>
      <c r="P94" s="147">
        <f>AQ94</f>
        <v>49.1308746436126</v>
      </c>
      <c r="Q94" s="145">
        <f>T94+U94+V94</f>
        <v>0</v>
      </c>
      <c r="R94" t="s" s="185">
        <v>27</v>
      </c>
      <c r="S94" s="147">
        <f>AO94</f>
        <v>19.8473282442748</v>
      </c>
      <c r="T94" s="138"/>
      <c r="U94" s="138"/>
      <c r="V94" s="138"/>
      <c r="W94" s="138"/>
      <c r="X94" t="s" s="146">
        <f>IF($A94=Y94,"ok","bad")</f>
        <v>2430</v>
      </c>
      <c r="Y94" t="s" s="146">
        <v>2567</v>
      </c>
      <c r="Z94" t="s" s="146">
        <v>913</v>
      </c>
      <c r="AA94" t="s" s="186">
        <v>2365</v>
      </c>
      <c r="AB94" s="141">
        <f>100*AC94</f>
        <v>11.8320611</v>
      </c>
      <c r="AC94" s="190">
        <v>0.118320611</v>
      </c>
      <c r="AD94" t="s" s="187">
        <v>31</v>
      </c>
      <c r="AE94" s="141">
        <v>8.537202199999999</v>
      </c>
      <c r="AF94" s="190">
        <v>0.08537202200000001</v>
      </c>
      <c r="AG94" s="138"/>
      <c r="AH94" s="145">
        <v>78770</v>
      </c>
      <c r="AI94" s="145">
        <v>43492</v>
      </c>
      <c r="AJ94" s="145">
        <v>159</v>
      </c>
      <c r="AK94" s="145">
        <v>12736</v>
      </c>
      <c r="AL94" s="145">
        <v>8632</v>
      </c>
      <c r="AM94" s="148">
        <f>100*AL94/$AI94</f>
        <v>19.8473282442748</v>
      </c>
      <c r="AN94" s="145">
        <f>IF(AM94&gt;$AI$8,1,0)</f>
        <v>0</v>
      </c>
      <c r="AO94" s="148">
        <f>IF($R94=AL$17,AM94,0)</f>
        <v>19.8473282442748</v>
      </c>
      <c r="AP94" s="145">
        <v>21368</v>
      </c>
      <c r="AQ94" s="148">
        <f>100*AP94/$AI94</f>
        <v>49.1308746436126</v>
      </c>
      <c r="AR94" s="145">
        <f>IF(AQ94&gt;$AI$8,1,0)</f>
        <v>0</v>
      </c>
      <c r="AS94" s="148">
        <f>IF($R94=AP$17,AQ94,0)</f>
        <v>0</v>
      </c>
      <c r="AT94" s="145">
        <v>2517</v>
      </c>
      <c r="AU94" s="148">
        <f>100*AT94/$AI94</f>
        <v>5.78727122229376</v>
      </c>
      <c r="AV94" s="145">
        <f>IF(AU94&gt;$AI$8,1,0)</f>
        <v>0</v>
      </c>
      <c r="AW94" s="148">
        <f>IF($R94=AT$17,AU94,0)</f>
        <v>0</v>
      </c>
      <c r="AX94" s="145">
        <v>5146</v>
      </c>
      <c r="AY94" s="148">
        <f>100*AX94/$AI94</f>
        <v>11.8320610687023</v>
      </c>
      <c r="AZ94" s="145">
        <f>IF(AY94&gt;$AI$8,1,0)</f>
        <v>0</v>
      </c>
      <c r="BA94" s="148">
        <f>IF($R94=AX$17,AY94,0)</f>
        <v>0</v>
      </c>
      <c r="BB94" s="145">
        <v>3713</v>
      </c>
      <c r="BC94" s="148">
        <f>100*BB94/$AI94</f>
        <v>8.537202244090871</v>
      </c>
      <c r="BD94" s="145">
        <f>IF(BC94&gt;$AI$8,1,0)</f>
        <v>0</v>
      </c>
      <c r="BE94" s="148">
        <f>IF($R94=BB$17,BC94,0)</f>
        <v>0</v>
      </c>
      <c r="BF94" s="145">
        <v>0</v>
      </c>
      <c r="BG94" s="148">
        <f>100*BF94/$AI94</f>
        <v>0</v>
      </c>
      <c r="BH94" s="145">
        <f>IF(BG94&gt;$AI$8,1,0)</f>
        <v>0</v>
      </c>
      <c r="BI94" s="148">
        <f>IF($R94=BF$17,BG94,0)</f>
        <v>0</v>
      </c>
      <c r="BJ94" s="145">
        <v>0</v>
      </c>
      <c r="BK94" s="148">
        <f>100*BJ94/$AI94</f>
        <v>0</v>
      </c>
      <c r="BL94" s="145">
        <f>IF(BK94&gt;$AI$8,1,0)</f>
        <v>0</v>
      </c>
      <c r="BM94" s="148">
        <f>IF($R94=BJ$17,BK94,0)</f>
        <v>0</v>
      </c>
      <c r="BN94" s="145">
        <v>0</v>
      </c>
      <c r="BO94" s="148">
        <f>100*BN94/$AI94</f>
        <v>0</v>
      </c>
      <c r="BP94" s="145">
        <f>IF(BO94&gt;$AI$8,1,0)</f>
        <v>0</v>
      </c>
      <c r="BQ94" s="148">
        <f>IF($R94=BN$17,BO94,0)</f>
        <v>0</v>
      </c>
      <c r="BR94" s="145">
        <v>0</v>
      </c>
      <c r="BS94" s="148">
        <f>100*BR94/$AI94</f>
        <v>0</v>
      </c>
      <c r="BT94" s="145">
        <f>IF(BS94&gt;$AI$8,1,0)</f>
        <v>0</v>
      </c>
      <c r="BU94" s="148">
        <f>IF($R94=BR$17,BS94,0)</f>
        <v>0</v>
      </c>
      <c r="BV94" s="145">
        <v>0</v>
      </c>
      <c r="BW94" s="148">
        <f>100*BV94/$AI94</f>
        <v>0</v>
      </c>
      <c r="BX94" s="145">
        <f>IF(BW94&gt;$AI$8,1,0)</f>
        <v>0</v>
      </c>
      <c r="BY94" s="148">
        <f>IF($R94=BV$17,BW94,0)</f>
        <v>0</v>
      </c>
      <c r="BZ94" s="145">
        <v>0</v>
      </c>
      <c r="CA94" s="148">
        <f>100*BZ94/$AI94</f>
        <v>0</v>
      </c>
      <c r="CB94" s="145">
        <f>IF(CA94&gt;$AI$8,1,0)</f>
        <v>0</v>
      </c>
      <c r="CC94" s="148">
        <f>IF($R94=BZ$17,CA94,0)</f>
        <v>0</v>
      </c>
      <c r="CD94" s="145">
        <v>0</v>
      </c>
      <c r="CE94" s="148">
        <f>100*CD94/$AI94</f>
        <v>0</v>
      </c>
      <c r="CF94" s="145">
        <f>IF(CE94&gt;$AI$8,1,0)</f>
        <v>0</v>
      </c>
      <c r="CG94" s="148">
        <f>IF($R94=CD$17,CE94,0)</f>
        <v>0</v>
      </c>
      <c r="CH94" s="145">
        <v>0</v>
      </c>
      <c r="CI94" s="148">
        <f>100*CH94/$AI94</f>
        <v>0</v>
      </c>
      <c r="CJ94" s="145">
        <f>IF(CI94&gt;$AI$8,1,0)</f>
        <v>0</v>
      </c>
      <c r="CK94" s="148">
        <f>IF($R94=CH$17,CI94,0)</f>
        <v>0</v>
      </c>
      <c r="CL94" s="145">
        <v>1042</v>
      </c>
      <c r="CM94" s="145">
        <v>0</v>
      </c>
      <c r="CN94" s="149"/>
    </row>
    <row r="95" ht="15.75" customHeight="1">
      <c r="A95" t="s" s="179">
        <v>2568</v>
      </c>
      <c r="B95" t="s" s="180">
        <v>160</v>
      </c>
      <c r="C95" t="s" s="180">
        <v>1318</v>
      </c>
      <c r="D95" t="s" s="181">
        <v>162</v>
      </c>
      <c r="E95" t="s" s="182">
        <v>79</v>
      </c>
      <c r="F95" t="s" s="130">
        <v>80</v>
      </c>
      <c r="G95" t="s" s="130">
        <v>1319</v>
      </c>
      <c r="H95" t="s" s="130">
        <v>1320</v>
      </c>
      <c r="I95" t="s" s="130">
        <v>64</v>
      </c>
      <c r="J95" t="s" s="130">
        <v>50</v>
      </c>
      <c r="K95" t="s" s="183">
        <f>O95</f>
        <v>28</v>
      </c>
      <c r="L95" s="189">
        <f>P95</f>
        <v>58.1883505180008</v>
      </c>
      <c r="M95" t="s" s="130">
        <f>IF(O95="Lab","over","under")</f>
        <v>2429</v>
      </c>
      <c r="N95" s="173">
        <v>1</v>
      </c>
      <c r="O95" t="s" s="184">
        <v>28</v>
      </c>
      <c r="P95" s="131">
        <f>AQ95</f>
        <v>58.1883505180008</v>
      </c>
      <c r="Q95" s="173">
        <f>T95+U95+V95</f>
        <v>0</v>
      </c>
      <c r="R95" t="s" s="185">
        <v>31</v>
      </c>
      <c r="S95" s="131">
        <f>BE95</f>
        <v>13.7141029111401</v>
      </c>
      <c r="T95" s="169"/>
      <c r="U95" s="169"/>
      <c r="V95" s="169"/>
      <c r="W95" s="169"/>
      <c r="X95" t="s" s="130">
        <f>IF($A95=Y95,"ok","bad")</f>
        <v>2430</v>
      </c>
      <c r="Y95" t="s" s="130">
        <v>2568</v>
      </c>
      <c r="Z95" t="s" s="130">
        <v>1318</v>
      </c>
      <c r="AA95" t="s" s="186">
        <v>27</v>
      </c>
      <c r="AB95" s="125">
        <f>100*AC95</f>
        <v>10.8300317</v>
      </c>
      <c r="AC95" s="191">
        <v>0.108300317</v>
      </c>
      <c r="AD95" t="s" s="187">
        <v>2365</v>
      </c>
      <c r="AE95" s="125">
        <v>8.536555399999999</v>
      </c>
      <c r="AF95" s="191">
        <v>0.085365554</v>
      </c>
      <c r="AG95" s="169"/>
      <c r="AH95" s="173">
        <v>73380</v>
      </c>
      <c r="AI95" s="173">
        <v>40637</v>
      </c>
      <c r="AJ95" s="173">
        <v>192</v>
      </c>
      <c r="AK95" s="173">
        <v>18073</v>
      </c>
      <c r="AL95" s="173">
        <v>4401</v>
      </c>
      <c r="AM95" s="175">
        <f>100*AL95/$AI95</f>
        <v>10.8300317444693</v>
      </c>
      <c r="AN95" s="173">
        <f>IF(AM95&gt;$AI$8,1,0)</f>
        <v>0</v>
      </c>
      <c r="AO95" s="175">
        <f>IF($R95=AL$17,AM95,0)</f>
        <v>0</v>
      </c>
      <c r="AP95" s="173">
        <v>23646</v>
      </c>
      <c r="AQ95" s="175">
        <f>100*AP95/$AI95</f>
        <v>58.1883505180008</v>
      </c>
      <c r="AR95" s="173">
        <f>IF(AQ95&gt;$AI$8,1,0)</f>
        <v>1</v>
      </c>
      <c r="AS95" s="175">
        <f>IF($R95=AP$17,AQ95,0)</f>
        <v>0</v>
      </c>
      <c r="AT95" s="173">
        <v>2471</v>
      </c>
      <c r="AU95" s="175">
        <f>100*AT95/$AI95</f>
        <v>6.08066540345006</v>
      </c>
      <c r="AV95" s="173">
        <f>IF(AU95&gt;$AI$8,1,0)</f>
        <v>0</v>
      </c>
      <c r="AW95" s="175">
        <f>IF($R95=AT$17,AU95,0)</f>
        <v>0</v>
      </c>
      <c r="AX95" s="173">
        <v>3469</v>
      </c>
      <c r="AY95" s="175">
        <f>100*AX95/$AI95</f>
        <v>8.53655535595639</v>
      </c>
      <c r="AZ95" s="173">
        <f>IF(AY95&gt;$AI$8,1,0)</f>
        <v>0</v>
      </c>
      <c r="BA95" s="175">
        <f>IF($R95=AX$17,AY95,0)</f>
        <v>0</v>
      </c>
      <c r="BB95" s="173">
        <v>5573</v>
      </c>
      <c r="BC95" s="175">
        <f>100*BB95/$AI95</f>
        <v>13.7141029111401</v>
      </c>
      <c r="BD95" s="173">
        <f>IF(BC95&gt;$AI$8,1,0)</f>
        <v>0</v>
      </c>
      <c r="BE95" s="175">
        <f>IF($R95=BB$17,BC95,0)</f>
        <v>13.7141029111401</v>
      </c>
      <c r="BF95" s="173">
        <v>0</v>
      </c>
      <c r="BG95" s="175">
        <f>100*BF95/$AI95</f>
        <v>0</v>
      </c>
      <c r="BH95" s="173">
        <f>IF(BG95&gt;$AI$8,1,0)</f>
        <v>0</v>
      </c>
      <c r="BI95" s="175">
        <f>IF($R95=BF$17,BG95,0)</f>
        <v>0</v>
      </c>
      <c r="BJ95" s="173">
        <v>0</v>
      </c>
      <c r="BK95" s="175">
        <f>100*BJ95/$AI95</f>
        <v>0</v>
      </c>
      <c r="BL95" s="173">
        <f>IF(BK95&gt;$AI$8,1,0)</f>
        <v>0</v>
      </c>
      <c r="BM95" s="175">
        <f>IF($R95=BJ$17,BK95,0)</f>
        <v>0</v>
      </c>
      <c r="BN95" s="173">
        <v>0</v>
      </c>
      <c r="BO95" s="175">
        <f>100*BN95/$AI95</f>
        <v>0</v>
      </c>
      <c r="BP95" s="173">
        <f>IF(BO95&gt;$AI$8,1,0)</f>
        <v>0</v>
      </c>
      <c r="BQ95" s="175">
        <f>IF($R95=BN$17,BO95,0)</f>
        <v>0</v>
      </c>
      <c r="BR95" s="173">
        <v>0</v>
      </c>
      <c r="BS95" s="175">
        <f>100*BR95/$AI95</f>
        <v>0</v>
      </c>
      <c r="BT95" s="173">
        <f>IF(BS95&gt;$AI$8,1,0)</f>
        <v>0</v>
      </c>
      <c r="BU95" s="175">
        <f>IF($R95=BR$17,BS95,0)</f>
        <v>0</v>
      </c>
      <c r="BV95" s="173">
        <v>0</v>
      </c>
      <c r="BW95" s="175">
        <f>100*BV95/$AI95</f>
        <v>0</v>
      </c>
      <c r="BX95" s="173">
        <f>IF(BW95&gt;$AI$8,1,0)</f>
        <v>0</v>
      </c>
      <c r="BY95" s="175">
        <f>IF($R95=BV$17,BW95,0)</f>
        <v>0</v>
      </c>
      <c r="BZ95" s="173">
        <v>0</v>
      </c>
      <c r="CA95" s="175">
        <f>100*BZ95/$AI95</f>
        <v>0</v>
      </c>
      <c r="CB95" s="173">
        <f>IF(CA95&gt;$AI$8,1,0)</f>
        <v>0</v>
      </c>
      <c r="CC95" s="175">
        <f>IF($R95=BZ$17,CA95,0)</f>
        <v>0</v>
      </c>
      <c r="CD95" s="173">
        <v>0</v>
      </c>
      <c r="CE95" s="175">
        <f>100*CD95/$AI95</f>
        <v>0</v>
      </c>
      <c r="CF95" s="173">
        <f>IF(CE95&gt;$AI$8,1,0)</f>
        <v>0</v>
      </c>
      <c r="CG95" s="175">
        <f>IF($R95=CD$17,CE95,0)</f>
        <v>0</v>
      </c>
      <c r="CH95" s="173">
        <v>0</v>
      </c>
      <c r="CI95" s="175">
        <f>100*CH95/$AI95</f>
        <v>0</v>
      </c>
      <c r="CJ95" s="173">
        <f>IF(CI95&gt;$AI$8,1,0)</f>
        <v>0</v>
      </c>
      <c r="CK95" s="175">
        <f>IF($R95=CH$17,CI95,0)</f>
        <v>0</v>
      </c>
      <c r="CL95" s="173">
        <v>58</v>
      </c>
      <c r="CM95" s="173">
        <v>0</v>
      </c>
      <c r="CN95" s="176"/>
    </row>
    <row r="96" ht="15.75" customHeight="1">
      <c r="A96" t="s" s="179">
        <v>2569</v>
      </c>
      <c r="B96" t="s" s="180">
        <v>160</v>
      </c>
      <c r="C96" t="s" s="180">
        <v>2570</v>
      </c>
      <c r="D96" t="s" s="181">
        <v>162</v>
      </c>
      <c r="E96" t="s" s="188">
        <v>79</v>
      </c>
      <c r="F96" t="s" s="146">
        <v>80</v>
      </c>
      <c r="G96" t="s" s="146">
        <v>325</v>
      </c>
      <c r="H96" t="s" s="146">
        <v>899</v>
      </c>
      <c r="I96" t="s" s="146">
        <v>64</v>
      </c>
      <c r="J96" t="s" s="146">
        <v>50</v>
      </c>
      <c r="K96" t="s" s="183">
        <f>_xlfn.IFS(Q96=0,O96,T96=1,R96,U96=1,AA96)</f>
        <v>28</v>
      </c>
      <c r="L96" s="189">
        <f>_xlfn.IFS(Q96=0,P96,T96=1,S96,U96=1,AB96)</f>
        <v>49.9939091241321</v>
      </c>
      <c r="M96" t="s" s="146">
        <f>IF(O96="Lab","over","under")</f>
        <v>2429</v>
      </c>
      <c r="N96" s="145">
        <v>1</v>
      </c>
      <c r="O96" t="s" s="184">
        <v>28</v>
      </c>
      <c r="P96" s="147">
        <f>AQ96</f>
        <v>49.9939091241321</v>
      </c>
      <c r="Q96" s="145">
        <f>T96+U96+V96</f>
        <v>0</v>
      </c>
      <c r="R96" t="s" s="185">
        <v>27</v>
      </c>
      <c r="S96" s="147">
        <f>AO96</f>
        <v>19.2179315385552</v>
      </c>
      <c r="T96" s="138"/>
      <c r="U96" s="138"/>
      <c r="V96" s="138"/>
      <c r="W96" s="138"/>
      <c r="X96" t="s" s="146">
        <f>IF($A96=Y96,"ok","bad")</f>
        <v>2430</v>
      </c>
      <c r="Y96" t="s" s="146">
        <v>2569</v>
      </c>
      <c r="Z96" t="s" s="146">
        <v>2570</v>
      </c>
      <c r="AA96" t="s" s="186">
        <v>31</v>
      </c>
      <c r="AB96" s="141">
        <f>100*AC96</f>
        <v>8.968205599999999</v>
      </c>
      <c r="AC96" s="190">
        <v>0.089682056</v>
      </c>
      <c r="AD96" t="s" s="187">
        <v>2365</v>
      </c>
      <c r="AE96" s="141">
        <v>8.5296626</v>
      </c>
      <c r="AF96" s="190">
        <v>0.085296626</v>
      </c>
      <c r="AG96" s="138"/>
      <c r="AH96" s="145">
        <v>75792</v>
      </c>
      <c r="AI96" s="145">
        <v>41045</v>
      </c>
      <c r="AJ96" s="145">
        <v>204</v>
      </c>
      <c r="AK96" s="145">
        <v>12632</v>
      </c>
      <c r="AL96" s="145">
        <v>7888</v>
      </c>
      <c r="AM96" s="148">
        <f>100*AL96/$AI96</f>
        <v>19.2179315385552</v>
      </c>
      <c r="AN96" s="145">
        <f>IF(AM96&gt;$AI$8,1,0)</f>
        <v>0</v>
      </c>
      <c r="AO96" s="148">
        <f>IF($R96=AL$17,AM96,0)</f>
        <v>19.2179315385552</v>
      </c>
      <c r="AP96" s="145">
        <v>20520</v>
      </c>
      <c r="AQ96" s="148">
        <f>100*AP96/$AI96</f>
        <v>49.9939091241321</v>
      </c>
      <c r="AR96" s="145">
        <f>IF(AQ96&gt;$AI$8,1,0)</f>
        <v>0</v>
      </c>
      <c r="AS96" s="148">
        <f>IF($R96=AP$17,AQ96,0)</f>
        <v>0</v>
      </c>
      <c r="AT96" s="145">
        <v>2721</v>
      </c>
      <c r="AU96" s="148">
        <f>100*AT96/$AI96</f>
        <v>6.62930929467657</v>
      </c>
      <c r="AV96" s="145">
        <f>IF(AU96&gt;$AI$8,1,0)</f>
        <v>0</v>
      </c>
      <c r="AW96" s="148">
        <f>IF($R96=AT$17,AU96,0)</f>
        <v>0</v>
      </c>
      <c r="AX96" s="145">
        <v>3501</v>
      </c>
      <c r="AY96" s="148">
        <f>100*AX96/$AI96</f>
        <v>8.52966256547692</v>
      </c>
      <c r="AZ96" s="145">
        <f>IF(AY96&gt;$AI$8,1,0)</f>
        <v>0</v>
      </c>
      <c r="BA96" s="148">
        <f>IF($R96=AX$17,AY96,0)</f>
        <v>0</v>
      </c>
      <c r="BB96" s="145">
        <v>3681</v>
      </c>
      <c r="BC96" s="148">
        <f>100*BB96/$AI96</f>
        <v>8.968205627969301</v>
      </c>
      <c r="BD96" s="145">
        <f>IF(BC96&gt;$AI$8,1,0)</f>
        <v>0</v>
      </c>
      <c r="BE96" s="148">
        <f>IF($R96=BB$17,BC96,0)</f>
        <v>0</v>
      </c>
      <c r="BF96" s="145">
        <v>0</v>
      </c>
      <c r="BG96" s="148">
        <f>100*BF96/$AI96</f>
        <v>0</v>
      </c>
      <c r="BH96" s="145">
        <f>IF(BG96&gt;$AI$8,1,0)</f>
        <v>0</v>
      </c>
      <c r="BI96" s="148">
        <f>IF($R96=BF$17,BG96,0)</f>
        <v>0</v>
      </c>
      <c r="BJ96" s="145">
        <v>0</v>
      </c>
      <c r="BK96" s="148">
        <f>100*BJ96/$AI96</f>
        <v>0</v>
      </c>
      <c r="BL96" s="145">
        <f>IF(BK96&gt;$AI$8,1,0)</f>
        <v>0</v>
      </c>
      <c r="BM96" s="148">
        <f>IF($R96=BJ$17,BK96,0)</f>
        <v>0</v>
      </c>
      <c r="BN96" s="145">
        <v>0</v>
      </c>
      <c r="BO96" s="148">
        <f>100*BN96/$AI96</f>
        <v>0</v>
      </c>
      <c r="BP96" s="145">
        <f>IF(BO96&gt;$AI$8,1,0)</f>
        <v>0</v>
      </c>
      <c r="BQ96" s="148">
        <f>IF($R96=BN$17,BO96,0)</f>
        <v>0</v>
      </c>
      <c r="BR96" s="145">
        <v>0</v>
      </c>
      <c r="BS96" s="148">
        <f>100*BR96/$AI96</f>
        <v>0</v>
      </c>
      <c r="BT96" s="145">
        <f>IF(BS96&gt;$AI$8,1,0)</f>
        <v>0</v>
      </c>
      <c r="BU96" s="148">
        <f>IF($R96=BR$17,BS96,0)</f>
        <v>0</v>
      </c>
      <c r="BV96" s="145">
        <v>0</v>
      </c>
      <c r="BW96" s="148">
        <f>100*BV96/$AI96</f>
        <v>0</v>
      </c>
      <c r="BX96" s="145">
        <f>IF(BW96&gt;$AI$8,1,0)</f>
        <v>0</v>
      </c>
      <c r="BY96" s="148">
        <f>IF($R96=BV$17,BW96,0)</f>
        <v>0</v>
      </c>
      <c r="BZ96" s="145">
        <v>0</v>
      </c>
      <c r="CA96" s="148">
        <f>100*BZ96/$AI96</f>
        <v>0</v>
      </c>
      <c r="CB96" s="145">
        <f>IF(CA96&gt;$AI$8,1,0)</f>
        <v>0</v>
      </c>
      <c r="CC96" s="148">
        <f>IF($R96=BZ$17,CA96,0)</f>
        <v>0</v>
      </c>
      <c r="CD96" s="145">
        <v>0</v>
      </c>
      <c r="CE96" s="148">
        <f>100*CD96/$AI96</f>
        <v>0</v>
      </c>
      <c r="CF96" s="145">
        <f>IF(CE96&gt;$AI$8,1,0)</f>
        <v>0</v>
      </c>
      <c r="CG96" s="148">
        <f>IF($R96=CD$17,CE96,0)</f>
        <v>0</v>
      </c>
      <c r="CH96" s="145">
        <v>0</v>
      </c>
      <c r="CI96" s="148">
        <f>100*CH96/$AI96</f>
        <v>0</v>
      </c>
      <c r="CJ96" s="145">
        <f>IF(CI96&gt;$AI$8,1,0)</f>
        <v>0</v>
      </c>
      <c r="CK96" s="148">
        <f>IF($R96=CH$17,CI96,0)</f>
        <v>0</v>
      </c>
      <c r="CL96" s="145">
        <v>0</v>
      </c>
      <c r="CM96" s="145">
        <v>0</v>
      </c>
      <c r="CN96" s="149"/>
    </row>
    <row r="97" ht="15.75" customHeight="1">
      <c r="A97" t="s" s="179">
        <v>2571</v>
      </c>
      <c r="B97" t="s" s="180">
        <v>160</v>
      </c>
      <c r="C97" t="s" s="180">
        <v>2572</v>
      </c>
      <c r="D97" t="s" s="181">
        <v>162</v>
      </c>
      <c r="E97" t="s" s="182">
        <v>79</v>
      </c>
      <c r="F97" t="s" s="130">
        <v>80</v>
      </c>
      <c r="G97" t="s" s="130">
        <v>297</v>
      </c>
      <c r="H97" t="s" s="130">
        <v>2573</v>
      </c>
      <c r="I97" t="s" s="130">
        <v>49</v>
      </c>
      <c r="J97" t="s" s="130">
        <v>50</v>
      </c>
      <c r="K97" t="s" s="183">
        <f>_xlfn.IFS(Q97=0,O97,T97=1,R97,U97=1,AA97)</f>
        <v>28</v>
      </c>
      <c r="L97" s="189">
        <f>_xlfn.IFS(Q97=0,P97,T97=1,S97,U97=1,AB97)</f>
        <v>49.3144651679369</v>
      </c>
      <c r="M97" t="s" s="130">
        <f>IF(O97="Lab","over","under")</f>
        <v>2429</v>
      </c>
      <c r="N97" s="173">
        <v>1</v>
      </c>
      <c r="O97" t="s" s="184">
        <v>28</v>
      </c>
      <c r="P97" s="131">
        <f>AQ97</f>
        <v>49.3144651679369</v>
      </c>
      <c r="Q97" s="173">
        <f>T97+U97+V97</f>
        <v>0</v>
      </c>
      <c r="R97" t="s" s="185">
        <v>27</v>
      </c>
      <c r="S97" s="131">
        <f>AO97</f>
        <v>24.6026578836506</v>
      </c>
      <c r="T97" s="169"/>
      <c r="U97" s="169"/>
      <c r="V97" s="169"/>
      <c r="W97" s="169"/>
      <c r="X97" t="s" s="130">
        <f>IF($A97=Y97,"ok","bad")</f>
        <v>2430</v>
      </c>
      <c r="Y97" t="s" s="130">
        <v>2571</v>
      </c>
      <c r="Z97" t="s" s="130">
        <v>2572</v>
      </c>
      <c r="AA97" t="s" s="186">
        <v>2365</v>
      </c>
      <c r="AB97" s="125">
        <f>100*AC97</f>
        <v>10.254299</v>
      </c>
      <c r="AC97" s="191">
        <v>0.10254299</v>
      </c>
      <c r="AD97" t="s" s="187">
        <v>29</v>
      </c>
      <c r="AE97" s="125">
        <v>8.4945042</v>
      </c>
      <c r="AF97" s="191">
        <v>0.084945042</v>
      </c>
      <c r="AG97" s="169"/>
      <c r="AH97" s="173">
        <v>77198</v>
      </c>
      <c r="AI97" s="173">
        <v>52222</v>
      </c>
      <c r="AJ97" s="173">
        <v>218</v>
      </c>
      <c r="AK97" s="173">
        <v>12905</v>
      </c>
      <c r="AL97" s="173">
        <v>12848</v>
      </c>
      <c r="AM97" s="175">
        <f>100*AL97/$AI97</f>
        <v>24.6026578836506</v>
      </c>
      <c r="AN97" s="173">
        <f>IF(AM97&gt;$AI$8,1,0)</f>
        <v>0</v>
      </c>
      <c r="AO97" s="175">
        <f>IF($R97=AL$17,AM97,0)</f>
        <v>24.6026578836506</v>
      </c>
      <c r="AP97" s="173">
        <v>25753</v>
      </c>
      <c r="AQ97" s="175">
        <f>100*AP97/$AI97</f>
        <v>49.3144651679369</v>
      </c>
      <c r="AR97" s="173">
        <f>IF(AQ97&gt;$AI$8,1,0)</f>
        <v>0</v>
      </c>
      <c r="AS97" s="175">
        <f>IF($R97=AP$17,AQ97,0)</f>
        <v>0</v>
      </c>
      <c r="AT97" s="173">
        <v>4436</v>
      </c>
      <c r="AU97" s="175">
        <f>100*AT97/$AI97</f>
        <v>8.4945042319329</v>
      </c>
      <c r="AV97" s="173">
        <f>IF(AU97&gt;$AI$8,1,0)</f>
        <v>0</v>
      </c>
      <c r="AW97" s="175">
        <f>IF($R97=AT$17,AU97,0)</f>
        <v>0</v>
      </c>
      <c r="AX97" s="173">
        <v>5355</v>
      </c>
      <c r="AY97" s="175">
        <f>100*AX97/$AI97</f>
        <v>10.2542989544636</v>
      </c>
      <c r="AZ97" s="173">
        <f>IF(AY97&gt;$AI$8,1,0)</f>
        <v>0</v>
      </c>
      <c r="BA97" s="175">
        <f>IF($R97=AX$17,AY97,0)</f>
        <v>0</v>
      </c>
      <c r="BB97" s="173">
        <v>3830</v>
      </c>
      <c r="BC97" s="175">
        <f>100*BB97/$AI97</f>
        <v>7.33407376201601</v>
      </c>
      <c r="BD97" s="173">
        <f>IF(BC97&gt;$AI$8,1,0)</f>
        <v>0</v>
      </c>
      <c r="BE97" s="175">
        <f>IF($R97=BB$17,BC97,0)</f>
        <v>0</v>
      </c>
      <c r="BF97" s="173">
        <v>0</v>
      </c>
      <c r="BG97" s="175">
        <f>100*BF97/$AI97</f>
        <v>0</v>
      </c>
      <c r="BH97" s="173">
        <f>IF(BG97&gt;$AI$8,1,0)</f>
        <v>0</v>
      </c>
      <c r="BI97" s="175">
        <f>IF($R97=BF$17,BG97,0)</f>
        <v>0</v>
      </c>
      <c r="BJ97" s="173">
        <v>0</v>
      </c>
      <c r="BK97" s="175">
        <f>100*BJ97/$AI97</f>
        <v>0</v>
      </c>
      <c r="BL97" s="173">
        <f>IF(BK97&gt;$AI$8,1,0)</f>
        <v>0</v>
      </c>
      <c r="BM97" s="175">
        <f>IF($R97=BJ$17,BK97,0)</f>
        <v>0</v>
      </c>
      <c r="BN97" s="173">
        <v>0</v>
      </c>
      <c r="BO97" s="175">
        <f>100*BN97/$AI97</f>
        <v>0</v>
      </c>
      <c r="BP97" s="173">
        <f>IF(BO97&gt;$AI$8,1,0)</f>
        <v>0</v>
      </c>
      <c r="BQ97" s="175">
        <f>IF($R97=BN$17,BO97,0)</f>
        <v>0</v>
      </c>
      <c r="BR97" s="173">
        <v>0</v>
      </c>
      <c r="BS97" s="175">
        <f>100*BR97/$AI97</f>
        <v>0</v>
      </c>
      <c r="BT97" s="173">
        <f>IF(BS97&gt;$AI$8,1,0)</f>
        <v>0</v>
      </c>
      <c r="BU97" s="175">
        <f>IF($R97=BR$17,BS97,0)</f>
        <v>0</v>
      </c>
      <c r="BV97" s="173">
        <v>0</v>
      </c>
      <c r="BW97" s="175">
        <f>100*BV97/$AI97</f>
        <v>0</v>
      </c>
      <c r="BX97" s="173">
        <f>IF(BW97&gt;$AI$8,1,0)</f>
        <v>0</v>
      </c>
      <c r="BY97" s="175">
        <f>IF($R97=BV$17,BW97,0)</f>
        <v>0</v>
      </c>
      <c r="BZ97" s="173">
        <v>0</v>
      </c>
      <c r="CA97" s="175">
        <f>100*BZ97/$AI97</f>
        <v>0</v>
      </c>
      <c r="CB97" s="173">
        <f>IF(CA97&gt;$AI$8,1,0)</f>
        <v>0</v>
      </c>
      <c r="CC97" s="175">
        <f>IF($R97=BZ$17,CA97,0)</f>
        <v>0</v>
      </c>
      <c r="CD97" s="173">
        <v>0</v>
      </c>
      <c r="CE97" s="175">
        <f>100*CD97/$AI97</f>
        <v>0</v>
      </c>
      <c r="CF97" s="173">
        <f>IF(CE97&gt;$AI$8,1,0)</f>
        <v>0</v>
      </c>
      <c r="CG97" s="175">
        <f>IF($R97=CD$17,CE97,0)</f>
        <v>0</v>
      </c>
      <c r="CH97" s="173">
        <v>0</v>
      </c>
      <c r="CI97" s="175">
        <f>100*CH97/$AI97</f>
        <v>0</v>
      </c>
      <c r="CJ97" s="173">
        <f>IF(CI97&gt;$AI$8,1,0)</f>
        <v>0</v>
      </c>
      <c r="CK97" s="175">
        <f>IF($R97=CH$17,CI97,0)</f>
        <v>0</v>
      </c>
      <c r="CL97" s="173">
        <v>0</v>
      </c>
      <c r="CM97" s="173">
        <v>0</v>
      </c>
      <c r="CN97" s="176"/>
    </row>
    <row r="98" ht="31.95" customHeight="1">
      <c r="A98" t="s" s="179">
        <v>2574</v>
      </c>
      <c r="B98" t="s" s="180">
        <v>166</v>
      </c>
      <c r="C98" t="s" s="180">
        <v>2575</v>
      </c>
      <c r="D98" t="s" s="181">
        <v>169</v>
      </c>
      <c r="E98" t="s" s="188">
        <v>79</v>
      </c>
      <c r="F98" t="s" s="146">
        <v>80</v>
      </c>
      <c r="G98" t="s" s="146">
        <v>1257</v>
      </c>
      <c r="H98" t="s" s="146">
        <v>740</v>
      </c>
      <c r="I98" t="s" s="146">
        <v>64</v>
      </c>
      <c r="J98" t="s" s="146">
        <v>50</v>
      </c>
      <c r="K98" t="s" s="183">
        <f>_xlfn.IFS(Q98=0,O98,T98=1,R98,U98=1,AA98)</f>
        <v>28</v>
      </c>
      <c r="L98" s="189">
        <f>_xlfn.IFS(Q98=0,P98,T98=1,S98,U98=1,AB98)</f>
        <v>48.3415297687559</v>
      </c>
      <c r="M98" t="s" s="146">
        <f>IF(O98="Lab","over","under")</f>
        <v>2429</v>
      </c>
      <c r="N98" s="145">
        <v>1</v>
      </c>
      <c r="O98" t="s" s="184">
        <v>28</v>
      </c>
      <c r="P98" s="147">
        <f>AQ98</f>
        <v>48.3415297687559</v>
      </c>
      <c r="Q98" s="145">
        <f>T98+U98+V98</f>
        <v>0</v>
      </c>
      <c r="R98" t="s" s="185">
        <v>2365</v>
      </c>
      <c r="S98" s="147">
        <f>BA98</f>
        <v>20.406508318510</v>
      </c>
      <c r="T98" s="138"/>
      <c r="U98" s="138"/>
      <c r="V98" s="138"/>
      <c r="W98" s="138"/>
      <c r="X98" t="s" s="146">
        <f>IF($A98=Y98,"ok","bad")</f>
        <v>2430</v>
      </c>
      <c r="Y98" t="s" s="146">
        <v>2574</v>
      </c>
      <c r="Z98" t="s" s="146">
        <v>2575</v>
      </c>
      <c r="AA98" t="s" s="186">
        <v>27</v>
      </c>
      <c r="AB98" s="141">
        <f>100*AC98</f>
        <v>12.8099822</v>
      </c>
      <c r="AC98" s="190">
        <v>0.128099822</v>
      </c>
      <c r="AD98" t="s" s="187">
        <v>29</v>
      </c>
      <c r="AE98" s="141">
        <v>8.4911583</v>
      </c>
      <c r="AF98" s="190">
        <v>0.084911583</v>
      </c>
      <c r="AG98" s="138"/>
      <c r="AH98" s="145">
        <v>75280</v>
      </c>
      <c r="AI98" s="145">
        <v>38228</v>
      </c>
      <c r="AJ98" s="145">
        <v>137</v>
      </c>
      <c r="AK98" s="145">
        <v>10679</v>
      </c>
      <c r="AL98" s="145">
        <v>4897</v>
      </c>
      <c r="AM98" s="148">
        <f>100*AL98/$AI98</f>
        <v>12.8099822119912</v>
      </c>
      <c r="AN98" s="145">
        <f>IF(AM98&gt;$AI$8,1,0)</f>
        <v>0</v>
      </c>
      <c r="AO98" s="148">
        <f>IF($R98=AL$17,AM98,0)</f>
        <v>0</v>
      </c>
      <c r="AP98" s="145">
        <v>18480</v>
      </c>
      <c r="AQ98" s="148">
        <f>100*AP98/$AI98</f>
        <v>48.3415297687559</v>
      </c>
      <c r="AR98" s="145">
        <f>IF(AQ98&gt;$AI$8,1,0)</f>
        <v>0</v>
      </c>
      <c r="AS98" s="148">
        <f>IF($R98=AP$17,AQ98,0)</f>
        <v>0</v>
      </c>
      <c r="AT98" s="145">
        <v>3246</v>
      </c>
      <c r="AU98" s="148">
        <f>100*AT98/$AI98</f>
        <v>8.49115831327823</v>
      </c>
      <c r="AV98" s="145">
        <f>IF(AU98&gt;$AI$8,1,0)</f>
        <v>0</v>
      </c>
      <c r="AW98" s="148">
        <f>IF($R98=AT$17,AU98,0)</f>
        <v>0</v>
      </c>
      <c r="AX98" s="145">
        <v>7801</v>
      </c>
      <c r="AY98" s="148">
        <f>100*AX98/$AI98</f>
        <v>20.406508318510</v>
      </c>
      <c r="AZ98" s="145">
        <f>IF(AY98&gt;$AI$8,1,0)</f>
        <v>0</v>
      </c>
      <c r="BA98" s="148">
        <f>IF($R98=AX$17,AY98,0)</f>
        <v>20.406508318510</v>
      </c>
      <c r="BB98" s="145">
        <v>2322</v>
      </c>
      <c r="BC98" s="148">
        <f>100*BB98/$AI98</f>
        <v>6.07408182484043</v>
      </c>
      <c r="BD98" s="145">
        <f>IF(BC98&gt;$AI$8,1,0)</f>
        <v>0</v>
      </c>
      <c r="BE98" s="148">
        <f>IF($R98=BB$17,BC98,0)</f>
        <v>0</v>
      </c>
      <c r="BF98" s="145">
        <v>0</v>
      </c>
      <c r="BG98" s="148">
        <f>100*BF98/$AI98</f>
        <v>0</v>
      </c>
      <c r="BH98" s="145">
        <f>IF(BG98&gt;$AI$8,1,0)</f>
        <v>0</v>
      </c>
      <c r="BI98" s="148">
        <f>IF($R98=BF$17,BG98,0)</f>
        <v>0</v>
      </c>
      <c r="BJ98" s="145">
        <v>0</v>
      </c>
      <c r="BK98" s="148">
        <f>100*BJ98/$AI98</f>
        <v>0</v>
      </c>
      <c r="BL98" s="145">
        <f>IF(BK98&gt;$AI$8,1,0)</f>
        <v>0</v>
      </c>
      <c r="BM98" s="148">
        <f>IF($R98=BJ$17,BK98,0)</f>
        <v>0</v>
      </c>
      <c r="BN98" s="145">
        <v>0</v>
      </c>
      <c r="BO98" s="148">
        <f>100*BN98/$AI98</f>
        <v>0</v>
      </c>
      <c r="BP98" s="145">
        <f>IF(BO98&gt;$AI$8,1,0)</f>
        <v>0</v>
      </c>
      <c r="BQ98" s="148">
        <f>IF($R98=BN$17,BO98,0)</f>
        <v>0</v>
      </c>
      <c r="BR98" s="145">
        <v>0</v>
      </c>
      <c r="BS98" s="148">
        <f>100*BR98/$AI98</f>
        <v>0</v>
      </c>
      <c r="BT98" s="145">
        <f>IF(BS98&gt;$AI$8,1,0)</f>
        <v>0</v>
      </c>
      <c r="BU98" s="148">
        <f>IF($R98=BR$17,BS98,0)</f>
        <v>0</v>
      </c>
      <c r="BV98" s="145">
        <v>0</v>
      </c>
      <c r="BW98" s="148">
        <f>100*BV98/$AI98</f>
        <v>0</v>
      </c>
      <c r="BX98" s="145">
        <f>IF(BW98&gt;$AI$8,1,0)</f>
        <v>0</v>
      </c>
      <c r="BY98" s="148">
        <f>IF($R98=BV$17,BW98,0)</f>
        <v>0</v>
      </c>
      <c r="BZ98" s="145">
        <v>0</v>
      </c>
      <c r="CA98" s="148">
        <f>100*BZ98/$AI98</f>
        <v>0</v>
      </c>
      <c r="CB98" s="145">
        <f>IF(CA98&gt;$AI$8,1,0)</f>
        <v>0</v>
      </c>
      <c r="CC98" s="148">
        <f>IF($R98=BZ$17,CA98,0)</f>
        <v>0</v>
      </c>
      <c r="CD98" s="145">
        <v>0</v>
      </c>
      <c r="CE98" s="148">
        <f>100*CD98/$AI98</f>
        <v>0</v>
      </c>
      <c r="CF98" s="145">
        <f>IF(CE98&gt;$AI$8,1,0)</f>
        <v>0</v>
      </c>
      <c r="CG98" s="148">
        <f>IF($R98=CD$17,CE98,0)</f>
        <v>0</v>
      </c>
      <c r="CH98" s="145">
        <v>0</v>
      </c>
      <c r="CI98" s="148">
        <f>100*CH98/$AI98</f>
        <v>0</v>
      </c>
      <c r="CJ98" s="145">
        <f>IF(CI98&gt;$AI$8,1,0)</f>
        <v>0</v>
      </c>
      <c r="CK98" s="148">
        <f>IF($R98=CH$17,CI98,0)</f>
        <v>0</v>
      </c>
      <c r="CL98" s="145">
        <v>0</v>
      </c>
      <c r="CM98" s="145">
        <v>0</v>
      </c>
      <c r="CN98" s="149"/>
    </row>
    <row r="99" ht="15.75" customHeight="1">
      <c r="A99" t="s" s="179">
        <v>2576</v>
      </c>
      <c r="B99" t="s" s="180">
        <v>160</v>
      </c>
      <c r="C99" t="s" s="180">
        <v>1221</v>
      </c>
      <c r="D99" t="s" s="181">
        <v>162</v>
      </c>
      <c r="E99" t="s" s="182">
        <v>79</v>
      </c>
      <c r="F99" t="s" s="130">
        <v>80</v>
      </c>
      <c r="G99" t="s" s="130">
        <v>1222</v>
      </c>
      <c r="H99" t="s" s="130">
        <v>1223</v>
      </c>
      <c r="I99" t="s" s="130">
        <v>64</v>
      </c>
      <c r="J99" t="s" s="130">
        <v>50</v>
      </c>
      <c r="K99" t="s" s="183">
        <f>O99</f>
        <v>28</v>
      </c>
      <c r="L99" s="189">
        <f>P99</f>
        <v>53.6698320624971</v>
      </c>
      <c r="M99" t="s" s="130">
        <f>IF(O99="Lab","over","under")</f>
        <v>2429</v>
      </c>
      <c r="N99" s="173">
        <v>1</v>
      </c>
      <c r="O99" t="s" s="184">
        <v>28</v>
      </c>
      <c r="P99" s="131">
        <f>AQ99</f>
        <v>53.6698320624971</v>
      </c>
      <c r="Q99" s="173">
        <f>T99+U99+V99</f>
        <v>0</v>
      </c>
      <c r="R99" t="s" s="185">
        <v>31</v>
      </c>
      <c r="S99" s="131">
        <f>BE99</f>
        <v>17.5211676100482</v>
      </c>
      <c r="T99" s="169"/>
      <c r="U99" s="169"/>
      <c r="V99" s="169"/>
      <c r="W99" s="169"/>
      <c r="X99" t="s" s="130">
        <f>IF($A99=Y99,"ok","bad")</f>
        <v>2430</v>
      </c>
      <c r="Y99" t="s" s="130">
        <v>2576</v>
      </c>
      <c r="Z99" t="s" s="130">
        <v>1221</v>
      </c>
      <c r="AA99" t="s" s="186">
        <v>29</v>
      </c>
      <c r="AB99" s="125">
        <f>100*AC99</f>
        <v>9.461103100000001</v>
      </c>
      <c r="AC99" s="191">
        <v>0.094611031</v>
      </c>
      <c r="AD99" t="s" s="187">
        <v>27</v>
      </c>
      <c r="AE99" s="125">
        <v>8.3828414</v>
      </c>
      <c r="AF99" s="191">
        <v>0.083828414</v>
      </c>
      <c r="AG99" s="169"/>
      <c r="AH99" s="173">
        <v>74122</v>
      </c>
      <c r="AI99" s="173">
        <v>42754</v>
      </c>
      <c r="AJ99" s="173">
        <v>199</v>
      </c>
      <c r="AK99" s="173">
        <v>15455</v>
      </c>
      <c r="AL99" s="173">
        <v>3584</v>
      </c>
      <c r="AM99" s="175">
        <f>100*AL99/$AI99</f>
        <v>8.38284137156757</v>
      </c>
      <c r="AN99" s="173">
        <f>IF(AM99&gt;$AI$8,1,0)</f>
        <v>0</v>
      </c>
      <c r="AO99" s="175">
        <f>IF($R99=AL$17,AM99,0)</f>
        <v>0</v>
      </c>
      <c r="AP99" s="173">
        <v>22946</v>
      </c>
      <c r="AQ99" s="175">
        <f>100*AP99/$AI99</f>
        <v>53.6698320624971</v>
      </c>
      <c r="AR99" s="173">
        <f>IF(AQ99&gt;$AI$8,1,0)</f>
        <v>1</v>
      </c>
      <c r="AS99" s="175">
        <f>IF($R99=AP$17,AQ99,0)</f>
        <v>0</v>
      </c>
      <c r="AT99" s="173">
        <v>4045</v>
      </c>
      <c r="AU99" s="175">
        <f>100*AT99/$AI99</f>
        <v>9.461103054684941</v>
      </c>
      <c r="AV99" s="173">
        <f>IF(AU99&gt;$AI$8,1,0)</f>
        <v>0</v>
      </c>
      <c r="AW99" s="175">
        <f>IF($R99=AT$17,AU99,0)</f>
        <v>0</v>
      </c>
      <c r="AX99" s="173">
        <v>3388</v>
      </c>
      <c r="AY99" s="175">
        <f>100*AX99/$AI99</f>
        <v>7.92440473405997</v>
      </c>
      <c r="AZ99" s="173">
        <f>IF(AY99&gt;$AI$8,1,0)</f>
        <v>0</v>
      </c>
      <c r="BA99" s="175">
        <f>IF($R99=AX$17,AY99,0)</f>
        <v>0</v>
      </c>
      <c r="BB99" s="173">
        <v>7491</v>
      </c>
      <c r="BC99" s="175">
        <f>100*BB99/$AI99</f>
        <v>17.5211676100482</v>
      </c>
      <c r="BD99" s="173">
        <f>IF(BC99&gt;$AI$8,1,0)</f>
        <v>0</v>
      </c>
      <c r="BE99" s="175">
        <f>IF($R99=BB$17,BC99,0)</f>
        <v>17.5211676100482</v>
      </c>
      <c r="BF99" s="173">
        <v>0</v>
      </c>
      <c r="BG99" s="175">
        <f>100*BF99/$AI99</f>
        <v>0</v>
      </c>
      <c r="BH99" s="173">
        <f>IF(BG99&gt;$AI$8,1,0)</f>
        <v>0</v>
      </c>
      <c r="BI99" s="175">
        <f>IF($R99=BF$17,BG99,0)</f>
        <v>0</v>
      </c>
      <c r="BJ99" s="173">
        <v>0</v>
      </c>
      <c r="BK99" s="175">
        <f>100*BJ99/$AI99</f>
        <v>0</v>
      </c>
      <c r="BL99" s="173">
        <f>IF(BK99&gt;$AI$8,1,0)</f>
        <v>0</v>
      </c>
      <c r="BM99" s="175">
        <f>IF($R99=BJ$17,BK99,0)</f>
        <v>0</v>
      </c>
      <c r="BN99" s="173">
        <v>0</v>
      </c>
      <c r="BO99" s="175">
        <f>100*BN99/$AI99</f>
        <v>0</v>
      </c>
      <c r="BP99" s="173">
        <f>IF(BO99&gt;$AI$8,1,0)</f>
        <v>0</v>
      </c>
      <c r="BQ99" s="175">
        <f>IF($R99=BN$17,BO99,0)</f>
        <v>0</v>
      </c>
      <c r="BR99" s="173">
        <v>0</v>
      </c>
      <c r="BS99" s="175">
        <f>100*BR99/$AI99</f>
        <v>0</v>
      </c>
      <c r="BT99" s="173">
        <f>IF(BS99&gt;$AI$8,1,0)</f>
        <v>0</v>
      </c>
      <c r="BU99" s="175">
        <f>IF($R99=BR$17,BS99,0)</f>
        <v>0</v>
      </c>
      <c r="BV99" s="173">
        <v>0</v>
      </c>
      <c r="BW99" s="175">
        <f>100*BV99/$AI99</f>
        <v>0</v>
      </c>
      <c r="BX99" s="173">
        <f>IF(BW99&gt;$AI$8,1,0)</f>
        <v>0</v>
      </c>
      <c r="BY99" s="175">
        <f>IF($R99=BV$17,BW99,0)</f>
        <v>0</v>
      </c>
      <c r="BZ99" s="173">
        <v>0</v>
      </c>
      <c r="CA99" s="175">
        <f>100*BZ99/$AI99</f>
        <v>0</v>
      </c>
      <c r="CB99" s="173">
        <f>IF(CA99&gt;$AI$8,1,0)</f>
        <v>0</v>
      </c>
      <c r="CC99" s="175">
        <f>IF($R99=BZ$17,CA99,0)</f>
        <v>0</v>
      </c>
      <c r="CD99" s="173">
        <v>0</v>
      </c>
      <c r="CE99" s="175">
        <f>100*CD99/$AI99</f>
        <v>0</v>
      </c>
      <c r="CF99" s="173">
        <f>IF(CE99&gt;$AI$8,1,0)</f>
        <v>0</v>
      </c>
      <c r="CG99" s="175">
        <f>IF($R99=CD$17,CE99,0)</f>
        <v>0</v>
      </c>
      <c r="CH99" s="173">
        <v>0</v>
      </c>
      <c r="CI99" s="175">
        <f>100*CH99/$AI99</f>
        <v>0</v>
      </c>
      <c r="CJ99" s="173">
        <f>IF(CI99&gt;$AI$8,1,0)</f>
        <v>0</v>
      </c>
      <c r="CK99" s="175">
        <f>IF($R99=CH$17,CI99,0)</f>
        <v>0</v>
      </c>
      <c r="CL99" s="173">
        <v>640</v>
      </c>
      <c r="CM99" s="173">
        <v>0</v>
      </c>
      <c r="CN99" s="176"/>
    </row>
    <row r="100" ht="15.75" customHeight="1">
      <c r="A100" t="s" s="179">
        <v>2577</v>
      </c>
      <c r="B100" t="s" s="180">
        <v>160</v>
      </c>
      <c r="C100" t="s" s="180">
        <v>2103</v>
      </c>
      <c r="D100" t="s" s="181">
        <v>162</v>
      </c>
      <c r="E100" t="s" s="188">
        <v>79</v>
      </c>
      <c r="F100" t="s" s="146">
        <v>80</v>
      </c>
      <c r="G100" t="s" s="146">
        <v>2104</v>
      </c>
      <c r="H100" t="s" s="146">
        <v>2105</v>
      </c>
      <c r="I100" t="s" s="146">
        <v>64</v>
      </c>
      <c r="J100" t="s" s="146">
        <v>50</v>
      </c>
      <c r="K100" t="s" s="183">
        <f>O100</f>
        <v>28</v>
      </c>
      <c r="L100" s="189">
        <f>P100</f>
        <v>55.1706552329864</v>
      </c>
      <c r="M100" t="s" s="146">
        <f>IF(O100="Lab","over","under")</f>
        <v>2429</v>
      </c>
      <c r="N100" s="145">
        <v>1</v>
      </c>
      <c r="O100" t="s" s="184">
        <v>28</v>
      </c>
      <c r="P100" s="147">
        <f>AQ100</f>
        <v>55.1706552329864</v>
      </c>
      <c r="Q100" s="145">
        <f>T100+U100+V100</f>
        <v>0</v>
      </c>
      <c r="R100" t="s" s="185">
        <v>27</v>
      </c>
      <c r="S100" s="147">
        <f>AO100</f>
        <v>18.3631452694407</v>
      </c>
      <c r="T100" s="138"/>
      <c r="U100" s="138"/>
      <c r="V100" s="138"/>
      <c r="W100" s="138"/>
      <c r="X100" t="s" s="146">
        <f>IF($A100=Y100,"ok","bad")</f>
        <v>2430</v>
      </c>
      <c r="Y100" t="s" s="146">
        <v>2577</v>
      </c>
      <c r="Z100" t="s" s="146">
        <v>2103</v>
      </c>
      <c r="AA100" t="s" s="186">
        <v>31</v>
      </c>
      <c r="AB100" s="141">
        <f>100*AC100</f>
        <v>10.7134088</v>
      </c>
      <c r="AC100" s="190">
        <v>0.107134088</v>
      </c>
      <c r="AD100" t="s" s="187">
        <v>29</v>
      </c>
      <c r="AE100" s="141">
        <v>8.382600200000001</v>
      </c>
      <c r="AF100" s="190">
        <v>0.083826002</v>
      </c>
      <c r="AG100" s="138"/>
      <c r="AH100" s="145">
        <v>76168</v>
      </c>
      <c r="AI100" s="145">
        <v>52943</v>
      </c>
      <c r="AJ100" s="145">
        <v>255</v>
      </c>
      <c r="AK100" s="145">
        <v>19487</v>
      </c>
      <c r="AL100" s="145">
        <v>9722</v>
      </c>
      <c r="AM100" s="148">
        <f>100*AL100/$AI100</f>
        <v>18.3631452694407</v>
      </c>
      <c r="AN100" s="145">
        <f>IF(AM100&gt;$AI$8,1,0)</f>
        <v>0</v>
      </c>
      <c r="AO100" s="148">
        <f>IF($R100=AL$17,AM100,0)</f>
        <v>18.3631452694407</v>
      </c>
      <c r="AP100" s="145">
        <v>29209</v>
      </c>
      <c r="AQ100" s="148">
        <f>100*AP100/$AI100</f>
        <v>55.1706552329864</v>
      </c>
      <c r="AR100" s="145">
        <f>IF(AQ100&gt;$AI$8,1,0)</f>
        <v>1</v>
      </c>
      <c r="AS100" s="148">
        <f>IF($R100=AP$17,AQ100,0)</f>
        <v>0</v>
      </c>
      <c r="AT100" s="145">
        <v>4438</v>
      </c>
      <c r="AU100" s="148">
        <f>100*AT100/$AI100</f>
        <v>8.38260015488355</v>
      </c>
      <c r="AV100" s="145">
        <f>IF(AU100&gt;$AI$8,1,0)</f>
        <v>0</v>
      </c>
      <c r="AW100" s="148">
        <f>IF($R100=AT$17,AU100,0)</f>
        <v>0</v>
      </c>
      <c r="AX100" s="145">
        <v>2546</v>
      </c>
      <c r="AY100" s="148">
        <f>100*AX100/$AI100</f>
        <v>4.80894546965605</v>
      </c>
      <c r="AZ100" s="145">
        <f>IF(AY100&gt;$AI$8,1,0)</f>
        <v>0</v>
      </c>
      <c r="BA100" s="148">
        <f>IF($R100=AX$17,AY100,0)</f>
        <v>0</v>
      </c>
      <c r="BB100" s="145">
        <v>5672</v>
      </c>
      <c r="BC100" s="148">
        <f>100*BB100/$AI100</f>
        <v>10.7134087603649</v>
      </c>
      <c r="BD100" s="145">
        <f>IF(BC100&gt;$AI$8,1,0)</f>
        <v>0</v>
      </c>
      <c r="BE100" s="148">
        <f>IF($R100=BB$17,BC100,0)</f>
        <v>0</v>
      </c>
      <c r="BF100" s="145">
        <v>0</v>
      </c>
      <c r="BG100" s="148">
        <f>100*BF100/$AI100</f>
        <v>0</v>
      </c>
      <c r="BH100" s="145">
        <f>IF(BG100&gt;$AI$8,1,0)</f>
        <v>0</v>
      </c>
      <c r="BI100" s="148">
        <f>IF($R100=BF$17,BG100,0)</f>
        <v>0</v>
      </c>
      <c r="BJ100" s="145">
        <v>0</v>
      </c>
      <c r="BK100" s="148">
        <f>100*BJ100/$AI100</f>
        <v>0</v>
      </c>
      <c r="BL100" s="145">
        <f>IF(BK100&gt;$AI$8,1,0)</f>
        <v>0</v>
      </c>
      <c r="BM100" s="148">
        <f>IF($R100=BJ$17,BK100,0)</f>
        <v>0</v>
      </c>
      <c r="BN100" s="145">
        <v>0</v>
      </c>
      <c r="BO100" s="148">
        <f>100*BN100/$AI100</f>
        <v>0</v>
      </c>
      <c r="BP100" s="145">
        <f>IF(BO100&gt;$AI$8,1,0)</f>
        <v>0</v>
      </c>
      <c r="BQ100" s="148">
        <f>IF($R100=BN$17,BO100,0)</f>
        <v>0</v>
      </c>
      <c r="BR100" s="145">
        <v>0</v>
      </c>
      <c r="BS100" s="148">
        <f>100*BR100/$AI100</f>
        <v>0</v>
      </c>
      <c r="BT100" s="145">
        <f>IF(BS100&gt;$AI$8,1,0)</f>
        <v>0</v>
      </c>
      <c r="BU100" s="148">
        <f>IF($R100=BR$17,BS100,0)</f>
        <v>0</v>
      </c>
      <c r="BV100" s="145">
        <v>0</v>
      </c>
      <c r="BW100" s="148">
        <f>100*BV100/$AI100</f>
        <v>0</v>
      </c>
      <c r="BX100" s="145">
        <f>IF(BW100&gt;$AI$8,1,0)</f>
        <v>0</v>
      </c>
      <c r="BY100" s="148">
        <f>IF($R100=BV$17,BW100,0)</f>
        <v>0</v>
      </c>
      <c r="BZ100" s="145">
        <v>0</v>
      </c>
      <c r="CA100" s="148">
        <f>100*BZ100/$AI100</f>
        <v>0</v>
      </c>
      <c r="CB100" s="145">
        <f>IF(CA100&gt;$AI$8,1,0)</f>
        <v>0</v>
      </c>
      <c r="CC100" s="148">
        <f>IF($R100=BZ$17,CA100,0)</f>
        <v>0</v>
      </c>
      <c r="CD100" s="145">
        <v>0</v>
      </c>
      <c r="CE100" s="148">
        <f>100*CD100/$AI100</f>
        <v>0</v>
      </c>
      <c r="CF100" s="145">
        <f>IF(CE100&gt;$AI$8,1,0)</f>
        <v>0</v>
      </c>
      <c r="CG100" s="148">
        <f>IF($R100=CD$17,CE100,0)</f>
        <v>0</v>
      </c>
      <c r="CH100" s="145">
        <v>0</v>
      </c>
      <c r="CI100" s="148">
        <f>100*CH100/$AI100</f>
        <v>0</v>
      </c>
      <c r="CJ100" s="145">
        <f>IF(CI100&gt;$AI$8,1,0)</f>
        <v>0</v>
      </c>
      <c r="CK100" s="148">
        <f>IF($R100=CH$17,CI100,0)</f>
        <v>0</v>
      </c>
      <c r="CL100" s="145">
        <v>0</v>
      </c>
      <c r="CM100" s="145">
        <v>0</v>
      </c>
      <c r="CN100" s="149"/>
    </row>
    <row r="101" ht="15.75" customHeight="1">
      <c r="A101" t="s" s="179">
        <v>2578</v>
      </c>
      <c r="B101" t="s" s="180">
        <v>42</v>
      </c>
      <c r="C101" t="s" s="180">
        <v>1033</v>
      </c>
      <c r="D101" t="s" s="181">
        <v>45</v>
      </c>
      <c r="E101" t="s" s="182">
        <v>45</v>
      </c>
      <c r="F101" t="s" s="130">
        <v>46</v>
      </c>
      <c r="G101" t="s" s="130">
        <v>1034</v>
      </c>
      <c r="H101" t="s" s="130">
        <v>1035</v>
      </c>
      <c r="I101" t="s" s="130">
        <v>64</v>
      </c>
      <c r="J101" t="s" s="130">
        <v>50</v>
      </c>
      <c r="K101" t="s" s="183">
        <f>_xlfn.IFS(Q101=0,O101,T101=1,R101,U101=1,AA101)</f>
        <v>28</v>
      </c>
      <c r="L101" s="189">
        <f>_xlfn.IFS(Q101=0,P101,T101=1,S101,U101=1,AB101)</f>
        <v>43.3631878718584</v>
      </c>
      <c r="M101" t="s" s="130">
        <f>IF(O101="Lab","over","under")</f>
        <v>2429</v>
      </c>
      <c r="N101" s="173">
        <v>1</v>
      </c>
      <c r="O101" t="s" s="184">
        <v>28</v>
      </c>
      <c r="P101" s="131">
        <f>AQ101</f>
        <v>43.3631878718584</v>
      </c>
      <c r="Q101" s="173">
        <f>T101+U101+V101</f>
        <v>0</v>
      </c>
      <c r="R101" t="s" s="185">
        <v>27</v>
      </c>
      <c r="S101" s="131">
        <f>AO101</f>
        <v>18.8718795655212</v>
      </c>
      <c r="T101" s="169"/>
      <c r="U101" s="169"/>
      <c r="V101" s="169"/>
      <c r="W101" s="169"/>
      <c r="X101" t="s" s="130">
        <f>IF($A101=Y101,"ok","bad")</f>
        <v>2430</v>
      </c>
      <c r="Y101" t="s" s="130">
        <v>2578</v>
      </c>
      <c r="Z101" t="s" s="130">
        <v>1033</v>
      </c>
      <c r="AA101" t="s" s="186">
        <v>2365</v>
      </c>
      <c r="AB101" s="125">
        <f>100*AC101</f>
        <v>18.0609371</v>
      </c>
      <c r="AC101" s="191">
        <v>0.180609371</v>
      </c>
      <c r="AD101" t="s" s="187">
        <v>33</v>
      </c>
      <c r="AE101" s="125">
        <v>8.3465667</v>
      </c>
      <c r="AF101" s="191">
        <v>0.08346566699999999</v>
      </c>
      <c r="AG101" s="169"/>
      <c r="AH101" s="173">
        <v>76123</v>
      </c>
      <c r="AI101" s="173">
        <v>47229</v>
      </c>
      <c r="AJ101" s="173">
        <v>160</v>
      </c>
      <c r="AK101" s="173">
        <v>11567</v>
      </c>
      <c r="AL101" s="173">
        <v>8913</v>
      </c>
      <c r="AM101" s="175">
        <f>100*AL101/$AI101</f>
        <v>18.8718795655212</v>
      </c>
      <c r="AN101" s="173">
        <f>IF(AM101&gt;$AI$8,1,0)</f>
        <v>0</v>
      </c>
      <c r="AO101" s="175">
        <f>IF($R101=AL$17,AM101,0)</f>
        <v>18.8718795655212</v>
      </c>
      <c r="AP101" s="173">
        <v>20480</v>
      </c>
      <c r="AQ101" s="175">
        <f>100*AP101/$AI101</f>
        <v>43.3631878718584</v>
      </c>
      <c r="AR101" s="173">
        <f>IF(AQ101&gt;$AI$8,1,0)</f>
        <v>0</v>
      </c>
      <c r="AS101" s="175">
        <f>IF($R101=AP$17,AQ101,0)</f>
        <v>0</v>
      </c>
      <c r="AT101" s="173">
        <v>2593</v>
      </c>
      <c r="AU101" s="175">
        <f>100*AT101/$AI101</f>
        <v>5.49027080818988</v>
      </c>
      <c r="AV101" s="173">
        <f>IF(AU101&gt;$AI$8,1,0)</f>
        <v>0</v>
      </c>
      <c r="AW101" s="175">
        <f>IF($R101=AT$17,AU101,0)</f>
        <v>0</v>
      </c>
      <c r="AX101" s="173">
        <v>8530</v>
      </c>
      <c r="AY101" s="175">
        <f>100*AX101/$AI101</f>
        <v>18.0609371360816</v>
      </c>
      <c r="AZ101" s="173">
        <f>IF(AY101&gt;$AI$8,1,0)</f>
        <v>0</v>
      </c>
      <c r="BA101" s="175">
        <f>IF($R101=AX$17,AY101,0)</f>
        <v>0</v>
      </c>
      <c r="BB101" s="173">
        <v>2488</v>
      </c>
      <c r="BC101" s="175">
        <f>100*BB101/$AI101</f>
        <v>5.2679497766203</v>
      </c>
      <c r="BD101" s="173">
        <f>IF(BC101&gt;$AI$8,1,0)</f>
        <v>0</v>
      </c>
      <c r="BE101" s="175">
        <f>IF($R101=BB$17,BC101,0)</f>
        <v>0</v>
      </c>
      <c r="BF101" s="173">
        <v>0</v>
      </c>
      <c r="BG101" s="175">
        <f>100*BF101/$AI101</f>
        <v>0</v>
      </c>
      <c r="BH101" s="173">
        <f>IF(BG101&gt;$AI$8,1,0)</f>
        <v>0</v>
      </c>
      <c r="BI101" s="175">
        <f>IF($R101=BF$17,BG101,0)</f>
        <v>0</v>
      </c>
      <c r="BJ101" s="173">
        <v>3942</v>
      </c>
      <c r="BK101" s="175">
        <f>100*BJ101/$AI101</f>
        <v>8.34656672806962</v>
      </c>
      <c r="BL101" s="173">
        <f>IF(BK101&gt;$AI$8,1,0)</f>
        <v>0</v>
      </c>
      <c r="BM101" s="175">
        <f>IF($R101=BJ$17,BK101,0)</f>
        <v>0</v>
      </c>
      <c r="BN101" s="173">
        <v>0</v>
      </c>
      <c r="BO101" s="175">
        <f>100*BN101/$AI101</f>
        <v>0</v>
      </c>
      <c r="BP101" s="173">
        <f>IF(BO101&gt;$AI$8,1,0)</f>
        <v>0</v>
      </c>
      <c r="BQ101" s="175">
        <f>IF($R101=BN$17,BO101,0)</f>
        <v>0</v>
      </c>
      <c r="BR101" s="173">
        <v>0</v>
      </c>
      <c r="BS101" s="175">
        <f>100*BR101/$AI101</f>
        <v>0</v>
      </c>
      <c r="BT101" s="173">
        <f>IF(BS101&gt;$AI$8,1,0)</f>
        <v>0</v>
      </c>
      <c r="BU101" s="175">
        <f>IF($R101=BR$17,BS101,0)</f>
        <v>0</v>
      </c>
      <c r="BV101" s="173">
        <v>0</v>
      </c>
      <c r="BW101" s="175">
        <f>100*BV101/$AI101</f>
        <v>0</v>
      </c>
      <c r="BX101" s="173">
        <f>IF(BW101&gt;$AI$8,1,0)</f>
        <v>0</v>
      </c>
      <c r="BY101" s="175">
        <f>IF($R101=BV$17,BW101,0)</f>
        <v>0</v>
      </c>
      <c r="BZ101" s="173">
        <v>0</v>
      </c>
      <c r="CA101" s="175">
        <f>100*BZ101/$AI101</f>
        <v>0</v>
      </c>
      <c r="CB101" s="173">
        <f>IF(CA101&gt;$AI$8,1,0)</f>
        <v>0</v>
      </c>
      <c r="CC101" s="175">
        <f>IF($R101=BZ$17,CA101,0)</f>
        <v>0</v>
      </c>
      <c r="CD101" s="173">
        <v>0</v>
      </c>
      <c r="CE101" s="175">
        <f>100*CD101/$AI101</f>
        <v>0</v>
      </c>
      <c r="CF101" s="173">
        <f>IF(CE101&gt;$AI$8,1,0)</f>
        <v>0</v>
      </c>
      <c r="CG101" s="175">
        <f>IF($R101=CD$17,CE101,0)</f>
        <v>0</v>
      </c>
      <c r="CH101" s="173">
        <v>0</v>
      </c>
      <c r="CI101" s="175">
        <f>100*CH101/$AI101</f>
        <v>0</v>
      </c>
      <c r="CJ101" s="173">
        <f>IF(CI101&gt;$AI$8,1,0)</f>
        <v>0</v>
      </c>
      <c r="CK101" s="175">
        <f>IF($R101=CH$17,CI101,0)</f>
        <v>0</v>
      </c>
      <c r="CL101" s="173">
        <v>580</v>
      </c>
      <c r="CM101" s="173">
        <v>0</v>
      </c>
      <c r="CN101" s="176"/>
    </row>
    <row r="102" ht="15.75" customHeight="1">
      <c r="A102" t="s" s="179">
        <v>2579</v>
      </c>
      <c r="B102" t="s" s="180">
        <v>90</v>
      </c>
      <c r="C102" t="s" s="180">
        <v>2274</v>
      </c>
      <c r="D102" t="s" s="181">
        <v>93</v>
      </c>
      <c r="E102" t="s" s="188">
        <v>79</v>
      </c>
      <c r="F102" t="s" s="146">
        <v>46</v>
      </c>
      <c r="G102" t="s" s="146">
        <v>1053</v>
      </c>
      <c r="H102" t="s" s="146">
        <v>1003</v>
      </c>
      <c r="I102" t="s" s="146">
        <v>49</v>
      </c>
      <c r="J102" t="s" s="146">
        <v>50</v>
      </c>
      <c r="K102" t="s" s="183">
        <f>_xlfn.IFS(Q102=0,O102,T102=1,R102,U102=1,AA102)</f>
        <v>28</v>
      </c>
      <c r="L102" s="189">
        <f>_xlfn.IFS(Q102=0,P102,T102=1,S102,U102=1,AB102)</f>
        <v>46.357430281676</v>
      </c>
      <c r="M102" t="s" s="146">
        <f>IF(O102="Lab","over","under")</f>
        <v>2429</v>
      </c>
      <c r="N102" s="145">
        <v>1</v>
      </c>
      <c r="O102" t="s" s="184">
        <v>28</v>
      </c>
      <c r="P102" s="147">
        <f>AQ102</f>
        <v>46.357430281676</v>
      </c>
      <c r="Q102" s="145">
        <f>T102+U102+V102</f>
        <v>0</v>
      </c>
      <c r="R102" t="s" s="185">
        <v>27</v>
      </c>
      <c r="S102" s="147">
        <f>AO102</f>
        <v>26.3418149786791</v>
      </c>
      <c r="T102" s="138"/>
      <c r="U102" s="138"/>
      <c r="V102" s="138"/>
      <c r="W102" s="138"/>
      <c r="X102" t="s" s="146">
        <f>IF($A102=Y102,"ok","bad")</f>
        <v>2430</v>
      </c>
      <c r="Y102" t="s" s="146">
        <v>2579</v>
      </c>
      <c r="Z102" t="s" s="146">
        <v>2274</v>
      </c>
      <c r="AA102" t="s" s="186">
        <v>2365</v>
      </c>
      <c r="AB102" s="141">
        <f>100*AC102</f>
        <v>12.8565995</v>
      </c>
      <c r="AC102" s="190">
        <v>0.128565995</v>
      </c>
      <c r="AD102" t="s" s="187">
        <v>31</v>
      </c>
      <c r="AE102" s="141">
        <v>8.3281616</v>
      </c>
      <c r="AF102" s="190">
        <v>0.083281616</v>
      </c>
      <c r="AG102" s="138"/>
      <c r="AH102" s="145">
        <v>72838</v>
      </c>
      <c r="AI102" s="145">
        <v>49951</v>
      </c>
      <c r="AJ102" s="145">
        <v>187</v>
      </c>
      <c r="AK102" s="145">
        <v>9998</v>
      </c>
      <c r="AL102" s="145">
        <v>13158</v>
      </c>
      <c r="AM102" s="148">
        <f>100*AL102/$AI102</f>
        <v>26.3418149786791</v>
      </c>
      <c r="AN102" s="145">
        <f>IF(AM102&gt;$AI$8,1,0)</f>
        <v>0</v>
      </c>
      <c r="AO102" s="148">
        <f>IF($R102=AL$17,AM102,0)</f>
        <v>26.3418149786791</v>
      </c>
      <c r="AP102" s="145">
        <v>23156</v>
      </c>
      <c r="AQ102" s="148">
        <f>100*AP102/$AI102</f>
        <v>46.357430281676</v>
      </c>
      <c r="AR102" s="145">
        <f>IF(AQ102&gt;$AI$8,1,0)</f>
        <v>0</v>
      </c>
      <c r="AS102" s="148">
        <f>IF($R102=AP$17,AQ102,0)</f>
        <v>0</v>
      </c>
      <c r="AT102" s="145">
        <v>3055</v>
      </c>
      <c r="AU102" s="148">
        <f>100*AT102/$AI102</f>
        <v>6.11599367380032</v>
      </c>
      <c r="AV102" s="145">
        <f>IF(AU102&gt;$AI$8,1,0)</f>
        <v>0</v>
      </c>
      <c r="AW102" s="148">
        <f>IF($R102=AT$17,AU102,0)</f>
        <v>0</v>
      </c>
      <c r="AX102" s="145">
        <v>6422</v>
      </c>
      <c r="AY102" s="148">
        <f>100*AX102/$AI102</f>
        <v>12.8565994674781</v>
      </c>
      <c r="AZ102" s="145">
        <f>IF(AY102&gt;$AI$8,1,0)</f>
        <v>0</v>
      </c>
      <c r="BA102" s="148">
        <f>IF($R102=AX$17,AY102,0)</f>
        <v>0</v>
      </c>
      <c r="BB102" s="145">
        <v>4160</v>
      </c>
      <c r="BC102" s="148">
        <f>100*BB102/$AI102</f>
        <v>8.3281615983664</v>
      </c>
      <c r="BD102" s="145">
        <f>IF(BC102&gt;$AI$8,1,0)</f>
        <v>0</v>
      </c>
      <c r="BE102" s="148">
        <f>IF($R102=BB$17,BC102,0)</f>
        <v>0</v>
      </c>
      <c r="BF102" s="145">
        <v>0</v>
      </c>
      <c r="BG102" s="148">
        <f>100*BF102/$AI102</f>
        <v>0</v>
      </c>
      <c r="BH102" s="145">
        <f>IF(BG102&gt;$AI$8,1,0)</f>
        <v>0</v>
      </c>
      <c r="BI102" s="148">
        <f>IF($R102=BF$17,BG102,0)</f>
        <v>0</v>
      </c>
      <c r="BJ102" s="145">
        <v>0</v>
      </c>
      <c r="BK102" s="148">
        <f>100*BJ102/$AI102</f>
        <v>0</v>
      </c>
      <c r="BL102" s="145">
        <f>IF(BK102&gt;$AI$8,1,0)</f>
        <v>0</v>
      </c>
      <c r="BM102" s="148">
        <f>IF($R102=BJ$17,BK102,0)</f>
        <v>0</v>
      </c>
      <c r="BN102" s="145">
        <v>0</v>
      </c>
      <c r="BO102" s="148">
        <f>100*BN102/$AI102</f>
        <v>0</v>
      </c>
      <c r="BP102" s="145">
        <f>IF(BO102&gt;$AI$8,1,0)</f>
        <v>0</v>
      </c>
      <c r="BQ102" s="148">
        <f>IF($R102=BN$17,BO102,0)</f>
        <v>0</v>
      </c>
      <c r="BR102" s="145">
        <v>0</v>
      </c>
      <c r="BS102" s="148">
        <f>100*BR102/$AI102</f>
        <v>0</v>
      </c>
      <c r="BT102" s="145">
        <f>IF(BS102&gt;$AI$8,1,0)</f>
        <v>0</v>
      </c>
      <c r="BU102" s="148">
        <f>IF($R102=BR$17,BS102,0)</f>
        <v>0</v>
      </c>
      <c r="BV102" s="145">
        <v>0</v>
      </c>
      <c r="BW102" s="148">
        <f>100*BV102/$AI102</f>
        <v>0</v>
      </c>
      <c r="BX102" s="145">
        <f>IF(BW102&gt;$AI$8,1,0)</f>
        <v>0</v>
      </c>
      <c r="BY102" s="148">
        <f>IF($R102=BV$17,BW102,0)</f>
        <v>0</v>
      </c>
      <c r="BZ102" s="145">
        <v>0</v>
      </c>
      <c r="CA102" s="148">
        <f>100*BZ102/$AI102</f>
        <v>0</v>
      </c>
      <c r="CB102" s="145">
        <f>IF(CA102&gt;$AI$8,1,0)</f>
        <v>0</v>
      </c>
      <c r="CC102" s="148">
        <f>IF($R102=BZ$17,CA102,0)</f>
        <v>0</v>
      </c>
      <c r="CD102" s="145">
        <v>0</v>
      </c>
      <c r="CE102" s="148">
        <f>100*CD102/$AI102</f>
        <v>0</v>
      </c>
      <c r="CF102" s="145">
        <f>IF(CE102&gt;$AI$8,1,0)</f>
        <v>0</v>
      </c>
      <c r="CG102" s="148">
        <f>IF($R102=CD$17,CE102,0)</f>
        <v>0</v>
      </c>
      <c r="CH102" s="145">
        <v>0</v>
      </c>
      <c r="CI102" s="148">
        <f>100*CH102/$AI102</f>
        <v>0</v>
      </c>
      <c r="CJ102" s="145">
        <f>IF(CI102&gt;$AI$8,1,0)</f>
        <v>0</v>
      </c>
      <c r="CK102" s="148">
        <f>IF($R102=CH$17,CI102,0)</f>
        <v>0</v>
      </c>
      <c r="CL102" s="145">
        <v>13498</v>
      </c>
      <c r="CM102" s="145">
        <v>0</v>
      </c>
      <c r="CN102" s="149"/>
    </row>
    <row r="103" ht="15.75" customHeight="1">
      <c r="A103" t="s" s="214">
        <v>2580</v>
      </c>
      <c r="B103" t="s" s="192">
        <v>256</v>
      </c>
      <c r="C103" t="s" s="192">
        <v>2581</v>
      </c>
      <c r="D103" t="s" s="215">
        <v>259</v>
      </c>
      <c r="E103" t="s" s="216">
        <v>79</v>
      </c>
      <c r="F103" t="s" s="192">
        <v>80</v>
      </c>
      <c r="G103" t="s" s="192">
        <v>604</v>
      </c>
      <c r="H103" t="s" s="192">
        <v>1601</v>
      </c>
      <c r="I103" t="s" s="192">
        <v>64</v>
      </c>
      <c r="J103" t="s" s="192">
        <v>50</v>
      </c>
      <c r="K103" t="s" s="192">
        <f>O103</f>
        <v>28</v>
      </c>
      <c r="L103" s="217">
        <f>P103</f>
        <v>50.0933342784906</v>
      </c>
      <c r="M103" t="s" s="192">
        <f>IF(O103="Lab","over","under")</f>
        <v>2429</v>
      </c>
      <c r="N103" s="217">
        <v>1</v>
      </c>
      <c r="O103" t="s" s="192">
        <v>28</v>
      </c>
      <c r="P103" s="217">
        <f>AQ103</f>
        <v>50.0933342784906</v>
      </c>
      <c r="Q103" s="173">
        <f>T103+U103+V103</f>
        <v>0</v>
      </c>
      <c r="R103" t="s" s="192">
        <v>2365</v>
      </c>
      <c r="S103" s="217">
        <f>BA103</f>
        <v>19.8081330781409</v>
      </c>
      <c r="T103" s="218"/>
      <c r="U103" s="218"/>
      <c r="V103" s="218"/>
      <c r="W103" s="218"/>
      <c r="X103" t="s" s="130">
        <f>IF($A103=Y103,"ok","bad")</f>
        <v>2430</v>
      </c>
      <c r="Y103" t="s" s="130">
        <v>2580</v>
      </c>
      <c r="Z103" t="s" s="130">
        <v>2581</v>
      </c>
      <c r="AA103" t="s" s="192">
        <v>31</v>
      </c>
      <c r="AB103" s="194">
        <f>100*AC103</f>
        <v>12.4217292</v>
      </c>
      <c r="AC103" s="193">
        <v>0.124217292</v>
      </c>
      <c r="AD103" t="s" s="192">
        <v>27</v>
      </c>
      <c r="AE103" s="194">
        <v>8.322109599999999</v>
      </c>
      <c r="AF103" s="193">
        <v>0.08322109599999999</v>
      </c>
      <c r="AG103" s="218"/>
      <c r="AH103" s="219">
        <v>76245</v>
      </c>
      <c r="AI103" s="219">
        <v>42321</v>
      </c>
      <c r="AJ103" s="219">
        <v>123</v>
      </c>
      <c r="AK103" s="219">
        <v>12817</v>
      </c>
      <c r="AL103" s="219">
        <v>3522</v>
      </c>
      <c r="AM103" s="220">
        <f>100*AL103/$AI103</f>
        <v>8.322109590983199</v>
      </c>
      <c r="AN103" s="219">
        <f>IF(AM103&gt;$AI$8,1,0)</f>
        <v>0</v>
      </c>
      <c r="AO103" s="220">
        <f>IF($R103=AL$17,AM103,0)</f>
        <v>0</v>
      </c>
      <c r="AP103" s="219">
        <v>21200</v>
      </c>
      <c r="AQ103" s="220">
        <f>100*AP103/$AI103</f>
        <v>50.0933342784906</v>
      </c>
      <c r="AR103" s="219">
        <f>IF(AQ103&gt;$AI$8,1,0)</f>
        <v>1</v>
      </c>
      <c r="AS103" s="220">
        <f>IF($R103=AP$17,AQ103,0)</f>
        <v>0</v>
      </c>
      <c r="AT103" s="219">
        <v>2965</v>
      </c>
      <c r="AU103" s="220">
        <f>100*AT103/$AI103</f>
        <v>7.00597811960965</v>
      </c>
      <c r="AV103" s="219">
        <f>IF(AU103&gt;$AI$8,1,0)</f>
        <v>0</v>
      </c>
      <c r="AW103" s="220">
        <f>IF($R103=AT$17,AU103,0)</f>
        <v>0</v>
      </c>
      <c r="AX103" s="219">
        <v>8383</v>
      </c>
      <c r="AY103" s="220">
        <f>100*AX103/$AI103</f>
        <v>19.8081330781409</v>
      </c>
      <c r="AZ103" s="219">
        <f>IF(AY103&gt;$AI$8,1,0)</f>
        <v>0</v>
      </c>
      <c r="BA103" s="220">
        <f>IF($R103=AX$17,AY103,0)</f>
        <v>19.8081330781409</v>
      </c>
      <c r="BB103" s="219">
        <v>5257</v>
      </c>
      <c r="BC103" s="220">
        <f>100*BB103/$AI103</f>
        <v>12.4217291651899</v>
      </c>
      <c r="BD103" s="219">
        <f>IF(BC103&gt;$AI$8,1,0)</f>
        <v>0</v>
      </c>
      <c r="BE103" s="220">
        <f>IF($R103=BB$17,BC103,0)</f>
        <v>0</v>
      </c>
      <c r="BF103" s="219">
        <v>0</v>
      </c>
      <c r="BG103" s="220">
        <f>100*BF103/$AI103</f>
        <v>0</v>
      </c>
      <c r="BH103" s="219">
        <f>IF(BG103&gt;$AI$8,1,0)</f>
        <v>0</v>
      </c>
      <c r="BI103" s="220">
        <f>IF($R103=BF$17,BG103,0)</f>
        <v>0</v>
      </c>
      <c r="BJ103" s="219">
        <v>0</v>
      </c>
      <c r="BK103" s="220">
        <f>100*BJ103/$AI103</f>
        <v>0</v>
      </c>
      <c r="BL103" s="219">
        <f>IF(BK103&gt;$AI$8,1,0)</f>
        <v>0</v>
      </c>
      <c r="BM103" s="220">
        <f>IF($R103=BJ$17,BK103,0)</f>
        <v>0</v>
      </c>
      <c r="BN103" s="219">
        <v>0</v>
      </c>
      <c r="BO103" s="220">
        <f>100*BN103/$AI103</f>
        <v>0</v>
      </c>
      <c r="BP103" s="219">
        <f>IF(BO103&gt;$AI$8,1,0)</f>
        <v>0</v>
      </c>
      <c r="BQ103" s="220">
        <f>IF($R103=BN$17,BO103,0)</f>
        <v>0</v>
      </c>
      <c r="BR103" s="219">
        <v>0</v>
      </c>
      <c r="BS103" s="220">
        <f>100*BR103/$AI103</f>
        <v>0</v>
      </c>
      <c r="BT103" s="219">
        <f>IF(BS103&gt;$AI$8,1,0)</f>
        <v>0</v>
      </c>
      <c r="BU103" s="220">
        <f>IF($R103=BR$17,BS103,0)</f>
        <v>0</v>
      </c>
      <c r="BV103" s="219">
        <v>0</v>
      </c>
      <c r="BW103" s="220">
        <f>100*BV103/$AI103</f>
        <v>0</v>
      </c>
      <c r="BX103" s="219">
        <f>IF(BW103&gt;$AI$8,1,0)</f>
        <v>0</v>
      </c>
      <c r="BY103" s="220">
        <f>IF($R103=BV$17,BW103,0)</f>
        <v>0</v>
      </c>
      <c r="BZ103" s="219">
        <v>0</v>
      </c>
      <c r="CA103" s="220">
        <f>100*BZ103/$AI103</f>
        <v>0</v>
      </c>
      <c r="CB103" s="219">
        <f>IF(CA103&gt;$AI$8,1,0)</f>
        <v>0</v>
      </c>
      <c r="CC103" s="220">
        <f>IF($R103=BZ$17,CA103,0)</f>
        <v>0</v>
      </c>
      <c r="CD103" s="219">
        <v>0</v>
      </c>
      <c r="CE103" s="220">
        <f>100*CD103/$AI103</f>
        <v>0</v>
      </c>
      <c r="CF103" s="219">
        <f>IF(CE103&gt;$AI$8,1,0)</f>
        <v>0</v>
      </c>
      <c r="CG103" s="220">
        <f>IF($R103=CD$17,CE103,0)</f>
        <v>0</v>
      </c>
      <c r="CH103" s="219">
        <v>0</v>
      </c>
      <c r="CI103" s="220">
        <f>100*CH103/$AI103</f>
        <v>0</v>
      </c>
      <c r="CJ103" s="219">
        <f>IF(CI103&gt;$AI$8,1,0)</f>
        <v>0</v>
      </c>
      <c r="CK103" s="220">
        <f>IF($R103=CH$17,CI103,0)</f>
        <v>0</v>
      </c>
      <c r="CL103" s="219">
        <v>329</v>
      </c>
      <c r="CM103" s="219">
        <v>0</v>
      </c>
      <c r="CN103" s="221"/>
    </row>
    <row r="104" ht="15.75" customHeight="1">
      <c r="A104" t="s" s="179">
        <v>2582</v>
      </c>
      <c r="B104" t="s" s="180">
        <v>183</v>
      </c>
      <c r="C104" t="s" s="180">
        <v>1211</v>
      </c>
      <c r="D104" t="s" s="181">
        <v>186</v>
      </c>
      <c r="E104" t="s" s="188">
        <v>79</v>
      </c>
      <c r="F104" t="s" s="146">
        <v>80</v>
      </c>
      <c r="G104" t="s" s="146">
        <v>290</v>
      </c>
      <c r="H104" t="s" s="146">
        <v>1061</v>
      </c>
      <c r="I104" t="s" s="146">
        <v>49</v>
      </c>
      <c r="J104" t="s" s="146">
        <v>1733</v>
      </c>
      <c r="K104" t="s" s="183">
        <f>_xlfn.IFS(Q104=0,O104,T104=1,R104,U104=1,AA104)</f>
        <v>28</v>
      </c>
      <c r="L104" s="189">
        <f>_xlfn.IFS(Q104=0,P104,T104=1,S104,U104=1,AB104)</f>
        <v>43.3368882031268</v>
      </c>
      <c r="M104" t="s" s="146">
        <f>IF(O104="Lab","over","under")</f>
        <v>2429</v>
      </c>
      <c r="N104" s="145">
        <v>1</v>
      </c>
      <c r="O104" t="s" s="184">
        <v>28</v>
      </c>
      <c r="P104" s="147">
        <f>AQ104</f>
        <v>43.3368882031268</v>
      </c>
      <c r="Q104" s="145">
        <f>T104+U104+V104</f>
        <v>0</v>
      </c>
      <c r="R104" t="s" s="185">
        <v>27</v>
      </c>
      <c r="S104" s="147">
        <f>AO104</f>
        <v>26.5389938962129</v>
      </c>
      <c r="T104" s="138"/>
      <c r="U104" s="138"/>
      <c r="V104" s="138"/>
      <c r="W104" s="138"/>
      <c r="X104" t="s" s="146">
        <f>IF($A104=Y104,"ok","bad")</f>
        <v>2430</v>
      </c>
      <c r="Y104" t="s" s="146">
        <v>2582</v>
      </c>
      <c r="Z104" t="s" s="146">
        <v>1211</v>
      </c>
      <c r="AA104" t="s" s="186">
        <v>2365</v>
      </c>
      <c r="AB104" s="141">
        <f>100*AC104</f>
        <v>15.9447256</v>
      </c>
      <c r="AC104" s="190">
        <v>0.159447256</v>
      </c>
      <c r="AD104" t="s" s="187">
        <v>31</v>
      </c>
      <c r="AE104" s="141">
        <v>8.2866284</v>
      </c>
      <c r="AF104" s="190">
        <v>0.082866284</v>
      </c>
      <c r="AG104" s="138"/>
      <c r="AH104" s="145">
        <v>75396</v>
      </c>
      <c r="AI104" s="145">
        <v>44071</v>
      </c>
      <c r="AJ104" s="145">
        <v>167</v>
      </c>
      <c r="AK104" s="145">
        <v>7403</v>
      </c>
      <c r="AL104" s="145">
        <v>11696</v>
      </c>
      <c r="AM104" s="148">
        <f>100*AL104/$AI104</f>
        <v>26.5389938962129</v>
      </c>
      <c r="AN104" s="145">
        <f>IF(AM104&gt;$AI$8,1,0)</f>
        <v>0</v>
      </c>
      <c r="AO104" s="148">
        <f>IF($R104=AL$17,AM104,0)</f>
        <v>26.5389938962129</v>
      </c>
      <c r="AP104" s="145">
        <v>19099</v>
      </c>
      <c r="AQ104" s="148">
        <f>100*AP104/$AI104</f>
        <v>43.3368882031268</v>
      </c>
      <c r="AR104" s="145">
        <f>IF(AQ104&gt;$AI$8,1,0)</f>
        <v>0</v>
      </c>
      <c r="AS104" s="148">
        <f>IF($R104=AP$17,AQ104,0)</f>
        <v>0</v>
      </c>
      <c r="AT104" s="145">
        <v>2241</v>
      </c>
      <c r="AU104" s="148">
        <f>100*AT104/$AI104</f>
        <v>5.08497651516871</v>
      </c>
      <c r="AV104" s="145">
        <f>IF(AU104&gt;$AI$8,1,0)</f>
        <v>0</v>
      </c>
      <c r="AW104" s="148">
        <f>IF($R104=AT$17,AU104,0)</f>
        <v>0</v>
      </c>
      <c r="AX104" s="145">
        <v>7027</v>
      </c>
      <c r="AY104" s="148">
        <f>100*AX104/$AI104</f>
        <v>15.9447255564884</v>
      </c>
      <c r="AZ104" s="145">
        <f>IF(AY104&gt;$AI$8,1,0)</f>
        <v>0</v>
      </c>
      <c r="BA104" s="148">
        <f>IF($R104=AX$17,AY104,0)</f>
        <v>0</v>
      </c>
      <c r="BB104" s="145">
        <v>3652</v>
      </c>
      <c r="BC104" s="148">
        <f>100*BB104/$AI104</f>
        <v>8.286628395089741</v>
      </c>
      <c r="BD104" s="145">
        <f>IF(BC104&gt;$AI$8,1,0)</f>
        <v>0</v>
      </c>
      <c r="BE104" s="148">
        <f>IF($R104=BB$17,BC104,0)</f>
        <v>0</v>
      </c>
      <c r="BF104" s="145">
        <v>0</v>
      </c>
      <c r="BG104" s="148">
        <f>100*BF104/$AI104</f>
        <v>0</v>
      </c>
      <c r="BH104" s="145">
        <f>IF(BG104&gt;$AI$8,1,0)</f>
        <v>0</v>
      </c>
      <c r="BI104" s="148">
        <f>IF($R104=BF$17,BG104,0)</f>
        <v>0</v>
      </c>
      <c r="BJ104" s="145">
        <v>0</v>
      </c>
      <c r="BK104" s="148">
        <f>100*BJ104/$AI104</f>
        <v>0</v>
      </c>
      <c r="BL104" s="145">
        <f>IF(BK104&gt;$AI$8,1,0)</f>
        <v>0</v>
      </c>
      <c r="BM104" s="148">
        <f>IF($R104=BJ$17,BK104,0)</f>
        <v>0</v>
      </c>
      <c r="BN104" s="145">
        <v>0</v>
      </c>
      <c r="BO104" s="148">
        <f>100*BN104/$AI104</f>
        <v>0</v>
      </c>
      <c r="BP104" s="145">
        <f>IF(BO104&gt;$AI$8,1,0)</f>
        <v>0</v>
      </c>
      <c r="BQ104" s="148">
        <f>IF($R104=BN$17,BO104,0)</f>
        <v>0</v>
      </c>
      <c r="BR104" s="145">
        <v>0</v>
      </c>
      <c r="BS104" s="148">
        <f>100*BR104/$AI104</f>
        <v>0</v>
      </c>
      <c r="BT104" s="145">
        <f>IF(BS104&gt;$AI$8,1,0)</f>
        <v>0</v>
      </c>
      <c r="BU104" s="148">
        <f>IF($R104=BR$17,BS104,0)</f>
        <v>0</v>
      </c>
      <c r="BV104" s="145">
        <v>0</v>
      </c>
      <c r="BW104" s="148">
        <f>100*BV104/$AI104</f>
        <v>0</v>
      </c>
      <c r="BX104" s="145">
        <f>IF(BW104&gt;$AI$8,1,0)</f>
        <v>0</v>
      </c>
      <c r="BY104" s="148">
        <f>IF($R104=BV$17,BW104,0)</f>
        <v>0</v>
      </c>
      <c r="BZ104" s="145">
        <v>0</v>
      </c>
      <c r="CA104" s="148">
        <f>100*BZ104/$AI104</f>
        <v>0</v>
      </c>
      <c r="CB104" s="145">
        <f>IF(CA104&gt;$AI$8,1,0)</f>
        <v>0</v>
      </c>
      <c r="CC104" s="148">
        <f>IF($R104=BZ$17,CA104,0)</f>
        <v>0</v>
      </c>
      <c r="CD104" s="145">
        <v>0</v>
      </c>
      <c r="CE104" s="148">
        <f>100*CD104/$AI104</f>
        <v>0</v>
      </c>
      <c r="CF104" s="145">
        <f>IF(CE104&gt;$AI$8,1,0)</f>
        <v>0</v>
      </c>
      <c r="CG104" s="148">
        <f>IF($R104=CD$17,CE104,0)</f>
        <v>0</v>
      </c>
      <c r="CH104" s="145">
        <v>0</v>
      </c>
      <c r="CI104" s="148">
        <f>100*CH104/$AI104</f>
        <v>0</v>
      </c>
      <c r="CJ104" s="145">
        <f>IF(CI104&gt;$AI$8,1,0)</f>
        <v>0</v>
      </c>
      <c r="CK104" s="148">
        <f>IF($R104=CH$17,CI104,0)</f>
        <v>0</v>
      </c>
      <c r="CL104" s="145">
        <v>0</v>
      </c>
      <c r="CM104" s="145">
        <v>0</v>
      </c>
      <c r="CN104" s="149"/>
    </row>
    <row r="105" ht="15.75" customHeight="1">
      <c r="A105" t="s" s="179">
        <v>2583</v>
      </c>
      <c r="B105" t="s" s="180">
        <v>58</v>
      </c>
      <c r="C105" t="s" s="180">
        <v>578</v>
      </c>
      <c r="D105" t="s" s="181">
        <v>60</v>
      </c>
      <c r="E105" t="s" s="182">
        <v>60</v>
      </c>
      <c r="F105" t="s" s="130">
        <v>46</v>
      </c>
      <c r="G105" t="s" s="130">
        <v>1114</v>
      </c>
      <c r="H105" t="s" s="130">
        <v>2584</v>
      </c>
      <c r="I105" t="s" s="130">
        <v>49</v>
      </c>
      <c r="J105" t="s" s="130">
        <v>2585</v>
      </c>
      <c r="K105" t="s" s="183">
        <f>_xlfn.IFS(Q105=0,O105,T105=1,R105,U105=1,AA105)</f>
        <v>28</v>
      </c>
      <c r="L105" s="189">
        <f>_xlfn.IFS(Q105=0,P105,T105=1,S105,U105=1,AB105)</f>
        <v>43.6780221637413</v>
      </c>
      <c r="M105" t="s" s="130">
        <f>IF(O105="Lab","over","under")</f>
        <v>2429</v>
      </c>
      <c r="N105" s="173">
        <v>1</v>
      </c>
      <c r="O105" t="s" s="184">
        <v>28</v>
      </c>
      <c r="P105" s="131">
        <f>AQ105</f>
        <v>43.6780221637413</v>
      </c>
      <c r="Q105" s="173">
        <f>T105+U105+V105</f>
        <v>0</v>
      </c>
      <c r="R105" t="s" s="185">
        <v>32</v>
      </c>
      <c r="S105" s="131">
        <f>BI105</f>
        <v>27.0938458195514</v>
      </c>
      <c r="T105" s="169"/>
      <c r="U105" s="169"/>
      <c r="V105" s="169"/>
      <c r="W105" s="169"/>
      <c r="X105" t="s" s="130">
        <f>IF($A105=Y105,"ok","bad")</f>
        <v>2430</v>
      </c>
      <c r="Y105" t="s" s="130">
        <v>2583</v>
      </c>
      <c r="Z105" t="s" s="130">
        <v>578</v>
      </c>
      <c r="AA105" t="s" s="186">
        <v>27</v>
      </c>
      <c r="AB105" s="125">
        <f>100*AC105</f>
        <v>14.841015</v>
      </c>
      <c r="AC105" s="191">
        <v>0.14841015</v>
      </c>
      <c r="AD105" t="s" s="187">
        <v>2365</v>
      </c>
      <c r="AE105" s="125">
        <v>8.2570801</v>
      </c>
      <c r="AF105" s="191">
        <v>0.082570801</v>
      </c>
      <c r="AG105" s="169"/>
      <c r="AH105" s="173">
        <v>69413</v>
      </c>
      <c r="AI105" s="173">
        <v>41419</v>
      </c>
      <c r="AJ105" s="173">
        <v>123</v>
      </c>
      <c r="AK105" s="173">
        <v>6869</v>
      </c>
      <c r="AL105" s="173">
        <v>6147</v>
      </c>
      <c r="AM105" s="175">
        <f>100*AL105/$AI105</f>
        <v>14.8410149931191</v>
      </c>
      <c r="AN105" s="173">
        <f>IF(AM105&gt;$AI$8,1,0)</f>
        <v>0</v>
      </c>
      <c r="AO105" s="175">
        <f>IF($R105=AL$17,AM105,0)</f>
        <v>0</v>
      </c>
      <c r="AP105" s="173">
        <v>18091</v>
      </c>
      <c r="AQ105" s="175">
        <f>100*AP105/$AI105</f>
        <v>43.6780221637413</v>
      </c>
      <c r="AR105" s="173">
        <f>IF(AQ105&gt;$AI$8,1,0)</f>
        <v>0</v>
      </c>
      <c r="AS105" s="175">
        <f>IF($R105=AP$17,AQ105,0)</f>
        <v>0</v>
      </c>
      <c r="AT105" s="173">
        <v>983</v>
      </c>
      <c r="AU105" s="175">
        <f>100*AT105/$AI105</f>
        <v>2.37330693643014</v>
      </c>
      <c r="AV105" s="173">
        <f>IF(AU105&gt;$AI$8,1,0)</f>
        <v>0</v>
      </c>
      <c r="AW105" s="175">
        <f>IF($R105=AT$17,AU105,0)</f>
        <v>0</v>
      </c>
      <c r="AX105" s="173">
        <v>3420</v>
      </c>
      <c r="AY105" s="175">
        <f>100*AX105/$AI105</f>
        <v>8.25708008401941</v>
      </c>
      <c r="AZ105" s="173">
        <f>IF(AY105&gt;$AI$8,1,0)</f>
        <v>0</v>
      </c>
      <c r="BA105" s="175">
        <f>IF($R105=AX$17,AY105,0)</f>
        <v>0</v>
      </c>
      <c r="BB105" s="173">
        <v>1039</v>
      </c>
      <c r="BC105" s="175">
        <f>100*BB105/$AI105</f>
        <v>2.5085105869287</v>
      </c>
      <c r="BD105" s="173">
        <f>IF(BC105&gt;$AI$8,1,0)</f>
        <v>0</v>
      </c>
      <c r="BE105" s="175">
        <f>IF($R105=BB$17,BC105,0)</f>
        <v>0</v>
      </c>
      <c r="BF105" s="173">
        <v>11222</v>
      </c>
      <c r="BG105" s="175">
        <f>100*BF105/$AI105</f>
        <v>27.0938458195514</v>
      </c>
      <c r="BH105" s="173">
        <f>IF(BG105&gt;$AI$8,1,0)</f>
        <v>0</v>
      </c>
      <c r="BI105" s="175">
        <f>IF($R105=BF$17,BG105,0)</f>
        <v>27.0938458195514</v>
      </c>
      <c r="BJ105" s="173">
        <v>0</v>
      </c>
      <c r="BK105" s="175">
        <f>100*BJ105/$AI105</f>
        <v>0</v>
      </c>
      <c r="BL105" s="173">
        <f>IF(BK105&gt;$AI$8,1,0)</f>
        <v>0</v>
      </c>
      <c r="BM105" s="175">
        <f>IF($R105=BJ$17,BK105,0)</f>
        <v>0</v>
      </c>
      <c r="BN105" s="173">
        <v>0</v>
      </c>
      <c r="BO105" s="175">
        <f>100*BN105/$AI105</f>
        <v>0</v>
      </c>
      <c r="BP105" s="173">
        <f>IF(BO105&gt;$AI$8,1,0)</f>
        <v>0</v>
      </c>
      <c r="BQ105" s="175">
        <f>IF($R105=BN$17,BO105,0)</f>
        <v>0</v>
      </c>
      <c r="BR105" s="173">
        <v>0</v>
      </c>
      <c r="BS105" s="175">
        <f>100*BR105/$AI105</f>
        <v>0</v>
      </c>
      <c r="BT105" s="173">
        <f>IF(BS105&gt;$AI$8,1,0)</f>
        <v>0</v>
      </c>
      <c r="BU105" s="175">
        <f>IF($R105=BR$17,BS105,0)</f>
        <v>0</v>
      </c>
      <c r="BV105" s="173">
        <v>0</v>
      </c>
      <c r="BW105" s="175">
        <f>100*BV105/$AI105</f>
        <v>0</v>
      </c>
      <c r="BX105" s="173">
        <f>IF(BW105&gt;$AI$8,1,0)</f>
        <v>0</v>
      </c>
      <c r="BY105" s="175">
        <f>IF($R105=BV$17,BW105,0)</f>
        <v>0</v>
      </c>
      <c r="BZ105" s="173">
        <v>0</v>
      </c>
      <c r="CA105" s="175">
        <f>100*BZ105/$AI105</f>
        <v>0</v>
      </c>
      <c r="CB105" s="173">
        <f>IF(CA105&gt;$AI$8,1,0)</f>
        <v>0</v>
      </c>
      <c r="CC105" s="175">
        <f>IF($R105=BZ$17,CA105,0)</f>
        <v>0</v>
      </c>
      <c r="CD105" s="173">
        <v>0</v>
      </c>
      <c r="CE105" s="175">
        <f>100*CD105/$AI105</f>
        <v>0</v>
      </c>
      <c r="CF105" s="173">
        <f>IF(CE105&gt;$AI$8,1,0)</f>
        <v>0</v>
      </c>
      <c r="CG105" s="175">
        <f>IF($R105=CD$17,CE105,0)</f>
        <v>0</v>
      </c>
      <c r="CH105" s="173">
        <v>0</v>
      </c>
      <c r="CI105" s="175">
        <f>100*CH105/$AI105</f>
        <v>0</v>
      </c>
      <c r="CJ105" s="173">
        <f>IF(CI105&gt;$AI$8,1,0)</f>
        <v>0</v>
      </c>
      <c r="CK105" s="175">
        <f>IF($R105=CH$17,CI105,0)</f>
        <v>0</v>
      </c>
      <c r="CL105" s="173">
        <v>0</v>
      </c>
      <c r="CM105" s="173">
        <v>0</v>
      </c>
      <c r="CN105" s="176"/>
    </row>
    <row r="106" ht="15.75" customHeight="1">
      <c r="A106" t="s" s="179">
        <v>2586</v>
      </c>
      <c r="B106" t="s" s="180">
        <v>160</v>
      </c>
      <c r="C106" t="s" s="180">
        <v>2587</v>
      </c>
      <c r="D106" t="s" s="181">
        <v>162</v>
      </c>
      <c r="E106" t="s" s="188">
        <v>79</v>
      </c>
      <c r="F106" t="s" s="146">
        <v>80</v>
      </c>
      <c r="G106" t="s" s="146">
        <v>1171</v>
      </c>
      <c r="H106" t="s" s="146">
        <v>1172</v>
      </c>
      <c r="I106" t="s" s="146">
        <v>64</v>
      </c>
      <c r="J106" t="s" s="146">
        <v>50</v>
      </c>
      <c r="K106" t="s" s="183">
        <f>O106</f>
        <v>28</v>
      </c>
      <c r="L106" s="189">
        <f>P106</f>
        <v>58.6632950947741</v>
      </c>
      <c r="M106" t="s" s="146">
        <f>IF(O106="Lab","over","under")</f>
        <v>2429</v>
      </c>
      <c r="N106" s="145">
        <v>1</v>
      </c>
      <c r="O106" t="s" s="184">
        <v>28</v>
      </c>
      <c r="P106" s="147">
        <f>AQ106</f>
        <v>58.6632950947741</v>
      </c>
      <c r="Q106" s="145">
        <f>T106+U106+V106</f>
        <v>0</v>
      </c>
      <c r="R106" t="s" s="185">
        <v>31</v>
      </c>
      <c r="S106" s="147">
        <f>BE106</f>
        <v>14.5142058303524</v>
      </c>
      <c r="T106" s="138"/>
      <c r="U106" s="138"/>
      <c r="V106" s="138"/>
      <c r="W106" s="138"/>
      <c r="X106" t="s" s="146">
        <f>IF($A106=Y106,"ok","bad")</f>
        <v>2430</v>
      </c>
      <c r="Y106" t="s" s="146">
        <v>2586</v>
      </c>
      <c r="Z106" t="s" s="146">
        <v>2587</v>
      </c>
      <c r="AA106" t="s" s="186">
        <v>29</v>
      </c>
      <c r="AB106" s="141">
        <f>100*AC106</f>
        <v>12.5385469</v>
      </c>
      <c r="AC106" s="190">
        <v>0.125385469</v>
      </c>
      <c r="AD106" t="s" s="187">
        <v>27</v>
      </c>
      <c r="AE106" s="141">
        <v>8.2459603</v>
      </c>
      <c r="AF106" s="190">
        <v>0.08245960300000001</v>
      </c>
      <c r="AG106" s="138"/>
      <c r="AH106" s="145">
        <v>69885</v>
      </c>
      <c r="AI106" s="145">
        <v>48642</v>
      </c>
      <c r="AJ106" s="145">
        <v>287</v>
      </c>
      <c r="AK106" s="145">
        <v>21475</v>
      </c>
      <c r="AL106" s="145">
        <v>4011</v>
      </c>
      <c r="AM106" s="148">
        <f>100*AL106/$AI106</f>
        <v>8.245960281238441</v>
      </c>
      <c r="AN106" s="145">
        <f>IF(AM106&gt;$AI$8,1,0)</f>
        <v>0</v>
      </c>
      <c r="AO106" s="148">
        <f>IF($R106=AL$17,AM106,0)</f>
        <v>0</v>
      </c>
      <c r="AP106" s="145">
        <v>28535</v>
      </c>
      <c r="AQ106" s="148">
        <f>100*AP106/$AI106</f>
        <v>58.6632950947741</v>
      </c>
      <c r="AR106" s="145">
        <f>IF(AQ106&gt;$AI$8,1,0)</f>
        <v>1</v>
      </c>
      <c r="AS106" s="148">
        <f>IF($R106=AP$17,AQ106,0)</f>
        <v>0</v>
      </c>
      <c r="AT106" s="145">
        <v>6099</v>
      </c>
      <c r="AU106" s="148">
        <f>100*AT106/$AI106</f>
        <v>12.5385469347477</v>
      </c>
      <c r="AV106" s="145">
        <f>IF(AU106&gt;$AI$8,1,0)</f>
        <v>0</v>
      </c>
      <c r="AW106" s="148">
        <f>IF($R106=AT$17,AU106,0)</f>
        <v>0</v>
      </c>
      <c r="AX106" s="145">
        <v>1989</v>
      </c>
      <c r="AY106" s="148">
        <f>100*AX106/$AI106</f>
        <v>4.0890588380412</v>
      </c>
      <c r="AZ106" s="145">
        <f>IF(AY106&gt;$AI$8,1,0)</f>
        <v>0</v>
      </c>
      <c r="BA106" s="148">
        <f>IF($R106=AX$17,AY106,0)</f>
        <v>0</v>
      </c>
      <c r="BB106" s="145">
        <v>7060</v>
      </c>
      <c r="BC106" s="148">
        <f>100*BB106/$AI106</f>
        <v>14.5142058303524</v>
      </c>
      <c r="BD106" s="145">
        <f>IF(BC106&gt;$AI$8,1,0)</f>
        <v>0</v>
      </c>
      <c r="BE106" s="148">
        <f>IF($R106=BB$17,BC106,0)</f>
        <v>14.5142058303524</v>
      </c>
      <c r="BF106" s="145">
        <v>0</v>
      </c>
      <c r="BG106" s="148">
        <f>100*BF106/$AI106</f>
        <v>0</v>
      </c>
      <c r="BH106" s="145">
        <f>IF(BG106&gt;$AI$8,1,0)</f>
        <v>0</v>
      </c>
      <c r="BI106" s="148">
        <f>IF($R106=BF$17,BG106,0)</f>
        <v>0</v>
      </c>
      <c r="BJ106" s="145">
        <v>0</v>
      </c>
      <c r="BK106" s="148">
        <f>100*BJ106/$AI106</f>
        <v>0</v>
      </c>
      <c r="BL106" s="145">
        <f>IF(BK106&gt;$AI$8,1,0)</f>
        <v>0</v>
      </c>
      <c r="BM106" s="148">
        <f>IF($R106=BJ$17,BK106,0)</f>
        <v>0</v>
      </c>
      <c r="BN106" s="145">
        <v>0</v>
      </c>
      <c r="BO106" s="148">
        <f>100*BN106/$AI106</f>
        <v>0</v>
      </c>
      <c r="BP106" s="145">
        <f>IF(BO106&gt;$AI$8,1,0)</f>
        <v>0</v>
      </c>
      <c r="BQ106" s="148">
        <f>IF($R106=BN$17,BO106,0)</f>
        <v>0</v>
      </c>
      <c r="BR106" s="145">
        <v>0</v>
      </c>
      <c r="BS106" s="148">
        <f>100*BR106/$AI106</f>
        <v>0</v>
      </c>
      <c r="BT106" s="145">
        <f>IF(BS106&gt;$AI$8,1,0)</f>
        <v>0</v>
      </c>
      <c r="BU106" s="148">
        <f>IF($R106=BR$17,BS106,0)</f>
        <v>0</v>
      </c>
      <c r="BV106" s="145">
        <v>0</v>
      </c>
      <c r="BW106" s="148">
        <f>100*BV106/$AI106</f>
        <v>0</v>
      </c>
      <c r="BX106" s="145">
        <f>IF(BW106&gt;$AI$8,1,0)</f>
        <v>0</v>
      </c>
      <c r="BY106" s="148">
        <f>IF($R106=BV$17,BW106,0)</f>
        <v>0</v>
      </c>
      <c r="BZ106" s="145">
        <v>0</v>
      </c>
      <c r="CA106" s="148">
        <f>100*BZ106/$AI106</f>
        <v>0</v>
      </c>
      <c r="CB106" s="145">
        <f>IF(CA106&gt;$AI$8,1,0)</f>
        <v>0</v>
      </c>
      <c r="CC106" s="148">
        <f>IF($R106=BZ$17,CA106,0)</f>
        <v>0</v>
      </c>
      <c r="CD106" s="145">
        <v>0</v>
      </c>
      <c r="CE106" s="148">
        <f>100*CD106/$AI106</f>
        <v>0</v>
      </c>
      <c r="CF106" s="145">
        <f>IF(CE106&gt;$AI$8,1,0)</f>
        <v>0</v>
      </c>
      <c r="CG106" s="148">
        <f>IF($R106=CD$17,CE106,0)</f>
        <v>0</v>
      </c>
      <c r="CH106" s="145">
        <v>0</v>
      </c>
      <c r="CI106" s="148">
        <f>100*CH106/$AI106</f>
        <v>0</v>
      </c>
      <c r="CJ106" s="145">
        <f>IF(CI106&gt;$AI$8,1,0)</f>
        <v>0</v>
      </c>
      <c r="CK106" s="148">
        <f>IF($R106=CH$17,CI106,0)</f>
        <v>0</v>
      </c>
      <c r="CL106" s="145">
        <v>959</v>
      </c>
      <c r="CM106" s="145">
        <v>0</v>
      </c>
      <c r="CN106" s="149"/>
    </row>
    <row r="107" ht="15.75" customHeight="1">
      <c r="A107" t="s" s="179">
        <v>2588</v>
      </c>
      <c r="B107" t="s" s="180">
        <v>197</v>
      </c>
      <c r="C107" t="s" s="180">
        <v>960</v>
      </c>
      <c r="D107" t="s" s="181">
        <v>200</v>
      </c>
      <c r="E107" t="s" s="182">
        <v>79</v>
      </c>
      <c r="F107" t="s" s="130">
        <v>80</v>
      </c>
      <c r="G107" t="s" s="130">
        <v>240</v>
      </c>
      <c r="H107" t="s" s="130">
        <v>2589</v>
      </c>
      <c r="I107" t="s" s="130">
        <v>64</v>
      </c>
      <c r="J107" t="s" s="130">
        <v>1733</v>
      </c>
      <c r="K107" t="s" s="183">
        <f>_xlfn.IFS(Q107=0,O107,T107=1,R107,U107=1,AA107)</f>
        <v>28</v>
      </c>
      <c r="L107" s="189">
        <f>_xlfn.IFS(Q107=0,P107,T107=1,S107,U107=1,AB107)</f>
        <v>45.4762046578117</v>
      </c>
      <c r="M107" t="s" s="130">
        <f>IF(O107="Lab","over","under")</f>
        <v>2429</v>
      </c>
      <c r="N107" s="173">
        <v>1</v>
      </c>
      <c r="O107" t="s" s="184">
        <v>28</v>
      </c>
      <c r="P107" s="131">
        <f>AQ107</f>
        <v>45.4762046578117</v>
      </c>
      <c r="Q107" s="173">
        <f>T107+U107+V107</f>
        <v>0</v>
      </c>
      <c r="R107" t="s" s="185">
        <v>27</v>
      </c>
      <c r="S107" s="131">
        <f>AO107</f>
        <v>25.6219349971211</v>
      </c>
      <c r="T107" s="169"/>
      <c r="U107" s="169"/>
      <c r="V107" s="169"/>
      <c r="W107" s="169"/>
      <c r="X107" t="s" s="130">
        <f>IF($A107=Y107,"ok","bad")</f>
        <v>2430</v>
      </c>
      <c r="Y107" t="s" s="130">
        <v>2588</v>
      </c>
      <c r="Z107" t="s" s="130">
        <v>960</v>
      </c>
      <c r="AA107" t="s" s="186">
        <v>2365</v>
      </c>
      <c r="AB107" s="125">
        <f>100*AC107</f>
        <v>13.5386265</v>
      </c>
      <c r="AC107" s="191">
        <v>0.135386265</v>
      </c>
      <c r="AD107" t="s" s="187">
        <v>31</v>
      </c>
      <c r="AE107" s="125">
        <v>8.2236385</v>
      </c>
      <c r="AF107" s="191">
        <v>0.082236385</v>
      </c>
      <c r="AG107" s="169"/>
      <c r="AH107" s="173">
        <v>77582</v>
      </c>
      <c r="AI107" s="173">
        <v>50367</v>
      </c>
      <c r="AJ107" s="173">
        <v>152</v>
      </c>
      <c r="AK107" s="173">
        <v>10000</v>
      </c>
      <c r="AL107" s="173">
        <v>12905</v>
      </c>
      <c r="AM107" s="175">
        <f>100*AL107/$AI107</f>
        <v>25.6219349971211</v>
      </c>
      <c r="AN107" s="173">
        <f>IF(AM107&gt;$AI$8,1,0)</f>
        <v>0</v>
      </c>
      <c r="AO107" s="175">
        <f>IF($R107=AL$17,AM107,0)</f>
        <v>25.6219349971211</v>
      </c>
      <c r="AP107" s="173">
        <v>22905</v>
      </c>
      <c r="AQ107" s="175">
        <f>100*AP107/$AI107</f>
        <v>45.4762046578117</v>
      </c>
      <c r="AR107" s="173">
        <f>IF(AQ107&gt;$AI$8,1,0)</f>
        <v>0</v>
      </c>
      <c r="AS107" s="175">
        <f>IF($R107=AP$17,AQ107,0)</f>
        <v>0</v>
      </c>
      <c r="AT107" s="173">
        <v>3596</v>
      </c>
      <c r="AU107" s="175">
        <f>100*AT107/$AI107</f>
        <v>7.13959536998432</v>
      </c>
      <c r="AV107" s="173">
        <f>IF(AU107&gt;$AI$8,1,0)</f>
        <v>0</v>
      </c>
      <c r="AW107" s="175">
        <f>IF($R107=AT$17,AU107,0)</f>
        <v>0</v>
      </c>
      <c r="AX107" s="173">
        <v>6819</v>
      </c>
      <c r="AY107" s="175">
        <f>100*AX107/$AI107</f>
        <v>13.5386264816249</v>
      </c>
      <c r="AZ107" s="173">
        <f>IF(AY107&gt;$AI$8,1,0)</f>
        <v>0</v>
      </c>
      <c r="BA107" s="175">
        <f>IF($R107=AX$17,AY107,0)</f>
        <v>0</v>
      </c>
      <c r="BB107" s="173">
        <v>4142</v>
      </c>
      <c r="BC107" s="175">
        <f>100*BB107/$AI107</f>
        <v>8.22363849345802</v>
      </c>
      <c r="BD107" s="173">
        <f>IF(BC107&gt;$AI$8,1,0)</f>
        <v>0</v>
      </c>
      <c r="BE107" s="175">
        <f>IF($R107=BB$17,BC107,0)</f>
        <v>0</v>
      </c>
      <c r="BF107" s="173">
        <v>0</v>
      </c>
      <c r="BG107" s="175">
        <f>100*BF107/$AI107</f>
        <v>0</v>
      </c>
      <c r="BH107" s="173">
        <f>IF(BG107&gt;$AI$8,1,0)</f>
        <v>0</v>
      </c>
      <c r="BI107" s="175">
        <f>IF($R107=BF$17,BG107,0)</f>
        <v>0</v>
      </c>
      <c r="BJ107" s="173">
        <v>0</v>
      </c>
      <c r="BK107" s="175">
        <f>100*BJ107/$AI107</f>
        <v>0</v>
      </c>
      <c r="BL107" s="173">
        <f>IF(BK107&gt;$AI$8,1,0)</f>
        <v>0</v>
      </c>
      <c r="BM107" s="175">
        <f>IF($R107=BJ$17,BK107,0)</f>
        <v>0</v>
      </c>
      <c r="BN107" s="173">
        <v>0</v>
      </c>
      <c r="BO107" s="175">
        <f>100*BN107/$AI107</f>
        <v>0</v>
      </c>
      <c r="BP107" s="173">
        <f>IF(BO107&gt;$AI$8,1,0)</f>
        <v>0</v>
      </c>
      <c r="BQ107" s="175">
        <f>IF($R107=BN$17,BO107,0)</f>
        <v>0</v>
      </c>
      <c r="BR107" s="173">
        <v>0</v>
      </c>
      <c r="BS107" s="175">
        <f>100*BR107/$AI107</f>
        <v>0</v>
      </c>
      <c r="BT107" s="173">
        <f>IF(BS107&gt;$AI$8,1,0)</f>
        <v>0</v>
      </c>
      <c r="BU107" s="175">
        <f>IF($R107=BR$17,BS107,0)</f>
        <v>0</v>
      </c>
      <c r="BV107" s="173">
        <v>0</v>
      </c>
      <c r="BW107" s="175">
        <f>100*BV107/$AI107</f>
        <v>0</v>
      </c>
      <c r="BX107" s="173">
        <f>IF(BW107&gt;$AI$8,1,0)</f>
        <v>0</v>
      </c>
      <c r="BY107" s="175">
        <f>IF($R107=BV$17,BW107,0)</f>
        <v>0</v>
      </c>
      <c r="BZ107" s="173">
        <v>0</v>
      </c>
      <c r="CA107" s="175">
        <f>100*BZ107/$AI107</f>
        <v>0</v>
      </c>
      <c r="CB107" s="173">
        <f>IF(CA107&gt;$AI$8,1,0)</f>
        <v>0</v>
      </c>
      <c r="CC107" s="175">
        <f>IF($R107=BZ$17,CA107,0)</f>
        <v>0</v>
      </c>
      <c r="CD107" s="173">
        <v>0</v>
      </c>
      <c r="CE107" s="175">
        <f>100*CD107/$AI107</f>
        <v>0</v>
      </c>
      <c r="CF107" s="173">
        <f>IF(CE107&gt;$AI$8,1,0)</f>
        <v>0</v>
      </c>
      <c r="CG107" s="175">
        <f>IF($R107=CD$17,CE107,0)</f>
        <v>0</v>
      </c>
      <c r="CH107" s="173">
        <v>0</v>
      </c>
      <c r="CI107" s="175">
        <f>100*CH107/$AI107</f>
        <v>0</v>
      </c>
      <c r="CJ107" s="173">
        <f>IF(CI107&gt;$AI$8,1,0)</f>
        <v>0</v>
      </c>
      <c r="CK107" s="175">
        <f>IF($R107=CH$17,CI107,0)</f>
        <v>0</v>
      </c>
      <c r="CL107" s="173">
        <v>0</v>
      </c>
      <c r="CM107" s="173">
        <v>0</v>
      </c>
      <c r="CN107" s="176"/>
    </row>
    <row r="108" ht="15.75" customHeight="1">
      <c r="A108" t="s" s="179">
        <v>2590</v>
      </c>
      <c r="B108" t="s" s="180">
        <v>58</v>
      </c>
      <c r="C108" t="s" s="180">
        <v>1246</v>
      </c>
      <c r="D108" t="s" s="181">
        <v>60</v>
      </c>
      <c r="E108" t="s" s="188">
        <v>60</v>
      </c>
      <c r="F108" t="s" s="146">
        <v>46</v>
      </c>
      <c r="G108" t="s" s="146">
        <v>2591</v>
      </c>
      <c r="H108" t="s" s="146">
        <v>414</v>
      </c>
      <c r="I108" t="s" s="146">
        <v>64</v>
      </c>
      <c r="J108" t="s" s="146">
        <v>2585</v>
      </c>
      <c r="K108" t="s" s="183">
        <f>_xlfn.IFS(Q108=0,O108,T108=1,R108,U108=1,AA108)</f>
        <v>28</v>
      </c>
      <c r="L108" s="189">
        <f>_xlfn.IFS(Q108=0,P108,T108=1,S108,U108=1,AB108)</f>
        <v>44.8585149959979</v>
      </c>
      <c r="M108" t="s" s="146">
        <f>IF(O108="Lab","over","under")</f>
        <v>2429</v>
      </c>
      <c r="N108" s="145">
        <v>1</v>
      </c>
      <c r="O108" t="s" s="184">
        <v>28</v>
      </c>
      <c r="P108" s="147">
        <f>AQ108</f>
        <v>44.8585149959979</v>
      </c>
      <c r="Q108" s="145">
        <f>T108+U108+V108</f>
        <v>0</v>
      </c>
      <c r="R108" t="s" s="185">
        <v>32</v>
      </c>
      <c r="S108" s="147">
        <f>BI108</f>
        <v>32.807570977918</v>
      </c>
      <c r="T108" s="138"/>
      <c r="U108" s="138"/>
      <c r="V108" s="138"/>
      <c r="W108" s="138"/>
      <c r="X108" t="s" s="146">
        <f>IF($A108=Y108,"ok","bad")</f>
        <v>2430</v>
      </c>
      <c r="Y108" t="s" s="146">
        <v>2590</v>
      </c>
      <c r="Z108" t="s" s="146">
        <v>1246</v>
      </c>
      <c r="AA108" t="s" s="186">
        <v>27</v>
      </c>
      <c r="AB108" s="141">
        <f>100*AC108</f>
        <v>8.303121600000001</v>
      </c>
      <c r="AC108" s="190">
        <v>0.083031216</v>
      </c>
      <c r="AD108" t="s" s="187">
        <v>2365</v>
      </c>
      <c r="AE108" s="141">
        <v>8.1736428</v>
      </c>
      <c r="AF108" s="190">
        <v>0.081736428</v>
      </c>
      <c r="AG108" s="138"/>
      <c r="AH108" s="145">
        <v>74628</v>
      </c>
      <c r="AI108" s="145">
        <v>42478</v>
      </c>
      <c r="AJ108" s="145">
        <v>134</v>
      </c>
      <c r="AK108" s="145">
        <v>5119</v>
      </c>
      <c r="AL108" s="145">
        <v>3527</v>
      </c>
      <c r="AM108" s="148">
        <f>100*AL108/$AI108</f>
        <v>8.303121615895289</v>
      </c>
      <c r="AN108" s="145">
        <f>IF(AM108&gt;$AI$8,1,0)</f>
        <v>0</v>
      </c>
      <c r="AO108" s="148">
        <f>IF($R108=AL$17,AM108,0)</f>
        <v>0</v>
      </c>
      <c r="AP108" s="145">
        <v>19055</v>
      </c>
      <c r="AQ108" s="148">
        <f>100*AP108/$AI108</f>
        <v>44.8585149959979</v>
      </c>
      <c r="AR108" s="145">
        <f>IF(AQ108&gt;$AI$8,1,0)</f>
        <v>0</v>
      </c>
      <c r="AS108" s="148">
        <f>IF($R108=AP$17,AQ108,0)</f>
        <v>0</v>
      </c>
      <c r="AT108" s="145">
        <v>850</v>
      </c>
      <c r="AU108" s="148">
        <f>100*AT108/$AI108</f>
        <v>2.00103583031216</v>
      </c>
      <c r="AV108" s="145">
        <f>IF(AU108&gt;$AI$8,1,0)</f>
        <v>0</v>
      </c>
      <c r="AW108" s="148">
        <f>IF($R108=AT$17,AU108,0)</f>
        <v>0</v>
      </c>
      <c r="AX108" s="145">
        <v>3472</v>
      </c>
      <c r="AY108" s="148">
        <f>100*AX108/$AI108</f>
        <v>8.17364282687509</v>
      </c>
      <c r="AZ108" s="145">
        <f>IF(AY108&gt;$AI$8,1,0)</f>
        <v>0</v>
      </c>
      <c r="BA108" s="148">
        <f>IF($R108=AX$17,AY108,0)</f>
        <v>0</v>
      </c>
      <c r="BB108" s="145">
        <v>1237</v>
      </c>
      <c r="BC108" s="148">
        <f>100*BB108/$AI108</f>
        <v>2.91209567305429</v>
      </c>
      <c r="BD108" s="145">
        <f>IF(BC108&gt;$AI$8,1,0)</f>
        <v>0</v>
      </c>
      <c r="BE108" s="148">
        <f>IF($R108=BB$17,BC108,0)</f>
        <v>0</v>
      </c>
      <c r="BF108" s="145">
        <v>13936</v>
      </c>
      <c r="BG108" s="148">
        <f>100*BF108/$AI108</f>
        <v>32.807570977918</v>
      </c>
      <c r="BH108" s="145">
        <f>IF(BG108&gt;$AI$8,1,0)</f>
        <v>0</v>
      </c>
      <c r="BI108" s="148">
        <f>IF($R108=BF$17,BG108,0)</f>
        <v>32.807570977918</v>
      </c>
      <c r="BJ108" s="145">
        <v>0</v>
      </c>
      <c r="BK108" s="148">
        <f>100*BJ108/$AI108</f>
        <v>0</v>
      </c>
      <c r="BL108" s="145">
        <f>IF(BK108&gt;$AI$8,1,0)</f>
        <v>0</v>
      </c>
      <c r="BM108" s="148">
        <f>IF($R108=BJ$17,BK108,0)</f>
        <v>0</v>
      </c>
      <c r="BN108" s="145">
        <v>0</v>
      </c>
      <c r="BO108" s="148">
        <f>100*BN108/$AI108</f>
        <v>0</v>
      </c>
      <c r="BP108" s="145">
        <f>IF(BO108&gt;$AI$8,1,0)</f>
        <v>0</v>
      </c>
      <c r="BQ108" s="148">
        <f>IF($R108=BN$17,BO108,0)</f>
        <v>0</v>
      </c>
      <c r="BR108" s="145">
        <v>0</v>
      </c>
      <c r="BS108" s="148">
        <f>100*BR108/$AI108</f>
        <v>0</v>
      </c>
      <c r="BT108" s="145">
        <f>IF(BS108&gt;$AI$8,1,0)</f>
        <v>0</v>
      </c>
      <c r="BU108" s="148">
        <f>IF($R108=BR$17,BS108,0)</f>
        <v>0</v>
      </c>
      <c r="BV108" s="145">
        <v>0</v>
      </c>
      <c r="BW108" s="148">
        <f>100*BV108/$AI108</f>
        <v>0</v>
      </c>
      <c r="BX108" s="145">
        <f>IF(BW108&gt;$AI$8,1,0)</f>
        <v>0</v>
      </c>
      <c r="BY108" s="148">
        <f>IF($R108=BV$17,BW108,0)</f>
        <v>0</v>
      </c>
      <c r="BZ108" s="145">
        <v>0</v>
      </c>
      <c r="CA108" s="148">
        <f>100*BZ108/$AI108</f>
        <v>0</v>
      </c>
      <c r="CB108" s="145">
        <f>IF(CA108&gt;$AI$8,1,0)</f>
        <v>0</v>
      </c>
      <c r="CC108" s="148">
        <f>IF($R108=BZ$17,CA108,0)</f>
        <v>0</v>
      </c>
      <c r="CD108" s="145">
        <v>0</v>
      </c>
      <c r="CE108" s="148">
        <f>100*CD108/$AI108</f>
        <v>0</v>
      </c>
      <c r="CF108" s="145">
        <f>IF(CE108&gt;$AI$8,1,0)</f>
        <v>0</v>
      </c>
      <c r="CG108" s="148">
        <f>IF($R108=CD$17,CE108,0)</f>
        <v>0</v>
      </c>
      <c r="CH108" s="145">
        <v>0</v>
      </c>
      <c r="CI108" s="148">
        <f>100*CH108/$AI108</f>
        <v>0</v>
      </c>
      <c r="CJ108" s="145">
        <f>IF(CI108&gt;$AI$8,1,0)</f>
        <v>0</v>
      </c>
      <c r="CK108" s="148">
        <f>IF($R108=CH$17,CI108,0)</f>
        <v>0</v>
      </c>
      <c r="CL108" s="145">
        <v>643</v>
      </c>
      <c r="CM108" s="145">
        <v>0</v>
      </c>
      <c r="CN108" s="149"/>
    </row>
    <row r="109" ht="15.75" customHeight="1">
      <c r="A109" t="s" s="179">
        <v>2592</v>
      </c>
      <c r="B109" t="s" s="180">
        <v>84</v>
      </c>
      <c r="C109" t="s" s="180">
        <v>699</v>
      </c>
      <c r="D109" t="s" s="181">
        <v>86</v>
      </c>
      <c r="E109" t="s" s="182">
        <v>79</v>
      </c>
      <c r="F109" t="s" s="130">
        <v>80</v>
      </c>
      <c r="G109" t="s" s="130">
        <v>700</v>
      </c>
      <c r="H109" t="s" s="130">
        <v>701</v>
      </c>
      <c r="I109" t="s" s="130">
        <v>64</v>
      </c>
      <c r="J109" t="s" s="130">
        <v>50</v>
      </c>
      <c r="K109" t="s" s="183">
        <f>_xlfn.IFS(Q109=0,O109,T109=1,R109,U109=1,AA109)</f>
        <v>28</v>
      </c>
      <c r="L109" s="189">
        <f>_xlfn.IFS(Q109=0,P109,T109=1,S109,U109=1,AB109)</f>
        <v>46.8617654056626</v>
      </c>
      <c r="M109" t="s" s="130">
        <f>IF(O109="Lab","over","under")</f>
        <v>2429</v>
      </c>
      <c r="N109" s="173">
        <v>1</v>
      </c>
      <c r="O109" t="s" s="184">
        <v>28</v>
      </c>
      <c r="P109" s="131">
        <f>AQ109</f>
        <v>46.8617654056626</v>
      </c>
      <c r="Q109" s="173">
        <f>T109+U109+V109</f>
        <v>0</v>
      </c>
      <c r="R109" t="s" s="185">
        <v>27</v>
      </c>
      <c r="S109" s="131">
        <f>AO109</f>
        <v>20.2759933380918</v>
      </c>
      <c r="T109" s="169"/>
      <c r="U109" s="169"/>
      <c r="V109" s="169"/>
      <c r="W109" s="169"/>
      <c r="X109" t="s" s="130">
        <f>IF($A109=Y109,"ok","bad")</f>
        <v>2430</v>
      </c>
      <c r="Y109" t="s" s="130">
        <v>2592</v>
      </c>
      <c r="Z109" t="s" s="130">
        <v>699</v>
      </c>
      <c r="AA109" t="s" s="186">
        <v>2365</v>
      </c>
      <c r="AB109" s="125">
        <f>100*AC109</f>
        <v>18.9150607</v>
      </c>
      <c r="AC109" s="191">
        <v>0.189150607</v>
      </c>
      <c r="AD109" t="s" s="187">
        <v>31</v>
      </c>
      <c r="AE109" s="125">
        <v>8.137045000000001</v>
      </c>
      <c r="AF109" s="191">
        <v>0.08137045</v>
      </c>
      <c r="AG109" s="169"/>
      <c r="AH109" s="173">
        <v>75036</v>
      </c>
      <c r="AI109" s="173">
        <v>42030</v>
      </c>
      <c r="AJ109" s="173">
        <v>180</v>
      </c>
      <c r="AK109" s="173">
        <v>11174</v>
      </c>
      <c r="AL109" s="173">
        <v>8522</v>
      </c>
      <c r="AM109" s="175">
        <f>100*AL109/$AI109</f>
        <v>20.2759933380918</v>
      </c>
      <c r="AN109" s="173">
        <f>IF(AM109&gt;$AI$8,1,0)</f>
        <v>0</v>
      </c>
      <c r="AO109" s="175">
        <f>IF($R109=AL$17,AM109,0)</f>
        <v>20.2759933380918</v>
      </c>
      <c r="AP109" s="173">
        <v>19696</v>
      </c>
      <c r="AQ109" s="175">
        <f>100*AP109/$AI109</f>
        <v>46.8617654056626</v>
      </c>
      <c r="AR109" s="173">
        <f>IF(AQ109&gt;$AI$8,1,0)</f>
        <v>0</v>
      </c>
      <c r="AS109" s="175">
        <f>IF($R109=AP$17,AQ109,0)</f>
        <v>0</v>
      </c>
      <c r="AT109" s="173">
        <v>1931</v>
      </c>
      <c r="AU109" s="175">
        <f>100*AT109/$AI109</f>
        <v>4.59433737806329</v>
      </c>
      <c r="AV109" s="173">
        <f>IF(AU109&gt;$AI$8,1,0)</f>
        <v>0</v>
      </c>
      <c r="AW109" s="175">
        <f>IF($R109=AT$17,AU109,0)</f>
        <v>0</v>
      </c>
      <c r="AX109" s="173">
        <v>7950</v>
      </c>
      <c r="AY109" s="175">
        <f>100*AX109/$AI109</f>
        <v>18.9150606709493</v>
      </c>
      <c r="AZ109" s="173">
        <f>IF(AY109&gt;$AI$8,1,0)</f>
        <v>0</v>
      </c>
      <c r="BA109" s="175">
        <f>IF($R109=AX$17,AY109,0)</f>
        <v>0</v>
      </c>
      <c r="BB109" s="173">
        <v>3420</v>
      </c>
      <c r="BC109" s="175">
        <f>100*BB109/$AI109</f>
        <v>8.13704496788009</v>
      </c>
      <c r="BD109" s="173">
        <f>IF(BC109&gt;$AI$8,1,0)</f>
        <v>0</v>
      </c>
      <c r="BE109" s="175">
        <f>IF($R109=BB$17,BC109,0)</f>
        <v>0</v>
      </c>
      <c r="BF109" s="173">
        <v>0</v>
      </c>
      <c r="BG109" s="175">
        <f>100*BF109/$AI109</f>
        <v>0</v>
      </c>
      <c r="BH109" s="173">
        <f>IF(BG109&gt;$AI$8,1,0)</f>
        <v>0</v>
      </c>
      <c r="BI109" s="175">
        <f>IF($R109=BF$17,BG109,0)</f>
        <v>0</v>
      </c>
      <c r="BJ109" s="173">
        <v>0</v>
      </c>
      <c r="BK109" s="175">
        <f>100*BJ109/$AI109</f>
        <v>0</v>
      </c>
      <c r="BL109" s="173">
        <f>IF(BK109&gt;$AI$8,1,0)</f>
        <v>0</v>
      </c>
      <c r="BM109" s="175">
        <f>IF($R109=BJ$17,BK109,0)</f>
        <v>0</v>
      </c>
      <c r="BN109" s="173">
        <v>0</v>
      </c>
      <c r="BO109" s="175">
        <f>100*BN109/$AI109</f>
        <v>0</v>
      </c>
      <c r="BP109" s="173">
        <f>IF(BO109&gt;$AI$8,1,0)</f>
        <v>0</v>
      </c>
      <c r="BQ109" s="175">
        <f>IF($R109=BN$17,BO109,0)</f>
        <v>0</v>
      </c>
      <c r="BR109" s="173">
        <v>0</v>
      </c>
      <c r="BS109" s="175">
        <f>100*BR109/$AI109</f>
        <v>0</v>
      </c>
      <c r="BT109" s="173">
        <f>IF(BS109&gt;$AI$8,1,0)</f>
        <v>0</v>
      </c>
      <c r="BU109" s="175">
        <f>IF($R109=BR$17,BS109,0)</f>
        <v>0</v>
      </c>
      <c r="BV109" s="173">
        <v>0</v>
      </c>
      <c r="BW109" s="175">
        <f>100*BV109/$AI109</f>
        <v>0</v>
      </c>
      <c r="BX109" s="173">
        <f>IF(BW109&gt;$AI$8,1,0)</f>
        <v>0</v>
      </c>
      <c r="BY109" s="175">
        <f>IF($R109=BV$17,BW109,0)</f>
        <v>0</v>
      </c>
      <c r="BZ109" s="173">
        <v>0</v>
      </c>
      <c r="CA109" s="175">
        <f>100*BZ109/$AI109</f>
        <v>0</v>
      </c>
      <c r="CB109" s="173">
        <f>IF(CA109&gt;$AI$8,1,0)</f>
        <v>0</v>
      </c>
      <c r="CC109" s="175">
        <f>IF($R109=BZ$17,CA109,0)</f>
        <v>0</v>
      </c>
      <c r="CD109" s="173">
        <v>0</v>
      </c>
      <c r="CE109" s="175">
        <f>100*CD109/$AI109</f>
        <v>0</v>
      </c>
      <c r="CF109" s="173">
        <f>IF(CE109&gt;$AI$8,1,0)</f>
        <v>0</v>
      </c>
      <c r="CG109" s="175">
        <f>IF($R109=CD$17,CE109,0)</f>
        <v>0</v>
      </c>
      <c r="CH109" s="173">
        <v>0</v>
      </c>
      <c r="CI109" s="175">
        <f>100*CH109/$AI109</f>
        <v>0</v>
      </c>
      <c r="CJ109" s="173">
        <f>IF(CI109&gt;$AI$8,1,0)</f>
        <v>0</v>
      </c>
      <c r="CK109" s="175">
        <f>IF($R109=CH$17,CI109,0)</f>
        <v>0</v>
      </c>
      <c r="CL109" s="173">
        <v>457</v>
      </c>
      <c r="CM109" s="173">
        <v>0</v>
      </c>
      <c r="CN109" s="176"/>
    </row>
    <row r="110" ht="15.75" customHeight="1">
      <c r="A110" t="s" s="179">
        <v>2593</v>
      </c>
      <c r="B110" t="s" s="180">
        <v>42</v>
      </c>
      <c r="C110" t="s" s="180">
        <v>2594</v>
      </c>
      <c r="D110" t="s" s="181">
        <v>45</v>
      </c>
      <c r="E110" t="s" s="188">
        <v>45</v>
      </c>
      <c r="F110" t="s" s="146">
        <v>46</v>
      </c>
      <c r="G110" t="s" s="146">
        <v>47</v>
      </c>
      <c r="H110" t="s" s="146">
        <v>48</v>
      </c>
      <c r="I110" t="s" s="146">
        <v>49</v>
      </c>
      <c r="J110" t="s" s="146">
        <v>50</v>
      </c>
      <c r="K110" t="s" s="183">
        <f>_xlfn.IFS(Q110=0,O110,T110=1,R110,U110=1,AA110)</f>
        <v>28</v>
      </c>
      <c r="L110" s="189">
        <f>_xlfn.IFS(Q110=0,P110,T110=1,S110,U110=1,AB110)</f>
        <v>49.8895259404279</v>
      </c>
      <c r="M110" t="s" s="146">
        <f>IF(O110="Lab","over","under")</f>
        <v>2429</v>
      </c>
      <c r="N110" s="145">
        <v>1</v>
      </c>
      <c r="O110" t="s" s="184">
        <v>28</v>
      </c>
      <c r="P110" s="147">
        <f>AQ110</f>
        <v>49.8895259404279</v>
      </c>
      <c r="Q110" s="145">
        <f>T110+U110+V110</f>
        <v>0</v>
      </c>
      <c r="R110" t="s" s="185">
        <v>2365</v>
      </c>
      <c r="S110" s="147">
        <f>BA110</f>
        <v>20.9313382743672</v>
      </c>
      <c r="T110" s="138"/>
      <c r="U110" s="138"/>
      <c r="V110" s="138"/>
      <c r="W110" s="138"/>
      <c r="X110" t="s" s="146">
        <f>IF($A110=Y110,"ok","bad")</f>
        <v>2430</v>
      </c>
      <c r="Y110" t="s" s="146">
        <v>2593</v>
      </c>
      <c r="Z110" t="s" s="146">
        <v>2594</v>
      </c>
      <c r="AA110" t="s" s="186">
        <v>33</v>
      </c>
      <c r="AB110" s="141">
        <f>100*AC110</f>
        <v>13.1981541</v>
      </c>
      <c r="AC110" s="190">
        <v>0.131981541</v>
      </c>
      <c r="AD110" t="s" s="187">
        <v>27</v>
      </c>
      <c r="AE110" s="141">
        <v>8.119144199999999</v>
      </c>
      <c r="AF110" s="190">
        <v>0.081191442</v>
      </c>
      <c r="AG110" s="138"/>
      <c r="AH110" s="145">
        <v>72580</v>
      </c>
      <c r="AI110" s="145">
        <v>35755</v>
      </c>
      <c r="AJ110" s="145">
        <v>79</v>
      </c>
      <c r="AK110" s="145">
        <v>10354</v>
      </c>
      <c r="AL110" s="145">
        <v>2903</v>
      </c>
      <c r="AM110" s="148">
        <f>100*AL110/$AI110</f>
        <v>8.11914417563977</v>
      </c>
      <c r="AN110" s="145">
        <f>IF(AM110&gt;$AI$8,1,0)</f>
        <v>0</v>
      </c>
      <c r="AO110" s="148">
        <f>IF($R110=AL$17,AM110,0)</f>
        <v>0</v>
      </c>
      <c r="AP110" s="145">
        <v>17838</v>
      </c>
      <c r="AQ110" s="148">
        <f>100*AP110/$AI110</f>
        <v>49.8895259404279</v>
      </c>
      <c r="AR110" s="145">
        <f>IF(AQ110&gt;$AI$8,1,0)</f>
        <v>0</v>
      </c>
      <c r="AS110" s="148">
        <f>IF($R110=AP$17,AQ110,0)</f>
        <v>0</v>
      </c>
      <c r="AT110" s="145">
        <v>916</v>
      </c>
      <c r="AU110" s="148">
        <f>100*AT110/$AI110</f>
        <v>2.56187945741854</v>
      </c>
      <c r="AV110" s="145">
        <f>IF(AU110&gt;$AI$8,1,0)</f>
        <v>0</v>
      </c>
      <c r="AW110" s="148">
        <f>IF($R110=AT$17,AU110,0)</f>
        <v>0</v>
      </c>
      <c r="AX110" s="145">
        <v>7484</v>
      </c>
      <c r="AY110" s="148">
        <f>100*AX110/$AI110</f>
        <v>20.9313382743672</v>
      </c>
      <c r="AZ110" s="145">
        <f>IF(AY110&gt;$AI$8,1,0)</f>
        <v>0</v>
      </c>
      <c r="BA110" s="148">
        <f>IF($R110=AX$17,AY110,0)</f>
        <v>20.9313382743672</v>
      </c>
      <c r="BB110" s="145">
        <v>1094</v>
      </c>
      <c r="BC110" s="148">
        <f>100*BB110/$AI110</f>
        <v>3.05971192840162</v>
      </c>
      <c r="BD110" s="145">
        <f>IF(BC110&gt;$AI$8,1,0)</f>
        <v>0</v>
      </c>
      <c r="BE110" s="148">
        <f>IF($R110=BB$17,BC110,0)</f>
        <v>0</v>
      </c>
      <c r="BF110" s="145">
        <v>0</v>
      </c>
      <c r="BG110" s="148">
        <f>100*BF110/$AI110</f>
        <v>0</v>
      </c>
      <c r="BH110" s="145">
        <f>IF(BG110&gt;$AI$8,1,0)</f>
        <v>0</v>
      </c>
      <c r="BI110" s="148">
        <f>IF($R110=BF$17,BG110,0)</f>
        <v>0</v>
      </c>
      <c r="BJ110" s="145">
        <v>4719</v>
      </c>
      <c r="BK110" s="148">
        <f>100*BJ110/$AI110</f>
        <v>13.1981541043211</v>
      </c>
      <c r="BL110" s="145">
        <f>IF(BK110&gt;$AI$8,1,0)</f>
        <v>0</v>
      </c>
      <c r="BM110" s="148">
        <f>IF($R110=BJ$17,BK110,0)</f>
        <v>0</v>
      </c>
      <c r="BN110" s="145">
        <v>0</v>
      </c>
      <c r="BO110" s="148">
        <f>100*BN110/$AI110</f>
        <v>0</v>
      </c>
      <c r="BP110" s="145">
        <f>IF(BO110&gt;$AI$8,1,0)</f>
        <v>0</v>
      </c>
      <c r="BQ110" s="148">
        <f>IF($R110=BN$17,BO110,0)</f>
        <v>0</v>
      </c>
      <c r="BR110" s="145">
        <v>0</v>
      </c>
      <c r="BS110" s="148">
        <f>100*BR110/$AI110</f>
        <v>0</v>
      </c>
      <c r="BT110" s="145">
        <f>IF(BS110&gt;$AI$8,1,0)</f>
        <v>0</v>
      </c>
      <c r="BU110" s="148">
        <f>IF($R110=BR$17,BS110,0)</f>
        <v>0</v>
      </c>
      <c r="BV110" s="145">
        <v>0</v>
      </c>
      <c r="BW110" s="148">
        <f>100*BV110/$AI110</f>
        <v>0</v>
      </c>
      <c r="BX110" s="145">
        <f>IF(BW110&gt;$AI$8,1,0)</f>
        <v>0</v>
      </c>
      <c r="BY110" s="148">
        <f>IF($R110=BV$17,BW110,0)</f>
        <v>0</v>
      </c>
      <c r="BZ110" s="145">
        <v>0</v>
      </c>
      <c r="CA110" s="148">
        <f>100*BZ110/$AI110</f>
        <v>0</v>
      </c>
      <c r="CB110" s="145">
        <f>IF(CA110&gt;$AI$8,1,0)</f>
        <v>0</v>
      </c>
      <c r="CC110" s="148">
        <f>IF($R110=BZ$17,CA110,0)</f>
        <v>0</v>
      </c>
      <c r="CD110" s="145">
        <v>0</v>
      </c>
      <c r="CE110" s="148">
        <f>100*CD110/$AI110</f>
        <v>0</v>
      </c>
      <c r="CF110" s="145">
        <f>IF(CE110&gt;$AI$8,1,0)</f>
        <v>0</v>
      </c>
      <c r="CG110" s="148">
        <f>IF($R110=CD$17,CE110,0)</f>
        <v>0</v>
      </c>
      <c r="CH110" s="196">
        <v>0</v>
      </c>
      <c r="CI110" s="148">
        <f>100*CH110/$AI110</f>
        <v>0</v>
      </c>
      <c r="CJ110" s="145">
        <f>IF(CI110&gt;$AI$8,1,0)</f>
        <v>0</v>
      </c>
      <c r="CK110" s="148">
        <f>IF($R110=CH$17,CI110,0)</f>
        <v>0</v>
      </c>
      <c r="CL110" s="145">
        <v>660</v>
      </c>
      <c r="CM110" s="145">
        <v>0</v>
      </c>
      <c r="CN110" s="149"/>
    </row>
    <row r="111" ht="15.75" customHeight="1">
      <c r="A111" t="s" s="179">
        <v>2595</v>
      </c>
      <c r="B111" t="s" s="180">
        <v>228</v>
      </c>
      <c r="C111" t="s" s="180">
        <v>2026</v>
      </c>
      <c r="D111" t="s" s="181">
        <v>230</v>
      </c>
      <c r="E111" t="s" s="182">
        <v>230</v>
      </c>
      <c r="F111" t="s" s="130">
        <v>46</v>
      </c>
      <c r="G111" t="s" s="130">
        <v>1657</v>
      </c>
      <c r="H111" t="s" s="130">
        <v>2027</v>
      </c>
      <c r="I111" t="s" s="130">
        <v>49</v>
      </c>
      <c r="J111" t="s" s="130">
        <v>233</v>
      </c>
      <c r="K111" t="s" s="183">
        <f>_xlfn.IFS(Q111=0,O111,T111=1,R111,U111=1,AA111)</f>
        <v>34</v>
      </c>
      <c r="L111" s="189">
        <f>_xlfn.IFS(Q111=0,P111,T111=1,S111,U111=1,AB111)</f>
        <v>39.9881775424709</v>
      </c>
      <c r="M111" t="s" s="130">
        <v>2429</v>
      </c>
      <c r="N111" s="173">
        <v>1</v>
      </c>
      <c r="O111" t="s" s="184">
        <v>34</v>
      </c>
      <c r="P111" s="131">
        <f>BO111</f>
        <v>39.9881775424709</v>
      </c>
      <c r="Q111" s="173">
        <f>T111+U111+V111</f>
        <v>0</v>
      </c>
      <c r="R111" t="s" s="185">
        <v>2390</v>
      </c>
      <c r="S111" s="131">
        <f>CE111</f>
        <v>26.8009971985916</v>
      </c>
      <c r="T111" s="169"/>
      <c r="U111" s="169"/>
      <c r="V111" s="169"/>
      <c r="W111" s="169"/>
      <c r="X111" t="s" s="130">
        <f>IF($A111=Y111,"ok","bad")</f>
        <v>2430</v>
      </c>
      <c r="Y111" t="s" s="130">
        <v>2595</v>
      </c>
      <c r="Z111" t="s" s="130">
        <v>2026</v>
      </c>
      <c r="AA111" t="s" s="186">
        <v>37</v>
      </c>
      <c r="AB111" s="125">
        <f>100*AC111</f>
        <v>10.128762</v>
      </c>
      <c r="AC111" s="191">
        <v>0.10128762</v>
      </c>
      <c r="AD111" t="s" s="187">
        <v>2394</v>
      </c>
      <c r="AE111" s="125">
        <v>8.077822599999999</v>
      </c>
      <c r="AF111" s="191">
        <v>0.08077822599999999</v>
      </c>
      <c r="AG111" s="169"/>
      <c r="AH111" s="173">
        <v>74525</v>
      </c>
      <c r="AI111" s="173">
        <v>38909</v>
      </c>
      <c r="AJ111" s="173">
        <v>135</v>
      </c>
      <c r="AK111" s="173">
        <v>5131</v>
      </c>
      <c r="AL111" s="173">
        <v>146</v>
      </c>
      <c r="AM111" s="175">
        <f>100*AL111/$AI111</f>
        <v>0.375234521575985</v>
      </c>
      <c r="AN111" s="173">
        <f>IF(AM111&gt;$AI$8,1,0)</f>
        <v>0</v>
      </c>
      <c r="AO111" s="175">
        <f>IF($R111=AL$17,AM111,0)</f>
        <v>0</v>
      </c>
      <c r="AP111" s="173">
        <v>0</v>
      </c>
      <c r="AQ111" s="175">
        <f>100*AP111/$AI111</f>
        <v>0</v>
      </c>
      <c r="AR111" s="173">
        <f>IF(AQ111&gt;$AI$8,1,0)</f>
        <v>0</v>
      </c>
      <c r="AS111" s="175">
        <f>IF($R111=AP$17,AQ111,0)</f>
        <v>0</v>
      </c>
      <c r="AT111" s="173">
        <v>0</v>
      </c>
      <c r="AU111" s="175">
        <f>100*AT111/$AI111</f>
        <v>0</v>
      </c>
      <c r="AV111" s="173">
        <f>IF(AU111&gt;$AI$8,1,0)</f>
        <v>0</v>
      </c>
      <c r="AW111" s="175">
        <f>IF($R111=AT$17,AU111,0)</f>
        <v>0</v>
      </c>
      <c r="AX111" s="173">
        <v>0</v>
      </c>
      <c r="AY111" s="175">
        <f>100*AX111/$AI111</f>
        <v>0</v>
      </c>
      <c r="AZ111" s="173">
        <f>IF(AY111&gt;$AI$8,1,0)</f>
        <v>0</v>
      </c>
      <c r="BA111" s="175">
        <f>IF($R111=AX$17,AY111,0)</f>
        <v>0</v>
      </c>
      <c r="BB111" s="173">
        <v>703</v>
      </c>
      <c r="BC111" s="175">
        <f>100*BB111/$AI111</f>
        <v>1.806779922383</v>
      </c>
      <c r="BD111" s="173">
        <f>IF(BC111&gt;$AI$8,1,0)</f>
        <v>0</v>
      </c>
      <c r="BE111" s="175">
        <f>IF($R111=BB$17,BC111,0)</f>
        <v>0</v>
      </c>
      <c r="BF111" s="173">
        <v>0</v>
      </c>
      <c r="BG111" s="175">
        <f>100*BF111/$AI111</f>
        <v>0</v>
      </c>
      <c r="BH111" s="173">
        <f>IF(BG111&gt;$AI$8,1,0)</f>
        <v>0</v>
      </c>
      <c r="BI111" s="175">
        <f>IF($R111=BF$17,BG111,0)</f>
        <v>0</v>
      </c>
      <c r="BJ111" s="173">
        <v>0</v>
      </c>
      <c r="BK111" s="175">
        <f>100*BJ111/$AI111</f>
        <v>0</v>
      </c>
      <c r="BL111" s="173">
        <f>IF(BK111&gt;$AI$8,1,0)</f>
        <v>0</v>
      </c>
      <c r="BM111" s="175">
        <f>IF($R111=BJ$17,BK111,0)</f>
        <v>0</v>
      </c>
      <c r="BN111" s="173">
        <v>15559</v>
      </c>
      <c r="BO111" s="175">
        <f>100*BN111/$AI111</f>
        <v>39.9881775424709</v>
      </c>
      <c r="BP111" s="173">
        <f>IF(BO111&gt;$AI$8,1,0)</f>
        <v>0</v>
      </c>
      <c r="BQ111" s="175">
        <f>IF($R111=BN$17,BO111,0)</f>
        <v>0</v>
      </c>
      <c r="BR111" s="173">
        <v>2793</v>
      </c>
      <c r="BS111" s="175">
        <f>100*BR111/$AI111</f>
        <v>7.17828779973785</v>
      </c>
      <c r="BT111" s="173">
        <f>IF(BS111&gt;$AI$8,1,0)</f>
        <v>0</v>
      </c>
      <c r="BU111" s="175">
        <f>IF($R111=BR$17,BS111,0)</f>
        <v>0</v>
      </c>
      <c r="BV111" s="173">
        <v>1783</v>
      </c>
      <c r="BW111" s="175">
        <f>100*BV111/$AI111</f>
        <v>4.58248734226015</v>
      </c>
      <c r="BX111" s="173">
        <f>IF(BW111&gt;$AI$8,1,0)</f>
        <v>0</v>
      </c>
      <c r="BY111" s="175">
        <f>IF($R111=BV$17,BW111,0)</f>
        <v>0</v>
      </c>
      <c r="BZ111" s="173">
        <v>3941</v>
      </c>
      <c r="CA111" s="175">
        <f>100*BZ111/$AI111</f>
        <v>10.1287619830887</v>
      </c>
      <c r="CB111" s="173">
        <f>IF(CA111&gt;$AI$8,1,0)</f>
        <v>0</v>
      </c>
      <c r="CC111" s="175">
        <f>IF($R111=BZ$17,CA111,0)</f>
        <v>0</v>
      </c>
      <c r="CD111" s="173">
        <v>10428</v>
      </c>
      <c r="CE111" s="175">
        <f>100*CD111/$AI111</f>
        <v>26.8009971985916</v>
      </c>
      <c r="CF111" s="173">
        <f>IF(CE111&gt;$AI$8,1,0)</f>
        <v>0</v>
      </c>
      <c r="CG111" s="200">
        <f>IF($R111=CD$17,CE111,0)</f>
        <v>26.8009971985916</v>
      </c>
      <c r="CH111" s="201">
        <v>3143</v>
      </c>
      <c r="CI111" s="202">
        <f>100*CH111/$AI111</f>
        <v>8.077822611735071</v>
      </c>
      <c r="CJ111" s="173">
        <f>IF(CI111&gt;$AI$8,1,0)</f>
        <v>0</v>
      </c>
      <c r="CK111" s="175">
        <f>IF($R111=CH$17,CI111,0)</f>
        <v>8.077822611735071</v>
      </c>
      <c r="CL111" s="173">
        <v>0</v>
      </c>
      <c r="CM111" s="173">
        <v>0</v>
      </c>
      <c r="CN111" s="176"/>
    </row>
    <row r="112" ht="15.75" customHeight="1">
      <c r="A112" t="s" s="179">
        <v>2596</v>
      </c>
      <c r="B112" t="s" s="180">
        <v>42</v>
      </c>
      <c r="C112" t="s" s="180">
        <v>2597</v>
      </c>
      <c r="D112" t="s" s="181">
        <v>45</v>
      </c>
      <c r="E112" t="s" s="188">
        <v>45</v>
      </c>
      <c r="F112" t="s" s="146">
        <v>46</v>
      </c>
      <c r="G112" t="s" s="146">
        <v>340</v>
      </c>
      <c r="H112" t="s" s="146">
        <v>341</v>
      </c>
      <c r="I112" t="s" s="146">
        <v>49</v>
      </c>
      <c r="J112" t="s" s="146">
        <v>50</v>
      </c>
      <c r="K112" t="s" s="183">
        <f>O112</f>
        <v>28</v>
      </c>
      <c r="L112" s="189">
        <f>P112</f>
        <v>53.5625960831495</v>
      </c>
      <c r="M112" t="s" s="146">
        <f>IF(O112="Lab","over","under")</f>
        <v>2429</v>
      </c>
      <c r="N112" s="145">
        <v>1</v>
      </c>
      <c r="O112" t="s" s="184">
        <v>28</v>
      </c>
      <c r="P112" s="147">
        <f>AQ112</f>
        <v>53.5625960831495</v>
      </c>
      <c r="Q112" s="145">
        <f>T112+U112+V112</f>
        <v>0</v>
      </c>
      <c r="R112" t="s" s="185">
        <v>33</v>
      </c>
      <c r="S112" s="147">
        <f>BM112</f>
        <v>12.8467348439275</v>
      </c>
      <c r="T112" s="138"/>
      <c r="U112" s="138"/>
      <c r="V112" s="138"/>
      <c r="W112" s="138"/>
      <c r="X112" t="s" s="146">
        <f>IF($A112=Y112,"ok","bad")</f>
        <v>2430</v>
      </c>
      <c r="Y112" t="s" s="146">
        <v>2596</v>
      </c>
      <c r="Z112" t="s" s="146">
        <v>2597</v>
      </c>
      <c r="AA112" t="s" s="186">
        <v>27</v>
      </c>
      <c r="AB112" s="141">
        <f>100*AC112</f>
        <v>12.6194773</v>
      </c>
      <c r="AC112" s="190">
        <v>0.126194773</v>
      </c>
      <c r="AD112" t="s" s="187">
        <v>217</v>
      </c>
      <c r="AE112" s="141">
        <v>8.050932400000001</v>
      </c>
      <c r="AF112" s="190">
        <v>0.08050932399999999</v>
      </c>
      <c r="AG112" s="138"/>
      <c r="AH112" s="145">
        <v>70153</v>
      </c>
      <c r="AI112" s="145">
        <v>29922</v>
      </c>
      <c r="AJ112" s="145">
        <v>516</v>
      </c>
      <c r="AK112" s="145">
        <v>12183</v>
      </c>
      <c r="AL112" s="145">
        <v>3776</v>
      </c>
      <c r="AM112" s="148">
        <f>100*AL112/$AI112</f>
        <v>12.6194773076666</v>
      </c>
      <c r="AN112" s="145">
        <f>IF(AM112&gt;$AI$8,1,0)</f>
        <v>0</v>
      </c>
      <c r="AO112" s="148">
        <f>IF($R112=AL$17,AM112,0)</f>
        <v>0</v>
      </c>
      <c r="AP112" s="145">
        <v>16027</v>
      </c>
      <c r="AQ112" s="148">
        <f>100*AP112/$AI112</f>
        <v>53.5625960831495</v>
      </c>
      <c r="AR112" s="145">
        <f>IF(AQ112&gt;$AI$8,1,0)</f>
        <v>1</v>
      </c>
      <c r="AS112" s="148">
        <f>IF($R112=AP$17,AQ112,0)</f>
        <v>0</v>
      </c>
      <c r="AT112" s="145">
        <v>1268</v>
      </c>
      <c r="AU112" s="148">
        <f>100*AT112/$AI112</f>
        <v>4.23768464674821</v>
      </c>
      <c r="AV112" s="145">
        <f>IF(AU112&gt;$AI$8,1,0)</f>
        <v>0</v>
      </c>
      <c r="AW112" s="148">
        <f>IF($R112=AT$17,AU112,0)</f>
        <v>0</v>
      </c>
      <c r="AX112" s="145">
        <v>0</v>
      </c>
      <c r="AY112" s="148">
        <f>100*AX112/$AI112</f>
        <v>0</v>
      </c>
      <c r="AZ112" s="145">
        <f>IF(AY112&gt;$AI$8,1,0)</f>
        <v>0</v>
      </c>
      <c r="BA112" s="148">
        <f>IF($R112=AX$17,AY112,0)</f>
        <v>0</v>
      </c>
      <c r="BB112" s="145">
        <v>1719</v>
      </c>
      <c r="BC112" s="148">
        <f>100*BB112/$AI112</f>
        <v>5.74493683577301</v>
      </c>
      <c r="BD112" s="145">
        <f>IF(BC112&gt;$AI$8,1,0)</f>
        <v>0</v>
      </c>
      <c r="BE112" s="148">
        <f>IF($R112=BB$17,BC112,0)</f>
        <v>0</v>
      </c>
      <c r="BF112" s="145">
        <v>0</v>
      </c>
      <c r="BG112" s="148">
        <f>100*BF112/$AI112</f>
        <v>0</v>
      </c>
      <c r="BH112" s="145">
        <f>IF(BG112&gt;$AI$8,1,0)</f>
        <v>0</v>
      </c>
      <c r="BI112" s="148">
        <f>IF($R112=BF$17,BG112,0)</f>
        <v>0</v>
      </c>
      <c r="BJ112" s="145">
        <v>3844</v>
      </c>
      <c r="BK112" s="148">
        <f>100*BJ112/$AI112</f>
        <v>12.8467348439275</v>
      </c>
      <c r="BL112" s="145">
        <f>IF(BK112&gt;$AI$8,1,0)</f>
        <v>0</v>
      </c>
      <c r="BM112" s="148">
        <f>IF($R112=BJ$17,BK112,0)</f>
        <v>12.8467348439275</v>
      </c>
      <c r="BN112" s="145">
        <v>0</v>
      </c>
      <c r="BO112" s="148">
        <f>100*BN112/$AI112</f>
        <v>0</v>
      </c>
      <c r="BP112" s="145">
        <f>IF(BO112&gt;$AI$8,1,0)</f>
        <v>0</v>
      </c>
      <c r="BQ112" s="148">
        <f>IF($R112=BN$17,BO112,0)</f>
        <v>0</v>
      </c>
      <c r="BR112" s="145">
        <v>0</v>
      </c>
      <c r="BS112" s="148">
        <f>100*BR112/$AI112</f>
        <v>0</v>
      </c>
      <c r="BT112" s="145">
        <f>IF(BS112&gt;$AI$8,1,0)</f>
        <v>0</v>
      </c>
      <c r="BU112" s="148">
        <f>IF($R112=BR$17,BS112,0)</f>
        <v>0</v>
      </c>
      <c r="BV112" s="145">
        <v>0</v>
      </c>
      <c r="BW112" s="148">
        <f>100*BV112/$AI112</f>
        <v>0</v>
      </c>
      <c r="BX112" s="145">
        <f>IF(BW112&gt;$AI$8,1,0)</f>
        <v>0</v>
      </c>
      <c r="BY112" s="148">
        <f>IF($R112=BV$17,BW112,0)</f>
        <v>0</v>
      </c>
      <c r="BZ112" s="145">
        <v>0</v>
      </c>
      <c r="CA112" s="148">
        <f>100*BZ112/$AI112</f>
        <v>0</v>
      </c>
      <c r="CB112" s="145">
        <f>IF(CA112&gt;$AI$8,1,0)</f>
        <v>0</v>
      </c>
      <c r="CC112" s="148">
        <f>IF($R112=BZ$17,CA112,0)</f>
        <v>0</v>
      </c>
      <c r="CD112" s="145">
        <v>0</v>
      </c>
      <c r="CE112" s="148">
        <f>100*CD112/$AI112</f>
        <v>0</v>
      </c>
      <c r="CF112" s="145">
        <f>IF(CE112&gt;$AI$8,1,0)</f>
        <v>0</v>
      </c>
      <c r="CG112" s="148">
        <f>IF($R112=CD$17,CE112,0)</f>
        <v>0</v>
      </c>
      <c r="CH112" s="204">
        <v>0</v>
      </c>
      <c r="CI112" s="148">
        <f>100*CH112/$AI112</f>
        <v>0</v>
      </c>
      <c r="CJ112" s="145">
        <f>IF(CI112&gt;$AI$8,1,0)</f>
        <v>0</v>
      </c>
      <c r="CK112" s="148">
        <f>IF($R112=CH$17,CI112,0)</f>
        <v>0</v>
      </c>
      <c r="CL112" s="145">
        <v>315</v>
      </c>
      <c r="CM112" s="145">
        <v>0</v>
      </c>
      <c r="CN112" s="149"/>
    </row>
    <row r="113" ht="15.75" customHeight="1">
      <c r="A113" t="s" s="179">
        <v>2598</v>
      </c>
      <c r="B113" t="s" s="180">
        <v>90</v>
      </c>
      <c r="C113" t="s" s="180">
        <v>1993</v>
      </c>
      <c r="D113" t="s" s="181">
        <v>93</v>
      </c>
      <c r="E113" t="s" s="182">
        <v>79</v>
      </c>
      <c r="F113" t="s" s="130">
        <v>80</v>
      </c>
      <c r="G113" t="s" s="130">
        <v>1994</v>
      </c>
      <c r="H113" t="s" s="130">
        <v>1995</v>
      </c>
      <c r="I113" t="s" s="130">
        <v>64</v>
      </c>
      <c r="J113" t="s" s="130">
        <v>50</v>
      </c>
      <c r="K113" t="s" s="183">
        <f>_xlfn.IFS(Q113=0,O113,T113=1,R113,U113=1,AA113)</f>
        <v>28</v>
      </c>
      <c r="L113" s="189">
        <f>_xlfn.IFS(Q113=0,P113,T113=1,S113,U113=1,AB113)</f>
        <v>49.7410280005258</v>
      </c>
      <c r="M113" t="s" s="130">
        <f>IF(O113="Lab","over","under")</f>
        <v>2429</v>
      </c>
      <c r="N113" s="173">
        <v>1</v>
      </c>
      <c r="O113" t="s" s="184">
        <v>28</v>
      </c>
      <c r="P113" s="131">
        <f>AQ113</f>
        <v>49.7410280005258</v>
      </c>
      <c r="Q113" s="173">
        <f>T113+U113+V113</f>
        <v>0</v>
      </c>
      <c r="R113" t="s" s="185">
        <v>2365</v>
      </c>
      <c r="S113" s="131">
        <f>BA113</f>
        <v>18.3357433942421</v>
      </c>
      <c r="T113" s="169"/>
      <c r="U113" s="169"/>
      <c r="V113" s="169"/>
      <c r="W113" s="169"/>
      <c r="X113" t="s" s="130">
        <f>IF($A113=Y113,"ok","bad")</f>
        <v>2430</v>
      </c>
      <c r="Y113" t="s" s="130">
        <v>2598</v>
      </c>
      <c r="Z113" t="s" s="130">
        <v>1993</v>
      </c>
      <c r="AA113" t="s" s="186">
        <v>217</v>
      </c>
      <c r="AB113" s="125">
        <f>100*AC113</f>
        <v>11.1581438</v>
      </c>
      <c r="AC113" s="191">
        <v>0.111581438</v>
      </c>
      <c r="AD113" t="s" s="187">
        <v>27</v>
      </c>
      <c r="AE113" s="125">
        <v>8.037334</v>
      </c>
      <c r="AF113" s="191">
        <v>0.08037334</v>
      </c>
      <c r="AG113" s="169"/>
      <c r="AH113" s="173">
        <v>71569</v>
      </c>
      <c r="AI113" s="173">
        <v>38035</v>
      </c>
      <c r="AJ113" s="173">
        <v>85</v>
      </c>
      <c r="AK113" s="173">
        <v>11945</v>
      </c>
      <c r="AL113" s="173">
        <v>3057</v>
      </c>
      <c r="AM113" s="175">
        <f>100*AL113/$AI113</f>
        <v>8.03733403444196</v>
      </c>
      <c r="AN113" s="173">
        <f>IF(AM113&gt;$AI$8,1,0)</f>
        <v>0</v>
      </c>
      <c r="AO113" s="175">
        <f>IF($R113=AL$17,AM113,0)</f>
        <v>0</v>
      </c>
      <c r="AP113" s="173">
        <v>18919</v>
      </c>
      <c r="AQ113" s="175">
        <f>100*AP113/$AI113</f>
        <v>49.7410280005258</v>
      </c>
      <c r="AR113" s="173">
        <f>IF(AQ113&gt;$AI$8,1,0)</f>
        <v>0</v>
      </c>
      <c r="AS113" s="175">
        <f>IF($R113=AP$17,AQ113,0)</f>
        <v>0</v>
      </c>
      <c r="AT113" s="173">
        <v>2199</v>
      </c>
      <c r="AU113" s="175">
        <f>100*AT113/$AI113</f>
        <v>5.78151702379387</v>
      </c>
      <c r="AV113" s="173">
        <f>IF(AU113&gt;$AI$8,1,0)</f>
        <v>0</v>
      </c>
      <c r="AW113" s="175">
        <f>IF($R113=AT$17,AU113,0)</f>
        <v>0</v>
      </c>
      <c r="AX113" s="173">
        <v>6974</v>
      </c>
      <c r="AY113" s="175">
        <f>100*AX113/$AI113</f>
        <v>18.3357433942421</v>
      </c>
      <c r="AZ113" s="173">
        <f>IF(AY113&gt;$AI$8,1,0)</f>
        <v>0</v>
      </c>
      <c r="BA113" s="175">
        <f>IF($R113=AX$17,AY113,0)</f>
        <v>18.3357433942421</v>
      </c>
      <c r="BB113" s="173">
        <v>2642</v>
      </c>
      <c r="BC113" s="175">
        <f>100*BB113/$AI113</f>
        <v>6.94623373208887</v>
      </c>
      <c r="BD113" s="173">
        <f>IF(BC113&gt;$AI$8,1,0)</f>
        <v>0</v>
      </c>
      <c r="BE113" s="175">
        <f>IF($R113=BB$17,BC113,0)</f>
        <v>0</v>
      </c>
      <c r="BF113" s="173">
        <v>0</v>
      </c>
      <c r="BG113" s="175">
        <f>100*BF113/$AI113</f>
        <v>0</v>
      </c>
      <c r="BH113" s="173">
        <f>IF(BG113&gt;$AI$8,1,0)</f>
        <v>0</v>
      </c>
      <c r="BI113" s="175">
        <f>IF($R113=BF$17,BG113,0)</f>
        <v>0</v>
      </c>
      <c r="BJ113" s="173">
        <v>0</v>
      </c>
      <c r="BK113" s="175">
        <f>100*BJ113/$AI113</f>
        <v>0</v>
      </c>
      <c r="BL113" s="173">
        <f>IF(BK113&gt;$AI$8,1,0)</f>
        <v>0</v>
      </c>
      <c r="BM113" s="175">
        <f>IF($R113=BJ$17,BK113,0)</f>
        <v>0</v>
      </c>
      <c r="BN113" s="173">
        <v>0</v>
      </c>
      <c r="BO113" s="175">
        <f>100*BN113/$AI113</f>
        <v>0</v>
      </c>
      <c r="BP113" s="173">
        <f>IF(BO113&gt;$AI$8,1,0)</f>
        <v>0</v>
      </c>
      <c r="BQ113" s="175">
        <f>IF($R113=BN$17,BO113,0)</f>
        <v>0</v>
      </c>
      <c r="BR113" s="173">
        <v>0</v>
      </c>
      <c r="BS113" s="175">
        <f>100*BR113/$AI113</f>
        <v>0</v>
      </c>
      <c r="BT113" s="173">
        <f>IF(BS113&gt;$AI$8,1,0)</f>
        <v>0</v>
      </c>
      <c r="BU113" s="175">
        <f>IF($R113=BR$17,BS113,0)</f>
        <v>0</v>
      </c>
      <c r="BV113" s="173">
        <v>0</v>
      </c>
      <c r="BW113" s="175">
        <f>100*BV113/$AI113</f>
        <v>0</v>
      </c>
      <c r="BX113" s="173">
        <f>IF(BW113&gt;$AI$8,1,0)</f>
        <v>0</v>
      </c>
      <c r="BY113" s="175">
        <f>IF($R113=BV$17,BW113,0)</f>
        <v>0</v>
      </c>
      <c r="BZ113" s="173">
        <v>0</v>
      </c>
      <c r="CA113" s="175">
        <f>100*BZ113/$AI113</f>
        <v>0</v>
      </c>
      <c r="CB113" s="173">
        <f>IF(CA113&gt;$AI$8,1,0)</f>
        <v>0</v>
      </c>
      <c r="CC113" s="175">
        <f>IF($R113=BZ$17,CA113,0)</f>
        <v>0</v>
      </c>
      <c r="CD113" s="173">
        <v>0</v>
      </c>
      <c r="CE113" s="175">
        <f>100*CD113/$AI113</f>
        <v>0</v>
      </c>
      <c r="CF113" s="173">
        <f>IF(CE113&gt;$AI$8,1,0)</f>
        <v>0</v>
      </c>
      <c r="CG113" s="175">
        <f>IF($R113=CD$17,CE113,0)</f>
        <v>0</v>
      </c>
      <c r="CH113" s="173">
        <v>0</v>
      </c>
      <c r="CI113" s="175">
        <f>100*CH113/$AI113</f>
        <v>0</v>
      </c>
      <c r="CJ113" s="173">
        <f>IF(CI113&gt;$AI$8,1,0)</f>
        <v>0</v>
      </c>
      <c r="CK113" s="175">
        <f>IF($R113=CH$17,CI113,0)</f>
        <v>0</v>
      </c>
      <c r="CL113" s="173">
        <v>1448</v>
      </c>
      <c r="CM113" s="173">
        <v>0</v>
      </c>
      <c r="CN113" s="176"/>
    </row>
    <row r="114" ht="15.75" customHeight="1">
      <c r="A114" t="s" s="179">
        <v>2599</v>
      </c>
      <c r="B114" t="s" s="180">
        <v>101</v>
      </c>
      <c r="C114" t="s" s="180">
        <v>751</v>
      </c>
      <c r="D114" t="s" s="181">
        <v>104</v>
      </c>
      <c r="E114" t="s" s="188">
        <v>79</v>
      </c>
      <c r="F114" t="s" s="146">
        <v>80</v>
      </c>
      <c r="G114" t="s" s="146">
        <v>1171</v>
      </c>
      <c r="H114" t="s" s="146">
        <v>2600</v>
      </c>
      <c r="I114" t="s" s="146">
        <v>64</v>
      </c>
      <c r="J114" t="s" s="146">
        <v>1733</v>
      </c>
      <c r="K114" t="s" s="183">
        <f>_xlfn.IFS(Q114=0,O114,T114=1,R114,U114=1,AA114)</f>
        <v>28</v>
      </c>
      <c r="L114" s="189">
        <f>_xlfn.IFS(Q114=0,P114,T114=1,S114,U114=1,AB114)</f>
        <v>45.5020894938781</v>
      </c>
      <c r="M114" t="s" s="146">
        <f>IF(O114="Lab","over","under")</f>
        <v>2429</v>
      </c>
      <c r="N114" s="145">
        <v>1</v>
      </c>
      <c r="O114" t="s" s="184">
        <v>28</v>
      </c>
      <c r="P114" s="147">
        <f>AQ114</f>
        <v>45.5020894938781</v>
      </c>
      <c r="Q114" s="145">
        <f>T114+U114+V114</f>
        <v>0</v>
      </c>
      <c r="R114" t="s" s="185">
        <v>27</v>
      </c>
      <c r="S114" s="147">
        <f>AO114</f>
        <v>23.7151445538747</v>
      </c>
      <c r="T114" s="138"/>
      <c r="U114" s="138"/>
      <c r="V114" s="138"/>
      <c r="W114" s="138"/>
      <c r="X114" t="s" s="146">
        <f>IF($A114=Y114,"ok","bad")</f>
        <v>2430</v>
      </c>
      <c r="Y114" t="s" s="146">
        <v>2599</v>
      </c>
      <c r="Z114" t="s" s="146">
        <v>751</v>
      </c>
      <c r="AA114" t="s" s="186">
        <v>2365</v>
      </c>
      <c r="AB114" s="141">
        <f>100*AC114</f>
        <v>18.2995674</v>
      </c>
      <c r="AC114" s="190">
        <v>0.182995674</v>
      </c>
      <c r="AD114" t="s" s="187">
        <v>31</v>
      </c>
      <c r="AE114" s="141">
        <v>8.030499300000001</v>
      </c>
      <c r="AF114" s="190">
        <v>0.08030499300000001</v>
      </c>
      <c r="AG114" s="138"/>
      <c r="AH114" s="145">
        <v>71879</v>
      </c>
      <c r="AI114" s="145">
        <v>40919</v>
      </c>
      <c r="AJ114" s="145">
        <v>187</v>
      </c>
      <c r="AK114" s="145">
        <v>8915</v>
      </c>
      <c r="AL114" s="145">
        <v>9704</v>
      </c>
      <c r="AM114" s="148">
        <f>100*AL114/$AI114</f>
        <v>23.7151445538747</v>
      </c>
      <c r="AN114" s="145">
        <f>IF(AM114&gt;$AI$8,1,0)</f>
        <v>0</v>
      </c>
      <c r="AO114" s="148">
        <f>IF($R114=AL$17,AM114,0)</f>
        <v>23.7151445538747</v>
      </c>
      <c r="AP114" s="145">
        <v>18619</v>
      </c>
      <c r="AQ114" s="148">
        <f>100*AP114/$AI114</f>
        <v>45.5020894938781</v>
      </c>
      <c r="AR114" s="145">
        <f>IF(AQ114&gt;$AI$8,1,0)</f>
        <v>0</v>
      </c>
      <c r="AS114" s="148">
        <f>IF($R114=AP$17,AQ114,0)</f>
        <v>0</v>
      </c>
      <c r="AT114" s="145">
        <v>1822</v>
      </c>
      <c r="AU114" s="148">
        <f>100*AT114/$AI114</f>
        <v>4.45269923507417</v>
      </c>
      <c r="AV114" s="145">
        <f>IF(AU114&gt;$AI$8,1,0)</f>
        <v>0</v>
      </c>
      <c r="AW114" s="148">
        <f>IF($R114=AT$17,AU114,0)</f>
        <v>0</v>
      </c>
      <c r="AX114" s="145">
        <v>7488</v>
      </c>
      <c r="AY114" s="148">
        <f>100*AX114/$AI114</f>
        <v>18.2995674381094</v>
      </c>
      <c r="AZ114" s="145">
        <f>IF(AY114&gt;$AI$8,1,0)</f>
        <v>0</v>
      </c>
      <c r="BA114" s="148">
        <f>IF($R114=AX$17,AY114,0)</f>
        <v>0</v>
      </c>
      <c r="BB114" s="145">
        <v>3286</v>
      </c>
      <c r="BC114" s="148">
        <f>100*BB114/$AI114</f>
        <v>8.03049927906352</v>
      </c>
      <c r="BD114" s="145">
        <f>IF(BC114&gt;$AI$8,1,0)</f>
        <v>0</v>
      </c>
      <c r="BE114" s="148">
        <f>IF($R114=BB$17,BC114,0)</f>
        <v>0</v>
      </c>
      <c r="BF114" s="145">
        <v>0</v>
      </c>
      <c r="BG114" s="148">
        <f>100*BF114/$AI114</f>
        <v>0</v>
      </c>
      <c r="BH114" s="145">
        <f>IF(BG114&gt;$AI$8,1,0)</f>
        <v>0</v>
      </c>
      <c r="BI114" s="148">
        <f>IF($R114=BF$17,BG114,0)</f>
        <v>0</v>
      </c>
      <c r="BJ114" s="145">
        <v>0</v>
      </c>
      <c r="BK114" s="148">
        <f>100*BJ114/$AI114</f>
        <v>0</v>
      </c>
      <c r="BL114" s="145">
        <f>IF(BK114&gt;$AI$8,1,0)</f>
        <v>0</v>
      </c>
      <c r="BM114" s="148">
        <f>IF($R114=BJ$17,BK114,0)</f>
        <v>0</v>
      </c>
      <c r="BN114" s="145">
        <v>0</v>
      </c>
      <c r="BO114" s="148">
        <f>100*BN114/$AI114</f>
        <v>0</v>
      </c>
      <c r="BP114" s="145">
        <f>IF(BO114&gt;$AI$8,1,0)</f>
        <v>0</v>
      </c>
      <c r="BQ114" s="148">
        <f>IF($R114=BN$17,BO114,0)</f>
        <v>0</v>
      </c>
      <c r="BR114" s="145">
        <v>0</v>
      </c>
      <c r="BS114" s="148">
        <f>100*BR114/$AI114</f>
        <v>0</v>
      </c>
      <c r="BT114" s="145">
        <f>IF(BS114&gt;$AI$8,1,0)</f>
        <v>0</v>
      </c>
      <c r="BU114" s="148">
        <f>IF($R114=BR$17,BS114,0)</f>
        <v>0</v>
      </c>
      <c r="BV114" s="145">
        <v>0</v>
      </c>
      <c r="BW114" s="148">
        <f>100*BV114/$AI114</f>
        <v>0</v>
      </c>
      <c r="BX114" s="145">
        <f>IF(BW114&gt;$AI$8,1,0)</f>
        <v>0</v>
      </c>
      <c r="BY114" s="148">
        <f>IF($R114=BV$17,BW114,0)</f>
        <v>0</v>
      </c>
      <c r="BZ114" s="145">
        <v>0</v>
      </c>
      <c r="CA114" s="148">
        <f>100*BZ114/$AI114</f>
        <v>0</v>
      </c>
      <c r="CB114" s="145">
        <f>IF(CA114&gt;$AI$8,1,0)</f>
        <v>0</v>
      </c>
      <c r="CC114" s="148">
        <f>IF($R114=BZ$17,CA114,0)</f>
        <v>0</v>
      </c>
      <c r="CD114" s="145">
        <v>0</v>
      </c>
      <c r="CE114" s="148">
        <f>100*CD114/$AI114</f>
        <v>0</v>
      </c>
      <c r="CF114" s="145">
        <f>IF(CE114&gt;$AI$8,1,0)</f>
        <v>0</v>
      </c>
      <c r="CG114" s="148">
        <f>IF($R114=CD$17,CE114,0)</f>
        <v>0</v>
      </c>
      <c r="CH114" s="145">
        <v>0</v>
      </c>
      <c r="CI114" s="148">
        <f>100*CH114/$AI114</f>
        <v>0</v>
      </c>
      <c r="CJ114" s="145">
        <f>IF(CI114&gt;$AI$8,1,0)</f>
        <v>0</v>
      </c>
      <c r="CK114" s="148">
        <f>IF($R114=CH$17,CI114,0)</f>
        <v>0</v>
      </c>
      <c r="CL114" s="145">
        <v>1070</v>
      </c>
      <c r="CM114" s="145">
        <v>0</v>
      </c>
      <c r="CN114" s="149"/>
    </row>
    <row r="115" ht="31.95" customHeight="1">
      <c r="A115" t="s" s="179">
        <v>2601</v>
      </c>
      <c r="B115" t="s" s="180">
        <v>166</v>
      </c>
      <c r="C115" t="s" s="180">
        <v>2602</v>
      </c>
      <c r="D115" t="s" s="181">
        <v>169</v>
      </c>
      <c r="E115" t="s" s="182">
        <v>79</v>
      </c>
      <c r="F115" t="s" s="130">
        <v>80</v>
      </c>
      <c r="G115" t="s" s="130">
        <v>287</v>
      </c>
      <c r="H115" t="s" s="130">
        <v>1844</v>
      </c>
      <c r="I115" t="s" s="130">
        <v>64</v>
      </c>
      <c r="J115" t="s" s="130">
        <v>50</v>
      </c>
      <c r="K115" t="s" s="183">
        <f>O115</f>
        <v>28</v>
      </c>
      <c r="L115" s="189">
        <f>P115</f>
        <v>51.5658610654182</v>
      </c>
      <c r="M115" t="s" s="130">
        <f>IF(O115="Lab","over","under")</f>
        <v>2429</v>
      </c>
      <c r="N115" s="173">
        <v>1</v>
      </c>
      <c r="O115" t="s" s="184">
        <v>28</v>
      </c>
      <c r="P115" s="131">
        <f>AQ115</f>
        <v>51.5658610654182</v>
      </c>
      <c r="Q115" s="173">
        <f>T115+U115+V115</f>
        <v>0</v>
      </c>
      <c r="R115" t="s" s="185">
        <v>31</v>
      </c>
      <c r="S115" s="131">
        <f>BE115</f>
        <v>14.8709350879413</v>
      </c>
      <c r="T115" s="169"/>
      <c r="U115" s="169"/>
      <c r="V115" s="169"/>
      <c r="W115" s="169"/>
      <c r="X115" t="s" s="130">
        <f>IF($A115=Y115,"ok","bad")</f>
        <v>2430</v>
      </c>
      <c r="Y115" t="s" s="130">
        <v>2601</v>
      </c>
      <c r="Z115" t="s" s="130">
        <v>2602</v>
      </c>
      <c r="AA115" t="s" s="186">
        <v>27</v>
      </c>
      <c r="AB115" s="125">
        <f>100*AC115</f>
        <v>12.8716943</v>
      </c>
      <c r="AC115" s="191">
        <v>0.128716943</v>
      </c>
      <c r="AD115" t="s" s="187">
        <v>217</v>
      </c>
      <c r="AE115" s="125">
        <v>8.025433400000001</v>
      </c>
      <c r="AF115" s="191">
        <v>0.080254334</v>
      </c>
      <c r="AG115" s="169"/>
      <c r="AH115" s="173">
        <v>70389</v>
      </c>
      <c r="AI115" s="173">
        <v>31612</v>
      </c>
      <c r="AJ115" s="173">
        <v>529</v>
      </c>
      <c r="AK115" s="173">
        <v>11600</v>
      </c>
      <c r="AL115" s="173">
        <v>4069</v>
      </c>
      <c r="AM115" s="175">
        <f>100*AL115/$AI115</f>
        <v>12.8716942933063</v>
      </c>
      <c r="AN115" s="173">
        <f>IF(AM115&gt;$AI$8,1,0)</f>
        <v>0</v>
      </c>
      <c r="AO115" s="175">
        <f>IF($R115=AL$17,AM115,0)</f>
        <v>0</v>
      </c>
      <c r="AP115" s="173">
        <v>16301</v>
      </c>
      <c r="AQ115" s="175">
        <f>100*AP115/$AI115</f>
        <v>51.5658610654182</v>
      </c>
      <c r="AR115" s="173">
        <f>IF(AQ115&gt;$AI$8,1,0)</f>
        <v>1</v>
      </c>
      <c r="AS115" s="175">
        <f>IF($R115=AP$17,AQ115,0)</f>
        <v>0</v>
      </c>
      <c r="AT115" s="173">
        <v>1694</v>
      </c>
      <c r="AU115" s="175">
        <f>100*AT115/$AI115</f>
        <v>5.35872453498671</v>
      </c>
      <c r="AV115" s="173">
        <f>IF(AU115&gt;$AI$8,1,0)</f>
        <v>0</v>
      </c>
      <c r="AW115" s="175">
        <f>IF($R115=AT$17,AU115,0)</f>
        <v>0</v>
      </c>
      <c r="AX115" s="173">
        <v>0</v>
      </c>
      <c r="AY115" s="175">
        <f>100*AX115/$AI115</f>
        <v>0</v>
      </c>
      <c r="AZ115" s="173">
        <f>IF(AY115&gt;$AI$8,1,0)</f>
        <v>0</v>
      </c>
      <c r="BA115" s="175">
        <f>IF($R115=AX$17,AY115,0)</f>
        <v>0</v>
      </c>
      <c r="BB115" s="173">
        <v>4701</v>
      </c>
      <c r="BC115" s="175">
        <f>100*BB115/$AI115</f>
        <v>14.8709350879413</v>
      </c>
      <c r="BD115" s="173">
        <f>IF(BC115&gt;$AI$8,1,0)</f>
        <v>0</v>
      </c>
      <c r="BE115" s="175">
        <f>IF($R115=BB$17,BC115,0)</f>
        <v>14.8709350879413</v>
      </c>
      <c r="BF115" s="173">
        <v>0</v>
      </c>
      <c r="BG115" s="175">
        <f>100*BF115/$AI115</f>
        <v>0</v>
      </c>
      <c r="BH115" s="173">
        <f>IF(BG115&gt;$AI$8,1,0)</f>
        <v>0</v>
      </c>
      <c r="BI115" s="175">
        <f>IF($R115=BF$17,BG115,0)</f>
        <v>0</v>
      </c>
      <c r="BJ115" s="173">
        <v>0</v>
      </c>
      <c r="BK115" s="175">
        <f>100*BJ115/$AI115</f>
        <v>0</v>
      </c>
      <c r="BL115" s="173">
        <f>IF(BK115&gt;$AI$8,1,0)</f>
        <v>0</v>
      </c>
      <c r="BM115" s="175">
        <f>IF($R115=BJ$17,BK115,0)</f>
        <v>0</v>
      </c>
      <c r="BN115" s="173">
        <v>0</v>
      </c>
      <c r="BO115" s="175">
        <f>100*BN115/$AI115</f>
        <v>0</v>
      </c>
      <c r="BP115" s="173">
        <f>IF(BO115&gt;$AI$8,1,0)</f>
        <v>0</v>
      </c>
      <c r="BQ115" s="175">
        <f>IF($R115=BN$17,BO115,0)</f>
        <v>0</v>
      </c>
      <c r="BR115" s="173">
        <v>0</v>
      </c>
      <c r="BS115" s="175">
        <f>100*BR115/$AI115</f>
        <v>0</v>
      </c>
      <c r="BT115" s="173">
        <f>IF(BS115&gt;$AI$8,1,0)</f>
        <v>0</v>
      </c>
      <c r="BU115" s="175">
        <f>IF($R115=BR$17,BS115,0)</f>
        <v>0</v>
      </c>
      <c r="BV115" s="173">
        <v>0</v>
      </c>
      <c r="BW115" s="175">
        <f>100*BV115/$AI115</f>
        <v>0</v>
      </c>
      <c r="BX115" s="173">
        <f>IF(BW115&gt;$AI$8,1,0)</f>
        <v>0</v>
      </c>
      <c r="BY115" s="175">
        <f>IF($R115=BV$17,BW115,0)</f>
        <v>0</v>
      </c>
      <c r="BZ115" s="173">
        <v>0</v>
      </c>
      <c r="CA115" s="175">
        <f>100*BZ115/$AI115</f>
        <v>0</v>
      </c>
      <c r="CB115" s="173">
        <f>IF(CA115&gt;$AI$8,1,0)</f>
        <v>0</v>
      </c>
      <c r="CC115" s="175">
        <f>IF($R115=BZ$17,CA115,0)</f>
        <v>0</v>
      </c>
      <c r="CD115" s="173">
        <v>0</v>
      </c>
      <c r="CE115" s="175">
        <f>100*CD115/$AI115</f>
        <v>0</v>
      </c>
      <c r="CF115" s="173">
        <f>IF(CE115&gt;$AI$8,1,0)</f>
        <v>0</v>
      </c>
      <c r="CG115" s="175">
        <f>IF($R115=CD$17,CE115,0)</f>
        <v>0</v>
      </c>
      <c r="CH115" s="173">
        <v>0</v>
      </c>
      <c r="CI115" s="175">
        <f>100*CH115/$AI115</f>
        <v>0</v>
      </c>
      <c r="CJ115" s="173">
        <f>IF(CI115&gt;$AI$8,1,0)</f>
        <v>0</v>
      </c>
      <c r="CK115" s="175">
        <f>IF($R115=CH$17,CI115,0)</f>
        <v>0</v>
      </c>
      <c r="CL115" s="173">
        <v>114</v>
      </c>
      <c r="CM115" s="173">
        <v>0</v>
      </c>
      <c r="CN115" s="176"/>
    </row>
    <row r="116" ht="15.75" customHeight="1">
      <c r="A116" t="s" s="179">
        <v>2603</v>
      </c>
      <c r="B116" t="s" s="180">
        <v>90</v>
      </c>
      <c r="C116" t="s" s="180">
        <v>2604</v>
      </c>
      <c r="D116" t="s" s="181">
        <v>93</v>
      </c>
      <c r="E116" t="s" s="188">
        <v>79</v>
      </c>
      <c r="F116" t="s" s="146">
        <v>80</v>
      </c>
      <c r="G116" t="s" s="146">
        <v>139</v>
      </c>
      <c r="H116" t="s" s="146">
        <v>140</v>
      </c>
      <c r="I116" t="s" s="146">
        <v>64</v>
      </c>
      <c r="J116" t="s" s="146">
        <v>50</v>
      </c>
      <c r="K116" t="s" s="183">
        <f>_xlfn.IFS(Q116=0,O116,T116=1,R116,U116=1,AA116)</f>
        <v>28</v>
      </c>
      <c r="L116" s="189">
        <f>_xlfn.IFS(Q116=0,P116,T116=1,S116,U116=1,AB116)</f>
        <v>43.9214912157018</v>
      </c>
      <c r="M116" t="s" s="146">
        <f>IF(O116="Lab","over","under")</f>
        <v>2429</v>
      </c>
      <c r="N116" s="145">
        <v>1</v>
      </c>
      <c r="O116" t="s" s="184">
        <v>28</v>
      </c>
      <c r="P116" s="147">
        <f>AQ116</f>
        <v>43.9214912157018</v>
      </c>
      <c r="Q116" s="145">
        <f>T116+U116+V116</f>
        <v>0</v>
      </c>
      <c r="R116" t="s" s="185">
        <v>2365</v>
      </c>
      <c r="S116" s="147">
        <f>BA116</f>
        <v>24.770875045825</v>
      </c>
      <c r="T116" s="138"/>
      <c r="U116" s="138"/>
      <c r="V116" s="138"/>
      <c r="W116" s="138"/>
      <c r="X116" t="s" s="146">
        <f>IF($A116=Y116,"ok","bad")</f>
        <v>2430</v>
      </c>
      <c r="Y116" t="s" s="146">
        <v>2603</v>
      </c>
      <c r="Z116" t="s" s="146">
        <v>2604</v>
      </c>
      <c r="AA116" t="s" s="186">
        <v>27</v>
      </c>
      <c r="AB116" s="141">
        <f>100*AC116</f>
        <v>12.3374975</v>
      </c>
      <c r="AC116" s="190">
        <v>0.123374975</v>
      </c>
      <c r="AD116" t="s" s="187">
        <v>2484</v>
      </c>
      <c r="AE116" s="141">
        <v>7.9946984</v>
      </c>
      <c r="AF116" s="190">
        <v>0.079946984</v>
      </c>
      <c r="AG116" s="138"/>
      <c r="AH116" s="145">
        <v>71002</v>
      </c>
      <c r="AI116" s="145">
        <v>35461</v>
      </c>
      <c r="AJ116" s="145">
        <v>136</v>
      </c>
      <c r="AK116" s="145">
        <v>6791</v>
      </c>
      <c r="AL116" s="145">
        <v>4375</v>
      </c>
      <c r="AM116" s="148">
        <f>100*AL116/$AI116</f>
        <v>12.3374975325005</v>
      </c>
      <c r="AN116" s="145">
        <f>IF(AM116&gt;$AI$8,1,0)</f>
        <v>0</v>
      </c>
      <c r="AO116" s="148">
        <f>IF($R116=AL$17,AM116,0)</f>
        <v>0</v>
      </c>
      <c r="AP116" s="145">
        <v>15575</v>
      </c>
      <c r="AQ116" s="148">
        <f>100*AP116/$AI116</f>
        <v>43.9214912157018</v>
      </c>
      <c r="AR116" s="145">
        <f>IF(AQ116&gt;$AI$8,1,0)</f>
        <v>0</v>
      </c>
      <c r="AS116" s="148">
        <f>IF($R116=AP$17,AQ116,0)</f>
        <v>0</v>
      </c>
      <c r="AT116" s="145">
        <v>1411</v>
      </c>
      <c r="AU116" s="148">
        <f>100*AT116/$AI116</f>
        <v>3.97901920419616</v>
      </c>
      <c r="AV116" s="145">
        <f>IF(AU116&gt;$AI$8,1,0)</f>
        <v>0</v>
      </c>
      <c r="AW116" s="148">
        <f>IF($R116=AT$17,AU116,0)</f>
        <v>0</v>
      </c>
      <c r="AX116" s="145">
        <v>8784</v>
      </c>
      <c r="AY116" s="148">
        <f>100*AX116/$AI116</f>
        <v>24.770875045825</v>
      </c>
      <c r="AZ116" s="145">
        <f>IF(AY116&gt;$AI$8,1,0)</f>
        <v>0</v>
      </c>
      <c r="BA116" s="148">
        <f>IF($R116=AX$17,AY116,0)</f>
        <v>24.770875045825</v>
      </c>
      <c r="BB116" s="145">
        <v>2481</v>
      </c>
      <c r="BC116" s="148">
        <f>100*BB116/$AI116</f>
        <v>6.99641860071628</v>
      </c>
      <c r="BD116" s="145">
        <f>IF(BC116&gt;$AI$8,1,0)</f>
        <v>0</v>
      </c>
      <c r="BE116" s="148">
        <f>IF($R116=BB$17,BC116,0)</f>
        <v>0</v>
      </c>
      <c r="BF116" s="145">
        <v>0</v>
      </c>
      <c r="BG116" s="148">
        <f>100*BF116/$AI116</f>
        <v>0</v>
      </c>
      <c r="BH116" s="145">
        <f>IF(BG116&gt;$AI$8,1,0)</f>
        <v>0</v>
      </c>
      <c r="BI116" s="148">
        <f>IF($R116=BF$17,BG116,0)</f>
        <v>0</v>
      </c>
      <c r="BJ116" s="145">
        <v>0</v>
      </c>
      <c r="BK116" s="148">
        <f>100*BJ116/$AI116</f>
        <v>0</v>
      </c>
      <c r="BL116" s="145">
        <f>IF(BK116&gt;$AI$8,1,0)</f>
        <v>0</v>
      </c>
      <c r="BM116" s="148">
        <f>IF($R116=BJ$17,BK116,0)</f>
        <v>0</v>
      </c>
      <c r="BN116" s="145">
        <v>0</v>
      </c>
      <c r="BO116" s="148">
        <f>100*BN116/$AI116</f>
        <v>0</v>
      </c>
      <c r="BP116" s="145">
        <f>IF(BO116&gt;$AI$8,1,0)</f>
        <v>0</v>
      </c>
      <c r="BQ116" s="148">
        <f>IF($R116=BN$17,BO116,0)</f>
        <v>0</v>
      </c>
      <c r="BR116" s="145">
        <v>0</v>
      </c>
      <c r="BS116" s="148">
        <f>100*BR116/$AI116</f>
        <v>0</v>
      </c>
      <c r="BT116" s="145">
        <f>IF(BS116&gt;$AI$8,1,0)</f>
        <v>0</v>
      </c>
      <c r="BU116" s="148">
        <f>IF($R116=BR$17,BS116,0)</f>
        <v>0</v>
      </c>
      <c r="BV116" s="145">
        <v>0</v>
      </c>
      <c r="BW116" s="148">
        <f>100*BV116/$AI116</f>
        <v>0</v>
      </c>
      <c r="BX116" s="145">
        <f>IF(BW116&gt;$AI$8,1,0)</f>
        <v>0</v>
      </c>
      <c r="BY116" s="148">
        <f>IF($R116=BV$17,BW116,0)</f>
        <v>0</v>
      </c>
      <c r="BZ116" s="145">
        <v>0</v>
      </c>
      <c r="CA116" s="148">
        <f>100*BZ116/$AI116</f>
        <v>0</v>
      </c>
      <c r="CB116" s="145">
        <f>IF(CA116&gt;$AI$8,1,0)</f>
        <v>0</v>
      </c>
      <c r="CC116" s="148">
        <f>IF($R116=BZ$17,CA116,0)</f>
        <v>0</v>
      </c>
      <c r="CD116" s="145">
        <v>0</v>
      </c>
      <c r="CE116" s="148">
        <f>100*CD116/$AI116</f>
        <v>0</v>
      </c>
      <c r="CF116" s="145">
        <f>IF(CE116&gt;$AI$8,1,0)</f>
        <v>0</v>
      </c>
      <c r="CG116" s="148">
        <f>IF($R116=CD$17,CE116,0)</f>
        <v>0</v>
      </c>
      <c r="CH116" s="145">
        <v>0</v>
      </c>
      <c r="CI116" s="148">
        <f>100*CH116/$AI116</f>
        <v>0</v>
      </c>
      <c r="CJ116" s="145">
        <f>IF(CI116&gt;$AI$8,1,0)</f>
        <v>0</v>
      </c>
      <c r="CK116" s="148">
        <f>IF($R116=CH$17,CI116,0)</f>
        <v>0</v>
      </c>
      <c r="CL116" s="145">
        <v>439</v>
      </c>
      <c r="CM116" s="145">
        <v>0</v>
      </c>
      <c r="CN116" s="149"/>
    </row>
    <row r="117" ht="15.75" customHeight="1">
      <c r="A117" t="s" s="179">
        <v>2605</v>
      </c>
      <c r="B117" t="s" s="180">
        <v>166</v>
      </c>
      <c r="C117" t="s" s="180">
        <v>2606</v>
      </c>
      <c r="D117" t="s" s="181">
        <v>169</v>
      </c>
      <c r="E117" t="s" s="182">
        <v>79</v>
      </c>
      <c r="F117" t="s" s="130">
        <v>80</v>
      </c>
      <c r="G117" t="s" s="130">
        <v>179</v>
      </c>
      <c r="H117" t="s" s="130">
        <v>2607</v>
      </c>
      <c r="I117" t="s" s="130">
        <v>49</v>
      </c>
      <c r="J117" t="s" s="130">
        <v>1733</v>
      </c>
      <c r="K117" t="s" s="183">
        <f>_xlfn.IFS(Q117=0,O117,T117=1,R117,U117=1,AA117)</f>
        <v>28</v>
      </c>
      <c r="L117" s="189">
        <f>_xlfn.IFS(Q117=0,P117,T117=1,S117,U117=1,AB117)</f>
        <v>43.715564738292</v>
      </c>
      <c r="M117" t="s" s="130">
        <f>IF(O117="Lab","over","under")</f>
        <v>2429</v>
      </c>
      <c r="N117" s="173">
        <v>1</v>
      </c>
      <c r="O117" t="s" s="184">
        <v>28</v>
      </c>
      <c r="P117" s="131">
        <f>AQ117</f>
        <v>43.715564738292</v>
      </c>
      <c r="Q117" s="173">
        <f>T117+U117+V117</f>
        <v>0</v>
      </c>
      <c r="R117" t="s" s="185">
        <v>2365</v>
      </c>
      <c r="S117" s="131">
        <f>BA117</f>
        <v>20.7275678866588</v>
      </c>
      <c r="T117" s="169"/>
      <c r="U117" s="169"/>
      <c r="V117" s="169"/>
      <c r="W117" s="169"/>
      <c r="X117" t="s" s="130">
        <f>IF($A117=Y117,"ok","bad")</f>
        <v>2430</v>
      </c>
      <c r="Y117" t="s" s="130">
        <v>2605</v>
      </c>
      <c r="Z117" t="s" s="130">
        <v>2606</v>
      </c>
      <c r="AA117" t="s" s="186">
        <v>27</v>
      </c>
      <c r="AB117" s="125">
        <f>100*AC117</f>
        <v>18.0096419</v>
      </c>
      <c r="AC117" s="191">
        <v>0.180096419</v>
      </c>
      <c r="AD117" t="s" s="187">
        <v>29</v>
      </c>
      <c r="AE117" s="125">
        <v>7.9914404</v>
      </c>
      <c r="AF117" s="191">
        <v>0.07991440399999999</v>
      </c>
      <c r="AG117" s="169"/>
      <c r="AH117" s="173">
        <v>75067</v>
      </c>
      <c r="AI117" s="173">
        <v>40656</v>
      </c>
      <c r="AJ117" s="173">
        <v>112</v>
      </c>
      <c r="AK117" s="173">
        <v>9346</v>
      </c>
      <c r="AL117" s="173">
        <v>7322</v>
      </c>
      <c r="AM117" s="175">
        <f>100*AL117/$AI117</f>
        <v>18.0096418732782</v>
      </c>
      <c r="AN117" s="173">
        <f>IF(AM117&gt;$AI$8,1,0)</f>
        <v>0</v>
      </c>
      <c r="AO117" s="175">
        <f>IF($R117=AL$17,AM117,0)</f>
        <v>0</v>
      </c>
      <c r="AP117" s="173">
        <v>17773</v>
      </c>
      <c r="AQ117" s="175">
        <f>100*AP117/$AI117</f>
        <v>43.715564738292</v>
      </c>
      <c r="AR117" s="173">
        <f>IF(AQ117&gt;$AI$8,1,0)</f>
        <v>0</v>
      </c>
      <c r="AS117" s="175">
        <f>IF($R117=AP$17,AQ117,0)</f>
        <v>0</v>
      </c>
      <c r="AT117" s="173">
        <v>3249</v>
      </c>
      <c r="AU117" s="175">
        <f>100*AT117/$AI117</f>
        <v>7.99144037780401</v>
      </c>
      <c r="AV117" s="173">
        <f>IF(AU117&gt;$AI$8,1,0)</f>
        <v>0</v>
      </c>
      <c r="AW117" s="175">
        <f>IF($R117=AT$17,AU117,0)</f>
        <v>0</v>
      </c>
      <c r="AX117" s="173">
        <v>8427</v>
      </c>
      <c r="AY117" s="175">
        <f>100*AX117/$AI117</f>
        <v>20.7275678866588</v>
      </c>
      <c r="AZ117" s="173">
        <f>IF(AY117&gt;$AI$8,1,0)</f>
        <v>0</v>
      </c>
      <c r="BA117" s="175">
        <f>IF($R117=AX$17,AY117,0)</f>
        <v>20.7275678866588</v>
      </c>
      <c r="BB117" s="173">
        <v>2389</v>
      </c>
      <c r="BC117" s="175">
        <f>100*BB117/$AI117</f>
        <v>5.87613144431326</v>
      </c>
      <c r="BD117" s="173">
        <f>IF(BC117&gt;$AI$8,1,0)</f>
        <v>0</v>
      </c>
      <c r="BE117" s="175">
        <f>IF($R117=BB$17,BC117,0)</f>
        <v>0</v>
      </c>
      <c r="BF117" s="173">
        <v>0</v>
      </c>
      <c r="BG117" s="175">
        <f>100*BF117/$AI117</f>
        <v>0</v>
      </c>
      <c r="BH117" s="173">
        <f>IF(BG117&gt;$AI$8,1,0)</f>
        <v>0</v>
      </c>
      <c r="BI117" s="175">
        <f>IF($R117=BF$17,BG117,0)</f>
        <v>0</v>
      </c>
      <c r="BJ117" s="173">
        <v>0</v>
      </c>
      <c r="BK117" s="175">
        <f>100*BJ117/$AI117</f>
        <v>0</v>
      </c>
      <c r="BL117" s="173">
        <f>IF(BK117&gt;$AI$8,1,0)</f>
        <v>0</v>
      </c>
      <c r="BM117" s="175">
        <f>IF($R117=BJ$17,BK117,0)</f>
        <v>0</v>
      </c>
      <c r="BN117" s="173">
        <v>0</v>
      </c>
      <c r="BO117" s="175">
        <f>100*BN117/$AI117</f>
        <v>0</v>
      </c>
      <c r="BP117" s="173">
        <f>IF(BO117&gt;$AI$8,1,0)</f>
        <v>0</v>
      </c>
      <c r="BQ117" s="175">
        <f>IF($R117=BN$17,BO117,0)</f>
        <v>0</v>
      </c>
      <c r="BR117" s="173">
        <v>0</v>
      </c>
      <c r="BS117" s="175">
        <f>100*BR117/$AI117</f>
        <v>0</v>
      </c>
      <c r="BT117" s="173">
        <f>IF(BS117&gt;$AI$8,1,0)</f>
        <v>0</v>
      </c>
      <c r="BU117" s="175">
        <f>IF($R117=BR$17,BS117,0)</f>
        <v>0</v>
      </c>
      <c r="BV117" s="173">
        <v>0</v>
      </c>
      <c r="BW117" s="175">
        <f>100*BV117/$AI117</f>
        <v>0</v>
      </c>
      <c r="BX117" s="173">
        <f>IF(BW117&gt;$AI$8,1,0)</f>
        <v>0</v>
      </c>
      <c r="BY117" s="175">
        <f>IF($R117=BV$17,BW117,0)</f>
        <v>0</v>
      </c>
      <c r="BZ117" s="173">
        <v>0</v>
      </c>
      <c r="CA117" s="175">
        <f>100*BZ117/$AI117</f>
        <v>0</v>
      </c>
      <c r="CB117" s="173">
        <f>IF(CA117&gt;$AI$8,1,0)</f>
        <v>0</v>
      </c>
      <c r="CC117" s="175">
        <f>IF($R117=BZ$17,CA117,0)</f>
        <v>0</v>
      </c>
      <c r="CD117" s="173">
        <v>0</v>
      </c>
      <c r="CE117" s="175">
        <f>100*CD117/$AI117</f>
        <v>0</v>
      </c>
      <c r="CF117" s="173">
        <f>IF(CE117&gt;$AI$8,1,0)</f>
        <v>0</v>
      </c>
      <c r="CG117" s="175">
        <f>IF($R117=CD$17,CE117,0)</f>
        <v>0</v>
      </c>
      <c r="CH117" s="173">
        <v>0</v>
      </c>
      <c r="CI117" s="175">
        <f>100*CH117/$AI117</f>
        <v>0</v>
      </c>
      <c r="CJ117" s="173">
        <f>IF(CI117&gt;$AI$8,1,0)</f>
        <v>0</v>
      </c>
      <c r="CK117" s="175">
        <f>IF($R117=CH$17,CI117,0)</f>
        <v>0</v>
      </c>
      <c r="CL117" s="173">
        <v>1189</v>
      </c>
      <c r="CM117" s="173">
        <v>0</v>
      </c>
      <c r="CN117" s="176"/>
    </row>
    <row r="118" ht="15.75" customHeight="1">
      <c r="A118" t="s" s="179">
        <v>2608</v>
      </c>
      <c r="B118" t="s" s="180">
        <v>58</v>
      </c>
      <c r="C118" t="s" s="180">
        <v>943</v>
      </c>
      <c r="D118" t="s" s="181">
        <v>60</v>
      </c>
      <c r="E118" t="s" s="188">
        <v>60</v>
      </c>
      <c r="F118" t="s" s="146">
        <v>46</v>
      </c>
      <c r="G118" t="s" s="146">
        <v>2609</v>
      </c>
      <c r="H118" t="s" s="146">
        <v>2610</v>
      </c>
      <c r="I118" t="s" s="146">
        <v>49</v>
      </c>
      <c r="J118" t="s" s="146">
        <v>2585</v>
      </c>
      <c r="K118" t="s" s="183">
        <f>_xlfn.IFS(Q118=0,O118,T118=1,R118,U118=1,AA118)</f>
        <v>28</v>
      </c>
      <c r="L118" s="189">
        <f>_xlfn.IFS(Q118=0,P118,T118=1,S118,U118=1,AB118)</f>
        <v>43.033431085044</v>
      </c>
      <c r="M118" t="s" s="146">
        <f>IF(O118="Lab","over","under")</f>
        <v>2429</v>
      </c>
      <c r="N118" s="145">
        <v>1</v>
      </c>
      <c r="O118" t="s" s="184">
        <v>28</v>
      </c>
      <c r="P118" s="147">
        <f>AQ118</f>
        <v>43.033431085044</v>
      </c>
      <c r="Q118" s="145">
        <f>T118+U118+V118</f>
        <v>0</v>
      </c>
      <c r="R118" t="s" s="185">
        <v>32</v>
      </c>
      <c r="S118" s="147">
        <f>BI118</f>
        <v>31.3126099706745</v>
      </c>
      <c r="T118" s="138"/>
      <c r="U118" s="138"/>
      <c r="V118" s="138"/>
      <c r="W118" s="138"/>
      <c r="X118" t="s" s="146">
        <f>IF($A118=Y118,"ok","bad")</f>
        <v>2430</v>
      </c>
      <c r="Y118" t="s" s="146">
        <v>2608</v>
      </c>
      <c r="Z118" t="s" s="146">
        <v>943</v>
      </c>
      <c r="AA118" t="s" s="186">
        <v>27</v>
      </c>
      <c r="AB118" s="141">
        <f>100*AC118</f>
        <v>8.389442799999999</v>
      </c>
      <c r="AC118" s="190">
        <v>0.08389442799999999</v>
      </c>
      <c r="AD118" t="s" s="187">
        <v>2365</v>
      </c>
      <c r="AE118" s="141">
        <v>7.9178886</v>
      </c>
      <c r="AF118" s="190">
        <v>0.079178886</v>
      </c>
      <c r="AG118" s="138"/>
      <c r="AH118" s="145">
        <v>73584</v>
      </c>
      <c r="AI118" s="145">
        <v>42625</v>
      </c>
      <c r="AJ118" s="145">
        <v>131</v>
      </c>
      <c r="AK118" s="145">
        <v>4996</v>
      </c>
      <c r="AL118" s="145">
        <v>3576</v>
      </c>
      <c r="AM118" s="148">
        <f>100*AL118/$AI118</f>
        <v>8.38944281524927</v>
      </c>
      <c r="AN118" s="145">
        <f>IF(AM118&gt;$AI$8,1,0)</f>
        <v>0</v>
      </c>
      <c r="AO118" s="148">
        <f>IF($R118=AL$17,AM118,0)</f>
        <v>0</v>
      </c>
      <c r="AP118" s="145">
        <v>18343</v>
      </c>
      <c r="AQ118" s="148">
        <f>100*AP118/$AI118</f>
        <v>43.033431085044</v>
      </c>
      <c r="AR118" s="145">
        <f>IF(AQ118&gt;$AI$8,1,0)</f>
        <v>0</v>
      </c>
      <c r="AS118" s="148">
        <f>IF($R118=AP$17,AQ118,0)</f>
        <v>0</v>
      </c>
      <c r="AT118" s="145">
        <v>1092</v>
      </c>
      <c r="AU118" s="148">
        <f>100*AT118/$AI118</f>
        <v>2.56187683284457</v>
      </c>
      <c r="AV118" s="145">
        <f>IF(AU118&gt;$AI$8,1,0)</f>
        <v>0</v>
      </c>
      <c r="AW118" s="148">
        <f>IF($R118=AT$17,AU118,0)</f>
        <v>0</v>
      </c>
      <c r="AX118" s="145">
        <v>3375</v>
      </c>
      <c r="AY118" s="148">
        <f>100*AX118/$AI118</f>
        <v>7.91788856304985</v>
      </c>
      <c r="AZ118" s="145">
        <f>IF(AY118&gt;$AI$8,1,0)</f>
        <v>0</v>
      </c>
      <c r="BA118" s="148">
        <f>IF($R118=AX$17,AY118,0)</f>
        <v>0</v>
      </c>
      <c r="BB118" s="145">
        <v>1711</v>
      </c>
      <c r="BC118" s="148">
        <f>100*BB118/$AI118</f>
        <v>4.01407624633431</v>
      </c>
      <c r="BD118" s="145">
        <f>IF(BC118&gt;$AI$8,1,0)</f>
        <v>0</v>
      </c>
      <c r="BE118" s="148">
        <f>IF($R118=BB$17,BC118,0)</f>
        <v>0</v>
      </c>
      <c r="BF118" s="145">
        <v>13347</v>
      </c>
      <c r="BG118" s="148">
        <f>100*BF118/$AI118</f>
        <v>31.3126099706745</v>
      </c>
      <c r="BH118" s="145">
        <f>IF(BG118&gt;$AI$8,1,0)</f>
        <v>0</v>
      </c>
      <c r="BI118" s="148">
        <f>IF($R118=BF$17,BG118,0)</f>
        <v>31.3126099706745</v>
      </c>
      <c r="BJ118" s="145">
        <v>0</v>
      </c>
      <c r="BK118" s="148">
        <f>100*BJ118/$AI118</f>
        <v>0</v>
      </c>
      <c r="BL118" s="145">
        <f>IF(BK118&gt;$AI$8,1,0)</f>
        <v>0</v>
      </c>
      <c r="BM118" s="148">
        <f>IF($R118=BJ$17,BK118,0)</f>
        <v>0</v>
      </c>
      <c r="BN118" s="145">
        <v>0</v>
      </c>
      <c r="BO118" s="148">
        <f>100*BN118/$AI118</f>
        <v>0</v>
      </c>
      <c r="BP118" s="145">
        <f>IF(BO118&gt;$AI$8,1,0)</f>
        <v>0</v>
      </c>
      <c r="BQ118" s="148">
        <f>IF($R118=BN$17,BO118,0)</f>
        <v>0</v>
      </c>
      <c r="BR118" s="145">
        <v>0</v>
      </c>
      <c r="BS118" s="148">
        <f>100*BR118/$AI118</f>
        <v>0</v>
      </c>
      <c r="BT118" s="145">
        <f>IF(BS118&gt;$AI$8,1,0)</f>
        <v>0</v>
      </c>
      <c r="BU118" s="148">
        <f>IF($R118=BR$17,BS118,0)</f>
        <v>0</v>
      </c>
      <c r="BV118" s="145">
        <v>0</v>
      </c>
      <c r="BW118" s="148">
        <f>100*BV118/$AI118</f>
        <v>0</v>
      </c>
      <c r="BX118" s="145">
        <f>IF(BW118&gt;$AI$8,1,0)</f>
        <v>0</v>
      </c>
      <c r="BY118" s="148">
        <f>IF($R118=BV$17,BW118,0)</f>
        <v>0</v>
      </c>
      <c r="BZ118" s="145">
        <v>0</v>
      </c>
      <c r="CA118" s="148">
        <f>100*BZ118/$AI118</f>
        <v>0</v>
      </c>
      <c r="CB118" s="145">
        <f>IF(CA118&gt;$AI$8,1,0)</f>
        <v>0</v>
      </c>
      <c r="CC118" s="148">
        <f>IF($R118=BZ$17,CA118,0)</f>
        <v>0</v>
      </c>
      <c r="CD118" s="145">
        <v>0</v>
      </c>
      <c r="CE118" s="148">
        <f>100*CD118/$AI118</f>
        <v>0</v>
      </c>
      <c r="CF118" s="145">
        <f>IF(CE118&gt;$AI$8,1,0)</f>
        <v>0</v>
      </c>
      <c r="CG118" s="148">
        <f>IF($R118=CD$17,CE118,0)</f>
        <v>0</v>
      </c>
      <c r="CH118" s="145">
        <v>0</v>
      </c>
      <c r="CI118" s="148">
        <f>100*CH118/$AI118</f>
        <v>0</v>
      </c>
      <c r="CJ118" s="145">
        <f>IF(CI118&gt;$AI$8,1,0)</f>
        <v>0</v>
      </c>
      <c r="CK118" s="148">
        <f>IF($R118=CH$17,CI118,0)</f>
        <v>0</v>
      </c>
      <c r="CL118" s="145">
        <v>345</v>
      </c>
      <c r="CM118" s="145">
        <v>0</v>
      </c>
      <c r="CN118" s="149"/>
    </row>
    <row r="119" ht="15.75" customHeight="1">
      <c r="A119" t="s" s="179">
        <v>2611</v>
      </c>
      <c r="B119" t="s" s="180">
        <v>58</v>
      </c>
      <c r="C119" t="s" s="180">
        <v>2612</v>
      </c>
      <c r="D119" t="s" s="181">
        <v>60</v>
      </c>
      <c r="E119" t="s" s="182">
        <v>60</v>
      </c>
      <c r="F119" t="s" s="130">
        <v>46</v>
      </c>
      <c r="G119" t="s" s="130">
        <v>2613</v>
      </c>
      <c r="H119" t="s" s="130">
        <v>483</v>
      </c>
      <c r="I119" t="s" s="130">
        <v>64</v>
      </c>
      <c r="J119" t="s" s="130">
        <v>2585</v>
      </c>
      <c r="K119" t="s" s="183">
        <f>_xlfn.IFS(Q119=0,O119,T119=1,R119,U119=1,AA119)</f>
        <v>28</v>
      </c>
      <c r="L119" s="189">
        <f>_xlfn.IFS(Q119=0,P119,T119=1,S119,U119=1,AB119)</f>
        <v>49.9477236004182</v>
      </c>
      <c r="M119" t="s" s="130">
        <f>IF(O119="Lab","over","under")</f>
        <v>2429</v>
      </c>
      <c r="N119" s="173">
        <v>1</v>
      </c>
      <c r="O119" t="s" s="184">
        <v>28</v>
      </c>
      <c r="P119" s="131">
        <f>AQ119</f>
        <v>49.9477236004182</v>
      </c>
      <c r="Q119" s="173">
        <f>T119+U119+V119</f>
        <v>0</v>
      </c>
      <c r="R119" t="s" s="185">
        <v>32</v>
      </c>
      <c r="S119" s="131">
        <f>BI119</f>
        <v>27.4403573804771</v>
      </c>
      <c r="T119" s="169"/>
      <c r="U119" s="169"/>
      <c r="V119" s="169"/>
      <c r="W119" s="169"/>
      <c r="X119" t="s" s="130">
        <f>IF($A119=Y119,"ok","bad")</f>
        <v>2430</v>
      </c>
      <c r="Y119" t="s" s="130">
        <v>2611</v>
      </c>
      <c r="Z119" t="s" s="130">
        <v>2612</v>
      </c>
      <c r="AA119" t="s" s="186">
        <v>27</v>
      </c>
      <c r="AB119" s="125">
        <f>100*AC119</f>
        <v>10.9043817</v>
      </c>
      <c r="AC119" s="191">
        <v>0.109043817</v>
      </c>
      <c r="AD119" t="s" s="187">
        <v>2365</v>
      </c>
      <c r="AE119" s="125">
        <v>7.8390837</v>
      </c>
      <c r="AF119" s="191">
        <v>0.078390837</v>
      </c>
      <c r="AG119" s="169"/>
      <c r="AH119" s="173">
        <v>75480</v>
      </c>
      <c r="AI119" s="173">
        <v>42084</v>
      </c>
      <c r="AJ119" s="173">
        <v>183</v>
      </c>
      <c r="AK119" s="173">
        <v>9472</v>
      </c>
      <c r="AL119" s="173">
        <v>4589</v>
      </c>
      <c r="AM119" s="175">
        <f>100*AL119/$AI119</f>
        <v>10.9043817127649</v>
      </c>
      <c r="AN119" s="173">
        <f>IF(AM119&gt;$AI$8,1,0)</f>
        <v>0</v>
      </c>
      <c r="AO119" s="175">
        <f>IF($R119=AL$17,AM119,0)</f>
        <v>0</v>
      </c>
      <c r="AP119" s="173">
        <v>21020</v>
      </c>
      <c r="AQ119" s="175">
        <f>100*AP119/$AI119</f>
        <v>49.9477236004182</v>
      </c>
      <c r="AR119" s="173">
        <f>IF(AQ119&gt;$AI$8,1,0)</f>
        <v>0</v>
      </c>
      <c r="AS119" s="175">
        <f>IF($R119=AP$17,AQ119,0)</f>
        <v>0</v>
      </c>
      <c r="AT119" s="173">
        <v>1511</v>
      </c>
      <c r="AU119" s="175">
        <f>100*AT119/$AI119</f>
        <v>3.59043817127649</v>
      </c>
      <c r="AV119" s="173">
        <f>IF(AU119&gt;$AI$8,1,0)</f>
        <v>0</v>
      </c>
      <c r="AW119" s="175">
        <f>IF($R119=AT$17,AU119,0)</f>
        <v>0</v>
      </c>
      <c r="AX119" s="173">
        <v>3299</v>
      </c>
      <c r="AY119" s="175">
        <f>100*AX119/$AI119</f>
        <v>7.83908373728733</v>
      </c>
      <c r="AZ119" s="173">
        <f>IF(AY119&gt;$AI$8,1,0)</f>
        <v>0</v>
      </c>
      <c r="BA119" s="175">
        <f>IF($R119=AX$17,AY119,0)</f>
        <v>0</v>
      </c>
      <c r="BB119" s="173">
        <v>0</v>
      </c>
      <c r="BC119" s="175">
        <f>100*BB119/$AI119</f>
        <v>0</v>
      </c>
      <c r="BD119" s="173">
        <f>IF(BC119&gt;$AI$8,1,0)</f>
        <v>0</v>
      </c>
      <c r="BE119" s="175">
        <f>IF($R119=BB$17,BC119,0)</f>
        <v>0</v>
      </c>
      <c r="BF119" s="173">
        <v>11548</v>
      </c>
      <c r="BG119" s="175">
        <f>100*BF119/$AI119</f>
        <v>27.4403573804771</v>
      </c>
      <c r="BH119" s="173">
        <f>IF(BG119&gt;$AI$8,1,0)</f>
        <v>0</v>
      </c>
      <c r="BI119" s="175">
        <f>IF($R119=BF$17,BG119,0)</f>
        <v>27.4403573804771</v>
      </c>
      <c r="BJ119" s="173">
        <v>0</v>
      </c>
      <c r="BK119" s="175">
        <f>100*BJ119/$AI119</f>
        <v>0</v>
      </c>
      <c r="BL119" s="173">
        <f>IF(BK119&gt;$AI$8,1,0)</f>
        <v>0</v>
      </c>
      <c r="BM119" s="175">
        <f>IF($R119=BJ$17,BK119,0)</f>
        <v>0</v>
      </c>
      <c r="BN119" s="173">
        <v>0</v>
      </c>
      <c r="BO119" s="175">
        <f>100*BN119/$AI119</f>
        <v>0</v>
      </c>
      <c r="BP119" s="173">
        <f>IF(BO119&gt;$AI$8,1,0)</f>
        <v>0</v>
      </c>
      <c r="BQ119" s="175">
        <f>IF($R119=BN$17,BO119,0)</f>
        <v>0</v>
      </c>
      <c r="BR119" s="173">
        <v>0</v>
      </c>
      <c r="BS119" s="175">
        <f>100*BR119/$AI119</f>
        <v>0</v>
      </c>
      <c r="BT119" s="173">
        <f>IF(BS119&gt;$AI$8,1,0)</f>
        <v>0</v>
      </c>
      <c r="BU119" s="175">
        <f>IF($R119=BR$17,BS119,0)</f>
        <v>0</v>
      </c>
      <c r="BV119" s="173">
        <v>0</v>
      </c>
      <c r="BW119" s="175">
        <f>100*BV119/$AI119</f>
        <v>0</v>
      </c>
      <c r="BX119" s="173">
        <f>IF(BW119&gt;$AI$8,1,0)</f>
        <v>0</v>
      </c>
      <c r="BY119" s="175">
        <f>IF($R119=BV$17,BW119,0)</f>
        <v>0</v>
      </c>
      <c r="BZ119" s="173">
        <v>0</v>
      </c>
      <c r="CA119" s="175">
        <f>100*BZ119/$AI119</f>
        <v>0</v>
      </c>
      <c r="CB119" s="173">
        <f>IF(CA119&gt;$AI$8,1,0)</f>
        <v>0</v>
      </c>
      <c r="CC119" s="175">
        <f>IF($R119=BZ$17,CA119,0)</f>
        <v>0</v>
      </c>
      <c r="CD119" s="173">
        <v>0</v>
      </c>
      <c r="CE119" s="175">
        <f>100*CD119/$AI119</f>
        <v>0</v>
      </c>
      <c r="CF119" s="173">
        <f>IF(CE119&gt;$AI$8,1,0)</f>
        <v>0</v>
      </c>
      <c r="CG119" s="175">
        <f>IF($R119=CD$17,CE119,0)</f>
        <v>0</v>
      </c>
      <c r="CH119" s="173">
        <v>0</v>
      </c>
      <c r="CI119" s="175">
        <f>100*CH119/$AI119</f>
        <v>0</v>
      </c>
      <c r="CJ119" s="173">
        <f>IF(CI119&gt;$AI$8,1,0)</f>
        <v>0</v>
      </c>
      <c r="CK119" s="175">
        <f>IF($R119=CH$17,CI119,0)</f>
        <v>0</v>
      </c>
      <c r="CL119" s="173">
        <v>0</v>
      </c>
      <c r="CM119" s="173">
        <v>0</v>
      </c>
      <c r="CN119" s="176"/>
    </row>
    <row r="120" ht="19.95" customHeight="1">
      <c r="A120" t="s" s="179">
        <v>2614</v>
      </c>
      <c r="B120" t="s" s="180">
        <v>84</v>
      </c>
      <c r="C120" t="s" s="180">
        <v>2615</v>
      </c>
      <c r="D120" t="s" s="181">
        <v>86</v>
      </c>
      <c r="E120" t="s" s="188">
        <v>79</v>
      </c>
      <c r="F120" t="s" s="146">
        <v>80</v>
      </c>
      <c r="G120" t="s" s="146">
        <v>2616</v>
      </c>
      <c r="H120" t="s" s="146">
        <v>2617</v>
      </c>
      <c r="I120" t="s" s="146">
        <v>49</v>
      </c>
      <c r="J120" t="s" s="146">
        <v>50</v>
      </c>
      <c r="K120" t="s" s="183">
        <f>_xlfn.IFS(Q120=0,O120,T120=1,R120,U120=1,AA120)</f>
        <v>28</v>
      </c>
      <c r="L120" s="189">
        <f>_xlfn.IFS(Q120=0,P120,T120=1,S120,U120=1,AB120)</f>
        <v>48.0079738003702</v>
      </c>
      <c r="M120" t="s" s="146">
        <f>IF(O120="Lab","over","under")</f>
        <v>2429</v>
      </c>
      <c r="N120" s="145">
        <v>1</v>
      </c>
      <c r="O120" t="s" s="184">
        <v>28</v>
      </c>
      <c r="P120" s="147">
        <f>AQ120</f>
        <v>48.0079738003702</v>
      </c>
      <c r="Q120" s="145">
        <f>T120+U120+V120</f>
        <v>0</v>
      </c>
      <c r="R120" t="s" s="185">
        <v>2365</v>
      </c>
      <c r="S120" s="147">
        <f>BA120</f>
        <v>16.1469457496796</v>
      </c>
      <c r="T120" s="138"/>
      <c r="U120" s="138"/>
      <c r="V120" s="138"/>
      <c r="W120" s="138"/>
      <c r="X120" t="s" s="146">
        <f>IF($A120=Y120,"ok","bad")</f>
        <v>2430</v>
      </c>
      <c r="Y120" t="s" s="146">
        <v>2614</v>
      </c>
      <c r="Z120" t="s" s="146">
        <v>2615</v>
      </c>
      <c r="AA120" t="s" s="186">
        <v>27</v>
      </c>
      <c r="AB120" s="141">
        <f>100*AC120</f>
        <v>12.9460345</v>
      </c>
      <c r="AC120" s="190">
        <v>0.129460345</v>
      </c>
      <c r="AD120" t="s" s="187">
        <v>31</v>
      </c>
      <c r="AE120" s="141">
        <v>7.805781</v>
      </c>
      <c r="AF120" s="190">
        <v>0.07805781000000001</v>
      </c>
      <c r="AG120" s="138"/>
      <c r="AH120" s="145">
        <v>72863</v>
      </c>
      <c r="AI120" s="145">
        <v>35115</v>
      </c>
      <c r="AJ120" s="145">
        <v>211</v>
      </c>
      <c r="AK120" s="145">
        <v>11188</v>
      </c>
      <c r="AL120" s="145">
        <v>4546</v>
      </c>
      <c r="AM120" s="148">
        <f>100*AL120/$AI120</f>
        <v>12.9460344582087</v>
      </c>
      <c r="AN120" s="145">
        <f>IF(AM120&gt;$AI$8,1,0)</f>
        <v>0</v>
      </c>
      <c r="AO120" s="148">
        <f>IF($R120=AL$17,AM120,0)</f>
        <v>0</v>
      </c>
      <c r="AP120" s="145">
        <v>16858</v>
      </c>
      <c r="AQ120" s="148">
        <f>100*AP120/$AI120</f>
        <v>48.0079738003702</v>
      </c>
      <c r="AR120" s="145">
        <f>IF(AQ120&gt;$AI$8,1,0)</f>
        <v>0</v>
      </c>
      <c r="AS120" s="148">
        <f>IF($R120=AP$17,AQ120,0)</f>
        <v>0</v>
      </c>
      <c r="AT120" s="145">
        <v>1018</v>
      </c>
      <c r="AU120" s="148">
        <f>100*AT120/$AI120</f>
        <v>2.89904599174142</v>
      </c>
      <c r="AV120" s="145">
        <f>IF(AU120&gt;$AI$8,1,0)</f>
        <v>0</v>
      </c>
      <c r="AW120" s="148">
        <f>IF($R120=AT$17,AU120,0)</f>
        <v>0</v>
      </c>
      <c r="AX120" s="145">
        <v>5670</v>
      </c>
      <c r="AY120" s="148">
        <f>100*AX120/$AI120</f>
        <v>16.1469457496796</v>
      </c>
      <c r="AZ120" s="145">
        <f>IF(AY120&gt;$AI$8,1,0)</f>
        <v>0</v>
      </c>
      <c r="BA120" s="148">
        <f>IF($R120=AX$17,AY120,0)</f>
        <v>16.1469457496796</v>
      </c>
      <c r="BB120" s="145">
        <v>2741</v>
      </c>
      <c r="BC120" s="148">
        <f>100*BB120/$AI120</f>
        <v>7.8057810052684</v>
      </c>
      <c r="BD120" s="145">
        <f>IF(BC120&gt;$AI$8,1,0)</f>
        <v>0</v>
      </c>
      <c r="BE120" s="148">
        <f>IF($R120=BB$17,BC120,0)</f>
        <v>0</v>
      </c>
      <c r="BF120" s="145">
        <v>0</v>
      </c>
      <c r="BG120" s="148">
        <f>100*BF120/$AI120</f>
        <v>0</v>
      </c>
      <c r="BH120" s="145">
        <f>IF(BG120&gt;$AI$8,1,0)</f>
        <v>0</v>
      </c>
      <c r="BI120" s="148">
        <f>IF($R120=BF$17,BG120,0)</f>
        <v>0</v>
      </c>
      <c r="BJ120" s="145">
        <v>0</v>
      </c>
      <c r="BK120" s="148">
        <f>100*BJ120/$AI120</f>
        <v>0</v>
      </c>
      <c r="BL120" s="145">
        <f>IF(BK120&gt;$AI$8,1,0)</f>
        <v>0</v>
      </c>
      <c r="BM120" s="148">
        <f>IF($R120=BJ$17,BK120,0)</f>
        <v>0</v>
      </c>
      <c r="BN120" s="145">
        <v>0</v>
      </c>
      <c r="BO120" s="148">
        <f>100*BN120/$AI120</f>
        <v>0</v>
      </c>
      <c r="BP120" s="145">
        <f>IF(BO120&gt;$AI$8,1,0)</f>
        <v>0</v>
      </c>
      <c r="BQ120" s="148">
        <f>IF($R120=BN$17,BO120,0)</f>
        <v>0</v>
      </c>
      <c r="BR120" s="145">
        <v>0</v>
      </c>
      <c r="BS120" s="148">
        <f>100*BR120/$AI120</f>
        <v>0</v>
      </c>
      <c r="BT120" s="145">
        <f>IF(BS120&gt;$AI$8,1,0)</f>
        <v>0</v>
      </c>
      <c r="BU120" s="148">
        <f>IF($R120=BR$17,BS120,0)</f>
        <v>0</v>
      </c>
      <c r="BV120" s="145">
        <v>0</v>
      </c>
      <c r="BW120" s="148">
        <f>100*BV120/$AI120</f>
        <v>0</v>
      </c>
      <c r="BX120" s="145">
        <f>IF(BW120&gt;$AI$8,1,0)</f>
        <v>0</v>
      </c>
      <c r="BY120" s="148">
        <f>IF($R120=BV$17,BW120,0)</f>
        <v>0</v>
      </c>
      <c r="BZ120" s="145">
        <v>0</v>
      </c>
      <c r="CA120" s="148">
        <f>100*BZ120/$AI120</f>
        <v>0</v>
      </c>
      <c r="CB120" s="145">
        <f>IF(CA120&gt;$AI$8,1,0)</f>
        <v>0</v>
      </c>
      <c r="CC120" s="148">
        <f>IF($R120=BZ$17,CA120,0)</f>
        <v>0</v>
      </c>
      <c r="CD120" s="145">
        <v>0</v>
      </c>
      <c r="CE120" s="148">
        <f>100*CD120/$AI120</f>
        <v>0</v>
      </c>
      <c r="CF120" s="145">
        <f>IF(CE120&gt;$AI$8,1,0)</f>
        <v>0</v>
      </c>
      <c r="CG120" s="148">
        <f>IF($R120=CD$17,CE120,0)</f>
        <v>0</v>
      </c>
      <c r="CH120" s="145">
        <v>0</v>
      </c>
      <c r="CI120" s="148">
        <f>100*CH120/$AI120</f>
        <v>0</v>
      </c>
      <c r="CJ120" s="145">
        <f>IF(CI120&gt;$AI$8,1,0)</f>
        <v>0</v>
      </c>
      <c r="CK120" s="148">
        <f>IF($R120=CH$17,CI120,0)</f>
        <v>0</v>
      </c>
      <c r="CL120" s="145">
        <v>0</v>
      </c>
      <c r="CM120" s="145">
        <v>0</v>
      </c>
      <c r="CN120" s="149"/>
    </row>
    <row r="121" ht="19.95" customHeight="1">
      <c r="A121" t="s" s="179">
        <v>2618</v>
      </c>
      <c r="B121" t="s" s="180">
        <v>228</v>
      </c>
      <c r="C121" t="s" s="180">
        <v>2133</v>
      </c>
      <c r="D121" t="s" s="181">
        <v>230</v>
      </c>
      <c r="E121" t="s" s="182">
        <v>230</v>
      </c>
      <c r="F121" t="s" s="130">
        <v>46</v>
      </c>
      <c r="G121" t="s" s="130">
        <v>2134</v>
      </c>
      <c r="H121" t="s" s="130">
        <v>2135</v>
      </c>
      <c r="I121" t="s" s="130">
        <v>64</v>
      </c>
      <c r="J121" t="s" s="130">
        <v>233</v>
      </c>
      <c r="K121" t="s" s="183">
        <f>_xlfn.IFS(Q121=0,O121,T121=1,R121,U121=1,AA121)</f>
        <v>34</v>
      </c>
      <c r="L121" s="189">
        <f>_xlfn.IFS(Q121=0,P121,T121=1,S121,U121=1,AB121)</f>
        <v>45.6987203851514</v>
      </c>
      <c r="M121" t="s" s="130">
        <v>2429</v>
      </c>
      <c r="N121" s="173">
        <v>1</v>
      </c>
      <c r="O121" t="s" s="184">
        <v>34</v>
      </c>
      <c r="P121" s="131">
        <f>BO121</f>
        <v>45.6987203851514</v>
      </c>
      <c r="Q121" s="173">
        <f>T121+U121+V121</f>
        <v>0</v>
      </c>
      <c r="R121" t="s" s="185">
        <v>35</v>
      </c>
      <c r="S121" s="131">
        <f>BU121</f>
        <v>30.0603910638118</v>
      </c>
      <c r="T121" s="169"/>
      <c r="U121" s="169"/>
      <c r="V121" s="169"/>
      <c r="W121" s="169"/>
      <c r="X121" t="s" s="130">
        <f>IF($A121=Y121,"ok","bad")</f>
        <v>2430</v>
      </c>
      <c r="Y121" t="s" s="130">
        <v>2618</v>
      </c>
      <c r="Z121" t="s" s="130">
        <v>2133</v>
      </c>
      <c r="AA121" t="s" s="186">
        <v>2390</v>
      </c>
      <c r="AB121" s="125">
        <f>100*AC121</f>
        <v>13.3493813</v>
      </c>
      <c r="AC121" s="191">
        <v>0.133493813</v>
      </c>
      <c r="AD121" t="s" s="187">
        <v>37</v>
      </c>
      <c r="AE121" s="125">
        <v>7.7325901</v>
      </c>
      <c r="AF121" s="191">
        <v>0.077325901</v>
      </c>
      <c r="AG121" s="169"/>
      <c r="AH121" s="173">
        <v>81249</v>
      </c>
      <c r="AI121" s="173">
        <v>47358</v>
      </c>
      <c r="AJ121" s="173">
        <v>241</v>
      </c>
      <c r="AK121" s="173">
        <v>7406</v>
      </c>
      <c r="AL121" s="173">
        <v>0</v>
      </c>
      <c r="AM121" s="175">
        <f>100*AL121/$AI121</f>
        <v>0</v>
      </c>
      <c r="AN121" s="173">
        <f>IF(AM121&gt;$AI$8,1,0)</f>
        <v>0</v>
      </c>
      <c r="AO121" s="175">
        <f>IF($R121=AL$17,AM121,0)</f>
        <v>0</v>
      </c>
      <c r="AP121" s="173">
        <v>0</v>
      </c>
      <c r="AQ121" s="175">
        <f>100*AP121/$AI121</f>
        <v>0</v>
      </c>
      <c r="AR121" s="173">
        <f>IF(AQ121&gt;$AI$8,1,0)</f>
        <v>0</v>
      </c>
      <c r="AS121" s="175">
        <f>IF($R121=AP$17,AQ121,0)</f>
        <v>0</v>
      </c>
      <c r="AT121" s="173">
        <v>0</v>
      </c>
      <c r="AU121" s="175">
        <f>100*AT121/$AI121</f>
        <v>0</v>
      </c>
      <c r="AV121" s="173">
        <f>IF(AU121&gt;$AI$8,1,0)</f>
        <v>0</v>
      </c>
      <c r="AW121" s="175">
        <f>IF($R121=AT$17,AU121,0)</f>
        <v>0</v>
      </c>
      <c r="AX121" s="173">
        <v>0</v>
      </c>
      <c r="AY121" s="175">
        <f>100*AX121/$AI121</f>
        <v>0</v>
      </c>
      <c r="AZ121" s="173">
        <f>IF(AY121&gt;$AI$8,1,0)</f>
        <v>0</v>
      </c>
      <c r="BA121" s="175">
        <f>IF($R121=AX$17,AY121,0)</f>
        <v>0</v>
      </c>
      <c r="BB121" s="173">
        <v>0</v>
      </c>
      <c r="BC121" s="175">
        <f>100*BB121/$AI121</f>
        <v>0</v>
      </c>
      <c r="BD121" s="173">
        <f>IF(BC121&gt;$AI$8,1,0)</f>
        <v>0</v>
      </c>
      <c r="BE121" s="175">
        <f>IF($R121=BB$17,BC121,0)</f>
        <v>0</v>
      </c>
      <c r="BF121" s="173">
        <v>0</v>
      </c>
      <c r="BG121" s="175">
        <f>100*BF121/$AI121</f>
        <v>0</v>
      </c>
      <c r="BH121" s="173">
        <f>IF(BG121&gt;$AI$8,1,0)</f>
        <v>0</v>
      </c>
      <c r="BI121" s="175">
        <f>IF($R121=BF$17,BG121,0)</f>
        <v>0</v>
      </c>
      <c r="BJ121" s="173">
        <v>0</v>
      </c>
      <c r="BK121" s="175">
        <f>100*BJ121/$AI121</f>
        <v>0</v>
      </c>
      <c r="BL121" s="173">
        <f>IF(BK121&gt;$AI$8,1,0)</f>
        <v>0</v>
      </c>
      <c r="BM121" s="175">
        <f>IF($R121=BJ$17,BK121,0)</f>
        <v>0</v>
      </c>
      <c r="BN121" s="173">
        <v>21642</v>
      </c>
      <c r="BO121" s="175">
        <f>100*BN121/$AI121</f>
        <v>45.6987203851514</v>
      </c>
      <c r="BP121" s="173">
        <f>IF(BO121&gt;$AI$8,1,0)</f>
        <v>0</v>
      </c>
      <c r="BQ121" s="175">
        <f>IF($R121=BN$17,BO121,0)</f>
        <v>0</v>
      </c>
      <c r="BR121" s="173">
        <v>14236</v>
      </c>
      <c r="BS121" s="175">
        <f>100*BR121/$AI121</f>
        <v>30.0603910638118</v>
      </c>
      <c r="BT121" s="173">
        <f>IF(BS121&gt;$AI$8,1,0)</f>
        <v>0</v>
      </c>
      <c r="BU121" s="175">
        <f>IF($R121=BR$17,BS121,0)</f>
        <v>30.0603910638118</v>
      </c>
      <c r="BV121" s="173">
        <v>1496</v>
      </c>
      <c r="BW121" s="175">
        <f>100*BV121/$AI121</f>
        <v>3.1589171840027</v>
      </c>
      <c r="BX121" s="173">
        <f>IF(BW121&gt;$AI$8,1,0)</f>
        <v>0</v>
      </c>
      <c r="BY121" s="175">
        <f>IF($R121=BV$17,BW121,0)</f>
        <v>0</v>
      </c>
      <c r="BZ121" s="173">
        <v>3662</v>
      </c>
      <c r="CA121" s="175">
        <f>100*BZ121/$AI121</f>
        <v>7.7325900587018</v>
      </c>
      <c r="CB121" s="173">
        <f>IF(CA121&gt;$AI$8,1,0)</f>
        <v>0</v>
      </c>
      <c r="CC121" s="175">
        <f>IF($R121=BZ$17,CA121,0)</f>
        <v>0</v>
      </c>
      <c r="CD121" s="173">
        <v>6322</v>
      </c>
      <c r="CE121" s="175">
        <f>100*CD121/$AI121</f>
        <v>13.3493813083323</v>
      </c>
      <c r="CF121" s="173">
        <f>IF(CE121&gt;$AI$8,1,0)</f>
        <v>0</v>
      </c>
      <c r="CG121" s="175">
        <f>IF($R121=CD$17,CE121,0)</f>
        <v>0</v>
      </c>
      <c r="CH121" s="173">
        <v>0</v>
      </c>
      <c r="CI121" s="175">
        <f>100*CH121/$AI121</f>
        <v>0</v>
      </c>
      <c r="CJ121" s="173">
        <f>IF(CI121&gt;$AI$8,1,0)</f>
        <v>0</v>
      </c>
      <c r="CK121" s="175">
        <f>IF($R121=CH$17,CI121,0)</f>
        <v>0</v>
      </c>
      <c r="CL121" s="173">
        <v>751</v>
      </c>
      <c r="CM121" s="173">
        <v>0</v>
      </c>
      <c r="CN121" s="176"/>
    </row>
    <row r="122" ht="15.75" customHeight="1">
      <c r="A122" t="s" s="179">
        <v>2619</v>
      </c>
      <c r="B122" t="s" s="180">
        <v>90</v>
      </c>
      <c r="C122" t="s" s="180">
        <v>2620</v>
      </c>
      <c r="D122" t="s" s="181">
        <v>93</v>
      </c>
      <c r="E122" t="s" s="188">
        <v>79</v>
      </c>
      <c r="F122" t="s" s="146">
        <v>46</v>
      </c>
      <c r="G122" t="s" s="146">
        <v>1329</v>
      </c>
      <c r="H122" t="s" s="146">
        <v>1901</v>
      </c>
      <c r="I122" t="s" s="146">
        <v>49</v>
      </c>
      <c r="J122" t="s" s="146">
        <v>50</v>
      </c>
      <c r="K122" t="s" s="183">
        <f>_xlfn.IFS(Q122=0,O122,T122=1,R122,U122=1,AA122)</f>
        <v>28</v>
      </c>
      <c r="L122" s="189">
        <f>_xlfn.IFS(Q122=0,P122,T122=1,S122,U122=1,AB122)</f>
        <v>47.6623651364502</v>
      </c>
      <c r="M122" t="s" s="146">
        <f>IF(O122="Lab","over","under")</f>
        <v>2429</v>
      </c>
      <c r="N122" s="145">
        <v>1</v>
      </c>
      <c r="O122" t="s" s="184">
        <v>28</v>
      </c>
      <c r="P122" s="147">
        <f>AQ122</f>
        <v>47.6623651364502</v>
      </c>
      <c r="Q122" s="145">
        <f>T122+U122+V122</f>
        <v>0</v>
      </c>
      <c r="R122" t="s" s="185">
        <v>2365</v>
      </c>
      <c r="S122" s="147">
        <f>BA122</f>
        <v>21.5922713489881</v>
      </c>
      <c r="T122" s="138"/>
      <c r="U122" s="138"/>
      <c r="V122" s="138"/>
      <c r="W122" s="138"/>
      <c r="X122" t="s" s="146">
        <f>IF($A122=Y122,"ok","bad")</f>
        <v>2430</v>
      </c>
      <c r="Y122" t="s" s="146">
        <v>2619</v>
      </c>
      <c r="Z122" t="s" s="146">
        <v>2620</v>
      </c>
      <c r="AA122" t="s" s="186">
        <v>27</v>
      </c>
      <c r="AB122" s="141">
        <f>100*AC122</f>
        <v>15.9626731</v>
      </c>
      <c r="AC122" s="190">
        <v>0.159626731</v>
      </c>
      <c r="AD122" t="s" s="187">
        <v>31</v>
      </c>
      <c r="AE122" s="141">
        <v>7.7168982</v>
      </c>
      <c r="AF122" s="190">
        <v>0.077168982</v>
      </c>
      <c r="AG122" s="138"/>
      <c r="AH122" s="145">
        <v>78643</v>
      </c>
      <c r="AI122" s="145">
        <v>42543</v>
      </c>
      <c r="AJ122" s="145">
        <v>164</v>
      </c>
      <c r="AK122" s="145">
        <v>11091</v>
      </c>
      <c r="AL122" s="145">
        <v>6791</v>
      </c>
      <c r="AM122" s="148">
        <f>100*AL122/$AI122</f>
        <v>15.9626730601979</v>
      </c>
      <c r="AN122" s="145">
        <f>IF(AM122&gt;$AI$8,1,0)</f>
        <v>0</v>
      </c>
      <c r="AO122" s="148">
        <f>IF($R122=AL$17,AM122,0)</f>
        <v>0</v>
      </c>
      <c r="AP122" s="145">
        <v>20277</v>
      </c>
      <c r="AQ122" s="148">
        <f>100*AP122/$AI122</f>
        <v>47.6623651364502</v>
      </c>
      <c r="AR122" s="145">
        <f>IF(AQ122&gt;$AI$8,1,0)</f>
        <v>0</v>
      </c>
      <c r="AS122" s="148">
        <f>IF($R122=AP$17,AQ122,0)</f>
        <v>0</v>
      </c>
      <c r="AT122" s="145">
        <v>1851</v>
      </c>
      <c r="AU122" s="148">
        <f>100*AT122/$AI122</f>
        <v>4.35089203864326</v>
      </c>
      <c r="AV122" s="145">
        <f>IF(AU122&gt;$AI$8,1,0)</f>
        <v>0</v>
      </c>
      <c r="AW122" s="148">
        <f>IF($R122=AT$17,AU122,0)</f>
        <v>0</v>
      </c>
      <c r="AX122" s="145">
        <v>9186</v>
      </c>
      <c r="AY122" s="148">
        <f>100*AX122/$AI122</f>
        <v>21.5922713489881</v>
      </c>
      <c r="AZ122" s="145">
        <f>IF(AY122&gt;$AI$8,1,0)</f>
        <v>0</v>
      </c>
      <c r="BA122" s="148">
        <f>IF($R122=AX$17,AY122,0)</f>
        <v>21.5922713489881</v>
      </c>
      <c r="BB122" s="145">
        <v>3283</v>
      </c>
      <c r="BC122" s="148">
        <f>100*BB122/$AI122</f>
        <v>7.71689819711821</v>
      </c>
      <c r="BD122" s="145">
        <f>IF(BC122&gt;$AI$8,1,0)</f>
        <v>0</v>
      </c>
      <c r="BE122" s="148">
        <f>IF($R122=BB$17,BC122,0)</f>
        <v>0</v>
      </c>
      <c r="BF122" s="145">
        <v>0</v>
      </c>
      <c r="BG122" s="148">
        <f>100*BF122/$AI122</f>
        <v>0</v>
      </c>
      <c r="BH122" s="145">
        <f>IF(BG122&gt;$AI$8,1,0)</f>
        <v>0</v>
      </c>
      <c r="BI122" s="148">
        <f>IF($R122=BF$17,BG122,0)</f>
        <v>0</v>
      </c>
      <c r="BJ122" s="145">
        <v>0</v>
      </c>
      <c r="BK122" s="148">
        <f>100*BJ122/$AI122</f>
        <v>0</v>
      </c>
      <c r="BL122" s="145">
        <f>IF(BK122&gt;$AI$8,1,0)</f>
        <v>0</v>
      </c>
      <c r="BM122" s="148">
        <f>IF($R122=BJ$17,BK122,0)</f>
        <v>0</v>
      </c>
      <c r="BN122" s="145">
        <v>0</v>
      </c>
      <c r="BO122" s="148">
        <f>100*BN122/$AI122</f>
        <v>0</v>
      </c>
      <c r="BP122" s="145">
        <f>IF(BO122&gt;$AI$8,1,0)</f>
        <v>0</v>
      </c>
      <c r="BQ122" s="148">
        <f>IF($R122=BN$17,BO122,0)</f>
        <v>0</v>
      </c>
      <c r="BR122" s="145">
        <v>0</v>
      </c>
      <c r="BS122" s="148">
        <f>100*BR122/$AI122</f>
        <v>0</v>
      </c>
      <c r="BT122" s="145">
        <f>IF(BS122&gt;$AI$8,1,0)</f>
        <v>0</v>
      </c>
      <c r="BU122" s="148">
        <f>IF($R122=BR$17,BS122,0)</f>
        <v>0</v>
      </c>
      <c r="BV122" s="145">
        <v>0</v>
      </c>
      <c r="BW122" s="148">
        <f>100*BV122/$AI122</f>
        <v>0</v>
      </c>
      <c r="BX122" s="145">
        <f>IF(BW122&gt;$AI$8,1,0)</f>
        <v>0</v>
      </c>
      <c r="BY122" s="148">
        <f>IF($R122=BV$17,BW122,0)</f>
        <v>0</v>
      </c>
      <c r="BZ122" s="145">
        <v>0</v>
      </c>
      <c r="CA122" s="148">
        <f>100*BZ122/$AI122</f>
        <v>0</v>
      </c>
      <c r="CB122" s="145">
        <f>IF(CA122&gt;$AI$8,1,0)</f>
        <v>0</v>
      </c>
      <c r="CC122" s="148">
        <f>IF($R122=BZ$17,CA122,0)</f>
        <v>0</v>
      </c>
      <c r="CD122" s="145">
        <v>0</v>
      </c>
      <c r="CE122" s="148">
        <f>100*CD122/$AI122</f>
        <v>0</v>
      </c>
      <c r="CF122" s="145">
        <f>IF(CE122&gt;$AI$8,1,0)</f>
        <v>0</v>
      </c>
      <c r="CG122" s="148">
        <f>IF($R122=CD$17,CE122,0)</f>
        <v>0</v>
      </c>
      <c r="CH122" s="145">
        <v>0</v>
      </c>
      <c r="CI122" s="148">
        <f>100*CH122/$AI122</f>
        <v>0</v>
      </c>
      <c r="CJ122" s="145">
        <f>IF(CI122&gt;$AI$8,1,0)</f>
        <v>0</v>
      </c>
      <c r="CK122" s="148">
        <f>IF($R122=CH$17,CI122,0)</f>
        <v>0</v>
      </c>
      <c r="CL122" s="145">
        <v>0</v>
      </c>
      <c r="CM122" s="145">
        <v>0</v>
      </c>
      <c r="CN122" s="149"/>
    </row>
    <row r="123" ht="15.75" customHeight="1">
      <c r="A123" t="s" s="179">
        <v>2621</v>
      </c>
      <c r="B123" t="s" s="180">
        <v>90</v>
      </c>
      <c r="C123" t="s" s="180">
        <v>2622</v>
      </c>
      <c r="D123" t="s" s="181">
        <v>93</v>
      </c>
      <c r="E123" t="s" s="182">
        <v>79</v>
      </c>
      <c r="F123" t="s" s="130">
        <v>80</v>
      </c>
      <c r="G123" t="s" s="130">
        <v>191</v>
      </c>
      <c r="H123" t="s" s="130">
        <v>983</v>
      </c>
      <c r="I123" t="s" s="130">
        <v>64</v>
      </c>
      <c r="J123" t="s" s="130">
        <v>50</v>
      </c>
      <c r="K123" t="s" s="183">
        <f>O123</f>
        <v>28</v>
      </c>
      <c r="L123" s="189">
        <f>P123</f>
        <v>58.366870668921</v>
      </c>
      <c r="M123" t="s" s="130">
        <f>IF(O123="Lab","over","under")</f>
        <v>2429</v>
      </c>
      <c r="N123" s="173">
        <v>1</v>
      </c>
      <c r="O123" t="s" s="184">
        <v>28</v>
      </c>
      <c r="P123" s="131">
        <f>AQ123</f>
        <v>58.366870668921</v>
      </c>
      <c r="Q123" s="173">
        <f>T123+U123+V123</f>
        <v>0</v>
      </c>
      <c r="R123" t="s" s="185">
        <v>2365</v>
      </c>
      <c r="S123" s="131">
        <f>BA123</f>
        <v>10.4922248946253</v>
      </c>
      <c r="T123" s="169"/>
      <c r="U123" s="169"/>
      <c r="V123" s="169"/>
      <c r="W123" s="169"/>
      <c r="X123" t="s" s="130">
        <f>IF($A123=Y123,"ok","bad")</f>
        <v>2430</v>
      </c>
      <c r="Y123" t="s" s="130">
        <v>2621</v>
      </c>
      <c r="Z123" t="s" s="130">
        <v>2622</v>
      </c>
      <c r="AA123" t="s" s="186">
        <v>2623</v>
      </c>
      <c r="AB123" s="125">
        <f>100*AC123</f>
        <v>7.8441645</v>
      </c>
      <c r="AC123" s="191">
        <v>0.078441645</v>
      </c>
      <c r="AD123" t="s" s="187">
        <v>29</v>
      </c>
      <c r="AE123" s="125">
        <v>7.7131903</v>
      </c>
      <c r="AF123" s="191">
        <v>0.077131903</v>
      </c>
      <c r="AG123" s="169"/>
      <c r="AH123" s="173">
        <v>69282</v>
      </c>
      <c r="AI123" s="173">
        <v>41993</v>
      </c>
      <c r="AJ123" s="173">
        <v>155</v>
      </c>
      <c r="AK123" s="173">
        <v>20104</v>
      </c>
      <c r="AL123" s="173">
        <v>2943</v>
      </c>
      <c r="AM123" s="175">
        <f>100*AL123/$AI123</f>
        <v>7.00831090896102</v>
      </c>
      <c r="AN123" s="173">
        <f>IF(AM123&gt;$AI$8,1,0)</f>
        <v>0</v>
      </c>
      <c r="AO123" s="175">
        <f>IF($R123=AL$17,AM123,0)</f>
        <v>0</v>
      </c>
      <c r="AP123" s="173">
        <v>24510</v>
      </c>
      <c r="AQ123" s="175">
        <f>100*AP123/$AI123</f>
        <v>58.366870668921</v>
      </c>
      <c r="AR123" s="173">
        <f>IF(AQ123&gt;$AI$8,1,0)</f>
        <v>1</v>
      </c>
      <c r="AS123" s="175">
        <f>IF($R123=AP$17,AQ123,0)</f>
        <v>0</v>
      </c>
      <c r="AT123" s="173">
        <v>3239</v>
      </c>
      <c r="AU123" s="175">
        <f>100*AT123/$AI123</f>
        <v>7.71319029362037</v>
      </c>
      <c r="AV123" s="173">
        <f>IF(AU123&gt;$AI$8,1,0)</f>
        <v>0</v>
      </c>
      <c r="AW123" s="175">
        <f>IF($R123=AT$17,AU123,0)</f>
        <v>0</v>
      </c>
      <c r="AX123" s="173">
        <v>4406</v>
      </c>
      <c r="AY123" s="175">
        <f>100*AX123/$AI123</f>
        <v>10.4922248946253</v>
      </c>
      <c r="AZ123" s="173">
        <f>IF(AY123&gt;$AI$8,1,0)</f>
        <v>0</v>
      </c>
      <c r="BA123" s="175">
        <f>IF($R123=AX$17,AY123,0)</f>
        <v>10.4922248946253</v>
      </c>
      <c r="BB123" s="173">
        <v>2816</v>
      </c>
      <c r="BC123" s="175">
        <f>100*BB123/$AI123</f>
        <v>6.7058795513538</v>
      </c>
      <c r="BD123" s="173">
        <f>IF(BC123&gt;$AI$8,1,0)</f>
        <v>0</v>
      </c>
      <c r="BE123" s="175">
        <f>IF($R123=BB$17,BC123,0)</f>
        <v>0</v>
      </c>
      <c r="BF123" s="173">
        <v>0</v>
      </c>
      <c r="BG123" s="175">
        <f>100*BF123/$AI123</f>
        <v>0</v>
      </c>
      <c r="BH123" s="173">
        <f>IF(BG123&gt;$AI$8,1,0)</f>
        <v>0</v>
      </c>
      <c r="BI123" s="175">
        <f>IF($R123=BF$17,BG123,0)</f>
        <v>0</v>
      </c>
      <c r="BJ123" s="173">
        <v>0</v>
      </c>
      <c r="BK123" s="175">
        <f>100*BJ123/$AI123</f>
        <v>0</v>
      </c>
      <c r="BL123" s="173">
        <f>IF(BK123&gt;$AI$8,1,0)</f>
        <v>0</v>
      </c>
      <c r="BM123" s="175">
        <f>IF($R123=BJ$17,BK123,0)</f>
        <v>0</v>
      </c>
      <c r="BN123" s="173">
        <v>0</v>
      </c>
      <c r="BO123" s="175">
        <f>100*BN123/$AI123</f>
        <v>0</v>
      </c>
      <c r="BP123" s="173">
        <f>IF(BO123&gt;$AI$8,1,0)</f>
        <v>0</v>
      </c>
      <c r="BQ123" s="175">
        <f>IF($R123=BN$17,BO123,0)</f>
        <v>0</v>
      </c>
      <c r="BR123" s="173">
        <v>0</v>
      </c>
      <c r="BS123" s="175">
        <f>100*BR123/$AI123</f>
        <v>0</v>
      </c>
      <c r="BT123" s="173">
        <f>IF(BS123&gt;$AI$8,1,0)</f>
        <v>0</v>
      </c>
      <c r="BU123" s="175">
        <f>IF($R123=BR$17,BS123,0)</f>
        <v>0</v>
      </c>
      <c r="BV123" s="173">
        <v>0</v>
      </c>
      <c r="BW123" s="175">
        <f>100*BV123/$AI123</f>
        <v>0</v>
      </c>
      <c r="BX123" s="173">
        <f>IF(BW123&gt;$AI$8,1,0)</f>
        <v>0</v>
      </c>
      <c r="BY123" s="175">
        <f>IF($R123=BV$17,BW123,0)</f>
        <v>0</v>
      </c>
      <c r="BZ123" s="173">
        <v>0</v>
      </c>
      <c r="CA123" s="175">
        <f>100*BZ123/$AI123</f>
        <v>0</v>
      </c>
      <c r="CB123" s="173">
        <f>IF(CA123&gt;$AI$8,1,0)</f>
        <v>0</v>
      </c>
      <c r="CC123" s="175">
        <f>IF($R123=BZ$17,CA123,0)</f>
        <v>0</v>
      </c>
      <c r="CD123" s="173">
        <v>0</v>
      </c>
      <c r="CE123" s="175">
        <f>100*CD123/$AI123</f>
        <v>0</v>
      </c>
      <c r="CF123" s="173">
        <f>IF(CE123&gt;$AI$8,1,0)</f>
        <v>0</v>
      </c>
      <c r="CG123" s="175">
        <f>IF($R123=CD$17,CE123,0)</f>
        <v>0</v>
      </c>
      <c r="CH123" s="173">
        <v>0</v>
      </c>
      <c r="CI123" s="175">
        <f>100*CH123/$AI123</f>
        <v>0</v>
      </c>
      <c r="CJ123" s="173">
        <f>IF(CI123&gt;$AI$8,1,0)</f>
        <v>0</v>
      </c>
      <c r="CK123" s="175">
        <f>IF($R123=CH$17,CI123,0)</f>
        <v>0</v>
      </c>
      <c r="CL123" s="173">
        <v>590</v>
      </c>
      <c r="CM123" s="173">
        <v>0</v>
      </c>
      <c r="CN123" s="176"/>
    </row>
    <row r="124" ht="15.75" customHeight="1">
      <c r="A124" t="s" s="179">
        <v>2624</v>
      </c>
      <c r="B124" t="s" s="180">
        <v>90</v>
      </c>
      <c r="C124" t="s" s="180">
        <v>2180</v>
      </c>
      <c r="D124" t="s" s="181">
        <v>93</v>
      </c>
      <c r="E124" t="s" s="188">
        <v>79</v>
      </c>
      <c r="F124" t="s" s="146">
        <v>46</v>
      </c>
      <c r="G124" t="s" s="146">
        <v>714</v>
      </c>
      <c r="H124" t="s" s="146">
        <v>2091</v>
      </c>
      <c r="I124" t="s" s="146">
        <v>64</v>
      </c>
      <c r="J124" t="s" s="146">
        <v>50</v>
      </c>
      <c r="K124" t="s" s="183">
        <f>_xlfn.IFS(Q124=0,O124,T124=1,R124,U124=1,AA124)</f>
        <v>28</v>
      </c>
      <c r="L124" s="189">
        <f>_xlfn.IFS(Q124=0,P124,T124=1,S124,U124=1,AB124)</f>
        <v>46.708407150910</v>
      </c>
      <c r="M124" t="s" s="146">
        <f>IF(O124="Lab","over","under")</f>
        <v>2429</v>
      </c>
      <c r="N124" s="145">
        <v>1</v>
      </c>
      <c r="O124" t="s" s="184">
        <v>28</v>
      </c>
      <c r="P124" s="147">
        <f>AQ124</f>
        <v>46.708407150910</v>
      </c>
      <c r="Q124" s="145">
        <f>T124+U124+V124</f>
        <v>0</v>
      </c>
      <c r="R124" t="s" s="185">
        <v>27</v>
      </c>
      <c r="S124" s="147">
        <f>AO124</f>
        <v>23.8786439040103</v>
      </c>
      <c r="T124" s="138"/>
      <c r="U124" s="138"/>
      <c r="V124" s="138"/>
      <c r="W124" s="138"/>
      <c r="X124" t="s" s="146">
        <f>IF($A124=Y124,"ok","bad")</f>
        <v>2430</v>
      </c>
      <c r="Y124" t="s" s="146">
        <v>2624</v>
      </c>
      <c r="Z124" t="s" s="146">
        <v>2180</v>
      </c>
      <c r="AA124" t="s" s="186">
        <v>2365</v>
      </c>
      <c r="AB124" s="141">
        <f>100*AC124</f>
        <v>15.9305041</v>
      </c>
      <c r="AC124" s="190">
        <v>0.159305041</v>
      </c>
      <c r="AD124" t="s" s="187">
        <v>29</v>
      </c>
      <c r="AE124" s="141">
        <v>7.7085682</v>
      </c>
      <c r="AF124" s="190">
        <v>0.077085682</v>
      </c>
      <c r="AG124" s="138"/>
      <c r="AH124" s="145">
        <v>78394</v>
      </c>
      <c r="AI124" s="145">
        <v>49672</v>
      </c>
      <c r="AJ124" s="145">
        <v>192</v>
      </c>
      <c r="AK124" s="145">
        <v>11340</v>
      </c>
      <c r="AL124" s="145">
        <v>11861</v>
      </c>
      <c r="AM124" s="148">
        <f>100*AL124/$AI124</f>
        <v>23.8786439040103</v>
      </c>
      <c r="AN124" s="145">
        <f>IF(AM124&gt;$AI$8,1,0)</f>
        <v>0</v>
      </c>
      <c r="AO124" s="148">
        <f>IF($R124=AL$17,AM124,0)</f>
        <v>23.8786439040103</v>
      </c>
      <c r="AP124" s="145">
        <v>23201</v>
      </c>
      <c r="AQ124" s="148">
        <f>100*AP124/$AI124</f>
        <v>46.708407150910</v>
      </c>
      <c r="AR124" s="145">
        <f>IF(AQ124&gt;$AI$8,1,0)</f>
        <v>0</v>
      </c>
      <c r="AS124" s="148">
        <f>IF($R124=AP$17,AQ124,0)</f>
        <v>0</v>
      </c>
      <c r="AT124" s="145">
        <v>3829</v>
      </c>
      <c r="AU124" s="148">
        <f>100*AT124/$AI124</f>
        <v>7.70856820744081</v>
      </c>
      <c r="AV124" s="145">
        <f>IF(AU124&gt;$AI$8,1,0)</f>
        <v>0</v>
      </c>
      <c r="AW124" s="148">
        <f>IF($R124=AT$17,AU124,0)</f>
        <v>0</v>
      </c>
      <c r="AX124" s="145">
        <v>7913</v>
      </c>
      <c r="AY124" s="148">
        <f>100*AX124/$AI124</f>
        <v>15.9305041069415</v>
      </c>
      <c r="AZ124" s="145">
        <f>IF(AY124&gt;$AI$8,1,0)</f>
        <v>0</v>
      </c>
      <c r="BA124" s="148">
        <f>IF($R124=AX$17,AY124,0)</f>
        <v>0</v>
      </c>
      <c r="BB124" s="145">
        <v>2313</v>
      </c>
      <c r="BC124" s="148">
        <f>100*BB124/$AI124</f>
        <v>4.65654694797874</v>
      </c>
      <c r="BD124" s="145">
        <f>IF(BC124&gt;$AI$8,1,0)</f>
        <v>0</v>
      </c>
      <c r="BE124" s="148">
        <f>IF($R124=BB$17,BC124,0)</f>
        <v>0</v>
      </c>
      <c r="BF124" s="145">
        <v>0</v>
      </c>
      <c r="BG124" s="148">
        <f>100*BF124/$AI124</f>
        <v>0</v>
      </c>
      <c r="BH124" s="145">
        <f>IF(BG124&gt;$AI$8,1,0)</f>
        <v>0</v>
      </c>
      <c r="BI124" s="148">
        <f>IF($R124=BF$17,BG124,0)</f>
        <v>0</v>
      </c>
      <c r="BJ124" s="145">
        <v>0</v>
      </c>
      <c r="BK124" s="148">
        <f>100*BJ124/$AI124</f>
        <v>0</v>
      </c>
      <c r="BL124" s="145">
        <f>IF(BK124&gt;$AI$8,1,0)</f>
        <v>0</v>
      </c>
      <c r="BM124" s="148">
        <f>IF($R124=BJ$17,BK124,0)</f>
        <v>0</v>
      </c>
      <c r="BN124" s="145">
        <v>0</v>
      </c>
      <c r="BO124" s="148">
        <f>100*BN124/$AI124</f>
        <v>0</v>
      </c>
      <c r="BP124" s="145">
        <f>IF(BO124&gt;$AI$8,1,0)</f>
        <v>0</v>
      </c>
      <c r="BQ124" s="148">
        <f>IF($R124=BN$17,BO124,0)</f>
        <v>0</v>
      </c>
      <c r="BR124" s="145">
        <v>0</v>
      </c>
      <c r="BS124" s="148">
        <f>100*BR124/$AI124</f>
        <v>0</v>
      </c>
      <c r="BT124" s="145">
        <f>IF(BS124&gt;$AI$8,1,0)</f>
        <v>0</v>
      </c>
      <c r="BU124" s="148">
        <f>IF($R124=BR$17,BS124,0)</f>
        <v>0</v>
      </c>
      <c r="BV124" s="145">
        <v>0</v>
      </c>
      <c r="BW124" s="148">
        <f>100*BV124/$AI124</f>
        <v>0</v>
      </c>
      <c r="BX124" s="145">
        <f>IF(BW124&gt;$AI$8,1,0)</f>
        <v>0</v>
      </c>
      <c r="BY124" s="148">
        <f>IF($R124=BV$17,BW124,0)</f>
        <v>0</v>
      </c>
      <c r="BZ124" s="145">
        <v>0</v>
      </c>
      <c r="CA124" s="148">
        <f>100*BZ124/$AI124</f>
        <v>0</v>
      </c>
      <c r="CB124" s="145">
        <f>IF(CA124&gt;$AI$8,1,0)</f>
        <v>0</v>
      </c>
      <c r="CC124" s="148">
        <f>IF($R124=BZ$17,CA124,0)</f>
        <v>0</v>
      </c>
      <c r="CD124" s="145">
        <v>0</v>
      </c>
      <c r="CE124" s="148">
        <f>100*CD124/$AI124</f>
        <v>0</v>
      </c>
      <c r="CF124" s="145">
        <f>IF(CE124&gt;$AI$8,1,0)</f>
        <v>0</v>
      </c>
      <c r="CG124" s="148">
        <f>IF($R124=CD$17,CE124,0)</f>
        <v>0</v>
      </c>
      <c r="CH124" s="145">
        <v>0</v>
      </c>
      <c r="CI124" s="148">
        <f>100*CH124/$AI124</f>
        <v>0</v>
      </c>
      <c r="CJ124" s="145">
        <f>IF(CI124&gt;$AI$8,1,0)</f>
        <v>0</v>
      </c>
      <c r="CK124" s="148">
        <f>IF($R124=CH$17,CI124,0)</f>
        <v>0</v>
      </c>
      <c r="CL124" s="145">
        <v>0</v>
      </c>
      <c r="CM124" s="145">
        <v>0</v>
      </c>
      <c r="CN124" s="149"/>
    </row>
    <row r="125" ht="15.75" customHeight="1">
      <c r="A125" t="s" s="179">
        <v>2625</v>
      </c>
      <c r="B125" t="s" s="180">
        <v>90</v>
      </c>
      <c r="C125" t="s" s="180">
        <v>1388</v>
      </c>
      <c r="D125" t="s" s="181">
        <v>93</v>
      </c>
      <c r="E125" t="s" s="182">
        <v>79</v>
      </c>
      <c r="F125" t="s" s="130">
        <v>80</v>
      </c>
      <c r="G125" t="s" s="130">
        <v>1389</v>
      </c>
      <c r="H125" t="s" s="130">
        <v>1390</v>
      </c>
      <c r="I125" t="s" s="130">
        <v>64</v>
      </c>
      <c r="J125" t="s" s="130">
        <v>50</v>
      </c>
      <c r="K125" t="s" s="183">
        <f>O125</f>
        <v>28</v>
      </c>
      <c r="L125" s="189">
        <f>P125</f>
        <v>50.8093140339836</v>
      </c>
      <c r="M125" t="s" s="130">
        <f>IF(O125="Lab","over","under")</f>
        <v>2429</v>
      </c>
      <c r="N125" s="173">
        <v>1</v>
      </c>
      <c r="O125" t="s" s="184">
        <v>28</v>
      </c>
      <c r="P125" s="131">
        <f>AQ125</f>
        <v>50.8093140339836</v>
      </c>
      <c r="Q125" s="173">
        <f>T125+U125+V125</f>
        <v>0</v>
      </c>
      <c r="R125" t="s" s="185">
        <v>31</v>
      </c>
      <c r="S125" s="131">
        <f>BE125</f>
        <v>16.078036500944</v>
      </c>
      <c r="T125" s="169"/>
      <c r="U125" s="169"/>
      <c r="V125" s="169"/>
      <c r="W125" s="169"/>
      <c r="X125" t="s" s="130">
        <f>IF($A125=Y125,"ok","bad")</f>
        <v>2430</v>
      </c>
      <c r="Y125" t="s" s="130">
        <v>2625</v>
      </c>
      <c r="Z125" t="s" s="130">
        <v>1388</v>
      </c>
      <c r="AA125" t="s" s="186">
        <v>2365</v>
      </c>
      <c r="AB125" s="125">
        <f>100*AC125</f>
        <v>11.9823789</v>
      </c>
      <c r="AC125" s="191">
        <v>0.119823789</v>
      </c>
      <c r="AD125" t="s" s="187">
        <v>29</v>
      </c>
      <c r="AE125" s="125">
        <v>7.6803021</v>
      </c>
      <c r="AF125" s="191">
        <v>0.076803021</v>
      </c>
      <c r="AG125" s="169"/>
      <c r="AH125" s="173">
        <v>85204</v>
      </c>
      <c r="AI125" s="173">
        <v>39725</v>
      </c>
      <c r="AJ125" s="173">
        <v>181</v>
      </c>
      <c r="AK125" s="173">
        <v>13797</v>
      </c>
      <c r="AL125" s="173">
        <v>2823</v>
      </c>
      <c r="AM125" s="175">
        <f>100*AL125/$AI125</f>
        <v>7.10635619886721</v>
      </c>
      <c r="AN125" s="173">
        <f>IF(AM125&gt;$AI$8,1,0)</f>
        <v>0</v>
      </c>
      <c r="AO125" s="175">
        <f>IF($R125=AL$17,AM125,0)</f>
        <v>0</v>
      </c>
      <c r="AP125" s="173">
        <v>20184</v>
      </c>
      <c r="AQ125" s="175">
        <f>100*AP125/$AI125</f>
        <v>50.8093140339836</v>
      </c>
      <c r="AR125" s="173">
        <f>IF(AQ125&gt;$AI$8,1,0)</f>
        <v>1</v>
      </c>
      <c r="AS125" s="175">
        <f>IF($R125=AP$17,AQ125,0)</f>
        <v>0</v>
      </c>
      <c r="AT125" s="173">
        <v>3051</v>
      </c>
      <c r="AU125" s="175">
        <f>100*AT125/$AI125</f>
        <v>7.68030207677785</v>
      </c>
      <c r="AV125" s="173">
        <f>IF(AU125&gt;$AI$8,1,0)</f>
        <v>0</v>
      </c>
      <c r="AW125" s="175">
        <f>IF($R125=AT$17,AU125,0)</f>
        <v>0</v>
      </c>
      <c r="AX125" s="173">
        <v>4760</v>
      </c>
      <c r="AY125" s="175">
        <f>100*AX125/$AI125</f>
        <v>11.9823788546256</v>
      </c>
      <c r="AZ125" s="173">
        <f>IF(AY125&gt;$AI$8,1,0)</f>
        <v>0</v>
      </c>
      <c r="BA125" s="175">
        <f>IF($R125=AX$17,AY125,0)</f>
        <v>0</v>
      </c>
      <c r="BB125" s="173">
        <v>6387</v>
      </c>
      <c r="BC125" s="175">
        <f>100*BB125/$AI125</f>
        <v>16.078036500944</v>
      </c>
      <c r="BD125" s="173">
        <f>IF(BC125&gt;$AI$8,1,0)</f>
        <v>0</v>
      </c>
      <c r="BE125" s="175">
        <f>IF($R125=BB$17,BC125,0)</f>
        <v>16.078036500944</v>
      </c>
      <c r="BF125" s="173">
        <v>0</v>
      </c>
      <c r="BG125" s="175">
        <f>100*BF125/$AI125</f>
        <v>0</v>
      </c>
      <c r="BH125" s="173">
        <f>IF(BG125&gt;$AI$8,1,0)</f>
        <v>0</v>
      </c>
      <c r="BI125" s="175">
        <f>IF($R125=BF$17,BG125,0)</f>
        <v>0</v>
      </c>
      <c r="BJ125" s="173">
        <v>0</v>
      </c>
      <c r="BK125" s="175">
        <f>100*BJ125/$AI125</f>
        <v>0</v>
      </c>
      <c r="BL125" s="173">
        <f>IF(BK125&gt;$AI$8,1,0)</f>
        <v>0</v>
      </c>
      <c r="BM125" s="175">
        <f>IF($R125=BJ$17,BK125,0)</f>
        <v>0</v>
      </c>
      <c r="BN125" s="173">
        <v>0</v>
      </c>
      <c r="BO125" s="175">
        <f>100*BN125/$AI125</f>
        <v>0</v>
      </c>
      <c r="BP125" s="173">
        <f>IF(BO125&gt;$AI$8,1,0)</f>
        <v>0</v>
      </c>
      <c r="BQ125" s="175">
        <f>IF($R125=BN$17,BO125,0)</f>
        <v>0</v>
      </c>
      <c r="BR125" s="173">
        <v>0</v>
      </c>
      <c r="BS125" s="175">
        <f>100*BR125/$AI125</f>
        <v>0</v>
      </c>
      <c r="BT125" s="173">
        <f>IF(BS125&gt;$AI$8,1,0)</f>
        <v>0</v>
      </c>
      <c r="BU125" s="175">
        <f>IF($R125=BR$17,BS125,0)</f>
        <v>0</v>
      </c>
      <c r="BV125" s="173">
        <v>0</v>
      </c>
      <c r="BW125" s="175">
        <f>100*BV125/$AI125</f>
        <v>0</v>
      </c>
      <c r="BX125" s="173">
        <f>IF(BW125&gt;$AI$8,1,0)</f>
        <v>0</v>
      </c>
      <c r="BY125" s="175">
        <f>IF($R125=BV$17,BW125,0)</f>
        <v>0</v>
      </c>
      <c r="BZ125" s="173">
        <v>0</v>
      </c>
      <c r="CA125" s="175">
        <f>100*BZ125/$AI125</f>
        <v>0</v>
      </c>
      <c r="CB125" s="173">
        <f>IF(CA125&gt;$AI$8,1,0)</f>
        <v>0</v>
      </c>
      <c r="CC125" s="175">
        <f>IF($R125=BZ$17,CA125,0)</f>
        <v>0</v>
      </c>
      <c r="CD125" s="173">
        <v>0</v>
      </c>
      <c r="CE125" s="175">
        <f>100*CD125/$AI125</f>
        <v>0</v>
      </c>
      <c r="CF125" s="173">
        <f>IF(CE125&gt;$AI$8,1,0)</f>
        <v>0</v>
      </c>
      <c r="CG125" s="175">
        <f>IF($R125=CD$17,CE125,0)</f>
        <v>0</v>
      </c>
      <c r="CH125" s="173">
        <v>0</v>
      </c>
      <c r="CI125" s="175">
        <f>100*CH125/$AI125</f>
        <v>0</v>
      </c>
      <c r="CJ125" s="173">
        <f>IF(CI125&gt;$AI$8,1,0)</f>
        <v>0</v>
      </c>
      <c r="CK125" s="175">
        <f>IF($R125=CH$17,CI125,0)</f>
        <v>0</v>
      </c>
      <c r="CL125" s="173">
        <v>572</v>
      </c>
      <c r="CM125" s="173">
        <v>0</v>
      </c>
      <c r="CN125" s="176"/>
    </row>
    <row r="126" ht="15.75" customHeight="1">
      <c r="A126" t="s" s="179">
        <v>2626</v>
      </c>
      <c r="B126" t="s" s="180">
        <v>160</v>
      </c>
      <c r="C126" t="s" s="180">
        <v>788</v>
      </c>
      <c r="D126" t="s" s="181">
        <v>162</v>
      </c>
      <c r="E126" t="s" s="188">
        <v>79</v>
      </c>
      <c r="F126" t="s" s="146">
        <v>80</v>
      </c>
      <c r="G126" t="s" s="146">
        <v>789</v>
      </c>
      <c r="H126" t="s" s="146">
        <v>790</v>
      </c>
      <c r="I126" t="s" s="146">
        <v>64</v>
      </c>
      <c r="J126" t="s" s="146">
        <v>50</v>
      </c>
      <c r="K126" t="s" s="183">
        <f>O126</f>
        <v>28</v>
      </c>
      <c r="L126" s="189">
        <f>P126</f>
        <v>60.2847194675834</v>
      </c>
      <c r="M126" t="s" s="146">
        <f>IF(O126="Lab","over","under")</f>
        <v>2429</v>
      </c>
      <c r="N126" s="145">
        <v>1</v>
      </c>
      <c r="O126" t="s" s="184">
        <v>28</v>
      </c>
      <c r="P126" s="147">
        <f>AQ126</f>
        <v>60.2847194675834</v>
      </c>
      <c r="Q126" s="145">
        <f>T126+U126+V126</f>
        <v>0</v>
      </c>
      <c r="R126" t="s" s="185">
        <v>31</v>
      </c>
      <c r="S126" s="147">
        <f>BE126</f>
        <v>18.8791925602715</v>
      </c>
      <c r="T126" s="138"/>
      <c r="U126" s="138"/>
      <c r="V126" s="138"/>
      <c r="W126" s="138"/>
      <c r="X126" t="s" s="146">
        <f>IF($A126=Y126,"ok","bad")</f>
        <v>2430</v>
      </c>
      <c r="Y126" t="s" s="146">
        <v>2626</v>
      </c>
      <c r="Z126" t="s" s="146">
        <v>788</v>
      </c>
      <c r="AA126" t="s" s="186">
        <v>27</v>
      </c>
      <c r="AB126" s="141">
        <f>100*AC126</f>
        <v>8.5349729</v>
      </c>
      <c r="AC126" s="190">
        <v>0.085349729</v>
      </c>
      <c r="AD126" t="s" s="187">
        <v>29</v>
      </c>
      <c r="AE126" s="141">
        <v>7.679933</v>
      </c>
      <c r="AF126" s="190">
        <v>0.07679933</v>
      </c>
      <c r="AG126" s="138"/>
      <c r="AH126" s="145">
        <v>79894</v>
      </c>
      <c r="AI126" s="145">
        <v>45378</v>
      </c>
      <c r="AJ126" s="145">
        <v>227</v>
      </c>
      <c r="AK126" s="145">
        <v>18789</v>
      </c>
      <c r="AL126" s="145">
        <v>3873</v>
      </c>
      <c r="AM126" s="148">
        <f>100*AL126/$AI126</f>
        <v>8.534972894354089</v>
      </c>
      <c r="AN126" s="145">
        <f>IF(AM126&gt;$AI$8,1,0)</f>
        <v>0</v>
      </c>
      <c r="AO126" s="148">
        <f>IF($R126=AL$17,AM126,0)</f>
        <v>0</v>
      </c>
      <c r="AP126" s="145">
        <v>27356</v>
      </c>
      <c r="AQ126" s="148">
        <f>100*AP126/$AI126</f>
        <v>60.2847194675834</v>
      </c>
      <c r="AR126" s="145">
        <f>IF(AQ126&gt;$AI$8,1,0)</f>
        <v>1</v>
      </c>
      <c r="AS126" s="148">
        <f>IF($R126=AP$17,AQ126,0)</f>
        <v>0</v>
      </c>
      <c r="AT126" s="145">
        <v>3485</v>
      </c>
      <c r="AU126" s="148">
        <f>100*AT126/$AI126</f>
        <v>7.6799330071841</v>
      </c>
      <c r="AV126" s="145">
        <f>IF(AU126&gt;$AI$8,1,0)</f>
        <v>0</v>
      </c>
      <c r="AW126" s="148">
        <f>IF($R126=AT$17,AU126,0)</f>
        <v>0</v>
      </c>
      <c r="AX126" s="145">
        <v>1801</v>
      </c>
      <c r="AY126" s="148">
        <f>100*AX126/$AI126</f>
        <v>3.96888359998237</v>
      </c>
      <c r="AZ126" s="145">
        <f>IF(AY126&gt;$AI$8,1,0)</f>
        <v>0</v>
      </c>
      <c r="BA126" s="148">
        <f>IF($R126=AX$17,AY126,0)</f>
        <v>0</v>
      </c>
      <c r="BB126" s="145">
        <v>8567</v>
      </c>
      <c r="BC126" s="148">
        <f>100*BB126/$AI126</f>
        <v>18.8791925602715</v>
      </c>
      <c r="BD126" s="145">
        <f>IF(BC126&gt;$AI$8,1,0)</f>
        <v>0</v>
      </c>
      <c r="BE126" s="148">
        <f>IF($R126=BB$17,BC126,0)</f>
        <v>18.8791925602715</v>
      </c>
      <c r="BF126" s="145">
        <v>0</v>
      </c>
      <c r="BG126" s="148">
        <f>100*BF126/$AI126</f>
        <v>0</v>
      </c>
      <c r="BH126" s="145">
        <f>IF(BG126&gt;$AI$8,1,0)</f>
        <v>0</v>
      </c>
      <c r="BI126" s="148">
        <f>IF($R126=BF$17,BG126,0)</f>
        <v>0</v>
      </c>
      <c r="BJ126" s="145">
        <v>0</v>
      </c>
      <c r="BK126" s="148">
        <f>100*BJ126/$AI126</f>
        <v>0</v>
      </c>
      <c r="BL126" s="145">
        <f>IF(BK126&gt;$AI$8,1,0)</f>
        <v>0</v>
      </c>
      <c r="BM126" s="148">
        <f>IF($R126=BJ$17,BK126,0)</f>
        <v>0</v>
      </c>
      <c r="BN126" s="145">
        <v>0</v>
      </c>
      <c r="BO126" s="148">
        <f>100*BN126/$AI126</f>
        <v>0</v>
      </c>
      <c r="BP126" s="145">
        <f>IF(BO126&gt;$AI$8,1,0)</f>
        <v>0</v>
      </c>
      <c r="BQ126" s="148">
        <f>IF($R126=BN$17,BO126,0)</f>
        <v>0</v>
      </c>
      <c r="BR126" s="145">
        <v>0</v>
      </c>
      <c r="BS126" s="148">
        <f>100*BR126/$AI126</f>
        <v>0</v>
      </c>
      <c r="BT126" s="145">
        <f>IF(BS126&gt;$AI$8,1,0)</f>
        <v>0</v>
      </c>
      <c r="BU126" s="148">
        <f>IF($R126=BR$17,BS126,0)</f>
        <v>0</v>
      </c>
      <c r="BV126" s="145">
        <v>0</v>
      </c>
      <c r="BW126" s="148">
        <f>100*BV126/$AI126</f>
        <v>0</v>
      </c>
      <c r="BX126" s="145">
        <f>IF(BW126&gt;$AI$8,1,0)</f>
        <v>0</v>
      </c>
      <c r="BY126" s="148">
        <f>IF($R126=BV$17,BW126,0)</f>
        <v>0</v>
      </c>
      <c r="BZ126" s="145">
        <v>0</v>
      </c>
      <c r="CA126" s="148">
        <f>100*BZ126/$AI126</f>
        <v>0</v>
      </c>
      <c r="CB126" s="145">
        <f>IF(CA126&gt;$AI$8,1,0)</f>
        <v>0</v>
      </c>
      <c r="CC126" s="148">
        <f>IF($R126=BZ$17,CA126,0)</f>
        <v>0</v>
      </c>
      <c r="CD126" s="145">
        <v>0</v>
      </c>
      <c r="CE126" s="148">
        <f>100*CD126/$AI126</f>
        <v>0</v>
      </c>
      <c r="CF126" s="145">
        <f>IF(CE126&gt;$AI$8,1,0)</f>
        <v>0</v>
      </c>
      <c r="CG126" s="148">
        <f>IF($R126=CD$17,CE126,0)</f>
        <v>0</v>
      </c>
      <c r="CH126" s="145">
        <v>0</v>
      </c>
      <c r="CI126" s="148">
        <f>100*CH126/$AI126</f>
        <v>0</v>
      </c>
      <c r="CJ126" s="145">
        <f>IF(CI126&gt;$AI$8,1,0)</f>
        <v>0</v>
      </c>
      <c r="CK126" s="148">
        <f>IF($R126=CH$17,CI126,0)</f>
        <v>0</v>
      </c>
      <c r="CL126" s="145">
        <v>520</v>
      </c>
      <c r="CM126" s="145">
        <v>0</v>
      </c>
      <c r="CN126" s="149"/>
    </row>
    <row r="127" ht="15.75" customHeight="1">
      <c r="A127" t="s" s="179">
        <v>2627</v>
      </c>
      <c r="B127" t="s" s="180">
        <v>58</v>
      </c>
      <c r="C127" t="s" s="180">
        <v>2628</v>
      </c>
      <c r="D127" t="s" s="181">
        <v>60</v>
      </c>
      <c r="E127" t="s" s="182">
        <v>60</v>
      </c>
      <c r="F127" t="s" s="130">
        <v>46</v>
      </c>
      <c r="G127" t="s" s="130">
        <v>2629</v>
      </c>
      <c r="H127" t="s" s="130">
        <v>2504</v>
      </c>
      <c r="I127" t="s" s="130">
        <v>64</v>
      </c>
      <c r="J127" t="s" s="130">
        <v>2585</v>
      </c>
      <c r="K127" t="s" s="183">
        <f>_xlfn.IFS(Q127=0,O127,T127=1,R127,U127=1,AA127)</f>
        <v>28</v>
      </c>
      <c r="L127" s="189">
        <f>_xlfn.IFS(Q127=0,P127,T127=1,S127,U127=1,AB127)</f>
        <v>45.7245062968589</v>
      </c>
      <c r="M127" t="s" s="130">
        <f>IF(O127="Lab","over","under")</f>
        <v>2429</v>
      </c>
      <c r="N127" s="173">
        <v>1</v>
      </c>
      <c r="O127" t="s" s="184">
        <v>28</v>
      </c>
      <c r="P127" s="131">
        <f>AQ127</f>
        <v>45.7245062968589</v>
      </c>
      <c r="Q127" s="173">
        <f>T127+U127+V127</f>
        <v>0</v>
      </c>
      <c r="R127" t="s" s="185">
        <v>32</v>
      </c>
      <c r="S127" s="131">
        <f>BI127</f>
        <v>27.9658940559612</v>
      </c>
      <c r="T127" s="169"/>
      <c r="U127" s="169"/>
      <c r="V127" s="169"/>
      <c r="W127" s="169"/>
      <c r="X127" t="s" s="130">
        <f>IF($A127=Y127,"ok","bad")</f>
        <v>2430</v>
      </c>
      <c r="Y127" t="s" s="130">
        <v>2627</v>
      </c>
      <c r="Z127" t="s" s="130">
        <v>2628</v>
      </c>
      <c r="AA127" t="s" s="186">
        <v>27</v>
      </c>
      <c r="AB127" s="125">
        <f>100*AC127</f>
        <v>7.8477973</v>
      </c>
      <c r="AC127" s="191">
        <v>0.07847797300000001</v>
      </c>
      <c r="AD127" t="s" s="187">
        <v>2365</v>
      </c>
      <c r="AE127" s="125">
        <v>7.6640369</v>
      </c>
      <c r="AF127" s="191">
        <v>0.076640369</v>
      </c>
      <c r="AG127" s="169"/>
      <c r="AH127" s="173">
        <v>71845</v>
      </c>
      <c r="AI127" s="173">
        <v>40814</v>
      </c>
      <c r="AJ127" s="173">
        <v>106</v>
      </c>
      <c r="AK127" s="173">
        <v>7248</v>
      </c>
      <c r="AL127" s="173">
        <v>3203</v>
      </c>
      <c r="AM127" s="175">
        <f>100*AL127/$AI127</f>
        <v>7.84779732444749</v>
      </c>
      <c r="AN127" s="173">
        <f>IF(AM127&gt;$AI$8,1,0)</f>
        <v>0</v>
      </c>
      <c r="AO127" s="175">
        <f>IF($R127=AL$17,AM127,0)</f>
        <v>0</v>
      </c>
      <c r="AP127" s="173">
        <v>18662</v>
      </c>
      <c r="AQ127" s="175">
        <f>100*AP127/$AI127</f>
        <v>45.7245062968589</v>
      </c>
      <c r="AR127" s="173">
        <f>IF(AQ127&gt;$AI$8,1,0)</f>
        <v>0</v>
      </c>
      <c r="AS127" s="175">
        <f>IF($R127=AP$17,AQ127,0)</f>
        <v>0</v>
      </c>
      <c r="AT127" s="173">
        <v>1593</v>
      </c>
      <c r="AU127" s="175">
        <f>100*AT127/$AI127</f>
        <v>3.90307247513108</v>
      </c>
      <c r="AV127" s="173">
        <f>IF(AU127&gt;$AI$8,1,0)</f>
        <v>0</v>
      </c>
      <c r="AW127" s="175">
        <f>IF($R127=AT$17,AU127,0)</f>
        <v>0</v>
      </c>
      <c r="AX127" s="173">
        <v>3128</v>
      </c>
      <c r="AY127" s="175">
        <f>100*AX127/$AI127</f>
        <v>7.66403685010046</v>
      </c>
      <c r="AZ127" s="173">
        <f>IF(AY127&gt;$AI$8,1,0)</f>
        <v>0</v>
      </c>
      <c r="BA127" s="175">
        <f>IF($R127=AX$17,AY127,0)</f>
        <v>0</v>
      </c>
      <c r="BB127" s="173">
        <v>1556</v>
      </c>
      <c r="BC127" s="175">
        <f>100*BB127/$AI127</f>
        <v>3.81241730778654</v>
      </c>
      <c r="BD127" s="173">
        <f>IF(BC127&gt;$AI$8,1,0)</f>
        <v>0</v>
      </c>
      <c r="BE127" s="175">
        <f>IF($R127=BB$17,BC127,0)</f>
        <v>0</v>
      </c>
      <c r="BF127" s="173">
        <v>11414</v>
      </c>
      <c r="BG127" s="175">
        <f>100*BF127/$AI127</f>
        <v>27.9658940559612</v>
      </c>
      <c r="BH127" s="173">
        <f>IF(BG127&gt;$AI$8,1,0)</f>
        <v>0</v>
      </c>
      <c r="BI127" s="175">
        <f>IF($R127=BF$17,BG127,0)</f>
        <v>27.9658940559612</v>
      </c>
      <c r="BJ127" s="173">
        <v>0</v>
      </c>
      <c r="BK127" s="175">
        <f>100*BJ127/$AI127</f>
        <v>0</v>
      </c>
      <c r="BL127" s="173">
        <f>IF(BK127&gt;$AI$8,1,0)</f>
        <v>0</v>
      </c>
      <c r="BM127" s="175">
        <f>IF($R127=BJ$17,BK127,0)</f>
        <v>0</v>
      </c>
      <c r="BN127" s="173">
        <v>0</v>
      </c>
      <c r="BO127" s="175">
        <f>100*BN127/$AI127</f>
        <v>0</v>
      </c>
      <c r="BP127" s="173">
        <f>IF(BO127&gt;$AI$8,1,0)</f>
        <v>0</v>
      </c>
      <c r="BQ127" s="175">
        <f>IF($R127=BN$17,BO127,0)</f>
        <v>0</v>
      </c>
      <c r="BR127" s="173">
        <v>0</v>
      </c>
      <c r="BS127" s="175">
        <f>100*BR127/$AI127</f>
        <v>0</v>
      </c>
      <c r="BT127" s="173">
        <f>IF(BS127&gt;$AI$8,1,0)</f>
        <v>0</v>
      </c>
      <c r="BU127" s="175">
        <f>IF($R127=BR$17,BS127,0)</f>
        <v>0</v>
      </c>
      <c r="BV127" s="173">
        <v>0</v>
      </c>
      <c r="BW127" s="175">
        <f>100*BV127/$AI127</f>
        <v>0</v>
      </c>
      <c r="BX127" s="173">
        <f>IF(BW127&gt;$AI$8,1,0)</f>
        <v>0</v>
      </c>
      <c r="BY127" s="175">
        <f>IF($R127=BV$17,BW127,0)</f>
        <v>0</v>
      </c>
      <c r="BZ127" s="173">
        <v>0</v>
      </c>
      <c r="CA127" s="175">
        <f>100*BZ127/$AI127</f>
        <v>0</v>
      </c>
      <c r="CB127" s="173">
        <f>IF(CA127&gt;$AI$8,1,0)</f>
        <v>0</v>
      </c>
      <c r="CC127" s="175">
        <f>IF($R127=BZ$17,CA127,0)</f>
        <v>0</v>
      </c>
      <c r="CD127" s="173">
        <v>0</v>
      </c>
      <c r="CE127" s="175">
        <f>100*CD127/$AI127</f>
        <v>0</v>
      </c>
      <c r="CF127" s="173">
        <f>IF(CE127&gt;$AI$8,1,0)</f>
        <v>0</v>
      </c>
      <c r="CG127" s="175">
        <f>IF($R127=CD$17,CE127,0)</f>
        <v>0</v>
      </c>
      <c r="CH127" s="173">
        <v>0</v>
      </c>
      <c r="CI127" s="175">
        <f>100*CH127/$AI127</f>
        <v>0</v>
      </c>
      <c r="CJ127" s="173">
        <f>IF(CI127&gt;$AI$8,1,0)</f>
        <v>0</v>
      </c>
      <c r="CK127" s="175">
        <f>IF($R127=CH$17,CI127,0)</f>
        <v>0</v>
      </c>
      <c r="CL127" s="173">
        <v>700</v>
      </c>
      <c r="CM127" s="173">
        <v>0</v>
      </c>
      <c r="CN127" s="176"/>
    </row>
    <row r="128" ht="15.75" customHeight="1">
      <c r="A128" t="s" s="179">
        <v>2630</v>
      </c>
      <c r="B128" t="s" s="180">
        <v>42</v>
      </c>
      <c r="C128" t="s" s="180">
        <v>2631</v>
      </c>
      <c r="D128" t="s" s="181">
        <v>45</v>
      </c>
      <c r="E128" t="s" s="188">
        <v>45</v>
      </c>
      <c r="F128" t="s" s="146">
        <v>46</v>
      </c>
      <c r="G128" t="s" s="146">
        <v>1411</v>
      </c>
      <c r="H128" t="s" s="146">
        <v>414</v>
      </c>
      <c r="I128" t="s" s="146">
        <v>49</v>
      </c>
      <c r="J128" t="s" s="146">
        <v>50</v>
      </c>
      <c r="K128" t="s" s="183">
        <f>_xlfn.IFS(Q128=0,O128,T128=1,R128,U128=1,AA128)</f>
        <v>28</v>
      </c>
      <c r="L128" s="189">
        <f>_xlfn.IFS(Q128=0,P128,T128=1,S128,U128=1,AB128)</f>
        <v>44.8416867812012</v>
      </c>
      <c r="M128" t="s" s="146">
        <f>IF(O128="Lab","over","under")</f>
        <v>2429</v>
      </c>
      <c r="N128" s="145">
        <v>1</v>
      </c>
      <c r="O128" t="s" s="184">
        <v>28</v>
      </c>
      <c r="P128" s="147">
        <f>AQ128</f>
        <v>44.8416867812012</v>
      </c>
      <c r="Q128" s="145">
        <f>T128+U128+V128</f>
        <v>0</v>
      </c>
      <c r="R128" t="s" s="185">
        <v>2365</v>
      </c>
      <c r="S128" s="147">
        <f>BA128</f>
        <v>23.6944483884708</v>
      </c>
      <c r="T128" s="138"/>
      <c r="U128" s="138"/>
      <c r="V128" s="138"/>
      <c r="W128" s="138"/>
      <c r="X128" t="s" s="146">
        <f>IF($A128=Y128,"ok","bad")</f>
        <v>2430</v>
      </c>
      <c r="Y128" t="s" s="146">
        <v>2630</v>
      </c>
      <c r="Z128" t="s" s="146">
        <v>2631</v>
      </c>
      <c r="AA128" t="s" s="186">
        <v>33</v>
      </c>
      <c r="AB128" s="141">
        <f>100*AC128</f>
        <v>13.5396848</v>
      </c>
      <c r="AC128" s="190">
        <v>0.135396848</v>
      </c>
      <c r="AD128" t="s" s="187">
        <v>27</v>
      </c>
      <c r="AE128" s="141">
        <v>7.6302712</v>
      </c>
      <c r="AF128" s="190">
        <v>0.07630271199999999</v>
      </c>
      <c r="AG128" s="138"/>
      <c r="AH128" s="145">
        <v>74460</v>
      </c>
      <c r="AI128" s="145">
        <v>35215</v>
      </c>
      <c r="AJ128" s="145">
        <v>115</v>
      </c>
      <c r="AK128" s="145">
        <v>7447</v>
      </c>
      <c r="AL128" s="145">
        <v>2687</v>
      </c>
      <c r="AM128" s="148">
        <f>100*AL128/$AI128</f>
        <v>7.63027119125373</v>
      </c>
      <c r="AN128" s="145">
        <f>IF(AM128&gt;$AI$8,1,0)</f>
        <v>0</v>
      </c>
      <c r="AO128" s="148">
        <f>IF($R128=AL$17,AM128,0)</f>
        <v>0</v>
      </c>
      <c r="AP128" s="145">
        <v>15791</v>
      </c>
      <c r="AQ128" s="148">
        <f>100*AP128/$AI128</f>
        <v>44.8416867812012</v>
      </c>
      <c r="AR128" s="145">
        <f>IF(AQ128&gt;$AI$8,1,0)</f>
        <v>0</v>
      </c>
      <c r="AS128" s="148">
        <f>IF($R128=AP$17,AQ128,0)</f>
        <v>0</v>
      </c>
      <c r="AT128" s="145">
        <v>1276</v>
      </c>
      <c r="AU128" s="148">
        <f>100*AT128/$AI128</f>
        <v>3.62345591367315</v>
      </c>
      <c r="AV128" s="145">
        <f>IF(AU128&gt;$AI$8,1,0)</f>
        <v>0</v>
      </c>
      <c r="AW128" s="148">
        <f>IF($R128=AT$17,AU128,0)</f>
        <v>0</v>
      </c>
      <c r="AX128" s="145">
        <v>8344</v>
      </c>
      <c r="AY128" s="148">
        <f>100*AX128/$AI128</f>
        <v>23.6944483884708</v>
      </c>
      <c r="AZ128" s="145">
        <f>IF(AY128&gt;$AI$8,1,0)</f>
        <v>0</v>
      </c>
      <c r="BA128" s="148">
        <f>IF($R128=AX$17,AY128,0)</f>
        <v>23.6944483884708</v>
      </c>
      <c r="BB128" s="145">
        <v>1231</v>
      </c>
      <c r="BC128" s="148">
        <f>100*BB128/$AI128</f>
        <v>3.49566945903734</v>
      </c>
      <c r="BD128" s="145">
        <f>IF(BC128&gt;$AI$8,1,0)</f>
        <v>0</v>
      </c>
      <c r="BE128" s="148">
        <f>IF($R128=BB$17,BC128,0)</f>
        <v>0</v>
      </c>
      <c r="BF128" s="145">
        <v>0</v>
      </c>
      <c r="BG128" s="148">
        <f>100*BF128/$AI128</f>
        <v>0</v>
      </c>
      <c r="BH128" s="145">
        <f>IF(BG128&gt;$AI$8,1,0)</f>
        <v>0</v>
      </c>
      <c r="BI128" s="148">
        <f>IF($R128=BF$17,BG128,0)</f>
        <v>0</v>
      </c>
      <c r="BJ128" s="145">
        <v>4768</v>
      </c>
      <c r="BK128" s="148">
        <f>100*BJ128/$AI128</f>
        <v>13.5396847934119</v>
      </c>
      <c r="BL128" s="145">
        <f>IF(BK128&gt;$AI$8,1,0)</f>
        <v>0</v>
      </c>
      <c r="BM128" s="148">
        <f>IF($R128=BJ$17,BK128,0)</f>
        <v>0</v>
      </c>
      <c r="BN128" s="145">
        <v>0</v>
      </c>
      <c r="BO128" s="148">
        <f>100*BN128/$AI128</f>
        <v>0</v>
      </c>
      <c r="BP128" s="145">
        <f>IF(BO128&gt;$AI$8,1,0)</f>
        <v>0</v>
      </c>
      <c r="BQ128" s="148">
        <f>IF($R128=BN$17,BO128,0)</f>
        <v>0</v>
      </c>
      <c r="BR128" s="145">
        <v>0</v>
      </c>
      <c r="BS128" s="148">
        <f>100*BR128/$AI128</f>
        <v>0</v>
      </c>
      <c r="BT128" s="145">
        <f>IF(BS128&gt;$AI$8,1,0)</f>
        <v>0</v>
      </c>
      <c r="BU128" s="148">
        <f>IF($R128=BR$17,BS128,0)</f>
        <v>0</v>
      </c>
      <c r="BV128" s="145">
        <v>0</v>
      </c>
      <c r="BW128" s="148">
        <f>100*BV128/$AI128</f>
        <v>0</v>
      </c>
      <c r="BX128" s="145">
        <f>IF(BW128&gt;$AI$8,1,0)</f>
        <v>0</v>
      </c>
      <c r="BY128" s="148">
        <f>IF($R128=BV$17,BW128,0)</f>
        <v>0</v>
      </c>
      <c r="BZ128" s="145">
        <v>0</v>
      </c>
      <c r="CA128" s="148">
        <f>100*BZ128/$AI128</f>
        <v>0</v>
      </c>
      <c r="CB128" s="145">
        <f>IF(CA128&gt;$AI$8,1,0)</f>
        <v>0</v>
      </c>
      <c r="CC128" s="148">
        <f>IF($R128=BZ$17,CA128,0)</f>
        <v>0</v>
      </c>
      <c r="CD128" s="145">
        <v>0</v>
      </c>
      <c r="CE128" s="148">
        <f>100*CD128/$AI128</f>
        <v>0</v>
      </c>
      <c r="CF128" s="145">
        <f>IF(CE128&gt;$AI$8,1,0)</f>
        <v>0</v>
      </c>
      <c r="CG128" s="148">
        <f>IF($R128=CD$17,CE128,0)</f>
        <v>0</v>
      </c>
      <c r="CH128" s="145">
        <v>0</v>
      </c>
      <c r="CI128" s="148">
        <f>100*CH128/$AI128</f>
        <v>0</v>
      </c>
      <c r="CJ128" s="145">
        <f>IF(CI128&gt;$AI$8,1,0)</f>
        <v>0</v>
      </c>
      <c r="CK128" s="148">
        <f>IF($R128=CH$17,CI128,0)</f>
        <v>0</v>
      </c>
      <c r="CL128" s="145">
        <v>442</v>
      </c>
      <c r="CM128" s="145">
        <v>0</v>
      </c>
      <c r="CN128" s="149"/>
    </row>
    <row r="129" ht="15.75" customHeight="1">
      <c r="A129" t="s" s="179">
        <v>2632</v>
      </c>
      <c r="B129" t="s" s="180">
        <v>166</v>
      </c>
      <c r="C129" t="s" s="180">
        <v>2633</v>
      </c>
      <c r="D129" t="s" s="181">
        <v>169</v>
      </c>
      <c r="E129" t="s" s="182">
        <v>79</v>
      </c>
      <c r="F129" t="s" s="130">
        <v>80</v>
      </c>
      <c r="G129" t="s" s="130">
        <v>428</v>
      </c>
      <c r="H129" t="s" s="130">
        <v>1294</v>
      </c>
      <c r="I129" t="s" s="130">
        <v>49</v>
      </c>
      <c r="J129" t="s" s="130">
        <v>50</v>
      </c>
      <c r="K129" t="s" s="183">
        <f>O129</f>
        <v>28</v>
      </c>
      <c r="L129" s="189">
        <f>P129</f>
        <v>50.1756607058079</v>
      </c>
      <c r="M129" t="s" s="130">
        <f>IF(O129="Lab","over","under")</f>
        <v>2429</v>
      </c>
      <c r="N129" s="173">
        <v>1</v>
      </c>
      <c r="O129" t="s" s="184">
        <v>28</v>
      </c>
      <c r="P129" s="131">
        <f>AQ129</f>
        <v>50.1756607058079</v>
      </c>
      <c r="Q129" s="173">
        <f>T129+U129+V129</f>
        <v>0</v>
      </c>
      <c r="R129" t="s" s="185">
        <v>31</v>
      </c>
      <c r="S129" s="131">
        <f>BE129</f>
        <v>23.5195442316822</v>
      </c>
      <c r="T129" s="169"/>
      <c r="U129" s="169"/>
      <c r="V129" s="169"/>
      <c r="W129" s="169"/>
      <c r="X129" t="s" s="130">
        <f>IF($A129=Y129,"ok","bad")</f>
        <v>2430</v>
      </c>
      <c r="Y129" t="s" s="130">
        <v>2632</v>
      </c>
      <c r="Z129" t="s" s="130">
        <v>2633</v>
      </c>
      <c r="AA129" t="s" s="186">
        <v>29</v>
      </c>
      <c r="AB129" s="125">
        <f>100*AC129</f>
        <v>8.263965799999999</v>
      </c>
      <c r="AC129" s="191">
        <v>0.082639658</v>
      </c>
      <c r="AD129" t="s" s="187">
        <v>2365</v>
      </c>
      <c r="AE129" s="125">
        <v>7.5929736</v>
      </c>
      <c r="AF129" s="191">
        <v>0.075929736</v>
      </c>
      <c r="AG129" s="169"/>
      <c r="AH129" s="173">
        <v>70554</v>
      </c>
      <c r="AI129" s="173">
        <v>31595</v>
      </c>
      <c r="AJ129" s="173">
        <v>135</v>
      </c>
      <c r="AK129" s="173">
        <v>8422</v>
      </c>
      <c r="AL129" s="173">
        <v>2237</v>
      </c>
      <c r="AM129" s="175">
        <f>100*AL129/$AI129</f>
        <v>7.08023421427441</v>
      </c>
      <c r="AN129" s="173">
        <f>IF(AM129&gt;$AI$8,1,0)</f>
        <v>0</v>
      </c>
      <c r="AO129" s="175">
        <f>IF($R129=AL$17,AM129,0)</f>
        <v>0</v>
      </c>
      <c r="AP129" s="173">
        <v>15853</v>
      </c>
      <c r="AQ129" s="175">
        <f>100*AP129/$AI129</f>
        <v>50.1756607058079</v>
      </c>
      <c r="AR129" s="173">
        <f>IF(AQ129&gt;$AI$8,1,0)</f>
        <v>1</v>
      </c>
      <c r="AS129" s="175">
        <f>IF($R129=AP$17,AQ129,0)</f>
        <v>0</v>
      </c>
      <c r="AT129" s="173">
        <v>2611</v>
      </c>
      <c r="AU129" s="175">
        <f>100*AT129/$AI129</f>
        <v>8.263965817376169</v>
      </c>
      <c r="AV129" s="173">
        <f>IF(AU129&gt;$AI$8,1,0)</f>
        <v>0</v>
      </c>
      <c r="AW129" s="175">
        <f>IF($R129=AT$17,AU129,0)</f>
        <v>0</v>
      </c>
      <c r="AX129" s="173">
        <v>2399</v>
      </c>
      <c r="AY129" s="175">
        <f>100*AX129/$AI129</f>
        <v>7.59297357176768</v>
      </c>
      <c r="AZ129" s="173">
        <f>IF(AY129&gt;$AI$8,1,0)</f>
        <v>0</v>
      </c>
      <c r="BA129" s="175">
        <f>IF($R129=AX$17,AY129,0)</f>
        <v>0</v>
      </c>
      <c r="BB129" s="173">
        <v>7431</v>
      </c>
      <c r="BC129" s="175">
        <f>100*BB129/$AI129</f>
        <v>23.5195442316822</v>
      </c>
      <c r="BD129" s="173">
        <f>IF(BC129&gt;$AI$8,1,0)</f>
        <v>0</v>
      </c>
      <c r="BE129" s="175">
        <f>IF($R129=BB$17,BC129,0)</f>
        <v>23.5195442316822</v>
      </c>
      <c r="BF129" s="173">
        <v>0</v>
      </c>
      <c r="BG129" s="175">
        <f>100*BF129/$AI129</f>
        <v>0</v>
      </c>
      <c r="BH129" s="173">
        <f>IF(BG129&gt;$AI$8,1,0)</f>
        <v>0</v>
      </c>
      <c r="BI129" s="175">
        <f>IF($R129=BF$17,BG129,0)</f>
        <v>0</v>
      </c>
      <c r="BJ129" s="173">
        <v>0</v>
      </c>
      <c r="BK129" s="175">
        <f>100*BJ129/$AI129</f>
        <v>0</v>
      </c>
      <c r="BL129" s="173">
        <f>IF(BK129&gt;$AI$8,1,0)</f>
        <v>0</v>
      </c>
      <c r="BM129" s="175">
        <f>IF($R129=BJ$17,BK129,0)</f>
        <v>0</v>
      </c>
      <c r="BN129" s="173">
        <v>0</v>
      </c>
      <c r="BO129" s="175">
        <f>100*BN129/$AI129</f>
        <v>0</v>
      </c>
      <c r="BP129" s="173">
        <f>IF(BO129&gt;$AI$8,1,0)</f>
        <v>0</v>
      </c>
      <c r="BQ129" s="175">
        <f>IF($R129=BN$17,BO129,0)</f>
        <v>0</v>
      </c>
      <c r="BR129" s="173">
        <v>0</v>
      </c>
      <c r="BS129" s="175">
        <f>100*BR129/$AI129</f>
        <v>0</v>
      </c>
      <c r="BT129" s="173">
        <f>IF(BS129&gt;$AI$8,1,0)</f>
        <v>0</v>
      </c>
      <c r="BU129" s="175">
        <f>IF($R129=BR$17,BS129,0)</f>
        <v>0</v>
      </c>
      <c r="BV129" s="173">
        <v>0</v>
      </c>
      <c r="BW129" s="175">
        <f>100*BV129/$AI129</f>
        <v>0</v>
      </c>
      <c r="BX129" s="173">
        <f>IF(BW129&gt;$AI$8,1,0)</f>
        <v>0</v>
      </c>
      <c r="BY129" s="175">
        <f>IF($R129=BV$17,BW129,0)</f>
        <v>0</v>
      </c>
      <c r="BZ129" s="173">
        <v>0</v>
      </c>
      <c r="CA129" s="175">
        <f>100*BZ129/$AI129</f>
        <v>0</v>
      </c>
      <c r="CB129" s="173">
        <f>IF(CA129&gt;$AI$8,1,0)</f>
        <v>0</v>
      </c>
      <c r="CC129" s="175">
        <f>IF($R129=BZ$17,CA129,0)</f>
        <v>0</v>
      </c>
      <c r="CD129" s="173">
        <v>0</v>
      </c>
      <c r="CE129" s="175">
        <f>100*CD129/$AI129</f>
        <v>0</v>
      </c>
      <c r="CF129" s="173">
        <f>IF(CE129&gt;$AI$8,1,0)</f>
        <v>0</v>
      </c>
      <c r="CG129" s="175">
        <f>IF($R129=CD$17,CE129,0)</f>
        <v>0</v>
      </c>
      <c r="CH129" s="173">
        <v>0</v>
      </c>
      <c r="CI129" s="175">
        <f>100*CH129/$AI129</f>
        <v>0</v>
      </c>
      <c r="CJ129" s="173">
        <f>IF(CI129&gt;$AI$8,1,0)</f>
        <v>0</v>
      </c>
      <c r="CK129" s="175">
        <f>IF($R129=CH$17,CI129,0)</f>
        <v>0</v>
      </c>
      <c r="CL129" s="173">
        <v>0</v>
      </c>
      <c r="CM129" s="173">
        <v>0</v>
      </c>
      <c r="CN129" s="176"/>
    </row>
    <row r="130" ht="15.75" customHeight="1">
      <c r="A130" t="s" s="179">
        <v>2634</v>
      </c>
      <c r="B130" t="s" s="180">
        <v>58</v>
      </c>
      <c r="C130" t="s" s="180">
        <v>2635</v>
      </c>
      <c r="D130" t="s" s="181">
        <v>60</v>
      </c>
      <c r="E130" t="s" s="188">
        <v>60</v>
      </c>
      <c r="F130" t="s" s="146">
        <v>46</v>
      </c>
      <c r="G130" t="s" s="146">
        <v>2636</v>
      </c>
      <c r="H130" t="s" s="146">
        <v>2637</v>
      </c>
      <c r="I130" t="s" s="146">
        <v>49</v>
      </c>
      <c r="J130" t="s" s="146">
        <v>2585</v>
      </c>
      <c r="K130" t="s" s="183">
        <f>_xlfn.IFS(Q130=0,O130,T130=1,R130,U130=1,AA130)</f>
        <v>28</v>
      </c>
      <c r="L130" s="189">
        <f>_xlfn.IFS(Q130=0,P130,T130=1,S130,U130=1,AB130)</f>
        <v>43.7829178903425</v>
      </c>
      <c r="M130" t="s" s="146">
        <f>IF(O130="Lab","over","under")</f>
        <v>2429</v>
      </c>
      <c r="N130" s="145">
        <v>1</v>
      </c>
      <c r="O130" t="s" s="184">
        <v>28</v>
      </c>
      <c r="P130" s="147">
        <f>AQ130</f>
        <v>43.7829178903425</v>
      </c>
      <c r="Q130" s="145">
        <f>T130+U130+V130</f>
        <v>0</v>
      </c>
      <c r="R130" t="s" s="185">
        <v>32</v>
      </c>
      <c r="S130" s="147">
        <f>BI130</f>
        <v>28.9240552413776</v>
      </c>
      <c r="T130" s="138"/>
      <c r="U130" s="138"/>
      <c r="V130" s="138"/>
      <c r="W130" s="138"/>
      <c r="X130" t="s" s="146">
        <f>IF($A130=Y130,"ok","bad")</f>
        <v>2430</v>
      </c>
      <c r="Y130" t="s" s="146">
        <v>2634</v>
      </c>
      <c r="Z130" t="s" s="146">
        <v>2635</v>
      </c>
      <c r="AA130" t="s" s="186">
        <v>2365</v>
      </c>
      <c r="AB130" s="141">
        <f>100*AC130</f>
        <v>9.2327856</v>
      </c>
      <c r="AC130" s="190">
        <v>0.092327856</v>
      </c>
      <c r="AD130" t="s" s="187">
        <v>27</v>
      </c>
      <c r="AE130" s="141">
        <v>7.5896216</v>
      </c>
      <c r="AF130" s="190">
        <v>0.075896216</v>
      </c>
      <c r="AG130" s="138"/>
      <c r="AH130" s="145">
        <v>70680</v>
      </c>
      <c r="AI130" s="145">
        <v>41201</v>
      </c>
      <c r="AJ130" s="145">
        <v>74</v>
      </c>
      <c r="AK130" s="145">
        <v>6122</v>
      </c>
      <c r="AL130" s="145">
        <v>3127</v>
      </c>
      <c r="AM130" s="148">
        <f>100*AL130/$AI130</f>
        <v>7.58962161112594</v>
      </c>
      <c r="AN130" s="145">
        <f>IF(AM130&gt;$AI$8,1,0)</f>
        <v>0</v>
      </c>
      <c r="AO130" s="148">
        <f>IF($R130=AL$17,AM130,0)</f>
        <v>0</v>
      </c>
      <c r="AP130" s="145">
        <v>18039</v>
      </c>
      <c r="AQ130" s="148">
        <f>100*AP130/$AI130</f>
        <v>43.7829178903425</v>
      </c>
      <c r="AR130" s="145">
        <f>IF(AQ130&gt;$AI$8,1,0)</f>
        <v>0</v>
      </c>
      <c r="AS130" s="148">
        <f>IF($R130=AP$17,AQ130,0)</f>
        <v>0</v>
      </c>
      <c r="AT130" s="145">
        <v>1151</v>
      </c>
      <c r="AU130" s="148">
        <f>100*AT130/$AI130</f>
        <v>2.79362151404092</v>
      </c>
      <c r="AV130" s="145">
        <f>IF(AU130&gt;$AI$8,1,0)</f>
        <v>0</v>
      </c>
      <c r="AW130" s="148">
        <f>IF($R130=AT$17,AU130,0)</f>
        <v>0</v>
      </c>
      <c r="AX130" s="145">
        <v>3804</v>
      </c>
      <c r="AY130" s="148">
        <f>100*AX130/$AI130</f>
        <v>9.232785611999709</v>
      </c>
      <c r="AZ130" s="145">
        <f>IF(AY130&gt;$AI$8,1,0)</f>
        <v>0</v>
      </c>
      <c r="BA130" s="148">
        <f>IF($R130=AX$17,AY130,0)</f>
        <v>0</v>
      </c>
      <c r="BB130" s="145">
        <v>1421</v>
      </c>
      <c r="BC130" s="148">
        <f>100*BB130/$AI130</f>
        <v>3.44894541394626</v>
      </c>
      <c r="BD130" s="145">
        <f>IF(BC130&gt;$AI$8,1,0)</f>
        <v>0</v>
      </c>
      <c r="BE130" s="148">
        <f>IF($R130=BB$17,BC130,0)</f>
        <v>0</v>
      </c>
      <c r="BF130" s="145">
        <v>11917</v>
      </c>
      <c r="BG130" s="148">
        <f>100*BF130/$AI130</f>
        <v>28.9240552413776</v>
      </c>
      <c r="BH130" s="145">
        <f>IF(BG130&gt;$AI$8,1,0)</f>
        <v>0</v>
      </c>
      <c r="BI130" s="148">
        <f>IF($R130=BF$17,BG130,0)</f>
        <v>28.9240552413776</v>
      </c>
      <c r="BJ130" s="145">
        <v>0</v>
      </c>
      <c r="BK130" s="148">
        <f>100*BJ130/$AI130</f>
        <v>0</v>
      </c>
      <c r="BL130" s="145">
        <f>IF(BK130&gt;$AI$8,1,0)</f>
        <v>0</v>
      </c>
      <c r="BM130" s="148">
        <f>IF($R130=BJ$17,BK130,0)</f>
        <v>0</v>
      </c>
      <c r="BN130" s="145">
        <v>0</v>
      </c>
      <c r="BO130" s="148">
        <f>100*BN130/$AI130</f>
        <v>0</v>
      </c>
      <c r="BP130" s="145">
        <f>IF(BO130&gt;$AI$8,1,0)</f>
        <v>0</v>
      </c>
      <c r="BQ130" s="148">
        <f>IF($R130=BN$17,BO130,0)</f>
        <v>0</v>
      </c>
      <c r="BR130" s="145">
        <v>0</v>
      </c>
      <c r="BS130" s="148">
        <f>100*BR130/$AI130</f>
        <v>0</v>
      </c>
      <c r="BT130" s="145">
        <f>IF(BS130&gt;$AI$8,1,0)</f>
        <v>0</v>
      </c>
      <c r="BU130" s="148">
        <f>IF($R130=BR$17,BS130,0)</f>
        <v>0</v>
      </c>
      <c r="BV130" s="145">
        <v>0</v>
      </c>
      <c r="BW130" s="148">
        <f>100*BV130/$AI130</f>
        <v>0</v>
      </c>
      <c r="BX130" s="145">
        <f>IF(BW130&gt;$AI$8,1,0)</f>
        <v>0</v>
      </c>
      <c r="BY130" s="148">
        <f>IF($R130=BV$17,BW130,0)</f>
        <v>0</v>
      </c>
      <c r="BZ130" s="145">
        <v>0</v>
      </c>
      <c r="CA130" s="148">
        <f>100*BZ130/$AI130</f>
        <v>0</v>
      </c>
      <c r="CB130" s="145">
        <f>IF(CA130&gt;$AI$8,1,0)</f>
        <v>0</v>
      </c>
      <c r="CC130" s="148">
        <f>IF($R130=BZ$17,CA130,0)</f>
        <v>0</v>
      </c>
      <c r="CD130" s="145">
        <v>0</v>
      </c>
      <c r="CE130" s="148">
        <f>100*CD130/$AI130</f>
        <v>0</v>
      </c>
      <c r="CF130" s="145">
        <f>IF(CE130&gt;$AI$8,1,0)</f>
        <v>0</v>
      </c>
      <c r="CG130" s="148">
        <f>IF($R130=CD$17,CE130,0)</f>
        <v>0</v>
      </c>
      <c r="CH130" s="145">
        <v>0</v>
      </c>
      <c r="CI130" s="148">
        <f>100*CH130/$AI130</f>
        <v>0</v>
      </c>
      <c r="CJ130" s="145">
        <f>IF(CI130&gt;$AI$8,1,0)</f>
        <v>0</v>
      </c>
      <c r="CK130" s="148">
        <f>IF($R130=CH$17,CI130,0)</f>
        <v>0</v>
      </c>
      <c r="CL130" s="145">
        <v>1826</v>
      </c>
      <c r="CM130" s="145">
        <v>0</v>
      </c>
      <c r="CN130" s="149"/>
    </row>
    <row r="131" ht="15.75" customHeight="1">
      <c r="A131" t="s" s="179">
        <v>2638</v>
      </c>
      <c r="B131" t="s" s="180">
        <v>166</v>
      </c>
      <c r="C131" t="s" s="180">
        <v>1289</v>
      </c>
      <c r="D131" t="s" s="181">
        <v>169</v>
      </c>
      <c r="E131" t="s" s="182">
        <v>79</v>
      </c>
      <c r="F131" t="s" s="130">
        <v>80</v>
      </c>
      <c r="G131" t="s" s="130">
        <v>1290</v>
      </c>
      <c r="H131" t="s" s="130">
        <v>1291</v>
      </c>
      <c r="I131" t="s" s="130">
        <v>49</v>
      </c>
      <c r="J131" t="s" s="130">
        <v>50</v>
      </c>
      <c r="K131" t="s" s="183">
        <f>O131</f>
        <v>28</v>
      </c>
      <c r="L131" s="189">
        <f>P131</f>
        <v>51.4977749241703</v>
      </c>
      <c r="M131" t="s" s="130">
        <f>IF(O131="Lab","over","under")</f>
        <v>2429</v>
      </c>
      <c r="N131" s="173">
        <v>1</v>
      </c>
      <c r="O131" t="s" s="184">
        <v>28</v>
      </c>
      <c r="P131" s="131">
        <f>AQ131</f>
        <v>51.4977749241703</v>
      </c>
      <c r="Q131" s="173">
        <f>T131+U131+V131</f>
        <v>0</v>
      </c>
      <c r="R131" t="s" s="185">
        <v>27</v>
      </c>
      <c r="S131" s="131">
        <f>AO131</f>
        <v>15.8899196315894</v>
      </c>
      <c r="T131" s="169"/>
      <c r="U131" s="169"/>
      <c r="V131" s="169"/>
      <c r="W131" s="169"/>
      <c r="X131" t="s" s="130">
        <f>IF($A131=Y131,"ok","bad")</f>
        <v>2430</v>
      </c>
      <c r="Y131" t="s" s="130">
        <v>2638</v>
      </c>
      <c r="Z131" t="s" s="130">
        <v>1289</v>
      </c>
      <c r="AA131" t="s" s="186">
        <v>31</v>
      </c>
      <c r="AB131" s="125">
        <f>100*AC131</f>
        <v>13.0869883</v>
      </c>
      <c r="AC131" s="191">
        <v>0.130869883</v>
      </c>
      <c r="AD131" t="s" s="187">
        <v>2365</v>
      </c>
      <c r="AE131" s="125">
        <v>7.5851839</v>
      </c>
      <c r="AF131" s="191">
        <v>0.075851839</v>
      </c>
      <c r="AG131" s="169"/>
      <c r="AH131" s="173">
        <v>70178</v>
      </c>
      <c r="AI131" s="173">
        <v>45167</v>
      </c>
      <c r="AJ131" s="173">
        <v>221</v>
      </c>
      <c r="AK131" s="173">
        <v>16083</v>
      </c>
      <c r="AL131" s="173">
        <v>7177</v>
      </c>
      <c r="AM131" s="175">
        <f>100*AL131/$AI131</f>
        <v>15.8899196315894</v>
      </c>
      <c r="AN131" s="173">
        <f>IF(AM131&gt;$AI$8,1,0)</f>
        <v>0</v>
      </c>
      <c r="AO131" s="175">
        <f>IF($R131=AL$17,AM131,0)</f>
        <v>15.8899196315894</v>
      </c>
      <c r="AP131" s="173">
        <v>23260</v>
      </c>
      <c r="AQ131" s="175">
        <f>100*AP131/$AI131</f>
        <v>51.4977749241703</v>
      </c>
      <c r="AR131" s="173">
        <f>IF(AQ131&gt;$AI$8,1,0)</f>
        <v>1</v>
      </c>
      <c r="AS131" s="175">
        <f>IF($R131=AP$17,AQ131,0)</f>
        <v>0</v>
      </c>
      <c r="AT131" s="173">
        <v>2168</v>
      </c>
      <c r="AU131" s="175">
        <f>100*AT131/$AI131</f>
        <v>4.79996457590719</v>
      </c>
      <c r="AV131" s="173">
        <f>IF(AU131&gt;$AI$8,1,0)</f>
        <v>0</v>
      </c>
      <c r="AW131" s="175">
        <f>IF($R131=AT$17,AU131,0)</f>
        <v>0</v>
      </c>
      <c r="AX131" s="173">
        <v>3426</v>
      </c>
      <c r="AY131" s="175">
        <f>100*AX131/$AI131</f>
        <v>7.58518387318175</v>
      </c>
      <c r="AZ131" s="173">
        <f>IF(AY131&gt;$AI$8,1,0)</f>
        <v>0</v>
      </c>
      <c r="BA131" s="175">
        <f>IF($R131=AX$17,AY131,0)</f>
        <v>0</v>
      </c>
      <c r="BB131" s="173">
        <v>5911</v>
      </c>
      <c r="BC131" s="175">
        <f>100*BB131/$AI131</f>
        <v>13.0869882879093</v>
      </c>
      <c r="BD131" s="173">
        <f>IF(BC131&gt;$AI$8,1,0)</f>
        <v>0</v>
      </c>
      <c r="BE131" s="175">
        <f>IF($R131=BB$17,BC131,0)</f>
        <v>0</v>
      </c>
      <c r="BF131" s="173">
        <v>0</v>
      </c>
      <c r="BG131" s="175">
        <f>100*BF131/$AI131</f>
        <v>0</v>
      </c>
      <c r="BH131" s="173">
        <f>IF(BG131&gt;$AI$8,1,0)</f>
        <v>0</v>
      </c>
      <c r="BI131" s="175">
        <f>IF($R131=BF$17,BG131,0)</f>
        <v>0</v>
      </c>
      <c r="BJ131" s="173">
        <v>0</v>
      </c>
      <c r="BK131" s="175">
        <f>100*BJ131/$AI131</f>
        <v>0</v>
      </c>
      <c r="BL131" s="173">
        <f>IF(BK131&gt;$AI$8,1,0)</f>
        <v>0</v>
      </c>
      <c r="BM131" s="175">
        <f>IF($R131=BJ$17,BK131,0)</f>
        <v>0</v>
      </c>
      <c r="BN131" s="173">
        <v>0</v>
      </c>
      <c r="BO131" s="175">
        <f>100*BN131/$AI131</f>
        <v>0</v>
      </c>
      <c r="BP131" s="173">
        <f>IF(BO131&gt;$AI$8,1,0)</f>
        <v>0</v>
      </c>
      <c r="BQ131" s="175">
        <f>IF($R131=BN$17,BO131,0)</f>
        <v>0</v>
      </c>
      <c r="BR131" s="173">
        <v>0</v>
      </c>
      <c r="BS131" s="175">
        <f>100*BR131/$AI131</f>
        <v>0</v>
      </c>
      <c r="BT131" s="173">
        <f>IF(BS131&gt;$AI$8,1,0)</f>
        <v>0</v>
      </c>
      <c r="BU131" s="175">
        <f>IF($R131=BR$17,BS131,0)</f>
        <v>0</v>
      </c>
      <c r="BV131" s="173">
        <v>0</v>
      </c>
      <c r="BW131" s="175">
        <f>100*BV131/$AI131</f>
        <v>0</v>
      </c>
      <c r="BX131" s="173">
        <f>IF(BW131&gt;$AI$8,1,0)</f>
        <v>0</v>
      </c>
      <c r="BY131" s="175">
        <f>IF($R131=BV$17,BW131,0)</f>
        <v>0</v>
      </c>
      <c r="BZ131" s="173">
        <v>0</v>
      </c>
      <c r="CA131" s="175">
        <f>100*BZ131/$AI131</f>
        <v>0</v>
      </c>
      <c r="CB131" s="173">
        <f>IF(CA131&gt;$AI$8,1,0)</f>
        <v>0</v>
      </c>
      <c r="CC131" s="175">
        <f>IF($R131=BZ$17,CA131,0)</f>
        <v>0</v>
      </c>
      <c r="CD131" s="173">
        <v>0</v>
      </c>
      <c r="CE131" s="175">
        <f>100*CD131/$AI131</f>
        <v>0</v>
      </c>
      <c r="CF131" s="173">
        <f>IF(CE131&gt;$AI$8,1,0)</f>
        <v>0</v>
      </c>
      <c r="CG131" s="175">
        <f>IF($R131=CD$17,CE131,0)</f>
        <v>0</v>
      </c>
      <c r="CH131" s="173">
        <v>0</v>
      </c>
      <c r="CI131" s="175">
        <f>100*CH131/$AI131</f>
        <v>0</v>
      </c>
      <c r="CJ131" s="173">
        <f>IF(CI131&gt;$AI$8,1,0)</f>
        <v>0</v>
      </c>
      <c r="CK131" s="175">
        <f>IF($R131=CH$17,CI131,0)</f>
        <v>0</v>
      </c>
      <c r="CL131" s="173">
        <v>0</v>
      </c>
      <c r="CM131" s="173">
        <v>0</v>
      </c>
      <c r="CN131" s="176"/>
    </row>
    <row r="132" ht="15.75" customHeight="1">
      <c r="A132" t="s" s="179">
        <v>2639</v>
      </c>
      <c r="B132" t="s" s="180">
        <v>197</v>
      </c>
      <c r="C132" t="s" s="180">
        <v>2640</v>
      </c>
      <c r="D132" t="s" s="181">
        <v>200</v>
      </c>
      <c r="E132" t="s" s="188">
        <v>79</v>
      </c>
      <c r="F132" t="s" s="146">
        <v>80</v>
      </c>
      <c r="G132" t="s" s="146">
        <v>379</v>
      </c>
      <c r="H132" t="s" s="146">
        <v>1704</v>
      </c>
      <c r="I132" t="s" s="146">
        <v>49</v>
      </c>
      <c r="J132" t="s" s="146">
        <v>50</v>
      </c>
      <c r="K132" t="s" s="183">
        <f>_xlfn.IFS(Q132=0,O132,T132=1,R132,U132=1,AA132)</f>
        <v>28</v>
      </c>
      <c r="L132" s="189">
        <f>_xlfn.IFS(Q132=0,P132,T132=1,S132,U132=1,AB132)</f>
        <v>49.4001662905333</v>
      </c>
      <c r="M132" t="s" s="146">
        <f>IF(O132="Lab","over","under")</f>
        <v>2429</v>
      </c>
      <c r="N132" s="145">
        <v>1</v>
      </c>
      <c r="O132" t="s" s="184">
        <v>28</v>
      </c>
      <c r="P132" s="147">
        <f>AQ132</f>
        <v>49.4001662905333</v>
      </c>
      <c r="Q132" s="145">
        <f>T132+U132+V132</f>
        <v>0</v>
      </c>
      <c r="R132" t="s" s="185">
        <v>2365</v>
      </c>
      <c r="S132" s="147">
        <f>BA132</f>
        <v>17.7384487468821</v>
      </c>
      <c r="T132" s="138"/>
      <c r="U132" s="138"/>
      <c r="V132" s="138"/>
      <c r="W132" s="138"/>
      <c r="X132" t="s" s="146">
        <f>IF($A132=Y132,"ok","bad")</f>
        <v>2430</v>
      </c>
      <c r="Y132" t="s" s="146">
        <v>2639</v>
      </c>
      <c r="Z132" t="s" s="146">
        <v>2640</v>
      </c>
      <c r="AA132" t="s" s="186">
        <v>27</v>
      </c>
      <c r="AB132" s="141">
        <f>100*AC132</f>
        <v>16.3273548</v>
      </c>
      <c r="AC132" s="190">
        <v>0.163273548</v>
      </c>
      <c r="AD132" t="s" s="187">
        <v>31</v>
      </c>
      <c r="AE132" s="141">
        <v>7.5685948</v>
      </c>
      <c r="AF132" s="190">
        <v>0.075685948</v>
      </c>
      <c r="AG132" s="138"/>
      <c r="AH132" s="145">
        <v>75313</v>
      </c>
      <c r="AI132" s="145">
        <v>42095</v>
      </c>
      <c r="AJ132" s="145">
        <v>193</v>
      </c>
      <c r="AK132" s="145">
        <v>13328</v>
      </c>
      <c r="AL132" s="145">
        <v>6873</v>
      </c>
      <c r="AM132" s="148">
        <f>100*AL132/$AI132</f>
        <v>16.3273547927307</v>
      </c>
      <c r="AN132" s="145">
        <f>IF(AM132&gt;$AI$8,1,0)</f>
        <v>0</v>
      </c>
      <c r="AO132" s="148">
        <f>IF($R132=AL$17,AM132,0)</f>
        <v>0</v>
      </c>
      <c r="AP132" s="145">
        <v>20795</v>
      </c>
      <c r="AQ132" s="148">
        <f>100*AP132/$AI132</f>
        <v>49.4001662905333</v>
      </c>
      <c r="AR132" s="145">
        <f>IF(AQ132&gt;$AI$8,1,0)</f>
        <v>0</v>
      </c>
      <c r="AS132" s="148">
        <f>IF($R132=AP$17,AQ132,0)</f>
        <v>0</v>
      </c>
      <c r="AT132" s="145">
        <v>2441</v>
      </c>
      <c r="AU132" s="148">
        <f>100*AT132/$AI132</f>
        <v>5.79878845468583</v>
      </c>
      <c r="AV132" s="145">
        <f>IF(AU132&gt;$AI$8,1,0)</f>
        <v>0</v>
      </c>
      <c r="AW132" s="148">
        <f>IF($R132=AT$17,AU132,0)</f>
        <v>0</v>
      </c>
      <c r="AX132" s="145">
        <v>7467</v>
      </c>
      <c r="AY132" s="148">
        <f>100*AX132/$AI132</f>
        <v>17.7384487468821</v>
      </c>
      <c r="AZ132" s="145">
        <f>IF(AY132&gt;$AI$8,1,0)</f>
        <v>0</v>
      </c>
      <c r="BA132" s="148">
        <f>IF($R132=AX$17,AY132,0)</f>
        <v>17.7384487468821</v>
      </c>
      <c r="BB132" s="145">
        <v>3186</v>
      </c>
      <c r="BC132" s="148">
        <f>100*BB132/$AI132</f>
        <v>7.56859484499347</v>
      </c>
      <c r="BD132" s="145">
        <f>IF(BC132&gt;$AI$8,1,0)</f>
        <v>0</v>
      </c>
      <c r="BE132" s="148">
        <f>IF($R132=BB$17,BC132,0)</f>
        <v>0</v>
      </c>
      <c r="BF132" s="145">
        <v>0</v>
      </c>
      <c r="BG132" s="148">
        <f>100*BF132/$AI132</f>
        <v>0</v>
      </c>
      <c r="BH132" s="145">
        <f>IF(BG132&gt;$AI$8,1,0)</f>
        <v>0</v>
      </c>
      <c r="BI132" s="148">
        <f>IF($R132=BF$17,BG132,0)</f>
        <v>0</v>
      </c>
      <c r="BJ132" s="145">
        <v>0</v>
      </c>
      <c r="BK132" s="148">
        <f>100*BJ132/$AI132</f>
        <v>0</v>
      </c>
      <c r="BL132" s="145">
        <f>IF(BK132&gt;$AI$8,1,0)</f>
        <v>0</v>
      </c>
      <c r="BM132" s="148">
        <f>IF($R132=BJ$17,BK132,0)</f>
        <v>0</v>
      </c>
      <c r="BN132" s="145">
        <v>0</v>
      </c>
      <c r="BO132" s="148">
        <f>100*BN132/$AI132</f>
        <v>0</v>
      </c>
      <c r="BP132" s="145">
        <f>IF(BO132&gt;$AI$8,1,0)</f>
        <v>0</v>
      </c>
      <c r="BQ132" s="148">
        <f>IF($R132=BN$17,BO132,0)</f>
        <v>0</v>
      </c>
      <c r="BR132" s="145">
        <v>0</v>
      </c>
      <c r="BS132" s="148">
        <f>100*BR132/$AI132</f>
        <v>0</v>
      </c>
      <c r="BT132" s="145">
        <f>IF(BS132&gt;$AI$8,1,0)</f>
        <v>0</v>
      </c>
      <c r="BU132" s="148">
        <f>IF($R132=BR$17,BS132,0)</f>
        <v>0</v>
      </c>
      <c r="BV132" s="145">
        <v>0</v>
      </c>
      <c r="BW132" s="148">
        <f>100*BV132/$AI132</f>
        <v>0</v>
      </c>
      <c r="BX132" s="145">
        <f>IF(BW132&gt;$AI$8,1,0)</f>
        <v>0</v>
      </c>
      <c r="BY132" s="148">
        <f>IF($R132=BV$17,BW132,0)</f>
        <v>0</v>
      </c>
      <c r="BZ132" s="145">
        <v>0</v>
      </c>
      <c r="CA132" s="148">
        <f>100*BZ132/$AI132</f>
        <v>0</v>
      </c>
      <c r="CB132" s="145">
        <f>IF(CA132&gt;$AI$8,1,0)</f>
        <v>0</v>
      </c>
      <c r="CC132" s="148">
        <f>IF($R132=BZ$17,CA132,0)</f>
        <v>0</v>
      </c>
      <c r="CD132" s="145">
        <v>0</v>
      </c>
      <c r="CE132" s="148">
        <f>100*CD132/$AI132</f>
        <v>0</v>
      </c>
      <c r="CF132" s="145">
        <f>IF(CE132&gt;$AI$8,1,0)</f>
        <v>0</v>
      </c>
      <c r="CG132" s="148">
        <f>IF($R132=CD$17,CE132,0)</f>
        <v>0</v>
      </c>
      <c r="CH132" s="145">
        <v>0</v>
      </c>
      <c r="CI132" s="148">
        <f>100*CH132/$AI132</f>
        <v>0</v>
      </c>
      <c r="CJ132" s="145">
        <f>IF(CI132&gt;$AI$8,1,0)</f>
        <v>0</v>
      </c>
      <c r="CK132" s="148">
        <f>IF($R132=CH$17,CI132,0)</f>
        <v>0</v>
      </c>
      <c r="CL132" s="145">
        <v>0</v>
      </c>
      <c r="CM132" s="145">
        <v>0</v>
      </c>
      <c r="CN132" s="149"/>
    </row>
    <row r="133" ht="15.75" customHeight="1">
      <c r="A133" t="s" s="179">
        <v>2641</v>
      </c>
      <c r="B133" t="s" s="180">
        <v>101</v>
      </c>
      <c r="C133" t="s" s="180">
        <v>1807</v>
      </c>
      <c r="D133" t="s" s="181">
        <v>104</v>
      </c>
      <c r="E133" t="s" s="182">
        <v>79</v>
      </c>
      <c r="F133" t="s" s="130">
        <v>46</v>
      </c>
      <c r="G133" t="s" s="130">
        <v>393</v>
      </c>
      <c r="H133" t="s" s="130">
        <v>2642</v>
      </c>
      <c r="I133" t="s" s="130">
        <v>49</v>
      </c>
      <c r="J133" t="s" s="130">
        <v>1733</v>
      </c>
      <c r="K133" t="s" s="183">
        <f>_xlfn.IFS(Q133=0,O133,T133=1,R133,U133=1,AA133)</f>
        <v>28</v>
      </c>
      <c r="L133" s="189">
        <f>_xlfn.IFS(Q133=0,P133,T133=1,S133,U133=1,AB133)</f>
        <v>43.7984898863951</v>
      </c>
      <c r="M133" t="s" s="130">
        <f>IF(O133="Lab","over","under")</f>
        <v>2429</v>
      </c>
      <c r="N133" s="173">
        <v>1</v>
      </c>
      <c r="O133" t="s" s="184">
        <v>28</v>
      </c>
      <c r="P133" s="131">
        <f>AQ133</f>
        <v>43.7984898863951</v>
      </c>
      <c r="Q133" s="173">
        <f>T133+U133+V133</f>
        <v>0</v>
      </c>
      <c r="R133" t="s" s="185">
        <v>27</v>
      </c>
      <c r="S133" s="131">
        <f>AO133</f>
        <v>30.9382793017456</v>
      </c>
      <c r="T133" s="169"/>
      <c r="U133" s="169"/>
      <c r="V133" s="169"/>
      <c r="W133" s="169"/>
      <c r="X133" t="s" s="130">
        <f>IF($A133=Y133,"ok","bad")</f>
        <v>2430</v>
      </c>
      <c r="Y133" t="s" s="130">
        <v>2641</v>
      </c>
      <c r="Z133" t="s" s="130">
        <v>1807</v>
      </c>
      <c r="AA133" t="s" s="186">
        <v>2365</v>
      </c>
      <c r="AB133" s="125">
        <f>100*AC133</f>
        <v>11.0020089</v>
      </c>
      <c r="AC133" s="191">
        <v>0.110020089</v>
      </c>
      <c r="AD133" t="s" s="187">
        <v>31</v>
      </c>
      <c r="AE133" s="125">
        <v>7.5626905</v>
      </c>
      <c r="AF133" s="191">
        <v>0.07562690499999999</v>
      </c>
      <c r="AG133" s="169"/>
      <c r="AH133" s="173">
        <v>79160</v>
      </c>
      <c r="AI133" s="173">
        <v>57744</v>
      </c>
      <c r="AJ133" s="173">
        <v>212</v>
      </c>
      <c r="AK133" s="173">
        <v>7426</v>
      </c>
      <c r="AL133" s="173">
        <v>17865</v>
      </c>
      <c r="AM133" s="175">
        <f>100*AL133/$AI133</f>
        <v>30.9382793017456</v>
      </c>
      <c r="AN133" s="173">
        <f>IF(AM133&gt;$AI$8,1,0)</f>
        <v>0</v>
      </c>
      <c r="AO133" s="175">
        <f>IF($R133=AL$17,AM133,0)</f>
        <v>30.9382793017456</v>
      </c>
      <c r="AP133" s="173">
        <v>25291</v>
      </c>
      <c r="AQ133" s="175">
        <f>100*AP133/$AI133</f>
        <v>43.7984898863951</v>
      </c>
      <c r="AR133" s="173">
        <f>IF(AQ133&gt;$AI$8,1,0)</f>
        <v>0</v>
      </c>
      <c r="AS133" s="175">
        <f>IF($R133=AP$17,AQ133,0)</f>
        <v>0</v>
      </c>
      <c r="AT133" s="173">
        <v>3133</v>
      </c>
      <c r="AU133" s="175">
        <f>100*AT133/$AI133</f>
        <v>5.4256719312829</v>
      </c>
      <c r="AV133" s="173">
        <f>IF(AU133&gt;$AI$8,1,0)</f>
        <v>0</v>
      </c>
      <c r="AW133" s="175">
        <f>IF($R133=AT$17,AU133,0)</f>
        <v>0</v>
      </c>
      <c r="AX133" s="173">
        <v>6353</v>
      </c>
      <c r="AY133" s="175">
        <f>100*AX133/$AI133</f>
        <v>11.0020088667221</v>
      </c>
      <c r="AZ133" s="173">
        <f>IF(AY133&gt;$AI$8,1,0)</f>
        <v>0</v>
      </c>
      <c r="BA133" s="175">
        <f>IF($R133=AX$17,AY133,0)</f>
        <v>0</v>
      </c>
      <c r="BB133" s="173">
        <v>4367</v>
      </c>
      <c r="BC133" s="175">
        <f>100*BB133/$AI133</f>
        <v>7.56269049598227</v>
      </c>
      <c r="BD133" s="173">
        <f>IF(BC133&gt;$AI$8,1,0)</f>
        <v>0</v>
      </c>
      <c r="BE133" s="175">
        <f>IF($R133=BB$17,BC133,0)</f>
        <v>0</v>
      </c>
      <c r="BF133" s="173">
        <v>0</v>
      </c>
      <c r="BG133" s="175">
        <f>100*BF133/$AI133</f>
        <v>0</v>
      </c>
      <c r="BH133" s="173">
        <f>IF(BG133&gt;$AI$8,1,0)</f>
        <v>0</v>
      </c>
      <c r="BI133" s="175">
        <f>IF($R133=BF$17,BG133,0)</f>
        <v>0</v>
      </c>
      <c r="BJ133" s="173">
        <v>0</v>
      </c>
      <c r="BK133" s="175">
        <f>100*BJ133/$AI133</f>
        <v>0</v>
      </c>
      <c r="BL133" s="173">
        <f>IF(BK133&gt;$AI$8,1,0)</f>
        <v>0</v>
      </c>
      <c r="BM133" s="175">
        <f>IF($R133=BJ$17,BK133,0)</f>
        <v>0</v>
      </c>
      <c r="BN133" s="173">
        <v>0</v>
      </c>
      <c r="BO133" s="175">
        <f>100*BN133/$AI133</f>
        <v>0</v>
      </c>
      <c r="BP133" s="173">
        <f>IF(BO133&gt;$AI$8,1,0)</f>
        <v>0</v>
      </c>
      <c r="BQ133" s="175">
        <f>IF($R133=BN$17,BO133,0)</f>
        <v>0</v>
      </c>
      <c r="BR133" s="173">
        <v>0</v>
      </c>
      <c r="BS133" s="175">
        <f>100*BR133/$AI133</f>
        <v>0</v>
      </c>
      <c r="BT133" s="173">
        <f>IF(BS133&gt;$AI$8,1,0)</f>
        <v>0</v>
      </c>
      <c r="BU133" s="175">
        <f>IF($R133=BR$17,BS133,0)</f>
        <v>0</v>
      </c>
      <c r="BV133" s="173">
        <v>0</v>
      </c>
      <c r="BW133" s="175">
        <f>100*BV133/$AI133</f>
        <v>0</v>
      </c>
      <c r="BX133" s="173">
        <f>IF(BW133&gt;$AI$8,1,0)</f>
        <v>0</v>
      </c>
      <c r="BY133" s="175">
        <f>IF($R133=BV$17,BW133,0)</f>
        <v>0</v>
      </c>
      <c r="BZ133" s="173">
        <v>0</v>
      </c>
      <c r="CA133" s="175">
        <f>100*BZ133/$AI133</f>
        <v>0</v>
      </c>
      <c r="CB133" s="173">
        <f>IF(CA133&gt;$AI$8,1,0)</f>
        <v>0</v>
      </c>
      <c r="CC133" s="175">
        <f>IF($R133=BZ$17,CA133,0)</f>
        <v>0</v>
      </c>
      <c r="CD133" s="173">
        <v>0</v>
      </c>
      <c r="CE133" s="175">
        <f>100*CD133/$AI133</f>
        <v>0</v>
      </c>
      <c r="CF133" s="173">
        <f>IF(CE133&gt;$AI$8,1,0)</f>
        <v>0</v>
      </c>
      <c r="CG133" s="175">
        <f>IF($R133=CD$17,CE133,0)</f>
        <v>0</v>
      </c>
      <c r="CH133" s="173">
        <v>0</v>
      </c>
      <c r="CI133" s="175">
        <f>100*CH133/$AI133</f>
        <v>0</v>
      </c>
      <c r="CJ133" s="173">
        <f>IF(CI133&gt;$AI$8,1,0)</f>
        <v>0</v>
      </c>
      <c r="CK133" s="175">
        <f>IF($R133=CH$17,CI133,0)</f>
        <v>0</v>
      </c>
      <c r="CL133" s="173">
        <v>269</v>
      </c>
      <c r="CM133" s="173">
        <v>0</v>
      </c>
      <c r="CN133" s="176"/>
    </row>
    <row r="134" ht="15.75" customHeight="1">
      <c r="A134" t="s" s="179">
        <v>2643</v>
      </c>
      <c r="B134" t="s" s="180">
        <v>160</v>
      </c>
      <c r="C134" t="s" s="180">
        <v>1731</v>
      </c>
      <c r="D134" t="s" s="181">
        <v>162</v>
      </c>
      <c r="E134" t="s" s="188">
        <v>79</v>
      </c>
      <c r="F134" t="s" s="146">
        <v>80</v>
      </c>
      <c r="G134" t="s" s="146">
        <v>1732</v>
      </c>
      <c r="H134" t="s" s="146">
        <v>130</v>
      </c>
      <c r="I134" t="s" s="146">
        <v>64</v>
      </c>
      <c r="J134" t="s" s="146">
        <v>50</v>
      </c>
      <c r="K134" t="s" s="183">
        <f>_xlfn.IFS(Q134=0,O134,T134=1,R134,U134=1,AA134)</f>
        <v>28</v>
      </c>
      <c r="L134" s="189">
        <f>_xlfn.IFS(Q134=0,P134,T134=1,S134,U134=1,AB134)</f>
        <v>48.9157115326098</v>
      </c>
      <c r="M134" t="s" s="146">
        <f>IF(O134="Lab","over","under")</f>
        <v>2429</v>
      </c>
      <c r="N134" s="145">
        <v>1</v>
      </c>
      <c r="O134" t="s" s="184">
        <v>28</v>
      </c>
      <c r="P134" s="147">
        <f>AQ134</f>
        <v>48.9157115326098</v>
      </c>
      <c r="Q134" s="145">
        <f>T134+U134+V134</f>
        <v>0</v>
      </c>
      <c r="R134" t="s" s="185">
        <v>27</v>
      </c>
      <c r="S134" s="147">
        <f>AO134</f>
        <v>23.5825134394969</v>
      </c>
      <c r="T134" s="138"/>
      <c r="U134" s="138"/>
      <c r="V134" s="138"/>
      <c r="W134" s="138"/>
      <c r="X134" t="s" s="146">
        <f>IF($A134=Y134,"ok","bad")</f>
        <v>2430</v>
      </c>
      <c r="Y134" t="s" s="146">
        <v>2643</v>
      </c>
      <c r="Z134" t="s" s="146">
        <v>1731</v>
      </c>
      <c r="AA134" t="s" s="186">
        <v>29</v>
      </c>
      <c r="AB134" s="141">
        <f>100*AC134</f>
        <v>12.0559895</v>
      </c>
      <c r="AC134" s="190">
        <v>0.120559895</v>
      </c>
      <c r="AD134" t="s" s="187">
        <v>31</v>
      </c>
      <c r="AE134" s="141">
        <v>7.5484329</v>
      </c>
      <c r="AF134" s="190">
        <v>0.075484329</v>
      </c>
      <c r="AG134" s="138"/>
      <c r="AH134" s="145">
        <v>72686</v>
      </c>
      <c r="AI134" s="145">
        <v>49295</v>
      </c>
      <c r="AJ134" s="145">
        <v>218</v>
      </c>
      <c r="AK134" s="145">
        <v>12488</v>
      </c>
      <c r="AL134" s="145">
        <v>11625</v>
      </c>
      <c r="AM134" s="148">
        <f>100*AL134/$AI134</f>
        <v>23.5825134394969</v>
      </c>
      <c r="AN134" s="145">
        <f>IF(AM134&gt;$AI$8,1,0)</f>
        <v>0</v>
      </c>
      <c r="AO134" s="148">
        <f>IF($R134=AL$17,AM134,0)</f>
        <v>23.5825134394969</v>
      </c>
      <c r="AP134" s="145">
        <v>24113</v>
      </c>
      <c r="AQ134" s="148">
        <f>100*AP134/$AI134</f>
        <v>48.9157115326098</v>
      </c>
      <c r="AR134" s="145">
        <f>IF(AQ134&gt;$AI$8,1,0)</f>
        <v>0</v>
      </c>
      <c r="AS134" s="148">
        <f>IF($R134=AP$17,AQ134,0)</f>
        <v>0</v>
      </c>
      <c r="AT134" s="145">
        <v>5943</v>
      </c>
      <c r="AU134" s="148">
        <f>100*AT134/$AI134</f>
        <v>12.0559894512628</v>
      </c>
      <c r="AV134" s="145">
        <f>IF(AU134&gt;$AI$8,1,0)</f>
        <v>0</v>
      </c>
      <c r="AW134" s="148">
        <f>IF($R134=AT$17,AU134,0)</f>
        <v>0</v>
      </c>
      <c r="AX134" s="145">
        <v>3070</v>
      </c>
      <c r="AY134" s="148">
        <f>100*AX134/$AI134</f>
        <v>6.22781215133381</v>
      </c>
      <c r="AZ134" s="145">
        <f>IF(AY134&gt;$AI$8,1,0)</f>
        <v>0</v>
      </c>
      <c r="BA134" s="148">
        <f>IF($R134=AX$17,AY134,0)</f>
        <v>0</v>
      </c>
      <c r="BB134" s="145">
        <v>3721</v>
      </c>
      <c r="BC134" s="148">
        <f>100*BB134/$AI134</f>
        <v>7.54843290394563</v>
      </c>
      <c r="BD134" s="145">
        <f>IF(BC134&gt;$AI$8,1,0)</f>
        <v>0</v>
      </c>
      <c r="BE134" s="148">
        <f>IF($R134=BB$17,BC134,0)</f>
        <v>0</v>
      </c>
      <c r="BF134" s="145">
        <v>0</v>
      </c>
      <c r="BG134" s="148">
        <f>100*BF134/$AI134</f>
        <v>0</v>
      </c>
      <c r="BH134" s="145">
        <f>IF(BG134&gt;$AI$8,1,0)</f>
        <v>0</v>
      </c>
      <c r="BI134" s="148">
        <f>IF($R134=BF$17,BG134,0)</f>
        <v>0</v>
      </c>
      <c r="BJ134" s="145">
        <v>0</v>
      </c>
      <c r="BK134" s="148">
        <f>100*BJ134/$AI134</f>
        <v>0</v>
      </c>
      <c r="BL134" s="145">
        <f>IF(BK134&gt;$AI$8,1,0)</f>
        <v>0</v>
      </c>
      <c r="BM134" s="148">
        <f>IF($R134=BJ$17,BK134,0)</f>
        <v>0</v>
      </c>
      <c r="BN134" s="145">
        <v>0</v>
      </c>
      <c r="BO134" s="148">
        <f>100*BN134/$AI134</f>
        <v>0</v>
      </c>
      <c r="BP134" s="145">
        <f>IF(BO134&gt;$AI$8,1,0)</f>
        <v>0</v>
      </c>
      <c r="BQ134" s="148">
        <f>IF($R134=BN$17,BO134,0)</f>
        <v>0</v>
      </c>
      <c r="BR134" s="145">
        <v>0</v>
      </c>
      <c r="BS134" s="148">
        <f>100*BR134/$AI134</f>
        <v>0</v>
      </c>
      <c r="BT134" s="145">
        <f>IF(BS134&gt;$AI$8,1,0)</f>
        <v>0</v>
      </c>
      <c r="BU134" s="148">
        <f>IF($R134=BR$17,BS134,0)</f>
        <v>0</v>
      </c>
      <c r="BV134" s="145">
        <v>0</v>
      </c>
      <c r="BW134" s="148">
        <f>100*BV134/$AI134</f>
        <v>0</v>
      </c>
      <c r="BX134" s="145">
        <f>IF(BW134&gt;$AI$8,1,0)</f>
        <v>0</v>
      </c>
      <c r="BY134" s="148">
        <f>IF($R134=BV$17,BW134,0)</f>
        <v>0</v>
      </c>
      <c r="BZ134" s="145">
        <v>0</v>
      </c>
      <c r="CA134" s="148">
        <f>100*BZ134/$AI134</f>
        <v>0</v>
      </c>
      <c r="CB134" s="145">
        <f>IF(CA134&gt;$AI$8,1,0)</f>
        <v>0</v>
      </c>
      <c r="CC134" s="148">
        <f>IF($R134=BZ$17,CA134,0)</f>
        <v>0</v>
      </c>
      <c r="CD134" s="145">
        <v>0</v>
      </c>
      <c r="CE134" s="148">
        <f>100*CD134/$AI134</f>
        <v>0</v>
      </c>
      <c r="CF134" s="145">
        <f>IF(CE134&gt;$AI$8,1,0)</f>
        <v>0</v>
      </c>
      <c r="CG134" s="148">
        <f>IF($R134=CD$17,CE134,0)</f>
        <v>0</v>
      </c>
      <c r="CH134" s="145">
        <v>0</v>
      </c>
      <c r="CI134" s="148">
        <f>100*CH134/$AI134</f>
        <v>0</v>
      </c>
      <c r="CJ134" s="145">
        <f>IF(CI134&gt;$AI$8,1,0)</f>
        <v>0</v>
      </c>
      <c r="CK134" s="148">
        <f>IF($R134=CH$17,CI134,0)</f>
        <v>0</v>
      </c>
      <c r="CL134" s="145">
        <v>0</v>
      </c>
      <c r="CM134" s="145">
        <v>0</v>
      </c>
      <c r="CN134" s="149"/>
    </row>
    <row r="135" ht="15.75" customHeight="1">
      <c r="A135" t="s" s="179">
        <v>2644</v>
      </c>
      <c r="B135" t="s" s="180">
        <v>90</v>
      </c>
      <c r="C135" t="s" s="180">
        <v>279</v>
      </c>
      <c r="D135" t="s" s="181">
        <v>93</v>
      </c>
      <c r="E135" t="s" s="182">
        <v>79</v>
      </c>
      <c r="F135" t="s" s="130">
        <v>80</v>
      </c>
      <c r="G135" t="s" s="130">
        <v>996</v>
      </c>
      <c r="H135" t="s" s="130">
        <v>2272</v>
      </c>
      <c r="I135" t="s" s="130">
        <v>64</v>
      </c>
      <c r="J135" t="s" s="130">
        <v>50</v>
      </c>
      <c r="K135" t="s" s="183">
        <f>O135</f>
        <v>28</v>
      </c>
      <c r="L135" s="189">
        <f>P135</f>
        <v>52.0888394306116</v>
      </c>
      <c r="M135" t="s" s="130">
        <f>IF(O135="Lab","over","under")</f>
        <v>2429</v>
      </c>
      <c r="N135" s="173">
        <v>1</v>
      </c>
      <c r="O135" t="s" s="184">
        <v>28</v>
      </c>
      <c r="P135" s="131">
        <f>AQ135</f>
        <v>52.0888394306116</v>
      </c>
      <c r="Q135" s="173">
        <f>T135+U135+V135</f>
        <v>0</v>
      </c>
      <c r="R135" t="s" s="185">
        <v>31</v>
      </c>
      <c r="S135" s="131">
        <f>BE135</f>
        <v>20.1001530115454</v>
      </c>
      <c r="T135" s="169"/>
      <c r="U135" s="169"/>
      <c r="V135" s="169"/>
      <c r="W135" s="169"/>
      <c r="X135" t="s" s="130">
        <f>IF($A135=Y135,"ok","bad")</f>
        <v>2430</v>
      </c>
      <c r="Y135" t="s" s="130">
        <v>2644</v>
      </c>
      <c r="Z135" t="s" s="130">
        <v>279</v>
      </c>
      <c r="AA135" t="s" s="186">
        <v>2365</v>
      </c>
      <c r="AB135" s="125">
        <f>100*AC135</f>
        <v>14.2393472</v>
      </c>
      <c r="AC135" s="191">
        <v>0.142393472</v>
      </c>
      <c r="AD135" t="s" s="187">
        <v>27</v>
      </c>
      <c r="AE135" s="125">
        <v>7.5068392</v>
      </c>
      <c r="AF135" s="191">
        <v>0.075068392</v>
      </c>
      <c r="AG135" s="169"/>
      <c r="AH135" s="173">
        <v>78091</v>
      </c>
      <c r="AI135" s="173">
        <v>43134</v>
      </c>
      <c r="AJ135" s="173">
        <v>142</v>
      </c>
      <c r="AK135" s="173">
        <v>13798</v>
      </c>
      <c r="AL135" s="173">
        <v>3238</v>
      </c>
      <c r="AM135" s="175">
        <f>100*AL135/$AI135</f>
        <v>7.50683915240877</v>
      </c>
      <c r="AN135" s="173">
        <f>IF(AM135&gt;$AI$8,1,0)</f>
        <v>0</v>
      </c>
      <c r="AO135" s="175">
        <f>IF($R135=AL$17,AM135,0)</f>
        <v>0</v>
      </c>
      <c r="AP135" s="173">
        <v>22468</v>
      </c>
      <c r="AQ135" s="175">
        <f>100*AP135/$AI135</f>
        <v>52.0888394306116</v>
      </c>
      <c r="AR135" s="173">
        <f>IF(AQ135&gt;$AI$8,1,0)</f>
        <v>1</v>
      </c>
      <c r="AS135" s="175">
        <f>IF($R135=AP$17,AQ135,0)</f>
        <v>0</v>
      </c>
      <c r="AT135" s="173">
        <v>2292</v>
      </c>
      <c r="AU135" s="175">
        <f>100*AT135/$AI135</f>
        <v>5.31367366810405</v>
      </c>
      <c r="AV135" s="173">
        <f>IF(AU135&gt;$AI$8,1,0)</f>
        <v>0</v>
      </c>
      <c r="AW135" s="175">
        <f>IF($R135=AT$17,AU135,0)</f>
        <v>0</v>
      </c>
      <c r="AX135" s="173">
        <v>6142</v>
      </c>
      <c r="AY135" s="175">
        <f>100*AX135/$AI135</f>
        <v>14.2393471507396</v>
      </c>
      <c r="AZ135" s="173">
        <f>IF(AY135&gt;$AI$8,1,0)</f>
        <v>0</v>
      </c>
      <c r="BA135" s="175">
        <f>IF($R135=AX$17,AY135,0)</f>
        <v>0</v>
      </c>
      <c r="BB135" s="173">
        <v>8670</v>
      </c>
      <c r="BC135" s="175">
        <f>100*BB135/$AI135</f>
        <v>20.1001530115454</v>
      </c>
      <c r="BD135" s="173">
        <f>IF(BC135&gt;$AI$8,1,0)</f>
        <v>0</v>
      </c>
      <c r="BE135" s="175">
        <f>IF($R135=BB$17,BC135,0)</f>
        <v>20.1001530115454</v>
      </c>
      <c r="BF135" s="173">
        <v>0</v>
      </c>
      <c r="BG135" s="175">
        <f>100*BF135/$AI135</f>
        <v>0</v>
      </c>
      <c r="BH135" s="173">
        <f>IF(BG135&gt;$AI$8,1,0)</f>
        <v>0</v>
      </c>
      <c r="BI135" s="175">
        <f>IF($R135=BF$17,BG135,0)</f>
        <v>0</v>
      </c>
      <c r="BJ135" s="173">
        <v>0</v>
      </c>
      <c r="BK135" s="175">
        <f>100*BJ135/$AI135</f>
        <v>0</v>
      </c>
      <c r="BL135" s="173">
        <f>IF(BK135&gt;$AI$8,1,0)</f>
        <v>0</v>
      </c>
      <c r="BM135" s="175">
        <f>IF($R135=BJ$17,BK135,0)</f>
        <v>0</v>
      </c>
      <c r="BN135" s="173">
        <v>0</v>
      </c>
      <c r="BO135" s="175">
        <f>100*BN135/$AI135</f>
        <v>0</v>
      </c>
      <c r="BP135" s="173">
        <f>IF(BO135&gt;$AI$8,1,0)</f>
        <v>0</v>
      </c>
      <c r="BQ135" s="175">
        <f>IF($R135=BN$17,BO135,0)</f>
        <v>0</v>
      </c>
      <c r="BR135" s="173">
        <v>0</v>
      </c>
      <c r="BS135" s="175">
        <f>100*BR135/$AI135</f>
        <v>0</v>
      </c>
      <c r="BT135" s="173">
        <f>IF(BS135&gt;$AI$8,1,0)</f>
        <v>0</v>
      </c>
      <c r="BU135" s="175">
        <f>IF($R135=BR$17,BS135,0)</f>
        <v>0</v>
      </c>
      <c r="BV135" s="173">
        <v>0</v>
      </c>
      <c r="BW135" s="175">
        <f>100*BV135/$AI135</f>
        <v>0</v>
      </c>
      <c r="BX135" s="173">
        <f>IF(BW135&gt;$AI$8,1,0)</f>
        <v>0</v>
      </c>
      <c r="BY135" s="175">
        <f>IF($R135=BV$17,BW135,0)</f>
        <v>0</v>
      </c>
      <c r="BZ135" s="173">
        <v>0</v>
      </c>
      <c r="CA135" s="175">
        <f>100*BZ135/$AI135</f>
        <v>0</v>
      </c>
      <c r="CB135" s="173">
        <f>IF(CA135&gt;$AI$8,1,0)</f>
        <v>0</v>
      </c>
      <c r="CC135" s="175">
        <f>IF($R135=BZ$17,CA135,0)</f>
        <v>0</v>
      </c>
      <c r="CD135" s="173">
        <v>0</v>
      </c>
      <c r="CE135" s="175">
        <f>100*CD135/$AI135</f>
        <v>0</v>
      </c>
      <c r="CF135" s="173">
        <f>IF(CE135&gt;$AI$8,1,0)</f>
        <v>0</v>
      </c>
      <c r="CG135" s="175">
        <f>IF($R135=CD$17,CE135,0)</f>
        <v>0</v>
      </c>
      <c r="CH135" s="173">
        <v>0</v>
      </c>
      <c r="CI135" s="175">
        <f>100*CH135/$AI135</f>
        <v>0</v>
      </c>
      <c r="CJ135" s="173">
        <f>IF(CI135&gt;$AI$8,1,0)</f>
        <v>0</v>
      </c>
      <c r="CK135" s="175">
        <f>IF($R135=CH$17,CI135,0)</f>
        <v>0</v>
      </c>
      <c r="CL135" s="173">
        <v>0</v>
      </c>
      <c r="CM135" s="173">
        <v>0</v>
      </c>
      <c r="CN135" s="176"/>
    </row>
    <row r="136" ht="15.75" customHeight="1">
      <c r="A136" t="s" s="179">
        <v>2645</v>
      </c>
      <c r="B136" t="s" s="180">
        <v>160</v>
      </c>
      <c r="C136" t="s" s="180">
        <v>2646</v>
      </c>
      <c r="D136" t="s" s="181">
        <v>162</v>
      </c>
      <c r="E136" t="s" s="188">
        <v>79</v>
      </c>
      <c r="F136" t="s" s="146">
        <v>80</v>
      </c>
      <c r="G136" t="s" s="146">
        <v>1323</v>
      </c>
      <c r="H136" t="s" s="146">
        <v>1298</v>
      </c>
      <c r="I136" t="s" s="146">
        <v>64</v>
      </c>
      <c r="J136" t="s" s="146">
        <v>50</v>
      </c>
      <c r="K136" t="s" s="183">
        <f>O136</f>
        <v>28</v>
      </c>
      <c r="L136" s="189">
        <f>P136</f>
        <v>59.0468393157237</v>
      </c>
      <c r="M136" t="s" s="146">
        <f>IF(O136="Lab","over","under")</f>
        <v>2429</v>
      </c>
      <c r="N136" s="145">
        <v>1</v>
      </c>
      <c r="O136" t="s" s="184">
        <v>28</v>
      </c>
      <c r="P136" s="147">
        <f>AQ136</f>
        <v>59.0468393157237</v>
      </c>
      <c r="Q136" s="145">
        <f>T136+U136+V136</f>
        <v>0</v>
      </c>
      <c r="R136" t="s" s="185">
        <v>31</v>
      </c>
      <c r="S136" s="147">
        <f>BE136</f>
        <v>19.4100917826518</v>
      </c>
      <c r="T136" s="138"/>
      <c r="U136" s="138"/>
      <c r="V136" s="138"/>
      <c r="W136" s="138"/>
      <c r="X136" t="s" s="146">
        <f>IF($A136=Y136,"ok","bad")</f>
        <v>2430</v>
      </c>
      <c r="Y136" t="s" s="146">
        <v>2645</v>
      </c>
      <c r="Z136" t="s" s="146">
        <v>2646</v>
      </c>
      <c r="AA136" t="s" s="186">
        <v>29</v>
      </c>
      <c r="AB136" s="141">
        <f>100*AC136</f>
        <v>7.6657905</v>
      </c>
      <c r="AC136" s="190">
        <v>0.076657905</v>
      </c>
      <c r="AD136" t="s" s="187">
        <v>27</v>
      </c>
      <c r="AE136" s="141">
        <v>7.4912742</v>
      </c>
      <c r="AF136" s="190">
        <v>0.074912742</v>
      </c>
      <c r="AG136" s="138"/>
      <c r="AH136" s="145">
        <v>69386</v>
      </c>
      <c r="AI136" s="145">
        <v>46414</v>
      </c>
      <c r="AJ136" s="145">
        <v>213</v>
      </c>
      <c r="AK136" s="145">
        <v>18397</v>
      </c>
      <c r="AL136" s="145">
        <v>3477</v>
      </c>
      <c r="AM136" s="148">
        <f>100*AL136/$AI136</f>
        <v>7.49127418451329</v>
      </c>
      <c r="AN136" s="145">
        <f>IF(AM136&gt;$AI$8,1,0)</f>
        <v>0</v>
      </c>
      <c r="AO136" s="148">
        <f>IF($R136=AL$17,AM136,0)</f>
        <v>0</v>
      </c>
      <c r="AP136" s="145">
        <v>27406</v>
      </c>
      <c r="AQ136" s="148">
        <f>100*AP136/$AI136</f>
        <v>59.0468393157237</v>
      </c>
      <c r="AR136" s="145">
        <f>IF(AQ136&gt;$AI$8,1,0)</f>
        <v>1</v>
      </c>
      <c r="AS136" s="148">
        <f>IF($R136=AP$17,AQ136,0)</f>
        <v>0</v>
      </c>
      <c r="AT136" s="145">
        <v>3558</v>
      </c>
      <c r="AU136" s="148">
        <f>100*AT136/$AI136</f>
        <v>7.66579049424743</v>
      </c>
      <c r="AV136" s="145">
        <f>IF(AU136&gt;$AI$8,1,0)</f>
        <v>0</v>
      </c>
      <c r="AW136" s="148">
        <f>IF($R136=AT$17,AU136,0)</f>
        <v>0</v>
      </c>
      <c r="AX136" s="145">
        <v>2234</v>
      </c>
      <c r="AY136" s="148">
        <f>100*AX136/$AI136</f>
        <v>4.81320291291421</v>
      </c>
      <c r="AZ136" s="145">
        <f>IF(AY136&gt;$AI$8,1,0)</f>
        <v>0</v>
      </c>
      <c r="BA136" s="148">
        <f>IF($R136=AX$17,AY136,0)</f>
        <v>0</v>
      </c>
      <c r="BB136" s="145">
        <v>9009</v>
      </c>
      <c r="BC136" s="148">
        <f>100*BB136/$AI136</f>
        <v>19.4100917826518</v>
      </c>
      <c r="BD136" s="145">
        <f>IF(BC136&gt;$AI$8,1,0)</f>
        <v>0</v>
      </c>
      <c r="BE136" s="148">
        <f>IF($R136=BB$17,BC136,0)</f>
        <v>19.4100917826518</v>
      </c>
      <c r="BF136" s="145">
        <v>0</v>
      </c>
      <c r="BG136" s="148">
        <f>100*BF136/$AI136</f>
        <v>0</v>
      </c>
      <c r="BH136" s="145">
        <f>IF(BG136&gt;$AI$8,1,0)</f>
        <v>0</v>
      </c>
      <c r="BI136" s="148">
        <f>IF($R136=BF$17,BG136,0)</f>
        <v>0</v>
      </c>
      <c r="BJ136" s="145">
        <v>0</v>
      </c>
      <c r="BK136" s="148">
        <f>100*BJ136/$AI136</f>
        <v>0</v>
      </c>
      <c r="BL136" s="145">
        <f>IF(BK136&gt;$AI$8,1,0)</f>
        <v>0</v>
      </c>
      <c r="BM136" s="148">
        <f>IF($R136=BJ$17,BK136,0)</f>
        <v>0</v>
      </c>
      <c r="BN136" s="145">
        <v>0</v>
      </c>
      <c r="BO136" s="148">
        <f>100*BN136/$AI136</f>
        <v>0</v>
      </c>
      <c r="BP136" s="145">
        <f>IF(BO136&gt;$AI$8,1,0)</f>
        <v>0</v>
      </c>
      <c r="BQ136" s="148">
        <f>IF($R136=BN$17,BO136,0)</f>
        <v>0</v>
      </c>
      <c r="BR136" s="145">
        <v>0</v>
      </c>
      <c r="BS136" s="148">
        <f>100*BR136/$AI136</f>
        <v>0</v>
      </c>
      <c r="BT136" s="145">
        <f>IF(BS136&gt;$AI$8,1,0)</f>
        <v>0</v>
      </c>
      <c r="BU136" s="148">
        <f>IF($R136=BR$17,BS136,0)</f>
        <v>0</v>
      </c>
      <c r="BV136" s="145">
        <v>0</v>
      </c>
      <c r="BW136" s="148">
        <f>100*BV136/$AI136</f>
        <v>0</v>
      </c>
      <c r="BX136" s="145">
        <f>IF(BW136&gt;$AI$8,1,0)</f>
        <v>0</v>
      </c>
      <c r="BY136" s="148">
        <f>IF($R136=BV$17,BW136,0)</f>
        <v>0</v>
      </c>
      <c r="BZ136" s="145">
        <v>0</v>
      </c>
      <c r="CA136" s="148">
        <f>100*BZ136/$AI136</f>
        <v>0</v>
      </c>
      <c r="CB136" s="145">
        <f>IF(CA136&gt;$AI$8,1,0)</f>
        <v>0</v>
      </c>
      <c r="CC136" s="148">
        <f>IF($R136=BZ$17,CA136,0)</f>
        <v>0</v>
      </c>
      <c r="CD136" s="145">
        <v>0</v>
      </c>
      <c r="CE136" s="148">
        <f>100*CD136/$AI136</f>
        <v>0</v>
      </c>
      <c r="CF136" s="145">
        <f>IF(CE136&gt;$AI$8,1,0)</f>
        <v>0</v>
      </c>
      <c r="CG136" s="148">
        <f>IF($R136=CD$17,CE136,0)</f>
        <v>0</v>
      </c>
      <c r="CH136" s="145">
        <v>0</v>
      </c>
      <c r="CI136" s="148">
        <f>100*CH136/$AI136</f>
        <v>0</v>
      </c>
      <c r="CJ136" s="145">
        <f>IF(CI136&gt;$AI$8,1,0)</f>
        <v>0</v>
      </c>
      <c r="CK136" s="148">
        <f>IF($R136=CH$17,CI136,0)</f>
        <v>0</v>
      </c>
      <c r="CL136" s="145">
        <v>0</v>
      </c>
      <c r="CM136" s="145">
        <v>0</v>
      </c>
      <c r="CN136" s="149"/>
    </row>
    <row r="137" ht="15.75" customHeight="1">
      <c r="A137" t="s" s="179">
        <v>2647</v>
      </c>
      <c r="B137" t="s" s="180">
        <v>160</v>
      </c>
      <c r="C137" t="s" s="180">
        <v>2648</v>
      </c>
      <c r="D137" t="s" s="181">
        <v>162</v>
      </c>
      <c r="E137" t="s" s="182">
        <v>79</v>
      </c>
      <c r="F137" t="s" s="130">
        <v>80</v>
      </c>
      <c r="G137" t="s" s="130">
        <v>2147</v>
      </c>
      <c r="H137" t="s" s="130">
        <v>2148</v>
      </c>
      <c r="I137" t="s" s="130">
        <v>64</v>
      </c>
      <c r="J137" t="s" s="130">
        <v>50</v>
      </c>
      <c r="K137" t="s" s="183">
        <f>O137</f>
        <v>28</v>
      </c>
      <c r="L137" s="189">
        <f>P137</f>
        <v>57.3529411764706</v>
      </c>
      <c r="M137" t="s" s="130">
        <f>IF(O137="Lab","over","under")</f>
        <v>2429</v>
      </c>
      <c r="N137" s="173">
        <v>1</v>
      </c>
      <c r="O137" t="s" s="184">
        <v>28</v>
      </c>
      <c r="P137" s="131">
        <f>AQ137</f>
        <v>57.3529411764706</v>
      </c>
      <c r="Q137" s="173">
        <f>T137+U137+V137</f>
        <v>0</v>
      </c>
      <c r="R137" t="s" s="185">
        <v>31</v>
      </c>
      <c r="S137" s="131">
        <f>BE137</f>
        <v>17.0929241261722</v>
      </c>
      <c r="T137" s="169"/>
      <c r="U137" s="169"/>
      <c r="V137" s="169"/>
      <c r="W137" s="169"/>
      <c r="X137" t="s" s="130">
        <f>IF($A137=Y137,"ok","bad")</f>
        <v>2430</v>
      </c>
      <c r="Y137" t="s" s="130">
        <v>2647</v>
      </c>
      <c r="Z137" t="s" s="130">
        <v>2648</v>
      </c>
      <c r="AA137" t="s" s="186">
        <v>29</v>
      </c>
      <c r="AB137" s="125">
        <f>100*AC137</f>
        <v>12.1190324</v>
      </c>
      <c r="AC137" s="191">
        <v>0.121190324</v>
      </c>
      <c r="AD137" t="s" s="187">
        <v>27</v>
      </c>
      <c r="AE137" s="125">
        <v>7.4834825</v>
      </c>
      <c r="AF137" s="191">
        <v>0.07483482499999999</v>
      </c>
      <c r="AG137" s="169"/>
      <c r="AH137" s="173">
        <v>77527</v>
      </c>
      <c r="AI137" s="173">
        <v>37536</v>
      </c>
      <c r="AJ137" s="173">
        <v>261</v>
      </c>
      <c r="AK137" s="173">
        <v>15112</v>
      </c>
      <c r="AL137" s="173">
        <v>2809</v>
      </c>
      <c r="AM137" s="175">
        <f>100*AL137/$AI137</f>
        <v>7.48348252344416</v>
      </c>
      <c r="AN137" s="173">
        <f>IF(AM137&gt;$AI$8,1,0)</f>
        <v>0</v>
      </c>
      <c r="AO137" s="175">
        <f>IF($R137=AL$17,AM137,0)</f>
        <v>0</v>
      </c>
      <c r="AP137" s="173">
        <v>21528</v>
      </c>
      <c r="AQ137" s="175">
        <f>100*AP137/$AI137</f>
        <v>57.3529411764706</v>
      </c>
      <c r="AR137" s="173">
        <f>IF(AQ137&gt;$AI$8,1,0)</f>
        <v>1</v>
      </c>
      <c r="AS137" s="175">
        <f>IF($R137=AP$17,AQ137,0)</f>
        <v>0</v>
      </c>
      <c r="AT137" s="173">
        <v>4549</v>
      </c>
      <c r="AU137" s="175">
        <f>100*AT137/$AI137</f>
        <v>12.1190323955669</v>
      </c>
      <c r="AV137" s="173">
        <f>IF(AU137&gt;$AI$8,1,0)</f>
        <v>0</v>
      </c>
      <c r="AW137" s="175">
        <f>IF($R137=AT$17,AU137,0)</f>
        <v>0</v>
      </c>
      <c r="AX137" s="173">
        <v>2033</v>
      </c>
      <c r="AY137" s="175">
        <f>100*AX137/$AI137</f>
        <v>5.41613384484228</v>
      </c>
      <c r="AZ137" s="173">
        <f>IF(AY137&gt;$AI$8,1,0)</f>
        <v>0</v>
      </c>
      <c r="BA137" s="175">
        <f>IF($R137=AX$17,AY137,0)</f>
        <v>0</v>
      </c>
      <c r="BB137" s="173">
        <v>6416</v>
      </c>
      <c r="BC137" s="175">
        <f>100*BB137/$AI137</f>
        <v>17.0929241261722</v>
      </c>
      <c r="BD137" s="173">
        <f>IF(BC137&gt;$AI$8,1,0)</f>
        <v>0</v>
      </c>
      <c r="BE137" s="175">
        <f>IF($R137=BB$17,BC137,0)</f>
        <v>17.0929241261722</v>
      </c>
      <c r="BF137" s="173">
        <v>0</v>
      </c>
      <c r="BG137" s="175">
        <f>100*BF137/$AI137</f>
        <v>0</v>
      </c>
      <c r="BH137" s="173">
        <f>IF(BG137&gt;$AI$8,1,0)</f>
        <v>0</v>
      </c>
      <c r="BI137" s="175">
        <f>IF($R137=BF$17,BG137,0)</f>
        <v>0</v>
      </c>
      <c r="BJ137" s="173">
        <v>0</v>
      </c>
      <c r="BK137" s="175">
        <f>100*BJ137/$AI137</f>
        <v>0</v>
      </c>
      <c r="BL137" s="173">
        <f>IF(BK137&gt;$AI$8,1,0)</f>
        <v>0</v>
      </c>
      <c r="BM137" s="175">
        <f>IF($R137=BJ$17,BK137,0)</f>
        <v>0</v>
      </c>
      <c r="BN137" s="173">
        <v>0</v>
      </c>
      <c r="BO137" s="175">
        <f>100*BN137/$AI137</f>
        <v>0</v>
      </c>
      <c r="BP137" s="173">
        <f>IF(BO137&gt;$AI$8,1,0)</f>
        <v>0</v>
      </c>
      <c r="BQ137" s="175">
        <f>IF($R137=BN$17,BO137,0)</f>
        <v>0</v>
      </c>
      <c r="BR137" s="173">
        <v>0</v>
      </c>
      <c r="BS137" s="175">
        <f>100*BR137/$AI137</f>
        <v>0</v>
      </c>
      <c r="BT137" s="173">
        <f>IF(BS137&gt;$AI$8,1,0)</f>
        <v>0</v>
      </c>
      <c r="BU137" s="175">
        <f>IF($R137=BR$17,BS137,0)</f>
        <v>0</v>
      </c>
      <c r="BV137" s="173">
        <v>0</v>
      </c>
      <c r="BW137" s="175">
        <f>100*BV137/$AI137</f>
        <v>0</v>
      </c>
      <c r="BX137" s="173">
        <f>IF(BW137&gt;$AI$8,1,0)</f>
        <v>0</v>
      </c>
      <c r="BY137" s="175">
        <f>IF($R137=BV$17,BW137,0)</f>
        <v>0</v>
      </c>
      <c r="BZ137" s="173">
        <v>0</v>
      </c>
      <c r="CA137" s="175">
        <f>100*BZ137/$AI137</f>
        <v>0</v>
      </c>
      <c r="CB137" s="173">
        <f>IF(CA137&gt;$AI$8,1,0)</f>
        <v>0</v>
      </c>
      <c r="CC137" s="175">
        <f>IF($R137=BZ$17,CA137,0)</f>
        <v>0</v>
      </c>
      <c r="CD137" s="173">
        <v>0</v>
      </c>
      <c r="CE137" s="175">
        <f>100*CD137/$AI137</f>
        <v>0</v>
      </c>
      <c r="CF137" s="173">
        <f>IF(CE137&gt;$AI$8,1,0)</f>
        <v>0</v>
      </c>
      <c r="CG137" s="175">
        <f>IF($R137=CD$17,CE137,0)</f>
        <v>0</v>
      </c>
      <c r="CH137" s="173">
        <v>0</v>
      </c>
      <c r="CI137" s="175">
        <f>100*CH137/$AI137</f>
        <v>0</v>
      </c>
      <c r="CJ137" s="173">
        <f>IF(CI137&gt;$AI$8,1,0)</f>
        <v>0</v>
      </c>
      <c r="CK137" s="175">
        <f>IF($R137=CH$17,CI137,0)</f>
        <v>0</v>
      </c>
      <c r="CL137" s="173">
        <v>0</v>
      </c>
      <c r="CM137" s="173">
        <v>0</v>
      </c>
      <c r="CN137" s="176"/>
    </row>
    <row r="138" ht="15.75" customHeight="1">
      <c r="A138" t="s" s="179">
        <v>2649</v>
      </c>
      <c r="B138" t="s" s="180">
        <v>58</v>
      </c>
      <c r="C138" t="s" s="180">
        <v>2650</v>
      </c>
      <c r="D138" t="s" s="181">
        <v>60</v>
      </c>
      <c r="E138" t="s" s="188">
        <v>60</v>
      </c>
      <c r="F138" t="s" s="146">
        <v>46</v>
      </c>
      <c r="G138" t="s" s="146">
        <v>2651</v>
      </c>
      <c r="H138" t="s" s="146">
        <v>2652</v>
      </c>
      <c r="I138" t="s" s="146">
        <v>64</v>
      </c>
      <c r="J138" t="s" s="146">
        <v>2585</v>
      </c>
      <c r="K138" t="s" s="183">
        <f>_xlfn.IFS(Q138=0,O138,T138=1,R138,U138=1,AA138)</f>
        <v>28</v>
      </c>
      <c r="L138" s="189">
        <f>_xlfn.IFS(Q138=0,P138,T138=1,S138,U138=1,AB138)</f>
        <v>47.0082015927731</v>
      </c>
      <c r="M138" t="s" s="146">
        <f>IF(O138="Lab","over","under")</f>
        <v>2429</v>
      </c>
      <c r="N138" s="145">
        <v>1</v>
      </c>
      <c r="O138" t="s" s="184">
        <v>28</v>
      </c>
      <c r="P138" s="147">
        <f>AQ138</f>
        <v>47.0082015927731</v>
      </c>
      <c r="Q138" s="145">
        <f>T138+U138+V138</f>
        <v>0</v>
      </c>
      <c r="R138" t="s" s="185">
        <v>32</v>
      </c>
      <c r="S138" s="147">
        <f>BI138</f>
        <v>27.2221561868537</v>
      </c>
      <c r="T138" s="138"/>
      <c r="U138" s="138"/>
      <c r="V138" s="138"/>
      <c r="W138" s="138"/>
      <c r="X138" t="s" s="146">
        <f>IF($A138=Y138,"ok","bad")</f>
        <v>2430</v>
      </c>
      <c r="Y138" t="s" s="146">
        <v>2649</v>
      </c>
      <c r="Z138" t="s" s="146">
        <v>2650</v>
      </c>
      <c r="AA138" t="s" s="186">
        <v>2365</v>
      </c>
      <c r="AB138" s="141">
        <f>100*AC138</f>
        <v>8.377511</v>
      </c>
      <c r="AC138" s="190">
        <v>0.08377511</v>
      </c>
      <c r="AD138" t="s" s="187">
        <v>27</v>
      </c>
      <c r="AE138" s="141">
        <v>7.4741472</v>
      </c>
      <c r="AF138" s="190">
        <v>0.074741472</v>
      </c>
      <c r="AG138" s="138"/>
      <c r="AH138" s="145">
        <v>72185</v>
      </c>
      <c r="AI138" s="145">
        <v>42065</v>
      </c>
      <c r="AJ138" s="145">
        <v>92</v>
      </c>
      <c r="AK138" s="145">
        <v>8323</v>
      </c>
      <c r="AL138" s="145">
        <v>3144</v>
      </c>
      <c r="AM138" s="148">
        <f>100*AL138/$AI138</f>
        <v>7.47414715321526</v>
      </c>
      <c r="AN138" s="145">
        <f>IF(AM138&gt;$AI$8,1,0)</f>
        <v>0</v>
      </c>
      <c r="AO138" s="148">
        <f>IF($R138=AL$17,AM138,0)</f>
        <v>0</v>
      </c>
      <c r="AP138" s="145">
        <v>19774</v>
      </c>
      <c r="AQ138" s="148">
        <f>100*AP138/$AI138</f>
        <v>47.0082015927731</v>
      </c>
      <c r="AR138" s="145">
        <f>IF(AQ138&gt;$AI$8,1,0)</f>
        <v>0</v>
      </c>
      <c r="AS138" s="148">
        <f>IF($R138=AP$17,AQ138,0)</f>
        <v>0</v>
      </c>
      <c r="AT138" s="145">
        <v>2171</v>
      </c>
      <c r="AU138" s="148">
        <f>100*AT138/$AI138</f>
        <v>5.16106026387733</v>
      </c>
      <c r="AV138" s="145">
        <f>IF(AU138&gt;$AI$8,1,0)</f>
        <v>0</v>
      </c>
      <c r="AW138" s="148">
        <f>IF($R138=AT$17,AU138,0)</f>
        <v>0</v>
      </c>
      <c r="AX138" s="145">
        <v>3524</v>
      </c>
      <c r="AY138" s="148">
        <f>100*AX138/$AI138</f>
        <v>8.37751099488886</v>
      </c>
      <c r="AZ138" s="145">
        <f>IF(AY138&gt;$AI$8,1,0)</f>
        <v>0</v>
      </c>
      <c r="BA138" s="148">
        <f>IF($R138=AX$17,AY138,0)</f>
        <v>0</v>
      </c>
      <c r="BB138" s="145">
        <v>1390</v>
      </c>
      <c r="BC138" s="148">
        <f>100*BB138/$AI138</f>
        <v>3.30440984191133</v>
      </c>
      <c r="BD138" s="145">
        <f>IF(BC138&gt;$AI$8,1,0)</f>
        <v>0</v>
      </c>
      <c r="BE138" s="148">
        <f>IF($R138=BB$17,BC138,0)</f>
        <v>0</v>
      </c>
      <c r="BF138" s="145">
        <v>11451</v>
      </c>
      <c r="BG138" s="148">
        <f>100*BF138/$AI138</f>
        <v>27.2221561868537</v>
      </c>
      <c r="BH138" s="145">
        <f>IF(BG138&gt;$AI$8,1,0)</f>
        <v>0</v>
      </c>
      <c r="BI138" s="148">
        <f>IF($R138=BF$17,BG138,0)</f>
        <v>27.2221561868537</v>
      </c>
      <c r="BJ138" s="145">
        <v>0</v>
      </c>
      <c r="BK138" s="148">
        <f>100*BJ138/$AI138</f>
        <v>0</v>
      </c>
      <c r="BL138" s="145">
        <f>IF(BK138&gt;$AI$8,1,0)</f>
        <v>0</v>
      </c>
      <c r="BM138" s="148">
        <f>IF($R138=BJ$17,BK138,0)</f>
        <v>0</v>
      </c>
      <c r="BN138" s="145">
        <v>0</v>
      </c>
      <c r="BO138" s="148">
        <f>100*BN138/$AI138</f>
        <v>0</v>
      </c>
      <c r="BP138" s="145">
        <f>IF(BO138&gt;$AI$8,1,0)</f>
        <v>0</v>
      </c>
      <c r="BQ138" s="148">
        <f>IF($R138=BN$17,BO138,0)</f>
        <v>0</v>
      </c>
      <c r="BR138" s="145">
        <v>0</v>
      </c>
      <c r="BS138" s="148">
        <f>100*BR138/$AI138</f>
        <v>0</v>
      </c>
      <c r="BT138" s="145">
        <f>IF(BS138&gt;$AI$8,1,0)</f>
        <v>0</v>
      </c>
      <c r="BU138" s="148">
        <f>IF($R138=BR$17,BS138,0)</f>
        <v>0</v>
      </c>
      <c r="BV138" s="145">
        <v>0</v>
      </c>
      <c r="BW138" s="148">
        <f>100*BV138/$AI138</f>
        <v>0</v>
      </c>
      <c r="BX138" s="145">
        <f>IF(BW138&gt;$AI$8,1,0)</f>
        <v>0</v>
      </c>
      <c r="BY138" s="148">
        <f>IF($R138=BV$17,BW138,0)</f>
        <v>0</v>
      </c>
      <c r="BZ138" s="145">
        <v>0</v>
      </c>
      <c r="CA138" s="148">
        <f>100*BZ138/$AI138</f>
        <v>0</v>
      </c>
      <c r="CB138" s="145">
        <f>IF(CA138&gt;$AI$8,1,0)</f>
        <v>0</v>
      </c>
      <c r="CC138" s="148">
        <f>IF($R138=BZ$17,CA138,0)</f>
        <v>0</v>
      </c>
      <c r="CD138" s="145">
        <v>0</v>
      </c>
      <c r="CE138" s="148">
        <f>100*CD138/$AI138</f>
        <v>0</v>
      </c>
      <c r="CF138" s="145">
        <f>IF(CE138&gt;$AI$8,1,0)</f>
        <v>0</v>
      </c>
      <c r="CG138" s="148">
        <f>IF($R138=CD$17,CE138,0)</f>
        <v>0</v>
      </c>
      <c r="CH138" s="145">
        <v>0</v>
      </c>
      <c r="CI138" s="148">
        <f>100*CH138/$AI138</f>
        <v>0</v>
      </c>
      <c r="CJ138" s="145">
        <f>IF(CI138&gt;$AI$8,1,0)</f>
        <v>0</v>
      </c>
      <c r="CK138" s="148">
        <f>IF($R138=CH$17,CI138,0)</f>
        <v>0</v>
      </c>
      <c r="CL138" s="145">
        <v>227</v>
      </c>
      <c r="CM138" s="145">
        <v>0</v>
      </c>
      <c r="CN138" s="149"/>
    </row>
    <row r="139" ht="19.95" customHeight="1">
      <c r="A139" t="s" s="179">
        <v>2653</v>
      </c>
      <c r="B139" t="s" s="180">
        <v>166</v>
      </c>
      <c r="C139" t="s" s="180">
        <v>1862</v>
      </c>
      <c r="D139" t="s" s="181">
        <v>169</v>
      </c>
      <c r="E139" t="s" s="182">
        <v>79</v>
      </c>
      <c r="F139" t="s" s="130">
        <v>46</v>
      </c>
      <c r="G139" t="s" s="130">
        <v>548</v>
      </c>
      <c r="H139" t="s" s="130">
        <v>2523</v>
      </c>
      <c r="I139" t="s" s="130">
        <v>64</v>
      </c>
      <c r="J139" t="s" s="130">
        <v>1733</v>
      </c>
      <c r="K139" t="s" s="183">
        <f>_xlfn.IFS(Q139=0,O139,T139=1,R139,U139=1,AA139)</f>
        <v>28</v>
      </c>
      <c r="L139" s="189">
        <f>_xlfn.IFS(Q139=0,P139,T139=1,S139,U139=1,AB139)</f>
        <v>45.0034159368983</v>
      </c>
      <c r="M139" t="s" s="130">
        <f>IF(O139="Lab","over","under")</f>
        <v>2429</v>
      </c>
      <c r="N139" s="173">
        <v>1</v>
      </c>
      <c r="O139" t="s" s="184">
        <v>28</v>
      </c>
      <c r="P139" s="131">
        <f>AQ139</f>
        <v>45.0034159368983</v>
      </c>
      <c r="Q139" s="173">
        <f>T139+U139+V139</f>
        <v>0</v>
      </c>
      <c r="R139" t="s" s="185">
        <v>27</v>
      </c>
      <c r="S139" s="131">
        <f>AO139</f>
        <v>27.1929279754881</v>
      </c>
      <c r="T139" s="169"/>
      <c r="U139" s="169"/>
      <c r="V139" s="169"/>
      <c r="W139" s="169"/>
      <c r="X139" t="s" s="130">
        <f>IF($A139=Y139,"ok","bad")</f>
        <v>2430</v>
      </c>
      <c r="Y139" t="s" s="130">
        <v>2653</v>
      </c>
      <c r="Z139" t="s" s="130">
        <v>1862</v>
      </c>
      <c r="AA139" t="s" s="186">
        <v>2365</v>
      </c>
      <c r="AB139" s="125">
        <f>100*AC139</f>
        <v>14.9845765</v>
      </c>
      <c r="AC139" s="191">
        <v>0.149845765</v>
      </c>
      <c r="AD139" t="s" s="187">
        <v>31</v>
      </c>
      <c r="AE139" s="125">
        <v>7.4633046</v>
      </c>
      <c r="AF139" s="191">
        <v>0.07463304599999999</v>
      </c>
      <c r="AG139" s="169"/>
      <c r="AH139" s="173">
        <v>74130</v>
      </c>
      <c r="AI139" s="173">
        <v>48303</v>
      </c>
      <c r="AJ139" s="173">
        <v>147</v>
      </c>
      <c r="AK139" s="173">
        <v>8603</v>
      </c>
      <c r="AL139" s="173">
        <v>13135</v>
      </c>
      <c r="AM139" s="175">
        <f>100*AL139/$AI139</f>
        <v>27.1929279754881</v>
      </c>
      <c r="AN139" s="173">
        <f>IF(AM139&gt;$AI$8,1,0)</f>
        <v>0</v>
      </c>
      <c r="AO139" s="175">
        <f>IF($R139=AL$17,AM139,0)</f>
        <v>27.1929279754881</v>
      </c>
      <c r="AP139" s="173">
        <v>21738</v>
      </c>
      <c r="AQ139" s="175">
        <f>100*AP139/$AI139</f>
        <v>45.0034159368983</v>
      </c>
      <c r="AR139" s="173">
        <f>IF(AQ139&gt;$AI$8,1,0)</f>
        <v>0</v>
      </c>
      <c r="AS139" s="175">
        <f>IF($R139=AP$17,AQ139,0)</f>
        <v>0</v>
      </c>
      <c r="AT139" s="173">
        <v>1341</v>
      </c>
      <c r="AU139" s="175">
        <f>100*AT139/$AI139</f>
        <v>2.77622507918763</v>
      </c>
      <c r="AV139" s="173">
        <f>IF(AU139&gt;$AI$8,1,0)</f>
        <v>0</v>
      </c>
      <c r="AW139" s="175">
        <f>IF($R139=AT$17,AU139,0)</f>
        <v>0</v>
      </c>
      <c r="AX139" s="173">
        <v>7238</v>
      </c>
      <c r="AY139" s="175">
        <f>100*AX139/$AI139</f>
        <v>14.9845765273378</v>
      </c>
      <c r="AZ139" s="173">
        <f>IF(AY139&gt;$AI$8,1,0)</f>
        <v>0</v>
      </c>
      <c r="BA139" s="175">
        <f>IF($R139=AX$17,AY139,0)</f>
        <v>0</v>
      </c>
      <c r="BB139" s="173">
        <v>3605</v>
      </c>
      <c r="BC139" s="175">
        <f>100*BB139/$AI139</f>
        <v>7.4633045566528</v>
      </c>
      <c r="BD139" s="173">
        <f>IF(BC139&gt;$AI$8,1,0)</f>
        <v>0</v>
      </c>
      <c r="BE139" s="175">
        <f>IF($R139=BB$17,BC139,0)</f>
        <v>0</v>
      </c>
      <c r="BF139" s="173">
        <v>0</v>
      </c>
      <c r="BG139" s="175">
        <f>100*BF139/$AI139</f>
        <v>0</v>
      </c>
      <c r="BH139" s="173">
        <f>IF(BG139&gt;$AI$8,1,0)</f>
        <v>0</v>
      </c>
      <c r="BI139" s="175">
        <f>IF($R139=BF$17,BG139,0)</f>
        <v>0</v>
      </c>
      <c r="BJ139" s="173">
        <v>0</v>
      </c>
      <c r="BK139" s="175">
        <f>100*BJ139/$AI139</f>
        <v>0</v>
      </c>
      <c r="BL139" s="173">
        <f>IF(BK139&gt;$AI$8,1,0)</f>
        <v>0</v>
      </c>
      <c r="BM139" s="175">
        <f>IF($R139=BJ$17,BK139,0)</f>
        <v>0</v>
      </c>
      <c r="BN139" s="173">
        <v>0</v>
      </c>
      <c r="BO139" s="175">
        <f>100*BN139/$AI139</f>
        <v>0</v>
      </c>
      <c r="BP139" s="173">
        <f>IF(BO139&gt;$AI$8,1,0)</f>
        <v>0</v>
      </c>
      <c r="BQ139" s="175">
        <f>IF($R139=BN$17,BO139,0)</f>
        <v>0</v>
      </c>
      <c r="BR139" s="173">
        <v>0</v>
      </c>
      <c r="BS139" s="175">
        <f>100*BR139/$AI139</f>
        <v>0</v>
      </c>
      <c r="BT139" s="173">
        <f>IF(BS139&gt;$AI$8,1,0)</f>
        <v>0</v>
      </c>
      <c r="BU139" s="175">
        <f>IF($R139=BR$17,BS139,0)</f>
        <v>0</v>
      </c>
      <c r="BV139" s="173">
        <v>0</v>
      </c>
      <c r="BW139" s="175">
        <f>100*BV139/$AI139</f>
        <v>0</v>
      </c>
      <c r="BX139" s="173">
        <f>IF(BW139&gt;$AI$8,1,0)</f>
        <v>0</v>
      </c>
      <c r="BY139" s="175">
        <f>IF($R139=BV$17,BW139,0)</f>
        <v>0</v>
      </c>
      <c r="BZ139" s="173">
        <v>0</v>
      </c>
      <c r="CA139" s="175">
        <f>100*BZ139/$AI139</f>
        <v>0</v>
      </c>
      <c r="CB139" s="173">
        <f>IF(CA139&gt;$AI$8,1,0)</f>
        <v>0</v>
      </c>
      <c r="CC139" s="175">
        <f>IF($R139=BZ$17,CA139,0)</f>
        <v>0</v>
      </c>
      <c r="CD139" s="173">
        <v>0</v>
      </c>
      <c r="CE139" s="175">
        <f>100*CD139/$AI139</f>
        <v>0</v>
      </c>
      <c r="CF139" s="173">
        <f>IF(CE139&gt;$AI$8,1,0)</f>
        <v>0</v>
      </c>
      <c r="CG139" s="175">
        <f>IF($R139=CD$17,CE139,0)</f>
        <v>0</v>
      </c>
      <c r="CH139" s="173">
        <v>0</v>
      </c>
      <c r="CI139" s="175">
        <f>100*CH139/$AI139</f>
        <v>0</v>
      </c>
      <c r="CJ139" s="173">
        <f>IF(CI139&gt;$AI$8,1,0)</f>
        <v>0</v>
      </c>
      <c r="CK139" s="175">
        <f>IF($R139=CH$17,CI139,0)</f>
        <v>0</v>
      </c>
      <c r="CL139" s="173">
        <v>308</v>
      </c>
      <c r="CM139" s="173">
        <v>0</v>
      </c>
      <c r="CN139" s="176"/>
    </row>
    <row r="140" ht="15.75" customHeight="1">
      <c r="A140" t="s" s="179">
        <v>2654</v>
      </c>
      <c r="B140" t="s" s="180">
        <v>166</v>
      </c>
      <c r="C140" t="s" s="180">
        <v>518</v>
      </c>
      <c r="D140" t="s" s="181">
        <v>169</v>
      </c>
      <c r="E140" t="s" s="188">
        <v>79</v>
      </c>
      <c r="F140" t="s" s="146">
        <v>46</v>
      </c>
      <c r="G140" t="s" s="146">
        <v>2655</v>
      </c>
      <c r="H140" t="s" s="146">
        <v>2656</v>
      </c>
      <c r="I140" t="s" s="146">
        <v>49</v>
      </c>
      <c r="J140" t="s" s="146">
        <v>1733</v>
      </c>
      <c r="K140" t="s" s="183">
        <f>_xlfn.IFS(Q140=0,O140,T140=1,R140,U140=1,AA140)</f>
        <v>28</v>
      </c>
      <c r="L140" s="189">
        <f>_xlfn.IFS(Q140=0,P140,T140=1,S140,U140=1,AB140)</f>
        <v>44.4404128366393</v>
      </c>
      <c r="M140" t="s" s="146">
        <f>IF(O140="Lab","over","under")</f>
        <v>2429</v>
      </c>
      <c r="N140" s="145">
        <v>1</v>
      </c>
      <c r="O140" t="s" s="184">
        <v>28</v>
      </c>
      <c r="P140" s="147">
        <f>AQ140</f>
        <v>44.4404128366393</v>
      </c>
      <c r="Q140" s="145">
        <f>T140+U140+V140</f>
        <v>0</v>
      </c>
      <c r="R140" t="s" s="185">
        <v>27</v>
      </c>
      <c r="S140" s="147">
        <f>AO140</f>
        <v>26.3163199483954</v>
      </c>
      <c r="T140" s="138"/>
      <c r="U140" s="138"/>
      <c r="V140" s="138"/>
      <c r="W140" s="138"/>
      <c r="X140" t="s" s="146">
        <f>IF($A140=Y140,"ok","bad")</f>
        <v>2430</v>
      </c>
      <c r="Y140" t="s" s="146">
        <v>2654</v>
      </c>
      <c r="Z140" t="s" s="146">
        <v>518</v>
      </c>
      <c r="AA140" t="s" s="186">
        <v>2365</v>
      </c>
      <c r="AB140" s="141">
        <f>100*AC140</f>
        <v>15.408805</v>
      </c>
      <c r="AC140" s="190">
        <v>0.15408805</v>
      </c>
      <c r="AD140" t="s" s="187">
        <v>31</v>
      </c>
      <c r="AE140" s="141">
        <v>7.4604902</v>
      </c>
      <c r="AF140" s="190">
        <v>0.074604902</v>
      </c>
      <c r="AG140" s="138"/>
      <c r="AH140" s="145">
        <v>77364</v>
      </c>
      <c r="AI140" s="145">
        <v>49608</v>
      </c>
      <c r="AJ140" s="145">
        <v>188</v>
      </c>
      <c r="AK140" s="145">
        <v>8991</v>
      </c>
      <c r="AL140" s="145">
        <v>13055</v>
      </c>
      <c r="AM140" s="148">
        <f>100*AL140/$AI140</f>
        <v>26.3163199483954</v>
      </c>
      <c r="AN140" s="145">
        <f>IF(AM140&gt;$AI$8,1,0)</f>
        <v>0</v>
      </c>
      <c r="AO140" s="148">
        <f>IF($R140=AL$17,AM140,0)</f>
        <v>26.3163199483954</v>
      </c>
      <c r="AP140" s="145">
        <v>22046</v>
      </c>
      <c r="AQ140" s="148">
        <f>100*AP140/$AI140</f>
        <v>44.4404128366393</v>
      </c>
      <c r="AR140" s="145">
        <f>IF(AQ140&gt;$AI$8,1,0)</f>
        <v>0</v>
      </c>
      <c r="AS140" s="148">
        <f>IF($R140=AP$17,AQ140,0)</f>
        <v>0</v>
      </c>
      <c r="AT140" s="145">
        <v>2587</v>
      </c>
      <c r="AU140" s="148">
        <f>100*AT140/$AI140</f>
        <v>5.21488469601677</v>
      </c>
      <c r="AV140" s="145">
        <f>IF(AU140&gt;$AI$8,1,0)</f>
        <v>0</v>
      </c>
      <c r="AW140" s="148">
        <f>IF($R140=AT$17,AU140,0)</f>
        <v>0</v>
      </c>
      <c r="AX140" s="145">
        <v>7644</v>
      </c>
      <c r="AY140" s="148">
        <f>100*AX140/$AI140</f>
        <v>15.4088050314465</v>
      </c>
      <c r="AZ140" s="145">
        <f>IF(AY140&gt;$AI$8,1,0)</f>
        <v>0</v>
      </c>
      <c r="BA140" s="148">
        <f>IF($R140=AX$17,AY140,0)</f>
        <v>0</v>
      </c>
      <c r="BB140" s="145">
        <v>3701</v>
      </c>
      <c r="BC140" s="148">
        <f>100*BB140/$AI140</f>
        <v>7.46049024350911</v>
      </c>
      <c r="BD140" s="145">
        <f>IF(BC140&gt;$AI$8,1,0)</f>
        <v>0</v>
      </c>
      <c r="BE140" s="148">
        <f>IF($R140=BB$17,BC140,0)</f>
        <v>0</v>
      </c>
      <c r="BF140" s="145">
        <v>0</v>
      </c>
      <c r="BG140" s="148">
        <f>100*BF140/$AI140</f>
        <v>0</v>
      </c>
      <c r="BH140" s="145">
        <f>IF(BG140&gt;$AI$8,1,0)</f>
        <v>0</v>
      </c>
      <c r="BI140" s="148">
        <f>IF($R140=BF$17,BG140,0)</f>
        <v>0</v>
      </c>
      <c r="BJ140" s="145">
        <v>0</v>
      </c>
      <c r="BK140" s="148">
        <f>100*BJ140/$AI140</f>
        <v>0</v>
      </c>
      <c r="BL140" s="145">
        <f>IF(BK140&gt;$AI$8,1,0)</f>
        <v>0</v>
      </c>
      <c r="BM140" s="148">
        <f>IF($R140=BJ$17,BK140,0)</f>
        <v>0</v>
      </c>
      <c r="BN140" s="145">
        <v>0</v>
      </c>
      <c r="BO140" s="148">
        <f>100*BN140/$AI140</f>
        <v>0</v>
      </c>
      <c r="BP140" s="145">
        <f>IF(BO140&gt;$AI$8,1,0)</f>
        <v>0</v>
      </c>
      <c r="BQ140" s="148">
        <f>IF($R140=BN$17,BO140,0)</f>
        <v>0</v>
      </c>
      <c r="BR140" s="145">
        <v>0</v>
      </c>
      <c r="BS140" s="148">
        <f>100*BR140/$AI140</f>
        <v>0</v>
      </c>
      <c r="BT140" s="145">
        <f>IF(BS140&gt;$AI$8,1,0)</f>
        <v>0</v>
      </c>
      <c r="BU140" s="148">
        <f>IF($R140=BR$17,BS140,0)</f>
        <v>0</v>
      </c>
      <c r="BV140" s="145">
        <v>0</v>
      </c>
      <c r="BW140" s="148">
        <f>100*BV140/$AI140</f>
        <v>0</v>
      </c>
      <c r="BX140" s="145">
        <f>IF(BW140&gt;$AI$8,1,0)</f>
        <v>0</v>
      </c>
      <c r="BY140" s="148">
        <f>IF($R140=BV$17,BW140,0)</f>
        <v>0</v>
      </c>
      <c r="BZ140" s="145">
        <v>0</v>
      </c>
      <c r="CA140" s="148">
        <f>100*BZ140/$AI140</f>
        <v>0</v>
      </c>
      <c r="CB140" s="145">
        <f>IF(CA140&gt;$AI$8,1,0)</f>
        <v>0</v>
      </c>
      <c r="CC140" s="148">
        <f>IF($R140=BZ$17,CA140,0)</f>
        <v>0</v>
      </c>
      <c r="CD140" s="145">
        <v>0</v>
      </c>
      <c r="CE140" s="148">
        <f>100*CD140/$AI140</f>
        <v>0</v>
      </c>
      <c r="CF140" s="145">
        <f>IF(CE140&gt;$AI$8,1,0)</f>
        <v>0</v>
      </c>
      <c r="CG140" s="148">
        <f>IF($R140=CD$17,CE140,0)</f>
        <v>0</v>
      </c>
      <c r="CH140" s="145">
        <v>0</v>
      </c>
      <c r="CI140" s="148">
        <f>100*CH140/$AI140</f>
        <v>0</v>
      </c>
      <c r="CJ140" s="145">
        <f>IF(CI140&gt;$AI$8,1,0)</f>
        <v>0</v>
      </c>
      <c r="CK140" s="148">
        <f>IF($R140=CH$17,CI140,0)</f>
        <v>0</v>
      </c>
      <c r="CL140" s="145">
        <v>0</v>
      </c>
      <c r="CM140" s="145">
        <v>0</v>
      </c>
      <c r="CN140" s="149"/>
    </row>
    <row r="141" ht="15.75" customHeight="1">
      <c r="A141" t="s" s="179">
        <v>2657</v>
      </c>
      <c r="B141" t="s" s="180">
        <v>256</v>
      </c>
      <c r="C141" t="s" s="180">
        <v>2131</v>
      </c>
      <c r="D141" t="s" s="181">
        <v>259</v>
      </c>
      <c r="E141" t="s" s="182">
        <v>79</v>
      </c>
      <c r="F141" t="s" s="130">
        <v>80</v>
      </c>
      <c r="G141" t="s" s="130">
        <v>1114</v>
      </c>
      <c r="H141" t="s" s="130">
        <v>856</v>
      </c>
      <c r="I141" t="s" s="130">
        <v>49</v>
      </c>
      <c r="J141" t="s" s="130">
        <v>50</v>
      </c>
      <c r="K141" t="s" s="183">
        <f>O141</f>
        <v>28</v>
      </c>
      <c r="L141" s="189">
        <f>P141</f>
        <v>50.5824280226362</v>
      </c>
      <c r="M141" t="s" s="130">
        <f>IF(O141="Lab","over","under")</f>
        <v>2429</v>
      </c>
      <c r="N141" s="173">
        <v>1</v>
      </c>
      <c r="O141" t="s" s="184">
        <v>28</v>
      </c>
      <c r="P141" s="131">
        <f>AQ141</f>
        <v>50.5824280226362</v>
      </c>
      <c r="Q141" s="173">
        <f>T141+U141+V141</f>
        <v>0</v>
      </c>
      <c r="R141" t="s" s="185">
        <v>27</v>
      </c>
      <c r="S141" s="131">
        <f>AO141</f>
        <v>18.6624808955347</v>
      </c>
      <c r="T141" s="169"/>
      <c r="U141" s="169"/>
      <c r="V141" s="169"/>
      <c r="W141" s="169"/>
      <c r="X141" t="s" s="130">
        <f>IF($A141=Y141,"ok","bad")</f>
        <v>2430</v>
      </c>
      <c r="Y141" t="s" s="130">
        <v>2657</v>
      </c>
      <c r="Z141" t="s" s="130">
        <v>2131</v>
      </c>
      <c r="AA141" t="s" s="186">
        <v>2365</v>
      </c>
      <c r="AB141" s="125">
        <f>100*AC141</f>
        <v>15.2670494</v>
      </c>
      <c r="AC141" s="191">
        <v>0.152670494</v>
      </c>
      <c r="AD141" t="s" s="187">
        <v>31</v>
      </c>
      <c r="AE141" s="125">
        <v>7.4187286</v>
      </c>
      <c r="AF141" s="191">
        <v>0.07418728600000001</v>
      </c>
      <c r="AG141" s="169"/>
      <c r="AH141" s="173">
        <v>73194</v>
      </c>
      <c r="AI141" s="173">
        <v>48418</v>
      </c>
      <c r="AJ141" s="173">
        <v>136</v>
      </c>
      <c r="AK141" s="173">
        <v>15455</v>
      </c>
      <c r="AL141" s="173">
        <v>9036</v>
      </c>
      <c r="AM141" s="175">
        <f>100*AL141/$AI141</f>
        <v>18.6624808955347</v>
      </c>
      <c r="AN141" s="173">
        <f>IF(AM141&gt;$AI$8,1,0)</f>
        <v>0</v>
      </c>
      <c r="AO141" s="175">
        <f>IF($R141=AL$17,AM141,0)</f>
        <v>18.6624808955347</v>
      </c>
      <c r="AP141" s="173">
        <v>24491</v>
      </c>
      <c r="AQ141" s="175">
        <f>100*AP141/$AI141</f>
        <v>50.5824280226362</v>
      </c>
      <c r="AR141" s="173">
        <f>IF(AQ141&gt;$AI$8,1,0)</f>
        <v>1</v>
      </c>
      <c r="AS141" s="175">
        <f>IF($R141=AP$17,AQ141,0)</f>
        <v>0</v>
      </c>
      <c r="AT141" s="173">
        <v>2709</v>
      </c>
      <c r="AU141" s="175">
        <f>100*AT141/$AI141</f>
        <v>5.59502664298401</v>
      </c>
      <c r="AV141" s="173">
        <f>IF(AU141&gt;$AI$8,1,0)</f>
        <v>0</v>
      </c>
      <c r="AW141" s="175">
        <f>IF($R141=AT$17,AU141,0)</f>
        <v>0</v>
      </c>
      <c r="AX141" s="173">
        <v>7392</v>
      </c>
      <c r="AY141" s="175">
        <f>100*AX141/$AI141</f>
        <v>15.2670494444215</v>
      </c>
      <c r="AZ141" s="173">
        <f>IF(AY141&gt;$AI$8,1,0)</f>
        <v>0</v>
      </c>
      <c r="BA141" s="175">
        <f>IF($R141=AX$17,AY141,0)</f>
        <v>0</v>
      </c>
      <c r="BB141" s="173">
        <v>3592</v>
      </c>
      <c r="BC141" s="175">
        <f>100*BB141/$AI141</f>
        <v>7.41872857201867</v>
      </c>
      <c r="BD141" s="173">
        <f>IF(BC141&gt;$AI$8,1,0)</f>
        <v>0</v>
      </c>
      <c r="BE141" s="175">
        <f>IF($R141=BB$17,BC141,0)</f>
        <v>0</v>
      </c>
      <c r="BF141" s="173">
        <v>0</v>
      </c>
      <c r="BG141" s="175">
        <f>100*BF141/$AI141</f>
        <v>0</v>
      </c>
      <c r="BH141" s="173">
        <f>IF(BG141&gt;$AI$8,1,0)</f>
        <v>0</v>
      </c>
      <c r="BI141" s="175">
        <f>IF($R141=BF$17,BG141,0)</f>
        <v>0</v>
      </c>
      <c r="BJ141" s="173">
        <v>0</v>
      </c>
      <c r="BK141" s="175">
        <f>100*BJ141/$AI141</f>
        <v>0</v>
      </c>
      <c r="BL141" s="173">
        <f>IF(BK141&gt;$AI$8,1,0)</f>
        <v>0</v>
      </c>
      <c r="BM141" s="175">
        <f>IF($R141=BJ$17,BK141,0)</f>
        <v>0</v>
      </c>
      <c r="BN141" s="173">
        <v>0</v>
      </c>
      <c r="BO141" s="175">
        <f>100*BN141/$AI141</f>
        <v>0</v>
      </c>
      <c r="BP141" s="173">
        <f>IF(BO141&gt;$AI$8,1,0)</f>
        <v>0</v>
      </c>
      <c r="BQ141" s="175">
        <f>IF($R141=BN$17,BO141,0)</f>
        <v>0</v>
      </c>
      <c r="BR141" s="173">
        <v>0</v>
      </c>
      <c r="BS141" s="175">
        <f>100*BR141/$AI141</f>
        <v>0</v>
      </c>
      <c r="BT141" s="173">
        <f>IF(BS141&gt;$AI$8,1,0)</f>
        <v>0</v>
      </c>
      <c r="BU141" s="175">
        <f>IF($R141=BR$17,BS141,0)</f>
        <v>0</v>
      </c>
      <c r="BV141" s="173">
        <v>0</v>
      </c>
      <c r="BW141" s="175">
        <f>100*BV141/$AI141</f>
        <v>0</v>
      </c>
      <c r="BX141" s="173">
        <f>IF(BW141&gt;$AI$8,1,0)</f>
        <v>0</v>
      </c>
      <c r="BY141" s="175">
        <f>IF($R141=BV$17,BW141,0)</f>
        <v>0</v>
      </c>
      <c r="BZ141" s="173">
        <v>0</v>
      </c>
      <c r="CA141" s="175">
        <f>100*BZ141/$AI141</f>
        <v>0</v>
      </c>
      <c r="CB141" s="173">
        <f>IF(CA141&gt;$AI$8,1,0)</f>
        <v>0</v>
      </c>
      <c r="CC141" s="175">
        <f>IF($R141=BZ$17,CA141,0)</f>
        <v>0</v>
      </c>
      <c r="CD141" s="173">
        <v>0</v>
      </c>
      <c r="CE141" s="175">
        <f>100*CD141/$AI141</f>
        <v>0</v>
      </c>
      <c r="CF141" s="173">
        <f>IF(CE141&gt;$AI$8,1,0)</f>
        <v>0</v>
      </c>
      <c r="CG141" s="175">
        <f>IF($R141=CD$17,CE141,0)</f>
        <v>0</v>
      </c>
      <c r="CH141" s="173">
        <v>0</v>
      </c>
      <c r="CI141" s="175">
        <f>100*CH141/$AI141</f>
        <v>0</v>
      </c>
      <c r="CJ141" s="173">
        <f>IF(CI141&gt;$AI$8,1,0)</f>
        <v>0</v>
      </c>
      <c r="CK141" s="175">
        <f>IF($R141=CH$17,CI141,0)</f>
        <v>0</v>
      </c>
      <c r="CL141" s="173">
        <v>661</v>
      </c>
      <c r="CM141" s="173">
        <v>0</v>
      </c>
      <c r="CN141" s="176"/>
    </row>
    <row r="142" ht="15.75" customHeight="1">
      <c r="A142" t="s" s="179">
        <v>2658</v>
      </c>
      <c r="B142" t="s" s="180">
        <v>90</v>
      </c>
      <c r="C142" t="s" s="180">
        <v>2236</v>
      </c>
      <c r="D142" t="s" s="181">
        <v>93</v>
      </c>
      <c r="E142" t="s" s="188">
        <v>79</v>
      </c>
      <c r="F142" t="s" s="146">
        <v>46</v>
      </c>
      <c r="G142" t="s" s="146">
        <v>2659</v>
      </c>
      <c r="H142" t="s" s="146">
        <v>2660</v>
      </c>
      <c r="I142" t="s" s="146">
        <v>64</v>
      </c>
      <c r="J142" t="s" s="146">
        <v>50</v>
      </c>
      <c r="K142" t="s" s="183">
        <f>O142</f>
        <v>28</v>
      </c>
      <c r="L142" s="189">
        <f>P142</f>
        <v>50.4638009049774</v>
      </c>
      <c r="M142" t="s" s="146">
        <f>IF(O142="Lab","over","under")</f>
        <v>2429</v>
      </c>
      <c r="N142" s="145">
        <v>1</v>
      </c>
      <c r="O142" t="s" s="184">
        <v>28</v>
      </c>
      <c r="P142" s="147">
        <f>AQ142</f>
        <v>50.4638009049774</v>
      </c>
      <c r="Q142" s="145">
        <f>T142+U142+V142</f>
        <v>0</v>
      </c>
      <c r="R142" t="s" s="185">
        <v>27</v>
      </c>
      <c r="S142" s="147">
        <f>AO142</f>
        <v>19.6380090497738</v>
      </c>
      <c r="T142" s="138"/>
      <c r="U142" s="138"/>
      <c r="V142" s="138"/>
      <c r="W142" s="138"/>
      <c r="X142" t="s" s="146">
        <f>IF($A142=Y142,"ok","bad")</f>
        <v>2430</v>
      </c>
      <c r="Y142" t="s" s="146">
        <v>2658</v>
      </c>
      <c r="Z142" t="s" s="146">
        <v>2236</v>
      </c>
      <c r="AA142" t="s" s="186">
        <v>2365</v>
      </c>
      <c r="AB142" s="141">
        <f>100*AC142</f>
        <v>17.8936652</v>
      </c>
      <c r="AC142" s="190">
        <v>0.178936652</v>
      </c>
      <c r="AD142" t="s" s="187">
        <v>31</v>
      </c>
      <c r="AE142" s="141">
        <v>7.3823529</v>
      </c>
      <c r="AF142" s="190">
        <v>0.073823529</v>
      </c>
      <c r="AG142" s="138"/>
      <c r="AH142" s="145">
        <v>74081</v>
      </c>
      <c r="AI142" s="145">
        <v>44200</v>
      </c>
      <c r="AJ142" s="145">
        <v>224</v>
      </c>
      <c r="AK142" s="145">
        <v>13625</v>
      </c>
      <c r="AL142" s="145">
        <v>8680</v>
      </c>
      <c r="AM142" s="148">
        <f>100*AL142/$AI142</f>
        <v>19.6380090497738</v>
      </c>
      <c r="AN142" s="145">
        <f>IF(AM142&gt;$AI$8,1,0)</f>
        <v>0</v>
      </c>
      <c r="AO142" s="148">
        <f>IF($R142=AL$17,AM142,0)</f>
        <v>19.6380090497738</v>
      </c>
      <c r="AP142" s="145">
        <v>22305</v>
      </c>
      <c r="AQ142" s="148">
        <f>100*AP142/$AI142</f>
        <v>50.4638009049774</v>
      </c>
      <c r="AR142" s="145">
        <f>IF(AQ142&gt;$AI$8,1,0)</f>
        <v>1</v>
      </c>
      <c r="AS142" s="148">
        <f>IF($R142=AP$17,AQ142,0)</f>
        <v>0</v>
      </c>
      <c r="AT142" s="145">
        <v>2043</v>
      </c>
      <c r="AU142" s="148">
        <f>100*AT142/$AI142</f>
        <v>4.62217194570136</v>
      </c>
      <c r="AV142" s="145">
        <f>IF(AU142&gt;$AI$8,1,0)</f>
        <v>0</v>
      </c>
      <c r="AW142" s="148">
        <f>IF($R142=AT$17,AU142,0)</f>
        <v>0</v>
      </c>
      <c r="AX142" s="145">
        <v>7909</v>
      </c>
      <c r="AY142" s="148">
        <f>100*AX142/$AI142</f>
        <v>17.893665158371</v>
      </c>
      <c r="AZ142" s="145">
        <f>IF(AY142&gt;$AI$8,1,0)</f>
        <v>0</v>
      </c>
      <c r="BA142" s="148">
        <f>IF($R142=AX$17,AY142,0)</f>
        <v>0</v>
      </c>
      <c r="BB142" s="145">
        <v>3263</v>
      </c>
      <c r="BC142" s="148">
        <f>100*BB142/$AI142</f>
        <v>7.38235294117647</v>
      </c>
      <c r="BD142" s="145">
        <f>IF(BC142&gt;$AI$8,1,0)</f>
        <v>0</v>
      </c>
      <c r="BE142" s="148">
        <f>IF($R142=BB$17,BC142,0)</f>
        <v>0</v>
      </c>
      <c r="BF142" s="145">
        <v>0</v>
      </c>
      <c r="BG142" s="148">
        <f>100*BF142/$AI142</f>
        <v>0</v>
      </c>
      <c r="BH142" s="145">
        <f>IF(BG142&gt;$AI$8,1,0)</f>
        <v>0</v>
      </c>
      <c r="BI142" s="148">
        <f>IF($R142=BF$17,BG142,0)</f>
        <v>0</v>
      </c>
      <c r="BJ142" s="145">
        <v>0</v>
      </c>
      <c r="BK142" s="148">
        <f>100*BJ142/$AI142</f>
        <v>0</v>
      </c>
      <c r="BL142" s="145">
        <f>IF(BK142&gt;$AI$8,1,0)</f>
        <v>0</v>
      </c>
      <c r="BM142" s="148">
        <f>IF($R142=BJ$17,BK142,0)</f>
        <v>0</v>
      </c>
      <c r="BN142" s="145">
        <v>0</v>
      </c>
      <c r="BO142" s="148">
        <f>100*BN142/$AI142</f>
        <v>0</v>
      </c>
      <c r="BP142" s="145">
        <f>IF(BO142&gt;$AI$8,1,0)</f>
        <v>0</v>
      </c>
      <c r="BQ142" s="148">
        <f>IF($R142=BN$17,BO142,0)</f>
        <v>0</v>
      </c>
      <c r="BR142" s="145">
        <v>0</v>
      </c>
      <c r="BS142" s="148">
        <f>100*BR142/$AI142</f>
        <v>0</v>
      </c>
      <c r="BT142" s="145">
        <f>IF(BS142&gt;$AI$8,1,0)</f>
        <v>0</v>
      </c>
      <c r="BU142" s="148">
        <f>IF($R142=BR$17,BS142,0)</f>
        <v>0</v>
      </c>
      <c r="BV142" s="145">
        <v>0</v>
      </c>
      <c r="BW142" s="148">
        <f>100*BV142/$AI142</f>
        <v>0</v>
      </c>
      <c r="BX142" s="145">
        <f>IF(BW142&gt;$AI$8,1,0)</f>
        <v>0</v>
      </c>
      <c r="BY142" s="148">
        <f>IF($R142=BV$17,BW142,0)</f>
        <v>0</v>
      </c>
      <c r="BZ142" s="145">
        <v>0</v>
      </c>
      <c r="CA142" s="148">
        <f>100*BZ142/$AI142</f>
        <v>0</v>
      </c>
      <c r="CB142" s="145">
        <f>IF(CA142&gt;$AI$8,1,0)</f>
        <v>0</v>
      </c>
      <c r="CC142" s="148">
        <f>IF($R142=BZ$17,CA142,0)</f>
        <v>0</v>
      </c>
      <c r="CD142" s="145">
        <v>0</v>
      </c>
      <c r="CE142" s="148">
        <f>100*CD142/$AI142</f>
        <v>0</v>
      </c>
      <c r="CF142" s="145">
        <f>IF(CE142&gt;$AI$8,1,0)</f>
        <v>0</v>
      </c>
      <c r="CG142" s="148">
        <f>IF($R142=CD$17,CE142,0)</f>
        <v>0</v>
      </c>
      <c r="CH142" s="145">
        <v>0</v>
      </c>
      <c r="CI142" s="148">
        <f>100*CH142/$AI142</f>
        <v>0</v>
      </c>
      <c r="CJ142" s="145">
        <f>IF(CI142&gt;$AI$8,1,0)</f>
        <v>0</v>
      </c>
      <c r="CK142" s="148">
        <f>IF($R142=CH$17,CI142,0)</f>
        <v>0</v>
      </c>
      <c r="CL142" s="145">
        <v>1085</v>
      </c>
      <c r="CM142" s="145">
        <v>0</v>
      </c>
      <c r="CN142" s="149"/>
    </row>
    <row r="143" ht="15.75" customHeight="1">
      <c r="A143" t="s" s="179">
        <v>2661</v>
      </c>
      <c r="B143" t="s" s="180">
        <v>84</v>
      </c>
      <c r="C143" t="s" s="180">
        <v>2662</v>
      </c>
      <c r="D143" t="s" s="181">
        <v>86</v>
      </c>
      <c r="E143" t="s" s="182">
        <v>79</v>
      </c>
      <c r="F143" t="s" s="130">
        <v>80</v>
      </c>
      <c r="G143" t="s" s="130">
        <v>604</v>
      </c>
      <c r="H143" t="s" s="130">
        <v>2663</v>
      </c>
      <c r="I143" t="s" s="130">
        <v>64</v>
      </c>
      <c r="J143" t="s" s="130">
        <v>50</v>
      </c>
      <c r="K143" t="s" s="183">
        <f>_xlfn.IFS(Q143=0,O143,T143=1,R143,U143=1,AA143)</f>
        <v>28</v>
      </c>
      <c r="L143" s="189">
        <f>_xlfn.IFS(Q143=0,P143,T143=1,S143,U143=1,AB143)</f>
        <v>49.4623655913978</v>
      </c>
      <c r="M143" t="s" s="130">
        <f>IF(O143="Lab","over","under")</f>
        <v>2429</v>
      </c>
      <c r="N143" s="173">
        <v>1</v>
      </c>
      <c r="O143" t="s" s="184">
        <v>28</v>
      </c>
      <c r="P143" s="131">
        <f>AQ143</f>
        <v>49.4623655913978</v>
      </c>
      <c r="Q143" s="173">
        <f>T143+U143+V143</f>
        <v>0</v>
      </c>
      <c r="R143" t="s" s="185">
        <v>2365</v>
      </c>
      <c r="S143" s="131">
        <f>BA143</f>
        <v>18.0607337764089</v>
      </c>
      <c r="T143" s="169"/>
      <c r="U143" s="169"/>
      <c r="V143" s="169"/>
      <c r="W143" s="169"/>
      <c r="X143" t="s" s="130">
        <f>IF($A143=Y143,"ok","bad")</f>
        <v>2430</v>
      </c>
      <c r="Y143" t="s" s="130">
        <v>2661</v>
      </c>
      <c r="Z143" t="s" s="130">
        <v>2662</v>
      </c>
      <c r="AA143" t="s" s="186">
        <v>27</v>
      </c>
      <c r="AB143" s="125">
        <f>100*AC143</f>
        <v>16.858486</v>
      </c>
      <c r="AC143" s="191">
        <v>0.16858486</v>
      </c>
      <c r="AD143" t="s" s="187">
        <v>31</v>
      </c>
      <c r="AE143" s="125">
        <v>7.3755876</v>
      </c>
      <c r="AF143" s="191">
        <v>0.073755876</v>
      </c>
      <c r="AG143" s="169"/>
      <c r="AH143" s="173">
        <v>75773</v>
      </c>
      <c r="AI143" s="173">
        <v>37014</v>
      </c>
      <c r="AJ143" s="173">
        <v>144</v>
      </c>
      <c r="AK143" s="173">
        <v>11623</v>
      </c>
      <c r="AL143" s="173">
        <v>6240</v>
      </c>
      <c r="AM143" s="175">
        <f>100*AL143/$AI143</f>
        <v>16.8584859782785</v>
      </c>
      <c r="AN143" s="173">
        <f>IF(AM143&gt;$AI$8,1,0)</f>
        <v>0</v>
      </c>
      <c r="AO143" s="175">
        <f>IF($R143=AL$17,AM143,0)</f>
        <v>0</v>
      </c>
      <c r="AP143" s="173">
        <v>18308</v>
      </c>
      <c r="AQ143" s="175">
        <f>100*AP143/$AI143</f>
        <v>49.4623655913978</v>
      </c>
      <c r="AR143" s="173">
        <f>IF(AQ143&gt;$AI$8,1,0)</f>
        <v>0</v>
      </c>
      <c r="AS143" s="175">
        <f>IF($R143=AP$17,AQ143,0)</f>
        <v>0</v>
      </c>
      <c r="AT143" s="173">
        <v>1227</v>
      </c>
      <c r="AU143" s="175">
        <f>100*AT143/$AI143</f>
        <v>3.31496190630572</v>
      </c>
      <c r="AV143" s="173">
        <f>IF(AU143&gt;$AI$8,1,0)</f>
        <v>0</v>
      </c>
      <c r="AW143" s="175">
        <f>IF($R143=AT$17,AU143,0)</f>
        <v>0</v>
      </c>
      <c r="AX143" s="173">
        <v>6685</v>
      </c>
      <c r="AY143" s="175">
        <f>100*AX143/$AI143</f>
        <v>18.0607337764089</v>
      </c>
      <c r="AZ143" s="173">
        <f>IF(AY143&gt;$AI$8,1,0)</f>
        <v>0</v>
      </c>
      <c r="BA143" s="175">
        <f>IF($R143=AX$17,AY143,0)</f>
        <v>18.0607337764089</v>
      </c>
      <c r="BB143" s="173">
        <v>2730</v>
      </c>
      <c r="BC143" s="175">
        <f>100*BB143/$AI143</f>
        <v>7.37558761549684</v>
      </c>
      <c r="BD143" s="173">
        <f>IF(BC143&gt;$AI$8,1,0)</f>
        <v>0</v>
      </c>
      <c r="BE143" s="175">
        <f>IF($R143=BB$17,BC143,0)</f>
        <v>0</v>
      </c>
      <c r="BF143" s="173">
        <v>0</v>
      </c>
      <c r="BG143" s="175">
        <f>100*BF143/$AI143</f>
        <v>0</v>
      </c>
      <c r="BH143" s="173">
        <f>IF(BG143&gt;$AI$8,1,0)</f>
        <v>0</v>
      </c>
      <c r="BI143" s="175">
        <f>IF($R143=BF$17,BG143,0)</f>
        <v>0</v>
      </c>
      <c r="BJ143" s="173">
        <v>0</v>
      </c>
      <c r="BK143" s="175">
        <f>100*BJ143/$AI143</f>
        <v>0</v>
      </c>
      <c r="BL143" s="173">
        <f>IF(BK143&gt;$AI$8,1,0)</f>
        <v>0</v>
      </c>
      <c r="BM143" s="175">
        <f>IF($R143=BJ$17,BK143,0)</f>
        <v>0</v>
      </c>
      <c r="BN143" s="173">
        <v>0</v>
      </c>
      <c r="BO143" s="175">
        <f>100*BN143/$AI143</f>
        <v>0</v>
      </c>
      <c r="BP143" s="173">
        <f>IF(BO143&gt;$AI$8,1,0)</f>
        <v>0</v>
      </c>
      <c r="BQ143" s="175">
        <f>IF($R143=BN$17,BO143,0)</f>
        <v>0</v>
      </c>
      <c r="BR143" s="173">
        <v>0</v>
      </c>
      <c r="BS143" s="175">
        <f>100*BR143/$AI143</f>
        <v>0</v>
      </c>
      <c r="BT143" s="173">
        <f>IF(BS143&gt;$AI$8,1,0)</f>
        <v>0</v>
      </c>
      <c r="BU143" s="175">
        <f>IF($R143=BR$17,BS143,0)</f>
        <v>0</v>
      </c>
      <c r="BV143" s="173">
        <v>0</v>
      </c>
      <c r="BW143" s="175">
        <f>100*BV143/$AI143</f>
        <v>0</v>
      </c>
      <c r="BX143" s="173">
        <f>IF(BW143&gt;$AI$8,1,0)</f>
        <v>0</v>
      </c>
      <c r="BY143" s="175">
        <f>IF($R143=BV$17,BW143,0)</f>
        <v>0</v>
      </c>
      <c r="BZ143" s="173">
        <v>0</v>
      </c>
      <c r="CA143" s="175">
        <f>100*BZ143/$AI143</f>
        <v>0</v>
      </c>
      <c r="CB143" s="173">
        <f>IF(CA143&gt;$AI$8,1,0)</f>
        <v>0</v>
      </c>
      <c r="CC143" s="175">
        <f>IF($R143=BZ$17,CA143,0)</f>
        <v>0</v>
      </c>
      <c r="CD143" s="173">
        <v>0</v>
      </c>
      <c r="CE143" s="175">
        <f>100*CD143/$AI143</f>
        <v>0</v>
      </c>
      <c r="CF143" s="173">
        <f>IF(CE143&gt;$AI$8,1,0)</f>
        <v>0</v>
      </c>
      <c r="CG143" s="175">
        <f>IF($R143=CD$17,CE143,0)</f>
        <v>0</v>
      </c>
      <c r="CH143" s="173">
        <v>0</v>
      </c>
      <c r="CI143" s="175">
        <f>100*CH143/$AI143</f>
        <v>0</v>
      </c>
      <c r="CJ143" s="173">
        <f>IF(CI143&gt;$AI$8,1,0)</f>
        <v>0</v>
      </c>
      <c r="CK143" s="175">
        <f>IF($R143=CH$17,CI143,0)</f>
        <v>0</v>
      </c>
      <c r="CL143" s="173">
        <v>927</v>
      </c>
      <c r="CM143" s="173">
        <v>0</v>
      </c>
      <c r="CN143" s="176"/>
    </row>
    <row r="144" ht="15.75" customHeight="1">
      <c r="A144" t="s" s="179">
        <v>2664</v>
      </c>
      <c r="B144" t="s" s="180">
        <v>90</v>
      </c>
      <c r="C144" t="s" s="180">
        <v>1981</v>
      </c>
      <c r="D144" t="s" s="181">
        <v>93</v>
      </c>
      <c r="E144" t="s" s="188">
        <v>79</v>
      </c>
      <c r="F144" t="s" s="146">
        <v>46</v>
      </c>
      <c r="G144" t="s" s="146">
        <v>563</v>
      </c>
      <c r="H144" t="s" s="146">
        <v>1982</v>
      </c>
      <c r="I144" t="s" s="146">
        <v>49</v>
      </c>
      <c r="J144" t="s" s="146">
        <v>50</v>
      </c>
      <c r="K144" t="s" s="183">
        <f>_xlfn.IFS(Q144=0,O144,T144=1,R144,U144=1,AA144)</f>
        <v>28</v>
      </c>
      <c r="L144" s="189">
        <f>_xlfn.IFS(Q144=0,P144,T144=1,S144,U144=1,AB144)</f>
        <v>43.8250221541932</v>
      </c>
      <c r="M144" t="s" s="146">
        <f>IF(O144="Lab","over","under")</f>
        <v>2429</v>
      </c>
      <c r="N144" s="145">
        <v>1</v>
      </c>
      <c r="O144" t="s" s="184">
        <v>28</v>
      </c>
      <c r="P144" s="147">
        <f>AQ144</f>
        <v>43.8250221541932</v>
      </c>
      <c r="Q144" s="145">
        <f>T144+U144+V144</f>
        <v>0</v>
      </c>
      <c r="R144" t="s" s="185">
        <v>2365</v>
      </c>
      <c r="S144" s="147">
        <f>BA144</f>
        <v>20.8947608689814</v>
      </c>
      <c r="T144" s="138"/>
      <c r="U144" s="138"/>
      <c r="V144" s="138"/>
      <c r="W144" s="138"/>
      <c r="X144" t="s" s="146">
        <f>IF($A144=Y144,"ok","bad")</f>
        <v>2430</v>
      </c>
      <c r="Y144" t="s" s="146">
        <v>2664</v>
      </c>
      <c r="Z144" t="s" s="146">
        <v>1981</v>
      </c>
      <c r="AA144" t="s" s="186">
        <v>27</v>
      </c>
      <c r="AB144" s="141">
        <f>100*AC144</f>
        <v>18.4537716</v>
      </c>
      <c r="AC144" s="190">
        <v>0.184537716</v>
      </c>
      <c r="AD144" t="s" s="187">
        <v>31</v>
      </c>
      <c r="AE144" s="141">
        <v>7.3713043</v>
      </c>
      <c r="AF144" s="190">
        <v>0.07371304300000001</v>
      </c>
      <c r="AG144" s="138"/>
      <c r="AH144" s="145">
        <v>72265</v>
      </c>
      <c r="AI144" s="145">
        <v>37239</v>
      </c>
      <c r="AJ144" s="145">
        <v>117</v>
      </c>
      <c r="AK144" s="145">
        <v>8539</v>
      </c>
      <c r="AL144" s="145">
        <v>6872</v>
      </c>
      <c r="AM144" s="148">
        <f>100*AL144/$AI144</f>
        <v>18.4537715835549</v>
      </c>
      <c r="AN144" s="145">
        <f>IF(AM144&gt;$AI$8,1,0)</f>
        <v>0</v>
      </c>
      <c r="AO144" s="148">
        <f>IF($R144=AL$17,AM144,0)</f>
        <v>0</v>
      </c>
      <c r="AP144" s="145">
        <v>16320</v>
      </c>
      <c r="AQ144" s="148">
        <f>100*AP144/$AI144</f>
        <v>43.8250221541932</v>
      </c>
      <c r="AR144" s="145">
        <f>IF(AQ144&gt;$AI$8,1,0)</f>
        <v>0</v>
      </c>
      <c r="AS144" s="148">
        <f>IF($R144=AP$17,AQ144,0)</f>
        <v>0</v>
      </c>
      <c r="AT144" s="145">
        <v>1080</v>
      </c>
      <c r="AU144" s="148">
        <f>100*AT144/$AI144</f>
        <v>2.90018528961573</v>
      </c>
      <c r="AV144" s="145">
        <f>IF(AU144&gt;$AI$8,1,0)</f>
        <v>0</v>
      </c>
      <c r="AW144" s="148">
        <f>IF($R144=AT$17,AU144,0)</f>
        <v>0</v>
      </c>
      <c r="AX144" s="145">
        <v>7781</v>
      </c>
      <c r="AY144" s="148">
        <f>100*AX144/$AI144</f>
        <v>20.8947608689814</v>
      </c>
      <c r="AZ144" s="145">
        <f>IF(AY144&gt;$AI$8,1,0)</f>
        <v>0</v>
      </c>
      <c r="BA144" s="148">
        <f>IF($R144=AX$17,AY144,0)</f>
        <v>20.8947608689814</v>
      </c>
      <c r="BB144" s="145">
        <v>2745</v>
      </c>
      <c r="BC144" s="148">
        <f>100*BB144/$AI144</f>
        <v>7.3713042777733</v>
      </c>
      <c r="BD144" s="145">
        <f>IF(BC144&gt;$AI$8,1,0)</f>
        <v>0</v>
      </c>
      <c r="BE144" s="148">
        <f>IF($R144=BB$17,BC144,0)</f>
        <v>0</v>
      </c>
      <c r="BF144" s="145">
        <v>0</v>
      </c>
      <c r="BG144" s="148">
        <f>100*BF144/$AI144</f>
        <v>0</v>
      </c>
      <c r="BH144" s="145">
        <f>IF(BG144&gt;$AI$8,1,0)</f>
        <v>0</v>
      </c>
      <c r="BI144" s="148">
        <f>IF($R144=BF$17,BG144,0)</f>
        <v>0</v>
      </c>
      <c r="BJ144" s="145">
        <v>0</v>
      </c>
      <c r="BK144" s="148">
        <f>100*BJ144/$AI144</f>
        <v>0</v>
      </c>
      <c r="BL144" s="145">
        <f>IF(BK144&gt;$AI$8,1,0)</f>
        <v>0</v>
      </c>
      <c r="BM144" s="148">
        <f>IF($R144=BJ$17,BK144,0)</f>
        <v>0</v>
      </c>
      <c r="BN144" s="145">
        <v>0</v>
      </c>
      <c r="BO144" s="148">
        <f>100*BN144/$AI144</f>
        <v>0</v>
      </c>
      <c r="BP144" s="145">
        <f>IF(BO144&gt;$AI$8,1,0)</f>
        <v>0</v>
      </c>
      <c r="BQ144" s="148">
        <f>IF($R144=BN$17,BO144,0)</f>
        <v>0</v>
      </c>
      <c r="BR144" s="145">
        <v>0</v>
      </c>
      <c r="BS144" s="148">
        <f>100*BR144/$AI144</f>
        <v>0</v>
      </c>
      <c r="BT144" s="145">
        <f>IF(BS144&gt;$AI$8,1,0)</f>
        <v>0</v>
      </c>
      <c r="BU144" s="148">
        <f>IF($R144=BR$17,BS144,0)</f>
        <v>0</v>
      </c>
      <c r="BV144" s="145">
        <v>0</v>
      </c>
      <c r="BW144" s="148">
        <f>100*BV144/$AI144</f>
        <v>0</v>
      </c>
      <c r="BX144" s="145">
        <f>IF(BW144&gt;$AI$8,1,0)</f>
        <v>0</v>
      </c>
      <c r="BY144" s="148">
        <f>IF($R144=BV$17,BW144,0)</f>
        <v>0</v>
      </c>
      <c r="BZ144" s="145">
        <v>0</v>
      </c>
      <c r="CA144" s="148">
        <f>100*BZ144/$AI144</f>
        <v>0</v>
      </c>
      <c r="CB144" s="145">
        <f>IF(CA144&gt;$AI$8,1,0)</f>
        <v>0</v>
      </c>
      <c r="CC144" s="148">
        <f>IF($R144=BZ$17,CA144,0)</f>
        <v>0</v>
      </c>
      <c r="CD144" s="145">
        <v>0</v>
      </c>
      <c r="CE144" s="148">
        <f>100*CD144/$AI144</f>
        <v>0</v>
      </c>
      <c r="CF144" s="145">
        <f>IF(CE144&gt;$AI$8,1,0)</f>
        <v>0</v>
      </c>
      <c r="CG144" s="148">
        <f>IF($R144=CD$17,CE144,0)</f>
        <v>0</v>
      </c>
      <c r="CH144" s="145">
        <v>0</v>
      </c>
      <c r="CI144" s="148">
        <f>100*CH144/$AI144</f>
        <v>0</v>
      </c>
      <c r="CJ144" s="145">
        <f>IF(CI144&gt;$AI$8,1,0)</f>
        <v>0</v>
      </c>
      <c r="CK144" s="148">
        <f>IF($R144=CH$17,CI144,0)</f>
        <v>0</v>
      </c>
      <c r="CL144" s="145">
        <v>0</v>
      </c>
      <c r="CM144" s="145">
        <v>0</v>
      </c>
      <c r="CN144" s="149"/>
    </row>
    <row r="145" ht="15.75" customHeight="1">
      <c r="A145" t="s" s="179">
        <v>1428</v>
      </c>
      <c r="B145" t="s" s="180">
        <v>58</v>
      </c>
      <c r="C145" t="s" s="180">
        <v>1429</v>
      </c>
      <c r="D145" t="s" s="181">
        <v>60</v>
      </c>
      <c r="E145" t="s" s="182">
        <v>60</v>
      </c>
      <c r="F145" t="s" s="130">
        <v>46</v>
      </c>
      <c r="G145" t="s" s="130">
        <v>62</v>
      </c>
      <c r="H145" t="s" s="130">
        <v>2665</v>
      </c>
      <c r="I145" t="s" s="130">
        <v>64</v>
      </c>
      <c r="J145" t="s" s="130">
        <v>2585</v>
      </c>
      <c r="K145" t="s" s="183">
        <f>_xlfn.IFS(Q145=0,O145,T145=1,R145,U145=1,AA145)</f>
        <v>28</v>
      </c>
      <c r="L145" s="189">
        <f>_xlfn.IFS(Q145=0,P145,T145=1,S145,U145=1,AB145)</f>
        <v>48.6357975772671</v>
      </c>
      <c r="M145" t="s" s="130">
        <f>IF(O145="Lab","over","under")</f>
        <v>2429</v>
      </c>
      <c r="N145" s="173">
        <v>1</v>
      </c>
      <c r="O145" t="s" s="184">
        <v>28</v>
      </c>
      <c r="P145" s="131">
        <f>AQ145</f>
        <v>48.6357975772671</v>
      </c>
      <c r="Q145" s="173">
        <f>T145+U145+V145</f>
        <v>0</v>
      </c>
      <c r="R145" t="s" s="185">
        <v>32</v>
      </c>
      <c r="S145" s="131">
        <f>BI145</f>
        <v>30.1437790105287</v>
      </c>
      <c r="T145" s="169"/>
      <c r="U145" s="169"/>
      <c r="V145" s="169"/>
      <c r="W145" s="169"/>
      <c r="X145" t="s" s="130">
        <f>IF($A145=Y145,"ok","bad")</f>
        <v>2430</v>
      </c>
      <c r="Y145" t="s" s="130">
        <v>1428</v>
      </c>
      <c r="Z145" t="s" s="130">
        <v>1429</v>
      </c>
      <c r="AA145" t="s" s="186">
        <v>2365</v>
      </c>
      <c r="AB145" s="125">
        <f>100*AC145</f>
        <v>7.4176384</v>
      </c>
      <c r="AC145" s="191">
        <v>0.074176384</v>
      </c>
      <c r="AD145" t="s" s="187">
        <v>27</v>
      </c>
      <c r="AE145" s="125">
        <v>7.3542398</v>
      </c>
      <c r="AF145" s="191">
        <v>0.07354239799999999</v>
      </c>
      <c r="AG145" s="169"/>
      <c r="AH145" s="173">
        <v>73554</v>
      </c>
      <c r="AI145" s="173">
        <v>44165</v>
      </c>
      <c r="AJ145" s="173">
        <v>162</v>
      </c>
      <c r="AK145" s="173">
        <v>8167</v>
      </c>
      <c r="AL145" s="173">
        <v>3248</v>
      </c>
      <c r="AM145" s="175">
        <f>100*AL145/$AI145</f>
        <v>7.35423978263331</v>
      </c>
      <c r="AN145" s="173">
        <f>IF(AM145&gt;$AI$8,1,0)</f>
        <v>0</v>
      </c>
      <c r="AO145" s="175">
        <f>IF($R145=AL$17,AM145,0)</f>
        <v>0</v>
      </c>
      <c r="AP145" s="173">
        <v>21480</v>
      </c>
      <c r="AQ145" s="175">
        <f>100*AP145/$AI145</f>
        <v>48.6357975772671</v>
      </c>
      <c r="AR145" s="173">
        <f>IF(AQ145&gt;$AI$8,1,0)</f>
        <v>0</v>
      </c>
      <c r="AS145" s="175">
        <f>IF($R145=AP$17,AQ145,0)</f>
        <v>0</v>
      </c>
      <c r="AT145" s="173">
        <v>2589</v>
      </c>
      <c r="AU145" s="175">
        <f>100*AT145/$AI145</f>
        <v>5.86210800407563</v>
      </c>
      <c r="AV145" s="173">
        <f>IF(AU145&gt;$AI$8,1,0)</f>
        <v>0</v>
      </c>
      <c r="AW145" s="175">
        <f>IF($R145=AT$17,AU145,0)</f>
        <v>0</v>
      </c>
      <c r="AX145" s="173">
        <v>3276</v>
      </c>
      <c r="AY145" s="175">
        <f>100*AX145/$AI145</f>
        <v>7.41763840144911</v>
      </c>
      <c r="AZ145" s="173">
        <f>IF(AY145&gt;$AI$8,1,0)</f>
        <v>0</v>
      </c>
      <c r="BA145" s="175">
        <f>IF($R145=AX$17,AY145,0)</f>
        <v>0</v>
      </c>
      <c r="BB145" s="173">
        <v>0</v>
      </c>
      <c r="BC145" s="175">
        <f>100*BB145/$AI145</f>
        <v>0</v>
      </c>
      <c r="BD145" s="173">
        <f>IF(BC145&gt;$AI$8,1,0)</f>
        <v>0</v>
      </c>
      <c r="BE145" s="175">
        <f>IF($R145=BB$17,BC145,0)</f>
        <v>0</v>
      </c>
      <c r="BF145" s="173">
        <v>13313</v>
      </c>
      <c r="BG145" s="175">
        <f>100*BF145/$AI145</f>
        <v>30.1437790105287</v>
      </c>
      <c r="BH145" s="173">
        <f>IF(BG145&gt;$AI$8,1,0)</f>
        <v>0</v>
      </c>
      <c r="BI145" s="175">
        <f>IF($R145=BF$17,BG145,0)</f>
        <v>30.1437790105287</v>
      </c>
      <c r="BJ145" s="173">
        <v>0</v>
      </c>
      <c r="BK145" s="175">
        <f>100*BJ145/$AI145</f>
        <v>0</v>
      </c>
      <c r="BL145" s="173">
        <f>IF(BK145&gt;$AI$8,1,0)</f>
        <v>0</v>
      </c>
      <c r="BM145" s="175">
        <f>IF($R145=BJ$17,BK145,0)</f>
        <v>0</v>
      </c>
      <c r="BN145" s="173">
        <v>0</v>
      </c>
      <c r="BO145" s="175">
        <f>100*BN145/$AI145</f>
        <v>0</v>
      </c>
      <c r="BP145" s="173">
        <f>IF(BO145&gt;$AI$8,1,0)</f>
        <v>0</v>
      </c>
      <c r="BQ145" s="175">
        <f>IF($R145=BN$17,BO145,0)</f>
        <v>0</v>
      </c>
      <c r="BR145" s="173">
        <v>0</v>
      </c>
      <c r="BS145" s="175">
        <f>100*BR145/$AI145</f>
        <v>0</v>
      </c>
      <c r="BT145" s="173">
        <f>IF(BS145&gt;$AI$8,1,0)</f>
        <v>0</v>
      </c>
      <c r="BU145" s="175">
        <f>IF($R145=BR$17,BS145,0)</f>
        <v>0</v>
      </c>
      <c r="BV145" s="173">
        <v>0</v>
      </c>
      <c r="BW145" s="175">
        <f>100*BV145/$AI145</f>
        <v>0</v>
      </c>
      <c r="BX145" s="173">
        <f>IF(BW145&gt;$AI$8,1,0)</f>
        <v>0</v>
      </c>
      <c r="BY145" s="175">
        <f>IF($R145=BV$17,BW145,0)</f>
        <v>0</v>
      </c>
      <c r="BZ145" s="173">
        <v>0</v>
      </c>
      <c r="CA145" s="175">
        <f>100*BZ145/$AI145</f>
        <v>0</v>
      </c>
      <c r="CB145" s="173">
        <f>IF(CA145&gt;$AI$8,1,0)</f>
        <v>0</v>
      </c>
      <c r="CC145" s="175">
        <f>IF($R145=BZ$17,CA145,0)</f>
        <v>0</v>
      </c>
      <c r="CD145" s="173">
        <v>0</v>
      </c>
      <c r="CE145" s="175">
        <f>100*CD145/$AI145</f>
        <v>0</v>
      </c>
      <c r="CF145" s="173">
        <f>IF(CE145&gt;$AI$8,1,0)</f>
        <v>0</v>
      </c>
      <c r="CG145" s="175">
        <f>IF($R145=CD$17,CE145,0)</f>
        <v>0</v>
      </c>
      <c r="CH145" s="173">
        <v>0</v>
      </c>
      <c r="CI145" s="175">
        <f>100*CH145/$AI145</f>
        <v>0</v>
      </c>
      <c r="CJ145" s="173">
        <f>IF(CI145&gt;$AI$8,1,0)</f>
        <v>0</v>
      </c>
      <c r="CK145" s="175">
        <f>IF($R145=CH$17,CI145,0)</f>
        <v>0</v>
      </c>
      <c r="CL145" s="173">
        <v>0</v>
      </c>
      <c r="CM145" s="173">
        <v>0</v>
      </c>
      <c r="CN145" s="176"/>
    </row>
    <row r="146" ht="15.75" customHeight="1">
      <c r="A146" t="s" s="179">
        <v>2666</v>
      </c>
      <c r="B146" t="s" s="180">
        <v>75</v>
      </c>
      <c r="C146" t="s" s="180">
        <v>190</v>
      </c>
      <c r="D146" t="s" s="181">
        <v>78</v>
      </c>
      <c r="E146" t="s" s="188">
        <v>79</v>
      </c>
      <c r="F146" t="s" s="146">
        <v>80</v>
      </c>
      <c r="G146" t="s" s="146">
        <v>379</v>
      </c>
      <c r="H146" t="s" s="146">
        <v>2667</v>
      </c>
      <c r="I146" t="s" s="146">
        <v>49</v>
      </c>
      <c r="J146" t="s" s="146">
        <v>1733</v>
      </c>
      <c r="K146" t="s" s="183">
        <f>_xlfn.IFS(Q146=0,O146,T146=1,R146,U146=1,AA146)</f>
        <v>28</v>
      </c>
      <c r="L146" s="189">
        <f>_xlfn.IFS(Q146=0,P146,T146=1,S146,U146=1,AB146)</f>
        <v>42.7075465920921</v>
      </c>
      <c r="M146" t="s" s="146">
        <f>IF(O146="Lab","over","under")</f>
        <v>2429</v>
      </c>
      <c r="N146" s="145">
        <v>1</v>
      </c>
      <c r="O146" t="s" s="184">
        <v>28</v>
      </c>
      <c r="P146" s="147">
        <f>AQ146</f>
        <v>42.7075465920921</v>
      </c>
      <c r="Q146" s="145">
        <f>T146+U146+V146</f>
        <v>0</v>
      </c>
      <c r="R146" t="s" s="185">
        <v>27</v>
      </c>
      <c r="S146" s="147">
        <f>AO146</f>
        <v>29.4719222682643</v>
      </c>
      <c r="T146" s="138"/>
      <c r="U146" s="138"/>
      <c r="V146" s="138"/>
      <c r="W146" s="138"/>
      <c r="X146" t="s" s="146">
        <f>IF($A146=Y146,"ok","bad")</f>
        <v>2430</v>
      </c>
      <c r="Y146" t="s" s="146">
        <v>2666</v>
      </c>
      <c r="Z146" t="s" s="146">
        <v>190</v>
      </c>
      <c r="AA146" t="s" s="186">
        <v>2365</v>
      </c>
      <c r="AB146" s="141">
        <f>100*AC146</f>
        <v>12.8886076</v>
      </c>
      <c r="AC146" s="190">
        <v>0.128886076</v>
      </c>
      <c r="AD146" t="s" s="187">
        <v>31</v>
      </c>
      <c r="AE146" s="141">
        <v>7.2832677</v>
      </c>
      <c r="AF146" s="190">
        <v>0.072832677</v>
      </c>
      <c r="AG146" s="138"/>
      <c r="AH146" s="145">
        <v>78487</v>
      </c>
      <c r="AI146" s="145">
        <v>48989</v>
      </c>
      <c r="AJ146" s="145">
        <v>189</v>
      </c>
      <c r="AK146" s="145">
        <v>6484</v>
      </c>
      <c r="AL146" s="145">
        <v>14438</v>
      </c>
      <c r="AM146" s="148">
        <f>100*AL146/$AI146</f>
        <v>29.4719222682643</v>
      </c>
      <c r="AN146" s="145">
        <f>IF(AM146&gt;$AI$8,1,0)</f>
        <v>0</v>
      </c>
      <c r="AO146" s="148">
        <f>IF($R146=AL$17,AM146,0)</f>
        <v>29.4719222682643</v>
      </c>
      <c r="AP146" s="145">
        <v>20922</v>
      </c>
      <c r="AQ146" s="148">
        <f>100*AP146/$AI146</f>
        <v>42.7075465920921</v>
      </c>
      <c r="AR146" s="145">
        <f>IF(AQ146&gt;$AI$8,1,0)</f>
        <v>0</v>
      </c>
      <c r="AS146" s="148">
        <f>IF($R146=AP$17,AQ146,0)</f>
        <v>0</v>
      </c>
      <c r="AT146" s="145">
        <v>3176</v>
      </c>
      <c r="AU146" s="148">
        <f>100*AT146/$AI146</f>
        <v>6.48308804017228</v>
      </c>
      <c r="AV146" s="145">
        <f>IF(AU146&gt;$AI$8,1,0)</f>
        <v>0</v>
      </c>
      <c r="AW146" s="148">
        <f>IF($R146=AT$17,AU146,0)</f>
        <v>0</v>
      </c>
      <c r="AX146" s="145">
        <v>6314</v>
      </c>
      <c r="AY146" s="148">
        <f>100*AX146/$AI146</f>
        <v>12.8886076466145</v>
      </c>
      <c r="AZ146" s="145">
        <f>IF(AY146&gt;$AI$8,1,0)</f>
        <v>0</v>
      </c>
      <c r="BA146" s="148">
        <f>IF($R146=AX$17,AY146,0)</f>
        <v>0</v>
      </c>
      <c r="BB146" s="145">
        <v>3568</v>
      </c>
      <c r="BC146" s="148">
        <f>100*BB146/$AI146</f>
        <v>7.28326767233461</v>
      </c>
      <c r="BD146" s="145">
        <f>IF(BC146&gt;$AI$8,1,0)</f>
        <v>0</v>
      </c>
      <c r="BE146" s="148">
        <f>IF($R146=BB$17,BC146,0)</f>
        <v>0</v>
      </c>
      <c r="BF146" s="145">
        <v>0</v>
      </c>
      <c r="BG146" s="148">
        <f>100*BF146/$AI146</f>
        <v>0</v>
      </c>
      <c r="BH146" s="145">
        <f>IF(BG146&gt;$AI$8,1,0)</f>
        <v>0</v>
      </c>
      <c r="BI146" s="148">
        <f>IF($R146=BF$17,BG146,0)</f>
        <v>0</v>
      </c>
      <c r="BJ146" s="145">
        <v>0</v>
      </c>
      <c r="BK146" s="148">
        <f>100*BJ146/$AI146</f>
        <v>0</v>
      </c>
      <c r="BL146" s="145">
        <f>IF(BK146&gt;$AI$8,1,0)</f>
        <v>0</v>
      </c>
      <c r="BM146" s="148">
        <f>IF($R146=BJ$17,BK146,0)</f>
        <v>0</v>
      </c>
      <c r="BN146" s="145">
        <v>0</v>
      </c>
      <c r="BO146" s="148">
        <f>100*BN146/$AI146</f>
        <v>0</v>
      </c>
      <c r="BP146" s="145">
        <f>IF(BO146&gt;$AI$8,1,0)</f>
        <v>0</v>
      </c>
      <c r="BQ146" s="148">
        <f>IF($R146=BN$17,BO146,0)</f>
        <v>0</v>
      </c>
      <c r="BR146" s="145">
        <v>0</v>
      </c>
      <c r="BS146" s="148">
        <f>100*BR146/$AI146</f>
        <v>0</v>
      </c>
      <c r="BT146" s="145">
        <f>IF(BS146&gt;$AI$8,1,0)</f>
        <v>0</v>
      </c>
      <c r="BU146" s="148">
        <f>IF($R146=BR$17,BS146,0)</f>
        <v>0</v>
      </c>
      <c r="BV146" s="145">
        <v>0</v>
      </c>
      <c r="BW146" s="148">
        <f>100*BV146/$AI146</f>
        <v>0</v>
      </c>
      <c r="BX146" s="145">
        <f>IF(BW146&gt;$AI$8,1,0)</f>
        <v>0</v>
      </c>
      <c r="BY146" s="148">
        <f>IF($R146=BV$17,BW146,0)</f>
        <v>0</v>
      </c>
      <c r="BZ146" s="145">
        <v>0</v>
      </c>
      <c r="CA146" s="148">
        <f>100*BZ146/$AI146</f>
        <v>0</v>
      </c>
      <c r="CB146" s="145">
        <f>IF(CA146&gt;$AI$8,1,0)</f>
        <v>0</v>
      </c>
      <c r="CC146" s="148">
        <f>IF($R146=BZ$17,CA146,0)</f>
        <v>0</v>
      </c>
      <c r="CD146" s="145">
        <v>0</v>
      </c>
      <c r="CE146" s="148">
        <f>100*CD146/$AI146</f>
        <v>0</v>
      </c>
      <c r="CF146" s="145">
        <f>IF(CE146&gt;$AI$8,1,0)</f>
        <v>0</v>
      </c>
      <c r="CG146" s="148">
        <f>IF($R146=CD$17,CE146,0)</f>
        <v>0</v>
      </c>
      <c r="CH146" s="145">
        <v>0</v>
      </c>
      <c r="CI146" s="148">
        <f>100*CH146/$AI146</f>
        <v>0</v>
      </c>
      <c r="CJ146" s="145">
        <f>IF(CI146&gt;$AI$8,1,0)</f>
        <v>0</v>
      </c>
      <c r="CK146" s="148">
        <f>IF($R146=CH$17,CI146,0)</f>
        <v>0</v>
      </c>
      <c r="CL146" s="145">
        <v>201</v>
      </c>
      <c r="CM146" s="145">
        <v>0</v>
      </c>
      <c r="CN146" s="149"/>
    </row>
    <row r="147" ht="15.75" customHeight="1">
      <c r="A147" t="s" s="179">
        <v>2668</v>
      </c>
      <c r="B147" t="s" s="180">
        <v>58</v>
      </c>
      <c r="C147" t="s" s="180">
        <v>2669</v>
      </c>
      <c r="D147" t="s" s="181">
        <v>60</v>
      </c>
      <c r="E147" t="s" s="182">
        <v>60</v>
      </c>
      <c r="F147" t="s" s="130">
        <v>46</v>
      </c>
      <c r="G147" t="s" s="130">
        <v>2670</v>
      </c>
      <c r="H147" t="s" s="130">
        <v>2671</v>
      </c>
      <c r="I147" t="s" s="130">
        <v>64</v>
      </c>
      <c r="J147" t="s" s="130">
        <v>2585</v>
      </c>
      <c r="K147" t="s" s="183">
        <f>_xlfn.IFS(Q147=0,O147,T147=1,R147,U147=1,AA147)</f>
        <v>28</v>
      </c>
      <c r="L147" s="189">
        <f>_xlfn.IFS(Q147=0,P147,T147=1,S147,U147=1,AB147)</f>
        <v>48.5623140000428</v>
      </c>
      <c r="M147" t="s" s="130">
        <f>IF(O147="Lab","over","under")</f>
        <v>2429</v>
      </c>
      <c r="N147" s="173">
        <v>1</v>
      </c>
      <c r="O147" t="s" s="184">
        <v>28</v>
      </c>
      <c r="P147" s="131">
        <f>AQ147</f>
        <v>48.5623140000428</v>
      </c>
      <c r="Q147" s="173">
        <f>T147+U147+V147</f>
        <v>0</v>
      </c>
      <c r="R147" t="s" s="185">
        <v>32</v>
      </c>
      <c r="S147" s="131">
        <f>BI147</f>
        <v>29.171216305907</v>
      </c>
      <c r="T147" s="169"/>
      <c r="U147" s="169"/>
      <c r="V147" s="169"/>
      <c r="W147" s="169"/>
      <c r="X147" t="s" s="130">
        <f>IF($A147=Y147,"ok","bad")</f>
        <v>2430</v>
      </c>
      <c r="Y147" t="s" s="130">
        <v>2668</v>
      </c>
      <c r="Z147" t="s" s="130">
        <v>2669</v>
      </c>
      <c r="AA147" t="s" s="186">
        <v>27</v>
      </c>
      <c r="AB147" s="125">
        <f>100*AC147</f>
        <v>7.5941508</v>
      </c>
      <c r="AC147" s="191">
        <v>0.075941508</v>
      </c>
      <c r="AD147" t="s" s="187">
        <v>2365</v>
      </c>
      <c r="AE147" s="125">
        <v>7.2301796</v>
      </c>
      <c r="AF147" s="191">
        <v>0.072301796</v>
      </c>
      <c r="AG147" s="169"/>
      <c r="AH147" s="173">
        <v>76414</v>
      </c>
      <c r="AI147" s="173">
        <v>46707</v>
      </c>
      <c r="AJ147" s="173">
        <v>131</v>
      </c>
      <c r="AK147" s="173">
        <v>9057</v>
      </c>
      <c r="AL147" s="173">
        <v>3547</v>
      </c>
      <c r="AM147" s="175">
        <f>100*AL147/$AI147</f>
        <v>7.59415076969191</v>
      </c>
      <c r="AN147" s="173">
        <f>IF(AM147&gt;$AI$8,1,0)</f>
        <v>0</v>
      </c>
      <c r="AO147" s="175">
        <f>IF($R147=AL$17,AM147,0)</f>
        <v>0</v>
      </c>
      <c r="AP147" s="173">
        <v>22682</v>
      </c>
      <c r="AQ147" s="175">
        <f>100*AP147/$AI147</f>
        <v>48.5623140000428</v>
      </c>
      <c r="AR147" s="173">
        <f>IF(AQ147&gt;$AI$8,1,0)</f>
        <v>0</v>
      </c>
      <c r="AS147" s="175">
        <f>IF($R147=AP$17,AQ147,0)</f>
        <v>0</v>
      </c>
      <c r="AT147" s="173">
        <v>1074</v>
      </c>
      <c r="AU147" s="175">
        <f>100*AT147/$AI147</f>
        <v>2.29944119725095</v>
      </c>
      <c r="AV147" s="173">
        <f>IF(AU147&gt;$AI$8,1,0)</f>
        <v>0</v>
      </c>
      <c r="AW147" s="175">
        <f>IF($R147=AT$17,AU147,0)</f>
        <v>0</v>
      </c>
      <c r="AX147" s="173">
        <v>3377</v>
      </c>
      <c r="AY147" s="175">
        <f>100*AX147/$AI147</f>
        <v>7.23017963046224</v>
      </c>
      <c r="AZ147" s="173">
        <f>IF(AY147&gt;$AI$8,1,0)</f>
        <v>0</v>
      </c>
      <c r="BA147" s="175">
        <f>IF($R147=AX$17,AY147,0)</f>
        <v>0</v>
      </c>
      <c r="BB147" s="173">
        <v>1811</v>
      </c>
      <c r="BC147" s="175">
        <f>100*BB147/$AI147</f>
        <v>3.87736313614662</v>
      </c>
      <c r="BD147" s="173">
        <f>IF(BC147&gt;$AI$8,1,0)</f>
        <v>0</v>
      </c>
      <c r="BE147" s="175">
        <f>IF($R147=BB$17,BC147,0)</f>
        <v>0</v>
      </c>
      <c r="BF147" s="173">
        <v>13625</v>
      </c>
      <c r="BG147" s="175">
        <f>100*BF147/$AI147</f>
        <v>29.171216305907</v>
      </c>
      <c r="BH147" s="173">
        <f>IF(BG147&gt;$AI$8,1,0)</f>
        <v>0</v>
      </c>
      <c r="BI147" s="175">
        <f>IF($R147=BF$17,BG147,0)</f>
        <v>29.171216305907</v>
      </c>
      <c r="BJ147" s="173">
        <v>0</v>
      </c>
      <c r="BK147" s="175">
        <f>100*BJ147/$AI147</f>
        <v>0</v>
      </c>
      <c r="BL147" s="173">
        <f>IF(BK147&gt;$AI$8,1,0)</f>
        <v>0</v>
      </c>
      <c r="BM147" s="175">
        <f>IF($R147=BJ$17,BK147,0)</f>
        <v>0</v>
      </c>
      <c r="BN147" s="173">
        <v>0</v>
      </c>
      <c r="BO147" s="175">
        <f>100*BN147/$AI147</f>
        <v>0</v>
      </c>
      <c r="BP147" s="173">
        <f>IF(BO147&gt;$AI$8,1,0)</f>
        <v>0</v>
      </c>
      <c r="BQ147" s="175">
        <f>IF($R147=BN$17,BO147,0)</f>
        <v>0</v>
      </c>
      <c r="BR147" s="173">
        <v>0</v>
      </c>
      <c r="BS147" s="175">
        <f>100*BR147/$AI147</f>
        <v>0</v>
      </c>
      <c r="BT147" s="173">
        <f>IF(BS147&gt;$AI$8,1,0)</f>
        <v>0</v>
      </c>
      <c r="BU147" s="175">
        <f>IF($R147=BR$17,BS147,0)</f>
        <v>0</v>
      </c>
      <c r="BV147" s="173">
        <v>0</v>
      </c>
      <c r="BW147" s="175">
        <f>100*BV147/$AI147</f>
        <v>0</v>
      </c>
      <c r="BX147" s="173">
        <f>IF(BW147&gt;$AI$8,1,0)</f>
        <v>0</v>
      </c>
      <c r="BY147" s="175">
        <f>IF($R147=BV$17,BW147,0)</f>
        <v>0</v>
      </c>
      <c r="BZ147" s="173">
        <v>0</v>
      </c>
      <c r="CA147" s="175">
        <f>100*BZ147/$AI147</f>
        <v>0</v>
      </c>
      <c r="CB147" s="173">
        <f>IF(CA147&gt;$AI$8,1,0)</f>
        <v>0</v>
      </c>
      <c r="CC147" s="175">
        <f>IF($R147=BZ$17,CA147,0)</f>
        <v>0</v>
      </c>
      <c r="CD147" s="173">
        <v>0</v>
      </c>
      <c r="CE147" s="175">
        <f>100*CD147/$AI147</f>
        <v>0</v>
      </c>
      <c r="CF147" s="173">
        <f>IF(CE147&gt;$AI$8,1,0)</f>
        <v>0</v>
      </c>
      <c r="CG147" s="175">
        <f>IF($R147=CD$17,CE147,0)</f>
        <v>0</v>
      </c>
      <c r="CH147" s="173">
        <v>0</v>
      </c>
      <c r="CI147" s="175">
        <f>100*CH147/$AI147</f>
        <v>0</v>
      </c>
      <c r="CJ147" s="173">
        <f>IF(CI147&gt;$AI$8,1,0)</f>
        <v>0</v>
      </c>
      <c r="CK147" s="175">
        <f>IF($R147=CH$17,CI147,0)</f>
        <v>0</v>
      </c>
      <c r="CL147" s="173">
        <v>0</v>
      </c>
      <c r="CM147" s="173">
        <v>0</v>
      </c>
      <c r="CN147" s="176"/>
    </row>
    <row r="148" ht="15.75" customHeight="1">
      <c r="A148" t="s" s="179">
        <v>2672</v>
      </c>
      <c r="B148" t="s" s="180">
        <v>42</v>
      </c>
      <c r="C148" t="s" s="180">
        <v>2110</v>
      </c>
      <c r="D148" t="s" s="181">
        <v>45</v>
      </c>
      <c r="E148" t="s" s="188">
        <v>45</v>
      </c>
      <c r="F148" t="s" s="146">
        <v>46</v>
      </c>
      <c r="G148" t="s" s="146">
        <v>340</v>
      </c>
      <c r="H148" t="s" s="146">
        <v>2111</v>
      </c>
      <c r="I148" t="s" s="146">
        <v>49</v>
      </c>
      <c r="J148" t="s" s="146">
        <v>50</v>
      </c>
      <c r="K148" t="s" s="183">
        <f>_xlfn.IFS(Q148=0,O148,T148=1,R148,U148=1,AA148)</f>
        <v>28</v>
      </c>
      <c r="L148" s="189">
        <f>_xlfn.IFS(Q148=0,P148,T148=1,S148,U148=1,AB148)</f>
        <v>42.5038510012603</v>
      </c>
      <c r="M148" t="s" s="146">
        <f>IF(O148="Lab","over","under")</f>
        <v>2429</v>
      </c>
      <c r="N148" s="145">
        <v>1</v>
      </c>
      <c r="O148" t="s" s="184">
        <v>28</v>
      </c>
      <c r="P148" s="147">
        <f>AQ148</f>
        <v>42.5038510012603</v>
      </c>
      <c r="Q148" s="145">
        <f>T148+U148+V148</f>
        <v>0</v>
      </c>
      <c r="R148" t="s" s="185">
        <v>2365</v>
      </c>
      <c r="S148" s="195">
        <f>BA148</f>
        <v>21.9969191989917</v>
      </c>
      <c r="T148" s="138"/>
      <c r="U148" s="138"/>
      <c r="V148" s="138"/>
      <c r="W148" s="138"/>
      <c r="X148" t="s" s="146">
        <f>IF($A148=Y148,"ok","bad")</f>
        <v>2430</v>
      </c>
      <c r="Y148" t="s" s="146">
        <v>2672</v>
      </c>
      <c r="Z148" t="s" s="146">
        <v>2110</v>
      </c>
      <c r="AA148" t="s" s="186">
        <v>27</v>
      </c>
      <c r="AB148" s="141">
        <f>100*AC148</f>
        <v>16.0677776</v>
      </c>
      <c r="AC148" s="190">
        <v>0.160677776</v>
      </c>
      <c r="AD148" t="s" s="187">
        <v>33</v>
      </c>
      <c r="AE148" s="141">
        <v>7.2006722</v>
      </c>
      <c r="AF148" s="190">
        <v>0.072006722</v>
      </c>
      <c r="AG148" s="138"/>
      <c r="AH148" s="145">
        <v>71738</v>
      </c>
      <c r="AI148" s="145">
        <v>35705</v>
      </c>
      <c r="AJ148" s="145">
        <v>117</v>
      </c>
      <c r="AK148" s="145">
        <v>7322</v>
      </c>
      <c r="AL148" s="145">
        <v>5737</v>
      </c>
      <c r="AM148" s="148">
        <f>100*AL148/$AI148</f>
        <v>16.0677776221818</v>
      </c>
      <c r="AN148" s="145">
        <f>IF(AM148&gt;$AI$8,1,0)</f>
        <v>0</v>
      </c>
      <c r="AO148" s="148">
        <f>IF($R148=AL$17,AM148,0)</f>
        <v>0</v>
      </c>
      <c r="AP148" s="145">
        <v>15176</v>
      </c>
      <c r="AQ148" s="148">
        <f>100*AP148/$AI148</f>
        <v>42.5038510012603</v>
      </c>
      <c r="AR148" s="145">
        <f>IF(AQ148&gt;$AI$8,1,0)</f>
        <v>0</v>
      </c>
      <c r="AS148" s="148">
        <f>IF($R148=AP$17,AQ148,0)</f>
        <v>0</v>
      </c>
      <c r="AT148" s="145">
        <v>1644</v>
      </c>
      <c r="AU148" s="148">
        <f>100*AT148/$AI148</f>
        <v>4.60439714325725</v>
      </c>
      <c r="AV148" s="145">
        <f>IF(AU148&gt;$AI$8,1,0)</f>
        <v>0</v>
      </c>
      <c r="AW148" s="148">
        <f>IF($R148=AT$17,AU148,0)</f>
        <v>0</v>
      </c>
      <c r="AX148" s="145">
        <v>7854</v>
      </c>
      <c r="AY148" s="148">
        <f>100*AX148/$AI148</f>
        <v>21.9969191989917</v>
      </c>
      <c r="AZ148" s="145">
        <f>IF(AY148&gt;$AI$8,1,0)</f>
        <v>0</v>
      </c>
      <c r="BA148" s="148">
        <f>IF($R148=AX$17,AY148,0)</f>
        <v>21.9969191989917</v>
      </c>
      <c r="BB148" s="145">
        <v>1705</v>
      </c>
      <c r="BC148" s="148">
        <f>100*BB148/$AI148</f>
        <v>4.77524156280633</v>
      </c>
      <c r="BD148" s="145">
        <f>IF(BC148&gt;$AI$8,1,0)</f>
        <v>0</v>
      </c>
      <c r="BE148" s="148">
        <f>IF($R148=BB$17,BC148,0)</f>
        <v>0</v>
      </c>
      <c r="BF148" s="145">
        <v>0</v>
      </c>
      <c r="BG148" s="148">
        <f>100*BF148/$AI148</f>
        <v>0</v>
      </c>
      <c r="BH148" s="145">
        <f>IF(BG148&gt;$AI$8,1,0)</f>
        <v>0</v>
      </c>
      <c r="BI148" s="148">
        <f>IF($R148=BF$17,BG148,0)</f>
        <v>0</v>
      </c>
      <c r="BJ148" s="145">
        <v>2571</v>
      </c>
      <c r="BK148" s="148">
        <f>100*BJ148/$AI148</f>
        <v>7.20067217476544</v>
      </c>
      <c r="BL148" s="145">
        <f>IF(BK148&gt;$AI$8,1,0)</f>
        <v>0</v>
      </c>
      <c r="BM148" s="148">
        <f>IF($R148=BJ$17,BK148,0)</f>
        <v>0</v>
      </c>
      <c r="BN148" s="145">
        <v>0</v>
      </c>
      <c r="BO148" s="148">
        <f>100*BN148/$AI148</f>
        <v>0</v>
      </c>
      <c r="BP148" s="145">
        <f>IF(BO148&gt;$AI$8,1,0)</f>
        <v>0</v>
      </c>
      <c r="BQ148" s="148">
        <f>IF($R148=BN$17,BO148,0)</f>
        <v>0</v>
      </c>
      <c r="BR148" s="145">
        <v>0</v>
      </c>
      <c r="BS148" s="148">
        <f>100*BR148/$AI148</f>
        <v>0</v>
      </c>
      <c r="BT148" s="145">
        <f>IF(BS148&gt;$AI$8,1,0)</f>
        <v>0</v>
      </c>
      <c r="BU148" s="148">
        <f>IF($R148=BR$17,BS148,0)</f>
        <v>0</v>
      </c>
      <c r="BV148" s="145">
        <v>0</v>
      </c>
      <c r="BW148" s="148">
        <f>100*BV148/$AI148</f>
        <v>0</v>
      </c>
      <c r="BX148" s="145">
        <f>IF(BW148&gt;$AI$8,1,0)</f>
        <v>0</v>
      </c>
      <c r="BY148" s="148">
        <f>IF($R148=BV$17,BW148,0)</f>
        <v>0</v>
      </c>
      <c r="BZ148" s="145">
        <v>0</v>
      </c>
      <c r="CA148" s="148">
        <f>100*BZ148/$AI148</f>
        <v>0</v>
      </c>
      <c r="CB148" s="145">
        <f>IF(CA148&gt;$AI$8,1,0)</f>
        <v>0</v>
      </c>
      <c r="CC148" s="148">
        <f>IF($R148=BZ$17,CA148,0)</f>
        <v>0</v>
      </c>
      <c r="CD148" s="145">
        <v>0</v>
      </c>
      <c r="CE148" s="148">
        <f>100*CD148/$AI148</f>
        <v>0</v>
      </c>
      <c r="CF148" s="145">
        <f>IF(CE148&gt;$AI$8,1,0)</f>
        <v>0</v>
      </c>
      <c r="CG148" s="148">
        <f>IF($R148=CD$17,CE148,0)</f>
        <v>0</v>
      </c>
      <c r="CH148" s="145">
        <v>0</v>
      </c>
      <c r="CI148" s="148">
        <f>100*CH148/$AI148</f>
        <v>0</v>
      </c>
      <c r="CJ148" s="145">
        <f>IF(CI148&gt;$AI$8,1,0)</f>
        <v>0</v>
      </c>
      <c r="CK148" s="148">
        <f>IF($R148=CH$17,CI148,0)</f>
        <v>0</v>
      </c>
      <c r="CL148" s="145">
        <v>0</v>
      </c>
      <c r="CM148" s="145">
        <v>0</v>
      </c>
      <c r="CN148" s="149"/>
    </row>
    <row r="149" ht="15.75" customHeight="1">
      <c r="A149" t="s" s="179">
        <v>2673</v>
      </c>
      <c r="B149" t="s" s="180">
        <v>160</v>
      </c>
      <c r="C149" t="s" s="180">
        <v>1162</v>
      </c>
      <c r="D149" t="s" s="181">
        <v>162</v>
      </c>
      <c r="E149" t="s" s="182">
        <v>79</v>
      </c>
      <c r="F149" t="s" s="130">
        <v>80</v>
      </c>
      <c r="G149" t="s" s="130">
        <v>1163</v>
      </c>
      <c r="H149" t="s" s="130">
        <v>1164</v>
      </c>
      <c r="I149" t="s" s="130">
        <v>49</v>
      </c>
      <c r="J149" t="s" s="130">
        <v>50</v>
      </c>
      <c r="K149" t="s" s="183">
        <f>_xlfn.IFS(Q149=0,O149,T149=1,R149,U149=1,AA149)</f>
        <v>28</v>
      </c>
      <c r="L149" s="189">
        <f>_xlfn.IFS(Q149=0,P149,T149=1,S149,U149=1,AB149)</f>
        <v>48.9197450909279</v>
      </c>
      <c r="M149" t="s" s="130">
        <f>IF(O149="Lab","over","under")</f>
        <v>2429</v>
      </c>
      <c r="N149" s="173">
        <v>1</v>
      </c>
      <c r="O149" t="s" s="184">
        <v>28</v>
      </c>
      <c r="P149" s="131">
        <f>AQ149</f>
        <v>48.9197450909279</v>
      </c>
      <c r="Q149" s="173">
        <f>T149+U149+V149</f>
        <v>0</v>
      </c>
      <c r="R149" t="s" s="197">
        <v>217</v>
      </c>
      <c r="S149" s="198">
        <f>100*0.189420237</f>
        <v>18.9420237</v>
      </c>
      <c r="T149" s="199"/>
      <c r="U149" s="169"/>
      <c r="V149" s="169"/>
      <c r="W149" s="169"/>
      <c r="X149" t="s" s="130">
        <f>IF($A149=Y149,"ok","bad")</f>
        <v>2430</v>
      </c>
      <c r="Y149" t="s" s="130">
        <v>2673</v>
      </c>
      <c r="Z149" t="s" s="130">
        <v>1162</v>
      </c>
      <c r="AA149" t="s" s="186">
        <v>31</v>
      </c>
      <c r="AB149" s="125">
        <f>100*AC149</f>
        <v>10.4398736</v>
      </c>
      <c r="AC149" s="191">
        <v>0.104398736</v>
      </c>
      <c r="AD149" t="s" s="187">
        <v>27</v>
      </c>
      <c r="AE149" s="125">
        <v>7.1913372</v>
      </c>
      <c r="AF149" s="191">
        <v>0.071913372</v>
      </c>
      <c r="AG149" s="169"/>
      <c r="AH149" s="173">
        <v>71300</v>
      </c>
      <c r="AI149" s="173">
        <v>38602</v>
      </c>
      <c r="AJ149" s="173">
        <v>223</v>
      </c>
      <c r="AK149" s="173">
        <v>11572</v>
      </c>
      <c r="AL149" s="173">
        <v>2776</v>
      </c>
      <c r="AM149" s="175">
        <f>100*AL149/$AI149</f>
        <v>7.19133723641262</v>
      </c>
      <c r="AN149" s="173">
        <f>IF(AM149&gt;$AI$8,1,0)</f>
        <v>0</v>
      </c>
      <c r="AO149" s="175">
        <f>IF($R149=AL$17,AM149,0)</f>
        <v>0</v>
      </c>
      <c r="AP149" s="173">
        <v>18884</v>
      </c>
      <c r="AQ149" s="175">
        <f>100*AP149/$AI149</f>
        <v>48.9197450909279</v>
      </c>
      <c r="AR149" s="173">
        <f>IF(AQ149&gt;$AI$8,1,0)</f>
        <v>0</v>
      </c>
      <c r="AS149" s="175">
        <f>IF($R149=AP$17,AQ149,0)</f>
        <v>0</v>
      </c>
      <c r="AT149" s="173">
        <v>2236</v>
      </c>
      <c r="AU149" s="175">
        <f>100*AT149/$AI149</f>
        <v>5.79244598725455</v>
      </c>
      <c r="AV149" s="173">
        <f>IF(AU149&gt;$AI$8,1,0)</f>
        <v>0</v>
      </c>
      <c r="AW149" s="175">
        <f>IF($R149=AT$17,AU149,0)</f>
        <v>0</v>
      </c>
      <c r="AX149" s="173">
        <v>2371</v>
      </c>
      <c r="AY149" s="175">
        <f>100*AX149/$AI149</f>
        <v>6.14216879954407</v>
      </c>
      <c r="AZ149" s="173">
        <f>IF(AY149&gt;$AI$8,1,0)</f>
        <v>0</v>
      </c>
      <c r="BA149" s="175">
        <f>IF($R149=AX$17,AY149,0)</f>
        <v>0</v>
      </c>
      <c r="BB149" s="173">
        <v>4030</v>
      </c>
      <c r="BC149" s="175">
        <f>100*BB149/$AI149</f>
        <v>10.4398735816797</v>
      </c>
      <c r="BD149" s="173">
        <f>IF(BC149&gt;$AI$8,1,0)</f>
        <v>0</v>
      </c>
      <c r="BE149" s="175">
        <f>IF($R149=BB$17,BC149,0)</f>
        <v>0</v>
      </c>
      <c r="BF149" s="173">
        <v>0</v>
      </c>
      <c r="BG149" s="175">
        <f>100*BF149/$AI149</f>
        <v>0</v>
      </c>
      <c r="BH149" s="173">
        <f>IF(BG149&gt;$AI$8,1,0)</f>
        <v>0</v>
      </c>
      <c r="BI149" s="175">
        <f>IF($R149=BF$17,BG149,0)</f>
        <v>0</v>
      </c>
      <c r="BJ149" s="173">
        <v>0</v>
      </c>
      <c r="BK149" s="175">
        <f>100*BJ149/$AI149</f>
        <v>0</v>
      </c>
      <c r="BL149" s="173">
        <f>IF(BK149&gt;$AI$8,1,0)</f>
        <v>0</v>
      </c>
      <c r="BM149" s="175">
        <f>IF($R149=BJ$17,BK149,0)</f>
        <v>0</v>
      </c>
      <c r="BN149" s="173">
        <v>0</v>
      </c>
      <c r="BO149" s="175">
        <f>100*BN149/$AI149</f>
        <v>0</v>
      </c>
      <c r="BP149" s="173">
        <f>IF(BO149&gt;$AI$8,1,0)</f>
        <v>0</v>
      </c>
      <c r="BQ149" s="175">
        <f>IF($R149=BN$17,BO149,0)</f>
        <v>0</v>
      </c>
      <c r="BR149" s="173">
        <v>0</v>
      </c>
      <c r="BS149" s="175">
        <f>100*BR149/$AI149</f>
        <v>0</v>
      </c>
      <c r="BT149" s="173">
        <f>IF(BS149&gt;$AI$8,1,0)</f>
        <v>0</v>
      </c>
      <c r="BU149" s="175">
        <f>IF($R149=BR$17,BS149,0)</f>
        <v>0</v>
      </c>
      <c r="BV149" s="173">
        <v>0</v>
      </c>
      <c r="BW149" s="175">
        <f>100*BV149/$AI149</f>
        <v>0</v>
      </c>
      <c r="BX149" s="173">
        <f>IF(BW149&gt;$AI$8,1,0)</f>
        <v>0</v>
      </c>
      <c r="BY149" s="175">
        <f>IF($R149=BV$17,BW149,0)</f>
        <v>0</v>
      </c>
      <c r="BZ149" s="173">
        <v>0</v>
      </c>
      <c r="CA149" s="175">
        <f>100*BZ149/$AI149</f>
        <v>0</v>
      </c>
      <c r="CB149" s="173">
        <f>IF(CA149&gt;$AI$8,1,0)</f>
        <v>0</v>
      </c>
      <c r="CC149" s="175">
        <f>IF($R149=BZ$17,CA149,0)</f>
        <v>0</v>
      </c>
      <c r="CD149" s="173">
        <v>0</v>
      </c>
      <c r="CE149" s="175">
        <f>100*CD149/$AI149</f>
        <v>0</v>
      </c>
      <c r="CF149" s="173">
        <f>IF(CE149&gt;$AI$8,1,0)</f>
        <v>0</v>
      </c>
      <c r="CG149" s="175">
        <f>IF($R149=CD$17,CE149,0)</f>
        <v>0</v>
      </c>
      <c r="CH149" s="173">
        <v>0</v>
      </c>
      <c r="CI149" s="175">
        <f>100*CH149/$AI149</f>
        <v>0</v>
      </c>
      <c r="CJ149" s="173">
        <f>IF(CI149&gt;$AI$8,1,0)</f>
        <v>0</v>
      </c>
      <c r="CK149" s="175">
        <f>IF($R149=CH$17,CI149,0)</f>
        <v>0</v>
      </c>
      <c r="CL149" s="173">
        <v>691</v>
      </c>
      <c r="CM149" s="173">
        <v>0</v>
      </c>
      <c r="CN149" s="176"/>
    </row>
    <row r="150" ht="15.75" customHeight="1">
      <c r="A150" t="s" s="179">
        <v>2674</v>
      </c>
      <c r="B150" t="s" s="180">
        <v>84</v>
      </c>
      <c r="C150" t="s" s="180">
        <v>2675</v>
      </c>
      <c r="D150" t="s" s="181">
        <v>86</v>
      </c>
      <c r="E150" t="s" s="188">
        <v>79</v>
      </c>
      <c r="F150" t="s" s="146">
        <v>80</v>
      </c>
      <c r="G150" t="s" s="146">
        <v>2676</v>
      </c>
      <c r="H150" t="s" s="146">
        <v>1291</v>
      </c>
      <c r="I150" t="s" s="146">
        <v>64</v>
      </c>
      <c r="J150" t="s" s="146">
        <v>50</v>
      </c>
      <c r="K150" t="s" s="183">
        <f>_xlfn.IFS(Q150=0,O150,T150=1,R150,U150=1,AA150)</f>
        <v>28</v>
      </c>
      <c r="L150" s="189">
        <f>_xlfn.IFS(Q150=0,P150,T150=1,S150,U150=1,AB150)</f>
        <v>43.2785540615754</v>
      </c>
      <c r="M150" t="s" s="146">
        <f>IF(O150="Lab","over","under")</f>
        <v>2429</v>
      </c>
      <c r="N150" s="145">
        <v>1</v>
      </c>
      <c r="O150" t="s" s="184">
        <v>28</v>
      </c>
      <c r="P150" s="147">
        <f>AQ150</f>
        <v>43.2785540615754</v>
      </c>
      <c r="Q150" s="145">
        <f>T150+U150+V150</f>
        <v>0</v>
      </c>
      <c r="R150" t="s" s="185">
        <v>2365</v>
      </c>
      <c r="S150" s="203">
        <f>BA150</f>
        <v>22.7172862290184</v>
      </c>
      <c r="T150" s="138"/>
      <c r="U150" s="138"/>
      <c r="V150" s="138"/>
      <c r="W150" s="138"/>
      <c r="X150" t="s" s="146">
        <f>IF($A150=Y150,"ok","bad")</f>
        <v>2430</v>
      </c>
      <c r="Y150" t="s" s="146">
        <v>2674</v>
      </c>
      <c r="Z150" t="s" s="146">
        <v>2675</v>
      </c>
      <c r="AA150" t="s" s="186">
        <v>27</v>
      </c>
      <c r="AB150" s="141">
        <f>100*AC150</f>
        <v>15.824472</v>
      </c>
      <c r="AC150" s="190">
        <v>0.15824472</v>
      </c>
      <c r="AD150" t="s" s="187">
        <v>31</v>
      </c>
      <c r="AE150" s="141">
        <v>7.1828222</v>
      </c>
      <c r="AF150" s="190">
        <v>0.071828222</v>
      </c>
      <c r="AG150" s="138"/>
      <c r="AH150" s="145">
        <v>77463</v>
      </c>
      <c r="AI150" s="145">
        <v>34137</v>
      </c>
      <c r="AJ150" s="145">
        <v>152</v>
      </c>
      <c r="AK150" s="145">
        <v>7019</v>
      </c>
      <c r="AL150" s="145">
        <v>5402</v>
      </c>
      <c r="AM150" s="148">
        <f>100*AL150/$AI150</f>
        <v>15.824471980549</v>
      </c>
      <c r="AN150" s="145">
        <f>IF(AM150&gt;$AI$8,1,0)</f>
        <v>0</v>
      </c>
      <c r="AO150" s="148">
        <f>IF($R150=AL$17,AM150,0)</f>
        <v>0</v>
      </c>
      <c r="AP150" s="145">
        <v>14774</v>
      </c>
      <c r="AQ150" s="148">
        <f>100*AP150/$AI150</f>
        <v>43.2785540615754</v>
      </c>
      <c r="AR150" s="145">
        <f>IF(AQ150&gt;$AI$8,1,0)</f>
        <v>0</v>
      </c>
      <c r="AS150" s="148">
        <f>IF($R150=AP$17,AQ150,0)</f>
        <v>0</v>
      </c>
      <c r="AT150" s="145">
        <v>1128</v>
      </c>
      <c r="AU150" s="148">
        <f>100*AT150/$AI150</f>
        <v>3.30433254240267</v>
      </c>
      <c r="AV150" s="145">
        <f>IF(AU150&gt;$AI$8,1,0)</f>
        <v>0</v>
      </c>
      <c r="AW150" s="148">
        <f>IF($R150=AT$17,AU150,0)</f>
        <v>0</v>
      </c>
      <c r="AX150" s="145">
        <v>7755</v>
      </c>
      <c r="AY150" s="148">
        <f>100*AX150/$AI150</f>
        <v>22.7172862290184</v>
      </c>
      <c r="AZ150" s="145">
        <f>IF(AY150&gt;$AI$8,1,0)</f>
        <v>0</v>
      </c>
      <c r="BA150" s="148">
        <f>IF($R150=AX$17,AY150,0)</f>
        <v>22.7172862290184</v>
      </c>
      <c r="BB150" s="145">
        <v>2452</v>
      </c>
      <c r="BC150" s="148">
        <f>100*BB150/$AI150</f>
        <v>7.18282215777602</v>
      </c>
      <c r="BD150" s="145">
        <f>IF(BC150&gt;$AI$8,1,0)</f>
        <v>0</v>
      </c>
      <c r="BE150" s="148">
        <f>IF($R150=BB$17,BC150,0)</f>
        <v>0</v>
      </c>
      <c r="BF150" s="145">
        <v>0</v>
      </c>
      <c r="BG150" s="148">
        <f>100*BF150/$AI150</f>
        <v>0</v>
      </c>
      <c r="BH150" s="145">
        <f>IF(BG150&gt;$AI$8,1,0)</f>
        <v>0</v>
      </c>
      <c r="BI150" s="148">
        <f>IF($R150=BF$17,BG150,0)</f>
        <v>0</v>
      </c>
      <c r="BJ150" s="145">
        <v>0</v>
      </c>
      <c r="BK150" s="148">
        <f>100*BJ150/$AI150</f>
        <v>0</v>
      </c>
      <c r="BL150" s="145">
        <f>IF(BK150&gt;$AI$8,1,0)</f>
        <v>0</v>
      </c>
      <c r="BM150" s="148">
        <f>IF($R150=BJ$17,BK150,0)</f>
        <v>0</v>
      </c>
      <c r="BN150" s="145">
        <v>0</v>
      </c>
      <c r="BO150" s="148">
        <f>100*BN150/$AI150</f>
        <v>0</v>
      </c>
      <c r="BP150" s="145">
        <f>IF(BO150&gt;$AI$8,1,0)</f>
        <v>0</v>
      </c>
      <c r="BQ150" s="148">
        <f>IF($R150=BN$17,BO150,0)</f>
        <v>0</v>
      </c>
      <c r="BR150" s="145">
        <v>0</v>
      </c>
      <c r="BS150" s="148">
        <f>100*BR150/$AI150</f>
        <v>0</v>
      </c>
      <c r="BT150" s="145">
        <f>IF(BS150&gt;$AI$8,1,0)</f>
        <v>0</v>
      </c>
      <c r="BU150" s="148">
        <f>IF($R150=BR$17,BS150,0)</f>
        <v>0</v>
      </c>
      <c r="BV150" s="145">
        <v>0</v>
      </c>
      <c r="BW150" s="148">
        <f>100*BV150/$AI150</f>
        <v>0</v>
      </c>
      <c r="BX150" s="145">
        <f>IF(BW150&gt;$AI$8,1,0)</f>
        <v>0</v>
      </c>
      <c r="BY150" s="148">
        <f>IF($R150=BV$17,BW150,0)</f>
        <v>0</v>
      </c>
      <c r="BZ150" s="145">
        <v>0</v>
      </c>
      <c r="CA150" s="148">
        <f>100*BZ150/$AI150</f>
        <v>0</v>
      </c>
      <c r="CB150" s="145">
        <f>IF(CA150&gt;$AI$8,1,0)</f>
        <v>0</v>
      </c>
      <c r="CC150" s="148">
        <f>IF($R150=BZ$17,CA150,0)</f>
        <v>0</v>
      </c>
      <c r="CD150" s="145">
        <v>0</v>
      </c>
      <c r="CE150" s="148">
        <f>100*CD150/$AI150</f>
        <v>0</v>
      </c>
      <c r="CF150" s="145">
        <f>IF(CE150&gt;$AI$8,1,0)</f>
        <v>0</v>
      </c>
      <c r="CG150" s="148">
        <f>IF($R150=CD$17,CE150,0)</f>
        <v>0</v>
      </c>
      <c r="CH150" s="145">
        <v>0</v>
      </c>
      <c r="CI150" s="148">
        <f>100*CH150/$AI150</f>
        <v>0</v>
      </c>
      <c r="CJ150" s="145">
        <f>IF(CI150&gt;$AI$8,1,0)</f>
        <v>0</v>
      </c>
      <c r="CK150" s="148">
        <f>IF($R150=CH$17,CI150,0)</f>
        <v>0</v>
      </c>
      <c r="CL150" s="145">
        <v>0</v>
      </c>
      <c r="CM150" s="145">
        <v>0</v>
      </c>
      <c r="CN150" s="149"/>
    </row>
    <row r="151" ht="19.95" customHeight="1">
      <c r="A151" t="s" s="179">
        <v>2677</v>
      </c>
      <c r="B151" t="s" s="180">
        <v>160</v>
      </c>
      <c r="C151" t="s" s="180">
        <v>2678</v>
      </c>
      <c r="D151" t="s" s="181">
        <v>162</v>
      </c>
      <c r="E151" t="s" s="182">
        <v>79</v>
      </c>
      <c r="F151" t="s" s="130">
        <v>80</v>
      </c>
      <c r="G151" t="s" s="130">
        <v>2679</v>
      </c>
      <c r="H151" t="s" s="130">
        <v>2680</v>
      </c>
      <c r="I151" t="s" s="130">
        <v>64</v>
      </c>
      <c r="J151" t="s" s="130">
        <v>50</v>
      </c>
      <c r="K151" t="s" s="183">
        <f>_xlfn.IFS(Q151=0,O151,T151=1,R151,U151=1,AA151)</f>
        <v>28</v>
      </c>
      <c r="L151" s="189">
        <f>_xlfn.IFS(Q151=0,P151,T151=1,S151,U151=1,AB151)</f>
        <v>44.0773569701853</v>
      </c>
      <c r="M151" t="s" s="130">
        <f>IF(O151="Lab","over","under")</f>
        <v>2429</v>
      </c>
      <c r="N151" s="173">
        <v>1</v>
      </c>
      <c r="O151" t="s" s="184">
        <v>28</v>
      </c>
      <c r="P151" s="131">
        <f>AQ151</f>
        <v>44.0773569701853</v>
      </c>
      <c r="Q151" s="173">
        <f>T151+U151+V151</f>
        <v>0</v>
      </c>
      <c r="R151" t="s" s="185">
        <v>31</v>
      </c>
      <c r="S151" s="131">
        <f>BE151</f>
        <v>17.2925060435133</v>
      </c>
      <c r="T151" s="169"/>
      <c r="U151" s="169"/>
      <c r="V151" s="169"/>
      <c r="W151" s="169"/>
      <c r="X151" t="s" s="130">
        <f>IF($A151=Y151,"ok","bad")</f>
        <v>2430</v>
      </c>
      <c r="Y151" t="s" s="130">
        <v>2677</v>
      </c>
      <c r="Z151" t="s" s="130">
        <v>2678</v>
      </c>
      <c r="AA151" t="s" s="186">
        <v>2484</v>
      </c>
      <c r="AB151" s="125">
        <f>100*AC151</f>
        <v>7.5377</v>
      </c>
      <c r="AC151" s="191">
        <v>0.075377</v>
      </c>
      <c r="AD151" t="s" s="187">
        <v>27</v>
      </c>
      <c r="AE151" s="125">
        <v>7.1693335</v>
      </c>
      <c r="AF151" s="191">
        <v>0.071693335</v>
      </c>
      <c r="AG151" s="169"/>
      <c r="AH151" s="173">
        <v>80735</v>
      </c>
      <c r="AI151" s="173">
        <v>43435</v>
      </c>
      <c r="AJ151" s="173">
        <v>287</v>
      </c>
      <c r="AK151" s="173">
        <v>11634</v>
      </c>
      <c r="AL151" s="173">
        <v>3114</v>
      </c>
      <c r="AM151" s="175">
        <f>100*AL151/$AI151</f>
        <v>7.16933348681939</v>
      </c>
      <c r="AN151" s="173">
        <f>IF(AM151&gt;$AI$8,1,0)</f>
        <v>0</v>
      </c>
      <c r="AO151" s="175">
        <f>IF($R151=AL$17,AM151,0)</f>
        <v>0</v>
      </c>
      <c r="AP151" s="173">
        <v>19145</v>
      </c>
      <c r="AQ151" s="175">
        <f>100*AP151/$AI151</f>
        <v>44.0773569701853</v>
      </c>
      <c r="AR151" s="173">
        <f>IF(AQ151&gt;$AI$8,1,0)</f>
        <v>0</v>
      </c>
      <c r="AS151" s="175">
        <f>IF($R151=AP$17,AQ151,0)</f>
        <v>0</v>
      </c>
      <c r="AT151" s="173">
        <v>1926</v>
      </c>
      <c r="AU151" s="175">
        <f>100*AT151/$AI151</f>
        <v>4.43421204098078</v>
      </c>
      <c r="AV151" s="173">
        <f>IF(AU151&gt;$AI$8,1,0)</f>
        <v>0</v>
      </c>
      <c r="AW151" s="175">
        <f>IF($R151=AT$17,AU151,0)</f>
        <v>0</v>
      </c>
      <c r="AX151" s="173">
        <v>2093</v>
      </c>
      <c r="AY151" s="175">
        <f>100*AX151/$AI151</f>
        <v>4.81869460112812</v>
      </c>
      <c r="AZ151" s="173">
        <f>IF(AY151&gt;$AI$8,1,0)</f>
        <v>0</v>
      </c>
      <c r="BA151" s="175">
        <f>IF($R151=AX$17,AY151,0)</f>
        <v>0</v>
      </c>
      <c r="BB151" s="173">
        <v>7511</v>
      </c>
      <c r="BC151" s="175">
        <f>100*BB151/$AI151</f>
        <v>17.2925060435133</v>
      </c>
      <c r="BD151" s="173">
        <f>IF(BC151&gt;$AI$8,1,0)</f>
        <v>0</v>
      </c>
      <c r="BE151" s="175">
        <f>IF($R151=BB$17,BC151,0)</f>
        <v>17.2925060435133</v>
      </c>
      <c r="BF151" s="173">
        <v>0</v>
      </c>
      <c r="BG151" s="175">
        <f>100*BF151/$AI151</f>
        <v>0</v>
      </c>
      <c r="BH151" s="173">
        <f>IF(BG151&gt;$AI$8,1,0)</f>
        <v>0</v>
      </c>
      <c r="BI151" s="175">
        <f>IF($R151=BF$17,BG151,0)</f>
        <v>0</v>
      </c>
      <c r="BJ151" s="173">
        <v>0</v>
      </c>
      <c r="BK151" s="175">
        <f>100*BJ151/$AI151</f>
        <v>0</v>
      </c>
      <c r="BL151" s="173">
        <f>IF(BK151&gt;$AI$8,1,0)</f>
        <v>0</v>
      </c>
      <c r="BM151" s="175">
        <f>IF($R151=BJ$17,BK151,0)</f>
        <v>0</v>
      </c>
      <c r="BN151" s="173">
        <v>0</v>
      </c>
      <c r="BO151" s="175">
        <f>100*BN151/$AI151</f>
        <v>0</v>
      </c>
      <c r="BP151" s="173">
        <f>IF(BO151&gt;$AI$8,1,0)</f>
        <v>0</v>
      </c>
      <c r="BQ151" s="175">
        <f>IF($R151=BN$17,BO151,0)</f>
        <v>0</v>
      </c>
      <c r="BR151" s="173">
        <v>0</v>
      </c>
      <c r="BS151" s="175">
        <f>100*BR151/$AI151</f>
        <v>0</v>
      </c>
      <c r="BT151" s="173">
        <f>IF(BS151&gt;$AI$8,1,0)</f>
        <v>0</v>
      </c>
      <c r="BU151" s="175">
        <f>IF($R151=BR$17,BS151,0)</f>
        <v>0</v>
      </c>
      <c r="BV151" s="173">
        <v>0</v>
      </c>
      <c r="BW151" s="175">
        <f>100*BV151/$AI151</f>
        <v>0</v>
      </c>
      <c r="BX151" s="173">
        <f>IF(BW151&gt;$AI$8,1,0)</f>
        <v>0</v>
      </c>
      <c r="BY151" s="175">
        <f>IF($R151=BV$17,BW151,0)</f>
        <v>0</v>
      </c>
      <c r="BZ151" s="173">
        <v>0</v>
      </c>
      <c r="CA151" s="175">
        <f>100*BZ151/$AI151</f>
        <v>0</v>
      </c>
      <c r="CB151" s="173">
        <f>IF(CA151&gt;$AI$8,1,0)</f>
        <v>0</v>
      </c>
      <c r="CC151" s="175">
        <f>IF($R151=BZ$17,CA151,0)</f>
        <v>0</v>
      </c>
      <c r="CD151" s="173">
        <v>0</v>
      </c>
      <c r="CE151" s="175">
        <f>100*CD151/$AI151</f>
        <v>0</v>
      </c>
      <c r="CF151" s="173">
        <f>IF(CE151&gt;$AI$8,1,0)</f>
        <v>0</v>
      </c>
      <c r="CG151" s="175">
        <f>IF($R151=CD$17,CE151,0)</f>
        <v>0</v>
      </c>
      <c r="CH151" s="173">
        <v>0</v>
      </c>
      <c r="CI151" s="175">
        <f>100*CH151/$AI151</f>
        <v>0</v>
      </c>
      <c r="CJ151" s="173">
        <f>IF(CI151&gt;$AI$8,1,0)</f>
        <v>0</v>
      </c>
      <c r="CK151" s="175">
        <f>IF($R151=CH$17,CI151,0)</f>
        <v>0</v>
      </c>
      <c r="CL151" s="173">
        <v>0</v>
      </c>
      <c r="CM151" s="173">
        <v>0</v>
      </c>
      <c r="CN151" s="176"/>
    </row>
    <row r="152" ht="15.75" customHeight="1">
      <c r="A152" t="s" s="179">
        <v>2681</v>
      </c>
      <c r="B152" t="s" s="180">
        <v>58</v>
      </c>
      <c r="C152" t="s" s="180">
        <v>2682</v>
      </c>
      <c r="D152" t="s" s="181">
        <v>60</v>
      </c>
      <c r="E152" t="s" s="188">
        <v>60</v>
      </c>
      <c r="F152" t="s" s="146">
        <v>46</v>
      </c>
      <c r="G152" t="s" s="146">
        <v>2683</v>
      </c>
      <c r="H152" t="s" s="146">
        <v>2684</v>
      </c>
      <c r="I152" t="s" s="146">
        <v>49</v>
      </c>
      <c r="J152" t="s" s="146">
        <v>2585</v>
      </c>
      <c r="K152" t="s" s="183">
        <f>_xlfn.IFS(Q152=0,O152,T152=1,R152,U152=1,AA152)</f>
        <v>28</v>
      </c>
      <c r="L152" s="189">
        <f>_xlfn.IFS(Q152=0,P152,T152=1,S152,U152=1,AB152)</f>
        <v>45.6609111525249</v>
      </c>
      <c r="M152" t="s" s="146">
        <f>IF(O152="Lab","over","under")</f>
        <v>2429</v>
      </c>
      <c r="N152" s="145">
        <v>1</v>
      </c>
      <c r="O152" t="s" s="184">
        <v>28</v>
      </c>
      <c r="P152" s="147">
        <f>AQ152</f>
        <v>45.6609111525249</v>
      </c>
      <c r="Q152" s="145">
        <f>T152+U152+V152</f>
        <v>0</v>
      </c>
      <c r="R152" t="s" s="185">
        <v>32</v>
      </c>
      <c r="S152" s="147">
        <f>BI152</f>
        <v>27.1571951411186</v>
      </c>
      <c r="T152" s="138"/>
      <c r="U152" s="138"/>
      <c r="V152" s="138"/>
      <c r="W152" s="138"/>
      <c r="X152" t="s" s="146">
        <f>IF($A152=Y152,"ok","bad")</f>
        <v>2430</v>
      </c>
      <c r="Y152" t="s" s="146">
        <v>2681</v>
      </c>
      <c r="Z152" t="s" s="146">
        <v>2682</v>
      </c>
      <c r="AA152" t="s" s="186">
        <v>27</v>
      </c>
      <c r="AB152" s="141">
        <f>100*AC152</f>
        <v>7.4028336</v>
      </c>
      <c r="AC152" s="190">
        <v>0.074028336</v>
      </c>
      <c r="AD152" t="s" s="187">
        <v>29</v>
      </c>
      <c r="AE152" s="141">
        <v>7.142376</v>
      </c>
      <c r="AF152" s="190">
        <v>0.07142376</v>
      </c>
      <c r="AG152" s="138"/>
      <c r="AH152" s="145">
        <v>72824</v>
      </c>
      <c r="AI152" s="145">
        <v>44537</v>
      </c>
      <c r="AJ152" s="145">
        <v>140</v>
      </c>
      <c r="AK152" s="145">
        <v>8241</v>
      </c>
      <c r="AL152" s="145">
        <v>3297</v>
      </c>
      <c r="AM152" s="148">
        <f>100*AL152/$AI152</f>
        <v>7.40283359903002</v>
      </c>
      <c r="AN152" s="145">
        <f>IF(AM152&gt;$AI$8,1,0)</f>
        <v>0</v>
      </c>
      <c r="AO152" s="148">
        <f>IF($R152=AL$17,AM152,0)</f>
        <v>0</v>
      </c>
      <c r="AP152" s="145">
        <v>20336</v>
      </c>
      <c r="AQ152" s="148">
        <f>100*AP152/$AI152</f>
        <v>45.6609111525249</v>
      </c>
      <c r="AR152" s="145">
        <f>IF(AQ152&gt;$AI$8,1,0)</f>
        <v>0</v>
      </c>
      <c r="AS152" s="148">
        <f>IF($R152=AP$17,AQ152,0)</f>
        <v>0</v>
      </c>
      <c r="AT152" s="145">
        <v>3181</v>
      </c>
      <c r="AU152" s="148">
        <f>100*AT152/$AI152</f>
        <v>7.14237600197589</v>
      </c>
      <c r="AV152" s="145">
        <f>IF(AU152&gt;$AI$8,1,0)</f>
        <v>0</v>
      </c>
      <c r="AW152" s="148">
        <f>IF($R152=AT$17,AU152,0)</f>
        <v>0</v>
      </c>
      <c r="AX152" s="145">
        <v>2887</v>
      </c>
      <c r="AY152" s="148">
        <f>100*AX152/$AI152</f>
        <v>6.48225071289041</v>
      </c>
      <c r="AZ152" s="145">
        <f>IF(AY152&gt;$AI$8,1,0)</f>
        <v>0</v>
      </c>
      <c r="BA152" s="148">
        <f>IF($R152=AX$17,AY152,0)</f>
        <v>0</v>
      </c>
      <c r="BB152" s="145">
        <v>2078</v>
      </c>
      <c r="BC152" s="148">
        <f>100*BB152/$AI152</f>
        <v>4.66578350584907</v>
      </c>
      <c r="BD152" s="145">
        <f>IF(BC152&gt;$AI$8,1,0)</f>
        <v>0</v>
      </c>
      <c r="BE152" s="148">
        <f>IF($R152=BB$17,BC152,0)</f>
        <v>0</v>
      </c>
      <c r="BF152" s="145">
        <v>12095</v>
      </c>
      <c r="BG152" s="148">
        <f>100*BF152/$AI152</f>
        <v>27.1571951411186</v>
      </c>
      <c r="BH152" s="145">
        <f>IF(BG152&gt;$AI$8,1,0)</f>
        <v>0</v>
      </c>
      <c r="BI152" s="148">
        <f>IF($R152=BF$17,BG152,0)</f>
        <v>27.1571951411186</v>
      </c>
      <c r="BJ152" s="145">
        <v>0</v>
      </c>
      <c r="BK152" s="148">
        <f>100*BJ152/$AI152</f>
        <v>0</v>
      </c>
      <c r="BL152" s="145">
        <f>IF(BK152&gt;$AI$8,1,0)</f>
        <v>0</v>
      </c>
      <c r="BM152" s="148">
        <f>IF($R152=BJ$17,BK152,0)</f>
        <v>0</v>
      </c>
      <c r="BN152" s="145">
        <v>0</v>
      </c>
      <c r="BO152" s="148">
        <f>100*BN152/$AI152</f>
        <v>0</v>
      </c>
      <c r="BP152" s="145">
        <f>IF(BO152&gt;$AI$8,1,0)</f>
        <v>0</v>
      </c>
      <c r="BQ152" s="148">
        <f>IF($R152=BN$17,BO152,0)</f>
        <v>0</v>
      </c>
      <c r="BR152" s="145">
        <v>0</v>
      </c>
      <c r="BS152" s="148">
        <f>100*BR152/$AI152</f>
        <v>0</v>
      </c>
      <c r="BT152" s="145">
        <f>IF(BS152&gt;$AI$8,1,0)</f>
        <v>0</v>
      </c>
      <c r="BU152" s="148">
        <f>IF($R152=BR$17,BS152,0)</f>
        <v>0</v>
      </c>
      <c r="BV152" s="145">
        <v>0</v>
      </c>
      <c r="BW152" s="148">
        <f>100*BV152/$AI152</f>
        <v>0</v>
      </c>
      <c r="BX152" s="145">
        <f>IF(BW152&gt;$AI$8,1,0)</f>
        <v>0</v>
      </c>
      <c r="BY152" s="148">
        <f>IF($R152=BV$17,BW152,0)</f>
        <v>0</v>
      </c>
      <c r="BZ152" s="145">
        <v>0</v>
      </c>
      <c r="CA152" s="148">
        <f>100*BZ152/$AI152</f>
        <v>0</v>
      </c>
      <c r="CB152" s="145">
        <f>IF(CA152&gt;$AI$8,1,0)</f>
        <v>0</v>
      </c>
      <c r="CC152" s="148">
        <f>IF($R152=BZ$17,CA152,0)</f>
        <v>0</v>
      </c>
      <c r="CD152" s="145">
        <v>0</v>
      </c>
      <c r="CE152" s="148">
        <f>100*CD152/$AI152</f>
        <v>0</v>
      </c>
      <c r="CF152" s="145">
        <f>IF(CE152&gt;$AI$8,1,0)</f>
        <v>0</v>
      </c>
      <c r="CG152" s="148">
        <f>IF($R152=CD$17,CE152,0)</f>
        <v>0</v>
      </c>
      <c r="CH152" s="145">
        <v>0</v>
      </c>
      <c r="CI152" s="148">
        <f>100*CH152/$AI152</f>
        <v>0</v>
      </c>
      <c r="CJ152" s="145">
        <f>IF(CI152&gt;$AI$8,1,0)</f>
        <v>0</v>
      </c>
      <c r="CK152" s="148">
        <f>IF($R152=CH$17,CI152,0)</f>
        <v>0</v>
      </c>
      <c r="CL152" s="145">
        <v>0</v>
      </c>
      <c r="CM152" s="145">
        <v>0</v>
      </c>
      <c r="CN152" s="149"/>
    </row>
    <row r="153" ht="15.75" customHeight="1">
      <c r="A153" t="s" s="179">
        <v>2685</v>
      </c>
      <c r="B153" t="s" s="180">
        <v>166</v>
      </c>
      <c r="C153" t="s" s="180">
        <v>1791</v>
      </c>
      <c r="D153" t="s" s="181">
        <v>169</v>
      </c>
      <c r="E153" t="s" s="182">
        <v>79</v>
      </c>
      <c r="F153" t="s" s="130">
        <v>80</v>
      </c>
      <c r="G153" t="s" s="130">
        <v>714</v>
      </c>
      <c r="H153" t="s" s="130">
        <v>1792</v>
      </c>
      <c r="I153" t="s" s="130">
        <v>64</v>
      </c>
      <c r="J153" t="s" s="130">
        <v>50</v>
      </c>
      <c r="K153" t="s" s="183">
        <f>_xlfn.IFS(Q153=0,O153,T153=1,R153,U153=1,AA153)</f>
        <v>28</v>
      </c>
      <c r="L153" s="189">
        <f>_xlfn.IFS(Q153=0,P153,T153=1,S153,U153=1,AB153)</f>
        <v>45.1397162352431</v>
      </c>
      <c r="M153" t="s" s="130">
        <f>IF(O153="Lab","over","under")</f>
        <v>2429</v>
      </c>
      <c r="N153" s="173">
        <v>1</v>
      </c>
      <c r="O153" t="s" s="184">
        <v>28</v>
      </c>
      <c r="P153" s="131">
        <f>AQ153</f>
        <v>45.1397162352431</v>
      </c>
      <c r="Q153" s="173">
        <f>T153+U153+V153</f>
        <v>0</v>
      </c>
      <c r="R153" t="s" s="185">
        <v>2365</v>
      </c>
      <c r="S153" s="131">
        <f>BA153</f>
        <v>30.2745586483267</v>
      </c>
      <c r="T153" s="169"/>
      <c r="U153" s="169"/>
      <c r="V153" s="169"/>
      <c r="W153" s="169"/>
      <c r="X153" t="s" s="130">
        <f>IF($A153=Y153,"ok","bad")</f>
        <v>2430</v>
      </c>
      <c r="Y153" t="s" s="130">
        <v>2685</v>
      </c>
      <c r="Z153" t="s" s="130">
        <v>1791</v>
      </c>
      <c r="AA153" t="s" s="186">
        <v>29</v>
      </c>
      <c r="AB153" s="125">
        <f>100*AC153</f>
        <v>7.6464854</v>
      </c>
      <c r="AC153" s="191">
        <v>0.076464854</v>
      </c>
      <c r="AD153" t="s" s="187">
        <v>31</v>
      </c>
      <c r="AE153" s="125">
        <v>7.1266111</v>
      </c>
      <c r="AF153" s="191">
        <v>0.07126611099999999</v>
      </c>
      <c r="AG153" s="169"/>
      <c r="AH153" s="173">
        <v>75929</v>
      </c>
      <c r="AI153" s="173">
        <v>36932</v>
      </c>
      <c r="AJ153" s="173">
        <v>364</v>
      </c>
      <c r="AK153" s="173">
        <v>5490</v>
      </c>
      <c r="AL153" s="173">
        <v>0</v>
      </c>
      <c r="AM153" s="175">
        <f>100*AL153/$AI153</f>
        <v>0</v>
      </c>
      <c r="AN153" s="173">
        <f>IF(AM153&gt;$AI$8,1,0)</f>
        <v>0</v>
      </c>
      <c r="AO153" s="175">
        <f>IF($R153=AL$17,AM153,0)</f>
        <v>0</v>
      </c>
      <c r="AP153" s="173">
        <v>16671</v>
      </c>
      <c r="AQ153" s="175">
        <f>100*AP153/$AI153</f>
        <v>45.1397162352431</v>
      </c>
      <c r="AR153" s="173">
        <f>IF(AQ153&gt;$AI$8,1,0)</f>
        <v>0</v>
      </c>
      <c r="AS153" s="175">
        <f>IF($R153=AP$17,AQ153,0)</f>
        <v>0</v>
      </c>
      <c r="AT153" s="173">
        <v>2824</v>
      </c>
      <c r="AU153" s="175">
        <f>100*AT153/$AI153</f>
        <v>7.6464854326871</v>
      </c>
      <c r="AV153" s="173">
        <f>IF(AU153&gt;$AI$8,1,0)</f>
        <v>0</v>
      </c>
      <c r="AW153" s="175">
        <f>IF($R153=AT$17,AU153,0)</f>
        <v>0</v>
      </c>
      <c r="AX153" s="173">
        <v>11181</v>
      </c>
      <c r="AY153" s="175">
        <f>100*AX153/$AI153</f>
        <v>30.2745586483267</v>
      </c>
      <c r="AZ153" s="173">
        <f>IF(AY153&gt;$AI$8,1,0)</f>
        <v>0</v>
      </c>
      <c r="BA153" s="175">
        <f>IF($R153=AX$17,AY153,0)</f>
        <v>30.2745586483267</v>
      </c>
      <c r="BB153" s="173">
        <v>2632</v>
      </c>
      <c r="BC153" s="175">
        <f>100*BB153/$AI153</f>
        <v>7.12661106899166</v>
      </c>
      <c r="BD153" s="173">
        <f>IF(BC153&gt;$AI$8,1,0)</f>
        <v>0</v>
      </c>
      <c r="BE153" s="175">
        <f>IF($R153=BB$17,BC153,0)</f>
        <v>0</v>
      </c>
      <c r="BF153" s="173">
        <v>0</v>
      </c>
      <c r="BG153" s="175">
        <f>100*BF153/$AI153</f>
        <v>0</v>
      </c>
      <c r="BH153" s="173">
        <f>IF(BG153&gt;$AI$8,1,0)</f>
        <v>0</v>
      </c>
      <c r="BI153" s="175">
        <f>IF($R153=BF$17,BG153,0)</f>
        <v>0</v>
      </c>
      <c r="BJ153" s="173">
        <v>0</v>
      </c>
      <c r="BK153" s="175">
        <f>100*BJ153/$AI153</f>
        <v>0</v>
      </c>
      <c r="BL153" s="173">
        <f>IF(BK153&gt;$AI$8,1,0)</f>
        <v>0</v>
      </c>
      <c r="BM153" s="175">
        <f>IF($R153=BJ$17,BK153,0)</f>
        <v>0</v>
      </c>
      <c r="BN153" s="173">
        <v>0</v>
      </c>
      <c r="BO153" s="175">
        <f>100*BN153/$AI153</f>
        <v>0</v>
      </c>
      <c r="BP153" s="173">
        <f>IF(BO153&gt;$AI$8,1,0)</f>
        <v>0</v>
      </c>
      <c r="BQ153" s="175">
        <f>IF($R153=BN$17,BO153,0)</f>
        <v>0</v>
      </c>
      <c r="BR153" s="173">
        <v>0</v>
      </c>
      <c r="BS153" s="175">
        <f>100*BR153/$AI153</f>
        <v>0</v>
      </c>
      <c r="BT153" s="173">
        <f>IF(BS153&gt;$AI$8,1,0)</f>
        <v>0</v>
      </c>
      <c r="BU153" s="175">
        <f>IF($R153=BR$17,BS153,0)</f>
        <v>0</v>
      </c>
      <c r="BV153" s="173">
        <v>0</v>
      </c>
      <c r="BW153" s="175">
        <f>100*BV153/$AI153</f>
        <v>0</v>
      </c>
      <c r="BX153" s="173">
        <f>IF(BW153&gt;$AI$8,1,0)</f>
        <v>0</v>
      </c>
      <c r="BY153" s="175">
        <f>IF($R153=BV$17,BW153,0)</f>
        <v>0</v>
      </c>
      <c r="BZ153" s="173">
        <v>0</v>
      </c>
      <c r="CA153" s="175">
        <f>100*BZ153/$AI153</f>
        <v>0</v>
      </c>
      <c r="CB153" s="173">
        <f>IF(CA153&gt;$AI$8,1,0)</f>
        <v>0</v>
      </c>
      <c r="CC153" s="175">
        <f>IF($R153=BZ$17,CA153,0)</f>
        <v>0</v>
      </c>
      <c r="CD153" s="173">
        <v>0</v>
      </c>
      <c r="CE153" s="175">
        <f>100*CD153/$AI153</f>
        <v>0</v>
      </c>
      <c r="CF153" s="173">
        <f>IF(CE153&gt;$AI$8,1,0)</f>
        <v>0</v>
      </c>
      <c r="CG153" s="175">
        <f>IF($R153=CD$17,CE153,0)</f>
        <v>0</v>
      </c>
      <c r="CH153" s="173">
        <v>0</v>
      </c>
      <c r="CI153" s="175">
        <f>100*CH153/$AI153</f>
        <v>0</v>
      </c>
      <c r="CJ153" s="173">
        <f>IF(CI153&gt;$AI$8,1,0)</f>
        <v>0</v>
      </c>
      <c r="CK153" s="175">
        <f>IF($R153=CH$17,CI153,0)</f>
        <v>0</v>
      </c>
      <c r="CL153" s="173">
        <v>0</v>
      </c>
      <c r="CM153" s="173">
        <v>0</v>
      </c>
      <c r="CN153" s="176"/>
    </row>
    <row r="154" ht="15.75" customHeight="1">
      <c r="A154" t="s" s="179">
        <v>2686</v>
      </c>
      <c r="B154" t="s" s="180">
        <v>160</v>
      </c>
      <c r="C154" t="s" s="180">
        <v>2687</v>
      </c>
      <c r="D154" t="s" s="181">
        <v>162</v>
      </c>
      <c r="E154" t="s" s="188">
        <v>79</v>
      </c>
      <c r="F154" t="s" s="146">
        <v>80</v>
      </c>
      <c r="G154" t="s" s="146">
        <v>417</v>
      </c>
      <c r="H154" t="s" s="146">
        <v>145</v>
      </c>
      <c r="I154" t="s" s="146">
        <v>64</v>
      </c>
      <c r="J154" t="s" s="146">
        <v>50</v>
      </c>
      <c r="K154" t="s" s="183">
        <f>O154</f>
        <v>28</v>
      </c>
      <c r="L154" s="189">
        <f>P154</f>
        <v>51.2406750965557</v>
      </c>
      <c r="M154" t="s" s="146">
        <f>IF(O154="Lab","over","under")</f>
        <v>2429</v>
      </c>
      <c r="N154" s="145">
        <v>1</v>
      </c>
      <c r="O154" t="s" s="184">
        <v>28</v>
      </c>
      <c r="P154" s="147">
        <f>AQ154</f>
        <v>51.2406750965557</v>
      </c>
      <c r="Q154" s="145">
        <f>T154+U154+V154</f>
        <v>0</v>
      </c>
      <c r="R154" t="s" s="185">
        <v>27</v>
      </c>
      <c r="S154" s="147">
        <f>AO154</f>
        <v>16.7266282207291</v>
      </c>
      <c r="T154" s="138"/>
      <c r="U154" s="138"/>
      <c r="V154" s="138"/>
      <c r="W154" s="138"/>
      <c r="X154" t="s" s="146">
        <f>IF($A154=Y154,"ok","bad")</f>
        <v>2430</v>
      </c>
      <c r="Y154" t="s" s="146">
        <v>2686</v>
      </c>
      <c r="Z154" t="s" s="146">
        <v>2687</v>
      </c>
      <c r="AA154" t="s" s="186">
        <v>31</v>
      </c>
      <c r="AB154" s="141">
        <f>100*AC154</f>
        <v>9.864557400000001</v>
      </c>
      <c r="AC154" s="190">
        <v>0.098645574</v>
      </c>
      <c r="AD154" t="s" s="187">
        <v>29</v>
      </c>
      <c r="AE154" s="141">
        <v>6.9705307</v>
      </c>
      <c r="AF154" s="190">
        <v>0.06970530699999999</v>
      </c>
      <c r="AG154" s="138"/>
      <c r="AH154" s="145">
        <v>77547</v>
      </c>
      <c r="AI154" s="145">
        <v>37802</v>
      </c>
      <c r="AJ154" s="145">
        <v>243</v>
      </c>
      <c r="AK154" s="145">
        <v>13047</v>
      </c>
      <c r="AL154" s="145">
        <v>6323</v>
      </c>
      <c r="AM154" s="148">
        <f>100*AL154/$AI154</f>
        <v>16.7266282207291</v>
      </c>
      <c r="AN154" s="145">
        <f>IF(AM154&gt;$AI$8,1,0)</f>
        <v>0</v>
      </c>
      <c r="AO154" s="148">
        <f>IF($R154=AL$17,AM154,0)</f>
        <v>16.7266282207291</v>
      </c>
      <c r="AP154" s="145">
        <v>19370</v>
      </c>
      <c r="AQ154" s="148">
        <f>100*AP154/$AI154</f>
        <v>51.2406750965557</v>
      </c>
      <c r="AR154" s="145">
        <f>IF(AQ154&gt;$AI$8,1,0)</f>
        <v>1</v>
      </c>
      <c r="AS154" s="148">
        <f>IF($R154=AP$17,AQ154,0)</f>
        <v>0</v>
      </c>
      <c r="AT154" s="145">
        <v>2635</v>
      </c>
      <c r="AU154" s="148">
        <f>100*AT154/$AI154</f>
        <v>6.97053065975345</v>
      </c>
      <c r="AV154" s="145">
        <f>IF(AU154&gt;$AI$8,1,0)</f>
        <v>0</v>
      </c>
      <c r="AW154" s="148">
        <f>IF($R154=AT$17,AU154,0)</f>
        <v>0</v>
      </c>
      <c r="AX154" s="145">
        <v>2024</v>
      </c>
      <c r="AY154" s="148">
        <f>100*AX154/$AI154</f>
        <v>5.354214062748</v>
      </c>
      <c r="AZ154" s="145">
        <f>IF(AY154&gt;$AI$8,1,0)</f>
        <v>0</v>
      </c>
      <c r="BA154" s="148">
        <f>IF($R154=AX$17,AY154,0)</f>
        <v>0</v>
      </c>
      <c r="BB154" s="145">
        <v>3729</v>
      </c>
      <c r="BC154" s="148">
        <f>100*BB154/$AI154</f>
        <v>9.864557430823769</v>
      </c>
      <c r="BD154" s="145">
        <f>IF(BC154&gt;$AI$8,1,0)</f>
        <v>0</v>
      </c>
      <c r="BE154" s="148">
        <f>IF($R154=BB$17,BC154,0)</f>
        <v>0</v>
      </c>
      <c r="BF154" s="145">
        <v>0</v>
      </c>
      <c r="BG154" s="148">
        <f>100*BF154/$AI154</f>
        <v>0</v>
      </c>
      <c r="BH154" s="145">
        <f>IF(BG154&gt;$AI$8,1,0)</f>
        <v>0</v>
      </c>
      <c r="BI154" s="148">
        <f>IF($R154=BF$17,BG154,0)</f>
        <v>0</v>
      </c>
      <c r="BJ154" s="145">
        <v>0</v>
      </c>
      <c r="BK154" s="148">
        <f>100*BJ154/$AI154</f>
        <v>0</v>
      </c>
      <c r="BL154" s="145">
        <f>IF(BK154&gt;$AI$8,1,0)</f>
        <v>0</v>
      </c>
      <c r="BM154" s="148">
        <f>IF($R154=BJ$17,BK154,0)</f>
        <v>0</v>
      </c>
      <c r="BN154" s="145">
        <v>0</v>
      </c>
      <c r="BO154" s="148">
        <f>100*BN154/$AI154</f>
        <v>0</v>
      </c>
      <c r="BP154" s="145">
        <f>IF(BO154&gt;$AI$8,1,0)</f>
        <v>0</v>
      </c>
      <c r="BQ154" s="148">
        <f>IF($R154=BN$17,BO154,0)</f>
        <v>0</v>
      </c>
      <c r="BR154" s="145">
        <v>0</v>
      </c>
      <c r="BS154" s="148">
        <f>100*BR154/$AI154</f>
        <v>0</v>
      </c>
      <c r="BT154" s="145">
        <f>IF(BS154&gt;$AI$8,1,0)</f>
        <v>0</v>
      </c>
      <c r="BU154" s="148">
        <f>IF($R154=BR$17,BS154,0)</f>
        <v>0</v>
      </c>
      <c r="BV154" s="145">
        <v>0</v>
      </c>
      <c r="BW154" s="148">
        <f>100*BV154/$AI154</f>
        <v>0</v>
      </c>
      <c r="BX154" s="145">
        <f>IF(BW154&gt;$AI$8,1,0)</f>
        <v>0</v>
      </c>
      <c r="BY154" s="148">
        <f>IF($R154=BV$17,BW154,0)</f>
        <v>0</v>
      </c>
      <c r="BZ154" s="145">
        <v>0</v>
      </c>
      <c r="CA154" s="148">
        <f>100*BZ154/$AI154</f>
        <v>0</v>
      </c>
      <c r="CB154" s="145">
        <f>IF(CA154&gt;$AI$8,1,0)</f>
        <v>0</v>
      </c>
      <c r="CC154" s="148">
        <f>IF($R154=BZ$17,CA154,0)</f>
        <v>0</v>
      </c>
      <c r="CD154" s="145">
        <v>0</v>
      </c>
      <c r="CE154" s="148">
        <f>100*CD154/$AI154</f>
        <v>0</v>
      </c>
      <c r="CF154" s="145">
        <f>IF(CE154&gt;$AI$8,1,0)</f>
        <v>0</v>
      </c>
      <c r="CG154" s="148">
        <f>IF($R154=CD$17,CE154,0)</f>
        <v>0</v>
      </c>
      <c r="CH154" s="145">
        <v>0</v>
      </c>
      <c r="CI154" s="148">
        <f>100*CH154/$AI154</f>
        <v>0</v>
      </c>
      <c r="CJ154" s="145">
        <f>IF(CI154&gt;$AI$8,1,0)</f>
        <v>0</v>
      </c>
      <c r="CK154" s="148">
        <f>IF($R154=CH$17,CI154,0)</f>
        <v>0</v>
      </c>
      <c r="CL154" s="145">
        <v>0</v>
      </c>
      <c r="CM154" s="145">
        <v>0</v>
      </c>
      <c r="CN154" s="149"/>
    </row>
    <row r="155" ht="15.75" customHeight="1">
      <c r="A155" t="s" s="179">
        <v>2688</v>
      </c>
      <c r="B155" t="s" s="180">
        <v>90</v>
      </c>
      <c r="C155" t="s" s="180">
        <v>1834</v>
      </c>
      <c r="D155" t="s" s="181">
        <v>93</v>
      </c>
      <c r="E155" t="s" s="182">
        <v>79</v>
      </c>
      <c r="F155" t="s" s="130">
        <v>46</v>
      </c>
      <c r="G155" t="s" s="130">
        <v>1581</v>
      </c>
      <c r="H155" t="s" s="130">
        <v>1835</v>
      </c>
      <c r="I155" t="s" s="130">
        <v>49</v>
      </c>
      <c r="J155" t="s" s="130">
        <v>50</v>
      </c>
      <c r="K155" t="s" s="183">
        <f>O155</f>
        <v>28</v>
      </c>
      <c r="L155" s="189">
        <f>P155</f>
        <v>56.4226854095977</v>
      </c>
      <c r="M155" t="s" s="130">
        <f>IF(O155="Lab","over","under")</f>
        <v>2429</v>
      </c>
      <c r="N155" s="173">
        <v>1</v>
      </c>
      <c r="O155" t="s" s="184">
        <v>28</v>
      </c>
      <c r="P155" s="131">
        <f>AQ155</f>
        <v>56.4226854095977</v>
      </c>
      <c r="Q155" s="173">
        <f>T155+U155+V155</f>
        <v>0</v>
      </c>
      <c r="R155" t="s" s="185">
        <v>27</v>
      </c>
      <c r="S155" s="131">
        <f>AO155</f>
        <v>17.8928955299374</v>
      </c>
      <c r="T155" s="169"/>
      <c r="U155" s="169"/>
      <c r="V155" s="169"/>
      <c r="W155" s="169"/>
      <c r="X155" t="s" s="130">
        <f>IF($A155=Y155,"ok","bad")</f>
        <v>2430</v>
      </c>
      <c r="Y155" t="s" s="130">
        <v>2688</v>
      </c>
      <c r="Z155" t="s" s="130">
        <v>1834</v>
      </c>
      <c r="AA155" t="s" s="186">
        <v>2365</v>
      </c>
      <c r="AB155" s="125">
        <f>100*AC155</f>
        <v>12.1541023</v>
      </c>
      <c r="AC155" s="191">
        <v>0.121541023</v>
      </c>
      <c r="AD155" t="s" s="187">
        <v>31</v>
      </c>
      <c r="AE155" s="125">
        <v>6.9421906</v>
      </c>
      <c r="AF155" s="191">
        <v>0.06942190600000001</v>
      </c>
      <c r="AG155" s="169"/>
      <c r="AH155" s="173">
        <v>74284</v>
      </c>
      <c r="AI155" s="173">
        <v>47449</v>
      </c>
      <c r="AJ155" s="173">
        <v>225</v>
      </c>
      <c r="AK155" s="173">
        <v>18282</v>
      </c>
      <c r="AL155" s="173">
        <v>8490</v>
      </c>
      <c r="AM155" s="175">
        <f>100*AL155/$AI155</f>
        <v>17.8928955299374</v>
      </c>
      <c r="AN155" s="173">
        <f>IF(AM155&gt;$AI$8,1,0)</f>
        <v>0</v>
      </c>
      <c r="AO155" s="175">
        <f>IF($R155=AL$17,AM155,0)</f>
        <v>17.8928955299374</v>
      </c>
      <c r="AP155" s="173">
        <v>26772</v>
      </c>
      <c r="AQ155" s="175">
        <f>100*AP155/$AI155</f>
        <v>56.4226854095977</v>
      </c>
      <c r="AR155" s="173">
        <f>IF(AQ155&gt;$AI$8,1,0)</f>
        <v>1</v>
      </c>
      <c r="AS155" s="175">
        <f>IF($R155=AP$17,AQ155,0)</f>
        <v>0</v>
      </c>
      <c r="AT155" s="173">
        <v>2630</v>
      </c>
      <c r="AU155" s="175">
        <f>100*AT155/$AI155</f>
        <v>5.54279331492761</v>
      </c>
      <c r="AV155" s="173">
        <f>IF(AU155&gt;$AI$8,1,0)</f>
        <v>0</v>
      </c>
      <c r="AW155" s="175">
        <f>IF($R155=AT$17,AU155,0)</f>
        <v>0</v>
      </c>
      <c r="AX155" s="173">
        <v>5767</v>
      </c>
      <c r="AY155" s="175">
        <f>100*AX155/$AI155</f>
        <v>12.1541022993108</v>
      </c>
      <c r="AZ155" s="173">
        <f>IF(AY155&gt;$AI$8,1,0)</f>
        <v>0</v>
      </c>
      <c r="BA155" s="175">
        <f>IF($R155=AX$17,AY155,0)</f>
        <v>0</v>
      </c>
      <c r="BB155" s="173">
        <v>3294</v>
      </c>
      <c r="BC155" s="175">
        <f>100*BB155/$AI155</f>
        <v>6.94219056249868</v>
      </c>
      <c r="BD155" s="173">
        <f>IF(BC155&gt;$AI$8,1,0)</f>
        <v>0</v>
      </c>
      <c r="BE155" s="175">
        <f>IF($R155=BB$17,BC155,0)</f>
        <v>0</v>
      </c>
      <c r="BF155" s="173">
        <v>0</v>
      </c>
      <c r="BG155" s="175">
        <f>100*BF155/$AI155</f>
        <v>0</v>
      </c>
      <c r="BH155" s="173">
        <f>IF(BG155&gt;$AI$8,1,0)</f>
        <v>0</v>
      </c>
      <c r="BI155" s="175">
        <f>IF($R155=BF$17,BG155,0)</f>
        <v>0</v>
      </c>
      <c r="BJ155" s="173">
        <v>0</v>
      </c>
      <c r="BK155" s="175">
        <f>100*BJ155/$AI155</f>
        <v>0</v>
      </c>
      <c r="BL155" s="173">
        <f>IF(BK155&gt;$AI$8,1,0)</f>
        <v>0</v>
      </c>
      <c r="BM155" s="175">
        <f>IF($R155=BJ$17,BK155,0)</f>
        <v>0</v>
      </c>
      <c r="BN155" s="173">
        <v>0</v>
      </c>
      <c r="BO155" s="175">
        <f>100*BN155/$AI155</f>
        <v>0</v>
      </c>
      <c r="BP155" s="173">
        <f>IF(BO155&gt;$AI$8,1,0)</f>
        <v>0</v>
      </c>
      <c r="BQ155" s="175">
        <f>IF($R155=BN$17,BO155,0)</f>
        <v>0</v>
      </c>
      <c r="BR155" s="173">
        <v>0</v>
      </c>
      <c r="BS155" s="175">
        <f>100*BR155/$AI155</f>
        <v>0</v>
      </c>
      <c r="BT155" s="173">
        <f>IF(BS155&gt;$AI$8,1,0)</f>
        <v>0</v>
      </c>
      <c r="BU155" s="175">
        <f>IF($R155=BR$17,BS155,0)</f>
        <v>0</v>
      </c>
      <c r="BV155" s="173">
        <v>0</v>
      </c>
      <c r="BW155" s="175">
        <f>100*BV155/$AI155</f>
        <v>0</v>
      </c>
      <c r="BX155" s="173">
        <f>IF(BW155&gt;$AI$8,1,0)</f>
        <v>0</v>
      </c>
      <c r="BY155" s="175">
        <f>IF($R155=BV$17,BW155,0)</f>
        <v>0</v>
      </c>
      <c r="BZ155" s="173">
        <v>0</v>
      </c>
      <c r="CA155" s="175">
        <f>100*BZ155/$AI155</f>
        <v>0</v>
      </c>
      <c r="CB155" s="173">
        <f>IF(CA155&gt;$AI$8,1,0)</f>
        <v>0</v>
      </c>
      <c r="CC155" s="175">
        <f>IF($R155=BZ$17,CA155,0)</f>
        <v>0</v>
      </c>
      <c r="CD155" s="173">
        <v>0</v>
      </c>
      <c r="CE155" s="175">
        <f>100*CD155/$AI155</f>
        <v>0</v>
      </c>
      <c r="CF155" s="173">
        <f>IF(CE155&gt;$AI$8,1,0)</f>
        <v>0</v>
      </c>
      <c r="CG155" s="175">
        <f>IF($R155=CD$17,CE155,0)</f>
        <v>0</v>
      </c>
      <c r="CH155" s="173">
        <v>0</v>
      </c>
      <c r="CI155" s="175">
        <f>100*CH155/$AI155</f>
        <v>0</v>
      </c>
      <c r="CJ155" s="173">
        <f>IF(CI155&gt;$AI$8,1,0)</f>
        <v>0</v>
      </c>
      <c r="CK155" s="175">
        <f>IF($R155=CH$17,CI155,0)</f>
        <v>0</v>
      </c>
      <c r="CL155" s="173">
        <v>0</v>
      </c>
      <c r="CM155" s="173">
        <v>0</v>
      </c>
      <c r="CN155" s="176"/>
    </row>
    <row r="156" ht="15.75" customHeight="1">
      <c r="A156" t="s" s="179">
        <v>2689</v>
      </c>
      <c r="B156" t="s" s="180">
        <v>90</v>
      </c>
      <c r="C156" t="s" s="180">
        <v>2690</v>
      </c>
      <c r="D156" t="s" s="181">
        <v>93</v>
      </c>
      <c r="E156" t="s" s="188">
        <v>79</v>
      </c>
      <c r="F156" t="s" s="146">
        <v>80</v>
      </c>
      <c r="G156" t="s" s="146">
        <v>1345</v>
      </c>
      <c r="H156" t="s" s="146">
        <v>1346</v>
      </c>
      <c r="I156" t="s" s="146">
        <v>64</v>
      </c>
      <c r="J156" t="s" s="146">
        <v>50</v>
      </c>
      <c r="K156" t="s" s="183">
        <f>O156</f>
        <v>28</v>
      </c>
      <c r="L156" s="189">
        <f>P156</f>
        <v>57.9605676252669</v>
      </c>
      <c r="M156" t="s" s="146">
        <f>IF(O156="Lab","over","under")</f>
        <v>2429</v>
      </c>
      <c r="N156" s="145">
        <v>1</v>
      </c>
      <c r="O156" t="s" s="184">
        <v>28</v>
      </c>
      <c r="P156" s="147">
        <f>AQ156</f>
        <v>57.9605676252669</v>
      </c>
      <c r="Q156" s="145">
        <f>T156+U156+V156</f>
        <v>0</v>
      </c>
      <c r="R156" t="s" s="185">
        <v>31</v>
      </c>
      <c r="S156" s="147">
        <f>BE156</f>
        <v>17.0111766922014</v>
      </c>
      <c r="T156" s="138"/>
      <c r="U156" s="138"/>
      <c r="V156" s="138"/>
      <c r="W156" s="138"/>
      <c r="X156" t="s" s="146">
        <f>IF($A156=Y156,"ok","bad")</f>
        <v>2430</v>
      </c>
      <c r="Y156" t="s" s="146">
        <v>2689</v>
      </c>
      <c r="Z156" t="s" s="146">
        <v>2690</v>
      </c>
      <c r="AA156" t="s" s="186">
        <v>2365</v>
      </c>
      <c r="AB156" s="141">
        <f>100*AC156</f>
        <v>8.675122399999999</v>
      </c>
      <c r="AC156" s="190">
        <v>0.086751224</v>
      </c>
      <c r="AD156" t="s" s="187">
        <v>29</v>
      </c>
      <c r="AE156" s="141">
        <v>6.9295492</v>
      </c>
      <c r="AF156" s="190">
        <v>0.069295492</v>
      </c>
      <c r="AG156" s="138"/>
      <c r="AH156" s="145">
        <v>70581</v>
      </c>
      <c r="AI156" s="145">
        <v>39815</v>
      </c>
      <c r="AJ156" s="145">
        <v>231</v>
      </c>
      <c r="AK156" s="145">
        <v>16304</v>
      </c>
      <c r="AL156" s="145">
        <v>1887</v>
      </c>
      <c r="AM156" s="148">
        <f>100*AL156/$AI156</f>
        <v>4.73941981665202</v>
      </c>
      <c r="AN156" s="145">
        <f>IF(AM156&gt;$AI$8,1,0)</f>
        <v>0</v>
      </c>
      <c r="AO156" s="148">
        <f>IF($R156=AL$17,AM156,0)</f>
        <v>0</v>
      </c>
      <c r="AP156" s="145">
        <v>23077</v>
      </c>
      <c r="AQ156" s="148">
        <f>100*AP156/$AI156</f>
        <v>57.9605676252669</v>
      </c>
      <c r="AR156" s="145">
        <f>IF(AQ156&gt;$AI$8,1,0)</f>
        <v>1</v>
      </c>
      <c r="AS156" s="148">
        <f>IF($R156=AP$17,AQ156,0)</f>
        <v>0</v>
      </c>
      <c r="AT156" s="145">
        <v>2759</v>
      </c>
      <c r="AU156" s="148">
        <f>100*AT156/$AI156</f>
        <v>6.92954916488761</v>
      </c>
      <c r="AV156" s="145">
        <f>IF(AU156&gt;$AI$8,1,0)</f>
        <v>0</v>
      </c>
      <c r="AW156" s="148">
        <f>IF($R156=AT$17,AU156,0)</f>
        <v>0</v>
      </c>
      <c r="AX156" s="145">
        <v>3454</v>
      </c>
      <c r="AY156" s="148">
        <f>100*AX156/$AI156</f>
        <v>8.67512244129097</v>
      </c>
      <c r="AZ156" s="145">
        <f>IF(AY156&gt;$AI$8,1,0)</f>
        <v>0</v>
      </c>
      <c r="BA156" s="148">
        <f>IF($R156=AX$17,AY156,0)</f>
        <v>0</v>
      </c>
      <c r="BB156" s="145">
        <v>6773</v>
      </c>
      <c r="BC156" s="148">
        <f>100*BB156/$AI156</f>
        <v>17.0111766922014</v>
      </c>
      <c r="BD156" s="145">
        <f>IF(BC156&gt;$AI$8,1,0)</f>
        <v>0</v>
      </c>
      <c r="BE156" s="148">
        <f>IF($R156=BB$17,BC156,0)</f>
        <v>17.0111766922014</v>
      </c>
      <c r="BF156" s="145">
        <v>0</v>
      </c>
      <c r="BG156" s="148">
        <f>100*BF156/$AI156</f>
        <v>0</v>
      </c>
      <c r="BH156" s="145">
        <f>IF(BG156&gt;$AI$8,1,0)</f>
        <v>0</v>
      </c>
      <c r="BI156" s="148">
        <f>IF($R156=BF$17,BG156,0)</f>
        <v>0</v>
      </c>
      <c r="BJ156" s="145">
        <v>0</v>
      </c>
      <c r="BK156" s="148">
        <f>100*BJ156/$AI156</f>
        <v>0</v>
      </c>
      <c r="BL156" s="145">
        <f>IF(BK156&gt;$AI$8,1,0)</f>
        <v>0</v>
      </c>
      <c r="BM156" s="148">
        <f>IF($R156=BJ$17,BK156,0)</f>
        <v>0</v>
      </c>
      <c r="BN156" s="145">
        <v>0</v>
      </c>
      <c r="BO156" s="148">
        <f>100*BN156/$AI156</f>
        <v>0</v>
      </c>
      <c r="BP156" s="145">
        <f>IF(BO156&gt;$AI$8,1,0)</f>
        <v>0</v>
      </c>
      <c r="BQ156" s="148">
        <f>IF($R156=BN$17,BO156,0)</f>
        <v>0</v>
      </c>
      <c r="BR156" s="145">
        <v>0</v>
      </c>
      <c r="BS156" s="148">
        <f>100*BR156/$AI156</f>
        <v>0</v>
      </c>
      <c r="BT156" s="145">
        <f>IF(BS156&gt;$AI$8,1,0)</f>
        <v>0</v>
      </c>
      <c r="BU156" s="148">
        <f>IF($R156=BR$17,BS156,0)</f>
        <v>0</v>
      </c>
      <c r="BV156" s="145">
        <v>0</v>
      </c>
      <c r="BW156" s="148">
        <f>100*BV156/$AI156</f>
        <v>0</v>
      </c>
      <c r="BX156" s="145">
        <f>IF(BW156&gt;$AI$8,1,0)</f>
        <v>0</v>
      </c>
      <c r="BY156" s="148">
        <f>IF($R156=BV$17,BW156,0)</f>
        <v>0</v>
      </c>
      <c r="BZ156" s="145">
        <v>0</v>
      </c>
      <c r="CA156" s="148">
        <f>100*BZ156/$AI156</f>
        <v>0</v>
      </c>
      <c r="CB156" s="145">
        <f>IF(CA156&gt;$AI$8,1,0)</f>
        <v>0</v>
      </c>
      <c r="CC156" s="148">
        <f>IF($R156=BZ$17,CA156,0)</f>
        <v>0</v>
      </c>
      <c r="CD156" s="145">
        <v>0</v>
      </c>
      <c r="CE156" s="148">
        <f>100*CD156/$AI156</f>
        <v>0</v>
      </c>
      <c r="CF156" s="145">
        <f>IF(CE156&gt;$AI$8,1,0)</f>
        <v>0</v>
      </c>
      <c r="CG156" s="148">
        <f>IF($R156=CD$17,CE156,0)</f>
        <v>0</v>
      </c>
      <c r="CH156" s="145">
        <v>0</v>
      </c>
      <c r="CI156" s="148">
        <f>100*CH156/$AI156</f>
        <v>0</v>
      </c>
      <c r="CJ156" s="145">
        <f>IF(CI156&gt;$AI$8,1,0)</f>
        <v>0</v>
      </c>
      <c r="CK156" s="148">
        <f>IF($R156=CH$17,CI156,0)</f>
        <v>0</v>
      </c>
      <c r="CL156" s="145">
        <v>0</v>
      </c>
      <c r="CM156" s="145">
        <v>0</v>
      </c>
      <c r="CN156" s="149"/>
    </row>
    <row r="157" ht="15.75" customHeight="1">
      <c r="A157" t="s" s="179">
        <v>2691</v>
      </c>
      <c r="B157" t="s" s="180">
        <v>166</v>
      </c>
      <c r="C157" t="s" s="180">
        <v>2692</v>
      </c>
      <c r="D157" t="s" s="181">
        <v>169</v>
      </c>
      <c r="E157" t="s" s="182">
        <v>79</v>
      </c>
      <c r="F157" t="s" s="130">
        <v>80</v>
      </c>
      <c r="G157" t="s" s="130">
        <v>1260</v>
      </c>
      <c r="H157" t="s" s="130">
        <v>1261</v>
      </c>
      <c r="I157" t="s" s="130">
        <v>64</v>
      </c>
      <c r="J157" t="s" s="130">
        <v>1733</v>
      </c>
      <c r="K157" t="s" s="183">
        <f>_xlfn.IFS(Q157=0,O157,T157=1,R157,U157=1,AA157)</f>
        <v>28</v>
      </c>
      <c r="L157" s="189">
        <f>_xlfn.IFS(Q157=0,P157,T157=1,S157,U157=1,AB157)</f>
        <v>46.8201582062968</v>
      </c>
      <c r="M157" t="s" s="130">
        <f>IF(O157="Lab","over","under")</f>
        <v>2429</v>
      </c>
      <c r="N157" s="173">
        <v>1</v>
      </c>
      <c r="O157" t="s" s="184">
        <v>28</v>
      </c>
      <c r="P157" s="131">
        <f>AQ157</f>
        <v>46.8201582062968</v>
      </c>
      <c r="Q157" s="173">
        <f>T157+U157+V157</f>
        <v>0</v>
      </c>
      <c r="R157" t="s" s="185">
        <v>2365</v>
      </c>
      <c r="S157" s="131">
        <f>BA157</f>
        <v>23.3013777568233</v>
      </c>
      <c r="T157" s="169"/>
      <c r="U157" s="169"/>
      <c r="V157" s="169"/>
      <c r="W157" s="169"/>
      <c r="X157" t="s" s="130">
        <f>IF($A157=Y157,"ok","bad")</f>
        <v>2430</v>
      </c>
      <c r="Y157" t="s" s="130">
        <v>2691</v>
      </c>
      <c r="Z157" t="s" s="130">
        <v>2692</v>
      </c>
      <c r="AA157" t="s" s="186">
        <v>27</v>
      </c>
      <c r="AB157" s="125">
        <f>100*AC157</f>
        <v>18.1360993</v>
      </c>
      <c r="AC157" s="191">
        <v>0.181360993</v>
      </c>
      <c r="AD157" t="s" s="187">
        <v>29</v>
      </c>
      <c r="AE157" s="125">
        <v>6.8756876</v>
      </c>
      <c r="AF157" s="191">
        <v>0.06875687599999999</v>
      </c>
      <c r="AG157" s="169"/>
      <c r="AH157" s="173">
        <v>73252</v>
      </c>
      <c r="AI157" s="173">
        <v>38178</v>
      </c>
      <c r="AJ157" s="173">
        <v>116</v>
      </c>
      <c r="AK157" s="173">
        <v>8979</v>
      </c>
      <c r="AL157" s="173">
        <v>6924</v>
      </c>
      <c r="AM157" s="175">
        <f>100*AL157/$AI157</f>
        <v>18.1360993242181</v>
      </c>
      <c r="AN157" s="173">
        <f>IF(AM157&gt;$AI$8,1,0)</f>
        <v>0</v>
      </c>
      <c r="AO157" s="175">
        <f>IF($R157=AL$17,AM157,0)</f>
        <v>0</v>
      </c>
      <c r="AP157" s="173">
        <v>17875</v>
      </c>
      <c r="AQ157" s="175">
        <f>100*AP157/$AI157</f>
        <v>46.8201582062968</v>
      </c>
      <c r="AR157" s="173">
        <f>IF(AQ157&gt;$AI$8,1,0)</f>
        <v>0</v>
      </c>
      <c r="AS157" s="175">
        <f>IF($R157=AP$17,AQ157,0)</f>
        <v>0</v>
      </c>
      <c r="AT157" s="173">
        <v>2625</v>
      </c>
      <c r="AU157" s="175">
        <f>100*AT157/$AI157</f>
        <v>6.87568756875688</v>
      </c>
      <c r="AV157" s="173">
        <f>IF(AU157&gt;$AI$8,1,0)</f>
        <v>0</v>
      </c>
      <c r="AW157" s="175">
        <f>IF($R157=AT$17,AU157,0)</f>
        <v>0</v>
      </c>
      <c r="AX157" s="173">
        <v>8896</v>
      </c>
      <c r="AY157" s="175">
        <f>100*AX157/$AI157</f>
        <v>23.3013777568233</v>
      </c>
      <c r="AZ157" s="173">
        <f>IF(AY157&gt;$AI$8,1,0)</f>
        <v>0</v>
      </c>
      <c r="BA157" s="175">
        <f>IF($R157=AX$17,AY157,0)</f>
        <v>23.3013777568233</v>
      </c>
      <c r="BB157" s="173">
        <v>1748</v>
      </c>
      <c r="BC157" s="175">
        <f>100*BB157/$AI157</f>
        <v>4.57855309340458</v>
      </c>
      <c r="BD157" s="173">
        <f>IF(BC157&gt;$AI$8,1,0)</f>
        <v>0</v>
      </c>
      <c r="BE157" s="175">
        <f>IF($R157=BB$17,BC157,0)</f>
        <v>0</v>
      </c>
      <c r="BF157" s="173">
        <v>0</v>
      </c>
      <c r="BG157" s="175">
        <f>100*BF157/$AI157</f>
        <v>0</v>
      </c>
      <c r="BH157" s="173">
        <f>IF(BG157&gt;$AI$8,1,0)</f>
        <v>0</v>
      </c>
      <c r="BI157" s="175">
        <f>IF($R157=BF$17,BG157,0)</f>
        <v>0</v>
      </c>
      <c r="BJ157" s="173">
        <v>0</v>
      </c>
      <c r="BK157" s="175">
        <f>100*BJ157/$AI157</f>
        <v>0</v>
      </c>
      <c r="BL157" s="173">
        <f>IF(BK157&gt;$AI$8,1,0)</f>
        <v>0</v>
      </c>
      <c r="BM157" s="175">
        <f>IF($R157=BJ$17,BK157,0)</f>
        <v>0</v>
      </c>
      <c r="BN157" s="173">
        <v>0</v>
      </c>
      <c r="BO157" s="175">
        <f>100*BN157/$AI157</f>
        <v>0</v>
      </c>
      <c r="BP157" s="173">
        <f>IF(BO157&gt;$AI$8,1,0)</f>
        <v>0</v>
      </c>
      <c r="BQ157" s="175">
        <f>IF($R157=BN$17,BO157,0)</f>
        <v>0</v>
      </c>
      <c r="BR157" s="173">
        <v>0</v>
      </c>
      <c r="BS157" s="175">
        <f>100*BR157/$AI157</f>
        <v>0</v>
      </c>
      <c r="BT157" s="173">
        <f>IF(BS157&gt;$AI$8,1,0)</f>
        <v>0</v>
      </c>
      <c r="BU157" s="175">
        <f>IF($R157=BR$17,BS157,0)</f>
        <v>0</v>
      </c>
      <c r="BV157" s="173">
        <v>0</v>
      </c>
      <c r="BW157" s="175">
        <f>100*BV157/$AI157</f>
        <v>0</v>
      </c>
      <c r="BX157" s="173">
        <f>IF(BW157&gt;$AI$8,1,0)</f>
        <v>0</v>
      </c>
      <c r="BY157" s="175">
        <f>IF($R157=BV$17,BW157,0)</f>
        <v>0</v>
      </c>
      <c r="BZ157" s="173">
        <v>0</v>
      </c>
      <c r="CA157" s="175">
        <f>100*BZ157/$AI157</f>
        <v>0</v>
      </c>
      <c r="CB157" s="173">
        <f>IF(CA157&gt;$AI$8,1,0)</f>
        <v>0</v>
      </c>
      <c r="CC157" s="175">
        <f>IF($R157=BZ$17,CA157,0)</f>
        <v>0</v>
      </c>
      <c r="CD157" s="173">
        <v>0</v>
      </c>
      <c r="CE157" s="175">
        <f>100*CD157/$AI157</f>
        <v>0</v>
      </c>
      <c r="CF157" s="173">
        <f>IF(CE157&gt;$AI$8,1,0)</f>
        <v>0</v>
      </c>
      <c r="CG157" s="175">
        <f>IF($R157=CD$17,CE157,0)</f>
        <v>0</v>
      </c>
      <c r="CH157" s="173">
        <v>0</v>
      </c>
      <c r="CI157" s="175">
        <f>100*CH157/$AI157</f>
        <v>0</v>
      </c>
      <c r="CJ157" s="173">
        <f>IF(CI157&gt;$AI$8,1,0)</f>
        <v>0</v>
      </c>
      <c r="CK157" s="175">
        <f>IF($R157=CH$17,CI157,0)</f>
        <v>0</v>
      </c>
      <c r="CL157" s="173">
        <v>0</v>
      </c>
      <c r="CM157" s="173">
        <v>0</v>
      </c>
      <c r="CN157" s="176"/>
    </row>
    <row r="158" ht="15.75" customHeight="1">
      <c r="A158" t="s" s="179">
        <v>2693</v>
      </c>
      <c r="B158" t="s" s="180">
        <v>101</v>
      </c>
      <c r="C158" t="s" s="180">
        <v>1155</v>
      </c>
      <c r="D158" t="s" s="181">
        <v>104</v>
      </c>
      <c r="E158" t="s" s="188">
        <v>79</v>
      </c>
      <c r="F158" t="s" s="146">
        <v>46</v>
      </c>
      <c r="G158" t="s" s="146">
        <v>732</v>
      </c>
      <c r="H158" t="s" s="146">
        <v>2694</v>
      </c>
      <c r="I158" t="s" s="146">
        <v>49</v>
      </c>
      <c r="J158" t="s" s="146">
        <v>1733</v>
      </c>
      <c r="K158" t="s" s="183">
        <f>_xlfn.IFS(Q158=0,O158,T158=1,R158,U158=1,AA158)</f>
        <v>28</v>
      </c>
      <c r="L158" s="189">
        <f>_xlfn.IFS(Q158=0,P158,T158=1,S158,U158=1,AB158)</f>
        <v>45.7931959517132</v>
      </c>
      <c r="M158" t="s" s="146">
        <f>IF(O158="Lab","over","under")</f>
        <v>2429</v>
      </c>
      <c r="N158" s="145">
        <v>1</v>
      </c>
      <c r="O158" t="s" s="184">
        <v>28</v>
      </c>
      <c r="P158" s="147">
        <f>AQ158</f>
        <v>45.7931959517132</v>
      </c>
      <c r="Q158" s="145">
        <f>T158+U158+V158</f>
        <v>0</v>
      </c>
      <c r="R158" t="s" s="185">
        <v>27</v>
      </c>
      <c r="S158" s="147">
        <f>AO158</f>
        <v>29.7219851237654</v>
      </c>
      <c r="T158" s="138"/>
      <c r="U158" s="138"/>
      <c r="V158" s="138"/>
      <c r="W158" s="138"/>
      <c r="X158" t="s" s="146">
        <f>IF($A158=Y158,"ok","bad")</f>
        <v>2430</v>
      </c>
      <c r="Y158" t="s" s="146">
        <v>2693</v>
      </c>
      <c r="Z158" t="s" s="146">
        <v>1155</v>
      </c>
      <c r="AA158" t="s" s="186">
        <v>2365</v>
      </c>
      <c r="AB158" s="141">
        <f>100*AC158</f>
        <v>14.1425842</v>
      </c>
      <c r="AC158" s="190">
        <v>0.141425842</v>
      </c>
      <c r="AD158" t="s" s="187">
        <v>31</v>
      </c>
      <c r="AE158" s="141">
        <v>6.8731456</v>
      </c>
      <c r="AF158" s="190">
        <v>0.068731456</v>
      </c>
      <c r="AG158" s="138"/>
      <c r="AH158" s="145">
        <v>74385</v>
      </c>
      <c r="AI158" s="145">
        <v>49206</v>
      </c>
      <c r="AJ158" s="145">
        <v>178</v>
      </c>
      <c r="AK158" s="145">
        <v>7908</v>
      </c>
      <c r="AL158" s="145">
        <v>14625</v>
      </c>
      <c r="AM158" s="148">
        <f>100*AL158/$AI158</f>
        <v>29.7219851237654</v>
      </c>
      <c r="AN158" s="145">
        <f>IF(AM158&gt;$AI$8,1,0)</f>
        <v>0</v>
      </c>
      <c r="AO158" s="148">
        <f>IF($R158=AL$17,AM158,0)</f>
        <v>29.7219851237654</v>
      </c>
      <c r="AP158" s="145">
        <v>22533</v>
      </c>
      <c r="AQ158" s="148">
        <f>100*AP158/$AI158</f>
        <v>45.7931959517132</v>
      </c>
      <c r="AR158" s="145">
        <f>IF(AQ158&gt;$AI$8,1,0)</f>
        <v>0</v>
      </c>
      <c r="AS158" s="148">
        <f>IF($R158=AP$17,AQ158,0)</f>
        <v>0</v>
      </c>
      <c r="AT158" s="145">
        <v>1707</v>
      </c>
      <c r="AU158" s="148">
        <f>100*AT158/$AI158</f>
        <v>3.46908913547128</v>
      </c>
      <c r="AV158" s="145">
        <f>IF(AU158&gt;$AI$8,1,0)</f>
        <v>0</v>
      </c>
      <c r="AW158" s="148">
        <f>IF($R158=AT$17,AU158,0)</f>
        <v>0</v>
      </c>
      <c r="AX158" s="145">
        <v>6959</v>
      </c>
      <c r="AY158" s="148">
        <f>100*AX158/$AI158</f>
        <v>14.1425842376946</v>
      </c>
      <c r="AZ158" s="145">
        <f>IF(AY158&gt;$AI$8,1,0)</f>
        <v>0</v>
      </c>
      <c r="BA158" s="148">
        <f>IF($R158=AX$17,AY158,0)</f>
        <v>0</v>
      </c>
      <c r="BB158" s="145">
        <v>3382</v>
      </c>
      <c r="BC158" s="148">
        <f>100*BB158/$AI158</f>
        <v>6.87314555135553</v>
      </c>
      <c r="BD158" s="145">
        <f>IF(BC158&gt;$AI$8,1,0)</f>
        <v>0</v>
      </c>
      <c r="BE158" s="148">
        <f>IF($R158=BB$17,BC158,0)</f>
        <v>0</v>
      </c>
      <c r="BF158" s="145">
        <v>0</v>
      </c>
      <c r="BG158" s="148">
        <f>100*BF158/$AI158</f>
        <v>0</v>
      </c>
      <c r="BH158" s="145">
        <f>IF(BG158&gt;$AI$8,1,0)</f>
        <v>0</v>
      </c>
      <c r="BI158" s="148">
        <f>IF($R158=BF$17,BG158,0)</f>
        <v>0</v>
      </c>
      <c r="BJ158" s="145">
        <v>0</v>
      </c>
      <c r="BK158" s="148">
        <f>100*BJ158/$AI158</f>
        <v>0</v>
      </c>
      <c r="BL158" s="145">
        <f>IF(BK158&gt;$AI$8,1,0)</f>
        <v>0</v>
      </c>
      <c r="BM158" s="148">
        <f>IF($R158=BJ$17,BK158,0)</f>
        <v>0</v>
      </c>
      <c r="BN158" s="145">
        <v>0</v>
      </c>
      <c r="BO158" s="148">
        <f>100*BN158/$AI158</f>
        <v>0</v>
      </c>
      <c r="BP158" s="145">
        <f>IF(BO158&gt;$AI$8,1,0)</f>
        <v>0</v>
      </c>
      <c r="BQ158" s="148">
        <f>IF($R158=BN$17,BO158,0)</f>
        <v>0</v>
      </c>
      <c r="BR158" s="145">
        <v>0</v>
      </c>
      <c r="BS158" s="148">
        <f>100*BR158/$AI158</f>
        <v>0</v>
      </c>
      <c r="BT158" s="145">
        <f>IF(BS158&gt;$AI$8,1,0)</f>
        <v>0</v>
      </c>
      <c r="BU158" s="148">
        <f>IF($R158=BR$17,BS158,0)</f>
        <v>0</v>
      </c>
      <c r="BV158" s="145">
        <v>0</v>
      </c>
      <c r="BW158" s="148">
        <f>100*BV158/$AI158</f>
        <v>0</v>
      </c>
      <c r="BX158" s="145">
        <f>IF(BW158&gt;$AI$8,1,0)</f>
        <v>0</v>
      </c>
      <c r="BY158" s="148">
        <f>IF($R158=BV$17,BW158,0)</f>
        <v>0</v>
      </c>
      <c r="BZ158" s="145">
        <v>0</v>
      </c>
      <c r="CA158" s="148">
        <f>100*BZ158/$AI158</f>
        <v>0</v>
      </c>
      <c r="CB158" s="145">
        <f>IF(CA158&gt;$AI$8,1,0)</f>
        <v>0</v>
      </c>
      <c r="CC158" s="148">
        <f>IF($R158=BZ$17,CA158,0)</f>
        <v>0</v>
      </c>
      <c r="CD158" s="145">
        <v>0</v>
      </c>
      <c r="CE158" s="148">
        <f>100*CD158/$AI158</f>
        <v>0</v>
      </c>
      <c r="CF158" s="145">
        <f>IF(CE158&gt;$AI$8,1,0)</f>
        <v>0</v>
      </c>
      <c r="CG158" s="148">
        <f>IF($R158=CD$17,CE158,0)</f>
        <v>0</v>
      </c>
      <c r="CH158" s="145">
        <v>0</v>
      </c>
      <c r="CI158" s="148">
        <f>100*CH158/$AI158</f>
        <v>0</v>
      </c>
      <c r="CJ158" s="145">
        <f>IF(CI158&gt;$AI$8,1,0)</f>
        <v>0</v>
      </c>
      <c r="CK158" s="148">
        <f>IF($R158=CH$17,CI158,0)</f>
        <v>0</v>
      </c>
      <c r="CL158" s="145">
        <v>0</v>
      </c>
      <c r="CM158" s="145">
        <v>0</v>
      </c>
      <c r="CN158" s="149"/>
    </row>
    <row r="159" ht="15.75" customHeight="1">
      <c r="A159" t="s" s="179">
        <v>2695</v>
      </c>
      <c r="B159" t="s" s="180">
        <v>166</v>
      </c>
      <c r="C159" t="s" s="180">
        <v>1846</v>
      </c>
      <c r="D159" t="s" s="181">
        <v>169</v>
      </c>
      <c r="E159" t="s" s="182">
        <v>79</v>
      </c>
      <c r="F159" t="s" s="130">
        <v>80</v>
      </c>
      <c r="G159" t="s" s="130">
        <v>2696</v>
      </c>
      <c r="H159" t="s" s="130">
        <v>2697</v>
      </c>
      <c r="I159" t="s" s="130">
        <v>64</v>
      </c>
      <c r="J159" t="s" s="130">
        <v>50</v>
      </c>
      <c r="K159" t="s" s="183">
        <f>O159</f>
        <v>28</v>
      </c>
      <c r="L159" s="189">
        <f>P159</f>
        <v>52.0988585982454</v>
      </c>
      <c r="M159" t="s" s="130">
        <f>IF(O159="Lab","over","under")</f>
        <v>2429</v>
      </c>
      <c r="N159" s="173">
        <v>1</v>
      </c>
      <c r="O159" t="s" s="184">
        <v>28</v>
      </c>
      <c r="P159" s="131">
        <f>AQ159</f>
        <v>52.0988585982454</v>
      </c>
      <c r="Q159" s="173">
        <f>T159+U159+V159</f>
        <v>0</v>
      </c>
      <c r="R159" t="s" s="185">
        <v>31</v>
      </c>
      <c r="S159" s="131">
        <f>BE159</f>
        <v>26.0447127629469</v>
      </c>
      <c r="T159" s="169"/>
      <c r="U159" s="169"/>
      <c r="V159" s="169"/>
      <c r="W159" s="169"/>
      <c r="X159" t="s" s="130">
        <f>IF($A159=Y159,"ok","bad")</f>
        <v>2430</v>
      </c>
      <c r="Y159" t="s" s="130">
        <v>2695</v>
      </c>
      <c r="Z159" t="s" s="130">
        <v>1846</v>
      </c>
      <c r="AA159" t="s" s="186">
        <v>27</v>
      </c>
      <c r="AB159" s="125">
        <f>100*AC159</f>
        <v>7.3546521</v>
      </c>
      <c r="AC159" s="191">
        <v>0.073546521</v>
      </c>
      <c r="AD159" t="s" s="187">
        <v>29</v>
      </c>
      <c r="AE159" s="125">
        <v>6.8358331</v>
      </c>
      <c r="AF159" s="191">
        <v>0.06835833099999999</v>
      </c>
      <c r="AG159" s="169"/>
      <c r="AH159" s="173">
        <v>60594</v>
      </c>
      <c r="AI159" s="173">
        <v>31803</v>
      </c>
      <c r="AJ159" s="173">
        <v>287</v>
      </c>
      <c r="AK159" s="173">
        <v>8286</v>
      </c>
      <c r="AL159" s="173">
        <v>2339</v>
      </c>
      <c r="AM159" s="175">
        <f>100*AL159/$AI159</f>
        <v>7.3546520768481</v>
      </c>
      <c r="AN159" s="173">
        <f>IF(AM159&gt;$AI$8,1,0)</f>
        <v>0</v>
      </c>
      <c r="AO159" s="175">
        <f>IF($R159=AL$17,AM159,0)</f>
        <v>0</v>
      </c>
      <c r="AP159" s="173">
        <v>16569</v>
      </c>
      <c r="AQ159" s="175">
        <f>100*AP159/$AI159</f>
        <v>52.0988585982454</v>
      </c>
      <c r="AR159" s="173">
        <f>IF(AQ159&gt;$AI$8,1,0)</f>
        <v>1</v>
      </c>
      <c r="AS159" s="175">
        <f>IF($R159=AP$17,AQ159,0)</f>
        <v>0</v>
      </c>
      <c r="AT159" s="173">
        <v>2174</v>
      </c>
      <c r="AU159" s="175">
        <f>100*AT159/$AI159</f>
        <v>6.83583309750652</v>
      </c>
      <c r="AV159" s="173">
        <f>IF(AU159&gt;$AI$8,1,0)</f>
        <v>0</v>
      </c>
      <c r="AW159" s="175">
        <f>IF($R159=AT$17,AU159,0)</f>
        <v>0</v>
      </c>
      <c r="AX159" s="173">
        <v>0</v>
      </c>
      <c r="AY159" s="175">
        <f>100*AX159/$AI159</f>
        <v>0</v>
      </c>
      <c r="AZ159" s="173">
        <f>IF(AY159&gt;$AI$8,1,0)</f>
        <v>0</v>
      </c>
      <c r="BA159" s="175">
        <f>IF($R159=AX$17,AY159,0)</f>
        <v>0</v>
      </c>
      <c r="BB159" s="173">
        <v>8283</v>
      </c>
      <c r="BC159" s="175">
        <f>100*BB159/$AI159</f>
        <v>26.0447127629469</v>
      </c>
      <c r="BD159" s="173">
        <f>IF(BC159&gt;$AI$8,1,0)</f>
        <v>0</v>
      </c>
      <c r="BE159" s="175">
        <f>IF($R159=BB$17,BC159,0)</f>
        <v>26.0447127629469</v>
      </c>
      <c r="BF159" s="173">
        <v>0</v>
      </c>
      <c r="BG159" s="175">
        <f>100*BF159/$AI159</f>
        <v>0</v>
      </c>
      <c r="BH159" s="173">
        <f>IF(BG159&gt;$AI$8,1,0)</f>
        <v>0</v>
      </c>
      <c r="BI159" s="175">
        <f>IF($R159=BF$17,BG159,0)</f>
        <v>0</v>
      </c>
      <c r="BJ159" s="173">
        <v>0</v>
      </c>
      <c r="BK159" s="175">
        <f>100*BJ159/$AI159</f>
        <v>0</v>
      </c>
      <c r="BL159" s="173">
        <f>IF(BK159&gt;$AI$8,1,0)</f>
        <v>0</v>
      </c>
      <c r="BM159" s="175">
        <f>IF($R159=BJ$17,BK159,0)</f>
        <v>0</v>
      </c>
      <c r="BN159" s="173">
        <v>0</v>
      </c>
      <c r="BO159" s="175">
        <f>100*BN159/$AI159</f>
        <v>0</v>
      </c>
      <c r="BP159" s="173">
        <f>IF(BO159&gt;$AI$8,1,0)</f>
        <v>0</v>
      </c>
      <c r="BQ159" s="175">
        <f>IF($R159=BN$17,BO159,0)</f>
        <v>0</v>
      </c>
      <c r="BR159" s="173">
        <v>0</v>
      </c>
      <c r="BS159" s="175">
        <f>100*BR159/$AI159</f>
        <v>0</v>
      </c>
      <c r="BT159" s="173">
        <f>IF(BS159&gt;$AI$8,1,0)</f>
        <v>0</v>
      </c>
      <c r="BU159" s="175">
        <f>IF($R159=BR$17,BS159,0)</f>
        <v>0</v>
      </c>
      <c r="BV159" s="173">
        <v>0</v>
      </c>
      <c r="BW159" s="175">
        <f>100*BV159/$AI159</f>
        <v>0</v>
      </c>
      <c r="BX159" s="173">
        <f>IF(BW159&gt;$AI$8,1,0)</f>
        <v>0</v>
      </c>
      <c r="BY159" s="175">
        <f>IF($R159=BV$17,BW159,0)</f>
        <v>0</v>
      </c>
      <c r="BZ159" s="173">
        <v>0</v>
      </c>
      <c r="CA159" s="175">
        <f>100*BZ159/$AI159</f>
        <v>0</v>
      </c>
      <c r="CB159" s="173">
        <f>IF(CA159&gt;$AI$8,1,0)</f>
        <v>0</v>
      </c>
      <c r="CC159" s="175">
        <f>IF($R159=BZ$17,CA159,0)</f>
        <v>0</v>
      </c>
      <c r="CD159" s="173">
        <v>0</v>
      </c>
      <c r="CE159" s="175">
        <f>100*CD159/$AI159</f>
        <v>0</v>
      </c>
      <c r="CF159" s="173">
        <f>IF(CE159&gt;$AI$8,1,0)</f>
        <v>0</v>
      </c>
      <c r="CG159" s="175">
        <f>IF($R159=CD$17,CE159,0)</f>
        <v>0</v>
      </c>
      <c r="CH159" s="173">
        <v>0</v>
      </c>
      <c r="CI159" s="175">
        <f>100*CH159/$AI159</f>
        <v>0</v>
      </c>
      <c r="CJ159" s="173">
        <f>IF(CI159&gt;$AI$8,1,0)</f>
        <v>0</v>
      </c>
      <c r="CK159" s="175">
        <f>IF($R159=CH$17,CI159,0)</f>
        <v>0</v>
      </c>
      <c r="CL159" s="173">
        <v>0</v>
      </c>
      <c r="CM159" s="173">
        <v>0</v>
      </c>
      <c r="CN159" s="176"/>
    </row>
    <row r="160" ht="15.75" customHeight="1">
      <c r="A160" t="s" s="179">
        <v>2698</v>
      </c>
      <c r="B160" t="s" s="180">
        <v>90</v>
      </c>
      <c r="C160" t="s" s="180">
        <v>2176</v>
      </c>
      <c r="D160" t="s" s="181">
        <v>93</v>
      </c>
      <c r="E160" t="s" s="188">
        <v>79</v>
      </c>
      <c r="F160" t="s" s="146">
        <v>46</v>
      </c>
      <c r="G160" t="s" s="146">
        <v>2177</v>
      </c>
      <c r="H160" t="s" s="146">
        <v>2178</v>
      </c>
      <c r="I160" t="s" s="146">
        <v>64</v>
      </c>
      <c r="J160" t="s" s="146">
        <v>50</v>
      </c>
      <c r="K160" t="s" s="183">
        <f>_xlfn.IFS(Q160=0,O160,T160=1,R160,U160=1,AA160)</f>
        <v>28</v>
      </c>
      <c r="L160" s="189">
        <f>_xlfn.IFS(Q160=0,P160,T160=1,S160,U160=1,AB160)</f>
        <v>46.7770535201419</v>
      </c>
      <c r="M160" t="s" s="146">
        <f>IF(O160="Lab","over","under")</f>
        <v>2429</v>
      </c>
      <c r="N160" s="145">
        <v>1</v>
      </c>
      <c r="O160" t="s" s="184">
        <v>28</v>
      </c>
      <c r="P160" s="147">
        <f>AQ160</f>
        <v>46.7770535201419</v>
      </c>
      <c r="Q160" s="145">
        <f>T160+U160+V160</f>
        <v>0</v>
      </c>
      <c r="R160" t="s" s="185">
        <v>2365</v>
      </c>
      <c r="S160" s="147">
        <f>BA160</f>
        <v>23.8255787817487</v>
      </c>
      <c r="T160" s="138"/>
      <c r="U160" s="138"/>
      <c r="V160" s="138"/>
      <c r="W160" s="138"/>
      <c r="X160" t="s" s="146">
        <f>IF($A160=Y160,"ok","bad")</f>
        <v>2430</v>
      </c>
      <c r="Y160" t="s" s="146">
        <v>2698</v>
      </c>
      <c r="Z160" t="s" s="146">
        <v>2176</v>
      </c>
      <c r="AA160" t="s" s="186">
        <v>27</v>
      </c>
      <c r="AB160" s="141">
        <f>100*AC160</f>
        <v>16.1983966</v>
      </c>
      <c r="AC160" s="190">
        <v>0.161983966</v>
      </c>
      <c r="AD160" t="s" s="187">
        <v>29</v>
      </c>
      <c r="AE160" s="141">
        <v>6.8354936</v>
      </c>
      <c r="AF160" s="190">
        <v>0.06835493600000001</v>
      </c>
      <c r="AG160" s="138"/>
      <c r="AH160" s="145">
        <v>70601</v>
      </c>
      <c r="AI160" s="145">
        <v>40041</v>
      </c>
      <c r="AJ160" s="145">
        <v>125</v>
      </c>
      <c r="AK160" s="145">
        <v>9190</v>
      </c>
      <c r="AL160" s="145">
        <v>6486</v>
      </c>
      <c r="AM160" s="148">
        <f>100*AL160/$AI160</f>
        <v>16.1983966434405</v>
      </c>
      <c r="AN160" s="145">
        <f>IF(AM160&gt;$AI$8,1,0)</f>
        <v>0</v>
      </c>
      <c r="AO160" s="148">
        <f>IF($R160=AL$17,AM160,0)</f>
        <v>0</v>
      </c>
      <c r="AP160" s="145">
        <v>18730</v>
      </c>
      <c r="AQ160" s="148">
        <f>100*AP160/$AI160</f>
        <v>46.7770535201419</v>
      </c>
      <c r="AR160" s="145">
        <f>IF(AQ160&gt;$AI$8,1,0)</f>
        <v>0</v>
      </c>
      <c r="AS160" s="148">
        <f>IF($R160=AP$17,AQ160,0)</f>
        <v>0</v>
      </c>
      <c r="AT160" s="145">
        <v>2737</v>
      </c>
      <c r="AU160" s="148">
        <f>100*AT160/$AI160</f>
        <v>6.83549361904048</v>
      </c>
      <c r="AV160" s="145">
        <f>IF(AU160&gt;$AI$8,1,0)</f>
        <v>0</v>
      </c>
      <c r="AW160" s="148">
        <f>IF($R160=AT$17,AU160,0)</f>
        <v>0</v>
      </c>
      <c r="AX160" s="145">
        <v>9540</v>
      </c>
      <c r="AY160" s="148">
        <f>100*AX160/$AI160</f>
        <v>23.8255787817487</v>
      </c>
      <c r="AZ160" s="145">
        <f>IF(AY160&gt;$AI$8,1,0)</f>
        <v>0</v>
      </c>
      <c r="BA160" s="148">
        <f>IF($R160=AX$17,AY160,0)</f>
        <v>23.8255787817487</v>
      </c>
      <c r="BB160" s="145">
        <v>1889</v>
      </c>
      <c r="BC160" s="148">
        <f>100*BB160/$AI160</f>
        <v>4.71766439399615</v>
      </c>
      <c r="BD160" s="145">
        <f>IF(BC160&gt;$AI$8,1,0)</f>
        <v>0</v>
      </c>
      <c r="BE160" s="148">
        <f>IF($R160=BB$17,BC160,0)</f>
        <v>0</v>
      </c>
      <c r="BF160" s="145">
        <v>0</v>
      </c>
      <c r="BG160" s="148">
        <f>100*BF160/$AI160</f>
        <v>0</v>
      </c>
      <c r="BH160" s="145">
        <f>IF(BG160&gt;$AI$8,1,0)</f>
        <v>0</v>
      </c>
      <c r="BI160" s="148">
        <f>IF($R160=BF$17,BG160,0)</f>
        <v>0</v>
      </c>
      <c r="BJ160" s="145">
        <v>0</v>
      </c>
      <c r="BK160" s="148">
        <f>100*BJ160/$AI160</f>
        <v>0</v>
      </c>
      <c r="BL160" s="145">
        <f>IF(BK160&gt;$AI$8,1,0)</f>
        <v>0</v>
      </c>
      <c r="BM160" s="148">
        <f>IF($R160=BJ$17,BK160,0)</f>
        <v>0</v>
      </c>
      <c r="BN160" s="145">
        <v>0</v>
      </c>
      <c r="BO160" s="148">
        <f>100*BN160/$AI160</f>
        <v>0</v>
      </c>
      <c r="BP160" s="145">
        <f>IF(BO160&gt;$AI$8,1,0)</f>
        <v>0</v>
      </c>
      <c r="BQ160" s="148">
        <f>IF($R160=BN$17,BO160,0)</f>
        <v>0</v>
      </c>
      <c r="BR160" s="145">
        <v>0</v>
      </c>
      <c r="BS160" s="148">
        <f>100*BR160/$AI160</f>
        <v>0</v>
      </c>
      <c r="BT160" s="145">
        <f>IF(BS160&gt;$AI$8,1,0)</f>
        <v>0</v>
      </c>
      <c r="BU160" s="148">
        <f>IF($R160=BR$17,BS160,0)</f>
        <v>0</v>
      </c>
      <c r="BV160" s="145">
        <v>0</v>
      </c>
      <c r="BW160" s="148">
        <f>100*BV160/$AI160</f>
        <v>0</v>
      </c>
      <c r="BX160" s="145">
        <f>IF(BW160&gt;$AI$8,1,0)</f>
        <v>0</v>
      </c>
      <c r="BY160" s="148">
        <f>IF($R160=BV$17,BW160,0)</f>
        <v>0</v>
      </c>
      <c r="BZ160" s="145">
        <v>0</v>
      </c>
      <c r="CA160" s="148">
        <f>100*BZ160/$AI160</f>
        <v>0</v>
      </c>
      <c r="CB160" s="145">
        <f>IF(CA160&gt;$AI$8,1,0)</f>
        <v>0</v>
      </c>
      <c r="CC160" s="148">
        <f>IF($R160=BZ$17,CA160,0)</f>
        <v>0</v>
      </c>
      <c r="CD160" s="145">
        <v>0</v>
      </c>
      <c r="CE160" s="148">
        <f>100*CD160/$AI160</f>
        <v>0</v>
      </c>
      <c r="CF160" s="145">
        <f>IF(CE160&gt;$AI$8,1,0)</f>
        <v>0</v>
      </c>
      <c r="CG160" s="148">
        <f>IF($R160=CD$17,CE160,0)</f>
        <v>0</v>
      </c>
      <c r="CH160" s="145">
        <v>0</v>
      </c>
      <c r="CI160" s="148">
        <f>100*CH160/$AI160</f>
        <v>0</v>
      </c>
      <c r="CJ160" s="145">
        <f>IF(CI160&gt;$AI$8,1,0)</f>
        <v>0</v>
      </c>
      <c r="CK160" s="148">
        <f>IF($R160=CH$17,CI160,0)</f>
        <v>0</v>
      </c>
      <c r="CL160" s="145">
        <v>6432</v>
      </c>
      <c r="CM160" s="145">
        <v>0</v>
      </c>
      <c r="CN160" s="149"/>
    </row>
    <row r="161" ht="19.95" customHeight="1">
      <c r="A161" t="s" s="179">
        <v>2699</v>
      </c>
      <c r="B161" t="s" s="180">
        <v>90</v>
      </c>
      <c r="C161" t="s" s="180">
        <v>1381</v>
      </c>
      <c r="D161" t="s" s="181">
        <v>93</v>
      </c>
      <c r="E161" t="s" s="182">
        <v>79</v>
      </c>
      <c r="F161" t="s" s="130">
        <v>80</v>
      </c>
      <c r="G161" t="s" s="130">
        <v>2655</v>
      </c>
      <c r="H161" t="s" s="130">
        <v>2700</v>
      </c>
      <c r="I161" t="s" s="130">
        <v>49</v>
      </c>
      <c r="J161" t="s" s="130">
        <v>50</v>
      </c>
      <c r="K161" t="s" s="183">
        <f>_xlfn.IFS(Q161=0,O161,T161=1,R161,U161=1,AA161)</f>
        <v>28</v>
      </c>
      <c r="L161" s="189">
        <f>_xlfn.IFS(Q161=0,P161,T161=1,S161,U161=1,AB161)</f>
        <v>45.2077589846758</v>
      </c>
      <c r="M161" t="s" s="130">
        <f>IF(O161="Lab","over","under")</f>
        <v>2429</v>
      </c>
      <c r="N161" s="173">
        <v>1</v>
      </c>
      <c r="O161" t="s" s="184">
        <v>28</v>
      </c>
      <c r="P161" s="131">
        <f>AQ161</f>
        <v>45.2077589846758</v>
      </c>
      <c r="Q161" s="173">
        <f>T161+U161+V161</f>
        <v>0</v>
      </c>
      <c r="R161" t="s" s="185">
        <v>2365</v>
      </c>
      <c r="S161" s="131">
        <f>BA161</f>
        <v>31.798425353302</v>
      </c>
      <c r="T161" s="169"/>
      <c r="U161" s="169"/>
      <c r="V161" s="169"/>
      <c r="W161" s="169"/>
      <c r="X161" t="s" s="130">
        <f>IF($A161=Y161,"ok","bad")</f>
        <v>2430</v>
      </c>
      <c r="Y161" t="s" s="130">
        <v>2699</v>
      </c>
      <c r="Z161" t="s" s="130">
        <v>1381</v>
      </c>
      <c r="AA161" t="s" s="186">
        <v>27</v>
      </c>
      <c r="AB161" s="125">
        <f>100*AC161</f>
        <v>10.8759904</v>
      </c>
      <c r="AC161" s="191">
        <v>0.108759904</v>
      </c>
      <c r="AD161" t="s" s="187">
        <v>29</v>
      </c>
      <c r="AE161" s="125">
        <v>6.7928371</v>
      </c>
      <c r="AF161" s="191">
        <v>0.067928371</v>
      </c>
      <c r="AG161" s="169"/>
      <c r="AH161" s="173">
        <v>76641</v>
      </c>
      <c r="AI161" s="173">
        <v>40263</v>
      </c>
      <c r="AJ161" s="173">
        <v>135</v>
      </c>
      <c r="AK161" s="173">
        <v>5399</v>
      </c>
      <c r="AL161" s="173">
        <v>4379</v>
      </c>
      <c r="AM161" s="175">
        <f>100*AL161/$AI161</f>
        <v>10.8759903633609</v>
      </c>
      <c r="AN161" s="173">
        <f>IF(AM161&gt;$AI$8,1,0)</f>
        <v>0</v>
      </c>
      <c r="AO161" s="175">
        <f>IF($R161=AL$17,AM161,0)</f>
        <v>0</v>
      </c>
      <c r="AP161" s="173">
        <v>18202</v>
      </c>
      <c r="AQ161" s="175">
        <f>100*AP161/$AI161</f>
        <v>45.2077589846758</v>
      </c>
      <c r="AR161" s="173">
        <f>IF(AQ161&gt;$AI$8,1,0)</f>
        <v>0</v>
      </c>
      <c r="AS161" s="175">
        <f>IF($R161=AP$17,AQ161,0)</f>
        <v>0</v>
      </c>
      <c r="AT161" s="173">
        <v>2735</v>
      </c>
      <c r="AU161" s="175">
        <f>100*AT161/$AI161</f>
        <v>6.79283709609319</v>
      </c>
      <c r="AV161" s="173">
        <f>IF(AU161&gt;$AI$8,1,0)</f>
        <v>0</v>
      </c>
      <c r="AW161" s="175">
        <f>IF($R161=AT$17,AU161,0)</f>
        <v>0</v>
      </c>
      <c r="AX161" s="173">
        <v>12803</v>
      </c>
      <c r="AY161" s="175">
        <f>100*AX161/$AI161</f>
        <v>31.798425353302</v>
      </c>
      <c r="AZ161" s="173">
        <f>IF(AY161&gt;$AI$8,1,0)</f>
        <v>0</v>
      </c>
      <c r="BA161" s="175">
        <f>IF($R161=AX$17,AY161,0)</f>
        <v>31.798425353302</v>
      </c>
      <c r="BB161" s="173">
        <v>1776</v>
      </c>
      <c r="BC161" s="175">
        <f>100*BB161/$AI161</f>
        <v>4.41099769018702</v>
      </c>
      <c r="BD161" s="173">
        <f>IF(BC161&gt;$AI$8,1,0)</f>
        <v>0</v>
      </c>
      <c r="BE161" s="175">
        <f>IF($R161=BB$17,BC161,0)</f>
        <v>0</v>
      </c>
      <c r="BF161" s="173">
        <v>0</v>
      </c>
      <c r="BG161" s="175">
        <f>100*BF161/$AI161</f>
        <v>0</v>
      </c>
      <c r="BH161" s="173">
        <f>IF(BG161&gt;$AI$8,1,0)</f>
        <v>0</v>
      </c>
      <c r="BI161" s="175">
        <f>IF($R161=BF$17,BG161,0)</f>
        <v>0</v>
      </c>
      <c r="BJ161" s="173">
        <v>0</v>
      </c>
      <c r="BK161" s="175">
        <f>100*BJ161/$AI161</f>
        <v>0</v>
      </c>
      <c r="BL161" s="173">
        <f>IF(BK161&gt;$AI$8,1,0)</f>
        <v>0</v>
      </c>
      <c r="BM161" s="175">
        <f>IF($R161=BJ$17,BK161,0)</f>
        <v>0</v>
      </c>
      <c r="BN161" s="173">
        <v>0</v>
      </c>
      <c r="BO161" s="175">
        <f>100*BN161/$AI161</f>
        <v>0</v>
      </c>
      <c r="BP161" s="173">
        <f>IF(BO161&gt;$AI$8,1,0)</f>
        <v>0</v>
      </c>
      <c r="BQ161" s="175">
        <f>IF($R161=BN$17,BO161,0)</f>
        <v>0</v>
      </c>
      <c r="BR161" s="173">
        <v>0</v>
      </c>
      <c r="BS161" s="175">
        <f>100*BR161/$AI161</f>
        <v>0</v>
      </c>
      <c r="BT161" s="173">
        <f>IF(BS161&gt;$AI$8,1,0)</f>
        <v>0</v>
      </c>
      <c r="BU161" s="175">
        <f>IF($R161=BR$17,BS161,0)</f>
        <v>0</v>
      </c>
      <c r="BV161" s="173">
        <v>0</v>
      </c>
      <c r="BW161" s="175">
        <f>100*BV161/$AI161</f>
        <v>0</v>
      </c>
      <c r="BX161" s="173">
        <f>IF(BW161&gt;$AI$8,1,0)</f>
        <v>0</v>
      </c>
      <c r="BY161" s="175">
        <f>IF($R161=BV$17,BW161,0)</f>
        <v>0</v>
      </c>
      <c r="BZ161" s="173">
        <v>0</v>
      </c>
      <c r="CA161" s="175">
        <f>100*BZ161/$AI161</f>
        <v>0</v>
      </c>
      <c r="CB161" s="173">
        <f>IF(CA161&gt;$AI$8,1,0)</f>
        <v>0</v>
      </c>
      <c r="CC161" s="175">
        <f>IF($R161=BZ$17,CA161,0)</f>
        <v>0</v>
      </c>
      <c r="CD161" s="173">
        <v>0</v>
      </c>
      <c r="CE161" s="175">
        <f>100*CD161/$AI161</f>
        <v>0</v>
      </c>
      <c r="CF161" s="173">
        <f>IF(CE161&gt;$AI$8,1,0)</f>
        <v>0</v>
      </c>
      <c r="CG161" s="175">
        <f>IF($R161=CD$17,CE161,0)</f>
        <v>0</v>
      </c>
      <c r="CH161" s="173">
        <v>0</v>
      </c>
      <c r="CI161" s="175">
        <f>100*CH161/$AI161</f>
        <v>0</v>
      </c>
      <c r="CJ161" s="173">
        <f>IF(CI161&gt;$AI$8,1,0)</f>
        <v>0</v>
      </c>
      <c r="CK161" s="175">
        <f>IF($R161=CH$17,CI161,0)</f>
        <v>0</v>
      </c>
      <c r="CL161" s="173">
        <v>0</v>
      </c>
      <c r="CM161" s="173">
        <v>0</v>
      </c>
      <c r="CN161" s="176"/>
    </row>
    <row r="162" ht="15.75" customHeight="1">
      <c r="A162" t="s" s="179">
        <v>2701</v>
      </c>
      <c r="B162" t="s" s="180">
        <v>160</v>
      </c>
      <c r="C162" t="s" s="180">
        <v>2702</v>
      </c>
      <c r="D162" t="s" s="181">
        <v>162</v>
      </c>
      <c r="E162" t="s" s="188">
        <v>79</v>
      </c>
      <c r="F162" t="s" s="146">
        <v>80</v>
      </c>
      <c r="G162" t="s" s="146">
        <v>910</v>
      </c>
      <c r="H162" t="s" s="146">
        <v>911</v>
      </c>
      <c r="I162" t="s" s="146">
        <v>49</v>
      </c>
      <c r="J162" t="s" s="146">
        <v>1733</v>
      </c>
      <c r="K162" t="s" s="183">
        <f>_xlfn.IFS(Q162=0,O162,T162=1,R162,U162=1,AA162)</f>
        <v>28</v>
      </c>
      <c r="L162" s="189">
        <f>_xlfn.IFS(Q162=0,P162,T162=1,S162,U162=1,AB162)</f>
        <v>44.0438045911425</v>
      </c>
      <c r="M162" t="s" s="146">
        <f>IF(O162="Lab","over","under")</f>
        <v>2429</v>
      </c>
      <c r="N162" s="145">
        <v>1</v>
      </c>
      <c r="O162" t="s" s="184">
        <v>28</v>
      </c>
      <c r="P162" s="147">
        <f>AQ162</f>
        <v>44.0438045911425</v>
      </c>
      <c r="Q162" s="145">
        <f>T162+U162+V162</f>
        <v>0</v>
      </c>
      <c r="R162" t="s" s="185">
        <v>27</v>
      </c>
      <c r="S162" s="147">
        <f>AO162</f>
        <v>25.5453627704868</v>
      </c>
      <c r="T162" s="138"/>
      <c r="U162" s="138"/>
      <c r="V162" s="138"/>
      <c r="W162" s="138"/>
      <c r="X162" t="s" s="146">
        <f>IF($A162=Y162,"ok","bad")</f>
        <v>2430</v>
      </c>
      <c r="Y162" t="s" s="146">
        <v>2701</v>
      </c>
      <c r="Z162" t="s" s="146">
        <v>2702</v>
      </c>
      <c r="AA162" t="s" s="186">
        <v>2365</v>
      </c>
      <c r="AB162" s="141">
        <f>100*AC162</f>
        <v>16.3016284</v>
      </c>
      <c r="AC162" s="190">
        <v>0.163016284</v>
      </c>
      <c r="AD162" t="s" s="187">
        <v>31</v>
      </c>
      <c r="AE162" s="141">
        <v>6.7572313</v>
      </c>
      <c r="AF162" s="190">
        <v>0.06757231299999999</v>
      </c>
      <c r="AG162" s="138"/>
      <c r="AH162" s="145">
        <v>73979</v>
      </c>
      <c r="AI162" s="145">
        <v>45566</v>
      </c>
      <c r="AJ162" s="145">
        <v>192</v>
      </c>
      <c r="AK162" s="145">
        <v>8429</v>
      </c>
      <c r="AL162" s="145">
        <v>11640</v>
      </c>
      <c r="AM162" s="148">
        <f>100*AL162/$AI162</f>
        <v>25.5453627704868</v>
      </c>
      <c r="AN162" s="145">
        <f>IF(AM162&gt;$AI$8,1,0)</f>
        <v>0</v>
      </c>
      <c r="AO162" s="148">
        <f>IF($R162=AL$17,AM162,0)</f>
        <v>25.5453627704868</v>
      </c>
      <c r="AP162" s="145">
        <v>20069</v>
      </c>
      <c r="AQ162" s="148">
        <f>100*AP162/$AI162</f>
        <v>44.0438045911425</v>
      </c>
      <c r="AR162" s="145">
        <f>IF(AQ162&gt;$AI$8,1,0)</f>
        <v>0</v>
      </c>
      <c r="AS162" s="148">
        <f>IF($R162=AP$17,AQ162,0)</f>
        <v>0</v>
      </c>
      <c r="AT162" s="145">
        <v>2423</v>
      </c>
      <c r="AU162" s="148">
        <f>100*AT162/$AI162</f>
        <v>5.31756133959531</v>
      </c>
      <c r="AV162" s="145">
        <f>IF(AU162&gt;$AI$8,1,0)</f>
        <v>0</v>
      </c>
      <c r="AW162" s="148">
        <f>IF($R162=AT$17,AU162,0)</f>
        <v>0</v>
      </c>
      <c r="AX162" s="145">
        <v>7428</v>
      </c>
      <c r="AY162" s="148">
        <f>100*AX162/$AI162</f>
        <v>16.3016284071457</v>
      </c>
      <c r="AZ162" s="145">
        <f>IF(AY162&gt;$AI$8,1,0)</f>
        <v>0</v>
      </c>
      <c r="BA162" s="148">
        <f>IF($R162=AX$17,AY162,0)</f>
        <v>0</v>
      </c>
      <c r="BB162" s="145">
        <v>3079</v>
      </c>
      <c r="BC162" s="148">
        <f>100*BB162/$AI162</f>
        <v>6.75723126892859</v>
      </c>
      <c r="BD162" s="145">
        <f>IF(BC162&gt;$AI$8,1,0)</f>
        <v>0</v>
      </c>
      <c r="BE162" s="148">
        <f>IF($R162=BB$17,BC162,0)</f>
        <v>0</v>
      </c>
      <c r="BF162" s="145">
        <v>0</v>
      </c>
      <c r="BG162" s="148">
        <f>100*BF162/$AI162</f>
        <v>0</v>
      </c>
      <c r="BH162" s="145">
        <f>IF(BG162&gt;$AI$8,1,0)</f>
        <v>0</v>
      </c>
      <c r="BI162" s="148">
        <f>IF($R162=BF$17,BG162,0)</f>
        <v>0</v>
      </c>
      <c r="BJ162" s="145">
        <v>0</v>
      </c>
      <c r="BK162" s="148">
        <f>100*BJ162/$AI162</f>
        <v>0</v>
      </c>
      <c r="BL162" s="145">
        <f>IF(BK162&gt;$AI$8,1,0)</f>
        <v>0</v>
      </c>
      <c r="BM162" s="148">
        <f>IF($R162=BJ$17,BK162,0)</f>
        <v>0</v>
      </c>
      <c r="BN162" s="145">
        <v>0</v>
      </c>
      <c r="BO162" s="148">
        <f>100*BN162/$AI162</f>
        <v>0</v>
      </c>
      <c r="BP162" s="145">
        <f>IF(BO162&gt;$AI$8,1,0)</f>
        <v>0</v>
      </c>
      <c r="BQ162" s="148">
        <f>IF($R162=BN$17,BO162,0)</f>
        <v>0</v>
      </c>
      <c r="BR162" s="145">
        <v>0</v>
      </c>
      <c r="BS162" s="148">
        <f>100*BR162/$AI162</f>
        <v>0</v>
      </c>
      <c r="BT162" s="145">
        <f>IF(BS162&gt;$AI$8,1,0)</f>
        <v>0</v>
      </c>
      <c r="BU162" s="148">
        <f>IF($R162=BR$17,BS162,0)</f>
        <v>0</v>
      </c>
      <c r="BV162" s="145">
        <v>0</v>
      </c>
      <c r="BW162" s="148">
        <f>100*BV162/$AI162</f>
        <v>0</v>
      </c>
      <c r="BX162" s="145">
        <f>IF(BW162&gt;$AI$8,1,0)</f>
        <v>0</v>
      </c>
      <c r="BY162" s="148">
        <f>IF($R162=BV$17,BW162,0)</f>
        <v>0</v>
      </c>
      <c r="BZ162" s="145">
        <v>0</v>
      </c>
      <c r="CA162" s="148">
        <f>100*BZ162/$AI162</f>
        <v>0</v>
      </c>
      <c r="CB162" s="145">
        <f>IF(CA162&gt;$AI$8,1,0)</f>
        <v>0</v>
      </c>
      <c r="CC162" s="148">
        <f>IF($R162=BZ$17,CA162,0)</f>
        <v>0</v>
      </c>
      <c r="CD162" s="145">
        <v>0</v>
      </c>
      <c r="CE162" s="148">
        <f>100*CD162/$AI162</f>
        <v>0</v>
      </c>
      <c r="CF162" s="145">
        <f>IF(CE162&gt;$AI$8,1,0)</f>
        <v>0</v>
      </c>
      <c r="CG162" s="148">
        <f>IF($R162=CD$17,CE162,0)</f>
        <v>0</v>
      </c>
      <c r="CH162" s="145">
        <v>0</v>
      </c>
      <c r="CI162" s="148">
        <f>100*CH162/$AI162</f>
        <v>0</v>
      </c>
      <c r="CJ162" s="145">
        <f>IF(CI162&gt;$AI$8,1,0)</f>
        <v>0</v>
      </c>
      <c r="CK162" s="148">
        <f>IF($R162=CH$17,CI162,0)</f>
        <v>0</v>
      </c>
      <c r="CL162" s="145">
        <v>884</v>
      </c>
      <c r="CM162" s="145">
        <v>0</v>
      </c>
      <c r="CN162" s="149"/>
    </row>
    <row r="163" ht="15.75" customHeight="1">
      <c r="A163" t="s" s="179">
        <v>2703</v>
      </c>
      <c r="B163" t="s" s="180">
        <v>58</v>
      </c>
      <c r="C163" t="s" s="180">
        <v>999</v>
      </c>
      <c r="D163" t="s" s="181">
        <v>60</v>
      </c>
      <c r="E163" t="s" s="182">
        <v>60</v>
      </c>
      <c r="F163" t="s" s="130">
        <v>61</v>
      </c>
      <c r="G163" t="s" s="130">
        <v>187</v>
      </c>
      <c r="H163" t="s" s="130">
        <v>1004</v>
      </c>
      <c r="I163" t="s" s="130">
        <v>49</v>
      </c>
      <c r="J163" t="s" s="130">
        <v>2585</v>
      </c>
      <c r="K163" t="s" s="183">
        <f>_xlfn.IFS(Q163=0,O163,T163=1,R163,U163=1,AA163)</f>
        <v>28</v>
      </c>
      <c r="L163" s="189">
        <f>_xlfn.IFS(Q163=0,P163,T163=1,S163,U163=1,AB163)</f>
        <v>43.8510368176047</v>
      </c>
      <c r="M163" t="s" s="130">
        <f>IF(O163="Lab","over","under")</f>
        <v>2429</v>
      </c>
      <c r="N163" s="173">
        <v>1</v>
      </c>
      <c r="O163" t="s" s="184">
        <v>28</v>
      </c>
      <c r="P163" s="131">
        <f>AQ163</f>
        <v>43.8510368176047</v>
      </c>
      <c r="Q163" s="173">
        <f>T163+U163+V163</f>
        <v>0</v>
      </c>
      <c r="R163" t="s" s="185">
        <v>32</v>
      </c>
      <c r="S163" s="131">
        <f>BI163</f>
        <v>33.1753420792778</v>
      </c>
      <c r="T163" s="169"/>
      <c r="U163" s="169"/>
      <c r="V163" s="169"/>
      <c r="W163" s="169"/>
      <c r="X163" t="s" s="130">
        <f>IF($A163=Y163,"ok","bad")</f>
        <v>2430</v>
      </c>
      <c r="Y163" t="s" s="130">
        <v>2703</v>
      </c>
      <c r="Z163" t="s" s="130">
        <v>999</v>
      </c>
      <c r="AA163" t="s" s="186">
        <v>31</v>
      </c>
      <c r="AB163" s="125">
        <f>100*AC163</f>
        <v>7.6936098</v>
      </c>
      <c r="AC163" s="191">
        <v>0.07693609799999999</v>
      </c>
      <c r="AD163" t="s" s="187">
        <v>2365</v>
      </c>
      <c r="AE163" s="125">
        <v>6.6892368</v>
      </c>
      <c r="AF163" s="191">
        <v>0.06689236799999999</v>
      </c>
      <c r="AG163" s="169"/>
      <c r="AH163" s="173">
        <v>68987</v>
      </c>
      <c r="AI163" s="173">
        <v>35445</v>
      </c>
      <c r="AJ163" s="173">
        <v>143</v>
      </c>
      <c r="AK163" s="173">
        <v>3784</v>
      </c>
      <c r="AL163" s="173">
        <v>1707</v>
      </c>
      <c r="AM163" s="175">
        <f>100*AL163/$AI163</f>
        <v>4.81591197630131</v>
      </c>
      <c r="AN163" s="173">
        <f>IF(AM163&gt;$AI$8,1,0)</f>
        <v>0</v>
      </c>
      <c r="AO163" s="175">
        <f>IF($R163=AL$17,AM163,0)</f>
        <v>0</v>
      </c>
      <c r="AP163" s="173">
        <v>15543</v>
      </c>
      <c r="AQ163" s="175">
        <f>100*AP163/$AI163</f>
        <v>43.8510368176047</v>
      </c>
      <c r="AR163" s="173">
        <f>IF(AQ163&gt;$AI$8,1,0)</f>
        <v>0</v>
      </c>
      <c r="AS163" s="175">
        <f>IF($R163=AP$17,AQ163,0)</f>
        <v>0</v>
      </c>
      <c r="AT163" s="173">
        <v>872</v>
      </c>
      <c r="AU163" s="175">
        <f>100*AT163/$AI163</f>
        <v>2.46014952743687</v>
      </c>
      <c r="AV163" s="173">
        <f>IF(AU163&gt;$AI$8,1,0)</f>
        <v>0</v>
      </c>
      <c r="AW163" s="175">
        <f>IF($R163=AT$17,AU163,0)</f>
        <v>0</v>
      </c>
      <c r="AX163" s="173">
        <v>2371</v>
      </c>
      <c r="AY163" s="175">
        <f>100*AX163/$AI163</f>
        <v>6.68923684581746</v>
      </c>
      <c r="AZ163" s="173">
        <f>IF(AY163&gt;$AI$8,1,0)</f>
        <v>0</v>
      </c>
      <c r="BA163" s="175">
        <f>IF($R163=AX$17,AY163,0)</f>
        <v>0</v>
      </c>
      <c r="BB163" s="173">
        <v>2727</v>
      </c>
      <c r="BC163" s="175">
        <f>100*BB163/$AI163</f>
        <v>7.69360981802793</v>
      </c>
      <c r="BD163" s="173">
        <f>IF(BC163&gt;$AI$8,1,0)</f>
        <v>0</v>
      </c>
      <c r="BE163" s="175">
        <f>IF($R163=BB$17,BC163,0)</f>
        <v>0</v>
      </c>
      <c r="BF163" s="173">
        <v>11759</v>
      </c>
      <c r="BG163" s="175">
        <f>100*BF163/$AI163</f>
        <v>33.1753420792778</v>
      </c>
      <c r="BH163" s="173">
        <f>IF(BG163&gt;$AI$8,1,0)</f>
        <v>0</v>
      </c>
      <c r="BI163" s="175">
        <f>IF($R163=BF$17,BG163,0)</f>
        <v>33.1753420792778</v>
      </c>
      <c r="BJ163" s="173">
        <v>0</v>
      </c>
      <c r="BK163" s="175">
        <f>100*BJ163/$AI163</f>
        <v>0</v>
      </c>
      <c r="BL163" s="173">
        <f>IF(BK163&gt;$AI$8,1,0)</f>
        <v>0</v>
      </c>
      <c r="BM163" s="175">
        <f>IF($R163=BJ$17,BK163,0)</f>
        <v>0</v>
      </c>
      <c r="BN163" s="173">
        <v>0</v>
      </c>
      <c r="BO163" s="175">
        <f>100*BN163/$AI163</f>
        <v>0</v>
      </c>
      <c r="BP163" s="173">
        <f>IF(BO163&gt;$AI$8,1,0)</f>
        <v>0</v>
      </c>
      <c r="BQ163" s="175">
        <f>IF($R163=BN$17,BO163,0)</f>
        <v>0</v>
      </c>
      <c r="BR163" s="173">
        <v>0</v>
      </c>
      <c r="BS163" s="175">
        <f>100*BR163/$AI163</f>
        <v>0</v>
      </c>
      <c r="BT163" s="173">
        <f>IF(BS163&gt;$AI$8,1,0)</f>
        <v>0</v>
      </c>
      <c r="BU163" s="175">
        <f>IF($R163=BR$17,BS163,0)</f>
        <v>0</v>
      </c>
      <c r="BV163" s="173">
        <v>0</v>
      </c>
      <c r="BW163" s="175">
        <f>100*BV163/$AI163</f>
        <v>0</v>
      </c>
      <c r="BX163" s="173">
        <f>IF(BW163&gt;$AI$8,1,0)</f>
        <v>0</v>
      </c>
      <c r="BY163" s="175">
        <f>IF($R163=BV$17,BW163,0)</f>
        <v>0</v>
      </c>
      <c r="BZ163" s="173">
        <v>0</v>
      </c>
      <c r="CA163" s="175">
        <f>100*BZ163/$AI163</f>
        <v>0</v>
      </c>
      <c r="CB163" s="173">
        <f>IF(CA163&gt;$AI$8,1,0)</f>
        <v>0</v>
      </c>
      <c r="CC163" s="175">
        <f>IF($R163=BZ$17,CA163,0)</f>
        <v>0</v>
      </c>
      <c r="CD163" s="173">
        <v>0</v>
      </c>
      <c r="CE163" s="175">
        <f>100*CD163/$AI163</f>
        <v>0</v>
      </c>
      <c r="CF163" s="173">
        <f>IF(CE163&gt;$AI$8,1,0)</f>
        <v>0</v>
      </c>
      <c r="CG163" s="175">
        <f>IF($R163=CD$17,CE163,0)</f>
        <v>0</v>
      </c>
      <c r="CH163" s="173">
        <v>0</v>
      </c>
      <c r="CI163" s="175">
        <f>100*CH163/$AI163</f>
        <v>0</v>
      </c>
      <c r="CJ163" s="173">
        <f>IF(CI163&gt;$AI$8,1,0)</f>
        <v>0</v>
      </c>
      <c r="CK163" s="175">
        <f>IF($R163=CH$17,CI163,0)</f>
        <v>0</v>
      </c>
      <c r="CL163" s="173">
        <v>311</v>
      </c>
      <c r="CM163" s="173">
        <v>0</v>
      </c>
      <c r="CN163" s="176"/>
    </row>
    <row r="164" ht="15.75" customHeight="1">
      <c r="A164" t="s" s="179">
        <v>2704</v>
      </c>
      <c r="B164" t="s" s="180">
        <v>58</v>
      </c>
      <c r="C164" t="s" s="180">
        <v>1006</v>
      </c>
      <c r="D164" t="s" s="181">
        <v>60</v>
      </c>
      <c r="E164" t="s" s="188">
        <v>60</v>
      </c>
      <c r="F164" t="s" s="146">
        <v>61</v>
      </c>
      <c r="G164" t="s" s="146">
        <v>2705</v>
      </c>
      <c r="H164" t="s" s="146">
        <v>2706</v>
      </c>
      <c r="I164" t="s" s="146">
        <v>64</v>
      </c>
      <c r="J164" t="s" s="146">
        <v>2585</v>
      </c>
      <c r="K164" t="s" s="183">
        <f>_xlfn.IFS(Q164=0,O164,T164=1,R164,U164=1,AA164)</f>
        <v>28</v>
      </c>
      <c r="L164" s="189">
        <f>_xlfn.IFS(Q164=0,P164,T164=1,S164,U164=1,AB164)</f>
        <v>45.8742776685929</v>
      </c>
      <c r="M164" t="s" s="146">
        <f>IF(O164="Lab","over","under")</f>
        <v>2429</v>
      </c>
      <c r="N164" s="145">
        <v>1</v>
      </c>
      <c r="O164" t="s" s="184">
        <v>28</v>
      </c>
      <c r="P164" s="147">
        <f>AQ164</f>
        <v>45.8742776685929</v>
      </c>
      <c r="Q164" s="145">
        <f>T164+U164+V164</f>
        <v>0</v>
      </c>
      <c r="R164" t="s" s="185">
        <v>32</v>
      </c>
      <c r="S164" s="147">
        <f>BI164</f>
        <v>32.2724472734739</v>
      </c>
      <c r="T164" s="138"/>
      <c r="U164" s="138"/>
      <c r="V164" s="138"/>
      <c r="W164" s="138"/>
      <c r="X164" t="s" s="146">
        <f>IF($A164=Y164,"ok","bad")</f>
        <v>2430</v>
      </c>
      <c r="Y164" t="s" s="146">
        <v>2704</v>
      </c>
      <c r="Z164" t="s" s="146">
        <v>1006</v>
      </c>
      <c r="AA164" t="s" s="186">
        <v>31</v>
      </c>
      <c r="AB164" s="141">
        <f>100*AC164</f>
        <v>7.2482473</v>
      </c>
      <c r="AC164" s="190">
        <v>0.07248247300000001</v>
      </c>
      <c r="AD164" t="s" s="187">
        <v>2365</v>
      </c>
      <c r="AE164" s="141">
        <v>6.6645156</v>
      </c>
      <c r="AF164" s="190">
        <v>0.066645156</v>
      </c>
      <c r="AG164" s="138"/>
      <c r="AH164" s="145">
        <v>72610</v>
      </c>
      <c r="AI164" s="145">
        <v>34091</v>
      </c>
      <c r="AJ164" s="145">
        <v>81</v>
      </c>
      <c r="AK164" s="145">
        <v>4637</v>
      </c>
      <c r="AL164" s="145">
        <v>1182</v>
      </c>
      <c r="AM164" s="148">
        <f>100*AL164/$AI164</f>
        <v>3.46719075415799</v>
      </c>
      <c r="AN164" s="145">
        <f>IF(AM164&gt;$AI$8,1,0)</f>
        <v>0</v>
      </c>
      <c r="AO164" s="148">
        <f>IF($R164=AL$17,AM164,0)</f>
        <v>0</v>
      </c>
      <c r="AP164" s="145">
        <v>15639</v>
      </c>
      <c r="AQ164" s="148">
        <f>100*AP164/$AI164</f>
        <v>45.8742776685929</v>
      </c>
      <c r="AR164" s="145">
        <f>IF(AQ164&gt;$AI$8,1,0)</f>
        <v>0</v>
      </c>
      <c r="AS164" s="148">
        <f>IF($R164=AP$17,AQ164,0)</f>
        <v>0</v>
      </c>
      <c r="AT164" s="145">
        <v>592</v>
      </c>
      <c r="AU164" s="148">
        <f>100*AT164/$AI164</f>
        <v>1.73652870259013</v>
      </c>
      <c r="AV164" s="145">
        <f>IF(AU164&gt;$AI$8,1,0)</f>
        <v>0</v>
      </c>
      <c r="AW164" s="148">
        <f>IF($R164=AT$17,AU164,0)</f>
        <v>0</v>
      </c>
      <c r="AX164" s="145">
        <v>2272</v>
      </c>
      <c r="AY164" s="148">
        <f>100*AX164/$AI164</f>
        <v>6.66451556129184</v>
      </c>
      <c r="AZ164" s="145">
        <f>IF(AY164&gt;$AI$8,1,0)</f>
        <v>0</v>
      </c>
      <c r="BA164" s="148">
        <f>IF($R164=AX$17,AY164,0)</f>
        <v>0</v>
      </c>
      <c r="BB164" s="145">
        <v>2471</v>
      </c>
      <c r="BC164" s="148">
        <f>100*BB164/$AI164</f>
        <v>7.2482473380071</v>
      </c>
      <c r="BD164" s="145">
        <f>IF(BC164&gt;$AI$8,1,0)</f>
        <v>0</v>
      </c>
      <c r="BE164" s="148">
        <f>IF($R164=BB$17,BC164,0)</f>
        <v>0</v>
      </c>
      <c r="BF164" s="145">
        <v>11002</v>
      </c>
      <c r="BG164" s="148">
        <f>100*BF164/$AI164</f>
        <v>32.2724472734739</v>
      </c>
      <c r="BH164" s="145">
        <f>IF(BG164&gt;$AI$8,1,0)</f>
        <v>0</v>
      </c>
      <c r="BI164" s="148">
        <f>IF($R164=BF$17,BG164,0)</f>
        <v>32.2724472734739</v>
      </c>
      <c r="BJ164" s="145">
        <v>0</v>
      </c>
      <c r="BK164" s="148">
        <f>100*BJ164/$AI164</f>
        <v>0</v>
      </c>
      <c r="BL164" s="145">
        <f>IF(BK164&gt;$AI$8,1,0)</f>
        <v>0</v>
      </c>
      <c r="BM164" s="148">
        <f>IF($R164=BJ$17,BK164,0)</f>
        <v>0</v>
      </c>
      <c r="BN164" s="145">
        <v>0</v>
      </c>
      <c r="BO164" s="148">
        <f>100*BN164/$AI164</f>
        <v>0</v>
      </c>
      <c r="BP164" s="145">
        <f>IF(BO164&gt;$AI$8,1,0)</f>
        <v>0</v>
      </c>
      <c r="BQ164" s="148">
        <f>IF($R164=BN$17,BO164,0)</f>
        <v>0</v>
      </c>
      <c r="BR164" s="145">
        <v>0</v>
      </c>
      <c r="BS164" s="148">
        <f>100*BR164/$AI164</f>
        <v>0</v>
      </c>
      <c r="BT164" s="145">
        <f>IF(BS164&gt;$AI$8,1,0)</f>
        <v>0</v>
      </c>
      <c r="BU164" s="148">
        <f>IF($R164=BR$17,BS164,0)</f>
        <v>0</v>
      </c>
      <c r="BV164" s="145">
        <v>0</v>
      </c>
      <c r="BW164" s="148">
        <f>100*BV164/$AI164</f>
        <v>0</v>
      </c>
      <c r="BX164" s="145">
        <f>IF(BW164&gt;$AI$8,1,0)</f>
        <v>0</v>
      </c>
      <c r="BY164" s="148">
        <f>IF($R164=BV$17,BW164,0)</f>
        <v>0</v>
      </c>
      <c r="BZ164" s="145">
        <v>0</v>
      </c>
      <c r="CA164" s="148">
        <f>100*BZ164/$AI164</f>
        <v>0</v>
      </c>
      <c r="CB164" s="145">
        <f>IF(CA164&gt;$AI$8,1,0)</f>
        <v>0</v>
      </c>
      <c r="CC164" s="148">
        <f>IF($R164=BZ$17,CA164,0)</f>
        <v>0</v>
      </c>
      <c r="CD164" s="145">
        <v>0</v>
      </c>
      <c r="CE164" s="148">
        <f>100*CD164/$AI164</f>
        <v>0</v>
      </c>
      <c r="CF164" s="145">
        <f>IF(CE164&gt;$AI$8,1,0)</f>
        <v>0</v>
      </c>
      <c r="CG164" s="148">
        <f>IF($R164=CD$17,CE164,0)</f>
        <v>0</v>
      </c>
      <c r="CH164" s="145">
        <v>0</v>
      </c>
      <c r="CI164" s="148">
        <f>100*CH164/$AI164</f>
        <v>0</v>
      </c>
      <c r="CJ164" s="145">
        <f>IF(CI164&gt;$AI$8,1,0)</f>
        <v>0</v>
      </c>
      <c r="CK164" s="148">
        <f>IF($R164=CH$17,CI164,0)</f>
        <v>0</v>
      </c>
      <c r="CL164" s="145">
        <v>325</v>
      </c>
      <c r="CM164" s="145">
        <v>0</v>
      </c>
      <c r="CN164" s="149"/>
    </row>
    <row r="165" ht="15.75" customHeight="1">
      <c r="A165" t="s" s="179">
        <v>2707</v>
      </c>
      <c r="B165" t="s" s="180">
        <v>75</v>
      </c>
      <c r="C165" t="s" s="180">
        <v>870</v>
      </c>
      <c r="D165" t="s" s="181">
        <v>78</v>
      </c>
      <c r="E165" t="s" s="182">
        <v>79</v>
      </c>
      <c r="F165" t="s" s="130">
        <v>46</v>
      </c>
      <c r="G165" t="s" s="130">
        <v>693</v>
      </c>
      <c r="H165" t="s" s="130">
        <v>2708</v>
      </c>
      <c r="I165" t="s" s="130">
        <v>49</v>
      </c>
      <c r="J165" t="s" s="130">
        <v>1733</v>
      </c>
      <c r="K165" t="s" s="183">
        <f>_xlfn.IFS(Q165=0,O165,T165=1,R165,U165=1,AA165)</f>
        <v>28</v>
      </c>
      <c r="L165" s="189">
        <f>_xlfn.IFS(Q165=0,P165,T165=1,S165,U165=1,AB165)</f>
        <v>45.0711112922287</v>
      </c>
      <c r="M165" t="s" s="130">
        <f>IF(O165="Lab","over","under")</f>
        <v>2429</v>
      </c>
      <c r="N165" s="173">
        <v>1</v>
      </c>
      <c r="O165" t="s" s="184">
        <v>28</v>
      </c>
      <c r="P165" s="131">
        <f>AQ165</f>
        <v>45.0711112922287</v>
      </c>
      <c r="Q165" s="173">
        <f>T165+U165+V165</f>
        <v>0</v>
      </c>
      <c r="R165" t="s" s="185">
        <v>27</v>
      </c>
      <c r="S165" s="131">
        <f>AO165</f>
        <v>25.6754553975305</v>
      </c>
      <c r="T165" s="169"/>
      <c r="U165" s="169"/>
      <c r="V165" s="169"/>
      <c r="W165" s="169"/>
      <c r="X165" t="s" s="130">
        <f>IF($A165=Y165,"ok","bad")</f>
        <v>2430</v>
      </c>
      <c r="Y165" t="s" s="130">
        <v>2707</v>
      </c>
      <c r="Z165" t="s" s="130">
        <v>870</v>
      </c>
      <c r="AA165" t="s" s="186">
        <v>2365</v>
      </c>
      <c r="AB165" s="125">
        <f>100*AC165</f>
        <v>14.6073597</v>
      </c>
      <c r="AC165" s="191">
        <v>0.146073597</v>
      </c>
      <c r="AD165" t="s" s="187">
        <v>31</v>
      </c>
      <c r="AE165" s="125">
        <v>6.6139614</v>
      </c>
      <c r="AF165" s="191">
        <v>0.066139614</v>
      </c>
      <c r="AG165" s="169"/>
      <c r="AH165" s="173">
        <v>74738</v>
      </c>
      <c r="AI165" s="173">
        <v>49078</v>
      </c>
      <c r="AJ165" s="173">
        <v>181</v>
      </c>
      <c r="AK165" s="173">
        <v>9519</v>
      </c>
      <c r="AL165" s="173">
        <v>12601</v>
      </c>
      <c r="AM165" s="175">
        <f>100*AL165/$AI165</f>
        <v>25.6754553975305</v>
      </c>
      <c r="AN165" s="173">
        <f>IF(AM165&gt;$AI$8,1,0)</f>
        <v>0</v>
      </c>
      <c r="AO165" s="175">
        <f>IF($R165=AL$17,AM165,0)</f>
        <v>25.6754553975305</v>
      </c>
      <c r="AP165" s="173">
        <v>22120</v>
      </c>
      <c r="AQ165" s="175">
        <f>100*AP165/$AI165</f>
        <v>45.0711112922287</v>
      </c>
      <c r="AR165" s="173">
        <f>IF(AQ165&gt;$AI$8,1,0)</f>
        <v>0</v>
      </c>
      <c r="AS165" s="175">
        <f>IF($R165=AP$17,AQ165,0)</f>
        <v>0</v>
      </c>
      <c r="AT165" s="173">
        <v>3180</v>
      </c>
      <c r="AU165" s="175">
        <f>100*AT165/$AI165</f>
        <v>6.47948164146868</v>
      </c>
      <c r="AV165" s="173">
        <f>IF(AU165&gt;$AI$8,1,0)</f>
        <v>0</v>
      </c>
      <c r="AW165" s="175">
        <f>IF($R165=AT$17,AU165,0)</f>
        <v>0</v>
      </c>
      <c r="AX165" s="173">
        <v>7169</v>
      </c>
      <c r="AY165" s="175">
        <f>100*AX165/$AI165</f>
        <v>14.6073597131097</v>
      </c>
      <c r="AZ165" s="173">
        <f>IF(AY165&gt;$AI$8,1,0)</f>
        <v>0</v>
      </c>
      <c r="BA165" s="175">
        <f>IF($R165=AX$17,AY165,0)</f>
        <v>0</v>
      </c>
      <c r="BB165" s="173">
        <v>3246</v>
      </c>
      <c r="BC165" s="175">
        <f>100*BB165/$AI165</f>
        <v>6.61396144912181</v>
      </c>
      <c r="BD165" s="173">
        <f>IF(BC165&gt;$AI$8,1,0)</f>
        <v>0</v>
      </c>
      <c r="BE165" s="175">
        <f>IF($R165=BB$17,BC165,0)</f>
        <v>0</v>
      </c>
      <c r="BF165" s="173">
        <v>0</v>
      </c>
      <c r="BG165" s="175">
        <f>100*BF165/$AI165</f>
        <v>0</v>
      </c>
      <c r="BH165" s="173">
        <f>IF(BG165&gt;$AI$8,1,0)</f>
        <v>0</v>
      </c>
      <c r="BI165" s="175">
        <f>IF($R165=BF$17,BG165,0)</f>
        <v>0</v>
      </c>
      <c r="BJ165" s="173">
        <v>0</v>
      </c>
      <c r="BK165" s="175">
        <f>100*BJ165/$AI165</f>
        <v>0</v>
      </c>
      <c r="BL165" s="173">
        <f>IF(BK165&gt;$AI$8,1,0)</f>
        <v>0</v>
      </c>
      <c r="BM165" s="175">
        <f>IF($R165=BJ$17,BK165,0)</f>
        <v>0</v>
      </c>
      <c r="BN165" s="173">
        <v>0</v>
      </c>
      <c r="BO165" s="175">
        <f>100*BN165/$AI165</f>
        <v>0</v>
      </c>
      <c r="BP165" s="173">
        <f>IF(BO165&gt;$AI$8,1,0)</f>
        <v>0</v>
      </c>
      <c r="BQ165" s="175">
        <f>IF($R165=BN$17,BO165,0)</f>
        <v>0</v>
      </c>
      <c r="BR165" s="173">
        <v>0</v>
      </c>
      <c r="BS165" s="175">
        <f>100*BR165/$AI165</f>
        <v>0</v>
      </c>
      <c r="BT165" s="173">
        <f>IF(BS165&gt;$AI$8,1,0)</f>
        <v>0</v>
      </c>
      <c r="BU165" s="175">
        <f>IF($R165=BR$17,BS165,0)</f>
        <v>0</v>
      </c>
      <c r="BV165" s="173">
        <v>0</v>
      </c>
      <c r="BW165" s="175">
        <f>100*BV165/$AI165</f>
        <v>0</v>
      </c>
      <c r="BX165" s="173">
        <f>IF(BW165&gt;$AI$8,1,0)</f>
        <v>0</v>
      </c>
      <c r="BY165" s="175">
        <f>IF($R165=BV$17,BW165,0)</f>
        <v>0</v>
      </c>
      <c r="BZ165" s="173">
        <v>0</v>
      </c>
      <c r="CA165" s="175">
        <f>100*BZ165/$AI165</f>
        <v>0</v>
      </c>
      <c r="CB165" s="173">
        <f>IF(CA165&gt;$AI$8,1,0)</f>
        <v>0</v>
      </c>
      <c r="CC165" s="175">
        <f>IF($R165=BZ$17,CA165,0)</f>
        <v>0</v>
      </c>
      <c r="CD165" s="173">
        <v>0</v>
      </c>
      <c r="CE165" s="175">
        <f>100*CD165/$AI165</f>
        <v>0</v>
      </c>
      <c r="CF165" s="173">
        <f>IF(CE165&gt;$AI$8,1,0)</f>
        <v>0</v>
      </c>
      <c r="CG165" s="175">
        <f>IF($R165=CD$17,CE165,0)</f>
        <v>0</v>
      </c>
      <c r="CH165" s="205">
        <v>0</v>
      </c>
      <c r="CI165" s="175">
        <f>100*CH165/$AI165</f>
        <v>0</v>
      </c>
      <c r="CJ165" s="173">
        <f>IF(CI165&gt;$AI$8,1,0)</f>
        <v>0</v>
      </c>
      <c r="CK165" s="175">
        <f>IF($R165=CH$17,CI165,0)</f>
        <v>0</v>
      </c>
      <c r="CL165" s="173">
        <v>0</v>
      </c>
      <c r="CM165" s="173">
        <v>0</v>
      </c>
      <c r="CN165" s="176"/>
    </row>
    <row r="166" ht="15.75" customHeight="1">
      <c r="A166" t="s" s="179">
        <v>2709</v>
      </c>
      <c r="B166" t="s" s="180">
        <v>228</v>
      </c>
      <c r="C166" t="s" s="180">
        <v>1438</v>
      </c>
      <c r="D166" t="s" s="181">
        <v>230</v>
      </c>
      <c r="E166" t="s" s="188">
        <v>230</v>
      </c>
      <c r="F166" t="s" s="146">
        <v>46</v>
      </c>
      <c r="G166" t="s" s="146">
        <v>2710</v>
      </c>
      <c r="H166" t="s" s="146">
        <v>2711</v>
      </c>
      <c r="I166" t="s" s="146">
        <v>49</v>
      </c>
      <c r="J166" t="s" s="146">
        <v>247</v>
      </c>
      <c r="K166" t="s" s="183">
        <f>O166</f>
        <v>35</v>
      </c>
      <c r="L166" s="189">
        <f>P166</f>
        <v>52.9981296072175</v>
      </c>
      <c r="M166" t="s" s="146">
        <v>2429</v>
      </c>
      <c r="N166" s="145">
        <v>1</v>
      </c>
      <c r="O166" t="s" s="184">
        <v>35</v>
      </c>
      <c r="P166" s="147">
        <f>BS166</f>
        <v>52.9981296072175</v>
      </c>
      <c r="Q166" s="145">
        <f>T166+U166+V166</f>
        <v>0</v>
      </c>
      <c r="R166" t="s" s="185">
        <v>34</v>
      </c>
      <c r="S166" s="147">
        <f>BQ166</f>
        <v>20.1606337330839</v>
      </c>
      <c r="T166" s="138"/>
      <c r="U166" s="138"/>
      <c r="V166" s="138"/>
      <c r="W166" s="138"/>
      <c r="X166" t="s" s="146">
        <f>IF($A166=Y166,"ok","bad")</f>
        <v>2430</v>
      </c>
      <c r="Y166" t="s" s="146">
        <v>2709</v>
      </c>
      <c r="Z166" t="s" s="146">
        <v>1438</v>
      </c>
      <c r="AA166" t="s" s="186">
        <v>36</v>
      </c>
      <c r="AB166" s="141">
        <f>100*AC166</f>
        <v>8.190119899999999</v>
      </c>
      <c r="AC166" s="190">
        <v>0.08190119899999999</v>
      </c>
      <c r="AD166" t="s" s="187">
        <v>2394</v>
      </c>
      <c r="AE166" s="141">
        <v>6.5529761</v>
      </c>
      <c r="AF166" s="190">
        <v>0.06552976100000001</v>
      </c>
      <c r="AG166" s="138"/>
      <c r="AH166" s="145">
        <v>74000</v>
      </c>
      <c r="AI166" s="145">
        <v>45445</v>
      </c>
      <c r="AJ166" s="145">
        <v>246</v>
      </c>
      <c r="AK166" s="145">
        <v>14923</v>
      </c>
      <c r="AL166" s="145">
        <v>0</v>
      </c>
      <c r="AM166" s="148">
        <f>100*AL166/$AI166</f>
        <v>0</v>
      </c>
      <c r="AN166" s="145">
        <f>IF(AM166&gt;$AI$8,1,0)</f>
        <v>0</v>
      </c>
      <c r="AO166" s="148">
        <f>IF($R166=AL$17,AM166,0)</f>
        <v>0</v>
      </c>
      <c r="AP166" s="145">
        <v>0</v>
      </c>
      <c r="AQ166" s="148">
        <f>100*AP166/$AI166</f>
        <v>0</v>
      </c>
      <c r="AR166" s="145">
        <f>IF(AQ166&gt;$AI$8,1,0)</f>
        <v>0</v>
      </c>
      <c r="AS166" s="148">
        <f>IF($R166=AP$17,AQ166,0)</f>
        <v>0</v>
      </c>
      <c r="AT166" s="145">
        <v>0</v>
      </c>
      <c r="AU166" s="148">
        <f>100*AT166/$AI166</f>
        <v>0</v>
      </c>
      <c r="AV166" s="145">
        <f>IF(AU166&gt;$AI$8,1,0)</f>
        <v>0</v>
      </c>
      <c r="AW166" s="148">
        <f>IF($R166=AT$17,AU166,0)</f>
        <v>0</v>
      </c>
      <c r="AX166" s="145">
        <v>0</v>
      </c>
      <c r="AY166" s="148">
        <f>100*AX166/$AI166</f>
        <v>0</v>
      </c>
      <c r="AZ166" s="145">
        <f>IF(AY166&gt;$AI$8,1,0)</f>
        <v>0</v>
      </c>
      <c r="BA166" s="148">
        <f>IF($R166=AX$17,AY166,0)</f>
        <v>0</v>
      </c>
      <c r="BB166" s="145">
        <v>0</v>
      </c>
      <c r="BC166" s="148">
        <f>100*BB166/$AI166</f>
        <v>0</v>
      </c>
      <c r="BD166" s="145">
        <f>IF(BC166&gt;$AI$8,1,0)</f>
        <v>0</v>
      </c>
      <c r="BE166" s="148">
        <f>IF($R166=BB$17,BC166,0)</f>
        <v>0</v>
      </c>
      <c r="BF166" s="145">
        <v>0</v>
      </c>
      <c r="BG166" s="148">
        <f>100*BF166/$AI166</f>
        <v>0</v>
      </c>
      <c r="BH166" s="145">
        <f>IF(BG166&gt;$AI$8,1,0)</f>
        <v>0</v>
      </c>
      <c r="BI166" s="148">
        <f>IF($R166=BF$17,BG166,0)</f>
        <v>0</v>
      </c>
      <c r="BJ166" s="145">
        <v>0</v>
      </c>
      <c r="BK166" s="148">
        <f>100*BJ166/$AI166</f>
        <v>0</v>
      </c>
      <c r="BL166" s="145">
        <f>IF(BK166&gt;$AI$8,1,0)</f>
        <v>0</v>
      </c>
      <c r="BM166" s="148">
        <f>IF($R166=BJ$17,BK166,0)</f>
        <v>0</v>
      </c>
      <c r="BN166" s="145">
        <v>9162</v>
      </c>
      <c r="BO166" s="148">
        <f>100*BN166/$AI166</f>
        <v>20.1606337330839</v>
      </c>
      <c r="BP166" s="145">
        <f>IF(BO166&gt;$AI$8,1,0)</f>
        <v>0</v>
      </c>
      <c r="BQ166" s="148">
        <f>IF($R166=BN$17,BO166,0)</f>
        <v>20.1606337330839</v>
      </c>
      <c r="BR166" s="145">
        <v>24085</v>
      </c>
      <c r="BS166" s="148">
        <f>100*BR166/$AI166</f>
        <v>52.9981296072175</v>
      </c>
      <c r="BT166" s="145">
        <f>IF(BS166&gt;$AI$8,1,0)</f>
        <v>1</v>
      </c>
      <c r="BU166" s="148">
        <f>IF($R166=BR$17,BS166,0)</f>
        <v>0</v>
      </c>
      <c r="BV166" s="145">
        <v>3722</v>
      </c>
      <c r="BW166" s="148">
        <f>100*BV166/$AI166</f>
        <v>8.190119925184289</v>
      </c>
      <c r="BX166" s="145">
        <f>IF(BW166&gt;$AI$8,1,0)</f>
        <v>0</v>
      </c>
      <c r="BY166" s="148">
        <f>IF($R166=BV$17,BW166,0)</f>
        <v>0</v>
      </c>
      <c r="BZ166" s="145">
        <v>2269</v>
      </c>
      <c r="CA166" s="148">
        <f>100*BZ166/$AI166</f>
        <v>4.99284849818462</v>
      </c>
      <c r="CB166" s="145">
        <f>IF(CA166&gt;$AI$8,1,0)</f>
        <v>0</v>
      </c>
      <c r="CC166" s="148">
        <f>IF($R166=BZ$17,CA166,0)</f>
        <v>0</v>
      </c>
      <c r="CD166" s="145">
        <v>2001</v>
      </c>
      <c r="CE166" s="148">
        <f>100*CD166/$AI166</f>
        <v>4.4031246561778</v>
      </c>
      <c r="CF166" s="145">
        <f>IF(CE166&gt;$AI$8,1,0)</f>
        <v>0</v>
      </c>
      <c r="CG166" s="206">
        <f>IF($R166=CD$17,CE166,0)</f>
        <v>0</v>
      </c>
      <c r="CH166" s="207">
        <v>2978</v>
      </c>
      <c r="CI166" s="208">
        <f>100*CH166/$AI166</f>
        <v>6.55297612498625</v>
      </c>
      <c r="CJ166" s="145">
        <f>IF(CI166&gt;$AI$8,1,0)</f>
        <v>0</v>
      </c>
      <c r="CK166" s="148">
        <f>IF($R166=CH$17,CI166,0)</f>
        <v>0</v>
      </c>
      <c r="CL166" s="145">
        <v>0</v>
      </c>
      <c r="CM166" s="145">
        <v>0</v>
      </c>
      <c r="CN166" s="149"/>
    </row>
    <row r="167" ht="15.75" customHeight="1">
      <c r="A167" t="s" s="179">
        <v>2712</v>
      </c>
      <c r="B167" t="s" s="180">
        <v>101</v>
      </c>
      <c r="C167" t="s" s="180">
        <v>1332</v>
      </c>
      <c r="D167" t="s" s="181">
        <v>104</v>
      </c>
      <c r="E167" t="s" s="182">
        <v>79</v>
      </c>
      <c r="F167" t="s" s="130">
        <v>80</v>
      </c>
      <c r="G167" t="s" s="130">
        <v>2713</v>
      </c>
      <c r="H167" t="s" s="130">
        <v>2714</v>
      </c>
      <c r="I167" t="s" s="130">
        <v>49</v>
      </c>
      <c r="J167" t="s" s="130">
        <v>1733</v>
      </c>
      <c r="K167" t="s" s="183">
        <f>_xlfn.IFS(Q167=0,O167,T167=1,R167,U167=1,AA167)</f>
        <v>28</v>
      </c>
      <c r="L167" s="189">
        <f>_xlfn.IFS(Q167=0,P167,T167=1,S167,U167=1,AB167)</f>
        <v>43.8092979127135</v>
      </c>
      <c r="M167" t="s" s="130">
        <f>IF(O167="Lab","over","under")</f>
        <v>2429</v>
      </c>
      <c r="N167" s="173">
        <v>1</v>
      </c>
      <c r="O167" t="s" s="184">
        <v>28</v>
      </c>
      <c r="P167" s="131">
        <f>AQ167</f>
        <v>43.8092979127135</v>
      </c>
      <c r="Q167" s="173">
        <f>T167+U167+V167</f>
        <v>0</v>
      </c>
      <c r="R167" t="s" s="185">
        <v>27</v>
      </c>
      <c r="S167" s="131">
        <f>AO167</f>
        <v>22.9530360531309</v>
      </c>
      <c r="T167" s="169"/>
      <c r="U167" s="169"/>
      <c r="V167" s="169"/>
      <c r="W167" s="169"/>
      <c r="X167" t="s" s="130">
        <f>IF($A167=Y167,"ok","bad")</f>
        <v>2430</v>
      </c>
      <c r="Y167" t="s" s="130">
        <v>2712</v>
      </c>
      <c r="Z167" t="s" s="130">
        <v>1332</v>
      </c>
      <c r="AA167" t="s" s="186">
        <v>2365</v>
      </c>
      <c r="AB167" s="125">
        <f>100*AC167</f>
        <v>18.0313093</v>
      </c>
      <c r="AC167" s="191">
        <v>0.180313093</v>
      </c>
      <c r="AD167" t="s" s="187">
        <v>31</v>
      </c>
      <c r="AE167" s="125">
        <v>6.5251423</v>
      </c>
      <c r="AF167" s="191">
        <v>0.065251423</v>
      </c>
      <c r="AG167" s="169"/>
      <c r="AH167" s="173">
        <v>72315</v>
      </c>
      <c r="AI167" s="173">
        <v>42160</v>
      </c>
      <c r="AJ167" s="173">
        <v>165</v>
      </c>
      <c r="AK167" s="173">
        <v>8793</v>
      </c>
      <c r="AL167" s="173">
        <v>9677</v>
      </c>
      <c r="AM167" s="175">
        <f>100*AL167/$AI167</f>
        <v>22.9530360531309</v>
      </c>
      <c r="AN167" s="173">
        <f>IF(AM167&gt;$AI$8,1,0)</f>
        <v>0</v>
      </c>
      <c r="AO167" s="175">
        <f>IF($R167=AL$17,AM167,0)</f>
        <v>22.9530360531309</v>
      </c>
      <c r="AP167" s="173">
        <v>18470</v>
      </c>
      <c r="AQ167" s="175">
        <f>100*AP167/$AI167</f>
        <v>43.8092979127135</v>
      </c>
      <c r="AR167" s="173">
        <f>IF(AQ167&gt;$AI$8,1,0)</f>
        <v>0</v>
      </c>
      <c r="AS167" s="175">
        <f>IF($R167=AP$17,AQ167,0)</f>
        <v>0</v>
      </c>
      <c r="AT167" s="173">
        <v>2580</v>
      </c>
      <c r="AU167" s="175">
        <f>100*AT167/$AI167</f>
        <v>6.11954459203036</v>
      </c>
      <c r="AV167" s="173">
        <f>IF(AU167&gt;$AI$8,1,0)</f>
        <v>0</v>
      </c>
      <c r="AW167" s="175">
        <f>IF($R167=AT$17,AU167,0)</f>
        <v>0</v>
      </c>
      <c r="AX167" s="173">
        <v>7602</v>
      </c>
      <c r="AY167" s="175">
        <f>100*AX167/$AI167</f>
        <v>18.0313092979127</v>
      </c>
      <c r="AZ167" s="173">
        <f>IF(AY167&gt;$AI$8,1,0)</f>
        <v>0</v>
      </c>
      <c r="BA167" s="175">
        <f>IF($R167=AX$17,AY167,0)</f>
        <v>0</v>
      </c>
      <c r="BB167" s="173">
        <v>2751</v>
      </c>
      <c r="BC167" s="175">
        <f>100*BB167/$AI167</f>
        <v>6.52514231499051</v>
      </c>
      <c r="BD167" s="173">
        <f>IF(BC167&gt;$AI$8,1,0)</f>
        <v>0</v>
      </c>
      <c r="BE167" s="175">
        <f>IF($R167=BB$17,BC167,0)</f>
        <v>0</v>
      </c>
      <c r="BF167" s="173">
        <v>0</v>
      </c>
      <c r="BG167" s="175">
        <f>100*BF167/$AI167</f>
        <v>0</v>
      </c>
      <c r="BH167" s="173">
        <f>IF(BG167&gt;$AI$8,1,0)</f>
        <v>0</v>
      </c>
      <c r="BI167" s="175">
        <f>IF($R167=BF$17,BG167,0)</f>
        <v>0</v>
      </c>
      <c r="BJ167" s="173">
        <v>0</v>
      </c>
      <c r="BK167" s="175">
        <f>100*BJ167/$AI167</f>
        <v>0</v>
      </c>
      <c r="BL167" s="173">
        <f>IF(BK167&gt;$AI$8,1,0)</f>
        <v>0</v>
      </c>
      <c r="BM167" s="175">
        <f>IF($R167=BJ$17,BK167,0)</f>
        <v>0</v>
      </c>
      <c r="BN167" s="173">
        <v>0</v>
      </c>
      <c r="BO167" s="175">
        <f>100*BN167/$AI167</f>
        <v>0</v>
      </c>
      <c r="BP167" s="173">
        <f>IF(BO167&gt;$AI$8,1,0)</f>
        <v>0</v>
      </c>
      <c r="BQ167" s="175">
        <f>IF($R167=BN$17,BO167,0)</f>
        <v>0</v>
      </c>
      <c r="BR167" s="173">
        <v>0</v>
      </c>
      <c r="BS167" s="175">
        <f>100*BR167/$AI167</f>
        <v>0</v>
      </c>
      <c r="BT167" s="173">
        <f>IF(BS167&gt;$AI$8,1,0)</f>
        <v>0</v>
      </c>
      <c r="BU167" s="175">
        <f>IF($R167=BR$17,BS167,0)</f>
        <v>0</v>
      </c>
      <c r="BV167" s="173">
        <v>0</v>
      </c>
      <c r="BW167" s="175">
        <f>100*BV167/$AI167</f>
        <v>0</v>
      </c>
      <c r="BX167" s="173">
        <f>IF(BW167&gt;$AI$8,1,0)</f>
        <v>0</v>
      </c>
      <c r="BY167" s="175">
        <f>IF($R167=BV$17,BW167,0)</f>
        <v>0</v>
      </c>
      <c r="BZ167" s="173">
        <v>0</v>
      </c>
      <c r="CA167" s="175">
        <f>100*BZ167/$AI167</f>
        <v>0</v>
      </c>
      <c r="CB167" s="173">
        <f>IF(CA167&gt;$AI$8,1,0)</f>
        <v>0</v>
      </c>
      <c r="CC167" s="175">
        <f>IF($R167=BZ$17,CA167,0)</f>
        <v>0</v>
      </c>
      <c r="CD167" s="173">
        <v>0</v>
      </c>
      <c r="CE167" s="175">
        <f>100*CD167/$AI167</f>
        <v>0</v>
      </c>
      <c r="CF167" s="173">
        <f>IF(CE167&gt;$AI$8,1,0)</f>
        <v>0</v>
      </c>
      <c r="CG167" s="175">
        <f>IF($R167=CD$17,CE167,0)</f>
        <v>0</v>
      </c>
      <c r="CH167" s="209">
        <v>0</v>
      </c>
      <c r="CI167" s="175">
        <f>100*CH167/$AI167</f>
        <v>0</v>
      </c>
      <c r="CJ167" s="173">
        <f>IF(CI167&gt;$AI$8,1,0)</f>
        <v>0</v>
      </c>
      <c r="CK167" s="175">
        <f>IF($R167=CH$17,CI167,0)</f>
        <v>0</v>
      </c>
      <c r="CL167" s="173">
        <v>0</v>
      </c>
      <c r="CM167" s="173">
        <v>0</v>
      </c>
      <c r="CN167" s="176"/>
    </row>
    <row r="168" ht="15.75" customHeight="1">
      <c r="A168" t="s" s="179">
        <v>2715</v>
      </c>
      <c r="B168" t="s" s="180">
        <v>166</v>
      </c>
      <c r="C168" t="s" s="180">
        <v>1685</v>
      </c>
      <c r="D168" t="s" s="181">
        <v>169</v>
      </c>
      <c r="E168" t="s" s="188">
        <v>79</v>
      </c>
      <c r="F168" t="s" s="146">
        <v>46</v>
      </c>
      <c r="G168" t="s" s="146">
        <v>1994</v>
      </c>
      <c r="H168" t="s" s="146">
        <v>2716</v>
      </c>
      <c r="I168" t="s" s="146">
        <v>64</v>
      </c>
      <c r="J168" t="s" s="146">
        <v>1733</v>
      </c>
      <c r="K168" t="s" s="183">
        <f>_xlfn.IFS(Q168=0,O168,T168=1,R168,U168=1,AA168)</f>
        <v>28</v>
      </c>
      <c r="L168" s="189">
        <f>_xlfn.IFS(Q168=0,P168,T168=1,S168,U168=1,AB168)</f>
        <v>43.6005913795064</v>
      </c>
      <c r="M168" t="s" s="146">
        <f>IF(O168="Lab","over","under")</f>
        <v>2429</v>
      </c>
      <c r="N168" s="145">
        <v>1</v>
      </c>
      <c r="O168" t="s" s="184">
        <v>28</v>
      </c>
      <c r="P168" s="147">
        <f>AQ168</f>
        <v>43.6005913795064</v>
      </c>
      <c r="Q168" s="145">
        <f>T168+U168+V168</f>
        <v>0</v>
      </c>
      <c r="R168" t="s" s="185">
        <v>27</v>
      </c>
      <c r="S168" s="147">
        <f>AO168</f>
        <v>23.7234163539179</v>
      </c>
      <c r="T168" s="138"/>
      <c r="U168" s="138"/>
      <c r="V168" s="138"/>
      <c r="W168" s="138"/>
      <c r="X168" t="s" s="146">
        <f>IF($A168=Y168,"ok","bad")</f>
        <v>2430</v>
      </c>
      <c r="Y168" t="s" s="146">
        <v>2715</v>
      </c>
      <c r="Z168" t="s" s="146">
        <v>1685</v>
      </c>
      <c r="AA168" t="s" s="186">
        <v>2365</v>
      </c>
      <c r="AB168" s="141">
        <f>100*AC168</f>
        <v>21.5080177</v>
      </c>
      <c r="AC168" s="190">
        <v>0.215080177</v>
      </c>
      <c r="AD168" t="s" s="187">
        <v>29</v>
      </c>
      <c r="AE168" s="141">
        <v>6.5188218</v>
      </c>
      <c r="AF168" s="190">
        <v>0.06518821800000001</v>
      </c>
      <c r="AG168" s="138"/>
      <c r="AH168" s="145">
        <v>70435</v>
      </c>
      <c r="AI168" s="145">
        <v>43965</v>
      </c>
      <c r="AJ168" s="145">
        <v>167</v>
      </c>
      <c r="AK168" s="145">
        <v>8739</v>
      </c>
      <c r="AL168" s="145">
        <v>10430</v>
      </c>
      <c r="AM168" s="148">
        <f>100*AL168/$AI168</f>
        <v>23.7234163539179</v>
      </c>
      <c r="AN168" s="145">
        <f>IF(AM168&gt;$AI$8,1,0)</f>
        <v>0</v>
      </c>
      <c r="AO168" s="148">
        <f>IF($R168=AL$17,AM168,0)</f>
        <v>23.7234163539179</v>
      </c>
      <c r="AP168" s="145">
        <v>19169</v>
      </c>
      <c r="AQ168" s="148">
        <f>100*AP168/$AI168</f>
        <v>43.6005913795064</v>
      </c>
      <c r="AR168" s="145">
        <f>IF(AQ168&gt;$AI$8,1,0)</f>
        <v>0</v>
      </c>
      <c r="AS168" s="148">
        <f>IF($R168=AP$17,AQ168,0)</f>
        <v>0</v>
      </c>
      <c r="AT168" s="145">
        <v>2866</v>
      </c>
      <c r="AU168" s="148">
        <f>100*AT168/$AI168</f>
        <v>6.51882179006028</v>
      </c>
      <c r="AV168" s="145">
        <f>IF(AU168&gt;$AI$8,1,0)</f>
        <v>0</v>
      </c>
      <c r="AW168" s="148">
        <f>IF($R168=AT$17,AU168,0)</f>
        <v>0</v>
      </c>
      <c r="AX168" s="145">
        <v>9456</v>
      </c>
      <c r="AY168" s="148">
        <f>100*AX168/$AI168</f>
        <v>21.5080177413852</v>
      </c>
      <c r="AZ168" s="145">
        <f>IF(AY168&gt;$AI$8,1,0)</f>
        <v>0</v>
      </c>
      <c r="BA168" s="148">
        <f>IF($R168=AX$17,AY168,0)</f>
        <v>0</v>
      </c>
      <c r="BB168" s="145">
        <v>2044</v>
      </c>
      <c r="BC168" s="148">
        <f>100*BB168/$AI168</f>
        <v>4.64915273513022</v>
      </c>
      <c r="BD168" s="145">
        <f>IF(BC168&gt;$AI$8,1,0)</f>
        <v>0</v>
      </c>
      <c r="BE168" s="148">
        <f>IF($R168=BB$17,BC168,0)</f>
        <v>0</v>
      </c>
      <c r="BF168" s="145">
        <v>0</v>
      </c>
      <c r="BG168" s="148">
        <f>100*BF168/$AI168</f>
        <v>0</v>
      </c>
      <c r="BH168" s="145">
        <f>IF(BG168&gt;$AI$8,1,0)</f>
        <v>0</v>
      </c>
      <c r="BI168" s="148">
        <f>IF($R168=BF$17,BG168,0)</f>
        <v>0</v>
      </c>
      <c r="BJ168" s="145">
        <v>0</v>
      </c>
      <c r="BK168" s="148">
        <f>100*BJ168/$AI168</f>
        <v>0</v>
      </c>
      <c r="BL168" s="145">
        <f>IF(BK168&gt;$AI$8,1,0)</f>
        <v>0</v>
      </c>
      <c r="BM168" s="148">
        <f>IF($R168=BJ$17,BK168,0)</f>
        <v>0</v>
      </c>
      <c r="BN168" s="145">
        <v>0</v>
      </c>
      <c r="BO168" s="148">
        <f>100*BN168/$AI168</f>
        <v>0</v>
      </c>
      <c r="BP168" s="145">
        <f>IF(BO168&gt;$AI$8,1,0)</f>
        <v>0</v>
      </c>
      <c r="BQ168" s="148">
        <f>IF($R168=BN$17,BO168,0)</f>
        <v>0</v>
      </c>
      <c r="BR168" s="145">
        <v>0</v>
      </c>
      <c r="BS168" s="148">
        <f>100*BR168/$AI168</f>
        <v>0</v>
      </c>
      <c r="BT168" s="145">
        <f>IF(BS168&gt;$AI$8,1,0)</f>
        <v>0</v>
      </c>
      <c r="BU168" s="148">
        <f>IF($R168=BR$17,BS168,0)</f>
        <v>0</v>
      </c>
      <c r="BV168" s="145">
        <v>0</v>
      </c>
      <c r="BW168" s="148">
        <f>100*BV168/$AI168</f>
        <v>0</v>
      </c>
      <c r="BX168" s="145">
        <f>IF(BW168&gt;$AI$8,1,0)</f>
        <v>0</v>
      </c>
      <c r="BY168" s="148">
        <f>IF($R168=BV$17,BW168,0)</f>
        <v>0</v>
      </c>
      <c r="BZ168" s="145">
        <v>0</v>
      </c>
      <c r="CA168" s="148">
        <f>100*BZ168/$AI168</f>
        <v>0</v>
      </c>
      <c r="CB168" s="145">
        <f>IF(CA168&gt;$AI$8,1,0)</f>
        <v>0</v>
      </c>
      <c r="CC168" s="148">
        <f>IF($R168=BZ$17,CA168,0)</f>
        <v>0</v>
      </c>
      <c r="CD168" s="145">
        <v>0</v>
      </c>
      <c r="CE168" s="148">
        <f>100*CD168/$AI168</f>
        <v>0</v>
      </c>
      <c r="CF168" s="145">
        <f>IF(CE168&gt;$AI$8,1,0)</f>
        <v>0</v>
      </c>
      <c r="CG168" s="148">
        <f>IF($R168=CD$17,CE168,0)</f>
        <v>0</v>
      </c>
      <c r="CH168" s="145">
        <v>0</v>
      </c>
      <c r="CI168" s="148">
        <f>100*CH168/$AI168</f>
        <v>0</v>
      </c>
      <c r="CJ168" s="145">
        <f>IF(CI168&gt;$AI$8,1,0)</f>
        <v>0</v>
      </c>
      <c r="CK168" s="148">
        <f>IF($R168=CH$17,CI168,0)</f>
        <v>0</v>
      </c>
      <c r="CL168" s="145">
        <v>0</v>
      </c>
      <c r="CM168" s="145">
        <v>0</v>
      </c>
      <c r="CN168" s="149"/>
    </row>
    <row r="169" ht="15.75" customHeight="1">
      <c r="A169" t="s" s="179">
        <v>2717</v>
      </c>
      <c r="B169" t="s" s="180">
        <v>256</v>
      </c>
      <c r="C169" t="s" s="180">
        <v>2718</v>
      </c>
      <c r="D169" t="s" s="181">
        <v>259</v>
      </c>
      <c r="E169" t="s" s="182">
        <v>79</v>
      </c>
      <c r="F169" t="s" s="130">
        <v>80</v>
      </c>
      <c r="G169" t="s" s="130">
        <v>325</v>
      </c>
      <c r="H169" t="s" s="130">
        <v>1228</v>
      </c>
      <c r="I169" t="s" s="130">
        <v>64</v>
      </c>
      <c r="J169" t="s" s="130">
        <v>50</v>
      </c>
      <c r="K169" t="s" s="183">
        <f>O169</f>
        <v>28</v>
      </c>
      <c r="L169" s="189">
        <f>P169</f>
        <v>51.3395774341102</v>
      </c>
      <c r="M169" t="s" s="130">
        <f>IF(O169="Lab","over","under")</f>
        <v>2429</v>
      </c>
      <c r="N169" s="173">
        <v>1</v>
      </c>
      <c r="O169" t="s" s="184">
        <v>28</v>
      </c>
      <c r="P169" s="131">
        <f>AQ169</f>
        <v>51.3395774341102</v>
      </c>
      <c r="Q169" s="173">
        <f>T169+U169+V169</f>
        <v>0</v>
      </c>
      <c r="R169" t="s" s="185">
        <v>2365</v>
      </c>
      <c r="S169" s="131">
        <f>BA169</f>
        <v>26.933130037029</v>
      </c>
      <c r="T169" s="169"/>
      <c r="U169" s="169"/>
      <c r="V169" s="169"/>
      <c r="W169" s="169"/>
      <c r="X169" t="s" s="130">
        <f>IF($A169=Y169,"ok","bad")</f>
        <v>2430</v>
      </c>
      <c r="Y169" t="s" s="130">
        <v>2717</v>
      </c>
      <c r="Z169" t="s" s="130">
        <v>2718</v>
      </c>
      <c r="AA169" t="s" s="186">
        <v>27</v>
      </c>
      <c r="AB169" s="125">
        <f>100*AC169</f>
        <v>9.131997399999999</v>
      </c>
      <c r="AC169" s="191">
        <v>0.091319974</v>
      </c>
      <c r="AD169" t="s" s="187">
        <v>31</v>
      </c>
      <c r="AE169" s="125">
        <v>6.4909606</v>
      </c>
      <c r="AF169" s="191">
        <v>0.06490960599999999</v>
      </c>
      <c r="AG169" s="169"/>
      <c r="AH169" s="173">
        <v>70272</v>
      </c>
      <c r="AI169" s="173">
        <v>36728</v>
      </c>
      <c r="AJ169" s="173">
        <v>85</v>
      </c>
      <c r="AK169" s="173">
        <v>8964</v>
      </c>
      <c r="AL169" s="173">
        <v>3354</v>
      </c>
      <c r="AM169" s="175">
        <f>100*AL169/$AI169</f>
        <v>9.13199738619037</v>
      </c>
      <c r="AN169" s="173">
        <f>IF(AM169&gt;$AI$8,1,0)</f>
        <v>0</v>
      </c>
      <c r="AO169" s="175">
        <f>IF($R169=AL$17,AM169,0)</f>
        <v>0</v>
      </c>
      <c r="AP169" s="173">
        <v>18856</v>
      </c>
      <c r="AQ169" s="175">
        <f>100*AP169/$AI169</f>
        <v>51.3395774341102</v>
      </c>
      <c r="AR169" s="173">
        <f>IF(AQ169&gt;$AI$8,1,0)</f>
        <v>1</v>
      </c>
      <c r="AS169" s="175">
        <f>IF($R169=AP$17,AQ169,0)</f>
        <v>0</v>
      </c>
      <c r="AT169" s="173">
        <v>1740</v>
      </c>
      <c r="AU169" s="175">
        <f>100*AT169/$AI169</f>
        <v>4.73752994990198</v>
      </c>
      <c r="AV169" s="173">
        <f>IF(AU169&gt;$AI$8,1,0)</f>
        <v>0</v>
      </c>
      <c r="AW169" s="175">
        <f>IF($R169=AT$17,AU169,0)</f>
        <v>0</v>
      </c>
      <c r="AX169" s="173">
        <v>9892</v>
      </c>
      <c r="AY169" s="175">
        <f>100*AX169/$AI169</f>
        <v>26.933130037029</v>
      </c>
      <c r="AZ169" s="173">
        <f>IF(AY169&gt;$AI$8,1,0)</f>
        <v>0</v>
      </c>
      <c r="BA169" s="175">
        <f>IF($R169=AX$17,AY169,0)</f>
        <v>26.933130037029</v>
      </c>
      <c r="BB169" s="173">
        <v>2384</v>
      </c>
      <c r="BC169" s="175">
        <f>100*BB169/$AI169</f>
        <v>6.49096057503812</v>
      </c>
      <c r="BD169" s="173">
        <f>IF(BC169&gt;$AI$8,1,0)</f>
        <v>0</v>
      </c>
      <c r="BE169" s="175">
        <f>IF($R169=BB$17,BC169,0)</f>
        <v>0</v>
      </c>
      <c r="BF169" s="173">
        <v>0</v>
      </c>
      <c r="BG169" s="175">
        <f>100*BF169/$AI169</f>
        <v>0</v>
      </c>
      <c r="BH169" s="173">
        <f>IF(BG169&gt;$AI$8,1,0)</f>
        <v>0</v>
      </c>
      <c r="BI169" s="175">
        <f>IF($R169=BF$17,BG169,0)</f>
        <v>0</v>
      </c>
      <c r="BJ169" s="173">
        <v>0</v>
      </c>
      <c r="BK169" s="175">
        <f>100*BJ169/$AI169</f>
        <v>0</v>
      </c>
      <c r="BL169" s="173">
        <f>IF(BK169&gt;$AI$8,1,0)</f>
        <v>0</v>
      </c>
      <c r="BM169" s="175">
        <f>IF($R169=BJ$17,BK169,0)</f>
        <v>0</v>
      </c>
      <c r="BN169" s="173">
        <v>0</v>
      </c>
      <c r="BO169" s="175">
        <f>100*BN169/$AI169</f>
        <v>0</v>
      </c>
      <c r="BP169" s="173">
        <f>IF(BO169&gt;$AI$8,1,0)</f>
        <v>0</v>
      </c>
      <c r="BQ169" s="175">
        <f>IF($R169=BN$17,BO169,0)</f>
        <v>0</v>
      </c>
      <c r="BR169" s="173">
        <v>0</v>
      </c>
      <c r="BS169" s="175">
        <f>100*BR169/$AI169</f>
        <v>0</v>
      </c>
      <c r="BT169" s="173">
        <f>IF(BS169&gt;$AI$8,1,0)</f>
        <v>0</v>
      </c>
      <c r="BU169" s="175">
        <f>IF($R169=BR$17,BS169,0)</f>
        <v>0</v>
      </c>
      <c r="BV169" s="173">
        <v>0</v>
      </c>
      <c r="BW169" s="175">
        <f>100*BV169/$AI169</f>
        <v>0</v>
      </c>
      <c r="BX169" s="173">
        <f>IF(BW169&gt;$AI$8,1,0)</f>
        <v>0</v>
      </c>
      <c r="BY169" s="175">
        <f>IF($R169=BV$17,BW169,0)</f>
        <v>0</v>
      </c>
      <c r="BZ169" s="173">
        <v>0</v>
      </c>
      <c r="CA169" s="175">
        <f>100*BZ169/$AI169</f>
        <v>0</v>
      </c>
      <c r="CB169" s="173">
        <f>IF(CA169&gt;$AI$8,1,0)</f>
        <v>0</v>
      </c>
      <c r="CC169" s="175">
        <f>IF($R169=BZ$17,CA169,0)</f>
        <v>0</v>
      </c>
      <c r="CD169" s="173">
        <v>0</v>
      </c>
      <c r="CE169" s="175">
        <f>100*CD169/$AI169</f>
        <v>0</v>
      </c>
      <c r="CF169" s="173">
        <f>IF(CE169&gt;$AI$8,1,0)</f>
        <v>0</v>
      </c>
      <c r="CG169" s="175">
        <f>IF($R169=CD$17,CE169,0)</f>
        <v>0</v>
      </c>
      <c r="CH169" s="173">
        <v>0</v>
      </c>
      <c r="CI169" s="175">
        <f>100*CH169/$AI169</f>
        <v>0</v>
      </c>
      <c r="CJ169" s="173">
        <f>IF(CI169&gt;$AI$8,1,0)</f>
        <v>0</v>
      </c>
      <c r="CK169" s="175">
        <f>IF($R169=CH$17,CI169,0)</f>
        <v>0</v>
      </c>
      <c r="CL169" s="173">
        <v>0</v>
      </c>
      <c r="CM169" s="173">
        <v>0</v>
      </c>
      <c r="CN169" s="176"/>
    </row>
    <row r="170" ht="15.75" customHeight="1">
      <c r="A170" t="s" s="179">
        <v>2719</v>
      </c>
      <c r="B170" t="s" s="180">
        <v>101</v>
      </c>
      <c r="C170" t="s" s="180">
        <v>621</v>
      </c>
      <c r="D170" t="s" s="181">
        <v>104</v>
      </c>
      <c r="E170" t="s" s="188">
        <v>79</v>
      </c>
      <c r="F170" t="s" s="146">
        <v>80</v>
      </c>
      <c r="G170" t="s" s="146">
        <v>622</v>
      </c>
      <c r="H170" t="s" s="146">
        <v>623</v>
      </c>
      <c r="I170" t="s" s="146">
        <v>49</v>
      </c>
      <c r="J170" t="s" s="146">
        <v>50</v>
      </c>
      <c r="K170" t="s" s="183">
        <f>_xlfn.IFS(Q170=0,O170,T170=1,R170,U170=1,AA170)</f>
        <v>28</v>
      </c>
      <c r="L170" s="189">
        <f>_xlfn.IFS(Q170=0,P170,T170=1,S170,U170=1,AB170)</f>
        <v>46.4829743713151</v>
      </c>
      <c r="M170" t="s" s="146">
        <f>IF(O170="Lab","over","under")</f>
        <v>2429</v>
      </c>
      <c r="N170" s="145">
        <v>1</v>
      </c>
      <c r="O170" t="s" s="184">
        <v>28</v>
      </c>
      <c r="P170" s="147">
        <f>AQ170</f>
        <v>46.4829743713151</v>
      </c>
      <c r="Q170" s="145">
        <f>T170+U170+V170</f>
        <v>0</v>
      </c>
      <c r="R170" t="s" s="185">
        <v>27</v>
      </c>
      <c r="S170" s="147">
        <f>AO170</f>
        <v>20.445193117555</v>
      </c>
      <c r="T170" s="138"/>
      <c r="U170" s="138"/>
      <c r="V170" s="138"/>
      <c r="W170" s="138"/>
      <c r="X170" t="s" s="146">
        <f>IF($A170=Y170,"ok","bad")</f>
        <v>2430</v>
      </c>
      <c r="Y170" t="s" s="146">
        <v>2719</v>
      </c>
      <c r="Z170" t="s" s="146">
        <v>621</v>
      </c>
      <c r="AA170" t="s" s="186">
        <v>2365</v>
      </c>
      <c r="AB170" s="141">
        <f>100*AC170</f>
        <v>19.00373</v>
      </c>
      <c r="AC170" s="190">
        <v>0.1900373</v>
      </c>
      <c r="AD170" t="s" s="187">
        <v>31</v>
      </c>
      <c r="AE170" s="141">
        <v>6.454097</v>
      </c>
      <c r="AF170" s="190">
        <v>0.06454097</v>
      </c>
      <c r="AG170" s="138"/>
      <c r="AH170" s="145">
        <v>71645</v>
      </c>
      <c r="AI170" s="145">
        <v>41555</v>
      </c>
      <c r="AJ170" s="145">
        <v>135</v>
      </c>
      <c r="AK170" s="145">
        <v>10820</v>
      </c>
      <c r="AL170" s="145">
        <v>8496</v>
      </c>
      <c r="AM170" s="148">
        <f>100*AL170/$AI170</f>
        <v>20.445193117555</v>
      </c>
      <c r="AN170" s="145">
        <f>IF(AM170&gt;$AI$8,1,0)</f>
        <v>0</v>
      </c>
      <c r="AO170" s="148">
        <f>IF($R170=AL$17,AM170,0)</f>
        <v>20.445193117555</v>
      </c>
      <c r="AP170" s="145">
        <v>19316</v>
      </c>
      <c r="AQ170" s="148">
        <f>100*AP170/$AI170</f>
        <v>46.4829743713151</v>
      </c>
      <c r="AR170" s="145">
        <f>IF(AQ170&gt;$AI$8,1,0)</f>
        <v>0</v>
      </c>
      <c r="AS170" s="148">
        <f>IF($R170=AP$17,AQ170,0)</f>
        <v>0</v>
      </c>
      <c r="AT170" s="145">
        <v>2553</v>
      </c>
      <c r="AU170" s="148">
        <f>100*AT170/$AI170</f>
        <v>6.14366502225966</v>
      </c>
      <c r="AV170" s="145">
        <f>IF(AU170&gt;$AI$8,1,0)</f>
        <v>0</v>
      </c>
      <c r="AW170" s="148">
        <f>IF($R170=AT$17,AU170,0)</f>
        <v>0</v>
      </c>
      <c r="AX170" s="145">
        <v>7897</v>
      </c>
      <c r="AY170" s="148">
        <f>100*AX170/$AI170</f>
        <v>19.0037299963903</v>
      </c>
      <c r="AZ170" s="145">
        <f>IF(AY170&gt;$AI$8,1,0)</f>
        <v>0</v>
      </c>
      <c r="BA170" s="148">
        <f>IF($R170=AX$17,AY170,0)</f>
        <v>0</v>
      </c>
      <c r="BB170" s="145">
        <v>2682</v>
      </c>
      <c r="BC170" s="148">
        <f>100*BB170/$AI170</f>
        <v>6.45409697990615</v>
      </c>
      <c r="BD170" s="145">
        <f>IF(BC170&gt;$AI$8,1,0)</f>
        <v>0</v>
      </c>
      <c r="BE170" s="148">
        <f>IF($R170=BB$17,BC170,0)</f>
        <v>0</v>
      </c>
      <c r="BF170" s="145">
        <v>0</v>
      </c>
      <c r="BG170" s="148">
        <f>100*BF170/$AI170</f>
        <v>0</v>
      </c>
      <c r="BH170" s="145">
        <f>IF(BG170&gt;$AI$8,1,0)</f>
        <v>0</v>
      </c>
      <c r="BI170" s="148">
        <f>IF($R170=BF$17,BG170,0)</f>
        <v>0</v>
      </c>
      <c r="BJ170" s="145">
        <v>0</v>
      </c>
      <c r="BK170" s="148">
        <f>100*BJ170/$AI170</f>
        <v>0</v>
      </c>
      <c r="BL170" s="145">
        <f>IF(BK170&gt;$AI$8,1,0)</f>
        <v>0</v>
      </c>
      <c r="BM170" s="148">
        <f>IF($R170=BJ$17,BK170,0)</f>
        <v>0</v>
      </c>
      <c r="BN170" s="145">
        <v>0</v>
      </c>
      <c r="BO170" s="148">
        <f>100*BN170/$AI170</f>
        <v>0</v>
      </c>
      <c r="BP170" s="145">
        <f>IF(BO170&gt;$AI$8,1,0)</f>
        <v>0</v>
      </c>
      <c r="BQ170" s="148">
        <f>IF($R170=BN$17,BO170,0)</f>
        <v>0</v>
      </c>
      <c r="BR170" s="145">
        <v>0</v>
      </c>
      <c r="BS170" s="148">
        <f>100*BR170/$AI170</f>
        <v>0</v>
      </c>
      <c r="BT170" s="145">
        <f>IF(BS170&gt;$AI$8,1,0)</f>
        <v>0</v>
      </c>
      <c r="BU170" s="148">
        <f>IF($R170=BR$17,BS170,0)</f>
        <v>0</v>
      </c>
      <c r="BV170" s="145">
        <v>0</v>
      </c>
      <c r="BW170" s="148">
        <f>100*BV170/$AI170</f>
        <v>0</v>
      </c>
      <c r="BX170" s="145">
        <f>IF(BW170&gt;$AI$8,1,0)</f>
        <v>0</v>
      </c>
      <c r="BY170" s="148">
        <f>IF($R170=BV$17,BW170,0)</f>
        <v>0</v>
      </c>
      <c r="BZ170" s="145">
        <v>0</v>
      </c>
      <c r="CA170" s="148">
        <f>100*BZ170/$AI170</f>
        <v>0</v>
      </c>
      <c r="CB170" s="145">
        <f>IF(CA170&gt;$AI$8,1,0)</f>
        <v>0</v>
      </c>
      <c r="CC170" s="148">
        <f>IF($R170=BZ$17,CA170,0)</f>
        <v>0</v>
      </c>
      <c r="CD170" s="145">
        <v>0</v>
      </c>
      <c r="CE170" s="148">
        <f>100*CD170/$AI170</f>
        <v>0</v>
      </c>
      <c r="CF170" s="145">
        <f>IF(CE170&gt;$AI$8,1,0)</f>
        <v>0</v>
      </c>
      <c r="CG170" s="148">
        <f>IF($R170=CD$17,CE170,0)</f>
        <v>0</v>
      </c>
      <c r="CH170" s="145">
        <v>0</v>
      </c>
      <c r="CI170" s="148">
        <f>100*CH170/$AI170</f>
        <v>0</v>
      </c>
      <c r="CJ170" s="145">
        <f>IF(CI170&gt;$AI$8,1,0)</f>
        <v>0</v>
      </c>
      <c r="CK170" s="148">
        <f>IF($R170=CH$17,CI170,0)</f>
        <v>0</v>
      </c>
      <c r="CL170" s="145">
        <v>245</v>
      </c>
      <c r="CM170" s="145">
        <v>0</v>
      </c>
      <c r="CN170" s="149"/>
    </row>
    <row r="171" ht="15.75" customHeight="1">
      <c r="A171" t="s" s="179">
        <v>2720</v>
      </c>
      <c r="B171" t="s" s="180">
        <v>90</v>
      </c>
      <c r="C171" t="s" s="180">
        <v>2721</v>
      </c>
      <c r="D171" t="s" s="181">
        <v>93</v>
      </c>
      <c r="E171" t="s" s="182">
        <v>79</v>
      </c>
      <c r="F171" t="s" s="130">
        <v>80</v>
      </c>
      <c r="G171" t="s" s="130">
        <v>902</v>
      </c>
      <c r="H171" t="s" s="130">
        <v>903</v>
      </c>
      <c r="I171" t="s" s="130">
        <v>49</v>
      </c>
      <c r="J171" t="s" s="130">
        <v>50</v>
      </c>
      <c r="K171" t="s" s="183">
        <f>O171</f>
        <v>28</v>
      </c>
      <c r="L171" s="189">
        <f>P171</f>
        <v>57.6351158135545</v>
      </c>
      <c r="M171" t="s" s="130">
        <f>IF(O171="Lab","over","under")</f>
        <v>2429</v>
      </c>
      <c r="N171" s="173">
        <v>1</v>
      </c>
      <c r="O171" t="s" s="184">
        <v>28</v>
      </c>
      <c r="P171" s="131">
        <f>AQ171</f>
        <v>57.6351158135545</v>
      </c>
      <c r="Q171" s="173">
        <f>T171+U171+V171</f>
        <v>0</v>
      </c>
      <c r="R171" t="s" s="185">
        <v>2365</v>
      </c>
      <c r="S171" s="131">
        <f>BA171</f>
        <v>17.3434372319131</v>
      </c>
      <c r="T171" s="169"/>
      <c r="U171" s="169"/>
      <c r="V171" s="169"/>
      <c r="W171" s="169"/>
      <c r="X171" t="s" s="130">
        <f>IF($A171=Y171,"ok","bad")</f>
        <v>2430</v>
      </c>
      <c r="Y171" t="s" s="130">
        <v>2720</v>
      </c>
      <c r="Z171" t="s" s="130">
        <v>2721</v>
      </c>
      <c r="AA171" t="s" s="186">
        <v>27</v>
      </c>
      <c r="AB171" s="125">
        <f>100*AC171</f>
        <v>12.4154037</v>
      </c>
      <c r="AC171" s="191">
        <v>0.124154037</v>
      </c>
      <c r="AD171" t="s" s="187">
        <v>31</v>
      </c>
      <c r="AE171" s="125">
        <v>6.4483843</v>
      </c>
      <c r="AF171" s="191">
        <v>0.064483843</v>
      </c>
      <c r="AG171" s="169"/>
      <c r="AH171" s="173">
        <v>70799</v>
      </c>
      <c r="AI171" s="173">
        <v>41964</v>
      </c>
      <c r="AJ171" s="173">
        <v>153</v>
      </c>
      <c r="AK171" s="173">
        <v>16908</v>
      </c>
      <c r="AL171" s="173">
        <v>5210</v>
      </c>
      <c r="AM171" s="175">
        <f>100*AL171/$AI171</f>
        <v>12.4154036793442</v>
      </c>
      <c r="AN171" s="173">
        <f>IF(AM171&gt;$AI$8,1,0)</f>
        <v>0</v>
      </c>
      <c r="AO171" s="175">
        <f>IF($R171=AL$17,AM171,0)</f>
        <v>0</v>
      </c>
      <c r="AP171" s="173">
        <v>24186</v>
      </c>
      <c r="AQ171" s="175">
        <f>100*AP171/$AI171</f>
        <v>57.6351158135545</v>
      </c>
      <c r="AR171" s="173">
        <f>IF(AQ171&gt;$AI$8,1,0)</f>
        <v>1</v>
      </c>
      <c r="AS171" s="175">
        <f>IF($R171=AP$17,AQ171,0)</f>
        <v>0</v>
      </c>
      <c r="AT171" s="173">
        <v>2328</v>
      </c>
      <c r="AU171" s="175">
        <f>100*AT171/$AI171</f>
        <v>5.54761223906205</v>
      </c>
      <c r="AV171" s="173">
        <f>IF(AU171&gt;$AI$8,1,0)</f>
        <v>0</v>
      </c>
      <c r="AW171" s="175">
        <f>IF($R171=AT$17,AU171,0)</f>
        <v>0</v>
      </c>
      <c r="AX171" s="173">
        <v>7278</v>
      </c>
      <c r="AY171" s="175">
        <f>100*AX171/$AI171</f>
        <v>17.3434372319131</v>
      </c>
      <c r="AZ171" s="173">
        <f>IF(AY171&gt;$AI$8,1,0)</f>
        <v>0</v>
      </c>
      <c r="BA171" s="175">
        <f>IF($R171=AX$17,AY171,0)</f>
        <v>17.3434372319131</v>
      </c>
      <c r="BB171" s="173">
        <v>2706</v>
      </c>
      <c r="BC171" s="175">
        <f>100*BB171/$AI171</f>
        <v>6.44838432942522</v>
      </c>
      <c r="BD171" s="173">
        <f>IF(BC171&gt;$AI$8,1,0)</f>
        <v>0</v>
      </c>
      <c r="BE171" s="175">
        <f>IF($R171=BB$17,BC171,0)</f>
        <v>0</v>
      </c>
      <c r="BF171" s="173">
        <v>0</v>
      </c>
      <c r="BG171" s="175">
        <f>100*BF171/$AI171</f>
        <v>0</v>
      </c>
      <c r="BH171" s="173">
        <f>IF(BG171&gt;$AI$8,1,0)</f>
        <v>0</v>
      </c>
      <c r="BI171" s="175">
        <f>IF($R171=BF$17,BG171,0)</f>
        <v>0</v>
      </c>
      <c r="BJ171" s="173">
        <v>0</v>
      </c>
      <c r="BK171" s="175">
        <f>100*BJ171/$AI171</f>
        <v>0</v>
      </c>
      <c r="BL171" s="173">
        <f>IF(BK171&gt;$AI$8,1,0)</f>
        <v>0</v>
      </c>
      <c r="BM171" s="175">
        <f>IF($R171=BJ$17,BK171,0)</f>
        <v>0</v>
      </c>
      <c r="BN171" s="173">
        <v>0</v>
      </c>
      <c r="BO171" s="175">
        <f>100*BN171/$AI171</f>
        <v>0</v>
      </c>
      <c r="BP171" s="173">
        <f>IF(BO171&gt;$AI$8,1,0)</f>
        <v>0</v>
      </c>
      <c r="BQ171" s="175">
        <f>IF($R171=BN$17,BO171,0)</f>
        <v>0</v>
      </c>
      <c r="BR171" s="173">
        <v>0</v>
      </c>
      <c r="BS171" s="175">
        <f>100*BR171/$AI171</f>
        <v>0</v>
      </c>
      <c r="BT171" s="173">
        <f>IF(BS171&gt;$AI$8,1,0)</f>
        <v>0</v>
      </c>
      <c r="BU171" s="175">
        <f>IF($R171=BR$17,BS171,0)</f>
        <v>0</v>
      </c>
      <c r="BV171" s="173">
        <v>0</v>
      </c>
      <c r="BW171" s="175">
        <f>100*BV171/$AI171</f>
        <v>0</v>
      </c>
      <c r="BX171" s="173">
        <f>IF(BW171&gt;$AI$8,1,0)</f>
        <v>0</v>
      </c>
      <c r="BY171" s="175">
        <f>IF($R171=BV$17,BW171,0)</f>
        <v>0</v>
      </c>
      <c r="BZ171" s="173">
        <v>0</v>
      </c>
      <c r="CA171" s="175">
        <f>100*BZ171/$AI171</f>
        <v>0</v>
      </c>
      <c r="CB171" s="173">
        <f>IF(CA171&gt;$AI$8,1,0)</f>
        <v>0</v>
      </c>
      <c r="CC171" s="175">
        <f>IF($R171=BZ$17,CA171,0)</f>
        <v>0</v>
      </c>
      <c r="CD171" s="173">
        <v>0</v>
      </c>
      <c r="CE171" s="175">
        <f>100*CD171/$AI171</f>
        <v>0</v>
      </c>
      <c r="CF171" s="173">
        <f>IF(CE171&gt;$AI$8,1,0)</f>
        <v>0</v>
      </c>
      <c r="CG171" s="175">
        <f>IF($R171=CD$17,CE171,0)</f>
        <v>0</v>
      </c>
      <c r="CH171" s="173">
        <v>0</v>
      </c>
      <c r="CI171" s="175">
        <f>100*CH171/$AI171</f>
        <v>0</v>
      </c>
      <c r="CJ171" s="173">
        <f>IF(CI171&gt;$AI$8,1,0)</f>
        <v>0</v>
      </c>
      <c r="CK171" s="175">
        <f>IF($R171=CH$17,CI171,0)</f>
        <v>0</v>
      </c>
      <c r="CL171" s="173">
        <v>0</v>
      </c>
      <c r="CM171" s="173">
        <v>0</v>
      </c>
      <c r="CN171" s="176"/>
    </row>
    <row r="172" ht="15.75" customHeight="1">
      <c r="A172" t="s" s="179">
        <v>2722</v>
      </c>
      <c r="B172" t="s" s="180">
        <v>90</v>
      </c>
      <c r="C172" t="s" s="180">
        <v>503</v>
      </c>
      <c r="D172" t="s" s="181">
        <v>93</v>
      </c>
      <c r="E172" t="s" s="188">
        <v>79</v>
      </c>
      <c r="F172" t="s" s="146">
        <v>80</v>
      </c>
      <c r="G172" t="s" s="146">
        <v>504</v>
      </c>
      <c r="H172" t="s" s="146">
        <v>505</v>
      </c>
      <c r="I172" t="s" s="146">
        <v>49</v>
      </c>
      <c r="J172" t="s" s="146">
        <v>1733</v>
      </c>
      <c r="K172" t="s" s="183">
        <f>_xlfn.IFS(Q172=0,O172,T172=1,R172,U172=1,AA172)</f>
        <v>28</v>
      </c>
      <c r="L172" s="189">
        <f>_xlfn.IFS(Q172=0,P172,T172=1,S172,U172=1,AB172)</f>
        <v>45.5938788079784</v>
      </c>
      <c r="M172" t="s" s="146">
        <f>IF(O172="Lab","over","under")</f>
        <v>2429</v>
      </c>
      <c r="N172" s="145">
        <v>1</v>
      </c>
      <c r="O172" t="s" s="184">
        <v>28</v>
      </c>
      <c r="P172" s="147">
        <f>AQ172</f>
        <v>45.5938788079784</v>
      </c>
      <c r="Q172" s="145">
        <f>T172+U172+V172</f>
        <v>0</v>
      </c>
      <c r="R172" t="s" s="185">
        <v>27</v>
      </c>
      <c r="S172" s="147">
        <f>AO172</f>
        <v>23.418771023831</v>
      </c>
      <c r="T172" s="138"/>
      <c r="U172" s="138"/>
      <c r="V172" s="138"/>
      <c r="W172" s="138"/>
      <c r="X172" t="s" s="146">
        <f>IF($A172=Y172,"ok","bad")</f>
        <v>2430</v>
      </c>
      <c r="Y172" t="s" s="146">
        <v>2722</v>
      </c>
      <c r="Z172" t="s" s="146">
        <v>503</v>
      </c>
      <c r="AA172" t="s" s="186">
        <v>2365</v>
      </c>
      <c r="AB172" s="141">
        <f>100*AC172</f>
        <v>16.2623774</v>
      </c>
      <c r="AC172" s="190">
        <v>0.162623774</v>
      </c>
      <c r="AD172" t="s" s="187">
        <v>31</v>
      </c>
      <c r="AE172" s="141">
        <v>6.4315156</v>
      </c>
      <c r="AF172" s="190">
        <v>0.064315156</v>
      </c>
      <c r="AG172" s="138"/>
      <c r="AH172" s="145">
        <v>75326</v>
      </c>
      <c r="AI172" s="145">
        <v>42214</v>
      </c>
      <c r="AJ172" s="145">
        <v>170</v>
      </c>
      <c r="AK172" s="145">
        <v>9361</v>
      </c>
      <c r="AL172" s="145">
        <v>9886</v>
      </c>
      <c r="AM172" s="148">
        <f>100*AL172/$AI172</f>
        <v>23.418771023831</v>
      </c>
      <c r="AN172" s="145">
        <f>IF(AM172&gt;$AI$8,1,0)</f>
        <v>0</v>
      </c>
      <c r="AO172" s="148">
        <f>IF($R172=AL$17,AM172,0)</f>
        <v>23.418771023831</v>
      </c>
      <c r="AP172" s="145">
        <v>19247</v>
      </c>
      <c r="AQ172" s="148">
        <f>100*AP172/$AI172</f>
        <v>45.5938788079784</v>
      </c>
      <c r="AR172" s="145">
        <f>IF(AQ172&gt;$AI$8,1,0)</f>
        <v>0</v>
      </c>
      <c r="AS172" s="148">
        <f>IF($R172=AP$17,AQ172,0)</f>
        <v>0</v>
      </c>
      <c r="AT172" s="145">
        <v>1796</v>
      </c>
      <c r="AU172" s="148">
        <f>100*AT172/$AI172</f>
        <v>4.25451272089828</v>
      </c>
      <c r="AV172" s="145">
        <f>IF(AU172&gt;$AI$8,1,0)</f>
        <v>0</v>
      </c>
      <c r="AW172" s="148">
        <f>IF($R172=AT$17,AU172,0)</f>
        <v>0</v>
      </c>
      <c r="AX172" s="145">
        <v>6865</v>
      </c>
      <c r="AY172" s="148">
        <f>100*AX172/$AI172</f>
        <v>16.2623774103378</v>
      </c>
      <c r="AZ172" s="145">
        <f>IF(AY172&gt;$AI$8,1,0)</f>
        <v>0</v>
      </c>
      <c r="BA172" s="148">
        <f>IF($R172=AX$17,AY172,0)</f>
        <v>0</v>
      </c>
      <c r="BB172" s="145">
        <v>2715</v>
      </c>
      <c r="BC172" s="148">
        <f>100*BB172/$AI172</f>
        <v>6.43151561093476</v>
      </c>
      <c r="BD172" s="145">
        <f>IF(BC172&gt;$AI$8,1,0)</f>
        <v>0</v>
      </c>
      <c r="BE172" s="148">
        <f>IF($R172=BB$17,BC172,0)</f>
        <v>0</v>
      </c>
      <c r="BF172" s="145">
        <v>0</v>
      </c>
      <c r="BG172" s="148">
        <f>100*BF172/$AI172</f>
        <v>0</v>
      </c>
      <c r="BH172" s="145">
        <f>IF(BG172&gt;$AI$8,1,0)</f>
        <v>0</v>
      </c>
      <c r="BI172" s="148">
        <f>IF($R172=BF$17,BG172,0)</f>
        <v>0</v>
      </c>
      <c r="BJ172" s="145">
        <v>0</v>
      </c>
      <c r="BK172" s="148">
        <f>100*BJ172/$AI172</f>
        <v>0</v>
      </c>
      <c r="BL172" s="145">
        <f>IF(BK172&gt;$AI$8,1,0)</f>
        <v>0</v>
      </c>
      <c r="BM172" s="148">
        <f>IF($R172=BJ$17,BK172,0)</f>
        <v>0</v>
      </c>
      <c r="BN172" s="145">
        <v>0</v>
      </c>
      <c r="BO172" s="148">
        <f>100*BN172/$AI172</f>
        <v>0</v>
      </c>
      <c r="BP172" s="145">
        <f>IF(BO172&gt;$AI$8,1,0)</f>
        <v>0</v>
      </c>
      <c r="BQ172" s="148">
        <f>IF($R172=BN$17,BO172,0)</f>
        <v>0</v>
      </c>
      <c r="BR172" s="145">
        <v>0</v>
      </c>
      <c r="BS172" s="148">
        <f>100*BR172/$AI172</f>
        <v>0</v>
      </c>
      <c r="BT172" s="145">
        <f>IF(BS172&gt;$AI$8,1,0)</f>
        <v>0</v>
      </c>
      <c r="BU172" s="148">
        <f>IF($R172=BR$17,BS172,0)</f>
        <v>0</v>
      </c>
      <c r="BV172" s="145">
        <v>0</v>
      </c>
      <c r="BW172" s="148">
        <f>100*BV172/$AI172</f>
        <v>0</v>
      </c>
      <c r="BX172" s="145">
        <f>IF(BW172&gt;$AI$8,1,0)</f>
        <v>0</v>
      </c>
      <c r="BY172" s="148">
        <f>IF($R172=BV$17,BW172,0)</f>
        <v>0</v>
      </c>
      <c r="BZ172" s="145">
        <v>0</v>
      </c>
      <c r="CA172" s="148">
        <f>100*BZ172/$AI172</f>
        <v>0</v>
      </c>
      <c r="CB172" s="145">
        <f>IF(CA172&gt;$AI$8,1,0)</f>
        <v>0</v>
      </c>
      <c r="CC172" s="148">
        <f>IF($R172=BZ$17,CA172,0)</f>
        <v>0</v>
      </c>
      <c r="CD172" s="145">
        <v>0</v>
      </c>
      <c r="CE172" s="148">
        <f>100*CD172/$AI172</f>
        <v>0</v>
      </c>
      <c r="CF172" s="145">
        <f>IF(CE172&gt;$AI$8,1,0)</f>
        <v>0</v>
      </c>
      <c r="CG172" s="148">
        <f>IF($R172=CD$17,CE172,0)</f>
        <v>0</v>
      </c>
      <c r="CH172" s="145">
        <v>0</v>
      </c>
      <c r="CI172" s="148">
        <f>100*CH172/$AI172</f>
        <v>0</v>
      </c>
      <c r="CJ172" s="145">
        <f>IF(CI172&gt;$AI$8,1,0)</f>
        <v>0</v>
      </c>
      <c r="CK172" s="148">
        <f>IF($R172=CH$17,CI172,0)</f>
        <v>0</v>
      </c>
      <c r="CL172" s="145">
        <v>0</v>
      </c>
      <c r="CM172" s="145">
        <v>0</v>
      </c>
      <c r="CN172" s="149"/>
    </row>
    <row r="173" ht="15.75" customHeight="1">
      <c r="A173" t="s" s="179">
        <v>2723</v>
      </c>
      <c r="B173" t="s" s="180">
        <v>90</v>
      </c>
      <c r="C173" t="s" s="180">
        <v>2724</v>
      </c>
      <c r="D173" t="s" s="181">
        <v>93</v>
      </c>
      <c r="E173" t="s" s="182">
        <v>79</v>
      </c>
      <c r="F173" t="s" s="130">
        <v>46</v>
      </c>
      <c r="G173" t="s" s="130">
        <v>785</v>
      </c>
      <c r="H173" t="s" s="130">
        <v>2202</v>
      </c>
      <c r="I173" t="s" s="130">
        <v>49</v>
      </c>
      <c r="J173" t="s" s="130">
        <v>50</v>
      </c>
      <c r="K173" t="s" s="183">
        <f>O173</f>
        <v>28</v>
      </c>
      <c r="L173" s="189">
        <f>P173</f>
        <v>52.9371374452468</v>
      </c>
      <c r="M173" t="s" s="130">
        <f>IF(O173="Lab","over","under")</f>
        <v>2429</v>
      </c>
      <c r="N173" s="173">
        <v>1</v>
      </c>
      <c r="O173" t="s" s="184">
        <v>28</v>
      </c>
      <c r="P173" s="131">
        <f>AQ173</f>
        <v>52.9371374452468</v>
      </c>
      <c r="Q173" s="173">
        <f>T173+U173+V173</f>
        <v>0</v>
      </c>
      <c r="R173" t="s" s="185">
        <v>2365</v>
      </c>
      <c r="S173" s="131">
        <f>BA173</f>
        <v>18.1413519592755</v>
      </c>
      <c r="T173" s="169"/>
      <c r="U173" s="169"/>
      <c r="V173" s="169"/>
      <c r="W173" s="169"/>
      <c r="X173" t="s" s="130">
        <f>IF($A173=Y173,"ok","bad")</f>
        <v>2430</v>
      </c>
      <c r="Y173" t="s" s="130">
        <v>2723</v>
      </c>
      <c r="Z173" t="s" s="130">
        <v>2724</v>
      </c>
      <c r="AA173" t="s" s="186">
        <v>27</v>
      </c>
      <c r="AB173" s="125">
        <f>100*AC173</f>
        <v>15.9962117</v>
      </c>
      <c r="AC173" s="191">
        <v>0.159962117</v>
      </c>
      <c r="AD173" t="s" s="187">
        <v>31</v>
      </c>
      <c r="AE173" s="125">
        <v>6.4283177</v>
      </c>
      <c r="AF173" s="191">
        <v>0.064283177</v>
      </c>
      <c r="AG173" s="169"/>
      <c r="AH173" s="173">
        <v>70801</v>
      </c>
      <c r="AI173" s="173">
        <v>42235</v>
      </c>
      <c r="AJ173" s="173">
        <v>171</v>
      </c>
      <c r="AK173" s="173">
        <v>14696</v>
      </c>
      <c r="AL173" s="173">
        <v>6756</v>
      </c>
      <c r="AM173" s="175">
        <f>100*AL173/$AI173</f>
        <v>15.9962116727832</v>
      </c>
      <c r="AN173" s="173">
        <f>IF(AM173&gt;$AI$8,1,0)</f>
        <v>0</v>
      </c>
      <c r="AO173" s="175">
        <f>IF($R173=AL$17,AM173,0)</f>
        <v>0</v>
      </c>
      <c r="AP173" s="173">
        <v>22358</v>
      </c>
      <c r="AQ173" s="175">
        <f>100*AP173/$AI173</f>
        <v>52.9371374452468</v>
      </c>
      <c r="AR173" s="173">
        <f>IF(AQ173&gt;$AI$8,1,0)</f>
        <v>1</v>
      </c>
      <c r="AS173" s="175">
        <f>IF($R173=AP$17,AQ173,0)</f>
        <v>0</v>
      </c>
      <c r="AT173" s="173">
        <v>2149</v>
      </c>
      <c r="AU173" s="175">
        <f>100*AT173/$AI173</f>
        <v>5.08819699301527</v>
      </c>
      <c r="AV173" s="173">
        <f>IF(AU173&gt;$AI$8,1,0)</f>
        <v>0</v>
      </c>
      <c r="AW173" s="175">
        <f>IF($R173=AT$17,AU173,0)</f>
        <v>0</v>
      </c>
      <c r="AX173" s="173">
        <v>7662</v>
      </c>
      <c r="AY173" s="175">
        <f>100*AX173/$AI173</f>
        <v>18.1413519592755</v>
      </c>
      <c r="AZ173" s="173">
        <f>IF(AY173&gt;$AI$8,1,0)</f>
        <v>0</v>
      </c>
      <c r="BA173" s="175">
        <f>IF($R173=AX$17,AY173,0)</f>
        <v>18.1413519592755</v>
      </c>
      <c r="BB173" s="173">
        <v>2715</v>
      </c>
      <c r="BC173" s="175">
        <f>100*BB173/$AI173</f>
        <v>6.42831774594531</v>
      </c>
      <c r="BD173" s="173">
        <f>IF(BC173&gt;$AI$8,1,0)</f>
        <v>0</v>
      </c>
      <c r="BE173" s="175">
        <f>IF($R173=BB$17,BC173,0)</f>
        <v>0</v>
      </c>
      <c r="BF173" s="173">
        <v>0</v>
      </c>
      <c r="BG173" s="175">
        <f>100*BF173/$AI173</f>
        <v>0</v>
      </c>
      <c r="BH173" s="173">
        <f>IF(BG173&gt;$AI$8,1,0)</f>
        <v>0</v>
      </c>
      <c r="BI173" s="175">
        <f>IF($R173=BF$17,BG173,0)</f>
        <v>0</v>
      </c>
      <c r="BJ173" s="173">
        <v>0</v>
      </c>
      <c r="BK173" s="175">
        <f>100*BJ173/$AI173</f>
        <v>0</v>
      </c>
      <c r="BL173" s="173">
        <f>IF(BK173&gt;$AI$8,1,0)</f>
        <v>0</v>
      </c>
      <c r="BM173" s="175">
        <f>IF($R173=BJ$17,BK173,0)</f>
        <v>0</v>
      </c>
      <c r="BN173" s="173">
        <v>0</v>
      </c>
      <c r="BO173" s="175">
        <f>100*BN173/$AI173</f>
        <v>0</v>
      </c>
      <c r="BP173" s="173">
        <f>IF(BO173&gt;$AI$8,1,0)</f>
        <v>0</v>
      </c>
      <c r="BQ173" s="175">
        <f>IF($R173=BN$17,BO173,0)</f>
        <v>0</v>
      </c>
      <c r="BR173" s="173">
        <v>0</v>
      </c>
      <c r="BS173" s="175">
        <f>100*BR173/$AI173</f>
        <v>0</v>
      </c>
      <c r="BT173" s="173">
        <f>IF(BS173&gt;$AI$8,1,0)</f>
        <v>0</v>
      </c>
      <c r="BU173" s="175">
        <f>IF($R173=BR$17,BS173,0)</f>
        <v>0</v>
      </c>
      <c r="BV173" s="173">
        <v>0</v>
      </c>
      <c r="BW173" s="175">
        <f>100*BV173/$AI173</f>
        <v>0</v>
      </c>
      <c r="BX173" s="173">
        <f>IF(BW173&gt;$AI$8,1,0)</f>
        <v>0</v>
      </c>
      <c r="BY173" s="175">
        <f>IF($R173=BV$17,BW173,0)</f>
        <v>0</v>
      </c>
      <c r="BZ173" s="173">
        <v>0</v>
      </c>
      <c r="CA173" s="175">
        <f>100*BZ173/$AI173</f>
        <v>0</v>
      </c>
      <c r="CB173" s="173">
        <f>IF(CA173&gt;$AI$8,1,0)</f>
        <v>0</v>
      </c>
      <c r="CC173" s="175">
        <f>IF($R173=BZ$17,CA173,0)</f>
        <v>0</v>
      </c>
      <c r="CD173" s="173">
        <v>0</v>
      </c>
      <c r="CE173" s="175">
        <f>100*CD173/$AI173</f>
        <v>0</v>
      </c>
      <c r="CF173" s="173">
        <f>IF(CE173&gt;$AI$8,1,0)</f>
        <v>0</v>
      </c>
      <c r="CG173" s="175">
        <f>IF($R173=CD$17,CE173,0)</f>
        <v>0</v>
      </c>
      <c r="CH173" s="173">
        <v>0</v>
      </c>
      <c r="CI173" s="175">
        <f>100*CH173/$AI173</f>
        <v>0</v>
      </c>
      <c r="CJ173" s="173">
        <f>IF(CI173&gt;$AI$8,1,0)</f>
        <v>0</v>
      </c>
      <c r="CK173" s="175">
        <f>IF($R173=CH$17,CI173,0)</f>
        <v>0</v>
      </c>
      <c r="CL173" s="173">
        <v>272</v>
      </c>
      <c r="CM173" s="173">
        <v>0</v>
      </c>
      <c r="CN173" s="176"/>
    </row>
    <row r="174" ht="15.75" customHeight="1">
      <c r="A174" t="s" s="179">
        <v>2725</v>
      </c>
      <c r="B174" t="s" s="180">
        <v>101</v>
      </c>
      <c r="C174" t="s" s="180">
        <v>988</v>
      </c>
      <c r="D174" t="s" s="181">
        <v>104</v>
      </c>
      <c r="E174" t="s" s="188">
        <v>79</v>
      </c>
      <c r="F174" t="s" s="146">
        <v>46</v>
      </c>
      <c r="G174" t="s" s="146">
        <v>1329</v>
      </c>
      <c r="H174" t="s" s="146">
        <v>2726</v>
      </c>
      <c r="I174" t="s" s="146">
        <v>49</v>
      </c>
      <c r="J174" t="s" s="146">
        <v>1733</v>
      </c>
      <c r="K174" t="s" s="183">
        <f>_xlfn.IFS(Q174=0,O174,T174=1,R174,U174=1,AA174)</f>
        <v>28</v>
      </c>
      <c r="L174" s="189">
        <f>_xlfn.IFS(Q174=0,P174,T174=1,S174,U174=1,AB174)</f>
        <v>47.7771848446287</v>
      </c>
      <c r="M174" t="s" s="146">
        <f>IF(O174="Lab","over","under")</f>
        <v>2429</v>
      </c>
      <c r="N174" s="145">
        <v>1</v>
      </c>
      <c r="O174" t="s" s="184">
        <v>28</v>
      </c>
      <c r="P174" s="147">
        <f>AQ174</f>
        <v>47.7771848446287</v>
      </c>
      <c r="Q174" s="145">
        <f>T174+U174+V174</f>
        <v>0</v>
      </c>
      <c r="R174" t="s" s="185">
        <v>27</v>
      </c>
      <c r="S174" s="147">
        <f>AO174</f>
        <v>23.3918968843644</v>
      </c>
      <c r="T174" s="138"/>
      <c r="U174" s="138"/>
      <c r="V174" s="138"/>
      <c r="W174" s="138"/>
      <c r="X174" t="s" s="146">
        <f>IF($A174=Y174,"ok","bad")</f>
        <v>2430</v>
      </c>
      <c r="Y174" t="s" s="146">
        <v>2725</v>
      </c>
      <c r="Z174" t="s" s="146">
        <v>988</v>
      </c>
      <c r="AA174" t="s" s="186">
        <v>2365</v>
      </c>
      <c r="AB174" s="141">
        <f>100*AC174</f>
        <v>16.8527565</v>
      </c>
      <c r="AC174" s="190">
        <v>0.168527565</v>
      </c>
      <c r="AD174" t="s" s="187">
        <v>31</v>
      </c>
      <c r="AE174" s="141">
        <v>6.4077829</v>
      </c>
      <c r="AF174" s="190">
        <v>0.064077829</v>
      </c>
      <c r="AG174" s="138"/>
      <c r="AH174" s="145">
        <v>77006</v>
      </c>
      <c r="AI174" s="145">
        <v>48722</v>
      </c>
      <c r="AJ174" s="145">
        <v>176</v>
      </c>
      <c r="AK174" s="145">
        <v>11881</v>
      </c>
      <c r="AL174" s="145">
        <v>11397</v>
      </c>
      <c r="AM174" s="148">
        <f>100*AL174/$AI174</f>
        <v>23.3918968843644</v>
      </c>
      <c r="AN174" s="145">
        <f>IF(AM174&gt;$AI$8,1,0)</f>
        <v>0</v>
      </c>
      <c r="AO174" s="148">
        <f>IF($R174=AL$17,AM174,0)</f>
        <v>23.3918968843644</v>
      </c>
      <c r="AP174" s="145">
        <v>23278</v>
      </c>
      <c r="AQ174" s="148">
        <f>100*AP174/$AI174</f>
        <v>47.7771848446287</v>
      </c>
      <c r="AR174" s="145">
        <f>IF(AQ174&gt;$AI$8,1,0)</f>
        <v>0</v>
      </c>
      <c r="AS174" s="148">
        <f>IF($R174=AP$17,AQ174,0)</f>
        <v>0</v>
      </c>
      <c r="AT174" s="145">
        <v>2473</v>
      </c>
      <c r="AU174" s="148">
        <f>100*AT174/$AI174</f>
        <v>5.07573580723287</v>
      </c>
      <c r="AV174" s="145">
        <f>IF(AU174&gt;$AI$8,1,0)</f>
        <v>0</v>
      </c>
      <c r="AW174" s="148">
        <f>IF($R174=AT$17,AU174,0)</f>
        <v>0</v>
      </c>
      <c r="AX174" s="145">
        <v>8211</v>
      </c>
      <c r="AY174" s="148">
        <f>100*AX174/$AI174</f>
        <v>16.8527564549895</v>
      </c>
      <c r="AZ174" s="145">
        <f>IF(AY174&gt;$AI$8,1,0)</f>
        <v>0</v>
      </c>
      <c r="BA174" s="148">
        <f>IF($R174=AX$17,AY174,0)</f>
        <v>0</v>
      </c>
      <c r="BB174" s="145">
        <v>3122</v>
      </c>
      <c r="BC174" s="148">
        <f>100*BB174/$AI174</f>
        <v>6.40778293173515</v>
      </c>
      <c r="BD174" s="145">
        <f>IF(BC174&gt;$AI$8,1,0)</f>
        <v>0</v>
      </c>
      <c r="BE174" s="148">
        <f>IF($R174=BB$17,BC174,0)</f>
        <v>0</v>
      </c>
      <c r="BF174" s="145">
        <v>0</v>
      </c>
      <c r="BG174" s="148">
        <f>100*BF174/$AI174</f>
        <v>0</v>
      </c>
      <c r="BH174" s="145">
        <f>IF(BG174&gt;$AI$8,1,0)</f>
        <v>0</v>
      </c>
      <c r="BI174" s="148">
        <f>IF($R174=BF$17,BG174,0)</f>
        <v>0</v>
      </c>
      <c r="BJ174" s="145">
        <v>0</v>
      </c>
      <c r="BK174" s="148">
        <f>100*BJ174/$AI174</f>
        <v>0</v>
      </c>
      <c r="BL174" s="145">
        <f>IF(BK174&gt;$AI$8,1,0)</f>
        <v>0</v>
      </c>
      <c r="BM174" s="148">
        <f>IF($R174=BJ$17,BK174,0)</f>
        <v>0</v>
      </c>
      <c r="BN174" s="145">
        <v>0</v>
      </c>
      <c r="BO174" s="148">
        <f>100*BN174/$AI174</f>
        <v>0</v>
      </c>
      <c r="BP174" s="145">
        <f>IF(BO174&gt;$AI$8,1,0)</f>
        <v>0</v>
      </c>
      <c r="BQ174" s="148">
        <f>IF($R174=BN$17,BO174,0)</f>
        <v>0</v>
      </c>
      <c r="BR174" s="145">
        <v>0</v>
      </c>
      <c r="BS174" s="148">
        <f>100*BR174/$AI174</f>
        <v>0</v>
      </c>
      <c r="BT174" s="145">
        <f>IF(BS174&gt;$AI$8,1,0)</f>
        <v>0</v>
      </c>
      <c r="BU174" s="148">
        <f>IF($R174=BR$17,BS174,0)</f>
        <v>0</v>
      </c>
      <c r="BV174" s="145">
        <v>0</v>
      </c>
      <c r="BW174" s="148">
        <f>100*BV174/$AI174</f>
        <v>0</v>
      </c>
      <c r="BX174" s="145">
        <f>IF(BW174&gt;$AI$8,1,0)</f>
        <v>0</v>
      </c>
      <c r="BY174" s="148">
        <f>IF($R174=BV$17,BW174,0)</f>
        <v>0</v>
      </c>
      <c r="BZ174" s="145">
        <v>0</v>
      </c>
      <c r="CA174" s="148">
        <f>100*BZ174/$AI174</f>
        <v>0</v>
      </c>
      <c r="CB174" s="145">
        <f>IF(CA174&gt;$AI$8,1,0)</f>
        <v>0</v>
      </c>
      <c r="CC174" s="148">
        <f>IF($R174=BZ$17,CA174,0)</f>
        <v>0</v>
      </c>
      <c r="CD174" s="145">
        <v>0</v>
      </c>
      <c r="CE174" s="148">
        <f>100*CD174/$AI174</f>
        <v>0</v>
      </c>
      <c r="CF174" s="145">
        <f>IF(CE174&gt;$AI$8,1,0)</f>
        <v>0</v>
      </c>
      <c r="CG174" s="148">
        <f>IF($R174=CD$17,CE174,0)</f>
        <v>0</v>
      </c>
      <c r="CH174" s="145">
        <v>0</v>
      </c>
      <c r="CI174" s="148">
        <f>100*CH174/$AI174</f>
        <v>0</v>
      </c>
      <c r="CJ174" s="145">
        <f>IF(CI174&gt;$AI$8,1,0)</f>
        <v>0</v>
      </c>
      <c r="CK174" s="148">
        <f>IF($R174=CH$17,CI174,0)</f>
        <v>0</v>
      </c>
      <c r="CL174" s="145">
        <v>0</v>
      </c>
      <c r="CM174" s="145">
        <v>0</v>
      </c>
      <c r="CN174" s="149"/>
    </row>
    <row r="175" ht="31.95" customHeight="1">
      <c r="A175" t="s" s="179">
        <v>2727</v>
      </c>
      <c r="B175" t="s" s="180">
        <v>58</v>
      </c>
      <c r="C175" t="s" s="180">
        <v>1675</v>
      </c>
      <c r="D175" t="s" s="181">
        <v>60</v>
      </c>
      <c r="E175" t="s" s="182">
        <v>60</v>
      </c>
      <c r="F175" t="s" s="130">
        <v>61</v>
      </c>
      <c r="G175" t="s" s="130">
        <v>996</v>
      </c>
      <c r="H175" t="s" s="130">
        <v>2728</v>
      </c>
      <c r="I175" t="s" s="130">
        <v>64</v>
      </c>
      <c r="J175" t="s" s="130">
        <v>2585</v>
      </c>
      <c r="K175" t="s" s="183">
        <f>_xlfn.IFS(Q175=0,O175,T175=1,R175,U175=1,AA175)</f>
        <v>28</v>
      </c>
      <c r="L175" s="189">
        <f>_xlfn.IFS(Q175=0,P175,T175=1,S175,U175=1,AB175)</f>
        <v>47.1133697825092</v>
      </c>
      <c r="M175" t="s" s="130">
        <f>IF(O175="Lab","over","under")</f>
        <v>2429</v>
      </c>
      <c r="N175" s="173">
        <v>1</v>
      </c>
      <c r="O175" t="s" s="184">
        <v>28</v>
      </c>
      <c r="P175" s="131">
        <f>AQ175</f>
        <v>47.1133697825092</v>
      </c>
      <c r="Q175" s="173">
        <f>T175+U175+V175</f>
        <v>0</v>
      </c>
      <c r="R175" t="s" s="185">
        <v>32</v>
      </c>
      <c r="S175" s="131">
        <f>BI175</f>
        <v>31.8601122377707</v>
      </c>
      <c r="T175" s="169"/>
      <c r="U175" s="169"/>
      <c r="V175" s="169"/>
      <c r="W175" s="169"/>
      <c r="X175" t="s" s="130">
        <f>IF($A175=Y175,"ok","bad")</f>
        <v>2430</v>
      </c>
      <c r="Y175" t="s" s="130">
        <v>2727</v>
      </c>
      <c r="Z175" t="s" s="130">
        <v>1675</v>
      </c>
      <c r="AA175" t="s" s="186">
        <v>2365</v>
      </c>
      <c r="AB175" s="125">
        <f>100*AC175</f>
        <v>7.7747537</v>
      </c>
      <c r="AC175" s="191">
        <v>0.07774753700000001</v>
      </c>
      <c r="AD175" t="s" s="187">
        <v>27</v>
      </c>
      <c r="AE175" s="125">
        <v>6.4042968</v>
      </c>
      <c r="AF175" s="191">
        <v>0.06404296800000001</v>
      </c>
      <c r="AG175" s="169"/>
      <c r="AH175" s="173">
        <v>71103</v>
      </c>
      <c r="AI175" s="173">
        <v>41519</v>
      </c>
      <c r="AJ175" s="173">
        <v>144</v>
      </c>
      <c r="AK175" s="173">
        <v>6333</v>
      </c>
      <c r="AL175" s="173">
        <v>2659</v>
      </c>
      <c r="AM175" s="175">
        <f>100*AL175/$AI175</f>
        <v>6.40429682795828</v>
      </c>
      <c r="AN175" s="173">
        <f>IF(AM175&gt;$AI$8,1,0)</f>
        <v>0</v>
      </c>
      <c r="AO175" s="175">
        <f>IF($R175=AL$17,AM175,0)</f>
        <v>0</v>
      </c>
      <c r="AP175" s="173">
        <v>19561</v>
      </c>
      <c r="AQ175" s="175">
        <f>100*AP175/$AI175</f>
        <v>47.1133697825092</v>
      </c>
      <c r="AR175" s="173">
        <f>IF(AQ175&gt;$AI$8,1,0)</f>
        <v>0</v>
      </c>
      <c r="AS175" s="175">
        <f>IF($R175=AP$17,AQ175,0)</f>
        <v>0</v>
      </c>
      <c r="AT175" s="173">
        <v>1374</v>
      </c>
      <c r="AU175" s="175">
        <f>100*AT175/$AI175</f>
        <v>3.30932825935114</v>
      </c>
      <c r="AV175" s="173">
        <f>IF(AU175&gt;$AI$8,1,0)</f>
        <v>0</v>
      </c>
      <c r="AW175" s="175">
        <f>IF($R175=AT$17,AU175,0)</f>
        <v>0</v>
      </c>
      <c r="AX175" s="173">
        <v>3228</v>
      </c>
      <c r="AY175" s="175">
        <f>100*AX175/$AI175</f>
        <v>7.77475372720923</v>
      </c>
      <c r="AZ175" s="173">
        <f>IF(AY175&gt;$AI$8,1,0)</f>
        <v>0</v>
      </c>
      <c r="BA175" s="175">
        <f>IF($R175=AX$17,AY175,0)</f>
        <v>0</v>
      </c>
      <c r="BB175" s="173">
        <v>1469</v>
      </c>
      <c r="BC175" s="175">
        <f>100*BB175/$AI175</f>
        <v>3.53813916520147</v>
      </c>
      <c r="BD175" s="173">
        <f>IF(BC175&gt;$AI$8,1,0)</f>
        <v>0</v>
      </c>
      <c r="BE175" s="175">
        <f>IF($R175=BB$17,BC175,0)</f>
        <v>0</v>
      </c>
      <c r="BF175" s="173">
        <v>13228</v>
      </c>
      <c r="BG175" s="175">
        <f>100*BF175/$AI175</f>
        <v>31.8601122377707</v>
      </c>
      <c r="BH175" s="173">
        <f>IF(BG175&gt;$AI$8,1,0)</f>
        <v>0</v>
      </c>
      <c r="BI175" s="175">
        <f>IF($R175=BF$17,BG175,0)</f>
        <v>31.8601122377707</v>
      </c>
      <c r="BJ175" s="173">
        <v>0</v>
      </c>
      <c r="BK175" s="175">
        <f>100*BJ175/$AI175</f>
        <v>0</v>
      </c>
      <c r="BL175" s="173">
        <f>IF(BK175&gt;$AI$8,1,0)</f>
        <v>0</v>
      </c>
      <c r="BM175" s="175">
        <f>IF($R175=BJ$17,BK175,0)</f>
        <v>0</v>
      </c>
      <c r="BN175" s="173">
        <v>0</v>
      </c>
      <c r="BO175" s="175">
        <f>100*BN175/$AI175</f>
        <v>0</v>
      </c>
      <c r="BP175" s="173">
        <f>IF(BO175&gt;$AI$8,1,0)</f>
        <v>0</v>
      </c>
      <c r="BQ175" s="175">
        <f>IF($R175=BN$17,BO175,0)</f>
        <v>0</v>
      </c>
      <c r="BR175" s="173">
        <v>0</v>
      </c>
      <c r="BS175" s="175">
        <f>100*BR175/$AI175</f>
        <v>0</v>
      </c>
      <c r="BT175" s="173">
        <f>IF(BS175&gt;$AI$8,1,0)</f>
        <v>0</v>
      </c>
      <c r="BU175" s="175">
        <f>IF($R175=BR$17,BS175,0)</f>
        <v>0</v>
      </c>
      <c r="BV175" s="173">
        <v>0</v>
      </c>
      <c r="BW175" s="175">
        <f>100*BV175/$AI175</f>
        <v>0</v>
      </c>
      <c r="BX175" s="173">
        <f>IF(BW175&gt;$AI$8,1,0)</f>
        <v>0</v>
      </c>
      <c r="BY175" s="175">
        <f>IF($R175=BV$17,BW175,0)</f>
        <v>0</v>
      </c>
      <c r="BZ175" s="173">
        <v>0</v>
      </c>
      <c r="CA175" s="175">
        <f>100*BZ175/$AI175</f>
        <v>0</v>
      </c>
      <c r="CB175" s="173">
        <f>IF(CA175&gt;$AI$8,1,0)</f>
        <v>0</v>
      </c>
      <c r="CC175" s="175">
        <f>IF($R175=BZ$17,CA175,0)</f>
        <v>0</v>
      </c>
      <c r="CD175" s="173">
        <v>0</v>
      </c>
      <c r="CE175" s="175">
        <f>100*CD175/$AI175</f>
        <v>0</v>
      </c>
      <c r="CF175" s="173">
        <f>IF(CE175&gt;$AI$8,1,0)</f>
        <v>0</v>
      </c>
      <c r="CG175" s="175">
        <f>IF($R175=CD$17,CE175,0)</f>
        <v>0</v>
      </c>
      <c r="CH175" s="173">
        <v>0</v>
      </c>
      <c r="CI175" s="175">
        <f>100*CH175/$AI175</f>
        <v>0</v>
      </c>
      <c r="CJ175" s="173">
        <f>IF(CI175&gt;$AI$8,1,0)</f>
        <v>0</v>
      </c>
      <c r="CK175" s="175">
        <f>IF($R175=CH$17,CI175,0)</f>
        <v>0</v>
      </c>
      <c r="CL175" s="173">
        <v>0</v>
      </c>
      <c r="CM175" s="173">
        <v>0</v>
      </c>
      <c r="CN175" s="176"/>
    </row>
    <row r="176" ht="15.75" customHeight="1">
      <c r="A176" t="s" s="179">
        <v>2729</v>
      </c>
      <c r="B176" t="s" s="180">
        <v>58</v>
      </c>
      <c r="C176" t="s" s="180">
        <v>2730</v>
      </c>
      <c r="D176" t="s" s="181">
        <v>60</v>
      </c>
      <c r="E176" t="s" s="188">
        <v>60</v>
      </c>
      <c r="F176" t="s" s="146">
        <v>46</v>
      </c>
      <c r="G176" t="s" s="146">
        <v>805</v>
      </c>
      <c r="H176" t="s" s="146">
        <v>1795</v>
      </c>
      <c r="I176" t="s" s="146">
        <v>49</v>
      </c>
      <c r="J176" t="s" s="146">
        <v>2585</v>
      </c>
      <c r="K176" t="s" s="183">
        <f>_xlfn.IFS(Q176=0,O176,T176=1,R176,U176=1,AA176)</f>
        <v>28</v>
      </c>
      <c r="L176" s="189">
        <f>_xlfn.IFS(Q176=0,P176,T176=1,S176,U176=1,AB176)</f>
        <v>48.9688578437487</v>
      </c>
      <c r="M176" t="s" s="146">
        <f>IF(O176="Lab","over","under")</f>
        <v>2429</v>
      </c>
      <c r="N176" s="145">
        <v>1</v>
      </c>
      <c r="O176" t="s" s="184">
        <v>28</v>
      </c>
      <c r="P176" s="147">
        <f>AQ176</f>
        <v>48.9688578437487</v>
      </c>
      <c r="Q176" s="145">
        <f>T176+U176+V176</f>
        <v>0</v>
      </c>
      <c r="R176" t="s" s="185">
        <v>32</v>
      </c>
      <c r="S176" s="147">
        <f>BI176</f>
        <v>21.3920419109393</v>
      </c>
      <c r="T176" s="138"/>
      <c r="U176" s="138"/>
      <c r="V176" s="138"/>
      <c r="W176" s="138"/>
      <c r="X176" t="s" s="146">
        <f>IF($A176=Y176,"ok","bad")</f>
        <v>2430</v>
      </c>
      <c r="Y176" t="s" s="146">
        <v>2729</v>
      </c>
      <c r="Z176" t="s" s="146">
        <v>2730</v>
      </c>
      <c r="AA176" t="s" s="186">
        <v>27</v>
      </c>
      <c r="AB176" s="141">
        <f>100*AC176</f>
        <v>11.5067981</v>
      </c>
      <c r="AC176" s="190">
        <v>0.115067981</v>
      </c>
      <c r="AD176" t="s" s="187">
        <v>2365</v>
      </c>
      <c r="AE176" s="141">
        <v>6.3178246</v>
      </c>
      <c r="AF176" s="190">
        <v>0.06317824599999999</v>
      </c>
      <c r="AG176" s="138"/>
      <c r="AH176" s="145">
        <v>75456</v>
      </c>
      <c r="AI176" s="145">
        <v>48102</v>
      </c>
      <c r="AJ176" s="145">
        <v>132</v>
      </c>
      <c r="AK176" s="145">
        <v>13265</v>
      </c>
      <c r="AL176" s="145">
        <v>5535</v>
      </c>
      <c r="AM176" s="148">
        <f>100*AL176/$AI176</f>
        <v>11.506798054135</v>
      </c>
      <c r="AN176" s="145">
        <f>IF(AM176&gt;$AI$8,1,0)</f>
        <v>0</v>
      </c>
      <c r="AO176" s="148">
        <f>IF($R176=AL$17,AM176,0)</f>
        <v>0</v>
      </c>
      <c r="AP176" s="145">
        <v>23555</v>
      </c>
      <c r="AQ176" s="148">
        <f>100*AP176/$AI176</f>
        <v>48.9688578437487</v>
      </c>
      <c r="AR176" s="145">
        <f>IF(AQ176&gt;$AI$8,1,0)</f>
        <v>0</v>
      </c>
      <c r="AS176" s="148">
        <f>IF($R176=AP$17,AQ176,0)</f>
        <v>0</v>
      </c>
      <c r="AT176" s="145">
        <v>2649</v>
      </c>
      <c r="AU176" s="148">
        <f>100*AT176/$AI176</f>
        <v>5.50704752401148</v>
      </c>
      <c r="AV176" s="145">
        <f>IF(AU176&gt;$AI$8,1,0)</f>
        <v>0</v>
      </c>
      <c r="AW176" s="148">
        <f>IF($R176=AT$17,AU176,0)</f>
        <v>0</v>
      </c>
      <c r="AX176" s="145">
        <v>3039</v>
      </c>
      <c r="AY176" s="148">
        <f>100*AX176/$AI176</f>
        <v>6.31782462267681</v>
      </c>
      <c r="AZ176" s="145">
        <f>IF(AY176&gt;$AI$8,1,0)</f>
        <v>0</v>
      </c>
      <c r="BA176" s="148">
        <f>IF($R176=AX$17,AY176,0)</f>
        <v>0</v>
      </c>
      <c r="BB176" s="145">
        <v>2477</v>
      </c>
      <c r="BC176" s="148">
        <f>100*BB176/$AI176</f>
        <v>5.14947403434369</v>
      </c>
      <c r="BD176" s="145">
        <f>IF(BC176&gt;$AI$8,1,0)</f>
        <v>0</v>
      </c>
      <c r="BE176" s="148">
        <f>IF($R176=BB$17,BC176,0)</f>
        <v>0</v>
      </c>
      <c r="BF176" s="145">
        <v>10290</v>
      </c>
      <c r="BG176" s="148">
        <f>100*BF176/$AI176</f>
        <v>21.3920419109393</v>
      </c>
      <c r="BH176" s="145">
        <f>IF(BG176&gt;$AI$8,1,0)</f>
        <v>0</v>
      </c>
      <c r="BI176" s="148">
        <f>IF($R176=BF$17,BG176,0)</f>
        <v>21.3920419109393</v>
      </c>
      <c r="BJ176" s="145">
        <v>0</v>
      </c>
      <c r="BK176" s="148">
        <f>100*BJ176/$AI176</f>
        <v>0</v>
      </c>
      <c r="BL176" s="145">
        <f>IF(BK176&gt;$AI$8,1,0)</f>
        <v>0</v>
      </c>
      <c r="BM176" s="148">
        <f>IF($R176=BJ$17,BK176,0)</f>
        <v>0</v>
      </c>
      <c r="BN176" s="145">
        <v>0</v>
      </c>
      <c r="BO176" s="148">
        <f>100*BN176/$AI176</f>
        <v>0</v>
      </c>
      <c r="BP176" s="145">
        <f>IF(BO176&gt;$AI$8,1,0)</f>
        <v>0</v>
      </c>
      <c r="BQ176" s="148">
        <f>IF($R176=BN$17,BO176,0)</f>
        <v>0</v>
      </c>
      <c r="BR176" s="145">
        <v>0</v>
      </c>
      <c r="BS176" s="148">
        <f>100*BR176/$AI176</f>
        <v>0</v>
      </c>
      <c r="BT176" s="145">
        <f>IF(BS176&gt;$AI$8,1,0)</f>
        <v>0</v>
      </c>
      <c r="BU176" s="148">
        <f>IF($R176=BR$17,BS176,0)</f>
        <v>0</v>
      </c>
      <c r="BV176" s="145">
        <v>0</v>
      </c>
      <c r="BW176" s="148">
        <f>100*BV176/$AI176</f>
        <v>0</v>
      </c>
      <c r="BX176" s="145">
        <f>IF(BW176&gt;$AI$8,1,0)</f>
        <v>0</v>
      </c>
      <c r="BY176" s="148">
        <f>IF($R176=BV$17,BW176,0)</f>
        <v>0</v>
      </c>
      <c r="BZ176" s="145">
        <v>0</v>
      </c>
      <c r="CA176" s="148">
        <f>100*BZ176/$AI176</f>
        <v>0</v>
      </c>
      <c r="CB176" s="145">
        <f>IF(CA176&gt;$AI$8,1,0)</f>
        <v>0</v>
      </c>
      <c r="CC176" s="148">
        <f>IF($R176=BZ$17,CA176,0)</f>
        <v>0</v>
      </c>
      <c r="CD176" s="145">
        <v>0</v>
      </c>
      <c r="CE176" s="148">
        <f>100*CD176/$AI176</f>
        <v>0</v>
      </c>
      <c r="CF176" s="145">
        <f>IF(CE176&gt;$AI$8,1,0)</f>
        <v>0</v>
      </c>
      <c r="CG176" s="148">
        <f>IF($R176=CD$17,CE176,0)</f>
        <v>0</v>
      </c>
      <c r="CH176" s="145">
        <v>0</v>
      </c>
      <c r="CI176" s="148">
        <f>100*CH176/$AI176</f>
        <v>0</v>
      </c>
      <c r="CJ176" s="145">
        <f>IF(CI176&gt;$AI$8,1,0)</f>
        <v>0</v>
      </c>
      <c r="CK176" s="148">
        <f>IF($R176=CH$17,CI176,0)</f>
        <v>0</v>
      </c>
      <c r="CL176" s="145">
        <v>0</v>
      </c>
      <c r="CM176" s="145">
        <v>0</v>
      </c>
      <c r="CN176" s="149"/>
    </row>
    <row r="177" ht="15.75" customHeight="1">
      <c r="A177" t="s" s="179">
        <v>2731</v>
      </c>
      <c r="B177" t="s" s="180">
        <v>160</v>
      </c>
      <c r="C177" t="s" s="180">
        <v>963</v>
      </c>
      <c r="D177" t="s" s="181">
        <v>162</v>
      </c>
      <c r="E177" t="s" s="182">
        <v>79</v>
      </c>
      <c r="F177" t="s" s="130">
        <v>80</v>
      </c>
      <c r="G177" t="s" s="130">
        <v>714</v>
      </c>
      <c r="H177" t="s" s="130">
        <v>2732</v>
      </c>
      <c r="I177" t="s" s="130">
        <v>64</v>
      </c>
      <c r="J177" t="s" s="130">
        <v>1733</v>
      </c>
      <c r="K177" t="s" s="183">
        <f>_xlfn.IFS(Q177=0,O177,T177=1,R177,U177=1,AA177)</f>
        <v>28</v>
      </c>
      <c r="L177" s="189">
        <f>_xlfn.IFS(Q177=0,P177,T177=1,S177,U177=1,AB177)</f>
        <v>44.3445799265556</v>
      </c>
      <c r="M177" t="s" s="130">
        <f>IF(O177="Lab","over","under")</f>
        <v>2429</v>
      </c>
      <c r="N177" s="173">
        <v>1</v>
      </c>
      <c r="O177" t="s" s="184">
        <v>28</v>
      </c>
      <c r="P177" s="131">
        <f>AQ177</f>
        <v>44.3445799265556</v>
      </c>
      <c r="Q177" s="173">
        <f>T177+U177+V177</f>
        <v>0</v>
      </c>
      <c r="R177" t="s" s="185">
        <v>27</v>
      </c>
      <c r="S177" s="131">
        <f>AO177</f>
        <v>35.0504169287265</v>
      </c>
      <c r="T177" s="169"/>
      <c r="U177" s="169"/>
      <c r="V177" s="169"/>
      <c r="W177" s="169"/>
      <c r="X177" t="s" s="130">
        <f>IF($A177=Y177,"ok","bad")</f>
        <v>2430</v>
      </c>
      <c r="Y177" t="s" s="130">
        <v>2731</v>
      </c>
      <c r="Z177" t="s" s="130">
        <v>963</v>
      </c>
      <c r="AA177" t="s" s="186">
        <v>29</v>
      </c>
      <c r="AB177" s="125">
        <f>100*AC177</f>
        <v>6.8473696</v>
      </c>
      <c r="AC177" s="191">
        <v>0.068473696</v>
      </c>
      <c r="AD177" t="s" s="187">
        <v>31</v>
      </c>
      <c r="AE177" s="125">
        <v>6.3036377</v>
      </c>
      <c r="AF177" s="191">
        <v>0.063036377</v>
      </c>
      <c r="AG177" s="169"/>
      <c r="AH177" s="173">
        <v>77500</v>
      </c>
      <c r="AI177" s="173">
        <v>49289</v>
      </c>
      <c r="AJ177" s="173">
        <v>202</v>
      </c>
      <c r="AK177" s="173">
        <v>4581</v>
      </c>
      <c r="AL177" s="173">
        <v>17276</v>
      </c>
      <c r="AM177" s="175">
        <f>100*AL177/$AI177</f>
        <v>35.0504169287265</v>
      </c>
      <c r="AN177" s="173">
        <f>IF(AM177&gt;$AI$8,1,0)</f>
        <v>0</v>
      </c>
      <c r="AO177" s="175">
        <f>IF($R177=AL$17,AM177,0)</f>
        <v>35.0504169287265</v>
      </c>
      <c r="AP177" s="173">
        <v>21857</v>
      </c>
      <c r="AQ177" s="175">
        <f>100*AP177/$AI177</f>
        <v>44.3445799265556</v>
      </c>
      <c r="AR177" s="173">
        <f>IF(AQ177&gt;$AI$8,1,0)</f>
        <v>0</v>
      </c>
      <c r="AS177" s="175">
        <f>IF($R177=AP$17,AQ177,0)</f>
        <v>0</v>
      </c>
      <c r="AT177" s="173">
        <v>3375</v>
      </c>
      <c r="AU177" s="175">
        <f>100*AT177/$AI177</f>
        <v>6.84736959565015</v>
      </c>
      <c r="AV177" s="173">
        <f>IF(AU177&gt;$AI$8,1,0)</f>
        <v>0</v>
      </c>
      <c r="AW177" s="175">
        <f>IF($R177=AT$17,AU177,0)</f>
        <v>0</v>
      </c>
      <c r="AX177" s="173">
        <v>2598</v>
      </c>
      <c r="AY177" s="175">
        <f>100*AX177/$AI177</f>
        <v>5.27095295096269</v>
      </c>
      <c r="AZ177" s="173">
        <f>IF(AY177&gt;$AI$8,1,0)</f>
        <v>0</v>
      </c>
      <c r="BA177" s="175">
        <f>IF($R177=AX$17,AY177,0)</f>
        <v>0</v>
      </c>
      <c r="BB177" s="173">
        <v>3107</v>
      </c>
      <c r="BC177" s="175">
        <f>100*BB177/$AI177</f>
        <v>6.30363772849926</v>
      </c>
      <c r="BD177" s="173">
        <f>IF(BC177&gt;$AI$8,1,0)</f>
        <v>0</v>
      </c>
      <c r="BE177" s="175">
        <f>IF($R177=BB$17,BC177,0)</f>
        <v>0</v>
      </c>
      <c r="BF177" s="173">
        <v>0</v>
      </c>
      <c r="BG177" s="175">
        <f>100*BF177/$AI177</f>
        <v>0</v>
      </c>
      <c r="BH177" s="173">
        <f>IF(BG177&gt;$AI$8,1,0)</f>
        <v>0</v>
      </c>
      <c r="BI177" s="175">
        <f>IF($R177=BF$17,BG177,0)</f>
        <v>0</v>
      </c>
      <c r="BJ177" s="173">
        <v>0</v>
      </c>
      <c r="BK177" s="175">
        <f>100*BJ177/$AI177</f>
        <v>0</v>
      </c>
      <c r="BL177" s="173">
        <f>IF(BK177&gt;$AI$8,1,0)</f>
        <v>0</v>
      </c>
      <c r="BM177" s="175">
        <f>IF($R177=BJ$17,BK177,0)</f>
        <v>0</v>
      </c>
      <c r="BN177" s="173">
        <v>0</v>
      </c>
      <c r="BO177" s="175">
        <f>100*BN177/$AI177</f>
        <v>0</v>
      </c>
      <c r="BP177" s="173">
        <f>IF(BO177&gt;$AI$8,1,0)</f>
        <v>0</v>
      </c>
      <c r="BQ177" s="175">
        <f>IF($R177=BN$17,BO177,0)</f>
        <v>0</v>
      </c>
      <c r="BR177" s="173">
        <v>0</v>
      </c>
      <c r="BS177" s="175">
        <f>100*BR177/$AI177</f>
        <v>0</v>
      </c>
      <c r="BT177" s="173">
        <f>IF(BS177&gt;$AI$8,1,0)</f>
        <v>0</v>
      </c>
      <c r="BU177" s="175">
        <f>IF($R177=BR$17,BS177,0)</f>
        <v>0</v>
      </c>
      <c r="BV177" s="173">
        <v>0</v>
      </c>
      <c r="BW177" s="175">
        <f>100*BV177/$AI177</f>
        <v>0</v>
      </c>
      <c r="BX177" s="173">
        <f>IF(BW177&gt;$AI$8,1,0)</f>
        <v>0</v>
      </c>
      <c r="BY177" s="175">
        <f>IF($R177=BV$17,BW177,0)</f>
        <v>0</v>
      </c>
      <c r="BZ177" s="173">
        <v>0</v>
      </c>
      <c r="CA177" s="175">
        <f>100*BZ177/$AI177</f>
        <v>0</v>
      </c>
      <c r="CB177" s="173">
        <f>IF(CA177&gt;$AI$8,1,0)</f>
        <v>0</v>
      </c>
      <c r="CC177" s="175">
        <f>IF($R177=BZ$17,CA177,0)</f>
        <v>0</v>
      </c>
      <c r="CD177" s="173">
        <v>0</v>
      </c>
      <c r="CE177" s="175">
        <f>100*CD177/$AI177</f>
        <v>0</v>
      </c>
      <c r="CF177" s="173">
        <f>IF(CE177&gt;$AI$8,1,0)</f>
        <v>0</v>
      </c>
      <c r="CG177" s="175">
        <f>IF($R177=CD$17,CE177,0)</f>
        <v>0</v>
      </c>
      <c r="CH177" s="173">
        <v>0</v>
      </c>
      <c r="CI177" s="175">
        <f>100*CH177/$AI177</f>
        <v>0</v>
      </c>
      <c r="CJ177" s="173">
        <f>IF(CI177&gt;$AI$8,1,0)</f>
        <v>0</v>
      </c>
      <c r="CK177" s="175">
        <f>IF($R177=CH$17,CI177,0)</f>
        <v>0</v>
      </c>
      <c r="CL177" s="173">
        <v>333</v>
      </c>
      <c r="CM177" s="173">
        <v>0</v>
      </c>
      <c r="CN177" s="176"/>
    </row>
    <row r="178" ht="15.75" customHeight="1">
      <c r="A178" t="s" s="179">
        <v>2733</v>
      </c>
      <c r="B178" t="s" s="180">
        <v>166</v>
      </c>
      <c r="C178" t="s" s="180">
        <v>2734</v>
      </c>
      <c r="D178" t="s" s="181">
        <v>169</v>
      </c>
      <c r="E178" t="s" s="188">
        <v>79</v>
      </c>
      <c r="F178" t="s" s="146">
        <v>80</v>
      </c>
      <c r="G178" t="s" s="146">
        <v>98</v>
      </c>
      <c r="H178" t="s" s="146">
        <v>2735</v>
      </c>
      <c r="I178" t="s" s="146">
        <v>49</v>
      </c>
      <c r="J178" t="s" s="146">
        <v>1733</v>
      </c>
      <c r="K178" t="s" s="183">
        <f>_xlfn.IFS(Q178=0,O178,T178=1,R178,U178=1,AA178)</f>
        <v>28</v>
      </c>
      <c r="L178" s="189">
        <f>_xlfn.IFS(Q178=0,P178,T178=1,S178,U178=1,AB178)</f>
        <v>43.9727424208511</v>
      </c>
      <c r="M178" t="s" s="146">
        <f>IF(O178="Lab","over","under")</f>
        <v>2429</v>
      </c>
      <c r="N178" s="145">
        <v>1</v>
      </c>
      <c r="O178" t="s" s="184">
        <v>28</v>
      </c>
      <c r="P178" s="147">
        <f>AQ178</f>
        <v>43.9727424208511</v>
      </c>
      <c r="Q178" s="145">
        <f>T178+U178+V178</f>
        <v>0</v>
      </c>
      <c r="R178" t="s" s="185">
        <v>27</v>
      </c>
      <c r="S178" s="147">
        <f>AO178</f>
        <v>23.0246959635902</v>
      </c>
      <c r="T178" s="138"/>
      <c r="U178" s="138"/>
      <c r="V178" s="138"/>
      <c r="W178" s="138"/>
      <c r="X178" t="s" s="146">
        <f>IF($A178=Y178,"ok","bad")</f>
        <v>2430</v>
      </c>
      <c r="Y178" t="s" s="146">
        <v>2733</v>
      </c>
      <c r="Z178" t="s" s="146">
        <v>2734</v>
      </c>
      <c r="AA178" t="s" s="186">
        <v>2365</v>
      </c>
      <c r="AB178" s="141">
        <f>100*AC178</f>
        <v>20.3611132</v>
      </c>
      <c r="AC178" s="190">
        <v>0.203611132</v>
      </c>
      <c r="AD178" t="s" s="187">
        <v>31</v>
      </c>
      <c r="AE178" s="141">
        <v>6.2722276</v>
      </c>
      <c r="AF178" s="190">
        <v>0.06272227599999999</v>
      </c>
      <c r="AG178" s="138"/>
      <c r="AH178" s="145">
        <v>71854</v>
      </c>
      <c r="AI178" s="145">
        <v>40209</v>
      </c>
      <c r="AJ178" s="145">
        <v>114</v>
      </c>
      <c r="AK178" s="145">
        <v>8423</v>
      </c>
      <c r="AL178" s="145">
        <v>9258</v>
      </c>
      <c r="AM178" s="148">
        <f>100*AL178/$AI178</f>
        <v>23.0246959635902</v>
      </c>
      <c r="AN178" s="145">
        <f>IF(AM178&gt;$AI$8,1,0)</f>
        <v>0</v>
      </c>
      <c r="AO178" s="148">
        <f>IF($R178=AL$17,AM178,0)</f>
        <v>23.0246959635902</v>
      </c>
      <c r="AP178" s="145">
        <v>17681</v>
      </c>
      <c r="AQ178" s="148">
        <f>100*AP178/$AI178</f>
        <v>43.9727424208511</v>
      </c>
      <c r="AR178" s="145">
        <f>IF(AQ178&gt;$AI$8,1,0)</f>
        <v>0</v>
      </c>
      <c r="AS178" s="148">
        <f>IF($R178=AP$17,AQ178,0)</f>
        <v>0</v>
      </c>
      <c r="AT178" s="145">
        <v>1798</v>
      </c>
      <c r="AU178" s="148">
        <f>100*AT178/$AI178</f>
        <v>4.47163570344948</v>
      </c>
      <c r="AV178" s="145">
        <f>IF(AU178&gt;$AI$8,1,0)</f>
        <v>0</v>
      </c>
      <c r="AW178" s="148">
        <f>IF($R178=AT$17,AU178,0)</f>
        <v>0</v>
      </c>
      <c r="AX178" s="145">
        <v>8187</v>
      </c>
      <c r="AY178" s="148">
        <f>100*AX178/$AI178</f>
        <v>20.3611131836156</v>
      </c>
      <c r="AZ178" s="145">
        <f>IF(AY178&gt;$AI$8,1,0)</f>
        <v>0</v>
      </c>
      <c r="BA178" s="148">
        <f>IF($R178=AX$17,AY178,0)</f>
        <v>0</v>
      </c>
      <c r="BB178" s="145">
        <v>2522</v>
      </c>
      <c r="BC178" s="148">
        <f>100*BB178/$AI178</f>
        <v>6.27222761073392</v>
      </c>
      <c r="BD178" s="145">
        <f>IF(BC178&gt;$AI$8,1,0)</f>
        <v>0</v>
      </c>
      <c r="BE178" s="148">
        <f>IF($R178=BB$17,BC178,0)</f>
        <v>0</v>
      </c>
      <c r="BF178" s="145">
        <v>0</v>
      </c>
      <c r="BG178" s="148">
        <f>100*BF178/$AI178</f>
        <v>0</v>
      </c>
      <c r="BH178" s="145">
        <f>IF(BG178&gt;$AI$8,1,0)</f>
        <v>0</v>
      </c>
      <c r="BI178" s="148">
        <f>IF($R178=BF$17,BG178,0)</f>
        <v>0</v>
      </c>
      <c r="BJ178" s="145">
        <v>0</v>
      </c>
      <c r="BK178" s="148">
        <f>100*BJ178/$AI178</f>
        <v>0</v>
      </c>
      <c r="BL178" s="145">
        <f>IF(BK178&gt;$AI$8,1,0)</f>
        <v>0</v>
      </c>
      <c r="BM178" s="148">
        <f>IF($R178=BJ$17,BK178,0)</f>
        <v>0</v>
      </c>
      <c r="BN178" s="145">
        <v>0</v>
      </c>
      <c r="BO178" s="148">
        <f>100*BN178/$AI178</f>
        <v>0</v>
      </c>
      <c r="BP178" s="145">
        <f>IF(BO178&gt;$AI$8,1,0)</f>
        <v>0</v>
      </c>
      <c r="BQ178" s="148">
        <f>IF($R178=BN$17,BO178,0)</f>
        <v>0</v>
      </c>
      <c r="BR178" s="145">
        <v>0</v>
      </c>
      <c r="BS178" s="148">
        <f>100*BR178/$AI178</f>
        <v>0</v>
      </c>
      <c r="BT178" s="145">
        <f>IF(BS178&gt;$AI$8,1,0)</f>
        <v>0</v>
      </c>
      <c r="BU178" s="148">
        <f>IF($R178=BR$17,BS178,0)</f>
        <v>0</v>
      </c>
      <c r="BV178" s="145">
        <v>0</v>
      </c>
      <c r="BW178" s="148">
        <f>100*BV178/$AI178</f>
        <v>0</v>
      </c>
      <c r="BX178" s="145">
        <f>IF(BW178&gt;$AI$8,1,0)</f>
        <v>0</v>
      </c>
      <c r="BY178" s="148">
        <f>IF($R178=BV$17,BW178,0)</f>
        <v>0</v>
      </c>
      <c r="BZ178" s="145">
        <v>0</v>
      </c>
      <c r="CA178" s="148">
        <f>100*BZ178/$AI178</f>
        <v>0</v>
      </c>
      <c r="CB178" s="145">
        <f>IF(CA178&gt;$AI$8,1,0)</f>
        <v>0</v>
      </c>
      <c r="CC178" s="148">
        <f>IF($R178=BZ$17,CA178,0)</f>
        <v>0</v>
      </c>
      <c r="CD178" s="145">
        <v>0</v>
      </c>
      <c r="CE178" s="148">
        <f>100*CD178/$AI178</f>
        <v>0</v>
      </c>
      <c r="CF178" s="145">
        <f>IF(CE178&gt;$AI$8,1,0)</f>
        <v>0</v>
      </c>
      <c r="CG178" s="148">
        <f>IF($R178=CD$17,CE178,0)</f>
        <v>0</v>
      </c>
      <c r="CH178" s="145">
        <v>0</v>
      </c>
      <c r="CI178" s="148">
        <f>100*CH178/$AI178</f>
        <v>0</v>
      </c>
      <c r="CJ178" s="145">
        <f>IF(CI178&gt;$AI$8,1,0)</f>
        <v>0</v>
      </c>
      <c r="CK178" s="148">
        <f>IF($R178=CH$17,CI178,0)</f>
        <v>0</v>
      </c>
      <c r="CL178" s="145">
        <v>0</v>
      </c>
      <c r="CM178" s="145">
        <v>0</v>
      </c>
      <c r="CN178" s="149"/>
    </row>
    <row r="179" ht="15.75" customHeight="1">
      <c r="A179" t="s" s="179">
        <v>2736</v>
      </c>
      <c r="B179" t="s" s="180">
        <v>58</v>
      </c>
      <c r="C179" t="s" s="180">
        <v>1018</v>
      </c>
      <c r="D179" t="s" s="181">
        <v>60</v>
      </c>
      <c r="E179" t="s" s="182">
        <v>60</v>
      </c>
      <c r="F179" t="s" s="130">
        <v>61</v>
      </c>
      <c r="G179" t="s" s="130">
        <v>2737</v>
      </c>
      <c r="H179" t="s" s="130">
        <v>2738</v>
      </c>
      <c r="I179" t="s" s="130">
        <v>49</v>
      </c>
      <c r="J179" t="s" s="130">
        <v>2585</v>
      </c>
      <c r="K179" t="s" s="183">
        <f>_xlfn.IFS(Q179=0,O179,T179=1,R179,U179=1,AA179)</f>
        <v>28</v>
      </c>
      <c r="L179" s="189">
        <f>_xlfn.IFS(Q179=0,P179,T179=1,S179,U179=1,AB179)</f>
        <v>43.6008859233508</v>
      </c>
      <c r="M179" t="s" s="130">
        <f>IF(O179="Lab","over","under")</f>
        <v>2429</v>
      </c>
      <c r="N179" s="173">
        <v>1</v>
      </c>
      <c r="O179" t="s" s="184">
        <v>28</v>
      </c>
      <c r="P179" s="131">
        <f>AQ179</f>
        <v>43.6008859233508</v>
      </c>
      <c r="Q179" s="173">
        <f>T179+U179+V179</f>
        <v>0</v>
      </c>
      <c r="R179" t="s" s="185">
        <v>32</v>
      </c>
      <c r="S179" s="131">
        <f>BI179</f>
        <v>34.3912080518097</v>
      </c>
      <c r="T179" s="169"/>
      <c r="U179" s="169"/>
      <c r="V179" s="169"/>
      <c r="W179" s="169"/>
      <c r="X179" t="s" s="130">
        <f>IF($A179=Y179,"ok","bad")</f>
        <v>2430</v>
      </c>
      <c r="Y179" t="s" s="130">
        <v>2736</v>
      </c>
      <c r="Z179" t="s" s="130">
        <v>1018</v>
      </c>
      <c r="AA179" t="s" s="186">
        <v>31</v>
      </c>
      <c r="AB179" s="125">
        <f>100*AC179</f>
        <v>7.6452942</v>
      </c>
      <c r="AC179" s="191">
        <v>0.076452942</v>
      </c>
      <c r="AD179" t="s" s="187">
        <v>2365</v>
      </c>
      <c r="AE179" s="125">
        <v>6.2687488</v>
      </c>
      <c r="AF179" s="191">
        <v>0.062687488</v>
      </c>
      <c r="AG179" s="169"/>
      <c r="AH179" s="173">
        <v>68871</v>
      </c>
      <c r="AI179" s="173">
        <v>35669</v>
      </c>
      <c r="AJ179" s="173">
        <v>51</v>
      </c>
      <c r="AK179" s="173">
        <v>3285</v>
      </c>
      <c r="AL179" s="173">
        <v>1387</v>
      </c>
      <c r="AM179" s="175">
        <f>100*AL179/$AI179</f>
        <v>3.88853065687291</v>
      </c>
      <c r="AN179" s="173">
        <f>IF(AM179&gt;$AI$8,1,0)</f>
        <v>0</v>
      </c>
      <c r="AO179" s="175">
        <f>IF($R179=AL$17,AM179,0)</f>
        <v>0</v>
      </c>
      <c r="AP179" s="173">
        <v>15552</v>
      </c>
      <c r="AQ179" s="175">
        <f>100*AP179/$AI179</f>
        <v>43.6008859233508</v>
      </c>
      <c r="AR179" s="173">
        <f>IF(AQ179&gt;$AI$8,1,0)</f>
        <v>0</v>
      </c>
      <c r="AS179" s="175">
        <f>IF($R179=AP$17,AQ179,0)</f>
        <v>0</v>
      </c>
      <c r="AT179" s="173">
        <v>958</v>
      </c>
      <c r="AU179" s="175">
        <f>100*AT179/$AI179</f>
        <v>2.68580560150271</v>
      </c>
      <c r="AV179" s="173">
        <f>IF(AU179&gt;$AI$8,1,0)</f>
        <v>0</v>
      </c>
      <c r="AW179" s="175">
        <f>IF($R179=AT$17,AU179,0)</f>
        <v>0</v>
      </c>
      <c r="AX179" s="173">
        <v>2236</v>
      </c>
      <c r="AY179" s="175">
        <f>100*AX179/$AI179</f>
        <v>6.26874877344473</v>
      </c>
      <c r="AZ179" s="173">
        <f>IF(AY179&gt;$AI$8,1,0)</f>
        <v>0</v>
      </c>
      <c r="BA179" s="175">
        <f>IF($R179=AX$17,AY179,0)</f>
        <v>0</v>
      </c>
      <c r="BB179" s="173">
        <v>2727</v>
      </c>
      <c r="BC179" s="175">
        <f>100*BB179/$AI179</f>
        <v>7.64529423308756</v>
      </c>
      <c r="BD179" s="173">
        <f>IF(BC179&gt;$AI$8,1,0)</f>
        <v>0</v>
      </c>
      <c r="BE179" s="175">
        <f>IF($R179=BB$17,BC179,0)</f>
        <v>0</v>
      </c>
      <c r="BF179" s="173">
        <v>12267</v>
      </c>
      <c r="BG179" s="175">
        <f>100*BF179/$AI179</f>
        <v>34.3912080518097</v>
      </c>
      <c r="BH179" s="173">
        <f>IF(BG179&gt;$AI$8,1,0)</f>
        <v>0</v>
      </c>
      <c r="BI179" s="175">
        <f>IF($R179=BF$17,BG179,0)</f>
        <v>34.3912080518097</v>
      </c>
      <c r="BJ179" s="173">
        <v>0</v>
      </c>
      <c r="BK179" s="175">
        <f>100*BJ179/$AI179</f>
        <v>0</v>
      </c>
      <c r="BL179" s="173">
        <f>IF(BK179&gt;$AI$8,1,0)</f>
        <v>0</v>
      </c>
      <c r="BM179" s="175">
        <f>IF($R179=BJ$17,BK179,0)</f>
        <v>0</v>
      </c>
      <c r="BN179" s="173">
        <v>0</v>
      </c>
      <c r="BO179" s="175">
        <f>100*BN179/$AI179</f>
        <v>0</v>
      </c>
      <c r="BP179" s="173">
        <f>IF(BO179&gt;$AI$8,1,0)</f>
        <v>0</v>
      </c>
      <c r="BQ179" s="175">
        <f>IF($R179=BN$17,BO179,0)</f>
        <v>0</v>
      </c>
      <c r="BR179" s="173">
        <v>0</v>
      </c>
      <c r="BS179" s="175">
        <f>100*BR179/$AI179</f>
        <v>0</v>
      </c>
      <c r="BT179" s="173">
        <f>IF(BS179&gt;$AI$8,1,0)</f>
        <v>0</v>
      </c>
      <c r="BU179" s="175">
        <f>IF($R179=BR$17,BS179,0)</f>
        <v>0</v>
      </c>
      <c r="BV179" s="173">
        <v>0</v>
      </c>
      <c r="BW179" s="175">
        <f>100*BV179/$AI179</f>
        <v>0</v>
      </c>
      <c r="BX179" s="173">
        <f>IF(BW179&gt;$AI$8,1,0)</f>
        <v>0</v>
      </c>
      <c r="BY179" s="175">
        <f>IF($R179=BV$17,BW179,0)</f>
        <v>0</v>
      </c>
      <c r="BZ179" s="173">
        <v>0</v>
      </c>
      <c r="CA179" s="175">
        <f>100*BZ179/$AI179</f>
        <v>0</v>
      </c>
      <c r="CB179" s="173">
        <f>IF(CA179&gt;$AI$8,1,0)</f>
        <v>0</v>
      </c>
      <c r="CC179" s="175">
        <f>IF($R179=BZ$17,CA179,0)</f>
        <v>0</v>
      </c>
      <c r="CD179" s="173">
        <v>0</v>
      </c>
      <c r="CE179" s="175">
        <f>100*CD179/$AI179</f>
        <v>0</v>
      </c>
      <c r="CF179" s="173">
        <f>IF(CE179&gt;$AI$8,1,0)</f>
        <v>0</v>
      </c>
      <c r="CG179" s="175">
        <f>IF($R179=CD$17,CE179,0)</f>
        <v>0</v>
      </c>
      <c r="CH179" s="173">
        <v>0</v>
      </c>
      <c r="CI179" s="175">
        <f>100*CH179/$AI179</f>
        <v>0</v>
      </c>
      <c r="CJ179" s="173">
        <f>IF(CI179&gt;$AI$8,1,0)</f>
        <v>0</v>
      </c>
      <c r="CK179" s="175">
        <f>IF($R179=CH$17,CI179,0)</f>
        <v>0</v>
      </c>
      <c r="CL179" s="173">
        <v>690</v>
      </c>
      <c r="CM179" s="173">
        <v>0</v>
      </c>
      <c r="CN179" s="176"/>
    </row>
    <row r="180" ht="31.95" customHeight="1">
      <c r="A180" t="s" s="179">
        <v>2739</v>
      </c>
      <c r="B180" t="s" s="180">
        <v>58</v>
      </c>
      <c r="C180" t="s" s="180">
        <v>2740</v>
      </c>
      <c r="D180" t="s" s="181">
        <v>60</v>
      </c>
      <c r="E180" t="s" s="188">
        <v>60</v>
      </c>
      <c r="F180" t="s" s="146">
        <v>46</v>
      </c>
      <c r="G180" t="s" s="146">
        <v>2741</v>
      </c>
      <c r="H180" t="s" s="146">
        <v>2742</v>
      </c>
      <c r="I180" t="s" s="146">
        <v>64</v>
      </c>
      <c r="J180" t="s" s="146">
        <v>2585</v>
      </c>
      <c r="K180" t="s" s="183">
        <f>_xlfn.IFS(Q180=0,O180,T180=1,R180,U180=1,AA180)</f>
        <v>28</v>
      </c>
      <c r="L180" s="189">
        <f>_xlfn.IFS(Q180=0,P180,T180=1,S180,U180=1,AB180)</f>
        <v>49.1159739660739</v>
      </c>
      <c r="M180" t="s" s="146">
        <f>IF(O180="Lab","over","under")</f>
        <v>2429</v>
      </c>
      <c r="N180" s="145">
        <v>1</v>
      </c>
      <c r="O180" t="s" s="184">
        <v>28</v>
      </c>
      <c r="P180" s="147">
        <f>AQ180</f>
        <v>49.1159739660739</v>
      </c>
      <c r="Q180" s="145">
        <f>T180+U180+V180</f>
        <v>0</v>
      </c>
      <c r="R180" t="s" s="185">
        <v>32</v>
      </c>
      <c r="S180" s="147">
        <f>BI180</f>
        <v>30.9614103418234</v>
      </c>
      <c r="T180" s="138"/>
      <c r="U180" s="138"/>
      <c r="V180" s="138"/>
      <c r="W180" s="138"/>
      <c r="X180" t="s" s="146">
        <f>IF($A180=Y180,"ok","bad")</f>
        <v>2430</v>
      </c>
      <c r="Y180" t="s" s="146">
        <v>2739</v>
      </c>
      <c r="Z180" t="s" s="146">
        <v>2740</v>
      </c>
      <c r="AA180" t="s" s="186">
        <v>2365</v>
      </c>
      <c r="AB180" s="141">
        <f>100*AC180</f>
        <v>7.6974325</v>
      </c>
      <c r="AC180" s="190">
        <v>0.076974325</v>
      </c>
      <c r="AD180" t="s" s="187">
        <v>27</v>
      </c>
      <c r="AE180" s="141">
        <v>6.1881822</v>
      </c>
      <c r="AF180" s="190">
        <v>0.061881822</v>
      </c>
      <c r="AG180" s="138"/>
      <c r="AH180" s="145">
        <v>71777</v>
      </c>
      <c r="AI180" s="145">
        <v>39026</v>
      </c>
      <c r="AJ180" s="145">
        <v>125</v>
      </c>
      <c r="AK180" s="145">
        <v>7085</v>
      </c>
      <c r="AL180" s="145">
        <v>2415</v>
      </c>
      <c r="AM180" s="148">
        <f>100*AL180/$AI180</f>
        <v>6.1881822374827</v>
      </c>
      <c r="AN180" s="145">
        <f>IF(AM180&gt;$AI$8,1,0)</f>
        <v>0</v>
      </c>
      <c r="AO180" s="148">
        <f>IF($R180=AL$17,AM180,0)</f>
        <v>0</v>
      </c>
      <c r="AP180" s="145">
        <v>19168</v>
      </c>
      <c r="AQ180" s="148">
        <f>100*AP180/$AI180</f>
        <v>49.1159739660739</v>
      </c>
      <c r="AR180" s="145">
        <f>IF(AQ180&gt;$AI$8,1,0)</f>
        <v>0</v>
      </c>
      <c r="AS180" s="148">
        <f>IF($R180=AP$17,AQ180,0)</f>
        <v>0</v>
      </c>
      <c r="AT180" s="145">
        <v>822</v>
      </c>
      <c r="AU180" s="148">
        <f>100*AT180/$AI180</f>
        <v>2.10628811561523</v>
      </c>
      <c r="AV180" s="145">
        <f>IF(AU180&gt;$AI$8,1,0)</f>
        <v>0</v>
      </c>
      <c r="AW180" s="148">
        <f>IF($R180=AT$17,AU180,0)</f>
        <v>0</v>
      </c>
      <c r="AX180" s="145">
        <v>3004</v>
      </c>
      <c r="AY180" s="148">
        <f>100*AX180/$AI180</f>
        <v>7.69743248091016</v>
      </c>
      <c r="AZ180" s="145">
        <f>IF(AY180&gt;$AI$8,1,0)</f>
        <v>0</v>
      </c>
      <c r="BA180" s="148">
        <f>IF($R180=AX$17,AY180,0)</f>
        <v>0</v>
      </c>
      <c r="BB180" s="145">
        <v>1200</v>
      </c>
      <c r="BC180" s="148">
        <f>100*BB180/$AI180</f>
        <v>3.07487316148209</v>
      </c>
      <c r="BD180" s="145">
        <f>IF(BC180&gt;$AI$8,1,0)</f>
        <v>0</v>
      </c>
      <c r="BE180" s="148">
        <f>IF($R180=BB$17,BC180,0)</f>
        <v>0</v>
      </c>
      <c r="BF180" s="145">
        <v>12083</v>
      </c>
      <c r="BG180" s="148">
        <f>100*BF180/$AI180</f>
        <v>30.9614103418234</v>
      </c>
      <c r="BH180" s="145">
        <f>IF(BG180&gt;$AI$8,1,0)</f>
        <v>0</v>
      </c>
      <c r="BI180" s="148">
        <f>IF($R180=BF$17,BG180,0)</f>
        <v>30.9614103418234</v>
      </c>
      <c r="BJ180" s="145">
        <v>0</v>
      </c>
      <c r="BK180" s="148">
        <f>100*BJ180/$AI180</f>
        <v>0</v>
      </c>
      <c r="BL180" s="145">
        <f>IF(BK180&gt;$AI$8,1,0)</f>
        <v>0</v>
      </c>
      <c r="BM180" s="148">
        <f>IF($R180=BJ$17,BK180,0)</f>
        <v>0</v>
      </c>
      <c r="BN180" s="145">
        <v>0</v>
      </c>
      <c r="BO180" s="148">
        <f>100*BN180/$AI180</f>
        <v>0</v>
      </c>
      <c r="BP180" s="145">
        <f>IF(BO180&gt;$AI$8,1,0)</f>
        <v>0</v>
      </c>
      <c r="BQ180" s="148">
        <f>IF($R180=BN$17,BO180,0)</f>
        <v>0</v>
      </c>
      <c r="BR180" s="145">
        <v>0</v>
      </c>
      <c r="BS180" s="148">
        <f>100*BR180/$AI180</f>
        <v>0</v>
      </c>
      <c r="BT180" s="145">
        <f>IF(BS180&gt;$AI$8,1,0)</f>
        <v>0</v>
      </c>
      <c r="BU180" s="148">
        <f>IF($R180=BR$17,BS180,0)</f>
        <v>0</v>
      </c>
      <c r="BV180" s="145">
        <v>0</v>
      </c>
      <c r="BW180" s="148">
        <f>100*BV180/$AI180</f>
        <v>0</v>
      </c>
      <c r="BX180" s="145">
        <f>IF(BW180&gt;$AI$8,1,0)</f>
        <v>0</v>
      </c>
      <c r="BY180" s="148">
        <f>IF($R180=BV$17,BW180,0)</f>
        <v>0</v>
      </c>
      <c r="BZ180" s="145">
        <v>0</v>
      </c>
      <c r="CA180" s="148">
        <f>100*BZ180/$AI180</f>
        <v>0</v>
      </c>
      <c r="CB180" s="145">
        <f>IF(CA180&gt;$AI$8,1,0)</f>
        <v>0</v>
      </c>
      <c r="CC180" s="148">
        <f>IF($R180=BZ$17,CA180,0)</f>
        <v>0</v>
      </c>
      <c r="CD180" s="145">
        <v>0</v>
      </c>
      <c r="CE180" s="148">
        <f>100*CD180/$AI180</f>
        <v>0</v>
      </c>
      <c r="CF180" s="145">
        <f>IF(CE180&gt;$AI$8,1,0)</f>
        <v>0</v>
      </c>
      <c r="CG180" s="148">
        <f>IF($R180=CD$17,CE180,0)</f>
        <v>0</v>
      </c>
      <c r="CH180" s="145">
        <v>0</v>
      </c>
      <c r="CI180" s="148">
        <f>100*CH180/$AI180</f>
        <v>0</v>
      </c>
      <c r="CJ180" s="145">
        <f>IF(CI180&gt;$AI$8,1,0)</f>
        <v>0</v>
      </c>
      <c r="CK180" s="148">
        <f>IF($R180=CH$17,CI180,0)</f>
        <v>0</v>
      </c>
      <c r="CL180" s="145">
        <v>0</v>
      </c>
      <c r="CM180" s="145">
        <v>0</v>
      </c>
      <c r="CN180" s="149"/>
    </row>
    <row r="181" ht="15.75" customHeight="1">
      <c r="A181" t="s" s="179">
        <v>2743</v>
      </c>
      <c r="B181" t="s" s="180">
        <v>90</v>
      </c>
      <c r="C181" t="s" s="180">
        <v>2744</v>
      </c>
      <c r="D181" t="s" s="181">
        <v>93</v>
      </c>
      <c r="E181" t="s" s="182">
        <v>79</v>
      </c>
      <c r="F181" t="s" s="130">
        <v>80</v>
      </c>
      <c r="G181" t="s" s="130">
        <v>349</v>
      </c>
      <c r="H181" t="s" s="130">
        <v>298</v>
      </c>
      <c r="I181" t="s" s="130">
        <v>49</v>
      </c>
      <c r="J181" t="s" s="130">
        <v>50</v>
      </c>
      <c r="K181" t="s" s="183">
        <f>O181</f>
        <v>28</v>
      </c>
      <c r="L181" s="189">
        <f>P181</f>
        <v>66.57369888964899</v>
      </c>
      <c r="M181" t="s" s="130">
        <f>IF(O181="Lab","over","under")</f>
        <v>2429</v>
      </c>
      <c r="N181" s="173">
        <v>1</v>
      </c>
      <c r="O181" t="s" s="184">
        <v>28</v>
      </c>
      <c r="P181" s="131">
        <f>AQ181</f>
        <v>66.57369888964899</v>
      </c>
      <c r="Q181" s="173">
        <f>T181+U181+V181</f>
        <v>0</v>
      </c>
      <c r="R181" t="s" s="185">
        <v>2365</v>
      </c>
      <c r="S181" s="131">
        <f>BA181</f>
        <v>12.8374467189391</v>
      </c>
      <c r="T181" s="169"/>
      <c r="U181" s="169"/>
      <c r="V181" s="169"/>
      <c r="W181" s="169"/>
      <c r="X181" t="s" s="130">
        <f>IF($A181=Y181,"ok","bad")</f>
        <v>2430</v>
      </c>
      <c r="Y181" t="s" s="130">
        <v>2743</v>
      </c>
      <c r="Z181" t="s" s="130">
        <v>2744</v>
      </c>
      <c r="AA181" t="s" s="186">
        <v>31</v>
      </c>
      <c r="AB181" s="125">
        <f>100*AC181</f>
        <v>6.9646898</v>
      </c>
      <c r="AC181" s="191">
        <v>0.069646898</v>
      </c>
      <c r="AD181" t="s" s="187">
        <v>2745</v>
      </c>
      <c r="AE181" s="125">
        <v>6.1463979</v>
      </c>
      <c r="AF181" s="191">
        <v>0.061463979</v>
      </c>
      <c r="AG181" s="169"/>
      <c r="AH181" s="173">
        <v>69934</v>
      </c>
      <c r="AI181" s="173">
        <v>38006</v>
      </c>
      <c r="AJ181" s="173">
        <v>162</v>
      </c>
      <c r="AK181" s="173">
        <v>20423</v>
      </c>
      <c r="AL181" s="173">
        <v>1566</v>
      </c>
      <c r="AM181" s="175">
        <f>100*AL181/$AI181</f>
        <v>4.12040204178288</v>
      </c>
      <c r="AN181" s="173">
        <f>IF(AM181&gt;$AI$8,1,0)</f>
        <v>0</v>
      </c>
      <c r="AO181" s="175">
        <f>IF($R181=AL$17,AM181,0)</f>
        <v>0</v>
      </c>
      <c r="AP181" s="173">
        <v>25302</v>
      </c>
      <c r="AQ181" s="175">
        <f>100*AP181/$AI181</f>
        <v>66.57369888964899</v>
      </c>
      <c r="AR181" s="173">
        <f>IF(AQ181&gt;$AI$8,1,0)</f>
        <v>1</v>
      </c>
      <c r="AS181" s="175">
        <f>IF($R181=AP$17,AQ181,0)</f>
        <v>0</v>
      </c>
      <c r="AT181" s="173">
        <v>1276</v>
      </c>
      <c r="AU181" s="175">
        <f>100*AT181/$AI181</f>
        <v>3.3573646266379</v>
      </c>
      <c r="AV181" s="173">
        <f>IF(AU181&gt;$AI$8,1,0)</f>
        <v>0</v>
      </c>
      <c r="AW181" s="175">
        <f>IF($R181=AT$17,AU181,0)</f>
        <v>0</v>
      </c>
      <c r="AX181" s="173">
        <v>4879</v>
      </c>
      <c r="AY181" s="175">
        <f>100*AX181/$AI181</f>
        <v>12.8374467189391</v>
      </c>
      <c r="AZ181" s="173">
        <f>IF(AY181&gt;$AI$8,1,0)</f>
        <v>0</v>
      </c>
      <c r="BA181" s="175">
        <f>IF($R181=AX$17,AY181,0)</f>
        <v>12.8374467189391</v>
      </c>
      <c r="BB181" s="173">
        <v>2647</v>
      </c>
      <c r="BC181" s="175">
        <f>100*BB181/$AI181</f>
        <v>6.96468978582329</v>
      </c>
      <c r="BD181" s="173">
        <f>IF(BC181&gt;$AI$8,1,0)</f>
        <v>0</v>
      </c>
      <c r="BE181" s="175">
        <f>IF($R181=BB$17,BC181,0)</f>
        <v>0</v>
      </c>
      <c r="BF181" s="173">
        <v>0</v>
      </c>
      <c r="BG181" s="175">
        <f>100*BF181/$AI181</f>
        <v>0</v>
      </c>
      <c r="BH181" s="173">
        <f>IF(BG181&gt;$AI$8,1,0)</f>
        <v>0</v>
      </c>
      <c r="BI181" s="175">
        <f>IF($R181=BF$17,BG181,0)</f>
        <v>0</v>
      </c>
      <c r="BJ181" s="173">
        <v>0</v>
      </c>
      <c r="BK181" s="175">
        <f>100*BJ181/$AI181</f>
        <v>0</v>
      </c>
      <c r="BL181" s="173">
        <f>IF(BK181&gt;$AI$8,1,0)</f>
        <v>0</v>
      </c>
      <c r="BM181" s="175">
        <f>IF($R181=BJ$17,BK181,0)</f>
        <v>0</v>
      </c>
      <c r="BN181" s="173">
        <v>0</v>
      </c>
      <c r="BO181" s="175">
        <f>100*BN181/$AI181</f>
        <v>0</v>
      </c>
      <c r="BP181" s="173">
        <f>IF(BO181&gt;$AI$8,1,0)</f>
        <v>0</v>
      </c>
      <c r="BQ181" s="175">
        <f>IF($R181=BN$17,BO181,0)</f>
        <v>0</v>
      </c>
      <c r="BR181" s="173">
        <v>0</v>
      </c>
      <c r="BS181" s="175">
        <f>100*BR181/$AI181</f>
        <v>0</v>
      </c>
      <c r="BT181" s="173">
        <f>IF(BS181&gt;$AI$8,1,0)</f>
        <v>0</v>
      </c>
      <c r="BU181" s="175">
        <f>IF($R181=BR$17,BS181,0)</f>
        <v>0</v>
      </c>
      <c r="BV181" s="173">
        <v>0</v>
      </c>
      <c r="BW181" s="175">
        <f>100*BV181/$AI181</f>
        <v>0</v>
      </c>
      <c r="BX181" s="173">
        <f>IF(BW181&gt;$AI$8,1,0)</f>
        <v>0</v>
      </c>
      <c r="BY181" s="175">
        <f>IF($R181=BV$17,BW181,0)</f>
        <v>0</v>
      </c>
      <c r="BZ181" s="173">
        <v>0</v>
      </c>
      <c r="CA181" s="175">
        <f>100*BZ181/$AI181</f>
        <v>0</v>
      </c>
      <c r="CB181" s="173">
        <f>IF(CA181&gt;$AI$8,1,0)</f>
        <v>0</v>
      </c>
      <c r="CC181" s="175">
        <f>IF($R181=BZ$17,CA181,0)</f>
        <v>0</v>
      </c>
      <c r="CD181" s="173">
        <v>0</v>
      </c>
      <c r="CE181" s="175">
        <f>100*CD181/$AI181</f>
        <v>0</v>
      </c>
      <c r="CF181" s="173">
        <f>IF(CE181&gt;$AI$8,1,0)</f>
        <v>0</v>
      </c>
      <c r="CG181" s="175">
        <f>IF($R181=CD$17,CE181,0)</f>
        <v>0</v>
      </c>
      <c r="CH181" s="205">
        <v>0</v>
      </c>
      <c r="CI181" s="175">
        <f>100*CH181/$AI181</f>
        <v>0</v>
      </c>
      <c r="CJ181" s="173">
        <f>IF(CI181&gt;$AI$8,1,0)</f>
        <v>0</v>
      </c>
      <c r="CK181" s="175">
        <f>IF($R181=CH$17,CI181,0)</f>
        <v>0</v>
      </c>
      <c r="CL181" s="173">
        <v>308</v>
      </c>
      <c r="CM181" s="173">
        <v>0</v>
      </c>
      <c r="CN181" s="176"/>
    </row>
    <row r="182" ht="15.75" customHeight="1">
      <c r="A182" t="s" s="179">
        <v>2746</v>
      </c>
      <c r="B182" t="s" s="180">
        <v>228</v>
      </c>
      <c r="C182" t="s" s="180">
        <v>2251</v>
      </c>
      <c r="D182" t="s" s="181">
        <v>230</v>
      </c>
      <c r="E182" t="s" s="188">
        <v>230</v>
      </c>
      <c r="F182" t="s" s="146">
        <v>46</v>
      </c>
      <c r="G182" t="s" s="146">
        <v>2252</v>
      </c>
      <c r="H182" t="s" s="146">
        <v>2253</v>
      </c>
      <c r="I182" t="s" s="146">
        <v>64</v>
      </c>
      <c r="J182" t="s" s="146">
        <v>247</v>
      </c>
      <c r="K182" t="s" s="183">
        <f>O182</f>
        <v>35</v>
      </c>
      <c r="L182" s="189">
        <f>P182</f>
        <v>51.9761986497311</v>
      </c>
      <c r="M182" t="s" s="146">
        <v>2429</v>
      </c>
      <c r="N182" s="145">
        <v>1</v>
      </c>
      <c r="O182" t="s" s="184">
        <v>35</v>
      </c>
      <c r="P182" s="147">
        <f>BS182</f>
        <v>51.9761986497311</v>
      </c>
      <c r="Q182" s="145">
        <f>T182+U182+V182</f>
        <v>0</v>
      </c>
      <c r="R182" t="s" s="185">
        <v>34</v>
      </c>
      <c r="S182" s="147">
        <f>BQ182</f>
        <v>15.5486897814395</v>
      </c>
      <c r="T182" s="138"/>
      <c r="U182" s="138"/>
      <c r="V182" s="138"/>
      <c r="W182" s="138"/>
      <c r="X182" t="s" s="146">
        <f>IF($A182=Y182,"ok","bad")</f>
        <v>2430</v>
      </c>
      <c r="Y182" t="s" s="146">
        <v>2746</v>
      </c>
      <c r="Z182" t="s" s="146">
        <v>2251</v>
      </c>
      <c r="AA182" t="s" s="186">
        <v>36</v>
      </c>
      <c r="AB182" s="141">
        <f>100*AC182</f>
        <v>13.3218904</v>
      </c>
      <c r="AC182" s="190">
        <v>0.133218904</v>
      </c>
      <c r="AD182" t="s" s="187">
        <v>37</v>
      </c>
      <c r="AE182" s="141">
        <v>6.1402907</v>
      </c>
      <c r="AF182" s="190">
        <v>0.061402907</v>
      </c>
      <c r="AG182" s="138"/>
      <c r="AH182" s="145">
        <v>74269</v>
      </c>
      <c r="AI182" s="145">
        <v>43695</v>
      </c>
      <c r="AJ182" s="145">
        <v>262</v>
      </c>
      <c r="AK182" s="145">
        <v>15917</v>
      </c>
      <c r="AL182" s="145">
        <v>91</v>
      </c>
      <c r="AM182" s="148">
        <f>100*AL182/$AI182</f>
        <v>0.208261814852958</v>
      </c>
      <c r="AN182" s="145">
        <f>IF(AM182&gt;$AI$8,1,0)</f>
        <v>0</v>
      </c>
      <c r="AO182" s="148">
        <f>IF($R182=AL$17,AM182,0)</f>
        <v>0</v>
      </c>
      <c r="AP182" s="145">
        <v>0</v>
      </c>
      <c r="AQ182" s="148">
        <f>100*AP182/$AI182</f>
        <v>0</v>
      </c>
      <c r="AR182" s="145">
        <f>IF(AQ182&gt;$AI$8,1,0)</f>
        <v>0</v>
      </c>
      <c r="AS182" s="148">
        <f>IF($R182=AP$17,AQ182,0)</f>
        <v>0</v>
      </c>
      <c r="AT182" s="145">
        <v>0</v>
      </c>
      <c r="AU182" s="148">
        <f>100*AT182/$AI182</f>
        <v>0</v>
      </c>
      <c r="AV182" s="145">
        <f>IF(AU182&gt;$AI$8,1,0)</f>
        <v>0</v>
      </c>
      <c r="AW182" s="148">
        <f>IF($R182=AT$17,AU182,0)</f>
        <v>0</v>
      </c>
      <c r="AX182" s="145">
        <v>0</v>
      </c>
      <c r="AY182" s="148">
        <f>100*AX182/$AI182</f>
        <v>0</v>
      </c>
      <c r="AZ182" s="145">
        <f>IF(AY182&gt;$AI$8,1,0)</f>
        <v>0</v>
      </c>
      <c r="BA182" s="148">
        <f>IF($R182=AX$17,AY182,0)</f>
        <v>0</v>
      </c>
      <c r="BB182" s="145">
        <v>0</v>
      </c>
      <c r="BC182" s="148">
        <f>100*BB182/$AI182</f>
        <v>0</v>
      </c>
      <c r="BD182" s="145">
        <f>IF(BC182&gt;$AI$8,1,0)</f>
        <v>0</v>
      </c>
      <c r="BE182" s="148">
        <f>IF($R182=BB$17,BC182,0)</f>
        <v>0</v>
      </c>
      <c r="BF182" s="145">
        <v>0</v>
      </c>
      <c r="BG182" s="148">
        <f>100*BF182/$AI182</f>
        <v>0</v>
      </c>
      <c r="BH182" s="145">
        <f>IF(BG182&gt;$AI$8,1,0)</f>
        <v>0</v>
      </c>
      <c r="BI182" s="148">
        <f>IF($R182=BF$17,BG182,0)</f>
        <v>0</v>
      </c>
      <c r="BJ182" s="145">
        <v>0</v>
      </c>
      <c r="BK182" s="148">
        <f>100*BJ182/$AI182</f>
        <v>0</v>
      </c>
      <c r="BL182" s="145">
        <f>IF(BK182&gt;$AI$8,1,0)</f>
        <v>0</v>
      </c>
      <c r="BM182" s="148">
        <f>IF($R182=BJ$17,BK182,0)</f>
        <v>0</v>
      </c>
      <c r="BN182" s="145">
        <v>6794</v>
      </c>
      <c r="BO182" s="148">
        <f>100*BN182/$AI182</f>
        <v>15.5486897814395</v>
      </c>
      <c r="BP182" s="145">
        <f>IF(BO182&gt;$AI$8,1,0)</f>
        <v>0</v>
      </c>
      <c r="BQ182" s="148">
        <f>IF($R182=BN$17,BO182,0)</f>
        <v>15.5486897814395</v>
      </c>
      <c r="BR182" s="145">
        <v>22711</v>
      </c>
      <c r="BS182" s="148">
        <f>100*BR182/$AI182</f>
        <v>51.9761986497311</v>
      </c>
      <c r="BT182" s="145">
        <f>IF(BS182&gt;$AI$8,1,0)</f>
        <v>1</v>
      </c>
      <c r="BU182" s="148">
        <f>IF($R182=BR$17,BS182,0)</f>
        <v>0</v>
      </c>
      <c r="BV182" s="145">
        <v>5821</v>
      </c>
      <c r="BW182" s="148">
        <f>100*BV182/$AI182</f>
        <v>13.3218903764733</v>
      </c>
      <c r="BX182" s="145">
        <f>IF(BW182&gt;$AI$8,1,0)</f>
        <v>0</v>
      </c>
      <c r="BY182" s="148">
        <f>IF($R182=BV$17,BW182,0)</f>
        <v>0</v>
      </c>
      <c r="BZ182" s="145">
        <v>2683</v>
      </c>
      <c r="CA182" s="148">
        <f>100*BZ182/$AI182</f>
        <v>6.14029065110425</v>
      </c>
      <c r="CB182" s="145">
        <f>IF(CA182&gt;$AI$8,1,0)</f>
        <v>0</v>
      </c>
      <c r="CC182" s="148">
        <f>IF($R182=BZ$17,CA182,0)</f>
        <v>0</v>
      </c>
      <c r="CD182" s="145">
        <v>2287</v>
      </c>
      <c r="CE182" s="148">
        <f>100*CD182/$AI182</f>
        <v>5.23400846778808</v>
      </c>
      <c r="CF182" s="145">
        <f>IF(CE182&gt;$AI$8,1,0)</f>
        <v>0</v>
      </c>
      <c r="CG182" s="206">
        <f>IF($R182=CD$17,CE182,0)</f>
        <v>0</v>
      </c>
      <c r="CH182" s="207">
        <v>2530</v>
      </c>
      <c r="CI182" s="208">
        <f>100*CH182/$AI182</f>
        <v>5.79013617118663</v>
      </c>
      <c r="CJ182" s="145">
        <f>IF(CI182&gt;$AI$8,1,0)</f>
        <v>0</v>
      </c>
      <c r="CK182" s="148">
        <f>IF($R182=CH$17,CI182,0)</f>
        <v>0</v>
      </c>
      <c r="CL182" s="145">
        <v>897</v>
      </c>
      <c r="CM182" s="145">
        <v>0</v>
      </c>
      <c r="CN182" s="149"/>
    </row>
    <row r="183" ht="15.75" customHeight="1">
      <c r="A183" t="s" s="179">
        <v>2747</v>
      </c>
      <c r="B183" t="s" s="180">
        <v>58</v>
      </c>
      <c r="C183" t="s" s="180">
        <v>2748</v>
      </c>
      <c r="D183" t="s" s="181">
        <v>60</v>
      </c>
      <c r="E183" t="s" s="182">
        <v>60</v>
      </c>
      <c r="F183" t="s" s="130">
        <v>46</v>
      </c>
      <c r="G183" t="s" s="130">
        <v>662</v>
      </c>
      <c r="H183" t="s" s="130">
        <v>2749</v>
      </c>
      <c r="I183" t="s" s="130">
        <v>49</v>
      </c>
      <c r="J183" t="s" s="130">
        <v>2585</v>
      </c>
      <c r="K183" t="s" s="183">
        <f>_xlfn.IFS(Q183=0,O183,T183=1,R183,U183=1,AA183)</f>
        <v>28</v>
      </c>
      <c r="L183" s="189">
        <f>_xlfn.IFS(Q183=0,P183,T183=1,S183,U183=1,AB183)</f>
        <v>46.9169764560099</v>
      </c>
      <c r="M183" t="s" s="130">
        <f>IF(O183="Lab","over","under")</f>
        <v>2429</v>
      </c>
      <c r="N183" s="173">
        <v>1</v>
      </c>
      <c r="O183" t="s" s="184">
        <v>28</v>
      </c>
      <c r="P183" s="131">
        <f>AQ183</f>
        <v>46.9169764560099</v>
      </c>
      <c r="Q183" s="173">
        <f>T183+U183+V183</f>
        <v>0</v>
      </c>
      <c r="R183" t="s" s="185">
        <v>32</v>
      </c>
      <c r="S183" s="131">
        <f>BI183</f>
        <v>31.1276332094176</v>
      </c>
      <c r="T183" s="169"/>
      <c r="U183" s="169"/>
      <c r="V183" s="169"/>
      <c r="W183" s="169"/>
      <c r="X183" t="s" s="130">
        <f>IF($A183=Y183,"ok","bad")</f>
        <v>2430</v>
      </c>
      <c r="Y183" t="s" s="130">
        <v>2747</v>
      </c>
      <c r="Z183" t="s" s="130">
        <v>2748</v>
      </c>
      <c r="AA183" t="s" s="186">
        <v>27</v>
      </c>
      <c r="AB183" s="125">
        <f>100*AC183</f>
        <v>7.0954151</v>
      </c>
      <c r="AC183" s="191">
        <v>0.07095415099999999</v>
      </c>
      <c r="AD183" t="s" s="187">
        <v>2365</v>
      </c>
      <c r="AE183" s="125">
        <v>6.1363073</v>
      </c>
      <c r="AF183" s="191">
        <v>0.061363073</v>
      </c>
      <c r="AG183" s="169"/>
      <c r="AH183" s="173">
        <v>70126</v>
      </c>
      <c r="AI183" s="173">
        <v>40350</v>
      </c>
      <c r="AJ183" s="173">
        <v>101</v>
      </c>
      <c r="AK183" s="173">
        <v>6371</v>
      </c>
      <c r="AL183" s="173">
        <v>2863</v>
      </c>
      <c r="AM183" s="175">
        <f>100*AL183/$AI183</f>
        <v>7.09541511771995</v>
      </c>
      <c r="AN183" s="173">
        <f>IF(AM183&gt;$AI$8,1,0)</f>
        <v>0</v>
      </c>
      <c r="AO183" s="175">
        <f>IF($R183=AL$17,AM183,0)</f>
        <v>0</v>
      </c>
      <c r="AP183" s="173">
        <v>18931</v>
      </c>
      <c r="AQ183" s="175">
        <f>100*AP183/$AI183</f>
        <v>46.9169764560099</v>
      </c>
      <c r="AR183" s="173">
        <f>IF(AQ183&gt;$AI$8,1,0)</f>
        <v>0</v>
      </c>
      <c r="AS183" s="175">
        <f>IF($R183=AP$17,AQ183,0)</f>
        <v>0</v>
      </c>
      <c r="AT183" s="173">
        <v>1259</v>
      </c>
      <c r="AU183" s="175">
        <f>100*AT183/$AI183</f>
        <v>3.12019826517968</v>
      </c>
      <c r="AV183" s="173">
        <f>IF(AU183&gt;$AI$8,1,0)</f>
        <v>0</v>
      </c>
      <c r="AW183" s="175">
        <f>IF($R183=AT$17,AU183,0)</f>
        <v>0</v>
      </c>
      <c r="AX183" s="173">
        <v>2476</v>
      </c>
      <c r="AY183" s="175">
        <f>100*AX183/$AI183</f>
        <v>6.1363073110285</v>
      </c>
      <c r="AZ183" s="173">
        <f>IF(AY183&gt;$AI$8,1,0)</f>
        <v>0</v>
      </c>
      <c r="BA183" s="175">
        <f>IF($R183=AX$17,AY183,0)</f>
        <v>0</v>
      </c>
      <c r="BB183" s="173">
        <v>1173</v>
      </c>
      <c r="BC183" s="175">
        <f>100*BB183/$AI183</f>
        <v>2.90706319702602</v>
      </c>
      <c r="BD183" s="173">
        <f>IF(BC183&gt;$AI$8,1,0)</f>
        <v>0</v>
      </c>
      <c r="BE183" s="175">
        <f>IF($R183=BB$17,BC183,0)</f>
        <v>0</v>
      </c>
      <c r="BF183" s="173">
        <v>12560</v>
      </c>
      <c r="BG183" s="175">
        <f>100*BF183/$AI183</f>
        <v>31.1276332094176</v>
      </c>
      <c r="BH183" s="173">
        <f>IF(BG183&gt;$AI$8,1,0)</f>
        <v>0</v>
      </c>
      <c r="BI183" s="175">
        <f>IF($R183=BF$17,BG183,0)</f>
        <v>31.1276332094176</v>
      </c>
      <c r="BJ183" s="173">
        <v>0</v>
      </c>
      <c r="BK183" s="175">
        <f>100*BJ183/$AI183</f>
        <v>0</v>
      </c>
      <c r="BL183" s="173">
        <f>IF(BK183&gt;$AI$8,1,0)</f>
        <v>0</v>
      </c>
      <c r="BM183" s="175">
        <f>IF($R183=BJ$17,BK183,0)</f>
        <v>0</v>
      </c>
      <c r="BN183" s="173">
        <v>0</v>
      </c>
      <c r="BO183" s="175">
        <f>100*BN183/$AI183</f>
        <v>0</v>
      </c>
      <c r="BP183" s="173">
        <f>IF(BO183&gt;$AI$8,1,0)</f>
        <v>0</v>
      </c>
      <c r="BQ183" s="175">
        <f>IF($R183=BN$17,BO183,0)</f>
        <v>0</v>
      </c>
      <c r="BR183" s="173">
        <v>0</v>
      </c>
      <c r="BS183" s="175">
        <f>100*BR183/$AI183</f>
        <v>0</v>
      </c>
      <c r="BT183" s="173">
        <f>IF(BS183&gt;$AI$8,1,0)</f>
        <v>0</v>
      </c>
      <c r="BU183" s="175">
        <f>IF($R183=BR$17,BS183,0)</f>
        <v>0</v>
      </c>
      <c r="BV183" s="173">
        <v>0</v>
      </c>
      <c r="BW183" s="175">
        <f>100*BV183/$AI183</f>
        <v>0</v>
      </c>
      <c r="BX183" s="173">
        <f>IF(BW183&gt;$AI$8,1,0)</f>
        <v>0</v>
      </c>
      <c r="BY183" s="175">
        <f>IF($R183=BV$17,BW183,0)</f>
        <v>0</v>
      </c>
      <c r="BZ183" s="173">
        <v>0</v>
      </c>
      <c r="CA183" s="175">
        <f>100*BZ183/$AI183</f>
        <v>0</v>
      </c>
      <c r="CB183" s="173">
        <f>IF(CA183&gt;$AI$8,1,0)</f>
        <v>0</v>
      </c>
      <c r="CC183" s="175">
        <f>IF($R183=BZ$17,CA183,0)</f>
        <v>0</v>
      </c>
      <c r="CD183" s="173">
        <v>0</v>
      </c>
      <c r="CE183" s="175">
        <f>100*CD183/$AI183</f>
        <v>0</v>
      </c>
      <c r="CF183" s="173">
        <f>IF(CE183&gt;$AI$8,1,0)</f>
        <v>0</v>
      </c>
      <c r="CG183" s="175">
        <f>IF($R183=CD$17,CE183,0)</f>
        <v>0</v>
      </c>
      <c r="CH183" s="209">
        <v>0</v>
      </c>
      <c r="CI183" s="175">
        <f>100*CH183/$AI183</f>
        <v>0</v>
      </c>
      <c r="CJ183" s="173">
        <f>IF(CI183&gt;$AI$8,1,0)</f>
        <v>0</v>
      </c>
      <c r="CK183" s="175">
        <f>IF($R183=CH$17,CI183,0)</f>
        <v>0</v>
      </c>
      <c r="CL183" s="173">
        <v>0</v>
      </c>
      <c r="CM183" s="173">
        <v>0</v>
      </c>
      <c r="CN183" s="176"/>
    </row>
    <row r="184" ht="15.75" customHeight="1">
      <c r="A184" t="s" s="179">
        <v>2750</v>
      </c>
      <c r="B184" t="s" s="180">
        <v>256</v>
      </c>
      <c r="C184" t="s" s="180">
        <v>2751</v>
      </c>
      <c r="D184" t="s" s="181">
        <v>259</v>
      </c>
      <c r="E184" t="s" s="188">
        <v>79</v>
      </c>
      <c r="F184" t="s" s="146">
        <v>46</v>
      </c>
      <c r="G184" t="s" s="146">
        <v>345</v>
      </c>
      <c r="H184" t="s" s="146">
        <v>346</v>
      </c>
      <c r="I184" t="s" s="146">
        <v>64</v>
      </c>
      <c r="J184" t="s" s="146">
        <v>50</v>
      </c>
      <c r="K184" t="s" s="183">
        <f>O184</f>
        <v>28</v>
      </c>
      <c r="L184" s="189">
        <f>P184</f>
        <v>50.1231760469964</v>
      </c>
      <c r="M184" t="s" s="146">
        <f>IF(O184="Lab","over","under")</f>
        <v>2429</v>
      </c>
      <c r="N184" s="145">
        <v>1</v>
      </c>
      <c r="O184" t="s" s="184">
        <v>28</v>
      </c>
      <c r="P184" s="147">
        <f>AQ184</f>
        <v>50.1231760469964</v>
      </c>
      <c r="Q184" s="145">
        <f>T184+U184+V184</f>
        <v>0</v>
      </c>
      <c r="R184" t="s" s="185">
        <v>2365</v>
      </c>
      <c r="S184" s="147">
        <f>BA184</f>
        <v>23.7042827364033</v>
      </c>
      <c r="T184" s="138"/>
      <c r="U184" s="138"/>
      <c r="V184" s="138"/>
      <c r="W184" s="138"/>
      <c r="X184" t="s" s="146">
        <f>IF($A184=Y184,"ok","bad")</f>
        <v>2430</v>
      </c>
      <c r="Y184" t="s" s="146">
        <v>2750</v>
      </c>
      <c r="Z184" t="s" s="146">
        <v>2751</v>
      </c>
      <c r="AA184" t="s" s="186">
        <v>27</v>
      </c>
      <c r="AB184" s="141">
        <f>100*AC184</f>
        <v>14.3357969</v>
      </c>
      <c r="AC184" s="190">
        <v>0.143357969</v>
      </c>
      <c r="AD184" t="s" s="187">
        <v>31</v>
      </c>
      <c r="AE184" s="141">
        <v>6.1327459</v>
      </c>
      <c r="AF184" s="190">
        <v>0.061327459</v>
      </c>
      <c r="AG184" s="138"/>
      <c r="AH184" s="145">
        <v>70487</v>
      </c>
      <c r="AI184" s="145">
        <v>42216</v>
      </c>
      <c r="AJ184" s="145">
        <v>120</v>
      </c>
      <c r="AK184" s="145">
        <v>11153</v>
      </c>
      <c r="AL184" s="145">
        <v>6052</v>
      </c>
      <c r="AM184" s="148">
        <f>100*AL184/$AI184</f>
        <v>14.3357968542733</v>
      </c>
      <c r="AN184" s="145">
        <f>IF(AM184&gt;$AI$8,1,0)</f>
        <v>0</v>
      </c>
      <c r="AO184" s="148">
        <f>IF($R184=AL$17,AM184,0)</f>
        <v>0</v>
      </c>
      <c r="AP184" s="145">
        <v>21160</v>
      </c>
      <c r="AQ184" s="148">
        <f>100*AP184/$AI184</f>
        <v>50.1231760469964</v>
      </c>
      <c r="AR184" s="145">
        <f>IF(AQ184&gt;$AI$8,1,0)</f>
        <v>1</v>
      </c>
      <c r="AS184" s="148">
        <f>IF($R184=AP$17,AQ184,0)</f>
        <v>0</v>
      </c>
      <c r="AT184" s="145">
        <v>2273</v>
      </c>
      <c r="AU184" s="148">
        <f>100*AT184/$AI184</f>
        <v>5.38421451582338</v>
      </c>
      <c r="AV184" s="145">
        <f>IF(AU184&gt;$AI$8,1,0)</f>
        <v>0</v>
      </c>
      <c r="AW184" s="148">
        <f>IF($R184=AT$17,AU184,0)</f>
        <v>0</v>
      </c>
      <c r="AX184" s="145">
        <v>10007</v>
      </c>
      <c r="AY184" s="148">
        <f>100*AX184/$AI184</f>
        <v>23.7042827364033</v>
      </c>
      <c r="AZ184" s="145">
        <f>IF(AY184&gt;$AI$8,1,0)</f>
        <v>0</v>
      </c>
      <c r="BA184" s="148">
        <f>IF($R184=AX$17,AY184,0)</f>
        <v>23.7042827364033</v>
      </c>
      <c r="BB184" s="145">
        <v>2589</v>
      </c>
      <c r="BC184" s="148">
        <f>100*BB184/$AI184</f>
        <v>6.13274587833997</v>
      </c>
      <c r="BD184" s="145">
        <f>IF(BC184&gt;$AI$8,1,0)</f>
        <v>0</v>
      </c>
      <c r="BE184" s="148">
        <f>IF($R184=BB$17,BC184,0)</f>
        <v>0</v>
      </c>
      <c r="BF184" s="145">
        <v>0</v>
      </c>
      <c r="BG184" s="148">
        <f>100*BF184/$AI184</f>
        <v>0</v>
      </c>
      <c r="BH184" s="145">
        <f>IF(BG184&gt;$AI$8,1,0)</f>
        <v>0</v>
      </c>
      <c r="BI184" s="148">
        <f>IF($R184=BF$17,BG184,0)</f>
        <v>0</v>
      </c>
      <c r="BJ184" s="145">
        <v>0</v>
      </c>
      <c r="BK184" s="148">
        <f>100*BJ184/$AI184</f>
        <v>0</v>
      </c>
      <c r="BL184" s="145">
        <f>IF(BK184&gt;$AI$8,1,0)</f>
        <v>0</v>
      </c>
      <c r="BM184" s="148">
        <f>IF($R184=BJ$17,BK184,0)</f>
        <v>0</v>
      </c>
      <c r="BN184" s="145">
        <v>0</v>
      </c>
      <c r="BO184" s="148">
        <f>100*BN184/$AI184</f>
        <v>0</v>
      </c>
      <c r="BP184" s="145">
        <f>IF(BO184&gt;$AI$8,1,0)</f>
        <v>0</v>
      </c>
      <c r="BQ184" s="148">
        <f>IF($R184=BN$17,BO184,0)</f>
        <v>0</v>
      </c>
      <c r="BR184" s="145">
        <v>0</v>
      </c>
      <c r="BS184" s="148">
        <f>100*BR184/$AI184</f>
        <v>0</v>
      </c>
      <c r="BT184" s="145">
        <f>IF(BS184&gt;$AI$8,1,0)</f>
        <v>0</v>
      </c>
      <c r="BU184" s="148">
        <f>IF($R184=BR$17,BS184,0)</f>
        <v>0</v>
      </c>
      <c r="BV184" s="145">
        <v>0</v>
      </c>
      <c r="BW184" s="148">
        <f>100*BV184/$AI184</f>
        <v>0</v>
      </c>
      <c r="BX184" s="145">
        <f>IF(BW184&gt;$AI$8,1,0)</f>
        <v>0</v>
      </c>
      <c r="BY184" s="148">
        <f>IF($R184=BV$17,BW184,0)</f>
        <v>0</v>
      </c>
      <c r="BZ184" s="145">
        <v>0</v>
      </c>
      <c r="CA184" s="148">
        <f>100*BZ184/$AI184</f>
        <v>0</v>
      </c>
      <c r="CB184" s="145">
        <f>IF(CA184&gt;$AI$8,1,0)</f>
        <v>0</v>
      </c>
      <c r="CC184" s="148">
        <f>IF($R184=BZ$17,CA184,0)</f>
        <v>0</v>
      </c>
      <c r="CD184" s="145">
        <v>0</v>
      </c>
      <c r="CE184" s="148">
        <f>100*CD184/$AI184</f>
        <v>0</v>
      </c>
      <c r="CF184" s="145">
        <f>IF(CE184&gt;$AI$8,1,0)</f>
        <v>0</v>
      </c>
      <c r="CG184" s="148">
        <f>IF($R184=CD$17,CE184,0)</f>
        <v>0</v>
      </c>
      <c r="CH184" s="145">
        <v>0</v>
      </c>
      <c r="CI184" s="148">
        <f>100*CH184/$AI184</f>
        <v>0</v>
      </c>
      <c r="CJ184" s="145">
        <f>IF(CI184&gt;$AI$8,1,0)</f>
        <v>0</v>
      </c>
      <c r="CK184" s="148">
        <f>IF($R184=CH$17,CI184,0)</f>
        <v>0</v>
      </c>
      <c r="CL184" s="145">
        <v>344</v>
      </c>
      <c r="CM184" s="145">
        <v>0</v>
      </c>
      <c r="CN184" s="149"/>
    </row>
    <row r="185" ht="15.75" customHeight="1">
      <c r="A185" t="s" s="179">
        <v>2752</v>
      </c>
      <c r="B185" t="s" s="180">
        <v>101</v>
      </c>
      <c r="C185" t="s" s="180">
        <v>1527</v>
      </c>
      <c r="D185" t="s" s="181">
        <v>104</v>
      </c>
      <c r="E185" t="s" s="182">
        <v>79</v>
      </c>
      <c r="F185" t="s" s="130">
        <v>80</v>
      </c>
      <c r="G185" t="s" s="130">
        <v>1389</v>
      </c>
      <c r="H185" t="s" s="130">
        <v>2753</v>
      </c>
      <c r="I185" t="s" s="130">
        <v>64</v>
      </c>
      <c r="J185" t="s" s="130">
        <v>1733</v>
      </c>
      <c r="K185" t="s" s="183">
        <f>_xlfn.IFS(Q185=0,O185,T185=1,R185,U185=1,AA185)</f>
        <v>28</v>
      </c>
      <c r="L185" s="189">
        <f>_xlfn.IFS(Q185=0,P185,T185=1,S185,U185=1,AB185)</f>
        <v>43.5486571162079</v>
      </c>
      <c r="M185" t="s" s="130">
        <f>IF(O185="Lab","over","under")</f>
        <v>2429</v>
      </c>
      <c r="N185" s="173">
        <v>1</v>
      </c>
      <c r="O185" t="s" s="184">
        <v>28</v>
      </c>
      <c r="P185" s="131">
        <f>AQ185</f>
        <v>43.5486571162079</v>
      </c>
      <c r="Q185" s="173">
        <f>T185+U185+V185</f>
        <v>0</v>
      </c>
      <c r="R185" t="s" s="185">
        <v>27</v>
      </c>
      <c r="S185" s="131">
        <f>AO185</f>
        <v>21.9907684213044</v>
      </c>
      <c r="T185" s="169"/>
      <c r="U185" s="169"/>
      <c r="V185" s="169"/>
      <c r="W185" s="169"/>
      <c r="X185" t="s" s="130">
        <f>IF($A185=Y185,"ok","bad")</f>
        <v>2430</v>
      </c>
      <c r="Y185" t="s" s="130">
        <v>2752</v>
      </c>
      <c r="Z185" t="s" s="130">
        <v>1527</v>
      </c>
      <c r="AA185" t="s" s="186">
        <v>2365</v>
      </c>
      <c r="AB185" s="125">
        <f>100*AC185</f>
        <v>16.7651209</v>
      </c>
      <c r="AC185" s="191">
        <v>0.167651209</v>
      </c>
      <c r="AD185" t="s" s="187">
        <v>31</v>
      </c>
      <c r="AE185" s="125">
        <v>6.1177146</v>
      </c>
      <c r="AF185" s="191">
        <v>0.061177146</v>
      </c>
      <c r="AG185" s="169"/>
      <c r="AH185" s="173">
        <v>75575</v>
      </c>
      <c r="AI185" s="173">
        <v>41813</v>
      </c>
      <c r="AJ185" s="173">
        <v>138</v>
      </c>
      <c r="AK185" s="173">
        <v>9014</v>
      </c>
      <c r="AL185" s="173">
        <v>9195</v>
      </c>
      <c r="AM185" s="175">
        <f>100*AL185/$AI185</f>
        <v>21.9907684213044</v>
      </c>
      <c r="AN185" s="173">
        <f>IF(AM185&gt;$AI$8,1,0)</f>
        <v>0</v>
      </c>
      <c r="AO185" s="175">
        <f>IF($R185=AL$17,AM185,0)</f>
        <v>21.9907684213044</v>
      </c>
      <c r="AP185" s="173">
        <v>18209</v>
      </c>
      <c r="AQ185" s="175">
        <f>100*AP185/$AI185</f>
        <v>43.5486571162079</v>
      </c>
      <c r="AR185" s="173">
        <f>IF(AQ185&gt;$AI$8,1,0)</f>
        <v>0</v>
      </c>
      <c r="AS185" s="175">
        <f>IF($R185=AP$17,AQ185,0)</f>
        <v>0</v>
      </c>
      <c r="AT185" s="173">
        <v>2251</v>
      </c>
      <c r="AU185" s="175">
        <f>100*AT185/$AI185</f>
        <v>5.38349317198001</v>
      </c>
      <c r="AV185" s="173">
        <f>IF(AU185&gt;$AI$8,1,0)</f>
        <v>0</v>
      </c>
      <c r="AW185" s="175">
        <f>IF($R185=AT$17,AU185,0)</f>
        <v>0</v>
      </c>
      <c r="AX185" s="173">
        <v>7010</v>
      </c>
      <c r="AY185" s="175">
        <f>100*AX185/$AI185</f>
        <v>16.7651208954153</v>
      </c>
      <c r="AZ185" s="173">
        <f>IF(AY185&gt;$AI$8,1,0)</f>
        <v>0</v>
      </c>
      <c r="BA185" s="175">
        <f>IF($R185=AX$17,AY185,0)</f>
        <v>0</v>
      </c>
      <c r="BB185" s="173">
        <v>2558</v>
      </c>
      <c r="BC185" s="175">
        <f>100*BB185/$AI185</f>
        <v>6.11771458637266</v>
      </c>
      <c r="BD185" s="173">
        <f>IF(BC185&gt;$AI$8,1,0)</f>
        <v>0</v>
      </c>
      <c r="BE185" s="175">
        <f>IF($R185=BB$17,BC185,0)</f>
        <v>0</v>
      </c>
      <c r="BF185" s="173">
        <v>0</v>
      </c>
      <c r="BG185" s="175">
        <f>100*BF185/$AI185</f>
        <v>0</v>
      </c>
      <c r="BH185" s="173">
        <f>IF(BG185&gt;$AI$8,1,0)</f>
        <v>0</v>
      </c>
      <c r="BI185" s="175">
        <f>IF($R185=BF$17,BG185,0)</f>
        <v>0</v>
      </c>
      <c r="BJ185" s="173">
        <v>0</v>
      </c>
      <c r="BK185" s="175">
        <f>100*BJ185/$AI185</f>
        <v>0</v>
      </c>
      <c r="BL185" s="173">
        <f>IF(BK185&gt;$AI$8,1,0)</f>
        <v>0</v>
      </c>
      <c r="BM185" s="175">
        <f>IF($R185=BJ$17,BK185,0)</f>
        <v>0</v>
      </c>
      <c r="BN185" s="173">
        <v>0</v>
      </c>
      <c r="BO185" s="175">
        <f>100*BN185/$AI185</f>
        <v>0</v>
      </c>
      <c r="BP185" s="173">
        <f>IF(BO185&gt;$AI$8,1,0)</f>
        <v>0</v>
      </c>
      <c r="BQ185" s="175">
        <f>IF($R185=BN$17,BO185,0)</f>
        <v>0</v>
      </c>
      <c r="BR185" s="173">
        <v>0</v>
      </c>
      <c r="BS185" s="175">
        <f>100*BR185/$AI185</f>
        <v>0</v>
      </c>
      <c r="BT185" s="173">
        <f>IF(BS185&gt;$AI$8,1,0)</f>
        <v>0</v>
      </c>
      <c r="BU185" s="175">
        <f>IF($R185=BR$17,BS185,0)</f>
        <v>0</v>
      </c>
      <c r="BV185" s="173">
        <v>0</v>
      </c>
      <c r="BW185" s="175">
        <f>100*BV185/$AI185</f>
        <v>0</v>
      </c>
      <c r="BX185" s="173">
        <f>IF(BW185&gt;$AI$8,1,0)</f>
        <v>0</v>
      </c>
      <c r="BY185" s="175">
        <f>IF($R185=BV$17,BW185,0)</f>
        <v>0</v>
      </c>
      <c r="BZ185" s="173">
        <v>0</v>
      </c>
      <c r="CA185" s="175">
        <f>100*BZ185/$AI185</f>
        <v>0</v>
      </c>
      <c r="CB185" s="173">
        <f>IF(CA185&gt;$AI$8,1,0)</f>
        <v>0</v>
      </c>
      <c r="CC185" s="175">
        <f>IF($R185=BZ$17,CA185,0)</f>
        <v>0</v>
      </c>
      <c r="CD185" s="173">
        <v>0</v>
      </c>
      <c r="CE185" s="175">
        <f>100*CD185/$AI185</f>
        <v>0</v>
      </c>
      <c r="CF185" s="173">
        <f>IF(CE185&gt;$AI$8,1,0)</f>
        <v>0</v>
      </c>
      <c r="CG185" s="175">
        <f>IF($R185=CD$17,CE185,0)</f>
        <v>0</v>
      </c>
      <c r="CH185" s="173">
        <v>0</v>
      </c>
      <c r="CI185" s="175">
        <f>100*CH185/$AI185</f>
        <v>0</v>
      </c>
      <c r="CJ185" s="173">
        <f>IF(CI185&gt;$AI$8,1,0)</f>
        <v>0</v>
      </c>
      <c r="CK185" s="175">
        <f>IF($R185=CH$17,CI185,0)</f>
        <v>0</v>
      </c>
      <c r="CL185" s="173">
        <v>0</v>
      </c>
      <c r="CM185" s="173">
        <v>0</v>
      </c>
      <c r="CN185" s="176"/>
    </row>
    <row r="186" ht="15.75" customHeight="1">
      <c r="A186" t="s" s="179">
        <v>2754</v>
      </c>
      <c r="B186" t="s" s="180">
        <v>160</v>
      </c>
      <c r="C186" t="s" s="180">
        <v>2755</v>
      </c>
      <c r="D186" t="s" s="181">
        <v>162</v>
      </c>
      <c r="E186" t="s" s="188">
        <v>79</v>
      </c>
      <c r="F186" t="s" s="146">
        <v>80</v>
      </c>
      <c r="G186" t="s" s="146">
        <v>607</v>
      </c>
      <c r="H186" t="s" s="146">
        <v>1316</v>
      </c>
      <c r="I186" t="s" s="146">
        <v>64</v>
      </c>
      <c r="J186" t="s" s="146">
        <v>50</v>
      </c>
      <c r="K186" t="s" s="183">
        <f>O186</f>
        <v>28</v>
      </c>
      <c r="L186" s="189">
        <f>P186</f>
        <v>57.6606969004008</v>
      </c>
      <c r="M186" t="s" s="146">
        <f>IF(O186="Lab","over","under")</f>
        <v>2429</v>
      </c>
      <c r="N186" s="145">
        <v>1</v>
      </c>
      <c r="O186" t="s" s="184">
        <v>28</v>
      </c>
      <c r="P186" s="147">
        <f>AQ186</f>
        <v>57.6606969004008</v>
      </c>
      <c r="Q186" s="145">
        <f>T186+U186+V186</f>
        <v>0</v>
      </c>
      <c r="R186" t="s" s="185">
        <v>31</v>
      </c>
      <c r="S186" s="195">
        <f>BE186</f>
        <v>21.9281363914235</v>
      </c>
      <c r="T186" s="138"/>
      <c r="U186" s="138"/>
      <c r="V186" s="138"/>
      <c r="W186" s="138"/>
      <c r="X186" t="s" s="146">
        <f>IF($A186=Y186,"ok","bad")</f>
        <v>2430</v>
      </c>
      <c r="Y186" t="s" s="146">
        <v>2754</v>
      </c>
      <c r="Z186" t="s" s="146">
        <v>2755</v>
      </c>
      <c r="AA186" t="s" s="186">
        <v>29</v>
      </c>
      <c r="AB186" s="141">
        <f>100*AC186</f>
        <v>7.4354156</v>
      </c>
      <c r="AC186" s="190">
        <v>0.074354156</v>
      </c>
      <c r="AD186" t="s" s="187">
        <v>27</v>
      </c>
      <c r="AE186" s="141">
        <v>6.1154255</v>
      </c>
      <c r="AF186" s="190">
        <v>0.061154255</v>
      </c>
      <c r="AG186" s="138"/>
      <c r="AH186" s="145">
        <v>74205</v>
      </c>
      <c r="AI186" s="145">
        <v>44167</v>
      </c>
      <c r="AJ186" s="145">
        <v>262</v>
      </c>
      <c r="AK186" s="145">
        <v>15782</v>
      </c>
      <c r="AL186" s="145">
        <v>2701</v>
      </c>
      <c r="AM186" s="148">
        <f>100*AL186/$AI186</f>
        <v>6.11542554395816</v>
      </c>
      <c r="AN186" s="145">
        <f>IF(AM186&gt;$AI$8,1,0)</f>
        <v>0</v>
      </c>
      <c r="AO186" s="148">
        <f>IF($R186=AL$17,AM186,0)</f>
        <v>0</v>
      </c>
      <c r="AP186" s="145">
        <v>25467</v>
      </c>
      <c r="AQ186" s="148">
        <f>100*AP186/$AI186</f>
        <v>57.6606969004008</v>
      </c>
      <c r="AR186" s="145">
        <f>IF(AQ186&gt;$AI$8,1,0)</f>
        <v>1</v>
      </c>
      <c r="AS186" s="148">
        <f>IF($R186=AP$17,AQ186,0)</f>
        <v>0</v>
      </c>
      <c r="AT186" s="145">
        <v>3284</v>
      </c>
      <c r="AU186" s="148">
        <f>100*AT186/$AI186</f>
        <v>7.43541558176919</v>
      </c>
      <c r="AV186" s="145">
        <f>IF(AU186&gt;$AI$8,1,0)</f>
        <v>0</v>
      </c>
      <c r="AW186" s="148">
        <f>IF($R186=AT$17,AU186,0)</f>
        <v>0</v>
      </c>
      <c r="AX186" s="145">
        <v>2000</v>
      </c>
      <c r="AY186" s="148">
        <f>100*AX186/$AI186</f>
        <v>4.52826771118709</v>
      </c>
      <c r="AZ186" s="145">
        <f>IF(AY186&gt;$AI$8,1,0)</f>
        <v>0</v>
      </c>
      <c r="BA186" s="148">
        <f>IF($R186=AX$17,AY186,0)</f>
        <v>0</v>
      </c>
      <c r="BB186" s="145">
        <v>9685</v>
      </c>
      <c r="BC186" s="148">
        <f>100*BB186/$AI186</f>
        <v>21.9281363914235</v>
      </c>
      <c r="BD186" s="145">
        <f>IF(BC186&gt;$AI$8,1,0)</f>
        <v>0</v>
      </c>
      <c r="BE186" s="148">
        <f>IF($R186=BB$17,BC186,0)</f>
        <v>21.9281363914235</v>
      </c>
      <c r="BF186" s="145">
        <v>0</v>
      </c>
      <c r="BG186" s="148">
        <f>100*BF186/$AI186</f>
        <v>0</v>
      </c>
      <c r="BH186" s="145">
        <f>IF(BG186&gt;$AI$8,1,0)</f>
        <v>0</v>
      </c>
      <c r="BI186" s="148">
        <f>IF($R186=BF$17,BG186,0)</f>
        <v>0</v>
      </c>
      <c r="BJ186" s="145">
        <v>0</v>
      </c>
      <c r="BK186" s="148">
        <f>100*BJ186/$AI186</f>
        <v>0</v>
      </c>
      <c r="BL186" s="145">
        <f>IF(BK186&gt;$AI$8,1,0)</f>
        <v>0</v>
      </c>
      <c r="BM186" s="148">
        <f>IF($R186=BJ$17,BK186,0)</f>
        <v>0</v>
      </c>
      <c r="BN186" s="145">
        <v>0</v>
      </c>
      <c r="BO186" s="148">
        <f>100*BN186/$AI186</f>
        <v>0</v>
      </c>
      <c r="BP186" s="145">
        <f>IF(BO186&gt;$AI$8,1,0)</f>
        <v>0</v>
      </c>
      <c r="BQ186" s="148">
        <f>IF($R186=BN$17,BO186,0)</f>
        <v>0</v>
      </c>
      <c r="BR186" s="145">
        <v>0</v>
      </c>
      <c r="BS186" s="148">
        <f>100*BR186/$AI186</f>
        <v>0</v>
      </c>
      <c r="BT186" s="145">
        <f>IF(BS186&gt;$AI$8,1,0)</f>
        <v>0</v>
      </c>
      <c r="BU186" s="148">
        <f>IF($R186=BR$17,BS186,0)</f>
        <v>0</v>
      </c>
      <c r="BV186" s="145">
        <v>0</v>
      </c>
      <c r="BW186" s="148">
        <f>100*BV186/$AI186</f>
        <v>0</v>
      </c>
      <c r="BX186" s="145">
        <f>IF(BW186&gt;$AI$8,1,0)</f>
        <v>0</v>
      </c>
      <c r="BY186" s="148">
        <f>IF($R186=BV$17,BW186,0)</f>
        <v>0</v>
      </c>
      <c r="BZ186" s="145">
        <v>0</v>
      </c>
      <c r="CA186" s="148">
        <f>100*BZ186/$AI186</f>
        <v>0</v>
      </c>
      <c r="CB186" s="145">
        <f>IF(CA186&gt;$AI$8,1,0)</f>
        <v>0</v>
      </c>
      <c r="CC186" s="148">
        <f>IF($R186=BZ$17,CA186,0)</f>
        <v>0</v>
      </c>
      <c r="CD186" s="145">
        <v>0</v>
      </c>
      <c r="CE186" s="148">
        <f>100*CD186/$AI186</f>
        <v>0</v>
      </c>
      <c r="CF186" s="145">
        <f>IF(CE186&gt;$AI$8,1,0)</f>
        <v>0</v>
      </c>
      <c r="CG186" s="148">
        <f>IF($R186=CD$17,CE186,0)</f>
        <v>0</v>
      </c>
      <c r="CH186" s="145">
        <v>0</v>
      </c>
      <c r="CI186" s="148">
        <f>100*CH186/$AI186</f>
        <v>0</v>
      </c>
      <c r="CJ186" s="145">
        <f>IF(CI186&gt;$AI$8,1,0)</f>
        <v>0</v>
      </c>
      <c r="CK186" s="148">
        <f>IF($R186=CH$17,CI186,0)</f>
        <v>0</v>
      </c>
      <c r="CL186" s="145">
        <v>0</v>
      </c>
      <c r="CM186" s="145">
        <v>0</v>
      </c>
      <c r="CN186" s="149"/>
    </row>
    <row r="187" ht="15.75" customHeight="1">
      <c r="A187" t="s" s="179">
        <v>2756</v>
      </c>
      <c r="B187" t="s" s="180">
        <v>84</v>
      </c>
      <c r="C187" t="s" s="180">
        <v>2757</v>
      </c>
      <c r="D187" t="s" s="181">
        <v>86</v>
      </c>
      <c r="E187" t="s" s="182">
        <v>79</v>
      </c>
      <c r="F187" t="s" s="130">
        <v>80</v>
      </c>
      <c r="G187" t="s" s="130">
        <v>301</v>
      </c>
      <c r="H187" t="s" s="130">
        <v>302</v>
      </c>
      <c r="I187" t="s" s="130">
        <v>64</v>
      </c>
      <c r="J187" t="s" s="130">
        <v>50</v>
      </c>
      <c r="K187" t="s" s="183">
        <f>_xlfn.IFS(Q187=0,O187,T187=1,R187,U187=1,AA187)</f>
        <v>28</v>
      </c>
      <c r="L187" s="189">
        <f>_xlfn.IFS(Q187=0,P187,T187=1,S187,U187=1,AB187)</f>
        <v>42.532600672517</v>
      </c>
      <c r="M187" t="s" s="130">
        <f>IF(O187="Lab","over","under")</f>
        <v>2429</v>
      </c>
      <c r="N187" s="173">
        <v>1</v>
      </c>
      <c r="O187" t="s" s="184">
        <v>28</v>
      </c>
      <c r="P187" s="131">
        <f>AQ187</f>
        <v>42.532600672517</v>
      </c>
      <c r="Q187" s="173">
        <f>T187+U187+V187</f>
        <v>0</v>
      </c>
      <c r="R187" t="s" s="197">
        <v>217</v>
      </c>
      <c r="S187" s="198">
        <f>100*0.3318024</f>
        <v>33.18024</v>
      </c>
      <c r="T187" s="199"/>
      <c r="U187" s="169"/>
      <c r="V187" s="169"/>
      <c r="W187" s="169"/>
      <c r="X187" t="s" s="130">
        <f>IF($A187=Y187,"ok","bad")</f>
        <v>2430</v>
      </c>
      <c r="Y187" t="s" s="130">
        <v>2756</v>
      </c>
      <c r="Z187" t="s" s="130">
        <v>2757</v>
      </c>
      <c r="AA187" t="s" s="186">
        <v>31</v>
      </c>
      <c r="AB187" s="125">
        <f>100*AC187</f>
        <v>9.5081878</v>
      </c>
      <c r="AC187" s="191">
        <v>0.09508187799999999</v>
      </c>
      <c r="AD187" t="s" s="187">
        <v>27</v>
      </c>
      <c r="AE187" s="125">
        <v>6.0635884</v>
      </c>
      <c r="AF187" s="191">
        <v>0.060635884</v>
      </c>
      <c r="AG187" s="169"/>
      <c r="AH187" s="173">
        <v>83693</v>
      </c>
      <c r="AI187" s="173">
        <v>36579</v>
      </c>
      <c r="AJ187" s="173">
        <v>203</v>
      </c>
      <c r="AK187" s="173">
        <v>3421</v>
      </c>
      <c r="AL187" s="173">
        <v>2218</v>
      </c>
      <c r="AM187" s="175">
        <f>100*AL187/$AI187</f>
        <v>6.06358839771454</v>
      </c>
      <c r="AN187" s="173">
        <f>IF(AM187&gt;$AI$8,1,0)</f>
        <v>0</v>
      </c>
      <c r="AO187" s="175">
        <f>IF($R187=AL$17,AM187,0)</f>
        <v>0</v>
      </c>
      <c r="AP187" s="173">
        <v>15558</v>
      </c>
      <c r="AQ187" s="175">
        <f>100*AP187/$AI187</f>
        <v>42.532600672517</v>
      </c>
      <c r="AR187" s="173">
        <f>IF(AQ187&gt;$AI$8,1,0)</f>
        <v>0</v>
      </c>
      <c r="AS187" s="175">
        <f>IF($R187=AP$17,AQ187,0)</f>
        <v>0</v>
      </c>
      <c r="AT187" s="173">
        <v>1711</v>
      </c>
      <c r="AU187" s="175">
        <f>100*AT187/$AI187</f>
        <v>4.67754722655075</v>
      </c>
      <c r="AV187" s="173">
        <f>IF(AU187&gt;$AI$8,1,0)</f>
        <v>0</v>
      </c>
      <c r="AW187" s="175">
        <f>IF($R187=AT$17,AU187,0)</f>
        <v>0</v>
      </c>
      <c r="AX187" s="173">
        <v>1477</v>
      </c>
      <c r="AY187" s="175">
        <f>100*AX187/$AI187</f>
        <v>4.03783591678285</v>
      </c>
      <c r="AZ187" s="173">
        <f>IF(AY187&gt;$AI$8,1,0)</f>
        <v>0</v>
      </c>
      <c r="BA187" s="175">
        <f>IF($R187=AX$17,AY187,0)</f>
        <v>0</v>
      </c>
      <c r="BB187" s="173">
        <v>3478</v>
      </c>
      <c r="BC187" s="175">
        <f>100*BB187/$AI187</f>
        <v>9.508187758003229</v>
      </c>
      <c r="BD187" s="173">
        <f>IF(BC187&gt;$AI$8,1,0)</f>
        <v>0</v>
      </c>
      <c r="BE187" s="175">
        <f>IF($R187=BB$17,BC187,0)</f>
        <v>0</v>
      </c>
      <c r="BF187" s="173">
        <v>0</v>
      </c>
      <c r="BG187" s="175">
        <f>100*BF187/$AI187</f>
        <v>0</v>
      </c>
      <c r="BH187" s="173">
        <f>IF(BG187&gt;$AI$8,1,0)</f>
        <v>0</v>
      </c>
      <c r="BI187" s="175">
        <f>IF($R187=BF$17,BG187,0)</f>
        <v>0</v>
      </c>
      <c r="BJ187" s="173">
        <v>0</v>
      </c>
      <c r="BK187" s="175">
        <f>100*BJ187/$AI187</f>
        <v>0</v>
      </c>
      <c r="BL187" s="173">
        <f>IF(BK187&gt;$AI$8,1,0)</f>
        <v>0</v>
      </c>
      <c r="BM187" s="175">
        <f>IF($R187=BJ$17,BK187,0)</f>
        <v>0</v>
      </c>
      <c r="BN187" s="173">
        <v>0</v>
      </c>
      <c r="BO187" s="175">
        <f>100*BN187/$AI187</f>
        <v>0</v>
      </c>
      <c r="BP187" s="173">
        <f>IF(BO187&gt;$AI$8,1,0)</f>
        <v>0</v>
      </c>
      <c r="BQ187" s="175">
        <f>IF($R187=BN$17,BO187,0)</f>
        <v>0</v>
      </c>
      <c r="BR187" s="173">
        <v>0</v>
      </c>
      <c r="BS187" s="175">
        <f>100*BR187/$AI187</f>
        <v>0</v>
      </c>
      <c r="BT187" s="173">
        <f>IF(BS187&gt;$AI$8,1,0)</f>
        <v>0</v>
      </c>
      <c r="BU187" s="175">
        <f>IF($R187=BR$17,BS187,0)</f>
        <v>0</v>
      </c>
      <c r="BV187" s="173">
        <v>0</v>
      </c>
      <c r="BW187" s="175">
        <f>100*BV187/$AI187</f>
        <v>0</v>
      </c>
      <c r="BX187" s="173">
        <f>IF(BW187&gt;$AI$8,1,0)</f>
        <v>0</v>
      </c>
      <c r="BY187" s="175">
        <f>IF($R187=BV$17,BW187,0)</f>
        <v>0</v>
      </c>
      <c r="BZ187" s="173">
        <v>0</v>
      </c>
      <c r="CA187" s="175">
        <f>100*BZ187/$AI187</f>
        <v>0</v>
      </c>
      <c r="CB187" s="173">
        <f>IF(CA187&gt;$AI$8,1,0)</f>
        <v>0</v>
      </c>
      <c r="CC187" s="175">
        <f>IF($R187=BZ$17,CA187,0)</f>
        <v>0</v>
      </c>
      <c r="CD187" s="173">
        <v>0</v>
      </c>
      <c r="CE187" s="175">
        <f>100*CD187/$AI187</f>
        <v>0</v>
      </c>
      <c r="CF187" s="173">
        <f>IF(CE187&gt;$AI$8,1,0)</f>
        <v>0</v>
      </c>
      <c r="CG187" s="175">
        <f>IF($R187=CD$17,CE187,0)</f>
        <v>0</v>
      </c>
      <c r="CH187" s="173">
        <v>0</v>
      </c>
      <c r="CI187" s="175">
        <f>100*CH187/$AI187</f>
        <v>0</v>
      </c>
      <c r="CJ187" s="173">
        <f>IF(CI187&gt;$AI$8,1,0)</f>
        <v>0</v>
      </c>
      <c r="CK187" s="175">
        <f>IF($R187=CH$17,CI187,0)</f>
        <v>0</v>
      </c>
      <c r="CL187" s="173">
        <v>3316</v>
      </c>
      <c r="CM187" s="173">
        <v>0</v>
      </c>
      <c r="CN187" s="176"/>
    </row>
    <row r="188" ht="15.75" customHeight="1">
      <c r="A188" t="s" s="179">
        <v>2758</v>
      </c>
      <c r="B188" t="s" s="180">
        <v>90</v>
      </c>
      <c r="C188" t="s" s="180">
        <v>2759</v>
      </c>
      <c r="D188" t="s" s="181">
        <v>93</v>
      </c>
      <c r="E188" t="s" s="188">
        <v>79</v>
      </c>
      <c r="F188" t="s" s="146">
        <v>46</v>
      </c>
      <c r="G188" t="s" s="146">
        <v>124</v>
      </c>
      <c r="H188" t="s" s="146">
        <v>1525</v>
      </c>
      <c r="I188" t="s" s="146">
        <v>49</v>
      </c>
      <c r="J188" t="s" s="146">
        <v>1733</v>
      </c>
      <c r="K188" t="s" s="183">
        <f>_xlfn.IFS(Q188=0,O188,T188=1,R188,U188=1,AA188)</f>
        <v>28</v>
      </c>
      <c r="L188" s="189">
        <f>_xlfn.IFS(Q188=0,P188,T188=1,S188,U188=1,AB188)</f>
        <v>44.4650557710376</v>
      </c>
      <c r="M188" t="s" s="146">
        <f>IF(O188="Lab","over","under")</f>
        <v>2429</v>
      </c>
      <c r="N188" s="145">
        <v>1</v>
      </c>
      <c r="O188" t="s" s="184">
        <v>28</v>
      </c>
      <c r="P188" s="147">
        <f>AQ188</f>
        <v>44.4650557710376</v>
      </c>
      <c r="Q188" s="145">
        <f>T188+U188+V188</f>
        <v>0</v>
      </c>
      <c r="R188" t="s" s="185">
        <v>27</v>
      </c>
      <c r="S188" s="203">
        <f>AO188</f>
        <v>22.9588763882531</v>
      </c>
      <c r="T188" s="138"/>
      <c r="U188" s="138"/>
      <c r="V188" s="138"/>
      <c r="W188" s="138"/>
      <c r="X188" t="s" s="146">
        <f>IF($A188=Y188,"ok","bad")</f>
        <v>2430</v>
      </c>
      <c r="Y188" t="s" s="146">
        <v>2758</v>
      </c>
      <c r="Z188" t="s" s="146">
        <v>2759</v>
      </c>
      <c r="AA188" t="s" s="186">
        <v>2365</v>
      </c>
      <c r="AB188" s="141">
        <f>100*AC188</f>
        <v>19.1934279</v>
      </c>
      <c r="AC188" s="190">
        <v>0.191934279</v>
      </c>
      <c r="AD188" t="s" s="187">
        <v>29</v>
      </c>
      <c r="AE188" s="141">
        <v>5.9384712</v>
      </c>
      <c r="AF188" s="190">
        <v>0.059384712</v>
      </c>
      <c r="AG188" s="138"/>
      <c r="AH188" s="145">
        <v>70384</v>
      </c>
      <c r="AI188" s="145">
        <v>41509</v>
      </c>
      <c r="AJ188" s="145">
        <v>115</v>
      </c>
      <c r="AK188" s="145">
        <v>8927</v>
      </c>
      <c r="AL188" s="145">
        <v>9530</v>
      </c>
      <c r="AM188" s="148">
        <f>100*AL188/$AI188</f>
        <v>22.9588763882531</v>
      </c>
      <c r="AN188" s="145">
        <f>IF(AM188&gt;$AI$8,1,0)</f>
        <v>0</v>
      </c>
      <c r="AO188" s="148">
        <f>IF($R188=AL$17,AM188,0)</f>
        <v>22.9588763882531</v>
      </c>
      <c r="AP188" s="145">
        <v>18457</v>
      </c>
      <c r="AQ188" s="148">
        <f>100*AP188/$AI188</f>
        <v>44.4650557710376</v>
      </c>
      <c r="AR188" s="145">
        <f>IF(AQ188&gt;$AI$8,1,0)</f>
        <v>0</v>
      </c>
      <c r="AS188" s="148">
        <f>IF($R188=AP$17,AQ188,0)</f>
        <v>0</v>
      </c>
      <c r="AT188" s="145">
        <v>2465</v>
      </c>
      <c r="AU188" s="148">
        <f>100*AT188/$AI188</f>
        <v>5.93847117492592</v>
      </c>
      <c r="AV188" s="145">
        <f>IF(AU188&gt;$AI$8,1,0)</f>
        <v>0</v>
      </c>
      <c r="AW188" s="148">
        <f>IF($R188=AT$17,AU188,0)</f>
        <v>0</v>
      </c>
      <c r="AX188" s="145">
        <v>7967</v>
      </c>
      <c r="AY188" s="148">
        <f>100*AX188/$AI188</f>
        <v>19.193427931292</v>
      </c>
      <c r="AZ188" s="145">
        <f>IF(AY188&gt;$AI$8,1,0)</f>
        <v>0</v>
      </c>
      <c r="BA188" s="148">
        <f>IF($R188=AX$17,AY188,0)</f>
        <v>0</v>
      </c>
      <c r="BB188" s="145">
        <v>1967</v>
      </c>
      <c r="BC188" s="148">
        <f>100*BB188/$AI188</f>
        <v>4.73873135946421</v>
      </c>
      <c r="BD188" s="145">
        <f>IF(BC188&gt;$AI$8,1,0)</f>
        <v>0</v>
      </c>
      <c r="BE188" s="148">
        <f>IF($R188=BB$17,BC188,0)</f>
        <v>0</v>
      </c>
      <c r="BF188" s="145">
        <v>0</v>
      </c>
      <c r="BG188" s="148">
        <f>100*BF188/$AI188</f>
        <v>0</v>
      </c>
      <c r="BH188" s="145">
        <f>IF(BG188&gt;$AI$8,1,0)</f>
        <v>0</v>
      </c>
      <c r="BI188" s="148">
        <f>IF($R188=BF$17,BG188,0)</f>
        <v>0</v>
      </c>
      <c r="BJ188" s="145">
        <v>0</v>
      </c>
      <c r="BK188" s="148">
        <f>100*BJ188/$AI188</f>
        <v>0</v>
      </c>
      <c r="BL188" s="145">
        <f>IF(BK188&gt;$AI$8,1,0)</f>
        <v>0</v>
      </c>
      <c r="BM188" s="148">
        <f>IF($R188=BJ$17,BK188,0)</f>
        <v>0</v>
      </c>
      <c r="BN188" s="145">
        <v>0</v>
      </c>
      <c r="BO188" s="148">
        <f>100*BN188/$AI188</f>
        <v>0</v>
      </c>
      <c r="BP188" s="145">
        <f>IF(BO188&gt;$AI$8,1,0)</f>
        <v>0</v>
      </c>
      <c r="BQ188" s="148">
        <f>IF($R188=BN$17,BO188,0)</f>
        <v>0</v>
      </c>
      <c r="BR188" s="145">
        <v>0</v>
      </c>
      <c r="BS188" s="148">
        <f>100*BR188/$AI188</f>
        <v>0</v>
      </c>
      <c r="BT188" s="145">
        <f>IF(BS188&gt;$AI$8,1,0)</f>
        <v>0</v>
      </c>
      <c r="BU188" s="148">
        <f>IF($R188=BR$17,BS188,0)</f>
        <v>0</v>
      </c>
      <c r="BV188" s="145">
        <v>0</v>
      </c>
      <c r="BW188" s="148">
        <f>100*BV188/$AI188</f>
        <v>0</v>
      </c>
      <c r="BX188" s="145">
        <f>IF(BW188&gt;$AI$8,1,0)</f>
        <v>0</v>
      </c>
      <c r="BY188" s="148">
        <f>IF($R188=BV$17,BW188,0)</f>
        <v>0</v>
      </c>
      <c r="BZ188" s="145">
        <v>0</v>
      </c>
      <c r="CA188" s="148">
        <f>100*BZ188/$AI188</f>
        <v>0</v>
      </c>
      <c r="CB188" s="145">
        <f>IF(CA188&gt;$AI$8,1,0)</f>
        <v>0</v>
      </c>
      <c r="CC188" s="148">
        <f>IF($R188=BZ$17,CA188,0)</f>
        <v>0</v>
      </c>
      <c r="CD188" s="145">
        <v>0</v>
      </c>
      <c r="CE188" s="148">
        <f>100*CD188/$AI188</f>
        <v>0</v>
      </c>
      <c r="CF188" s="145">
        <f>IF(CE188&gt;$AI$8,1,0)</f>
        <v>0</v>
      </c>
      <c r="CG188" s="148">
        <f>IF($R188=CD$17,CE188,0)</f>
        <v>0</v>
      </c>
      <c r="CH188" s="145">
        <v>0</v>
      </c>
      <c r="CI188" s="148">
        <f>100*CH188/$AI188</f>
        <v>0</v>
      </c>
      <c r="CJ188" s="145">
        <f>IF(CI188&gt;$AI$8,1,0)</f>
        <v>0</v>
      </c>
      <c r="CK188" s="148">
        <f>IF($R188=CH$17,CI188,0)</f>
        <v>0</v>
      </c>
      <c r="CL188" s="145">
        <v>0</v>
      </c>
      <c r="CM188" s="145">
        <v>0</v>
      </c>
      <c r="CN188" s="149"/>
    </row>
    <row r="189" ht="15.75" customHeight="1">
      <c r="A189" t="s" s="179">
        <v>2760</v>
      </c>
      <c r="B189" t="s" s="180">
        <v>84</v>
      </c>
      <c r="C189" t="s" s="180">
        <v>703</v>
      </c>
      <c r="D189" t="s" s="181">
        <v>86</v>
      </c>
      <c r="E189" t="s" s="182">
        <v>79</v>
      </c>
      <c r="F189" t="s" s="130">
        <v>80</v>
      </c>
      <c r="G189" t="s" s="130">
        <v>704</v>
      </c>
      <c r="H189" t="s" s="130">
        <v>705</v>
      </c>
      <c r="I189" t="s" s="130">
        <v>64</v>
      </c>
      <c r="J189" t="s" s="130">
        <v>50</v>
      </c>
      <c r="K189" t="s" s="183">
        <f>_xlfn.IFS(Q189=0,O189,T189=1,R189,U189=1,AA189)</f>
        <v>28</v>
      </c>
      <c r="L189" s="189">
        <f>_xlfn.IFS(Q189=0,P189,T189=1,S189,U189=1,AB189)</f>
        <v>47.6492476188247</v>
      </c>
      <c r="M189" t="s" s="130">
        <f>IF(O189="Lab","over","under")</f>
        <v>2429</v>
      </c>
      <c r="N189" s="173">
        <v>1</v>
      </c>
      <c r="O189" t="s" s="184">
        <v>28</v>
      </c>
      <c r="P189" s="131">
        <f>AQ189</f>
        <v>47.6492476188247</v>
      </c>
      <c r="Q189" s="173">
        <f>T189+U189+V189</f>
        <v>0</v>
      </c>
      <c r="R189" t="s" s="185">
        <v>27</v>
      </c>
      <c r="S189" s="131">
        <f>AO189</f>
        <v>23.776649271021</v>
      </c>
      <c r="T189" s="169"/>
      <c r="U189" s="169"/>
      <c r="V189" s="169"/>
      <c r="W189" s="169"/>
      <c r="X189" t="s" s="130">
        <f>IF($A189=Y189,"ok","bad")</f>
        <v>2430</v>
      </c>
      <c r="Y189" t="s" s="130">
        <v>2760</v>
      </c>
      <c r="Z189" t="s" s="130">
        <v>703</v>
      </c>
      <c r="AA189" t="s" s="186">
        <v>2365</v>
      </c>
      <c r="AB189" s="125">
        <f>100*AC189</f>
        <v>13.3650043</v>
      </c>
      <c r="AC189" s="191">
        <v>0.133650043</v>
      </c>
      <c r="AD189" t="s" s="187">
        <v>29</v>
      </c>
      <c r="AE189" s="125">
        <v>5.9231003</v>
      </c>
      <c r="AF189" s="191">
        <v>0.059231003</v>
      </c>
      <c r="AG189" s="169"/>
      <c r="AH189" s="173">
        <v>76232</v>
      </c>
      <c r="AI189" s="173">
        <v>42731</v>
      </c>
      <c r="AJ189" s="173">
        <v>159</v>
      </c>
      <c r="AK189" s="173">
        <v>10201</v>
      </c>
      <c r="AL189" s="173">
        <v>10160</v>
      </c>
      <c r="AM189" s="175">
        <f>100*AL189/$AI189</f>
        <v>23.776649271021</v>
      </c>
      <c r="AN189" s="173">
        <f>IF(AM189&gt;$AI$8,1,0)</f>
        <v>0</v>
      </c>
      <c r="AO189" s="175">
        <f>IF($R189=AL$17,AM189,0)</f>
        <v>23.776649271021</v>
      </c>
      <c r="AP189" s="173">
        <v>20361</v>
      </c>
      <c r="AQ189" s="175">
        <f>100*AP189/$AI189</f>
        <v>47.6492476188247</v>
      </c>
      <c r="AR189" s="173">
        <f>IF(AQ189&gt;$AI$8,1,0)</f>
        <v>0</v>
      </c>
      <c r="AS189" s="175">
        <f>IF($R189=AP$17,AQ189,0)</f>
        <v>0</v>
      </c>
      <c r="AT189" s="173">
        <v>2531</v>
      </c>
      <c r="AU189" s="175">
        <f>100*AT189/$AI189</f>
        <v>5.92310032529077</v>
      </c>
      <c r="AV189" s="173">
        <f>IF(AU189&gt;$AI$8,1,0)</f>
        <v>0</v>
      </c>
      <c r="AW189" s="175">
        <f>IF($R189=AT$17,AU189,0)</f>
        <v>0</v>
      </c>
      <c r="AX189" s="173">
        <v>5711</v>
      </c>
      <c r="AY189" s="175">
        <f>100*AX189/$AI189</f>
        <v>13.3650043294096</v>
      </c>
      <c r="AZ189" s="173">
        <f>IF(AY189&gt;$AI$8,1,0)</f>
        <v>0</v>
      </c>
      <c r="BA189" s="175">
        <f>IF($R189=AX$17,AY189,0)</f>
        <v>0</v>
      </c>
      <c r="BB189" s="173">
        <v>2363</v>
      </c>
      <c r="BC189" s="175">
        <f>100*BB189/$AI189</f>
        <v>5.52994313262035</v>
      </c>
      <c r="BD189" s="173">
        <f>IF(BC189&gt;$AI$8,1,0)</f>
        <v>0</v>
      </c>
      <c r="BE189" s="175">
        <f>IF($R189=BB$17,BC189,0)</f>
        <v>0</v>
      </c>
      <c r="BF189" s="173">
        <v>0</v>
      </c>
      <c r="BG189" s="175">
        <f>100*BF189/$AI189</f>
        <v>0</v>
      </c>
      <c r="BH189" s="173">
        <f>IF(BG189&gt;$AI$8,1,0)</f>
        <v>0</v>
      </c>
      <c r="BI189" s="175">
        <f>IF($R189=BF$17,BG189,0)</f>
        <v>0</v>
      </c>
      <c r="BJ189" s="173">
        <v>0</v>
      </c>
      <c r="BK189" s="175">
        <f>100*BJ189/$AI189</f>
        <v>0</v>
      </c>
      <c r="BL189" s="173">
        <f>IF(BK189&gt;$AI$8,1,0)</f>
        <v>0</v>
      </c>
      <c r="BM189" s="175">
        <f>IF($R189=BJ$17,BK189,0)</f>
        <v>0</v>
      </c>
      <c r="BN189" s="173">
        <v>0</v>
      </c>
      <c r="BO189" s="175">
        <f>100*BN189/$AI189</f>
        <v>0</v>
      </c>
      <c r="BP189" s="173">
        <f>IF(BO189&gt;$AI$8,1,0)</f>
        <v>0</v>
      </c>
      <c r="BQ189" s="175">
        <f>IF($R189=BN$17,BO189,0)</f>
        <v>0</v>
      </c>
      <c r="BR189" s="173">
        <v>0</v>
      </c>
      <c r="BS189" s="175">
        <f>100*BR189/$AI189</f>
        <v>0</v>
      </c>
      <c r="BT189" s="173">
        <f>IF(BS189&gt;$AI$8,1,0)</f>
        <v>0</v>
      </c>
      <c r="BU189" s="175">
        <f>IF($R189=BR$17,BS189,0)</f>
        <v>0</v>
      </c>
      <c r="BV189" s="173">
        <v>0</v>
      </c>
      <c r="BW189" s="175">
        <f>100*BV189/$AI189</f>
        <v>0</v>
      </c>
      <c r="BX189" s="173">
        <f>IF(BW189&gt;$AI$8,1,0)</f>
        <v>0</v>
      </c>
      <c r="BY189" s="175">
        <f>IF($R189=BV$17,BW189,0)</f>
        <v>0</v>
      </c>
      <c r="BZ189" s="173">
        <v>0</v>
      </c>
      <c r="CA189" s="175">
        <f>100*BZ189/$AI189</f>
        <v>0</v>
      </c>
      <c r="CB189" s="173">
        <f>IF(CA189&gt;$AI$8,1,0)</f>
        <v>0</v>
      </c>
      <c r="CC189" s="175">
        <f>IF($R189=BZ$17,CA189,0)</f>
        <v>0</v>
      </c>
      <c r="CD189" s="173">
        <v>0</v>
      </c>
      <c r="CE189" s="175">
        <f>100*CD189/$AI189</f>
        <v>0</v>
      </c>
      <c r="CF189" s="173">
        <f>IF(CE189&gt;$AI$8,1,0)</f>
        <v>0</v>
      </c>
      <c r="CG189" s="175">
        <f>IF($R189=CD$17,CE189,0)</f>
        <v>0</v>
      </c>
      <c r="CH189" s="173">
        <v>0</v>
      </c>
      <c r="CI189" s="175">
        <f>100*CH189/$AI189</f>
        <v>0</v>
      </c>
      <c r="CJ189" s="173">
        <f>IF(CI189&gt;$AI$8,1,0)</f>
        <v>0</v>
      </c>
      <c r="CK189" s="175">
        <f>IF($R189=CH$17,CI189,0)</f>
        <v>0</v>
      </c>
      <c r="CL189" s="173">
        <v>0</v>
      </c>
      <c r="CM189" s="173">
        <v>0</v>
      </c>
      <c r="CN189" s="176"/>
    </row>
    <row r="190" ht="15.75" customHeight="1">
      <c r="A190" t="s" s="179">
        <v>2761</v>
      </c>
      <c r="B190" t="s" s="180">
        <v>166</v>
      </c>
      <c r="C190" t="s" s="180">
        <v>2762</v>
      </c>
      <c r="D190" t="s" s="181">
        <v>169</v>
      </c>
      <c r="E190" t="s" s="188">
        <v>79</v>
      </c>
      <c r="F190" t="s" s="146">
        <v>80</v>
      </c>
      <c r="G190" t="s" s="146">
        <v>1283</v>
      </c>
      <c r="H190" t="s" s="146">
        <v>1284</v>
      </c>
      <c r="I190" t="s" s="146">
        <v>49</v>
      </c>
      <c r="J190" t="s" s="146">
        <v>50</v>
      </c>
      <c r="K190" t="s" s="183">
        <f>O190</f>
        <v>28</v>
      </c>
      <c r="L190" s="189">
        <f>P190</f>
        <v>54.0343456026264</v>
      </c>
      <c r="M190" t="s" s="146">
        <f>IF(O190="Lab","over","under")</f>
        <v>2429</v>
      </c>
      <c r="N190" s="145">
        <v>1</v>
      </c>
      <c r="O190" t="s" s="184">
        <v>28</v>
      </c>
      <c r="P190" s="147">
        <f>AQ190</f>
        <v>54.0343456026264</v>
      </c>
      <c r="Q190" s="145">
        <f>T190+U190+V190</f>
        <v>0</v>
      </c>
      <c r="R190" t="s" s="185">
        <v>31</v>
      </c>
      <c r="S190" s="147">
        <f>BE190</f>
        <v>18.4291937622325</v>
      </c>
      <c r="T190" s="138"/>
      <c r="U190" s="138"/>
      <c r="V190" s="138"/>
      <c r="W190" s="138"/>
      <c r="X190" t="s" s="146">
        <f>IF($A190=Y190,"ok","bad")</f>
        <v>2430</v>
      </c>
      <c r="Y190" t="s" s="146">
        <v>2761</v>
      </c>
      <c r="Z190" t="s" s="146">
        <v>2762</v>
      </c>
      <c r="AA190" t="s" s="186">
        <v>27</v>
      </c>
      <c r="AB190" s="141">
        <f>100*AC190</f>
        <v>13.1700234</v>
      </c>
      <c r="AC190" s="190">
        <v>0.131700234</v>
      </c>
      <c r="AD190" t="s" s="187">
        <v>2763</v>
      </c>
      <c r="AE190" s="141">
        <v>5.9157775</v>
      </c>
      <c r="AF190" s="190">
        <v>0.059157775</v>
      </c>
      <c r="AG190" s="138"/>
      <c r="AH190" s="145">
        <v>75953</v>
      </c>
      <c r="AI190" s="145">
        <v>31678</v>
      </c>
      <c r="AJ190" s="145">
        <v>473</v>
      </c>
      <c r="AK190" s="145">
        <v>11279</v>
      </c>
      <c r="AL190" s="145">
        <v>4172</v>
      </c>
      <c r="AM190" s="148">
        <f>100*AL190/$AI190</f>
        <v>13.1700233600606</v>
      </c>
      <c r="AN190" s="145">
        <f>IF(AM190&gt;$AI$8,1,0)</f>
        <v>0</v>
      </c>
      <c r="AO190" s="148">
        <f>IF($R190=AL$17,AM190,0)</f>
        <v>0</v>
      </c>
      <c r="AP190" s="145">
        <v>17117</v>
      </c>
      <c r="AQ190" s="148">
        <f>100*AP190/$AI190</f>
        <v>54.0343456026264</v>
      </c>
      <c r="AR190" s="145">
        <f>IF(AQ190&gt;$AI$8,1,0)</f>
        <v>1</v>
      </c>
      <c r="AS190" s="148">
        <f>IF($R190=AP$17,AQ190,0)</f>
        <v>0</v>
      </c>
      <c r="AT190" s="145">
        <v>1340</v>
      </c>
      <c r="AU190" s="148">
        <f>100*AT190/$AI190</f>
        <v>4.23006502935791</v>
      </c>
      <c r="AV190" s="145">
        <f>IF(AU190&gt;$AI$8,1,0)</f>
        <v>0</v>
      </c>
      <c r="AW190" s="148">
        <f>IF($R190=AT$17,AU190,0)</f>
        <v>0</v>
      </c>
      <c r="AX190" s="145">
        <v>0</v>
      </c>
      <c r="AY190" s="148">
        <f>100*AX190/$AI190</f>
        <v>0</v>
      </c>
      <c r="AZ190" s="145">
        <f>IF(AY190&gt;$AI$8,1,0)</f>
        <v>0</v>
      </c>
      <c r="BA190" s="148">
        <f>IF($R190=AX$17,AY190,0)</f>
        <v>0</v>
      </c>
      <c r="BB190" s="145">
        <v>5838</v>
      </c>
      <c r="BC190" s="148">
        <f>100*BB190/$AI190</f>
        <v>18.4291937622325</v>
      </c>
      <c r="BD190" s="145">
        <f>IF(BC190&gt;$AI$8,1,0)</f>
        <v>0</v>
      </c>
      <c r="BE190" s="148">
        <f>IF($R190=BB$17,BC190,0)</f>
        <v>18.4291937622325</v>
      </c>
      <c r="BF190" s="145">
        <v>0</v>
      </c>
      <c r="BG190" s="148">
        <f>100*BF190/$AI190</f>
        <v>0</v>
      </c>
      <c r="BH190" s="145">
        <f>IF(BG190&gt;$AI$8,1,0)</f>
        <v>0</v>
      </c>
      <c r="BI190" s="148">
        <f>IF($R190=BF$17,BG190,0)</f>
        <v>0</v>
      </c>
      <c r="BJ190" s="145">
        <v>0</v>
      </c>
      <c r="BK190" s="148">
        <f>100*BJ190/$AI190</f>
        <v>0</v>
      </c>
      <c r="BL190" s="145">
        <f>IF(BK190&gt;$AI$8,1,0)</f>
        <v>0</v>
      </c>
      <c r="BM190" s="148">
        <f>IF($R190=BJ$17,BK190,0)</f>
        <v>0</v>
      </c>
      <c r="BN190" s="145">
        <v>0</v>
      </c>
      <c r="BO190" s="148">
        <f>100*BN190/$AI190</f>
        <v>0</v>
      </c>
      <c r="BP190" s="145">
        <f>IF(BO190&gt;$AI$8,1,0)</f>
        <v>0</v>
      </c>
      <c r="BQ190" s="148">
        <f>IF($R190=BN$17,BO190,0)</f>
        <v>0</v>
      </c>
      <c r="BR190" s="145">
        <v>0</v>
      </c>
      <c r="BS190" s="148">
        <f>100*BR190/$AI190</f>
        <v>0</v>
      </c>
      <c r="BT190" s="145">
        <f>IF(BS190&gt;$AI$8,1,0)</f>
        <v>0</v>
      </c>
      <c r="BU190" s="148">
        <f>IF($R190=BR$17,BS190,0)</f>
        <v>0</v>
      </c>
      <c r="BV190" s="145">
        <v>0</v>
      </c>
      <c r="BW190" s="148">
        <f>100*BV190/$AI190</f>
        <v>0</v>
      </c>
      <c r="BX190" s="145">
        <f>IF(BW190&gt;$AI$8,1,0)</f>
        <v>0</v>
      </c>
      <c r="BY190" s="148">
        <f>IF($R190=BV$17,BW190,0)</f>
        <v>0</v>
      </c>
      <c r="BZ190" s="145">
        <v>0</v>
      </c>
      <c r="CA190" s="148">
        <f>100*BZ190/$AI190</f>
        <v>0</v>
      </c>
      <c r="CB190" s="145">
        <f>IF(CA190&gt;$AI$8,1,0)</f>
        <v>0</v>
      </c>
      <c r="CC190" s="148">
        <f>IF($R190=BZ$17,CA190,0)</f>
        <v>0</v>
      </c>
      <c r="CD190" s="145">
        <v>0</v>
      </c>
      <c r="CE190" s="148">
        <f>100*CD190/$AI190</f>
        <v>0</v>
      </c>
      <c r="CF190" s="145">
        <f>IF(CE190&gt;$AI$8,1,0)</f>
        <v>0</v>
      </c>
      <c r="CG190" s="148">
        <f>IF($R190=CD$17,CE190,0)</f>
        <v>0</v>
      </c>
      <c r="CH190" s="145">
        <v>0</v>
      </c>
      <c r="CI190" s="148">
        <f>100*CH190/$AI190</f>
        <v>0</v>
      </c>
      <c r="CJ190" s="145">
        <f>IF(CI190&gt;$AI$8,1,0)</f>
        <v>0</v>
      </c>
      <c r="CK190" s="148">
        <f>IF($R190=CH$17,CI190,0)</f>
        <v>0</v>
      </c>
      <c r="CL190" s="145">
        <v>0</v>
      </c>
      <c r="CM190" s="145">
        <v>0</v>
      </c>
      <c r="CN190" s="149"/>
    </row>
    <row r="191" ht="15.75" customHeight="1">
      <c r="A191" t="s" s="179">
        <v>2764</v>
      </c>
      <c r="B191" t="s" s="180">
        <v>166</v>
      </c>
      <c r="C191" t="s" s="180">
        <v>2765</v>
      </c>
      <c r="D191" t="s" s="181">
        <v>169</v>
      </c>
      <c r="E191" t="s" s="182">
        <v>79</v>
      </c>
      <c r="F191" t="s" s="130">
        <v>46</v>
      </c>
      <c r="G191" t="s" s="130">
        <v>732</v>
      </c>
      <c r="H191" t="s" s="130">
        <v>1128</v>
      </c>
      <c r="I191" t="s" s="130">
        <v>49</v>
      </c>
      <c r="J191" t="s" s="130">
        <v>50</v>
      </c>
      <c r="K191" t="s" s="183">
        <f>_xlfn.IFS(Q191=0,O191,T191=1,R191,U191=1,AA191)</f>
        <v>28</v>
      </c>
      <c r="L191" s="189">
        <f>_xlfn.IFS(Q191=0,P191,T191=1,S191,U191=1,AB191)</f>
        <v>47.5253789650334</v>
      </c>
      <c r="M191" t="s" s="130">
        <f>IF(O191="Lab","over","under")</f>
        <v>2429</v>
      </c>
      <c r="N191" s="173">
        <v>1</v>
      </c>
      <c r="O191" t="s" s="184">
        <v>28</v>
      </c>
      <c r="P191" s="131">
        <f>AQ191</f>
        <v>47.5253789650334</v>
      </c>
      <c r="Q191" s="173">
        <f>T191+U191+V191</f>
        <v>0</v>
      </c>
      <c r="R191" t="s" s="185">
        <v>2365</v>
      </c>
      <c r="S191" s="131">
        <f>BA191</f>
        <v>29.1975019945528</v>
      </c>
      <c r="T191" s="169"/>
      <c r="U191" s="169"/>
      <c r="V191" s="169"/>
      <c r="W191" s="169"/>
      <c r="X191" t="s" s="130">
        <f>IF($A191=Y191,"ok","bad")</f>
        <v>2430</v>
      </c>
      <c r="Y191" t="s" s="130">
        <v>2764</v>
      </c>
      <c r="Z191" t="s" s="130">
        <v>2765</v>
      </c>
      <c r="AA191" t="s" s="186">
        <v>27</v>
      </c>
      <c r="AB191" s="125">
        <f>100*AC191</f>
        <v>13.7417811</v>
      </c>
      <c r="AC191" s="191">
        <v>0.137417811</v>
      </c>
      <c r="AD191" t="s" s="187">
        <v>31</v>
      </c>
      <c r="AE191" s="125">
        <v>5.9066274</v>
      </c>
      <c r="AF191" s="191">
        <v>0.059066274</v>
      </c>
      <c r="AG191" s="169"/>
      <c r="AH191" s="173">
        <v>75645</v>
      </c>
      <c r="AI191" s="173">
        <v>36349</v>
      </c>
      <c r="AJ191" s="173">
        <v>137</v>
      </c>
      <c r="AK191" s="173">
        <v>6662</v>
      </c>
      <c r="AL191" s="173">
        <v>4995</v>
      </c>
      <c r="AM191" s="175">
        <f>100*AL191/$AI191</f>
        <v>13.7417810668794</v>
      </c>
      <c r="AN191" s="173">
        <f>IF(AM191&gt;$AI$8,1,0)</f>
        <v>0</v>
      </c>
      <c r="AO191" s="175">
        <f>IF($R191=AL$17,AM191,0)</f>
        <v>0</v>
      </c>
      <c r="AP191" s="173">
        <v>17275</v>
      </c>
      <c r="AQ191" s="175">
        <f>100*AP191/$AI191</f>
        <v>47.5253789650334</v>
      </c>
      <c r="AR191" s="173">
        <f>IF(AQ191&gt;$AI$8,1,0)</f>
        <v>0</v>
      </c>
      <c r="AS191" s="175">
        <f>IF($R191=AP$17,AQ191,0)</f>
        <v>0</v>
      </c>
      <c r="AT191" s="173">
        <v>1319</v>
      </c>
      <c r="AU191" s="175">
        <f>100*AT191/$AI191</f>
        <v>3.62871055599879</v>
      </c>
      <c r="AV191" s="173">
        <f>IF(AU191&gt;$AI$8,1,0)</f>
        <v>0</v>
      </c>
      <c r="AW191" s="175">
        <f>IF($R191=AT$17,AU191,0)</f>
        <v>0</v>
      </c>
      <c r="AX191" s="173">
        <v>10613</v>
      </c>
      <c r="AY191" s="175">
        <f>100*AX191/$AI191</f>
        <v>29.1975019945528</v>
      </c>
      <c r="AZ191" s="173">
        <f>IF(AY191&gt;$AI$8,1,0)</f>
        <v>0</v>
      </c>
      <c r="BA191" s="175">
        <f>IF($R191=AX$17,AY191,0)</f>
        <v>29.1975019945528</v>
      </c>
      <c r="BB191" s="173">
        <v>2147</v>
      </c>
      <c r="BC191" s="175">
        <f>100*BB191/$AI191</f>
        <v>5.90662741753556</v>
      </c>
      <c r="BD191" s="173">
        <f>IF(BC191&gt;$AI$8,1,0)</f>
        <v>0</v>
      </c>
      <c r="BE191" s="175">
        <f>IF($R191=BB$17,BC191,0)</f>
        <v>0</v>
      </c>
      <c r="BF191" s="173">
        <v>0</v>
      </c>
      <c r="BG191" s="175">
        <f>100*BF191/$AI191</f>
        <v>0</v>
      </c>
      <c r="BH191" s="173">
        <f>IF(BG191&gt;$AI$8,1,0)</f>
        <v>0</v>
      </c>
      <c r="BI191" s="175">
        <f>IF($R191=BF$17,BG191,0)</f>
        <v>0</v>
      </c>
      <c r="BJ191" s="173">
        <v>0</v>
      </c>
      <c r="BK191" s="175">
        <f>100*BJ191/$AI191</f>
        <v>0</v>
      </c>
      <c r="BL191" s="173">
        <f>IF(BK191&gt;$AI$8,1,0)</f>
        <v>0</v>
      </c>
      <c r="BM191" s="175">
        <f>IF($R191=BJ$17,BK191,0)</f>
        <v>0</v>
      </c>
      <c r="BN191" s="173">
        <v>0</v>
      </c>
      <c r="BO191" s="175">
        <f>100*BN191/$AI191</f>
        <v>0</v>
      </c>
      <c r="BP191" s="173">
        <f>IF(BO191&gt;$AI$8,1,0)</f>
        <v>0</v>
      </c>
      <c r="BQ191" s="175">
        <f>IF($R191=BN$17,BO191,0)</f>
        <v>0</v>
      </c>
      <c r="BR191" s="173">
        <v>0</v>
      </c>
      <c r="BS191" s="175">
        <f>100*BR191/$AI191</f>
        <v>0</v>
      </c>
      <c r="BT191" s="173">
        <f>IF(BS191&gt;$AI$8,1,0)</f>
        <v>0</v>
      </c>
      <c r="BU191" s="175">
        <f>IF($R191=BR$17,BS191,0)</f>
        <v>0</v>
      </c>
      <c r="BV191" s="173">
        <v>0</v>
      </c>
      <c r="BW191" s="175">
        <f>100*BV191/$AI191</f>
        <v>0</v>
      </c>
      <c r="BX191" s="173">
        <f>IF(BW191&gt;$AI$8,1,0)</f>
        <v>0</v>
      </c>
      <c r="BY191" s="175">
        <f>IF($R191=BV$17,BW191,0)</f>
        <v>0</v>
      </c>
      <c r="BZ191" s="173">
        <v>0</v>
      </c>
      <c r="CA191" s="175">
        <f>100*BZ191/$AI191</f>
        <v>0</v>
      </c>
      <c r="CB191" s="173">
        <f>IF(CA191&gt;$AI$8,1,0)</f>
        <v>0</v>
      </c>
      <c r="CC191" s="175">
        <f>IF($R191=BZ$17,CA191,0)</f>
        <v>0</v>
      </c>
      <c r="CD191" s="173">
        <v>0</v>
      </c>
      <c r="CE191" s="175">
        <f>100*CD191/$AI191</f>
        <v>0</v>
      </c>
      <c r="CF191" s="173">
        <f>IF(CE191&gt;$AI$8,1,0)</f>
        <v>0</v>
      </c>
      <c r="CG191" s="175">
        <f>IF($R191=CD$17,CE191,0)</f>
        <v>0</v>
      </c>
      <c r="CH191" s="173">
        <v>0</v>
      </c>
      <c r="CI191" s="175">
        <f>100*CH191/$AI191</f>
        <v>0</v>
      </c>
      <c r="CJ191" s="173">
        <f>IF(CI191&gt;$AI$8,1,0)</f>
        <v>0</v>
      </c>
      <c r="CK191" s="175">
        <f>IF($R191=CH$17,CI191,0)</f>
        <v>0</v>
      </c>
      <c r="CL191" s="173">
        <v>0</v>
      </c>
      <c r="CM191" s="173">
        <v>0</v>
      </c>
      <c r="CN191" s="176"/>
    </row>
    <row r="192" ht="15.75" customHeight="1">
      <c r="A192" t="s" s="179">
        <v>2766</v>
      </c>
      <c r="B192" t="s" s="180">
        <v>197</v>
      </c>
      <c r="C192" t="s" s="180">
        <v>451</v>
      </c>
      <c r="D192" t="s" s="181">
        <v>200</v>
      </c>
      <c r="E192" t="s" s="188">
        <v>79</v>
      </c>
      <c r="F192" t="s" s="146">
        <v>80</v>
      </c>
      <c r="G192" t="s" s="146">
        <v>452</v>
      </c>
      <c r="H192" t="s" s="146">
        <v>453</v>
      </c>
      <c r="I192" t="s" s="146">
        <v>64</v>
      </c>
      <c r="J192" t="s" s="146">
        <v>50</v>
      </c>
      <c r="K192" t="s" s="183">
        <f>_xlfn.IFS(Q192=0,O192,T192=1,R192,U192=1,AA192)</f>
        <v>28</v>
      </c>
      <c r="L192" s="189">
        <f>_xlfn.IFS(Q192=0,P192,T192=1,S192,U192=1,AB192)</f>
        <v>44.9977227873083</v>
      </c>
      <c r="M192" t="s" s="146">
        <f>IF(O192="Lab","over","under")</f>
        <v>2429</v>
      </c>
      <c r="N192" s="145">
        <v>1</v>
      </c>
      <c r="O192" t="s" s="184">
        <v>28</v>
      </c>
      <c r="P192" s="147">
        <f>AQ192</f>
        <v>44.9977227873083</v>
      </c>
      <c r="Q192" s="145">
        <f>T192+U192+V192</f>
        <v>0</v>
      </c>
      <c r="R192" t="s" s="185">
        <v>31</v>
      </c>
      <c r="S192" s="147">
        <f>BE192</f>
        <v>30.6708017957449</v>
      </c>
      <c r="T192" s="138"/>
      <c r="U192" s="138"/>
      <c r="V192" s="138"/>
      <c r="W192" s="138"/>
      <c r="X192" t="s" s="146">
        <f>IF($A192=Y192,"ok","bad")</f>
        <v>2430</v>
      </c>
      <c r="Y192" t="s" s="146">
        <v>2766</v>
      </c>
      <c r="Z192" t="s" s="146">
        <v>451</v>
      </c>
      <c r="AA192" t="s" s="186">
        <v>27</v>
      </c>
      <c r="AB192" s="141">
        <f>100*AC192</f>
        <v>13.9560606</v>
      </c>
      <c r="AC192" s="190">
        <v>0.139560606</v>
      </c>
      <c r="AD192" t="s" s="187">
        <v>29</v>
      </c>
      <c r="AE192" s="141">
        <v>5.8838838</v>
      </c>
      <c r="AF192" s="190">
        <v>0.058838838</v>
      </c>
      <c r="AG192" s="138"/>
      <c r="AH192" s="145">
        <v>75917</v>
      </c>
      <c r="AI192" s="145">
        <v>46109</v>
      </c>
      <c r="AJ192" s="145">
        <v>845</v>
      </c>
      <c r="AK192" s="145">
        <v>6606</v>
      </c>
      <c r="AL192" s="145">
        <v>6435</v>
      </c>
      <c r="AM192" s="148">
        <f>100*AL192/$AI192</f>
        <v>13.9560606389208</v>
      </c>
      <c r="AN192" s="145">
        <f>IF(AM192&gt;$AI$8,1,0)</f>
        <v>0</v>
      </c>
      <c r="AO192" s="148">
        <f>IF($R192=AL$17,AM192,0)</f>
        <v>0</v>
      </c>
      <c r="AP192" s="145">
        <v>20748</v>
      </c>
      <c r="AQ192" s="148">
        <f>100*AP192/$AI192</f>
        <v>44.9977227873083</v>
      </c>
      <c r="AR192" s="145">
        <f>IF(AQ192&gt;$AI$8,1,0)</f>
        <v>0</v>
      </c>
      <c r="AS192" s="148">
        <f>IF($R192=AP$17,AQ192,0)</f>
        <v>0</v>
      </c>
      <c r="AT192" s="145">
        <v>2713</v>
      </c>
      <c r="AU192" s="148">
        <f>100*AT192/$AI192</f>
        <v>5.88388384046499</v>
      </c>
      <c r="AV192" s="145">
        <f>IF(AU192&gt;$AI$8,1,0)</f>
        <v>0</v>
      </c>
      <c r="AW192" s="148">
        <f>IF($R192=AT$17,AU192,0)</f>
        <v>0</v>
      </c>
      <c r="AX192" s="145">
        <v>0</v>
      </c>
      <c r="AY192" s="148">
        <f>100*AX192/$AI192</f>
        <v>0</v>
      </c>
      <c r="AZ192" s="145">
        <f>IF(AY192&gt;$AI$8,1,0)</f>
        <v>0</v>
      </c>
      <c r="BA192" s="148">
        <f>IF($R192=AX$17,AY192,0)</f>
        <v>0</v>
      </c>
      <c r="BB192" s="145">
        <v>14142</v>
      </c>
      <c r="BC192" s="148">
        <f>100*BB192/$AI192</f>
        <v>30.6708017957449</v>
      </c>
      <c r="BD192" s="145">
        <f>IF(BC192&gt;$AI$8,1,0)</f>
        <v>0</v>
      </c>
      <c r="BE192" s="148">
        <f>IF($R192=BB$17,BC192,0)</f>
        <v>30.6708017957449</v>
      </c>
      <c r="BF192" s="145">
        <v>0</v>
      </c>
      <c r="BG192" s="148">
        <f>100*BF192/$AI192</f>
        <v>0</v>
      </c>
      <c r="BH192" s="145">
        <f>IF(BG192&gt;$AI$8,1,0)</f>
        <v>0</v>
      </c>
      <c r="BI192" s="148">
        <f>IF($R192=BF$17,BG192,0)</f>
        <v>0</v>
      </c>
      <c r="BJ192" s="145">
        <v>0</v>
      </c>
      <c r="BK192" s="148">
        <f>100*BJ192/$AI192</f>
        <v>0</v>
      </c>
      <c r="BL192" s="145">
        <f>IF(BK192&gt;$AI$8,1,0)</f>
        <v>0</v>
      </c>
      <c r="BM192" s="148">
        <f>IF($R192=BJ$17,BK192,0)</f>
        <v>0</v>
      </c>
      <c r="BN192" s="145">
        <v>0</v>
      </c>
      <c r="BO192" s="148">
        <f>100*BN192/$AI192</f>
        <v>0</v>
      </c>
      <c r="BP192" s="145">
        <f>IF(BO192&gt;$AI$8,1,0)</f>
        <v>0</v>
      </c>
      <c r="BQ192" s="148">
        <f>IF($R192=BN$17,BO192,0)</f>
        <v>0</v>
      </c>
      <c r="BR192" s="145">
        <v>0</v>
      </c>
      <c r="BS192" s="148">
        <f>100*BR192/$AI192</f>
        <v>0</v>
      </c>
      <c r="BT192" s="145">
        <f>IF(BS192&gt;$AI$8,1,0)</f>
        <v>0</v>
      </c>
      <c r="BU192" s="148">
        <f>IF($R192=BR$17,BS192,0)</f>
        <v>0</v>
      </c>
      <c r="BV192" s="145">
        <v>0</v>
      </c>
      <c r="BW192" s="148">
        <f>100*BV192/$AI192</f>
        <v>0</v>
      </c>
      <c r="BX192" s="145">
        <f>IF(BW192&gt;$AI$8,1,0)</f>
        <v>0</v>
      </c>
      <c r="BY192" s="148">
        <f>IF($R192=BV$17,BW192,0)</f>
        <v>0</v>
      </c>
      <c r="BZ192" s="145">
        <v>0</v>
      </c>
      <c r="CA192" s="148">
        <f>100*BZ192/$AI192</f>
        <v>0</v>
      </c>
      <c r="CB192" s="145">
        <f>IF(CA192&gt;$AI$8,1,0)</f>
        <v>0</v>
      </c>
      <c r="CC192" s="148">
        <f>IF($R192=BZ$17,CA192,0)</f>
        <v>0</v>
      </c>
      <c r="CD192" s="145">
        <v>0</v>
      </c>
      <c r="CE192" s="148">
        <f>100*CD192/$AI192</f>
        <v>0</v>
      </c>
      <c r="CF192" s="145">
        <f>IF(CE192&gt;$AI$8,1,0)</f>
        <v>0</v>
      </c>
      <c r="CG192" s="148">
        <f>IF($R192=CD$17,CE192,0)</f>
        <v>0</v>
      </c>
      <c r="CH192" s="145">
        <v>0</v>
      </c>
      <c r="CI192" s="148">
        <f>100*CH192/$AI192</f>
        <v>0</v>
      </c>
      <c r="CJ192" s="145">
        <f>IF(CI192&gt;$AI$8,1,0)</f>
        <v>0</v>
      </c>
      <c r="CK192" s="148">
        <f>IF($R192=CH$17,CI192,0)</f>
        <v>0</v>
      </c>
      <c r="CL192" s="145">
        <v>0</v>
      </c>
      <c r="CM192" s="145">
        <v>0</v>
      </c>
      <c r="CN192" s="149"/>
    </row>
    <row r="193" ht="15.75" customHeight="1">
      <c r="A193" t="s" s="179">
        <v>2767</v>
      </c>
      <c r="B193" t="s" s="180">
        <v>160</v>
      </c>
      <c r="C193" t="s" s="180">
        <v>2768</v>
      </c>
      <c r="D193" t="s" s="181">
        <v>162</v>
      </c>
      <c r="E193" t="s" s="182">
        <v>79</v>
      </c>
      <c r="F193" t="s" s="130">
        <v>80</v>
      </c>
      <c r="G193" t="s" s="130">
        <v>2769</v>
      </c>
      <c r="H193" t="s" s="130">
        <v>2770</v>
      </c>
      <c r="I193" t="s" s="130">
        <v>64</v>
      </c>
      <c r="J193" t="s" s="130">
        <v>50</v>
      </c>
      <c r="K193" t="s" s="183">
        <f>O193</f>
        <v>28</v>
      </c>
      <c r="L193" s="189">
        <f>P193</f>
        <v>58.8009382168724</v>
      </c>
      <c r="M193" t="s" s="130">
        <f>IF(O193="Lab","over","under")</f>
        <v>2429</v>
      </c>
      <c r="N193" s="173">
        <v>1</v>
      </c>
      <c r="O193" t="s" s="184">
        <v>28</v>
      </c>
      <c r="P193" s="131">
        <f>AQ193</f>
        <v>58.8009382168724</v>
      </c>
      <c r="Q193" s="173">
        <f>T193+U193+V193</f>
        <v>0</v>
      </c>
      <c r="R193" t="s" s="185">
        <v>31</v>
      </c>
      <c r="S193" s="131">
        <f>BE193</f>
        <v>19.5504807072712</v>
      </c>
      <c r="T193" s="169"/>
      <c r="U193" s="169"/>
      <c r="V193" s="169"/>
      <c r="W193" s="169"/>
      <c r="X193" t="s" s="130">
        <f>IF($A193=Y193,"ok","bad")</f>
        <v>2430</v>
      </c>
      <c r="Y193" t="s" s="130">
        <v>2767</v>
      </c>
      <c r="Z193" t="s" s="130">
        <v>2768</v>
      </c>
      <c r="AA193" t="s" s="186">
        <v>29</v>
      </c>
      <c r="AB193" s="125">
        <f>100*AC193</f>
        <v>7.0211614</v>
      </c>
      <c r="AC193" s="191">
        <v>0.07021161400000001</v>
      </c>
      <c r="AD193" t="s" s="187">
        <v>27</v>
      </c>
      <c r="AE193" s="125">
        <v>5.866433</v>
      </c>
      <c r="AF193" s="191">
        <v>0.05866433</v>
      </c>
      <c r="AG193" s="169"/>
      <c r="AH193" s="173">
        <v>72127</v>
      </c>
      <c r="AI193" s="173">
        <v>38797</v>
      </c>
      <c r="AJ193" s="173">
        <v>226</v>
      </c>
      <c r="AK193" s="173">
        <v>15228</v>
      </c>
      <c r="AL193" s="173">
        <v>2276</v>
      </c>
      <c r="AM193" s="175">
        <f>100*AL193/$AI193</f>
        <v>5.86643297162152</v>
      </c>
      <c r="AN193" s="173">
        <f>IF(AM193&gt;$AI$8,1,0)</f>
        <v>0</v>
      </c>
      <c r="AO193" s="175">
        <f>IF($R193=AL$17,AM193,0)</f>
        <v>0</v>
      </c>
      <c r="AP193" s="173">
        <v>22813</v>
      </c>
      <c r="AQ193" s="175">
        <f>100*AP193/$AI193</f>
        <v>58.8009382168724</v>
      </c>
      <c r="AR193" s="173">
        <f>IF(AQ193&gt;$AI$8,1,0)</f>
        <v>1</v>
      </c>
      <c r="AS193" s="175">
        <f>IF($R193=AP$17,AQ193,0)</f>
        <v>0</v>
      </c>
      <c r="AT193" s="173">
        <v>2724</v>
      </c>
      <c r="AU193" s="175">
        <f>100*AT193/$AI193</f>
        <v>7.02116143000747</v>
      </c>
      <c r="AV193" s="173">
        <f>IF(AU193&gt;$AI$8,1,0)</f>
        <v>0</v>
      </c>
      <c r="AW193" s="175">
        <f>IF($R193=AT$17,AU193,0)</f>
        <v>0</v>
      </c>
      <c r="AX193" s="173">
        <v>1790</v>
      </c>
      <c r="AY193" s="175">
        <f>100*AX193/$AI193</f>
        <v>4.61375879578318</v>
      </c>
      <c r="AZ193" s="173">
        <f>IF(AY193&gt;$AI$8,1,0)</f>
        <v>0</v>
      </c>
      <c r="BA193" s="175">
        <f>IF($R193=AX$17,AY193,0)</f>
        <v>0</v>
      </c>
      <c r="BB193" s="173">
        <v>7585</v>
      </c>
      <c r="BC193" s="175">
        <f>100*BB193/$AI193</f>
        <v>19.5504807072712</v>
      </c>
      <c r="BD193" s="173">
        <f>IF(BC193&gt;$AI$8,1,0)</f>
        <v>0</v>
      </c>
      <c r="BE193" s="175">
        <f>IF($R193=BB$17,BC193,0)</f>
        <v>19.5504807072712</v>
      </c>
      <c r="BF193" s="173">
        <v>0</v>
      </c>
      <c r="BG193" s="175">
        <f>100*BF193/$AI193</f>
        <v>0</v>
      </c>
      <c r="BH193" s="173">
        <f>IF(BG193&gt;$AI$8,1,0)</f>
        <v>0</v>
      </c>
      <c r="BI193" s="175">
        <f>IF($R193=BF$17,BG193,0)</f>
        <v>0</v>
      </c>
      <c r="BJ193" s="173">
        <v>0</v>
      </c>
      <c r="BK193" s="175">
        <f>100*BJ193/$AI193</f>
        <v>0</v>
      </c>
      <c r="BL193" s="173">
        <f>IF(BK193&gt;$AI$8,1,0)</f>
        <v>0</v>
      </c>
      <c r="BM193" s="175">
        <f>IF($R193=BJ$17,BK193,0)</f>
        <v>0</v>
      </c>
      <c r="BN193" s="173">
        <v>0</v>
      </c>
      <c r="BO193" s="175">
        <f>100*BN193/$AI193</f>
        <v>0</v>
      </c>
      <c r="BP193" s="173">
        <f>IF(BO193&gt;$AI$8,1,0)</f>
        <v>0</v>
      </c>
      <c r="BQ193" s="175">
        <f>IF($R193=BN$17,BO193,0)</f>
        <v>0</v>
      </c>
      <c r="BR193" s="173">
        <v>0</v>
      </c>
      <c r="BS193" s="175">
        <f>100*BR193/$AI193</f>
        <v>0</v>
      </c>
      <c r="BT193" s="173">
        <f>IF(BS193&gt;$AI$8,1,0)</f>
        <v>0</v>
      </c>
      <c r="BU193" s="175">
        <f>IF($R193=BR$17,BS193,0)</f>
        <v>0</v>
      </c>
      <c r="BV193" s="173">
        <v>0</v>
      </c>
      <c r="BW193" s="175">
        <f>100*BV193/$AI193</f>
        <v>0</v>
      </c>
      <c r="BX193" s="173">
        <f>IF(BW193&gt;$AI$8,1,0)</f>
        <v>0</v>
      </c>
      <c r="BY193" s="175">
        <f>IF($R193=BV$17,BW193,0)</f>
        <v>0</v>
      </c>
      <c r="BZ193" s="173">
        <v>0</v>
      </c>
      <c r="CA193" s="175">
        <f>100*BZ193/$AI193</f>
        <v>0</v>
      </c>
      <c r="CB193" s="173">
        <f>IF(CA193&gt;$AI$8,1,0)</f>
        <v>0</v>
      </c>
      <c r="CC193" s="175">
        <f>IF($R193=BZ$17,CA193,0)</f>
        <v>0</v>
      </c>
      <c r="CD193" s="173">
        <v>0</v>
      </c>
      <c r="CE193" s="175">
        <f>100*CD193/$AI193</f>
        <v>0</v>
      </c>
      <c r="CF193" s="173">
        <f>IF(CE193&gt;$AI$8,1,0)</f>
        <v>0</v>
      </c>
      <c r="CG193" s="175">
        <f>IF($R193=CD$17,CE193,0)</f>
        <v>0</v>
      </c>
      <c r="CH193" s="173">
        <v>0</v>
      </c>
      <c r="CI193" s="175">
        <f>100*CH193/$AI193</f>
        <v>0</v>
      </c>
      <c r="CJ193" s="173">
        <f>IF(CI193&gt;$AI$8,1,0)</f>
        <v>0</v>
      </c>
      <c r="CK193" s="175">
        <f>IF($R193=CH$17,CI193,0)</f>
        <v>0</v>
      </c>
      <c r="CL193" s="173">
        <v>288</v>
      </c>
      <c r="CM193" s="173">
        <v>0</v>
      </c>
      <c r="CN193" s="176"/>
    </row>
    <row r="194" ht="15.75" customHeight="1">
      <c r="A194" t="s" s="179">
        <v>2771</v>
      </c>
      <c r="B194" t="s" s="180">
        <v>84</v>
      </c>
      <c r="C194" t="s" s="180">
        <v>2772</v>
      </c>
      <c r="D194" t="s" s="181">
        <v>86</v>
      </c>
      <c r="E194" t="s" s="188">
        <v>79</v>
      </c>
      <c r="F194" t="s" s="146">
        <v>80</v>
      </c>
      <c r="G194" t="s" s="146">
        <v>2773</v>
      </c>
      <c r="H194" t="s" s="146">
        <v>2774</v>
      </c>
      <c r="I194" t="s" s="146">
        <v>49</v>
      </c>
      <c r="J194" t="s" s="146">
        <v>1733</v>
      </c>
      <c r="K194" t="s" s="183">
        <f>_xlfn.IFS(Q194=0,O194,T194=1,R194,U194=1,AA194)</f>
        <v>28</v>
      </c>
      <c r="L194" s="189">
        <f>_xlfn.IFS(Q194=0,P194,T194=1,S194,U194=1,AB194)</f>
        <v>44.2792679295417</v>
      </c>
      <c r="M194" t="s" s="146">
        <f>IF(O194="Lab","over","under")</f>
        <v>2429</v>
      </c>
      <c r="N194" s="145">
        <v>1</v>
      </c>
      <c r="O194" t="s" s="184">
        <v>28</v>
      </c>
      <c r="P194" s="147">
        <f>AQ194</f>
        <v>44.2792679295417</v>
      </c>
      <c r="Q194" s="145">
        <f>T194+U194+V194</f>
        <v>0</v>
      </c>
      <c r="R194" t="s" s="185">
        <v>27</v>
      </c>
      <c r="S194" s="147">
        <f>AO194</f>
        <v>26.2569576471127</v>
      </c>
      <c r="T194" s="138"/>
      <c r="U194" s="138"/>
      <c r="V194" s="138"/>
      <c r="W194" s="138"/>
      <c r="X194" t="s" s="146">
        <f>IF($A194=Y194,"ok","bad")</f>
        <v>2430</v>
      </c>
      <c r="Y194" t="s" s="146">
        <v>2771</v>
      </c>
      <c r="Z194" t="s" s="146">
        <v>2772</v>
      </c>
      <c r="AA194" t="s" s="186">
        <v>2365</v>
      </c>
      <c r="AB194" s="141">
        <f>100*AC194</f>
        <v>13.922166</v>
      </c>
      <c r="AC194" s="190">
        <v>0.13922166</v>
      </c>
      <c r="AD194" t="s" s="187">
        <v>31</v>
      </c>
      <c r="AE194" s="141">
        <v>5.8409877</v>
      </c>
      <c r="AF194" s="190">
        <v>0.058409877</v>
      </c>
      <c r="AG194" s="138"/>
      <c r="AH194" s="145">
        <v>77851</v>
      </c>
      <c r="AI194" s="145">
        <v>43657</v>
      </c>
      <c r="AJ194" s="145">
        <v>153</v>
      </c>
      <c r="AK194" s="145">
        <v>7868</v>
      </c>
      <c r="AL194" s="145">
        <v>11463</v>
      </c>
      <c r="AM194" s="148">
        <f>100*AL194/$AI194</f>
        <v>26.2569576471127</v>
      </c>
      <c r="AN194" s="145">
        <f>IF(AM194&gt;$AI$8,1,0)</f>
        <v>0</v>
      </c>
      <c r="AO194" s="148">
        <f>IF($R194=AL$17,AM194,0)</f>
        <v>26.2569576471127</v>
      </c>
      <c r="AP194" s="145">
        <v>19331</v>
      </c>
      <c r="AQ194" s="148">
        <f>100*AP194/$AI194</f>
        <v>44.2792679295417</v>
      </c>
      <c r="AR194" s="145">
        <f>IF(AQ194&gt;$AI$8,1,0)</f>
        <v>0</v>
      </c>
      <c r="AS194" s="148">
        <f>IF($R194=AP$17,AQ194,0)</f>
        <v>0</v>
      </c>
      <c r="AT194" s="145">
        <v>1376</v>
      </c>
      <c r="AU194" s="148">
        <f>100*AT194/$AI194</f>
        <v>3.15184277435463</v>
      </c>
      <c r="AV194" s="145">
        <f>IF(AU194&gt;$AI$8,1,0)</f>
        <v>0</v>
      </c>
      <c r="AW194" s="148">
        <f>IF($R194=AT$17,AU194,0)</f>
        <v>0</v>
      </c>
      <c r="AX194" s="145">
        <v>6078</v>
      </c>
      <c r="AY194" s="148">
        <f>100*AX194/$AI194</f>
        <v>13.922165975674</v>
      </c>
      <c r="AZ194" s="145">
        <f>IF(AY194&gt;$AI$8,1,0)</f>
        <v>0</v>
      </c>
      <c r="BA194" s="148">
        <f>IF($R194=AX$17,AY194,0)</f>
        <v>0</v>
      </c>
      <c r="BB194" s="145">
        <v>2550</v>
      </c>
      <c r="BC194" s="148">
        <f>100*BB194/$AI194</f>
        <v>5.84098769956708</v>
      </c>
      <c r="BD194" s="145">
        <f>IF(BC194&gt;$AI$8,1,0)</f>
        <v>0</v>
      </c>
      <c r="BE194" s="148">
        <f>IF($R194=BB$17,BC194,0)</f>
        <v>0</v>
      </c>
      <c r="BF194" s="145">
        <v>0</v>
      </c>
      <c r="BG194" s="148">
        <f>100*BF194/$AI194</f>
        <v>0</v>
      </c>
      <c r="BH194" s="145">
        <f>IF(BG194&gt;$AI$8,1,0)</f>
        <v>0</v>
      </c>
      <c r="BI194" s="148">
        <f>IF($R194=BF$17,BG194,0)</f>
        <v>0</v>
      </c>
      <c r="BJ194" s="145">
        <v>0</v>
      </c>
      <c r="BK194" s="148">
        <f>100*BJ194/$AI194</f>
        <v>0</v>
      </c>
      <c r="BL194" s="145">
        <f>IF(BK194&gt;$AI$8,1,0)</f>
        <v>0</v>
      </c>
      <c r="BM194" s="148">
        <f>IF($R194=BJ$17,BK194,0)</f>
        <v>0</v>
      </c>
      <c r="BN194" s="145">
        <v>0</v>
      </c>
      <c r="BO194" s="148">
        <f>100*BN194/$AI194</f>
        <v>0</v>
      </c>
      <c r="BP194" s="145">
        <f>IF(BO194&gt;$AI$8,1,0)</f>
        <v>0</v>
      </c>
      <c r="BQ194" s="148">
        <f>IF($R194=BN$17,BO194,0)</f>
        <v>0</v>
      </c>
      <c r="BR194" s="145">
        <v>0</v>
      </c>
      <c r="BS194" s="148">
        <f>100*BR194/$AI194</f>
        <v>0</v>
      </c>
      <c r="BT194" s="145">
        <f>IF(BS194&gt;$AI$8,1,0)</f>
        <v>0</v>
      </c>
      <c r="BU194" s="148">
        <f>IF($R194=BR$17,BS194,0)</f>
        <v>0</v>
      </c>
      <c r="BV194" s="145">
        <v>0</v>
      </c>
      <c r="BW194" s="148">
        <f>100*BV194/$AI194</f>
        <v>0</v>
      </c>
      <c r="BX194" s="145">
        <f>IF(BW194&gt;$AI$8,1,0)</f>
        <v>0</v>
      </c>
      <c r="BY194" s="148">
        <f>IF($R194=BV$17,BW194,0)</f>
        <v>0</v>
      </c>
      <c r="BZ194" s="145">
        <v>0</v>
      </c>
      <c r="CA194" s="148">
        <f>100*BZ194/$AI194</f>
        <v>0</v>
      </c>
      <c r="CB194" s="145">
        <f>IF(CA194&gt;$AI$8,1,0)</f>
        <v>0</v>
      </c>
      <c r="CC194" s="148">
        <f>IF($R194=BZ$17,CA194,0)</f>
        <v>0</v>
      </c>
      <c r="CD194" s="145">
        <v>0</v>
      </c>
      <c r="CE194" s="148">
        <f>100*CD194/$AI194</f>
        <v>0</v>
      </c>
      <c r="CF194" s="145">
        <f>IF(CE194&gt;$AI$8,1,0)</f>
        <v>0</v>
      </c>
      <c r="CG194" s="148">
        <f>IF($R194=CD$17,CE194,0)</f>
        <v>0</v>
      </c>
      <c r="CH194" s="145">
        <v>0</v>
      </c>
      <c r="CI194" s="148">
        <f>100*CH194/$AI194</f>
        <v>0</v>
      </c>
      <c r="CJ194" s="145">
        <f>IF(CI194&gt;$AI$8,1,0)</f>
        <v>0</v>
      </c>
      <c r="CK194" s="148">
        <f>IF($R194=CH$17,CI194,0)</f>
        <v>0</v>
      </c>
      <c r="CL194" s="145">
        <v>1762</v>
      </c>
      <c r="CM194" s="145">
        <v>0</v>
      </c>
      <c r="CN194" s="149"/>
    </row>
    <row r="195" ht="15.75" customHeight="1">
      <c r="A195" t="s" s="179">
        <v>2775</v>
      </c>
      <c r="B195" t="s" s="180">
        <v>160</v>
      </c>
      <c r="C195" t="s" s="180">
        <v>1099</v>
      </c>
      <c r="D195" t="s" s="181">
        <v>162</v>
      </c>
      <c r="E195" t="s" s="182">
        <v>79</v>
      </c>
      <c r="F195" t="s" s="130">
        <v>80</v>
      </c>
      <c r="G195" t="s" s="130">
        <v>739</v>
      </c>
      <c r="H195" t="s" s="130">
        <v>1100</v>
      </c>
      <c r="I195" t="s" s="130">
        <v>49</v>
      </c>
      <c r="J195" t="s" s="130">
        <v>50</v>
      </c>
      <c r="K195" t="s" s="183">
        <f>_xlfn.IFS(Q195=0,O195,T195=1,R195,U195=1,AA195)</f>
        <v>28</v>
      </c>
      <c r="L195" s="189">
        <f>_xlfn.IFS(Q195=0,P195,T195=1,S195,U195=1,AB195)</f>
        <v>43.8385535244579</v>
      </c>
      <c r="M195" t="s" s="130">
        <f>IF(O195="Lab","over","under")</f>
        <v>2429</v>
      </c>
      <c r="N195" s="173">
        <v>1</v>
      </c>
      <c r="O195" t="s" s="184">
        <v>28</v>
      </c>
      <c r="P195" s="131">
        <f>AQ195</f>
        <v>43.8385535244579</v>
      </c>
      <c r="Q195" s="173">
        <f>T195+U195+V195</f>
        <v>0</v>
      </c>
      <c r="R195" t="s" s="185">
        <v>27</v>
      </c>
      <c r="S195" s="131">
        <f>AO195</f>
        <v>29.1571804336774</v>
      </c>
      <c r="T195" s="169"/>
      <c r="U195" s="169"/>
      <c r="V195" s="169"/>
      <c r="W195" s="169"/>
      <c r="X195" t="s" s="130">
        <f>IF($A195=Y195,"ok","bad")</f>
        <v>2430</v>
      </c>
      <c r="Y195" t="s" s="130">
        <v>2775</v>
      </c>
      <c r="Z195" t="s" s="130">
        <v>1099</v>
      </c>
      <c r="AA195" t="s" s="186">
        <v>217</v>
      </c>
      <c r="AB195" s="125">
        <f>100*AC195</f>
        <v>9.106783699999999</v>
      </c>
      <c r="AC195" s="191">
        <v>0.091067837</v>
      </c>
      <c r="AD195" t="s" s="187">
        <v>2365</v>
      </c>
      <c r="AE195" s="125">
        <v>5.8332044</v>
      </c>
      <c r="AF195" s="191">
        <v>0.058332044</v>
      </c>
      <c r="AG195" s="169"/>
      <c r="AH195" s="173">
        <v>79902</v>
      </c>
      <c r="AI195" s="173">
        <v>45241</v>
      </c>
      <c r="AJ195" s="173">
        <v>150</v>
      </c>
      <c r="AK195" s="173">
        <v>6642</v>
      </c>
      <c r="AL195" s="173">
        <v>13191</v>
      </c>
      <c r="AM195" s="175">
        <f>100*AL195/$AI195</f>
        <v>29.1571804336774</v>
      </c>
      <c r="AN195" s="173">
        <f>IF(AM195&gt;$AI$8,1,0)</f>
        <v>0</v>
      </c>
      <c r="AO195" s="175">
        <f>IF($R195=AL$17,AM195,0)</f>
        <v>29.1571804336774</v>
      </c>
      <c r="AP195" s="173">
        <v>19833</v>
      </c>
      <c r="AQ195" s="175">
        <f>100*AP195/$AI195</f>
        <v>43.8385535244579</v>
      </c>
      <c r="AR195" s="173">
        <f>IF(AQ195&gt;$AI$8,1,0)</f>
        <v>0</v>
      </c>
      <c r="AS195" s="175">
        <f>IF($R195=AP$17,AQ195,0)</f>
        <v>0</v>
      </c>
      <c r="AT195" s="173">
        <v>2404</v>
      </c>
      <c r="AU195" s="175">
        <f>100*AT195/$AI195</f>
        <v>5.31376406357065</v>
      </c>
      <c r="AV195" s="173">
        <f>IF(AU195&gt;$AI$8,1,0)</f>
        <v>0</v>
      </c>
      <c r="AW195" s="175">
        <f>IF($R195=AT$17,AU195,0)</f>
        <v>0</v>
      </c>
      <c r="AX195" s="173">
        <v>2639</v>
      </c>
      <c r="AY195" s="175">
        <f>100*AX195/$AI195</f>
        <v>5.83320439424416</v>
      </c>
      <c r="AZ195" s="173">
        <f>IF(AY195&gt;$AI$8,1,0)</f>
        <v>0</v>
      </c>
      <c r="BA195" s="175">
        <f>IF($R195=AX$17,AY195,0)</f>
        <v>0</v>
      </c>
      <c r="BB195" s="173">
        <v>2438</v>
      </c>
      <c r="BC195" s="175">
        <f>100*BB195/$AI195</f>
        <v>5.38891713268937</v>
      </c>
      <c r="BD195" s="173">
        <f>IF(BC195&gt;$AI$8,1,0)</f>
        <v>0</v>
      </c>
      <c r="BE195" s="175">
        <f>IF($R195=BB$17,BC195,0)</f>
        <v>0</v>
      </c>
      <c r="BF195" s="173">
        <v>0</v>
      </c>
      <c r="BG195" s="175">
        <f>100*BF195/$AI195</f>
        <v>0</v>
      </c>
      <c r="BH195" s="173">
        <f>IF(BG195&gt;$AI$8,1,0)</f>
        <v>0</v>
      </c>
      <c r="BI195" s="175">
        <f>IF($R195=BF$17,BG195,0)</f>
        <v>0</v>
      </c>
      <c r="BJ195" s="173">
        <v>0</v>
      </c>
      <c r="BK195" s="175">
        <f>100*BJ195/$AI195</f>
        <v>0</v>
      </c>
      <c r="BL195" s="173">
        <f>IF(BK195&gt;$AI$8,1,0)</f>
        <v>0</v>
      </c>
      <c r="BM195" s="175">
        <f>IF($R195=BJ$17,BK195,0)</f>
        <v>0</v>
      </c>
      <c r="BN195" s="173">
        <v>0</v>
      </c>
      <c r="BO195" s="175">
        <f>100*BN195/$AI195</f>
        <v>0</v>
      </c>
      <c r="BP195" s="173">
        <f>IF(BO195&gt;$AI$8,1,0)</f>
        <v>0</v>
      </c>
      <c r="BQ195" s="175">
        <f>IF($R195=BN$17,BO195,0)</f>
        <v>0</v>
      </c>
      <c r="BR195" s="173">
        <v>0</v>
      </c>
      <c r="BS195" s="175">
        <f>100*BR195/$AI195</f>
        <v>0</v>
      </c>
      <c r="BT195" s="173">
        <f>IF(BS195&gt;$AI$8,1,0)</f>
        <v>0</v>
      </c>
      <c r="BU195" s="175">
        <f>IF($R195=BR$17,BS195,0)</f>
        <v>0</v>
      </c>
      <c r="BV195" s="173">
        <v>0</v>
      </c>
      <c r="BW195" s="175">
        <f>100*BV195/$AI195</f>
        <v>0</v>
      </c>
      <c r="BX195" s="173">
        <f>IF(BW195&gt;$AI$8,1,0)</f>
        <v>0</v>
      </c>
      <c r="BY195" s="175">
        <f>IF($R195=BV$17,BW195,0)</f>
        <v>0</v>
      </c>
      <c r="BZ195" s="173">
        <v>0</v>
      </c>
      <c r="CA195" s="175">
        <f>100*BZ195/$AI195</f>
        <v>0</v>
      </c>
      <c r="CB195" s="173">
        <f>IF(CA195&gt;$AI$8,1,0)</f>
        <v>0</v>
      </c>
      <c r="CC195" s="175">
        <f>IF($R195=BZ$17,CA195,0)</f>
        <v>0</v>
      </c>
      <c r="CD195" s="173">
        <v>0</v>
      </c>
      <c r="CE195" s="175">
        <f>100*CD195/$AI195</f>
        <v>0</v>
      </c>
      <c r="CF195" s="173">
        <f>IF(CE195&gt;$AI$8,1,0)</f>
        <v>0</v>
      </c>
      <c r="CG195" s="175">
        <f>IF($R195=CD$17,CE195,0)</f>
        <v>0</v>
      </c>
      <c r="CH195" s="173">
        <v>0</v>
      </c>
      <c r="CI195" s="175">
        <f>100*CH195/$AI195</f>
        <v>0</v>
      </c>
      <c r="CJ195" s="173">
        <f>IF(CI195&gt;$AI$8,1,0)</f>
        <v>0</v>
      </c>
      <c r="CK195" s="175">
        <f>IF($R195=CH$17,CI195,0)</f>
        <v>0</v>
      </c>
      <c r="CL195" s="173">
        <v>0</v>
      </c>
      <c r="CM195" s="173">
        <v>0</v>
      </c>
      <c r="CN195" s="176"/>
    </row>
    <row r="196" ht="15.75" customHeight="1">
      <c r="A196" t="s" s="179">
        <v>2776</v>
      </c>
      <c r="B196" t="s" s="180">
        <v>256</v>
      </c>
      <c r="C196" t="s" s="180">
        <v>2777</v>
      </c>
      <c r="D196" t="s" s="181">
        <v>259</v>
      </c>
      <c r="E196" t="s" s="188">
        <v>79</v>
      </c>
      <c r="F196" t="s" s="146">
        <v>80</v>
      </c>
      <c r="G196" t="s" s="146">
        <v>1081</v>
      </c>
      <c r="H196" t="s" s="146">
        <v>725</v>
      </c>
      <c r="I196" t="s" s="146">
        <v>49</v>
      </c>
      <c r="J196" t="s" s="146">
        <v>50</v>
      </c>
      <c r="K196" t="s" s="183">
        <f>_xlfn.IFS(Q196=0,O196,T196=1,R196,U196=1,AA196)</f>
        <v>28</v>
      </c>
      <c r="L196" s="189">
        <f>_xlfn.IFS(Q196=0,P196,T196=1,S196,U196=1,AB196)</f>
        <v>47.1938849652687</v>
      </c>
      <c r="M196" t="s" s="146">
        <f>IF(O196="Lab","over","under")</f>
        <v>2429</v>
      </c>
      <c r="N196" s="145">
        <v>1</v>
      </c>
      <c r="O196" t="s" s="184">
        <v>28</v>
      </c>
      <c r="P196" s="147">
        <f>AQ196</f>
        <v>47.1938849652687</v>
      </c>
      <c r="Q196" s="145">
        <f>T196+U196+V196</f>
        <v>0</v>
      </c>
      <c r="R196" t="s" s="185">
        <v>2365</v>
      </c>
      <c r="S196" s="147">
        <f>BA196</f>
        <v>20.4783910250821</v>
      </c>
      <c r="T196" s="138"/>
      <c r="U196" s="138"/>
      <c r="V196" s="138"/>
      <c r="W196" s="138"/>
      <c r="X196" t="s" s="146">
        <f>IF($A196=Y196,"ok","bad")</f>
        <v>2430</v>
      </c>
      <c r="Y196" t="s" s="146">
        <v>2776</v>
      </c>
      <c r="Z196" t="s" s="146">
        <v>2777</v>
      </c>
      <c r="AA196" t="s" s="186">
        <v>27</v>
      </c>
      <c r="AB196" s="141">
        <f>100*AC196</f>
        <v>17.944023</v>
      </c>
      <c r="AC196" s="190">
        <v>0.17944023</v>
      </c>
      <c r="AD196" t="s" s="187">
        <v>2484</v>
      </c>
      <c r="AE196" s="141">
        <v>5.8331154</v>
      </c>
      <c r="AF196" s="190">
        <v>0.058331154</v>
      </c>
      <c r="AG196" s="138"/>
      <c r="AH196" s="145">
        <v>75123</v>
      </c>
      <c r="AI196" s="145">
        <v>34407</v>
      </c>
      <c r="AJ196" s="145">
        <v>92</v>
      </c>
      <c r="AK196" s="145">
        <v>9192</v>
      </c>
      <c r="AL196" s="145">
        <v>6174</v>
      </c>
      <c r="AM196" s="148">
        <f>100*AL196/$AI196</f>
        <v>17.9440230185718</v>
      </c>
      <c r="AN196" s="145">
        <f>IF(AM196&gt;$AI$8,1,0)</f>
        <v>0</v>
      </c>
      <c r="AO196" s="148">
        <f>IF($R196=AL$17,AM196,0)</f>
        <v>0</v>
      </c>
      <c r="AP196" s="145">
        <v>16238</v>
      </c>
      <c r="AQ196" s="148">
        <f>100*AP196/$AI196</f>
        <v>47.1938849652687</v>
      </c>
      <c r="AR196" s="145">
        <f>IF(AQ196&gt;$AI$8,1,0)</f>
        <v>0</v>
      </c>
      <c r="AS196" s="148">
        <f>IF($R196=AP$17,AQ196,0)</f>
        <v>0</v>
      </c>
      <c r="AT196" s="145">
        <v>1037</v>
      </c>
      <c r="AU196" s="148">
        <f>100*AT196/$AI196</f>
        <v>3.01392158572384</v>
      </c>
      <c r="AV196" s="145">
        <f>IF(AU196&gt;$AI$8,1,0)</f>
        <v>0</v>
      </c>
      <c r="AW196" s="148">
        <f>IF($R196=AT$17,AU196,0)</f>
        <v>0</v>
      </c>
      <c r="AX196" s="145">
        <v>7046</v>
      </c>
      <c r="AY196" s="148">
        <f>100*AX196/$AI196</f>
        <v>20.4783910250821</v>
      </c>
      <c r="AZ196" s="145">
        <f>IF(AY196&gt;$AI$8,1,0)</f>
        <v>0</v>
      </c>
      <c r="BA196" s="148">
        <f>IF($R196=AX$17,AY196,0)</f>
        <v>20.4783910250821</v>
      </c>
      <c r="BB196" s="145">
        <v>1522</v>
      </c>
      <c r="BC196" s="148">
        <f>100*BB196/$AI196</f>
        <v>4.42351847007876</v>
      </c>
      <c r="BD196" s="145">
        <f>IF(BC196&gt;$AI$8,1,0)</f>
        <v>0</v>
      </c>
      <c r="BE196" s="148">
        <f>IF($R196=BB$17,BC196,0)</f>
        <v>0</v>
      </c>
      <c r="BF196" s="145">
        <v>0</v>
      </c>
      <c r="BG196" s="148">
        <f>100*BF196/$AI196</f>
        <v>0</v>
      </c>
      <c r="BH196" s="145">
        <f>IF(BG196&gt;$AI$8,1,0)</f>
        <v>0</v>
      </c>
      <c r="BI196" s="148">
        <f>IF($R196=BF$17,BG196,0)</f>
        <v>0</v>
      </c>
      <c r="BJ196" s="145">
        <v>0</v>
      </c>
      <c r="BK196" s="148">
        <f>100*BJ196/$AI196</f>
        <v>0</v>
      </c>
      <c r="BL196" s="145">
        <f>IF(BK196&gt;$AI$8,1,0)</f>
        <v>0</v>
      </c>
      <c r="BM196" s="148">
        <f>IF($R196=BJ$17,BK196,0)</f>
        <v>0</v>
      </c>
      <c r="BN196" s="145">
        <v>0</v>
      </c>
      <c r="BO196" s="148">
        <f>100*BN196/$AI196</f>
        <v>0</v>
      </c>
      <c r="BP196" s="145">
        <f>IF(BO196&gt;$AI$8,1,0)</f>
        <v>0</v>
      </c>
      <c r="BQ196" s="148">
        <f>IF($R196=BN$17,BO196,0)</f>
        <v>0</v>
      </c>
      <c r="BR196" s="145">
        <v>0</v>
      </c>
      <c r="BS196" s="148">
        <f>100*BR196/$AI196</f>
        <v>0</v>
      </c>
      <c r="BT196" s="145">
        <f>IF(BS196&gt;$AI$8,1,0)</f>
        <v>0</v>
      </c>
      <c r="BU196" s="148">
        <f>IF($R196=BR$17,BS196,0)</f>
        <v>0</v>
      </c>
      <c r="BV196" s="145">
        <v>0</v>
      </c>
      <c r="BW196" s="148">
        <f>100*BV196/$AI196</f>
        <v>0</v>
      </c>
      <c r="BX196" s="145">
        <f>IF(BW196&gt;$AI$8,1,0)</f>
        <v>0</v>
      </c>
      <c r="BY196" s="148">
        <f>IF($R196=BV$17,BW196,0)</f>
        <v>0</v>
      </c>
      <c r="BZ196" s="145">
        <v>0</v>
      </c>
      <c r="CA196" s="148">
        <f>100*BZ196/$AI196</f>
        <v>0</v>
      </c>
      <c r="CB196" s="145">
        <f>IF(CA196&gt;$AI$8,1,0)</f>
        <v>0</v>
      </c>
      <c r="CC196" s="148">
        <f>IF($R196=BZ$17,CA196,0)</f>
        <v>0</v>
      </c>
      <c r="CD196" s="145">
        <v>0</v>
      </c>
      <c r="CE196" s="148">
        <f>100*CD196/$AI196</f>
        <v>0</v>
      </c>
      <c r="CF196" s="145">
        <f>IF(CE196&gt;$AI$8,1,0)</f>
        <v>0</v>
      </c>
      <c r="CG196" s="148">
        <f>IF($R196=CD$17,CE196,0)</f>
        <v>0</v>
      </c>
      <c r="CH196" s="145">
        <v>0</v>
      </c>
      <c r="CI196" s="148">
        <f>100*CH196/$AI196</f>
        <v>0</v>
      </c>
      <c r="CJ196" s="145">
        <f>IF(CI196&gt;$AI$8,1,0)</f>
        <v>0</v>
      </c>
      <c r="CK196" s="148">
        <f>IF($R196=CH$17,CI196,0)</f>
        <v>0</v>
      </c>
      <c r="CL196" s="145">
        <v>0</v>
      </c>
      <c r="CM196" s="145">
        <v>0</v>
      </c>
      <c r="CN196" s="149"/>
    </row>
    <row r="197" ht="15.75" customHeight="1">
      <c r="A197" t="s" s="179">
        <v>2778</v>
      </c>
      <c r="B197" t="s" s="180">
        <v>90</v>
      </c>
      <c r="C197" t="s" s="180">
        <v>2779</v>
      </c>
      <c r="D197" t="s" s="181">
        <v>93</v>
      </c>
      <c r="E197" t="s" s="182">
        <v>79</v>
      </c>
      <c r="F197" t="s" s="130">
        <v>80</v>
      </c>
      <c r="G197" t="s" s="130">
        <v>1393</v>
      </c>
      <c r="H197" t="s" s="130">
        <v>1394</v>
      </c>
      <c r="I197" t="s" s="130">
        <v>49</v>
      </c>
      <c r="J197" t="s" s="130">
        <v>50</v>
      </c>
      <c r="K197" t="s" s="183">
        <f>O197</f>
        <v>28</v>
      </c>
      <c r="L197" s="189">
        <f>P197</f>
        <v>51.8513415768264</v>
      </c>
      <c r="M197" t="s" s="130">
        <f>IF(O197="Lab","over","under")</f>
        <v>2429</v>
      </c>
      <c r="N197" s="173">
        <v>1</v>
      </c>
      <c r="O197" t="s" s="184">
        <v>28</v>
      </c>
      <c r="P197" s="131">
        <f>AQ197</f>
        <v>51.8513415768264</v>
      </c>
      <c r="Q197" s="173">
        <f>T197+U197+V197</f>
        <v>0</v>
      </c>
      <c r="R197" t="s" s="185">
        <v>31</v>
      </c>
      <c r="S197" s="131">
        <f>BE197</f>
        <v>23.4870664416354</v>
      </c>
      <c r="T197" s="169"/>
      <c r="U197" s="169"/>
      <c r="V197" s="169"/>
      <c r="W197" s="169"/>
      <c r="X197" t="s" s="130">
        <f>IF($A197=Y197,"ok","bad")</f>
        <v>2430</v>
      </c>
      <c r="Y197" t="s" s="130">
        <v>2778</v>
      </c>
      <c r="Z197" t="s" s="130">
        <v>2779</v>
      </c>
      <c r="AA197" t="s" s="186">
        <v>2484</v>
      </c>
      <c r="AB197" s="125">
        <f>100*AC197</f>
        <v>12.6063445</v>
      </c>
      <c r="AC197" s="191">
        <v>0.126063445</v>
      </c>
      <c r="AD197" t="s" s="187">
        <v>27</v>
      </c>
      <c r="AE197" s="125">
        <v>5.7796301</v>
      </c>
      <c r="AF197" s="191">
        <v>0.057796301</v>
      </c>
      <c r="AG197" s="169"/>
      <c r="AH197" s="173">
        <v>72608</v>
      </c>
      <c r="AI197" s="173">
        <v>29033</v>
      </c>
      <c r="AJ197" s="173">
        <v>193</v>
      </c>
      <c r="AK197" s="173">
        <v>8235</v>
      </c>
      <c r="AL197" s="173">
        <v>1678</v>
      </c>
      <c r="AM197" s="175">
        <f>100*AL197/$AI197</f>
        <v>5.77963007612028</v>
      </c>
      <c r="AN197" s="173">
        <f>IF(AM197&gt;$AI$8,1,0)</f>
        <v>0</v>
      </c>
      <c r="AO197" s="175">
        <f>IF($R197=AL$17,AM197,0)</f>
        <v>0</v>
      </c>
      <c r="AP197" s="173">
        <v>15054</v>
      </c>
      <c r="AQ197" s="175">
        <f>100*AP197/$AI197</f>
        <v>51.8513415768264</v>
      </c>
      <c r="AR197" s="173">
        <f>IF(AQ197&gt;$AI$8,1,0)</f>
        <v>1</v>
      </c>
      <c r="AS197" s="175">
        <f>IF($R197=AP$17,AQ197,0)</f>
        <v>0</v>
      </c>
      <c r="AT197" s="173">
        <v>0</v>
      </c>
      <c r="AU197" s="175">
        <f>100*AT197/$AI197</f>
        <v>0</v>
      </c>
      <c r="AV197" s="173">
        <f>IF(AU197&gt;$AI$8,1,0)</f>
        <v>0</v>
      </c>
      <c r="AW197" s="175">
        <f>IF($R197=AT$17,AU197,0)</f>
        <v>0</v>
      </c>
      <c r="AX197" s="173">
        <v>1313</v>
      </c>
      <c r="AY197" s="175">
        <f>100*AX197/$AI197</f>
        <v>4.52243998208935</v>
      </c>
      <c r="AZ197" s="173">
        <f>IF(AY197&gt;$AI$8,1,0)</f>
        <v>0</v>
      </c>
      <c r="BA197" s="175">
        <f>IF($R197=AX$17,AY197,0)</f>
        <v>0</v>
      </c>
      <c r="BB197" s="173">
        <v>6819</v>
      </c>
      <c r="BC197" s="175">
        <f>100*BB197/$AI197</f>
        <v>23.4870664416354</v>
      </c>
      <c r="BD197" s="173">
        <f>IF(BC197&gt;$AI$8,1,0)</f>
        <v>0</v>
      </c>
      <c r="BE197" s="175">
        <f>IF($R197=BB$17,BC197,0)</f>
        <v>23.4870664416354</v>
      </c>
      <c r="BF197" s="173">
        <v>0</v>
      </c>
      <c r="BG197" s="175">
        <f>100*BF197/$AI197</f>
        <v>0</v>
      </c>
      <c r="BH197" s="173">
        <f>IF(BG197&gt;$AI$8,1,0)</f>
        <v>0</v>
      </c>
      <c r="BI197" s="175">
        <f>IF($R197=BF$17,BG197,0)</f>
        <v>0</v>
      </c>
      <c r="BJ197" s="173">
        <v>0</v>
      </c>
      <c r="BK197" s="175">
        <f>100*BJ197/$AI197</f>
        <v>0</v>
      </c>
      <c r="BL197" s="173">
        <f>IF(BK197&gt;$AI$8,1,0)</f>
        <v>0</v>
      </c>
      <c r="BM197" s="175">
        <f>IF($R197=BJ$17,BK197,0)</f>
        <v>0</v>
      </c>
      <c r="BN197" s="173">
        <v>0</v>
      </c>
      <c r="BO197" s="175">
        <f>100*BN197/$AI197</f>
        <v>0</v>
      </c>
      <c r="BP197" s="173">
        <f>IF(BO197&gt;$AI$8,1,0)</f>
        <v>0</v>
      </c>
      <c r="BQ197" s="175">
        <f>IF($R197=BN$17,BO197,0)</f>
        <v>0</v>
      </c>
      <c r="BR197" s="173">
        <v>0</v>
      </c>
      <c r="BS197" s="175">
        <f>100*BR197/$AI197</f>
        <v>0</v>
      </c>
      <c r="BT197" s="173">
        <f>IF(BS197&gt;$AI$8,1,0)</f>
        <v>0</v>
      </c>
      <c r="BU197" s="175">
        <f>IF($R197=BR$17,BS197,0)</f>
        <v>0</v>
      </c>
      <c r="BV197" s="173">
        <v>0</v>
      </c>
      <c r="BW197" s="175">
        <f>100*BV197/$AI197</f>
        <v>0</v>
      </c>
      <c r="BX197" s="173">
        <f>IF(BW197&gt;$AI$8,1,0)</f>
        <v>0</v>
      </c>
      <c r="BY197" s="175">
        <f>IF($R197=BV$17,BW197,0)</f>
        <v>0</v>
      </c>
      <c r="BZ197" s="173">
        <v>0</v>
      </c>
      <c r="CA197" s="175">
        <f>100*BZ197/$AI197</f>
        <v>0</v>
      </c>
      <c r="CB197" s="173">
        <f>IF(CA197&gt;$AI$8,1,0)</f>
        <v>0</v>
      </c>
      <c r="CC197" s="175">
        <f>IF($R197=BZ$17,CA197,0)</f>
        <v>0</v>
      </c>
      <c r="CD197" s="173">
        <v>0</v>
      </c>
      <c r="CE197" s="175">
        <f>100*CD197/$AI197</f>
        <v>0</v>
      </c>
      <c r="CF197" s="173">
        <f>IF(CE197&gt;$AI$8,1,0)</f>
        <v>0</v>
      </c>
      <c r="CG197" s="175">
        <f>IF($R197=CD$17,CE197,0)</f>
        <v>0</v>
      </c>
      <c r="CH197" s="173">
        <v>0</v>
      </c>
      <c r="CI197" s="175">
        <f>100*CH197/$AI197</f>
        <v>0</v>
      </c>
      <c r="CJ197" s="173">
        <f>IF(CI197&gt;$AI$8,1,0)</f>
        <v>0</v>
      </c>
      <c r="CK197" s="175">
        <f>IF($R197=CH$17,CI197,0)</f>
        <v>0</v>
      </c>
      <c r="CL197" s="173">
        <v>0</v>
      </c>
      <c r="CM197" s="173">
        <v>0</v>
      </c>
      <c r="CN197" s="176"/>
    </row>
    <row r="198" ht="19.95" customHeight="1">
      <c r="A198" t="s" s="179">
        <v>2780</v>
      </c>
      <c r="B198" t="s" s="180">
        <v>160</v>
      </c>
      <c r="C198" t="s" s="180">
        <v>2119</v>
      </c>
      <c r="D198" t="s" s="181">
        <v>162</v>
      </c>
      <c r="E198" t="s" s="188">
        <v>79</v>
      </c>
      <c r="F198" t="s" s="146">
        <v>80</v>
      </c>
      <c r="G198" t="s" s="146">
        <v>157</v>
      </c>
      <c r="H198" t="s" s="146">
        <v>2120</v>
      </c>
      <c r="I198" t="s" s="146">
        <v>49</v>
      </c>
      <c r="J198" t="s" s="146">
        <v>50</v>
      </c>
      <c r="K198" t="s" s="183">
        <f>O198</f>
        <v>28</v>
      </c>
      <c r="L198" s="189">
        <f>P198</f>
        <v>57.4524260237123</v>
      </c>
      <c r="M198" t="s" s="146">
        <f>IF(O198="Lab","over","under")</f>
        <v>2429</v>
      </c>
      <c r="N198" s="145">
        <v>1</v>
      </c>
      <c r="O198" t="s" s="184">
        <v>28</v>
      </c>
      <c r="P198" s="147">
        <f>AQ198</f>
        <v>57.4524260237123</v>
      </c>
      <c r="Q198" s="145">
        <f>T198+U198+V198</f>
        <v>0</v>
      </c>
      <c r="R198" t="s" s="185">
        <v>31</v>
      </c>
      <c r="S198" s="147">
        <f>BE198</f>
        <v>19.0096642423035</v>
      </c>
      <c r="T198" s="138"/>
      <c r="U198" s="138"/>
      <c r="V198" s="138"/>
      <c r="W198" s="138"/>
      <c r="X198" t="s" s="146">
        <f>IF($A198=Y198,"ok","bad")</f>
        <v>2430</v>
      </c>
      <c r="Y198" t="s" s="146">
        <v>2780</v>
      </c>
      <c r="Z198" t="s" s="146">
        <v>2119</v>
      </c>
      <c r="AA198" t="s" s="186">
        <v>217</v>
      </c>
      <c r="AB198" s="141">
        <f>100*AC198</f>
        <v>5.8483611</v>
      </c>
      <c r="AC198" s="190">
        <v>0.058483611</v>
      </c>
      <c r="AD198" t="s" s="187">
        <v>27</v>
      </c>
      <c r="AE198" s="141">
        <v>5.7786191</v>
      </c>
      <c r="AF198" s="190">
        <v>0.057786191</v>
      </c>
      <c r="AG198" s="138"/>
      <c r="AH198" s="145">
        <v>75906</v>
      </c>
      <c r="AI198" s="145">
        <v>40148</v>
      </c>
      <c r="AJ198" s="145">
        <v>250</v>
      </c>
      <c r="AK198" s="145">
        <v>15434</v>
      </c>
      <c r="AL198" s="145">
        <v>2320</v>
      </c>
      <c r="AM198" s="148">
        <f>100*AL198/$AI198</f>
        <v>5.77861910929561</v>
      </c>
      <c r="AN198" s="145">
        <f>IF(AM198&gt;$AI$8,1,0)</f>
        <v>0</v>
      </c>
      <c r="AO198" s="148">
        <f>IF($R198=AL$17,AM198,0)</f>
        <v>0</v>
      </c>
      <c r="AP198" s="145">
        <v>23066</v>
      </c>
      <c r="AQ198" s="148">
        <f>100*AP198/$AI198</f>
        <v>57.4524260237123</v>
      </c>
      <c r="AR198" s="145">
        <f>IF(AQ198&gt;$AI$8,1,0)</f>
        <v>1</v>
      </c>
      <c r="AS198" s="148">
        <f>IF($R198=AP$17,AQ198,0)</f>
        <v>0</v>
      </c>
      <c r="AT198" s="145">
        <v>1928</v>
      </c>
      <c r="AU198" s="148">
        <f>100*AT198/$AI198</f>
        <v>4.80223174255256</v>
      </c>
      <c r="AV198" s="145">
        <f>IF(AU198&gt;$AI$8,1,0)</f>
        <v>0</v>
      </c>
      <c r="AW198" s="148">
        <f>IF($R198=AT$17,AU198,0)</f>
        <v>0</v>
      </c>
      <c r="AX198" s="145">
        <v>1602</v>
      </c>
      <c r="AY198" s="148">
        <f>100*AX198/$AI198</f>
        <v>3.99023612633257</v>
      </c>
      <c r="AZ198" s="145">
        <f>IF(AY198&gt;$AI$8,1,0)</f>
        <v>0</v>
      </c>
      <c r="BA198" s="148">
        <f>IF($R198=AX$17,AY198,0)</f>
        <v>0</v>
      </c>
      <c r="BB198" s="145">
        <v>7632</v>
      </c>
      <c r="BC198" s="148">
        <f>100*BB198/$AI198</f>
        <v>19.0096642423035</v>
      </c>
      <c r="BD198" s="145">
        <f>IF(BC198&gt;$AI$8,1,0)</f>
        <v>0</v>
      </c>
      <c r="BE198" s="148">
        <f>IF($R198=BB$17,BC198,0)</f>
        <v>19.0096642423035</v>
      </c>
      <c r="BF198" s="145">
        <v>0</v>
      </c>
      <c r="BG198" s="148">
        <f>100*BF198/$AI198</f>
        <v>0</v>
      </c>
      <c r="BH198" s="145">
        <f>IF(BG198&gt;$AI$8,1,0)</f>
        <v>0</v>
      </c>
      <c r="BI198" s="148">
        <f>IF($R198=BF$17,BG198,0)</f>
        <v>0</v>
      </c>
      <c r="BJ198" s="145">
        <v>0</v>
      </c>
      <c r="BK198" s="148">
        <f>100*BJ198/$AI198</f>
        <v>0</v>
      </c>
      <c r="BL198" s="145">
        <f>IF(BK198&gt;$AI$8,1,0)</f>
        <v>0</v>
      </c>
      <c r="BM198" s="148">
        <f>IF($R198=BJ$17,BK198,0)</f>
        <v>0</v>
      </c>
      <c r="BN198" s="145">
        <v>0</v>
      </c>
      <c r="BO198" s="148">
        <f>100*BN198/$AI198</f>
        <v>0</v>
      </c>
      <c r="BP198" s="145">
        <f>IF(BO198&gt;$AI$8,1,0)</f>
        <v>0</v>
      </c>
      <c r="BQ198" s="148">
        <f>IF($R198=BN$17,BO198,0)</f>
        <v>0</v>
      </c>
      <c r="BR198" s="145">
        <v>0</v>
      </c>
      <c r="BS198" s="148">
        <f>100*BR198/$AI198</f>
        <v>0</v>
      </c>
      <c r="BT198" s="145">
        <f>IF(BS198&gt;$AI$8,1,0)</f>
        <v>0</v>
      </c>
      <c r="BU198" s="148">
        <f>IF($R198=BR$17,BS198,0)</f>
        <v>0</v>
      </c>
      <c r="BV198" s="145">
        <v>0</v>
      </c>
      <c r="BW198" s="148">
        <f>100*BV198/$AI198</f>
        <v>0</v>
      </c>
      <c r="BX198" s="145">
        <f>IF(BW198&gt;$AI$8,1,0)</f>
        <v>0</v>
      </c>
      <c r="BY198" s="148">
        <f>IF($R198=BV$17,BW198,0)</f>
        <v>0</v>
      </c>
      <c r="BZ198" s="145">
        <v>0</v>
      </c>
      <c r="CA198" s="148">
        <f>100*BZ198/$AI198</f>
        <v>0</v>
      </c>
      <c r="CB198" s="145">
        <f>IF(CA198&gt;$AI$8,1,0)</f>
        <v>0</v>
      </c>
      <c r="CC198" s="148">
        <f>IF($R198=BZ$17,CA198,0)</f>
        <v>0</v>
      </c>
      <c r="CD198" s="145">
        <v>0</v>
      </c>
      <c r="CE198" s="148">
        <f>100*CD198/$AI198</f>
        <v>0</v>
      </c>
      <c r="CF198" s="145">
        <f>IF(CE198&gt;$AI$8,1,0)</f>
        <v>0</v>
      </c>
      <c r="CG198" s="148">
        <f>IF($R198=CD$17,CE198,0)</f>
        <v>0</v>
      </c>
      <c r="CH198" s="145">
        <v>0</v>
      </c>
      <c r="CI198" s="148">
        <f>100*CH198/$AI198</f>
        <v>0</v>
      </c>
      <c r="CJ198" s="145">
        <f>IF(CI198&gt;$AI$8,1,0)</f>
        <v>0</v>
      </c>
      <c r="CK198" s="148">
        <f>IF($R198=CH$17,CI198,0)</f>
        <v>0</v>
      </c>
      <c r="CL198" s="145">
        <v>0</v>
      </c>
      <c r="CM198" s="145">
        <v>0</v>
      </c>
      <c r="CN198" s="149"/>
    </row>
    <row r="199" ht="15.75" customHeight="1">
      <c r="A199" t="s" s="179">
        <v>2781</v>
      </c>
      <c r="B199" t="s" s="180">
        <v>166</v>
      </c>
      <c r="C199" t="s" s="180">
        <v>771</v>
      </c>
      <c r="D199" t="s" s="181">
        <v>169</v>
      </c>
      <c r="E199" t="s" s="182">
        <v>79</v>
      </c>
      <c r="F199" t="s" s="130">
        <v>46</v>
      </c>
      <c r="G199" t="s" s="130">
        <v>2782</v>
      </c>
      <c r="H199" t="s" s="130">
        <v>772</v>
      </c>
      <c r="I199" t="s" s="130">
        <v>49</v>
      </c>
      <c r="J199" t="s" s="130">
        <v>50</v>
      </c>
      <c r="K199" t="s" s="183">
        <f>O199</f>
        <v>28</v>
      </c>
      <c r="L199" s="189">
        <f>P199</f>
        <v>52.3546867944004</v>
      </c>
      <c r="M199" t="s" s="130">
        <f>IF(O199="Lab","over","under")</f>
        <v>2429</v>
      </c>
      <c r="N199" s="173">
        <v>1</v>
      </c>
      <c r="O199" t="s" s="184">
        <v>28</v>
      </c>
      <c r="P199" s="131">
        <f>AQ199</f>
        <v>52.3546867944004</v>
      </c>
      <c r="Q199" s="173">
        <f>T199+U199+V199</f>
        <v>0</v>
      </c>
      <c r="R199" t="s" s="185">
        <v>27</v>
      </c>
      <c r="S199" s="131">
        <f>AO199</f>
        <v>22.9178762660474</v>
      </c>
      <c r="T199" s="169"/>
      <c r="U199" s="169"/>
      <c r="V199" s="169"/>
      <c r="W199" s="169"/>
      <c r="X199" t="s" s="130">
        <f>IF($A199=Y199,"ok","bad")</f>
        <v>2430</v>
      </c>
      <c r="Y199" t="s" s="130">
        <v>2781</v>
      </c>
      <c r="Z199" t="s" s="130">
        <v>771</v>
      </c>
      <c r="AA199" t="s" s="186">
        <v>2763</v>
      </c>
      <c r="AB199" s="125">
        <f>100*AC199</f>
        <v>6.3221728</v>
      </c>
      <c r="AC199" s="191">
        <v>0.063221728</v>
      </c>
      <c r="AD199" t="s" s="187">
        <v>31</v>
      </c>
      <c r="AE199" s="125">
        <v>5.7351139</v>
      </c>
      <c r="AF199" s="191">
        <v>0.057351139</v>
      </c>
      <c r="AG199" s="169"/>
      <c r="AH199" s="173">
        <v>69759</v>
      </c>
      <c r="AI199" s="173">
        <v>31002</v>
      </c>
      <c r="AJ199" s="173">
        <v>475</v>
      </c>
      <c r="AK199" s="173">
        <v>9126</v>
      </c>
      <c r="AL199" s="173">
        <v>7105</v>
      </c>
      <c r="AM199" s="175">
        <f>100*AL199/$AI199</f>
        <v>22.9178762660474</v>
      </c>
      <c r="AN199" s="173">
        <f>IF(AM199&gt;$AI$8,1,0)</f>
        <v>0</v>
      </c>
      <c r="AO199" s="175">
        <f>IF($R199=AL$17,AM199,0)</f>
        <v>22.9178762660474</v>
      </c>
      <c r="AP199" s="173">
        <v>16231</v>
      </c>
      <c r="AQ199" s="175">
        <f>100*AP199/$AI199</f>
        <v>52.3546867944004</v>
      </c>
      <c r="AR199" s="173">
        <f>IF(AQ199&gt;$AI$8,1,0)</f>
        <v>1</v>
      </c>
      <c r="AS199" s="175">
        <f>IF($R199=AP$17,AQ199,0)</f>
        <v>0</v>
      </c>
      <c r="AT199" s="173">
        <v>1045</v>
      </c>
      <c r="AU199" s="175">
        <f>100*AT199/$AI199</f>
        <v>3.37075027417586</v>
      </c>
      <c r="AV199" s="173">
        <f>IF(AU199&gt;$AI$8,1,0)</f>
        <v>0</v>
      </c>
      <c r="AW199" s="175">
        <f>IF($R199=AT$17,AU199,0)</f>
        <v>0</v>
      </c>
      <c r="AX199" s="173">
        <v>0</v>
      </c>
      <c r="AY199" s="175">
        <f>100*AX199/$AI199</f>
        <v>0</v>
      </c>
      <c r="AZ199" s="173">
        <f>IF(AY199&gt;$AI$8,1,0)</f>
        <v>0</v>
      </c>
      <c r="BA199" s="175">
        <f>IF($R199=AX$17,AY199,0)</f>
        <v>0</v>
      </c>
      <c r="BB199" s="173">
        <v>1778</v>
      </c>
      <c r="BC199" s="175">
        <f>100*BB199/$AI199</f>
        <v>5.7351138636217</v>
      </c>
      <c r="BD199" s="173">
        <f>IF(BC199&gt;$AI$8,1,0)</f>
        <v>0</v>
      </c>
      <c r="BE199" s="175">
        <f>IF($R199=BB$17,BC199,0)</f>
        <v>0</v>
      </c>
      <c r="BF199" s="173">
        <v>0</v>
      </c>
      <c r="BG199" s="175">
        <f>100*BF199/$AI199</f>
        <v>0</v>
      </c>
      <c r="BH199" s="173">
        <f>IF(BG199&gt;$AI$8,1,0)</f>
        <v>0</v>
      </c>
      <c r="BI199" s="175">
        <f>IF($R199=BF$17,BG199,0)</f>
        <v>0</v>
      </c>
      <c r="BJ199" s="173">
        <v>0</v>
      </c>
      <c r="BK199" s="175">
        <f>100*BJ199/$AI199</f>
        <v>0</v>
      </c>
      <c r="BL199" s="173">
        <f>IF(BK199&gt;$AI$8,1,0)</f>
        <v>0</v>
      </c>
      <c r="BM199" s="175">
        <f>IF($R199=BJ$17,BK199,0)</f>
        <v>0</v>
      </c>
      <c r="BN199" s="173">
        <v>0</v>
      </c>
      <c r="BO199" s="175">
        <f>100*BN199/$AI199</f>
        <v>0</v>
      </c>
      <c r="BP199" s="173">
        <f>IF(BO199&gt;$AI$8,1,0)</f>
        <v>0</v>
      </c>
      <c r="BQ199" s="175">
        <f>IF($R199=BN$17,BO199,0)</f>
        <v>0</v>
      </c>
      <c r="BR199" s="173">
        <v>0</v>
      </c>
      <c r="BS199" s="175">
        <f>100*BR199/$AI199</f>
        <v>0</v>
      </c>
      <c r="BT199" s="173">
        <f>IF(BS199&gt;$AI$8,1,0)</f>
        <v>0</v>
      </c>
      <c r="BU199" s="175">
        <f>IF($R199=BR$17,BS199,0)</f>
        <v>0</v>
      </c>
      <c r="BV199" s="173">
        <v>0</v>
      </c>
      <c r="BW199" s="175">
        <f>100*BV199/$AI199</f>
        <v>0</v>
      </c>
      <c r="BX199" s="173">
        <f>IF(BW199&gt;$AI$8,1,0)</f>
        <v>0</v>
      </c>
      <c r="BY199" s="175">
        <f>IF($R199=BV$17,BW199,0)</f>
        <v>0</v>
      </c>
      <c r="BZ199" s="173">
        <v>0</v>
      </c>
      <c r="CA199" s="175">
        <f>100*BZ199/$AI199</f>
        <v>0</v>
      </c>
      <c r="CB199" s="173">
        <f>IF(CA199&gt;$AI$8,1,0)</f>
        <v>0</v>
      </c>
      <c r="CC199" s="175">
        <f>IF($R199=BZ$17,CA199,0)</f>
        <v>0</v>
      </c>
      <c r="CD199" s="173">
        <v>0</v>
      </c>
      <c r="CE199" s="175">
        <f>100*CD199/$AI199</f>
        <v>0</v>
      </c>
      <c r="CF199" s="173">
        <f>IF(CE199&gt;$AI$8,1,0)</f>
        <v>0</v>
      </c>
      <c r="CG199" s="175">
        <f>IF($R199=CD$17,CE199,0)</f>
        <v>0</v>
      </c>
      <c r="CH199" s="173">
        <v>0</v>
      </c>
      <c r="CI199" s="175">
        <f>100*CH199/$AI199</f>
        <v>0</v>
      </c>
      <c r="CJ199" s="173">
        <f>IF(CI199&gt;$AI$8,1,0)</f>
        <v>0</v>
      </c>
      <c r="CK199" s="175">
        <f>IF($R199=CH$17,CI199,0)</f>
        <v>0</v>
      </c>
      <c r="CL199" s="173">
        <v>0</v>
      </c>
      <c r="CM199" s="173">
        <v>0</v>
      </c>
      <c r="CN199" s="176"/>
    </row>
    <row r="200" ht="19.95" customHeight="1">
      <c r="A200" t="s" s="179">
        <v>2783</v>
      </c>
      <c r="B200" t="s" s="180">
        <v>42</v>
      </c>
      <c r="C200" t="s" s="180">
        <v>2784</v>
      </c>
      <c r="D200" t="s" s="181">
        <v>45</v>
      </c>
      <c r="E200" t="s" s="188">
        <v>45</v>
      </c>
      <c r="F200" t="s" s="146">
        <v>46</v>
      </c>
      <c r="G200" t="s" s="146">
        <v>366</v>
      </c>
      <c r="H200" t="s" s="146">
        <v>1756</v>
      </c>
      <c r="I200" t="s" s="146">
        <v>49</v>
      </c>
      <c r="J200" t="s" s="146">
        <v>50</v>
      </c>
      <c r="K200" t="s" s="183">
        <f>_xlfn.IFS(Q200=0,O200,T200=1,R200,U200=1,AA200)</f>
        <v>28</v>
      </c>
      <c r="L200" s="189">
        <f>_xlfn.IFS(Q200=0,P200,T200=1,S200,U200=1,AB200)</f>
        <v>47.8076300061442</v>
      </c>
      <c r="M200" t="s" s="146">
        <f>IF(O200="Lab","over","under")</f>
        <v>2429</v>
      </c>
      <c r="N200" s="145">
        <v>1</v>
      </c>
      <c r="O200" t="s" s="184">
        <v>28</v>
      </c>
      <c r="P200" s="147">
        <f>AQ200</f>
        <v>47.8076300061442</v>
      </c>
      <c r="Q200" s="145">
        <f>T200+U200+V200</f>
        <v>0</v>
      </c>
      <c r="R200" t="s" s="185">
        <v>2365</v>
      </c>
      <c r="S200" s="147">
        <f>BA200</f>
        <v>26.0514997486455</v>
      </c>
      <c r="T200" s="138"/>
      <c r="U200" s="138"/>
      <c r="V200" s="138"/>
      <c r="W200" s="138"/>
      <c r="X200" t="s" s="146">
        <f>IF($A200=Y200,"ok","bad")</f>
        <v>2430</v>
      </c>
      <c r="Y200" t="s" s="146">
        <v>2783</v>
      </c>
      <c r="Z200" t="s" s="146">
        <v>2784</v>
      </c>
      <c r="AA200" t="s" s="186">
        <v>33</v>
      </c>
      <c r="AB200" s="141">
        <f>100*AC200</f>
        <v>14.51712</v>
      </c>
      <c r="AC200" s="190">
        <v>0.1451712</v>
      </c>
      <c r="AD200" t="s" s="187">
        <v>27</v>
      </c>
      <c r="AE200" s="141">
        <v>5.7252974</v>
      </c>
      <c r="AF200" s="190">
        <v>0.057252974</v>
      </c>
      <c r="AG200" s="138"/>
      <c r="AH200" s="145">
        <v>74493</v>
      </c>
      <c r="AI200" s="145">
        <v>35806</v>
      </c>
      <c r="AJ200" s="145">
        <v>136</v>
      </c>
      <c r="AK200" s="145">
        <v>7790</v>
      </c>
      <c r="AL200" s="145">
        <v>2050</v>
      </c>
      <c r="AM200" s="148">
        <f>100*AL200/$AI200</f>
        <v>5.72529743618388</v>
      </c>
      <c r="AN200" s="145">
        <f>IF(AM200&gt;$AI$8,1,0)</f>
        <v>0</v>
      </c>
      <c r="AO200" s="148">
        <f>IF($R200=AL$17,AM200,0)</f>
        <v>0</v>
      </c>
      <c r="AP200" s="145">
        <v>17118</v>
      </c>
      <c r="AQ200" s="148">
        <f>100*AP200/$AI200</f>
        <v>47.8076300061442</v>
      </c>
      <c r="AR200" s="145">
        <f>IF(AQ200&gt;$AI$8,1,0)</f>
        <v>0</v>
      </c>
      <c r="AS200" s="148">
        <f>IF($R200=AP$17,AQ200,0)</f>
        <v>0</v>
      </c>
      <c r="AT200" s="145">
        <v>935</v>
      </c>
      <c r="AU200" s="148">
        <f>100*AT200/$AI200</f>
        <v>2.61129419650338</v>
      </c>
      <c r="AV200" s="145">
        <f>IF(AU200&gt;$AI$8,1,0)</f>
        <v>0</v>
      </c>
      <c r="AW200" s="148">
        <f>IF($R200=AT$17,AU200,0)</f>
        <v>0</v>
      </c>
      <c r="AX200" s="145">
        <v>9328</v>
      </c>
      <c r="AY200" s="148">
        <f>100*AX200/$AI200</f>
        <v>26.0514997486455</v>
      </c>
      <c r="AZ200" s="145">
        <f>IF(AY200&gt;$AI$8,1,0)</f>
        <v>0</v>
      </c>
      <c r="BA200" s="148">
        <f>IF($R200=AX$17,AY200,0)</f>
        <v>26.0514997486455</v>
      </c>
      <c r="BB200" s="145">
        <v>1177</v>
      </c>
      <c r="BC200" s="148">
        <f>100*BB200/$AI200</f>
        <v>3.28715857677484</v>
      </c>
      <c r="BD200" s="145">
        <f>IF(BC200&gt;$AI$8,1,0)</f>
        <v>0</v>
      </c>
      <c r="BE200" s="148">
        <f>IF($R200=BB$17,BC200,0)</f>
        <v>0</v>
      </c>
      <c r="BF200" s="145">
        <v>0</v>
      </c>
      <c r="BG200" s="148">
        <f>100*BF200/$AI200</f>
        <v>0</v>
      </c>
      <c r="BH200" s="145">
        <f>IF(BG200&gt;$AI$8,1,0)</f>
        <v>0</v>
      </c>
      <c r="BI200" s="148">
        <f>IF($R200=BF$17,BG200,0)</f>
        <v>0</v>
      </c>
      <c r="BJ200" s="145">
        <v>5198</v>
      </c>
      <c r="BK200" s="148">
        <f>100*BJ200/$AI200</f>
        <v>14.5171200357482</v>
      </c>
      <c r="BL200" s="145">
        <f>IF(BK200&gt;$AI$8,1,0)</f>
        <v>0</v>
      </c>
      <c r="BM200" s="148">
        <f>IF($R200=BJ$17,BK200,0)</f>
        <v>0</v>
      </c>
      <c r="BN200" s="145">
        <v>0</v>
      </c>
      <c r="BO200" s="148">
        <f>100*BN200/$AI200</f>
        <v>0</v>
      </c>
      <c r="BP200" s="145">
        <f>IF(BO200&gt;$AI$8,1,0)</f>
        <v>0</v>
      </c>
      <c r="BQ200" s="148">
        <f>IF($R200=BN$17,BO200,0)</f>
        <v>0</v>
      </c>
      <c r="BR200" s="145">
        <v>0</v>
      </c>
      <c r="BS200" s="148">
        <f>100*BR200/$AI200</f>
        <v>0</v>
      </c>
      <c r="BT200" s="145">
        <f>IF(BS200&gt;$AI$8,1,0)</f>
        <v>0</v>
      </c>
      <c r="BU200" s="148">
        <f>IF($R200=BR$17,BS200,0)</f>
        <v>0</v>
      </c>
      <c r="BV200" s="145">
        <v>0</v>
      </c>
      <c r="BW200" s="148">
        <f>100*BV200/$AI200</f>
        <v>0</v>
      </c>
      <c r="BX200" s="145">
        <f>IF(BW200&gt;$AI$8,1,0)</f>
        <v>0</v>
      </c>
      <c r="BY200" s="148">
        <f>IF($R200=BV$17,BW200,0)</f>
        <v>0</v>
      </c>
      <c r="BZ200" s="145">
        <v>0</v>
      </c>
      <c r="CA200" s="148">
        <f>100*BZ200/$AI200</f>
        <v>0</v>
      </c>
      <c r="CB200" s="145">
        <f>IF(CA200&gt;$AI$8,1,0)</f>
        <v>0</v>
      </c>
      <c r="CC200" s="148">
        <f>IF($R200=BZ$17,CA200,0)</f>
        <v>0</v>
      </c>
      <c r="CD200" s="145">
        <v>0</v>
      </c>
      <c r="CE200" s="148">
        <f>100*CD200/$AI200</f>
        <v>0</v>
      </c>
      <c r="CF200" s="145">
        <f>IF(CE200&gt;$AI$8,1,0)</f>
        <v>0</v>
      </c>
      <c r="CG200" s="148">
        <f>IF($R200=CD$17,CE200,0)</f>
        <v>0</v>
      </c>
      <c r="CH200" s="145">
        <v>0</v>
      </c>
      <c r="CI200" s="148">
        <f>100*CH200/$AI200</f>
        <v>0</v>
      </c>
      <c r="CJ200" s="145">
        <f>IF(CI200&gt;$AI$8,1,0)</f>
        <v>0</v>
      </c>
      <c r="CK200" s="148">
        <f>IF($R200=CH$17,CI200,0)</f>
        <v>0</v>
      </c>
      <c r="CL200" s="145">
        <v>728</v>
      </c>
      <c r="CM200" s="145">
        <v>0</v>
      </c>
      <c r="CN200" s="149"/>
    </row>
    <row r="201" ht="15.75" customHeight="1">
      <c r="A201" t="s" s="179">
        <v>2785</v>
      </c>
      <c r="B201" t="s" s="180">
        <v>256</v>
      </c>
      <c r="C201" t="s" s="180">
        <v>1178</v>
      </c>
      <c r="D201" t="s" s="181">
        <v>259</v>
      </c>
      <c r="E201" t="s" s="182">
        <v>79</v>
      </c>
      <c r="F201" t="s" s="130">
        <v>46</v>
      </c>
      <c r="G201" t="s" s="130">
        <v>1179</v>
      </c>
      <c r="H201" t="s" s="130">
        <v>1180</v>
      </c>
      <c r="I201" t="s" s="130">
        <v>64</v>
      </c>
      <c r="J201" t="s" s="130">
        <v>50</v>
      </c>
      <c r="K201" t="s" s="183">
        <f>_xlfn.IFS(Q201=0,O201,T201=1,R201,U201=1,AA201)</f>
        <v>28</v>
      </c>
      <c r="L201" s="189">
        <f>_xlfn.IFS(Q201=0,P201,T201=1,S201,U201=1,AB201)</f>
        <v>47.0548561151079</v>
      </c>
      <c r="M201" t="s" s="130">
        <f>IF(O201="Lab","over","under")</f>
        <v>2429</v>
      </c>
      <c r="N201" s="173">
        <v>1</v>
      </c>
      <c r="O201" t="s" s="184">
        <v>28</v>
      </c>
      <c r="P201" s="131">
        <f>AQ201</f>
        <v>47.0548561151079</v>
      </c>
      <c r="Q201" s="173">
        <f>T201+U201+V201</f>
        <v>0</v>
      </c>
      <c r="R201" t="s" s="185">
        <v>2365</v>
      </c>
      <c r="S201" s="131">
        <f>BA201</f>
        <v>29.1466826538769</v>
      </c>
      <c r="T201" s="169"/>
      <c r="U201" s="169"/>
      <c r="V201" s="169"/>
      <c r="W201" s="169"/>
      <c r="X201" t="s" s="130">
        <f>IF($A201=Y201,"ok","bad")</f>
        <v>2430</v>
      </c>
      <c r="Y201" t="s" s="130">
        <v>2785</v>
      </c>
      <c r="Z201" t="s" s="130">
        <v>1178</v>
      </c>
      <c r="AA201" t="s" s="186">
        <v>27</v>
      </c>
      <c r="AB201" s="125">
        <f>100*AC201</f>
        <v>13.7739808</v>
      </c>
      <c r="AC201" s="191">
        <v>0.137739808</v>
      </c>
      <c r="AD201" t="s" s="187">
        <v>29</v>
      </c>
      <c r="AE201" s="125">
        <v>5.7204237</v>
      </c>
      <c r="AF201" s="191">
        <v>0.057204237</v>
      </c>
      <c r="AG201" s="169"/>
      <c r="AH201" s="173">
        <v>78448</v>
      </c>
      <c r="AI201" s="173">
        <v>40032</v>
      </c>
      <c r="AJ201" s="173">
        <v>101</v>
      </c>
      <c r="AK201" s="173">
        <v>7169</v>
      </c>
      <c r="AL201" s="173">
        <v>5514</v>
      </c>
      <c r="AM201" s="175">
        <f>100*AL201/$AI201</f>
        <v>13.7739808153477</v>
      </c>
      <c r="AN201" s="173">
        <f>IF(AM201&gt;$AI$8,1,0)</f>
        <v>0</v>
      </c>
      <c r="AO201" s="175">
        <f>IF($R201=AL$17,AM201,0)</f>
        <v>0</v>
      </c>
      <c r="AP201" s="173">
        <v>18837</v>
      </c>
      <c r="AQ201" s="175">
        <f>100*AP201/$AI201</f>
        <v>47.0548561151079</v>
      </c>
      <c r="AR201" s="173">
        <f>IF(AQ201&gt;$AI$8,1,0)</f>
        <v>0</v>
      </c>
      <c r="AS201" s="175">
        <f>IF($R201=AP$17,AQ201,0)</f>
        <v>0</v>
      </c>
      <c r="AT201" s="173">
        <v>2290</v>
      </c>
      <c r="AU201" s="175">
        <f>100*AT201/$AI201</f>
        <v>5.72042366107114</v>
      </c>
      <c r="AV201" s="173">
        <f>IF(AU201&gt;$AI$8,1,0)</f>
        <v>0</v>
      </c>
      <c r="AW201" s="175">
        <f>IF($R201=AT$17,AU201,0)</f>
        <v>0</v>
      </c>
      <c r="AX201" s="173">
        <v>11668</v>
      </c>
      <c r="AY201" s="175">
        <f>100*AX201/$AI201</f>
        <v>29.1466826538769</v>
      </c>
      <c r="AZ201" s="173">
        <f>IF(AY201&gt;$AI$8,1,0)</f>
        <v>0</v>
      </c>
      <c r="BA201" s="175">
        <f>IF($R201=AX$17,AY201,0)</f>
        <v>29.1466826538769</v>
      </c>
      <c r="BB201" s="173">
        <v>1723</v>
      </c>
      <c r="BC201" s="175">
        <f>100*BB201/$AI201</f>
        <v>4.30405675459632</v>
      </c>
      <c r="BD201" s="173">
        <f>IF(BC201&gt;$AI$8,1,0)</f>
        <v>0</v>
      </c>
      <c r="BE201" s="175">
        <f>IF($R201=BB$17,BC201,0)</f>
        <v>0</v>
      </c>
      <c r="BF201" s="173">
        <v>0</v>
      </c>
      <c r="BG201" s="175">
        <f>100*BF201/$AI201</f>
        <v>0</v>
      </c>
      <c r="BH201" s="173">
        <f>IF(BG201&gt;$AI$8,1,0)</f>
        <v>0</v>
      </c>
      <c r="BI201" s="175">
        <f>IF($R201=BF$17,BG201,0)</f>
        <v>0</v>
      </c>
      <c r="BJ201" s="173">
        <v>0</v>
      </c>
      <c r="BK201" s="175">
        <f>100*BJ201/$AI201</f>
        <v>0</v>
      </c>
      <c r="BL201" s="173">
        <f>IF(BK201&gt;$AI$8,1,0)</f>
        <v>0</v>
      </c>
      <c r="BM201" s="175">
        <f>IF($R201=BJ$17,BK201,0)</f>
        <v>0</v>
      </c>
      <c r="BN201" s="173">
        <v>0</v>
      </c>
      <c r="BO201" s="175">
        <f>100*BN201/$AI201</f>
        <v>0</v>
      </c>
      <c r="BP201" s="173">
        <f>IF(BO201&gt;$AI$8,1,0)</f>
        <v>0</v>
      </c>
      <c r="BQ201" s="175">
        <f>IF($R201=BN$17,BO201,0)</f>
        <v>0</v>
      </c>
      <c r="BR201" s="173">
        <v>0</v>
      </c>
      <c r="BS201" s="175">
        <f>100*BR201/$AI201</f>
        <v>0</v>
      </c>
      <c r="BT201" s="173">
        <f>IF(BS201&gt;$AI$8,1,0)</f>
        <v>0</v>
      </c>
      <c r="BU201" s="175">
        <f>IF($R201=BR$17,BS201,0)</f>
        <v>0</v>
      </c>
      <c r="BV201" s="173">
        <v>0</v>
      </c>
      <c r="BW201" s="175">
        <f>100*BV201/$AI201</f>
        <v>0</v>
      </c>
      <c r="BX201" s="173">
        <f>IF(BW201&gt;$AI$8,1,0)</f>
        <v>0</v>
      </c>
      <c r="BY201" s="175">
        <f>IF($R201=BV$17,BW201,0)</f>
        <v>0</v>
      </c>
      <c r="BZ201" s="173">
        <v>0</v>
      </c>
      <c r="CA201" s="175">
        <f>100*BZ201/$AI201</f>
        <v>0</v>
      </c>
      <c r="CB201" s="173">
        <f>IF(CA201&gt;$AI$8,1,0)</f>
        <v>0</v>
      </c>
      <c r="CC201" s="175">
        <f>IF($R201=BZ$17,CA201,0)</f>
        <v>0</v>
      </c>
      <c r="CD201" s="173">
        <v>0</v>
      </c>
      <c r="CE201" s="175">
        <f>100*CD201/$AI201</f>
        <v>0</v>
      </c>
      <c r="CF201" s="173">
        <f>IF(CE201&gt;$AI$8,1,0)</f>
        <v>0</v>
      </c>
      <c r="CG201" s="175">
        <f>IF($R201=CD$17,CE201,0)</f>
        <v>0</v>
      </c>
      <c r="CH201" s="173">
        <v>0</v>
      </c>
      <c r="CI201" s="175">
        <f>100*CH201/$AI201</f>
        <v>0</v>
      </c>
      <c r="CJ201" s="173">
        <f>IF(CI201&gt;$AI$8,1,0)</f>
        <v>0</v>
      </c>
      <c r="CK201" s="175">
        <f>IF($R201=CH$17,CI201,0)</f>
        <v>0</v>
      </c>
      <c r="CL201" s="173">
        <v>1923</v>
      </c>
      <c r="CM201" s="173">
        <v>0</v>
      </c>
      <c r="CN201" s="176"/>
    </row>
    <row r="202" ht="15.75" customHeight="1">
      <c r="A202" t="s" s="179">
        <v>2786</v>
      </c>
      <c r="B202" t="s" s="180">
        <v>58</v>
      </c>
      <c r="C202" t="s" s="180">
        <v>2787</v>
      </c>
      <c r="D202" t="s" s="181">
        <v>60</v>
      </c>
      <c r="E202" t="s" s="188">
        <v>60</v>
      </c>
      <c r="F202" t="s" s="146">
        <v>61</v>
      </c>
      <c r="G202" t="s" s="146">
        <v>1329</v>
      </c>
      <c r="H202" t="s" s="146">
        <v>2788</v>
      </c>
      <c r="I202" t="s" s="146">
        <v>49</v>
      </c>
      <c r="J202" t="s" s="146">
        <v>2585</v>
      </c>
      <c r="K202" t="s" s="183">
        <f>O202</f>
        <v>28</v>
      </c>
      <c r="L202" s="189">
        <f>P202</f>
        <v>50.5131343564636</v>
      </c>
      <c r="M202" t="s" s="146">
        <f>IF(O202="Lab","over","under")</f>
        <v>2429</v>
      </c>
      <c r="N202" s="145">
        <v>1</v>
      </c>
      <c r="O202" t="s" s="184">
        <v>28</v>
      </c>
      <c r="P202" s="147">
        <f>AQ202</f>
        <v>50.5131343564636</v>
      </c>
      <c r="Q202" s="145">
        <f>T202+U202+V202</f>
        <v>0</v>
      </c>
      <c r="R202" t="s" s="185">
        <v>32</v>
      </c>
      <c r="S202" s="147">
        <f>BI202</f>
        <v>29.8771302137275</v>
      </c>
      <c r="T202" s="138"/>
      <c r="U202" s="138"/>
      <c r="V202" s="138"/>
      <c r="W202" s="138"/>
      <c r="X202" t="s" s="146">
        <f>IF($A202=Y202,"ok","bad")</f>
        <v>2430</v>
      </c>
      <c r="Y202" t="s" s="146">
        <v>2786</v>
      </c>
      <c r="Z202" t="s" s="146">
        <v>2787</v>
      </c>
      <c r="AA202" t="s" s="186">
        <v>2365</v>
      </c>
      <c r="AB202" s="141">
        <f>100*AC202</f>
        <v>6.3200264</v>
      </c>
      <c r="AC202" s="190">
        <v>0.06320026400000001</v>
      </c>
      <c r="AD202" t="s" s="187">
        <v>27</v>
      </c>
      <c r="AE202" s="141">
        <v>5.6962621</v>
      </c>
      <c r="AF202" s="190">
        <v>0.056962621</v>
      </c>
      <c r="AG202" s="138"/>
      <c r="AH202" s="145">
        <v>72674</v>
      </c>
      <c r="AI202" s="145">
        <v>42484</v>
      </c>
      <c r="AJ202" s="145">
        <v>129</v>
      </c>
      <c r="AK202" s="145">
        <v>8767</v>
      </c>
      <c r="AL202" s="145">
        <v>2420</v>
      </c>
      <c r="AM202" s="148">
        <f>100*AL202/$AI202</f>
        <v>5.69626212221071</v>
      </c>
      <c r="AN202" s="145">
        <f>IF(AM202&gt;$AI$8,1,0)</f>
        <v>0</v>
      </c>
      <c r="AO202" s="148">
        <f>IF($R202=AL$17,AM202,0)</f>
        <v>0</v>
      </c>
      <c r="AP202" s="145">
        <v>21460</v>
      </c>
      <c r="AQ202" s="148">
        <f>100*AP202/$AI202</f>
        <v>50.5131343564636</v>
      </c>
      <c r="AR202" s="145">
        <f>IF(AQ202&gt;$AI$8,1,0)</f>
        <v>1</v>
      </c>
      <c r="AS202" s="148">
        <f>IF($R202=AP$17,AQ202,0)</f>
        <v>0</v>
      </c>
      <c r="AT202" s="145">
        <v>1714</v>
      </c>
      <c r="AU202" s="148">
        <f>100*AT202/$AI202</f>
        <v>4.03446003201205</v>
      </c>
      <c r="AV202" s="145">
        <f>IF(AU202&gt;$AI$8,1,0)</f>
        <v>0</v>
      </c>
      <c r="AW202" s="148">
        <f>IF($R202=AT$17,AU202,0)</f>
        <v>0</v>
      </c>
      <c r="AX202" s="145">
        <v>2685</v>
      </c>
      <c r="AY202" s="148">
        <f>100*AX202/$AI202</f>
        <v>6.32002636286602</v>
      </c>
      <c r="AZ202" s="145">
        <f>IF(AY202&gt;$AI$8,1,0)</f>
        <v>0</v>
      </c>
      <c r="BA202" s="148">
        <f>IF($R202=AX$17,AY202,0)</f>
        <v>0</v>
      </c>
      <c r="BB202" s="145">
        <v>0</v>
      </c>
      <c r="BC202" s="148">
        <f>100*BB202/$AI202</f>
        <v>0</v>
      </c>
      <c r="BD202" s="145">
        <f>IF(BC202&gt;$AI$8,1,0)</f>
        <v>0</v>
      </c>
      <c r="BE202" s="148">
        <f>IF($R202=BB$17,BC202,0)</f>
        <v>0</v>
      </c>
      <c r="BF202" s="145">
        <v>12693</v>
      </c>
      <c r="BG202" s="148">
        <f>100*BF202/$AI202</f>
        <v>29.8771302137275</v>
      </c>
      <c r="BH202" s="145">
        <f>IF(BG202&gt;$AI$8,1,0)</f>
        <v>0</v>
      </c>
      <c r="BI202" s="148">
        <f>IF($R202=BF$17,BG202,0)</f>
        <v>29.8771302137275</v>
      </c>
      <c r="BJ202" s="145">
        <v>0</v>
      </c>
      <c r="BK202" s="148">
        <f>100*BJ202/$AI202</f>
        <v>0</v>
      </c>
      <c r="BL202" s="145">
        <f>IF(BK202&gt;$AI$8,1,0)</f>
        <v>0</v>
      </c>
      <c r="BM202" s="148">
        <f>IF($R202=BJ$17,BK202,0)</f>
        <v>0</v>
      </c>
      <c r="BN202" s="145">
        <v>0</v>
      </c>
      <c r="BO202" s="148">
        <f>100*BN202/$AI202</f>
        <v>0</v>
      </c>
      <c r="BP202" s="145">
        <f>IF(BO202&gt;$AI$8,1,0)</f>
        <v>0</v>
      </c>
      <c r="BQ202" s="148">
        <f>IF($R202=BN$17,BO202,0)</f>
        <v>0</v>
      </c>
      <c r="BR202" s="145">
        <v>0</v>
      </c>
      <c r="BS202" s="148">
        <f>100*BR202/$AI202</f>
        <v>0</v>
      </c>
      <c r="BT202" s="145">
        <f>IF(BS202&gt;$AI$8,1,0)</f>
        <v>0</v>
      </c>
      <c r="BU202" s="148">
        <f>IF($R202=BR$17,BS202,0)</f>
        <v>0</v>
      </c>
      <c r="BV202" s="145">
        <v>0</v>
      </c>
      <c r="BW202" s="148">
        <f>100*BV202/$AI202</f>
        <v>0</v>
      </c>
      <c r="BX202" s="145">
        <f>IF(BW202&gt;$AI$8,1,0)</f>
        <v>0</v>
      </c>
      <c r="BY202" s="148">
        <f>IF($R202=BV$17,BW202,0)</f>
        <v>0</v>
      </c>
      <c r="BZ202" s="145">
        <v>0</v>
      </c>
      <c r="CA202" s="148">
        <f>100*BZ202/$AI202</f>
        <v>0</v>
      </c>
      <c r="CB202" s="145">
        <f>IF(CA202&gt;$AI$8,1,0)</f>
        <v>0</v>
      </c>
      <c r="CC202" s="148">
        <f>IF($R202=BZ$17,CA202,0)</f>
        <v>0</v>
      </c>
      <c r="CD202" s="145">
        <v>0</v>
      </c>
      <c r="CE202" s="148">
        <f>100*CD202/$AI202</f>
        <v>0</v>
      </c>
      <c r="CF202" s="145">
        <f>IF(CE202&gt;$AI$8,1,0)</f>
        <v>0</v>
      </c>
      <c r="CG202" s="148">
        <f>IF($R202=CD$17,CE202,0)</f>
        <v>0</v>
      </c>
      <c r="CH202" s="145">
        <v>0</v>
      </c>
      <c r="CI202" s="148">
        <f>100*CH202/$AI202</f>
        <v>0</v>
      </c>
      <c r="CJ202" s="145">
        <f>IF(CI202&gt;$AI$8,1,0)</f>
        <v>0</v>
      </c>
      <c r="CK202" s="148">
        <f>IF($R202=CH$17,CI202,0)</f>
        <v>0</v>
      </c>
      <c r="CL202" s="145">
        <v>913</v>
      </c>
      <c r="CM202" s="145">
        <v>0</v>
      </c>
      <c r="CN202" s="149"/>
    </row>
    <row r="203" ht="15.75" customHeight="1">
      <c r="A203" t="s" s="179">
        <v>2789</v>
      </c>
      <c r="B203" t="s" s="180">
        <v>197</v>
      </c>
      <c r="C203" t="s" s="180">
        <v>2790</v>
      </c>
      <c r="D203" t="s" s="181">
        <v>200</v>
      </c>
      <c r="E203" t="s" s="182">
        <v>79</v>
      </c>
      <c r="F203" t="s" s="130">
        <v>80</v>
      </c>
      <c r="G203" t="s" s="130">
        <v>2791</v>
      </c>
      <c r="H203" t="s" s="130">
        <v>1795</v>
      </c>
      <c r="I203" t="s" s="130">
        <v>64</v>
      </c>
      <c r="J203" t="s" s="130">
        <v>1733</v>
      </c>
      <c r="K203" t="s" s="183">
        <f>_xlfn.IFS(Q203=0,O203,T203=1,R203,U203=1,AA203)</f>
        <v>28</v>
      </c>
      <c r="L203" s="189">
        <f>_xlfn.IFS(Q203=0,P203,T203=1,S203,U203=1,AB203)</f>
        <v>48.3904094298344</v>
      </c>
      <c r="M203" t="s" s="130">
        <f>IF(O203="Lab","over","under")</f>
        <v>2429</v>
      </c>
      <c r="N203" s="173">
        <v>1</v>
      </c>
      <c r="O203" t="s" s="184">
        <v>28</v>
      </c>
      <c r="P203" s="131">
        <f>AQ203</f>
        <v>48.3904094298344</v>
      </c>
      <c r="Q203" s="173">
        <f>T203+U203+V203</f>
        <v>0</v>
      </c>
      <c r="R203" t="s" s="185">
        <v>27</v>
      </c>
      <c r="S203" s="131">
        <f>AO203</f>
        <v>26.9455730678216</v>
      </c>
      <c r="T203" s="169"/>
      <c r="U203" s="169"/>
      <c r="V203" s="169"/>
      <c r="W203" s="169"/>
      <c r="X203" t="s" s="130">
        <f>IF($A203=Y203,"ok","bad")</f>
        <v>2430</v>
      </c>
      <c r="Y203" t="s" s="130">
        <v>2789</v>
      </c>
      <c r="Z203" t="s" s="130">
        <v>2790</v>
      </c>
      <c r="AA203" t="s" s="186">
        <v>2365</v>
      </c>
      <c r="AB203" s="125">
        <f>100*AC203</f>
        <v>13.8277448</v>
      </c>
      <c r="AC203" s="191">
        <v>0.138277448</v>
      </c>
      <c r="AD203" t="s" s="187">
        <v>31</v>
      </c>
      <c r="AE203" s="125">
        <v>5.6681698</v>
      </c>
      <c r="AF203" s="191">
        <v>0.056681698</v>
      </c>
      <c r="AG203" s="169"/>
      <c r="AH203" s="173">
        <v>72575</v>
      </c>
      <c r="AI203" s="173">
        <v>44794</v>
      </c>
      <c r="AJ203" s="173">
        <v>147</v>
      </c>
      <c r="AK203" s="173">
        <v>9606</v>
      </c>
      <c r="AL203" s="173">
        <v>12070</v>
      </c>
      <c r="AM203" s="175">
        <f>100*AL203/$AI203</f>
        <v>26.9455730678216</v>
      </c>
      <c r="AN203" s="173">
        <f>IF(AM203&gt;$AI$8,1,0)</f>
        <v>0</v>
      </c>
      <c r="AO203" s="175">
        <f>IF($R203=AL$17,AM203,0)</f>
        <v>26.9455730678216</v>
      </c>
      <c r="AP203" s="173">
        <v>21676</v>
      </c>
      <c r="AQ203" s="175">
        <f>100*AP203/$AI203</f>
        <v>48.3904094298344</v>
      </c>
      <c r="AR203" s="173">
        <f>IF(AQ203&gt;$AI$8,1,0)</f>
        <v>0</v>
      </c>
      <c r="AS203" s="175">
        <f>IF($R203=AP$17,AQ203,0)</f>
        <v>0</v>
      </c>
      <c r="AT203" s="173">
        <v>1843</v>
      </c>
      <c r="AU203" s="175">
        <f>100*AT203/$AI203</f>
        <v>4.11439032013216</v>
      </c>
      <c r="AV203" s="173">
        <f>IF(AU203&gt;$AI$8,1,0)</f>
        <v>0</v>
      </c>
      <c r="AW203" s="175">
        <f>IF($R203=AT$17,AU203,0)</f>
        <v>0</v>
      </c>
      <c r="AX203" s="173">
        <v>6194</v>
      </c>
      <c r="AY203" s="175">
        <f>100*AX203/$AI203</f>
        <v>13.8277447872483</v>
      </c>
      <c r="AZ203" s="173">
        <f>IF(AY203&gt;$AI$8,1,0)</f>
        <v>0</v>
      </c>
      <c r="BA203" s="175">
        <f>IF($R203=AX$17,AY203,0)</f>
        <v>0</v>
      </c>
      <c r="BB203" s="173">
        <v>2539</v>
      </c>
      <c r="BC203" s="175">
        <f>100*BB203/$AI203</f>
        <v>5.66816984417556</v>
      </c>
      <c r="BD203" s="173">
        <f>IF(BC203&gt;$AI$8,1,0)</f>
        <v>0</v>
      </c>
      <c r="BE203" s="175">
        <f>IF($R203=BB$17,BC203,0)</f>
        <v>0</v>
      </c>
      <c r="BF203" s="173">
        <v>0</v>
      </c>
      <c r="BG203" s="175">
        <f>100*BF203/$AI203</f>
        <v>0</v>
      </c>
      <c r="BH203" s="173">
        <f>IF(BG203&gt;$AI$8,1,0)</f>
        <v>0</v>
      </c>
      <c r="BI203" s="175">
        <f>IF($R203=BF$17,BG203,0)</f>
        <v>0</v>
      </c>
      <c r="BJ203" s="173">
        <v>0</v>
      </c>
      <c r="BK203" s="175">
        <f>100*BJ203/$AI203</f>
        <v>0</v>
      </c>
      <c r="BL203" s="173">
        <f>IF(BK203&gt;$AI$8,1,0)</f>
        <v>0</v>
      </c>
      <c r="BM203" s="175">
        <f>IF($R203=BJ$17,BK203,0)</f>
        <v>0</v>
      </c>
      <c r="BN203" s="173">
        <v>0</v>
      </c>
      <c r="BO203" s="175">
        <f>100*BN203/$AI203</f>
        <v>0</v>
      </c>
      <c r="BP203" s="173">
        <f>IF(BO203&gt;$AI$8,1,0)</f>
        <v>0</v>
      </c>
      <c r="BQ203" s="175">
        <f>IF($R203=BN$17,BO203,0)</f>
        <v>0</v>
      </c>
      <c r="BR203" s="173">
        <v>0</v>
      </c>
      <c r="BS203" s="175">
        <f>100*BR203/$AI203</f>
        <v>0</v>
      </c>
      <c r="BT203" s="173">
        <f>IF(BS203&gt;$AI$8,1,0)</f>
        <v>0</v>
      </c>
      <c r="BU203" s="175">
        <f>IF($R203=BR$17,BS203,0)</f>
        <v>0</v>
      </c>
      <c r="BV203" s="173">
        <v>0</v>
      </c>
      <c r="BW203" s="175">
        <f>100*BV203/$AI203</f>
        <v>0</v>
      </c>
      <c r="BX203" s="173">
        <f>IF(BW203&gt;$AI$8,1,0)</f>
        <v>0</v>
      </c>
      <c r="BY203" s="175">
        <f>IF($R203=BV$17,BW203,0)</f>
        <v>0</v>
      </c>
      <c r="BZ203" s="173">
        <v>0</v>
      </c>
      <c r="CA203" s="175">
        <f>100*BZ203/$AI203</f>
        <v>0</v>
      </c>
      <c r="CB203" s="173">
        <f>IF(CA203&gt;$AI$8,1,0)</f>
        <v>0</v>
      </c>
      <c r="CC203" s="175">
        <f>IF($R203=BZ$17,CA203,0)</f>
        <v>0</v>
      </c>
      <c r="CD203" s="173">
        <v>0</v>
      </c>
      <c r="CE203" s="175">
        <f>100*CD203/$AI203</f>
        <v>0</v>
      </c>
      <c r="CF203" s="173">
        <f>IF(CE203&gt;$AI$8,1,0)</f>
        <v>0</v>
      </c>
      <c r="CG203" s="175">
        <f>IF($R203=CD$17,CE203,0)</f>
        <v>0</v>
      </c>
      <c r="CH203" s="173">
        <v>0</v>
      </c>
      <c r="CI203" s="175">
        <f>100*CH203/$AI203</f>
        <v>0</v>
      </c>
      <c r="CJ203" s="173">
        <f>IF(CI203&gt;$AI$8,1,0)</f>
        <v>0</v>
      </c>
      <c r="CK203" s="175">
        <f>IF($R203=CH$17,CI203,0)</f>
        <v>0</v>
      </c>
      <c r="CL203" s="173">
        <v>2278</v>
      </c>
      <c r="CM203" s="173">
        <v>0</v>
      </c>
      <c r="CN203" s="176"/>
    </row>
    <row r="204" ht="15.75" customHeight="1">
      <c r="A204" t="s" s="179">
        <v>2792</v>
      </c>
      <c r="B204" t="s" s="180">
        <v>84</v>
      </c>
      <c r="C204" t="s" s="180">
        <v>2793</v>
      </c>
      <c r="D204" t="s" s="181">
        <v>86</v>
      </c>
      <c r="E204" t="s" s="188">
        <v>79</v>
      </c>
      <c r="F204" t="s" s="146">
        <v>80</v>
      </c>
      <c r="G204" t="s" s="146">
        <v>714</v>
      </c>
      <c r="H204" t="s" s="146">
        <v>2794</v>
      </c>
      <c r="I204" t="s" s="146">
        <v>64</v>
      </c>
      <c r="J204" t="s" s="146">
        <v>1733</v>
      </c>
      <c r="K204" t="s" s="183">
        <f>_xlfn.IFS(Q204=0,O204,T204=1,R204,U204=1,AA204)</f>
        <v>28</v>
      </c>
      <c r="L204" s="189">
        <f>_xlfn.IFS(Q204=0,P204,T204=1,S204,U204=1,AB204)</f>
        <v>46.2487322167704</v>
      </c>
      <c r="M204" t="s" s="146">
        <f>IF(O204="Lab","over","under")</f>
        <v>2429</v>
      </c>
      <c r="N204" s="145">
        <v>1</v>
      </c>
      <c r="O204" t="s" s="184">
        <v>28</v>
      </c>
      <c r="P204" s="147">
        <f>AQ204</f>
        <v>46.2487322167704</v>
      </c>
      <c r="Q204" s="145">
        <f>T204+U204+V204</f>
        <v>0</v>
      </c>
      <c r="R204" t="s" s="185">
        <v>27</v>
      </c>
      <c r="S204" s="147">
        <f>AO204</f>
        <v>20.0597571338505</v>
      </c>
      <c r="T204" s="138"/>
      <c r="U204" s="138"/>
      <c r="V204" s="138"/>
      <c r="W204" s="138"/>
      <c r="X204" t="s" s="146">
        <f>IF($A204=Y204,"ok","bad")</f>
        <v>2430</v>
      </c>
      <c r="Y204" t="s" s="146">
        <v>2792</v>
      </c>
      <c r="Z204" t="s" s="146">
        <v>2793</v>
      </c>
      <c r="AA204" t="s" s="186">
        <v>2365</v>
      </c>
      <c r="AB204" s="141">
        <f>100*AC204</f>
        <v>19.4649269</v>
      </c>
      <c r="AC204" s="190">
        <v>0.194649269</v>
      </c>
      <c r="AD204" t="s" s="187">
        <v>31</v>
      </c>
      <c r="AE204" s="141">
        <v>5.5809874</v>
      </c>
      <c r="AF204" s="190">
        <v>0.055809874</v>
      </c>
      <c r="AG204" s="138"/>
      <c r="AH204" s="145">
        <v>74025</v>
      </c>
      <c r="AI204" s="145">
        <v>36481</v>
      </c>
      <c r="AJ204" s="145">
        <v>136</v>
      </c>
      <c r="AK204" s="145">
        <v>9554</v>
      </c>
      <c r="AL204" s="145">
        <v>7318</v>
      </c>
      <c r="AM204" s="148">
        <f>100*AL204/$AI204</f>
        <v>20.0597571338505</v>
      </c>
      <c r="AN204" s="145">
        <f>IF(AM204&gt;$AI$8,1,0)</f>
        <v>0</v>
      </c>
      <c r="AO204" s="148">
        <f>IF($R204=AL$17,AM204,0)</f>
        <v>20.0597571338505</v>
      </c>
      <c r="AP204" s="145">
        <v>16872</v>
      </c>
      <c r="AQ204" s="148">
        <f>100*AP204/$AI204</f>
        <v>46.2487322167704</v>
      </c>
      <c r="AR204" s="145">
        <f>IF(AQ204&gt;$AI$8,1,0)</f>
        <v>0</v>
      </c>
      <c r="AS204" s="148">
        <f>IF($R204=AP$17,AQ204,0)</f>
        <v>0</v>
      </c>
      <c r="AT204" s="145">
        <v>1314</v>
      </c>
      <c r="AU204" s="148">
        <f>100*AT204/$AI204</f>
        <v>3.60187494860338</v>
      </c>
      <c r="AV204" s="145">
        <f>IF(AU204&gt;$AI$8,1,0)</f>
        <v>0</v>
      </c>
      <c r="AW204" s="148">
        <f>IF($R204=AT$17,AU204,0)</f>
        <v>0</v>
      </c>
      <c r="AX204" s="145">
        <v>7101</v>
      </c>
      <c r="AY204" s="148">
        <f>100*AX204/$AI204</f>
        <v>19.4649269482744</v>
      </c>
      <c r="AZ204" s="145">
        <f>IF(AY204&gt;$AI$8,1,0)</f>
        <v>0</v>
      </c>
      <c r="BA204" s="148">
        <f>IF($R204=AX$17,AY204,0)</f>
        <v>0</v>
      </c>
      <c r="BB204" s="145">
        <v>2036</v>
      </c>
      <c r="BC204" s="148">
        <f>100*BB204/$AI204</f>
        <v>5.580987363285</v>
      </c>
      <c r="BD204" s="145">
        <f>IF(BC204&gt;$AI$8,1,0)</f>
        <v>0</v>
      </c>
      <c r="BE204" s="148">
        <f>IF($R204=BB$17,BC204,0)</f>
        <v>0</v>
      </c>
      <c r="BF204" s="145">
        <v>0</v>
      </c>
      <c r="BG204" s="148">
        <f>100*BF204/$AI204</f>
        <v>0</v>
      </c>
      <c r="BH204" s="145">
        <f>IF(BG204&gt;$AI$8,1,0)</f>
        <v>0</v>
      </c>
      <c r="BI204" s="148">
        <f>IF($R204=BF$17,BG204,0)</f>
        <v>0</v>
      </c>
      <c r="BJ204" s="145">
        <v>0</v>
      </c>
      <c r="BK204" s="148">
        <f>100*BJ204/$AI204</f>
        <v>0</v>
      </c>
      <c r="BL204" s="145">
        <f>IF(BK204&gt;$AI$8,1,0)</f>
        <v>0</v>
      </c>
      <c r="BM204" s="148">
        <f>IF($R204=BJ$17,BK204,0)</f>
        <v>0</v>
      </c>
      <c r="BN204" s="145">
        <v>0</v>
      </c>
      <c r="BO204" s="148">
        <f>100*BN204/$AI204</f>
        <v>0</v>
      </c>
      <c r="BP204" s="145">
        <f>IF(BO204&gt;$AI$8,1,0)</f>
        <v>0</v>
      </c>
      <c r="BQ204" s="148">
        <f>IF($R204=BN$17,BO204,0)</f>
        <v>0</v>
      </c>
      <c r="BR204" s="145">
        <v>0</v>
      </c>
      <c r="BS204" s="148">
        <f>100*BR204/$AI204</f>
        <v>0</v>
      </c>
      <c r="BT204" s="145">
        <f>IF(BS204&gt;$AI$8,1,0)</f>
        <v>0</v>
      </c>
      <c r="BU204" s="148">
        <f>IF($R204=BR$17,BS204,0)</f>
        <v>0</v>
      </c>
      <c r="BV204" s="145">
        <v>0</v>
      </c>
      <c r="BW204" s="148">
        <f>100*BV204/$AI204</f>
        <v>0</v>
      </c>
      <c r="BX204" s="145">
        <f>IF(BW204&gt;$AI$8,1,0)</f>
        <v>0</v>
      </c>
      <c r="BY204" s="148">
        <f>IF($R204=BV$17,BW204,0)</f>
        <v>0</v>
      </c>
      <c r="BZ204" s="145">
        <v>0</v>
      </c>
      <c r="CA204" s="148">
        <f>100*BZ204/$AI204</f>
        <v>0</v>
      </c>
      <c r="CB204" s="145">
        <f>IF(CA204&gt;$AI$8,1,0)</f>
        <v>0</v>
      </c>
      <c r="CC204" s="148">
        <f>IF($R204=BZ$17,CA204,0)</f>
        <v>0</v>
      </c>
      <c r="CD204" s="145">
        <v>0</v>
      </c>
      <c r="CE204" s="148">
        <f>100*CD204/$AI204</f>
        <v>0</v>
      </c>
      <c r="CF204" s="145">
        <f>IF(CE204&gt;$AI$8,1,0)</f>
        <v>0</v>
      </c>
      <c r="CG204" s="148">
        <f>IF($R204=CD$17,CE204,0)</f>
        <v>0</v>
      </c>
      <c r="CH204" s="145">
        <v>0</v>
      </c>
      <c r="CI204" s="148">
        <f>100*CH204/$AI204</f>
        <v>0</v>
      </c>
      <c r="CJ204" s="145">
        <f>IF(CI204&gt;$AI$8,1,0)</f>
        <v>0</v>
      </c>
      <c r="CK204" s="148">
        <f>IF($R204=CH$17,CI204,0)</f>
        <v>0</v>
      </c>
      <c r="CL204" s="145">
        <v>1630</v>
      </c>
      <c r="CM204" s="145">
        <v>0</v>
      </c>
      <c r="CN204" s="149"/>
    </row>
    <row r="205" ht="15.75" customHeight="1">
      <c r="A205" t="s" s="179">
        <v>2795</v>
      </c>
      <c r="B205" t="s" s="180">
        <v>160</v>
      </c>
      <c r="C205" t="s" s="180">
        <v>1117</v>
      </c>
      <c r="D205" t="s" s="181">
        <v>162</v>
      </c>
      <c r="E205" t="s" s="182">
        <v>79</v>
      </c>
      <c r="F205" t="s" s="130">
        <v>80</v>
      </c>
      <c r="G205" t="s" s="130">
        <v>187</v>
      </c>
      <c r="H205" t="s" s="130">
        <v>1118</v>
      </c>
      <c r="I205" t="s" s="130">
        <v>49</v>
      </c>
      <c r="J205" t="s" s="130">
        <v>50</v>
      </c>
      <c r="K205" t="s" s="183">
        <f>O205</f>
        <v>28</v>
      </c>
      <c r="L205" s="189">
        <f>P205</f>
        <v>53.2559049980425</v>
      </c>
      <c r="M205" t="s" s="130">
        <f>IF(O205="Lab","over","under")</f>
        <v>2429</v>
      </c>
      <c r="N205" s="173">
        <v>1</v>
      </c>
      <c r="O205" t="s" s="184">
        <v>28</v>
      </c>
      <c r="P205" s="131">
        <f>AQ205</f>
        <v>53.2559049980425</v>
      </c>
      <c r="Q205" s="173">
        <f>T205+U205+V205</f>
        <v>0</v>
      </c>
      <c r="R205" t="s" s="185">
        <v>27</v>
      </c>
      <c r="S205" s="131">
        <f>AO205</f>
        <v>21.8556701030928</v>
      </c>
      <c r="T205" s="169"/>
      <c r="U205" s="169"/>
      <c r="V205" s="169"/>
      <c r="W205" s="169"/>
      <c r="X205" t="s" s="130">
        <f>IF($A205=Y205,"ok","bad")</f>
        <v>2430</v>
      </c>
      <c r="Y205" t="s" s="130">
        <v>2795</v>
      </c>
      <c r="Z205" t="s" s="130">
        <v>1117</v>
      </c>
      <c r="AA205" t="s" s="186">
        <v>2365</v>
      </c>
      <c r="AB205" s="125">
        <f>100*AC205</f>
        <v>10.7373091</v>
      </c>
      <c r="AC205" s="191">
        <v>0.107373091</v>
      </c>
      <c r="AD205" t="s" s="187">
        <v>31</v>
      </c>
      <c r="AE205" s="125">
        <v>5.5617904</v>
      </c>
      <c r="AF205" s="191">
        <v>0.055617904</v>
      </c>
      <c r="AG205" s="169"/>
      <c r="AH205" s="173">
        <v>74405</v>
      </c>
      <c r="AI205" s="173">
        <v>38315</v>
      </c>
      <c r="AJ205" s="173">
        <v>118</v>
      </c>
      <c r="AK205" s="173">
        <v>12031</v>
      </c>
      <c r="AL205" s="173">
        <v>8374</v>
      </c>
      <c r="AM205" s="175">
        <f>100*AL205/$AI205</f>
        <v>21.8556701030928</v>
      </c>
      <c r="AN205" s="173">
        <f>IF(AM205&gt;$AI$8,1,0)</f>
        <v>0</v>
      </c>
      <c r="AO205" s="175">
        <f>IF($R205=AL$17,AM205,0)</f>
        <v>21.8556701030928</v>
      </c>
      <c r="AP205" s="173">
        <v>20405</v>
      </c>
      <c r="AQ205" s="175">
        <f>100*AP205/$AI205</f>
        <v>53.2559049980425</v>
      </c>
      <c r="AR205" s="173">
        <f>IF(AQ205&gt;$AI$8,1,0)</f>
        <v>1</v>
      </c>
      <c r="AS205" s="175">
        <f>IF($R205=AP$17,AQ205,0)</f>
        <v>0</v>
      </c>
      <c r="AT205" s="173">
        <v>1316</v>
      </c>
      <c r="AU205" s="175">
        <f>100*AT205/$AI205</f>
        <v>3.43468615424768</v>
      </c>
      <c r="AV205" s="173">
        <f>IF(AU205&gt;$AI$8,1,0)</f>
        <v>0</v>
      </c>
      <c r="AW205" s="175">
        <f>IF($R205=AT$17,AU205,0)</f>
        <v>0</v>
      </c>
      <c r="AX205" s="173">
        <v>4114</v>
      </c>
      <c r="AY205" s="175">
        <f>100*AX205/$AI205</f>
        <v>10.7373091478533</v>
      </c>
      <c r="AZ205" s="173">
        <f>IF(AY205&gt;$AI$8,1,0)</f>
        <v>0</v>
      </c>
      <c r="BA205" s="175">
        <f>IF($R205=AX$17,AY205,0)</f>
        <v>0</v>
      </c>
      <c r="BB205" s="173">
        <v>2131</v>
      </c>
      <c r="BC205" s="175">
        <f>100*BB205/$AI205</f>
        <v>5.56179042150594</v>
      </c>
      <c r="BD205" s="173">
        <f>IF(BC205&gt;$AI$8,1,0)</f>
        <v>0</v>
      </c>
      <c r="BE205" s="175">
        <f>IF($R205=BB$17,BC205,0)</f>
        <v>0</v>
      </c>
      <c r="BF205" s="173">
        <v>0</v>
      </c>
      <c r="BG205" s="175">
        <f>100*BF205/$AI205</f>
        <v>0</v>
      </c>
      <c r="BH205" s="173">
        <f>IF(BG205&gt;$AI$8,1,0)</f>
        <v>0</v>
      </c>
      <c r="BI205" s="175">
        <f>IF($R205=BF$17,BG205,0)</f>
        <v>0</v>
      </c>
      <c r="BJ205" s="173">
        <v>0</v>
      </c>
      <c r="BK205" s="175">
        <f>100*BJ205/$AI205</f>
        <v>0</v>
      </c>
      <c r="BL205" s="173">
        <f>IF(BK205&gt;$AI$8,1,0)</f>
        <v>0</v>
      </c>
      <c r="BM205" s="175">
        <f>IF($R205=BJ$17,BK205,0)</f>
        <v>0</v>
      </c>
      <c r="BN205" s="173">
        <v>0</v>
      </c>
      <c r="BO205" s="175">
        <f>100*BN205/$AI205</f>
        <v>0</v>
      </c>
      <c r="BP205" s="173">
        <f>IF(BO205&gt;$AI$8,1,0)</f>
        <v>0</v>
      </c>
      <c r="BQ205" s="175">
        <f>IF($R205=BN$17,BO205,0)</f>
        <v>0</v>
      </c>
      <c r="BR205" s="173">
        <v>0</v>
      </c>
      <c r="BS205" s="175">
        <f>100*BR205/$AI205</f>
        <v>0</v>
      </c>
      <c r="BT205" s="173">
        <f>IF(BS205&gt;$AI$8,1,0)</f>
        <v>0</v>
      </c>
      <c r="BU205" s="175">
        <f>IF($R205=BR$17,BS205,0)</f>
        <v>0</v>
      </c>
      <c r="BV205" s="173">
        <v>0</v>
      </c>
      <c r="BW205" s="175">
        <f>100*BV205/$AI205</f>
        <v>0</v>
      </c>
      <c r="BX205" s="173">
        <f>IF(BW205&gt;$AI$8,1,0)</f>
        <v>0</v>
      </c>
      <c r="BY205" s="175">
        <f>IF($R205=BV$17,BW205,0)</f>
        <v>0</v>
      </c>
      <c r="BZ205" s="173">
        <v>0</v>
      </c>
      <c r="CA205" s="175">
        <f>100*BZ205/$AI205</f>
        <v>0</v>
      </c>
      <c r="CB205" s="173">
        <f>IF(CA205&gt;$AI$8,1,0)</f>
        <v>0</v>
      </c>
      <c r="CC205" s="175">
        <f>IF($R205=BZ$17,CA205,0)</f>
        <v>0</v>
      </c>
      <c r="CD205" s="173">
        <v>0</v>
      </c>
      <c r="CE205" s="175">
        <f>100*CD205/$AI205</f>
        <v>0</v>
      </c>
      <c r="CF205" s="173">
        <f>IF(CE205&gt;$AI$8,1,0)</f>
        <v>0</v>
      </c>
      <c r="CG205" s="175">
        <f>IF($R205=CD$17,CE205,0)</f>
        <v>0</v>
      </c>
      <c r="CH205" s="173">
        <v>0</v>
      </c>
      <c r="CI205" s="175">
        <f>100*CH205/$AI205</f>
        <v>0</v>
      </c>
      <c r="CJ205" s="173">
        <f>IF(CI205&gt;$AI$8,1,0)</f>
        <v>0</v>
      </c>
      <c r="CK205" s="175">
        <f>IF($R205=CH$17,CI205,0)</f>
        <v>0</v>
      </c>
      <c r="CL205" s="173">
        <v>840</v>
      </c>
      <c r="CM205" s="173">
        <v>0</v>
      </c>
      <c r="CN205" s="176"/>
    </row>
    <row r="206" ht="15.75" customHeight="1">
      <c r="A206" t="s" s="179">
        <v>2796</v>
      </c>
      <c r="B206" t="s" s="180">
        <v>90</v>
      </c>
      <c r="C206" t="s" s="180">
        <v>2797</v>
      </c>
      <c r="D206" t="s" s="181">
        <v>93</v>
      </c>
      <c r="E206" t="s" s="188">
        <v>79</v>
      </c>
      <c r="F206" t="s" s="146">
        <v>80</v>
      </c>
      <c r="G206" t="s" s="146">
        <v>1397</v>
      </c>
      <c r="H206" t="s" s="146">
        <v>341</v>
      </c>
      <c r="I206" t="s" s="146">
        <v>49</v>
      </c>
      <c r="J206" t="s" s="146">
        <v>50</v>
      </c>
      <c r="K206" t="s" s="183">
        <f>O206</f>
        <v>28</v>
      </c>
      <c r="L206" s="189">
        <f>P206</f>
        <v>52.8767582852076</v>
      </c>
      <c r="M206" t="s" s="146">
        <f>IF(O206="Lab","over","under")</f>
        <v>2429</v>
      </c>
      <c r="N206" s="145">
        <v>1</v>
      </c>
      <c r="O206" t="s" s="184">
        <v>28</v>
      </c>
      <c r="P206" s="147">
        <f>AQ206</f>
        <v>52.8767582852076</v>
      </c>
      <c r="Q206" s="145">
        <f>T206+U206+V206</f>
        <v>0</v>
      </c>
      <c r="R206" t="s" s="185">
        <v>31</v>
      </c>
      <c r="S206" s="147">
        <f>BE206</f>
        <v>19.3716901104694</v>
      </c>
      <c r="T206" s="138"/>
      <c r="U206" s="138"/>
      <c r="V206" s="138"/>
      <c r="W206" s="138"/>
      <c r="X206" t="s" s="146">
        <f>IF($A206=Y206,"ok","bad")</f>
        <v>2430</v>
      </c>
      <c r="Y206" t="s" s="146">
        <v>2796</v>
      </c>
      <c r="Z206" t="s" s="146">
        <v>2797</v>
      </c>
      <c r="AA206" t="s" s="186">
        <v>29</v>
      </c>
      <c r="AB206" s="141">
        <f>100*AC206</f>
        <v>12.9687762</v>
      </c>
      <c r="AC206" s="190">
        <v>0.129687762</v>
      </c>
      <c r="AD206" t="s" s="187">
        <v>27</v>
      </c>
      <c r="AE206" s="141">
        <v>5.4635643</v>
      </c>
      <c r="AF206" s="190">
        <v>0.054635643</v>
      </c>
      <c r="AG206" s="138"/>
      <c r="AH206" s="145">
        <v>70555</v>
      </c>
      <c r="AI206" s="145">
        <v>41731</v>
      </c>
      <c r="AJ206" s="145">
        <v>240</v>
      </c>
      <c r="AK206" s="145">
        <v>13982</v>
      </c>
      <c r="AL206" s="145">
        <v>2280</v>
      </c>
      <c r="AM206" s="148">
        <f>100*AL206/$AI206</f>
        <v>5.46356425678752</v>
      </c>
      <c r="AN206" s="145">
        <f>IF(AM206&gt;$AI$8,1,0)</f>
        <v>0</v>
      </c>
      <c r="AO206" s="148">
        <f>IF($R206=AL$17,AM206,0)</f>
        <v>0</v>
      </c>
      <c r="AP206" s="145">
        <v>22066</v>
      </c>
      <c r="AQ206" s="148">
        <f>100*AP206/$AI206</f>
        <v>52.8767582852076</v>
      </c>
      <c r="AR206" s="145">
        <f>IF(AQ206&gt;$AI$8,1,0)</f>
        <v>1</v>
      </c>
      <c r="AS206" s="148">
        <f>IF($R206=AP$17,AQ206,0)</f>
        <v>0</v>
      </c>
      <c r="AT206" s="145">
        <v>5412</v>
      </c>
      <c r="AU206" s="148">
        <f>100*AT206/$AI206</f>
        <v>12.9687762095325</v>
      </c>
      <c r="AV206" s="145">
        <f>IF(AU206&gt;$AI$8,1,0)</f>
        <v>0</v>
      </c>
      <c r="AW206" s="148">
        <f>IF($R206=AT$17,AU206,0)</f>
        <v>0</v>
      </c>
      <c r="AX206" s="145">
        <v>1961</v>
      </c>
      <c r="AY206" s="148">
        <f>100*AX206/$AI206</f>
        <v>4.69914452085979</v>
      </c>
      <c r="AZ206" s="145">
        <f>IF(AY206&gt;$AI$8,1,0)</f>
        <v>0</v>
      </c>
      <c r="BA206" s="148">
        <f>IF($R206=AX$17,AY206,0)</f>
        <v>0</v>
      </c>
      <c r="BB206" s="145">
        <v>8084</v>
      </c>
      <c r="BC206" s="148">
        <f>100*BB206/$AI206</f>
        <v>19.3716901104694</v>
      </c>
      <c r="BD206" s="145">
        <f>IF(BC206&gt;$AI$8,1,0)</f>
        <v>0</v>
      </c>
      <c r="BE206" s="148">
        <f>IF($R206=BB$17,BC206,0)</f>
        <v>19.3716901104694</v>
      </c>
      <c r="BF206" s="145">
        <v>0</v>
      </c>
      <c r="BG206" s="148">
        <f>100*BF206/$AI206</f>
        <v>0</v>
      </c>
      <c r="BH206" s="145">
        <f>IF(BG206&gt;$AI$8,1,0)</f>
        <v>0</v>
      </c>
      <c r="BI206" s="148">
        <f>IF($R206=BF$17,BG206,0)</f>
        <v>0</v>
      </c>
      <c r="BJ206" s="145">
        <v>0</v>
      </c>
      <c r="BK206" s="148">
        <f>100*BJ206/$AI206</f>
        <v>0</v>
      </c>
      <c r="BL206" s="145">
        <f>IF(BK206&gt;$AI$8,1,0)</f>
        <v>0</v>
      </c>
      <c r="BM206" s="148">
        <f>IF($R206=BJ$17,BK206,0)</f>
        <v>0</v>
      </c>
      <c r="BN206" s="145">
        <v>0</v>
      </c>
      <c r="BO206" s="148">
        <f>100*BN206/$AI206</f>
        <v>0</v>
      </c>
      <c r="BP206" s="145">
        <f>IF(BO206&gt;$AI$8,1,0)</f>
        <v>0</v>
      </c>
      <c r="BQ206" s="148">
        <f>IF($R206=BN$17,BO206,0)</f>
        <v>0</v>
      </c>
      <c r="BR206" s="145">
        <v>0</v>
      </c>
      <c r="BS206" s="148">
        <f>100*BR206/$AI206</f>
        <v>0</v>
      </c>
      <c r="BT206" s="145">
        <f>IF(BS206&gt;$AI$8,1,0)</f>
        <v>0</v>
      </c>
      <c r="BU206" s="148">
        <f>IF($R206=BR$17,BS206,0)</f>
        <v>0</v>
      </c>
      <c r="BV206" s="145">
        <v>0</v>
      </c>
      <c r="BW206" s="148">
        <f>100*BV206/$AI206</f>
        <v>0</v>
      </c>
      <c r="BX206" s="145">
        <f>IF(BW206&gt;$AI$8,1,0)</f>
        <v>0</v>
      </c>
      <c r="BY206" s="148">
        <f>IF($R206=BV$17,BW206,0)</f>
        <v>0</v>
      </c>
      <c r="BZ206" s="145">
        <v>0</v>
      </c>
      <c r="CA206" s="148">
        <f>100*BZ206/$AI206</f>
        <v>0</v>
      </c>
      <c r="CB206" s="145">
        <f>IF(CA206&gt;$AI$8,1,0)</f>
        <v>0</v>
      </c>
      <c r="CC206" s="148">
        <f>IF($R206=BZ$17,CA206,0)</f>
        <v>0</v>
      </c>
      <c r="CD206" s="145">
        <v>0</v>
      </c>
      <c r="CE206" s="148">
        <f>100*CD206/$AI206</f>
        <v>0</v>
      </c>
      <c r="CF206" s="145">
        <f>IF(CE206&gt;$AI$8,1,0)</f>
        <v>0</v>
      </c>
      <c r="CG206" s="148">
        <f>IF($R206=CD$17,CE206,0)</f>
        <v>0</v>
      </c>
      <c r="CH206" s="145">
        <v>0</v>
      </c>
      <c r="CI206" s="148">
        <f>100*CH206/$AI206</f>
        <v>0</v>
      </c>
      <c r="CJ206" s="145">
        <f>IF(CI206&gt;$AI$8,1,0)</f>
        <v>0</v>
      </c>
      <c r="CK206" s="148">
        <f>IF($R206=CH$17,CI206,0)</f>
        <v>0</v>
      </c>
      <c r="CL206" s="145">
        <v>1860</v>
      </c>
      <c r="CM206" s="145">
        <v>0</v>
      </c>
      <c r="CN206" s="149"/>
    </row>
    <row r="207" ht="15.75" customHeight="1">
      <c r="A207" t="s" s="179">
        <v>2798</v>
      </c>
      <c r="B207" t="s" s="180">
        <v>58</v>
      </c>
      <c r="C207" t="s" s="180">
        <v>2799</v>
      </c>
      <c r="D207" t="s" s="181">
        <v>60</v>
      </c>
      <c r="E207" t="s" s="182">
        <v>60</v>
      </c>
      <c r="F207" t="s" s="130">
        <v>46</v>
      </c>
      <c r="G207" t="s" s="130">
        <v>1025</v>
      </c>
      <c r="H207" t="s" s="130">
        <v>1586</v>
      </c>
      <c r="I207" t="s" s="130">
        <v>49</v>
      </c>
      <c r="J207" t="s" s="130">
        <v>2585</v>
      </c>
      <c r="K207" t="s" s="183">
        <f>_xlfn.IFS(Q207=0,O207,T207=1,R207,U207=1,AA207)</f>
        <v>28</v>
      </c>
      <c r="L207" s="189">
        <f>_xlfn.IFS(Q207=0,P207,T207=1,S207,U207=1,AB207)</f>
        <v>44.2568969811007</v>
      </c>
      <c r="M207" t="s" s="130">
        <f>IF(O207="Lab","over","under")</f>
        <v>2429</v>
      </c>
      <c r="N207" s="173">
        <v>1</v>
      </c>
      <c r="O207" t="s" s="184">
        <v>28</v>
      </c>
      <c r="P207" s="131">
        <f>AQ207</f>
        <v>44.2568969811007</v>
      </c>
      <c r="Q207" s="173">
        <f>T207+U207+V207</f>
        <v>0</v>
      </c>
      <c r="R207" t="s" s="185">
        <v>32</v>
      </c>
      <c r="S207" s="131">
        <f>BI207</f>
        <v>36.0829021278951</v>
      </c>
      <c r="T207" s="169"/>
      <c r="U207" s="169"/>
      <c r="V207" s="169"/>
      <c r="W207" s="169"/>
      <c r="X207" t="s" s="130">
        <f>IF($A207=Y207,"ok","bad")</f>
        <v>2430</v>
      </c>
      <c r="Y207" t="s" s="130">
        <v>2798</v>
      </c>
      <c r="Z207" t="s" s="130">
        <v>2799</v>
      </c>
      <c r="AA207" t="s" s="186">
        <v>2365</v>
      </c>
      <c r="AB207" s="125">
        <f>100*AC207</f>
        <v>9.762306600000001</v>
      </c>
      <c r="AC207" s="191">
        <v>0.09762306599999999</v>
      </c>
      <c r="AD207" t="s" s="187">
        <v>27</v>
      </c>
      <c r="AE207" s="125">
        <v>5.4594759</v>
      </c>
      <c r="AF207" s="191">
        <v>0.054594759</v>
      </c>
      <c r="AG207" s="169"/>
      <c r="AH207" s="173">
        <v>70655</v>
      </c>
      <c r="AI207" s="173">
        <v>36139</v>
      </c>
      <c r="AJ207" s="173">
        <v>124</v>
      </c>
      <c r="AK207" s="173">
        <v>2954</v>
      </c>
      <c r="AL207" s="173">
        <v>1973</v>
      </c>
      <c r="AM207" s="175">
        <f>100*AL207/$AI207</f>
        <v>5.45947591244915</v>
      </c>
      <c r="AN207" s="173">
        <f>IF(AM207&gt;$AI$8,1,0)</f>
        <v>0</v>
      </c>
      <c r="AO207" s="175">
        <f>IF($R207=AL$17,AM207,0)</f>
        <v>0</v>
      </c>
      <c r="AP207" s="173">
        <v>15994</v>
      </c>
      <c r="AQ207" s="175">
        <f>100*AP207/$AI207</f>
        <v>44.2568969811007</v>
      </c>
      <c r="AR207" s="173">
        <f>IF(AQ207&gt;$AI$8,1,0)</f>
        <v>0</v>
      </c>
      <c r="AS207" s="175">
        <f>IF($R207=AP$17,AQ207,0)</f>
        <v>0</v>
      </c>
      <c r="AT207" s="173">
        <v>1604</v>
      </c>
      <c r="AU207" s="175">
        <f>100*AT207/$AI207</f>
        <v>4.43841832922881</v>
      </c>
      <c r="AV207" s="173">
        <f>IF(AU207&gt;$AI$8,1,0)</f>
        <v>0</v>
      </c>
      <c r="AW207" s="175">
        <f>IF($R207=AT$17,AU207,0)</f>
        <v>0</v>
      </c>
      <c r="AX207" s="173">
        <v>3528</v>
      </c>
      <c r="AY207" s="175">
        <f>100*AX207/$AI207</f>
        <v>9.762306649326209</v>
      </c>
      <c r="AZ207" s="173">
        <f>IF(AY207&gt;$AI$8,1,0)</f>
        <v>0</v>
      </c>
      <c r="BA207" s="175">
        <f>IF($R207=AX$17,AY207,0)</f>
        <v>0</v>
      </c>
      <c r="BB207" s="173">
        <v>0</v>
      </c>
      <c r="BC207" s="175">
        <f>100*BB207/$AI207</f>
        <v>0</v>
      </c>
      <c r="BD207" s="173">
        <f>IF(BC207&gt;$AI$8,1,0)</f>
        <v>0</v>
      </c>
      <c r="BE207" s="175">
        <f>IF($R207=BB$17,BC207,0)</f>
        <v>0</v>
      </c>
      <c r="BF207" s="173">
        <v>13040</v>
      </c>
      <c r="BG207" s="175">
        <f>100*BF207/$AI207</f>
        <v>36.0829021278951</v>
      </c>
      <c r="BH207" s="173">
        <f>IF(BG207&gt;$AI$8,1,0)</f>
        <v>0</v>
      </c>
      <c r="BI207" s="175">
        <f>IF($R207=BF$17,BG207,0)</f>
        <v>36.0829021278951</v>
      </c>
      <c r="BJ207" s="173">
        <v>0</v>
      </c>
      <c r="BK207" s="175">
        <f>100*BJ207/$AI207</f>
        <v>0</v>
      </c>
      <c r="BL207" s="173">
        <f>IF(BK207&gt;$AI$8,1,0)</f>
        <v>0</v>
      </c>
      <c r="BM207" s="175">
        <f>IF($R207=BJ$17,BK207,0)</f>
        <v>0</v>
      </c>
      <c r="BN207" s="173">
        <v>0</v>
      </c>
      <c r="BO207" s="175">
        <f>100*BN207/$AI207</f>
        <v>0</v>
      </c>
      <c r="BP207" s="173">
        <f>IF(BO207&gt;$AI$8,1,0)</f>
        <v>0</v>
      </c>
      <c r="BQ207" s="175">
        <f>IF($R207=BN$17,BO207,0)</f>
        <v>0</v>
      </c>
      <c r="BR207" s="173">
        <v>0</v>
      </c>
      <c r="BS207" s="175">
        <f>100*BR207/$AI207</f>
        <v>0</v>
      </c>
      <c r="BT207" s="173">
        <f>IF(BS207&gt;$AI$8,1,0)</f>
        <v>0</v>
      </c>
      <c r="BU207" s="175">
        <f>IF($R207=BR$17,BS207,0)</f>
        <v>0</v>
      </c>
      <c r="BV207" s="173">
        <v>0</v>
      </c>
      <c r="BW207" s="175">
        <f>100*BV207/$AI207</f>
        <v>0</v>
      </c>
      <c r="BX207" s="173">
        <f>IF(BW207&gt;$AI$8,1,0)</f>
        <v>0</v>
      </c>
      <c r="BY207" s="175">
        <f>IF($R207=BV$17,BW207,0)</f>
        <v>0</v>
      </c>
      <c r="BZ207" s="173">
        <v>0</v>
      </c>
      <c r="CA207" s="175">
        <f>100*BZ207/$AI207</f>
        <v>0</v>
      </c>
      <c r="CB207" s="173">
        <f>IF(CA207&gt;$AI$8,1,0)</f>
        <v>0</v>
      </c>
      <c r="CC207" s="175">
        <f>IF($R207=BZ$17,CA207,0)</f>
        <v>0</v>
      </c>
      <c r="CD207" s="173">
        <v>0</v>
      </c>
      <c r="CE207" s="175">
        <f>100*CD207/$AI207</f>
        <v>0</v>
      </c>
      <c r="CF207" s="173">
        <f>IF(CE207&gt;$AI$8,1,0)</f>
        <v>0</v>
      </c>
      <c r="CG207" s="175">
        <f>IF($R207=CD$17,CE207,0)</f>
        <v>0</v>
      </c>
      <c r="CH207" s="173">
        <v>0</v>
      </c>
      <c r="CI207" s="175">
        <f>100*CH207/$AI207</f>
        <v>0</v>
      </c>
      <c r="CJ207" s="173">
        <f>IF(CI207&gt;$AI$8,1,0)</f>
        <v>0</v>
      </c>
      <c r="CK207" s="175">
        <f>IF($R207=CH$17,CI207,0)</f>
        <v>0</v>
      </c>
      <c r="CL207" s="173">
        <v>0</v>
      </c>
      <c r="CM207" s="173">
        <v>0</v>
      </c>
      <c r="CN207" s="176"/>
    </row>
    <row r="208" ht="19.95" customHeight="1">
      <c r="A208" t="s" s="179">
        <v>2800</v>
      </c>
      <c r="B208" t="s" s="180">
        <v>90</v>
      </c>
      <c r="C208" t="s" s="180">
        <v>2801</v>
      </c>
      <c r="D208" t="s" s="181">
        <v>93</v>
      </c>
      <c r="E208" t="s" s="188">
        <v>79</v>
      </c>
      <c r="F208" t="s" s="146">
        <v>46</v>
      </c>
      <c r="G208" t="s" s="146">
        <v>1077</v>
      </c>
      <c r="H208" t="s" s="146">
        <v>1078</v>
      </c>
      <c r="I208" t="s" s="146">
        <v>49</v>
      </c>
      <c r="J208" t="s" s="146">
        <v>50</v>
      </c>
      <c r="K208" t="s" s="183">
        <f>O208</f>
        <v>28</v>
      </c>
      <c r="L208" s="189">
        <f>P208</f>
        <v>61.611921502781</v>
      </c>
      <c r="M208" t="s" s="146">
        <f>IF(O208="Lab","over","under")</f>
        <v>2429</v>
      </c>
      <c r="N208" s="145">
        <v>1</v>
      </c>
      <c r="O208" t="s" s="184">
        <v>28</v>
      </c>
      <c r="P208" s="147">
        <f>AQ208</f>
        <v>61.611921502781</v>
      </c>
      <c r="Q208" s="145">
        <f>T208+U208+V208</f>
        <v>0</v>
      </c>
      <c r="R208" t="s" s="185">
        <v>2365</v>
      </c>
      <c r="S208" s="147">
        <f>BA208</f>
        <v>18.5197817189632</v>
      </c>
      <c r="T208" s="138"/>
      <c r="U208" s="138"/>
      <c r="V208" s="138"/>
      <c r="W208" s="138"/>
      <c r="X208" t="s" s="146">
        <f>IF($A208=Y208,"ok","bad")</f>
        <v>2430</v>
      </c>
      <c r="Y208" t="s" s="146">
        <v>2800</v>
      </c>
      <c r="Z208" t="s" s="146">
        <v>2801</v>
      </c>
      <c r="AA208" t="s" s="186">
        <v>27</v>
      </c>
      <c r="AB208" s="141">
        <f>100*AC208</f>
        <v>9.200860499999999</v>
      </c>
      <c r="AC208" s="190">
        <v>0.09200860499999999</v>
      </c>
      <c r="AD208" t="s" s="187">
        <v>31</v>
      </c>
      <c r="AE208" s="141">
        <v>5.3993074</v>
      </c>
      <c r="AF208" s="190">
        <v>0.053993074</v>
      </c>
      <c r="AG208" s="138"/>
      <c r="AH208" s="145">
        <v>70161</v>
      </c>
      <c r="AI208" s="145">
        <v>38116</v>
      </c>
      <c r="AJ208" s="145">
        <v>95</v>
      </c>
      <c r="AK208" s="145">
        <v>16425</v>
      </c>
      <c r="AL208" s="145">
        <v>3507</v>
      </c>
      <c r="AM208" s="148">
        <f>100*AL208/$AI208</f>
        <v>9.2008605310106</v>
      </c>
      <c r="AN208" s="145">
        <f>IF(AM208&gt;$AI$8,1,0)</f>
        <v>0</v>
      </c>
      <c r="AO208" s="148">
        <f>IF($R208=AL$17,AM208,0)</f>
        <v>0</v>
      </c>
      <c r="AP208" s="145">
        <v>23484</v>
      </c>
      <c r="AQ208" s="148">
        <f>100*AP208/$AI208</f>
        <v>61.611921502781</v>
      </c>
      <c r="AR208" s="145">
        <f>IF(AQ208&gt;$AI$8,1,0)</f>
        <v>1</v>
      </c>
      <c r="AS208" s="148">
        <f>IF($R208=AP$17,AQ208,0)</f>
        <v>0</v>
      </c>
      <c r="AT208" s="145">
        <v>1593</v>
      </c>
      <c r="AU208" s="148">
        <f>100*AT208/$AI208</f>
        <v>4.17934725574562</v>
      </c>
      <c r="AV208" s="145">
        <f>IF(AU208&gt;$AI$8,1,0)</f>
        <v>0</v>
      </c>
      <c r="AW208" s="148">
        <f>IF($R208=AT$17,AU208,0)</f>
        <v>0</v>
      </c>
      <c r="AX208" s="145">
        <v>7059</v>
      </c>
      <c r="AY208" s="148">
        <f>100*AX208/$AI208</f>
        <v>18.5197817189632</v>
      </c>
      <c r="AZ208" s="145">
        <f>IF(AY208&gt;$AI$8,1,0)</f>
        <v>0</v>
      </c>
      <c r="BA208" s="148">
        <f>IF($R208=AX$17,AY208,0)</f>
        <v>18.5197817189632</v>
      </c>
      <c r="BB208" s="145">
        <v>2058</v>
      </c>
      <c r="BC208" s="148">
        <f>100*BB208/$AI208</f>
        <v>5.39930737747927</v>
      </c>
      <c r="BD208" s="145">
        <f>IF(BC208&gt;$AI$8,1,0)</f>
        <v>0</v>
      </c>
      <c r="BE208" s="148">
        <f>IF($R208=BB$17,BC208,0)</f>
        <v>0</v>
      </c>
      <c r="BF208" s="145">
        <v>0</v>
      </c>
      <c r="BG208" s="148">
        <f>100*BF208/$AI208</f>
        <v>0</v>
      </c>
      <c r="BH208" s="145">
        <f>IF(BG208&gt;$AI$8,1,0)</f>
        <v>0</v>
      </c>
      <c r="BI208" s="148">
        <f>IF($R208=BF$17,BG208,0)</f>
        <v>0</v>
      </c>
      <c r="BJ208" s="145">
        <v>0</v>
      </c>
      <c r="BK208" s="148">
        <f>100*BJ208/$AI208</f>
        <v>0</v>
      </c>
      <c r="BL208" s="145">
        <f>IF(BK208&gt;$AI$8,1,0)</f>
        <v>0</v>
      </c>
      <c r="BM208" s="148">
        <f>IF($R208=BJ$17,BK208,0)</f>
        <v>0</v>
      </c>
      <c r="BN208" s="145">
        <v>0</v>
      </c>
      <c r="BO208" s="148">
        <f>100*BN208/$AI208</f>
        <v>0</v>
      </c>
      <c r="BP208" s="145">
        <f>IF(BO208&gt;$AI$8,1,0)</f>
        <v>0</v>
      </c>
      <c r="BQ208" s="148">
        <f>IF($R208=BN$17,BO208,0)</f>
        <v>0</v>
      </c>
      <c r="BR208" s="145">
        <v>0</v>
      </c>
      <c r="BS208" s="148">
        <f>100*BR208/$AI208</f>
        <v>0</v>
      </c>
      <c r="BT208" s="145">
        <f>IF(BS208&gt;$AI$8,1,0)</f>
        <v>0</v>
      </c>
      <c r="BU208" s="148">
        <f>IF($R208=BR$17,BS208,0)</f>
        <v>0</v>
      </c>
      <c r="BV208" s="145">
        <v>0</v>
      </c>
      <c r="BW208" s="148">
        <f>100*BV208/$AI208</f>
        <v>0</v>
      </c>
      <c r="BX208" s="145">
        <f>IF(BW208&gt;$AI$8,1,0)</f>
        <v>0</v>
      </c>
      <c r="BY208" s="148">
        <f>IF($R208=BV$17,BW208,0)</f>
        <v>0</v>
      </c>
      <c r="BZ208" s="145">
        <v>0</v>
      </c>
      <c r="CA208" s="148">
        <f>100*BZ208/$AI208</f>
        <v>0</v>
      </c>
      <c r="CB208" s="145">
        <f>IF(CA208&gt;$AI$8,1,0)</f>
        <v>0</v>
      </c>
      <c r="CC208" s="148">
        <f>IF($R208=BZ$17,CA208,0)</f>
        <v>0</v>
      </c>
      <c r="CD208" s="145">
        <v>0</v>
      </c>
      <c r="CE208" s="148">
        <f>100*CD208/$AI208</f>
        <v>0</v>
      </c>
      <c r="CF208" s="145">
        <f>IF(CE208&gt;$AI$8,1,0)</f>
        <v>0</v>
      </c>
      <c r="CG208" s="148">
        <f>IF($R208=CD$17,CE208,0)</f>
        <v>0</v>
      </c>
      <c r="CH208" s="145">
        <v>0</v>
      </c>
      <c r="CI208" s="148">
        <f>100*CH208/$AI208</f>
        <v>0</v>
      </c>
      <c r="CJ208" s="145">
        <f>IF(CI208&gt;$AI$8,1,0)</f>
        <v>0</v>
      </c>
      <c r="CK208" s="148">
        <f>IF($R208=CH$17,CI208,0)</f>
        <v>0</v>
      </c>
      <c r="CL208" s="145">
        <v>1731</v>
      </c>
      <c r="CM208" s="145">
        <v>0</v>
      </c>
      <c r="CN208" s="149"/>
    </row>
    <row r="209" ht="31.95" customHeight="1">
      <c r="A209" t="s" s="179">
        <v>2802</v>
      </c>
      <c r="B209" t="s" s="180">
        <v>58</v>
      </c>
      <c r="C209" t="s" s="180">
        <v>1678</v>
      </c>
      <c r="D209" t="s" s="181">
        <v>60</v>
      </c>
      <c r="E209" t="s" s="182">
        <v>60</v>
      </c>
      <c r="F209" t="s" s="130">
        <v>46</v>
      </c>
      <c r="G209" t="s" s="130">
        <v>2803</v>
      </c>
      <c r="H209" t="s" s="130">
        <v>2804</v>
      </c>
      <c r="I209" t="s" s="130">
        <v>64</v>
      </c>
      <c r="J209" t="s" s="130">
        <v>2585</v>
      </c>
      <c r="K209" t="s" s="183">
        <f>_xlfn.IFS(Q209=0,O209,T209=1,R209,U209=1,AA209)</f>
        <v>28</v>
      </c>
      <c r="L209" s="189">
        <f>_xlfn.IFS(Q209=0,P209,T209=1,S209,U209=1,AB209)</f>
        <v>47.4359906014582</v>
      </c>
      <c r="M209" t="s" s="130">
        <f>IF(O209="Lab","over","under")</f>
        <v>2429</v>
      </c>
      <c r="N209" s="173">
        <v>1</v>
      </c>
      <c r="O209" t="s" s="184">
        <v>28</v>
      </c>
      <c r="P209" s="131">
        <f>AQ209</f>
        <v>47.4359906014582</v>
      </c>
      <c r="Q209" s="173">
        <f>T209+U209+V209</f>
        <v>0</v>
      </c>
      <c r="R209" t="s" s="185">
        <v>32</v>
      </c>
      <c r="S209" s="131">
        <f>BI209</f>
        <v>31.6256086040259</v>
      </c>
      <c r="T209" s="169"/>
      <c r="U209" s="169"/>
      <c r="V209" s="169"/>
      <c r="W209" s="169"/>
      <c r="X209" t="s" s="130">
        <f>IF($A209=Y209,"ok","bad")</f>
        <v>2430</v>
      </c>
      <c r="Y209" t="s" s="130">
        <v>2802</v>
      </c>
      <c r="Z209" t="s" s="130">
        <v>1678</v>
      </c>
      <c r="AA209" t="s" s="186">
        <v>2365</v>
      </c>
      <c r="AB209" s="125">
        <f>100*AC209</f>
        <v>7.1603323</v>
      </c>
      <c r="AC209" s="191">
        <v>0.071603323</v>
      </c>
      <c r="AD209" t="s" s="187">
        <v>27</v>
      </c>
      <c r="AE209" s="125">
        <v>5.3750939</v>
      </c>
      <c r="AF209" s="191">
        <v>0.053750939</v>
      </c>
      <c r="AG209" s="169"/>
      <c r="AH209" s="173">
        <v>71574</v>
      </c>
      <c r="AI209" s="173">
        <v>41283</v>
      </c>
      <c r="AJ209" s="173">
        <v>133</v>
      </c>
      <c r="AK209" s="173">
        <v>6527</v>
      </c>
      <c r="AL209" s="173">
        <v>2219</v>
      </c>
      <c r="AM209" s="175">
        <f>100*AL209/$AI209</f>
        <v>5.3750938643025</v>
      </c>
      <c r="AN209" s="173">
        <f>IF(AM209&gt;$AI$8,1,0)</f>
        <v>0</v>
      </c>
      <c r="AO209" s="175">
        <f>IF($R209=AL$17,AM209,0)</f>
        <v>0</v>
      </c>
      <c r="AP209" s="173">
        <v>19583</v>
      </c>
      <c r="AQ209" s="175">
        <f>100*AP209/$AI209</f>
        <v>47.4359906014582</v>
      </c>
      <c r="AR209" s="173">
        <f>IF(AQ209&gt;$AI$8,1,0)</f>
        <v>0</v>
      </c>
      <c r="AS209" s="175">
        <f>IF($R209=AP$17,AQ209,0)</f>
        <v>0</v>
      </c>
      <c r="AT209" s="173">
        <v>1315</v>
      </c>
      <c r="AU209" s="175">
        <f>100*AT209/$AI209</f>
        <v>3.18533052346002</v>
      </c>
      <c r="AV209" s="173">
        <f>IF(AU209&gt;$AI$8,1,0)</f>
        <v>0</v>
      </c>
      <c r="AW209" s="175">
        <f>IF($R209=AT$17,AU209,0)</f>
        <v>0</v>
      </c>
      <c r="AX209" s="173">
        <v>2956</v>
      </c>
      <c r="AY209" s="175">
        <f>100*AX209/$AI209</f>
        <v>7.16033234018846</v>
      </c>
      <c r="AZ209" s="173">
        <f>IF(AY209&gt;$AI$8,1,0)</f>
        <v>0</v>
      </c>
      <c r="BA209" s="175">
        <f>IF($R209=AX$17,AY209,0)</f>
        <v>0</v>
      </c>
      <c r="BB209" s="173">
        <v>1724</v>
      </c>
      <c r="BC209" s="175">
        <f>100*BB209/$AI209</f>
        <v>4.17605309691641</v>
      </c>
      <c r="BD209" s="173">
        <f>IF(BC209&gt;$AI$8,1,0)</f>
        <v>0</v>
      </c>
      <c r="BE209" s="175">
        <f>IF($R209=BB$17,BC209,0)</f>
        <v>0</v>
      </c>
      <c r="BF209" s="173">
        <v>13056</v>
      </c>
      <c r="BG209" s="175">
        <f>100*BF209/$AI209</f>
        <v>31.6256086040259</v>
      </c>
      <c r="BH209" s="173">
        <f>IF(BG209&gt;$AI$8,1,0)</f>
        <v>0</v>
      </c>
      <c r="BI209" s="175">
        <f>IF($R209=BF$17,BG209,0)</f>
        <v>31.6256086040259</v>
      </c>
      <c r="BJ209" s="173">
        <v>0</v>
      </c>
      <c r="BK209" s="175">
        <f>100*BJ209/$AI209</f>
        <v>0</v>
      </c>
      <c r="BL209" s="173">
        <f>IF(BK209&gt;$AI$8,1,0)</f>
        <v>0</v>
      </c>
      <c r="BM209" s="175">
        <f>IF($R209=BJ$17,BK209,0)</f>
        <v>0</v>
      </c>
      <c r="BN209" s="173">
        <v>0</v>
      </c>
      <c r="BO209" s="175">
        <f>100*BN209/$AI209</f>
        <v>0</v>
      </c>
      <c r="BP209" s="173">
        <f>IF(BO209&gt;$AI$8,1,0)</f>
        <v>0</v>
      </c>
      <c r="BQ209" s="175">
        <f>IF($R209=BN$17,BO209,0)</f>
        <v>0</v>
      </c>
      <c r="BR209" s="173">
        <v>0</v>
      </c>
      <c r="BS209" s="175">
        <f>100*BR209/$AI209</f>
        <v>0</v>
      </c>
      <c r="BT209" s="173">
        <f>IF(BS209&gt;$AI$8,1,0)</f>
        <v>0</v>
      </c>
      <c r="BU209" s="175">
        <f>IF($R209=BR$17,BS209,0)</f>
        <v>0</v>
      </c>
      <c r="BV209" s="173">
        <v>0</v>
      </c>
      <c r="BW209" s="175">
        <f>100*BV209/$AI209</f>
        <v>0</v>
      </c>
      <c r="BX209" s="173">
        <f>IF(BW209&gt;$AI$8,1,0)</f>
        <v>0</v>
      </c>
      <c r="BY209" s="175">
        <f>IF($R209=BV$17,BW209,0)</f>
        <v>0</v>
      </c>
      <c r="BZ209" s="173">
        <v>0</v>
      </c>
      <c r="CA209" s="175">
        <f>100*BZ209/$AI209</f>
        <v>0</v>
      </c>
      <c r="CB209" s="173">
        <f>IF(CA209&gt;$AI$8,1,0)</f>
        <v>0</v>
      </c>
      <c r="CC209" s="175">
        <f>IF($R209=BZ$17,CA209,0)</f>
        <v>0</v>
      </c>
      <c r="CD209" s="173">
        <v>0</v>
      </c>
      <c r="CE209" s="175">
        <f>100*CD209/$AI209</f>
        <v>0</v>
      </c>
      <c r="CF209" s="173">
        <f>IF(CE209&gt;$AI$8,1,0)</f>
        <v>0</v>
      </c>
      <c r="CG209" s="175">
        <f>IF($R209=CD$17,CE209,0)</f>
        <v>0</v>
      </c>
      <c r="CH209" s="173">
        <v>0</v>
      </c>
      <c r="CI209" s="175">
        <f>100*CH209/$AI209</f>
        <v>0</v>
      </c>
      <c r="CJ209" s="173">
        <f>IF(CI209&gt;$AI$8,1,0)</f>
        <v>0</v>
      </c>
      <c r="CK209" s="175">
        <f>IF($R209=CH$17,CI209,0)</f>
        <v>0</v>
      </c>
      <c r="CL209" s="173">
        <v>0</v>
      </c>
      <c r="CM209" s="173">
        <v>0</v>
      </c>
      <c r="CN209" s="176"/>
    </row>
    <row r="210" ht="15.75" customHeight="1">
      <c r="A210" t="s" s="179">
        <v>2805</v>
      </c>
      <c r="B210" t="s" s="180">
        <v>58</v>
      </c>
      <c r="C210" t="s" s="180">
        <v>2806</v>
      </c>
      <c r="D210" t="s" s="181">
        <v>60</v>
      </c>
      <c r="E210" t="s" s="188">
        <v>60</v>
      </c>
      <c r="F210" t="s" s="146">
        <v>61</v>
      </c>
      <c r="G210" t="s" s="146">
        <v>1537</v>
      </c>
      <c r="H210" t="s" s="146">
        <v>2453</v>
      </c>
      <c r="I210" t="s" s="146">
        <v>64</v>
      </c>
      <c r="J210" t="s" s="146">
        <v>2585</v>
      </c>
      <c r="K210" t="s" s="183">
        <f>_xlfn.IFS(Q210=0,O210,T210=1,R210,U210=1,AA210)</f>
        <v>28</v>
      </c>
      <c r="L210" s="189">
        <f>_xlfn.IFS(Q210=0,P210,T210=1,S210,U210=1,AB210)</f>
        <v>46.6668337426695</v>
      </c>
      <c r="M210" t="s" s="146">
        <f>IF(O210="Lab","over","under")</f>
        <v>2429</v>
      </c>
      <c r="N210" s="145">
        <v>1</v>
      </c>
      <c r="O210" t="s" s="184">
        <v>28</v>
      </c>
      <c r="P210" s="147">
        <f>AQ210</f>
        <v>46.6668337426695</v>
      </c>
      <c r="Q210" s="145">
        <f>T210+U210+V210</f>
        <v>0</v>
      </c>
      <c r="R210" t="s" s="185">
        <v>32</v>
      </c>
      <c r="S210" s="147">
        <f>BI210</f>
        <v>30.5122550248108</v>
      </c>
      <c r="T210" s="138"/>
      <c r="U210" s="138"/>
      <c r="V210" s="138"/>
      <c r="W210" s="138"/>
      <c r="X210" t="s" s="146">
        <f>IF($A210=Y210,"ok","bad")</f>
        <v>2430</v>
      </c>
      <c r="Y210" t="s" s="146">
        <v>2805</v>
      </c>
      <c r="Z210" t="s" s="146">
        <v>2806</v>
      </c>
      <c r="AA210" t="s" s="186">
        <v>31</v>
      </c>
      <c r="AB210" s="141">
        <f>100*AC210</f>
        <v>9.1774848</v>
      </c>
      <c r="AC210" s="190">
        <v>0.09177484800000001</v>
      </c>
      <c r="AD210" t="s" s="187">
        <v>2365</v>
      </c>
      <c r="AE210" s="141">
        <v>5.2578818</v>
      </c>
      <c r="AF210" s="190">
        <v>0.052578818</v>
      </c>
      <c r="AG210" s="138"/>
      <c r="AH210" s="145">
        <v>69028</v>
      </c>
      <c r="AI210" s="145">
        <v>39902</v>
      </c>
      <c r="AJ210" s="145">
        <v>186</v>
      </c>
      <c r="AK210" s="145">
        <v>6446</v>
      </c>
      <c r="AL210" s="145">
        <v>1720</v>
      </c>
      <c r="AM210" s="148">
        <f>100*AL210/$AI210</f>
        <v>4.31056087414165</v>
      </c>
      <c r="AN210" s="145">
        <f>IF(AM210&gt;$AI$8,1,0)</f>
        <v>0</v>
      </c>
      <c r="AO210" s="148">
        <f>IF($R210=AL$17,AM210,0)</f>
        <v>0</v>
      </c>
      <c r="AP210" s="145">
        <v>18621</v>
      </c>
      <c r="AQ210" s="148">
        <f>100*AP210/$AI210</f>
        <v>46.6668337426695</v>
      </c>
      <c r="AR210" s="145">
        <f>IF(AQ210&gt;$AI$8,1,0)</f>
        <v>0</v>
      </c>
      <c r="AS210" s="148">
        <f>IF($R210=AP$17,AQ210,0)</f>
        <v>0</v>
      </c>
      <c r="AT210" s="145">
        <v>1316</v>
      </c>
      <c r="AU210" s="148">
        <f>100*AT210/$AI210</f>
        <v>3.29808029672698</v>
      </c>
      <c r="AV210" s="145">
        <f>IF(AU210&gt;$AI$8,1,0)</f>
        <v>0</v>
      </c>
      <c r="AW210" s="148">
        <f>IF($R210=AT$17,AU210,0)</f>
        <v>0</v>
      </c>
      <c r="AX210" s="145">
        <v>2098</v>
      </c>
      <c r="AY210" s="148">
        <f>100*AX210/$AI210</f>
        <v>5.25788181043557</v>
      </c>
      <c r="AZ210" s="145">
        <f>IF(AY210&gt;$AI$8,1,0)</f>
        <v>0</v>
      </c>
      <c r="BA210" s="148">
        <f>IF($R210=AX$17,AY210,0)</f>
        <v>0</v>
      </c>
      <c r="BB210" s="145">
        <v>3662</v>
      </c>
      <c r="BC210" s="148">
        <f>100*BB210/$AI210</f>
        <v>9.17748483785274</v>
      </c>
      <c r="BD210" s="145">
        <f>IF(BC210&gt;$AI$8,1,0)</f>
        <v>0</v>
      </c>
      <c r="BE210" s="148">
        <f>IF($R210=BB$17,BC210,0)</f>
        <v>0</v>
      </c>
      <c r="BF210" s="145">
        <v>12175</v>
      </c>
      <c r="BG210" s="148">
        <f>100*BF210/$AI210</f>
        <v>30.5122550248108</v>
      </c>
      <c r="BH210" s="145">
        <f>IF(BG210&gt;$AI$8,1,0)</f>
        <v>0</v>
      </c>
      <c r="BI210" s="148">
        <f>IF($R210=BF$17,BG210,0)</f>
        <v>30.5122550248108</v>
      </c>
      <c r="BJ210" s="145">
        <v>0</v>
      </c>
      <c r="BK210" s="148">
        <f>100*BJ210/$AI210</f>
        <v>0</v>
      </c>
      <c r="BL210" s="145">
        <f>IF(BK210&gt;$AI$8,1,0)</f>
        <v>0</v>
      </c>
      <c r="BM210" s="148">
        <f>IF($R210=BJ$17,BK210,0)</f>
        <v>0</v>
      </c>
      <c r="BN210" s="145">
        <v>0</v>
      </c>
      <c r="BO210" s="148">
        <f>100*BN210/$AI210</f>
        <v>0</v>
      </c>
      <c r="BP210" s="145">
        <f>IF(BO210&gt;$AI$8,1,0)</f>
        <v>0</v>
      </c>
      <c r="BQ210" s="148">
        <f>IF($R210=BN$17,BO210,0)</f>
        <v>0</v>
      </c>
      <c r="BR210" s="145">
        <v>0</v>
      </c>
      <c r="BS210" s="148">
        <f>100*BR210/$AI210</f>
        <v>0</v>
      </c>
      <c r="BT210" s="145">
        <f>IF(BS210&gt;$AI$8,1,0)</f>
        <v>0</v>
      </c>
      <c r="BU210" s="148">
        <f>IF($R210=BR$17,BS210,0)</f>
        <v>0</v>
      </c>
      <c r="BV210" s="145">
        <v>0</v>
      </c>
      <c r="BW210" s="148">
        <f>100*BV210/$AI210</f>
        <v>0</v>
      </c>
      <c r="BX210" s="145">
        <f>IF(BW210&gt;$AI$8,1,0)</f>
        <v>0</v>
      </c>
      <c r="BY210" s="148">
        <f>IF($R210=BV$17,BW210,0)</f>
        <v>0</v>
      </c>
      <c r="BZ210" s="145">
        <v>0</v>
      </c>
      <c r="CA210" s="148">
        <f>100*BZ210/$AI210</f>
        <v>0</v>
      </c>
      <c r="CB210" s="145">
        <f>IF(CA210&gt;$AI$8,1,0)</f>
        <v>0</v>
      </c>
      <c r="CC210" s="148">
        <f>IF($R210=BZ$17,CA210,0)</f>
        <v>0</v>
      </c>
      <c r="CD210" s="145">
        <v>0</v>
      </c>
      <c r="CE210" s="148">
        <f>100*CD210/$AI210</f>
        <v>0</v>
      </c>
      <c r="CF210" s="145">
        <f>IF(CE210&gt;$AI$8,1,0)</f>
        <v>0</v>
      </c>
      <c r="CG210" s="148">
        <f>IF($R210=CD$17,CE210,0)</f>
        <v>0</v>
      </c>
      <c r="CH210" s="145">
        <v>0</v>
      </c>
      <c r="CI210" s="148">
        <f>100*CH210/$AI210</f>
        <v>0</v>
      </c>
      <c r="CJ210" s="145">
        <f>IF(CI210&gt;$AI$8,1,0)</f>
        <v>0</v>
      </c>
      <c r="CK210" s="148">
        <f>IF($R210=CH$17,CI210,0)</f>
        <v>0</v>
      </c>
      <c r="CL210" s="145">
        <v>3364</v>
      </c>
      <c r="CM210" s="145">
        <v>0</v>
      </c>
      <c r="CN210" s="149"/>
    </row>
    <row r="211" ht="19.95" customHeight="1">
      <c r="A211" t="s" s="179">
        <v>2807</v>
      </c>
      <c r="B211" t="s" s="180">
        <v>84</v>
      </c>
      <c r="C211" t="s" s="180">
        <v>2074</v>
      </c>
      <c r="D211" t="s" s="181">
        <v>86</v>
      </c>
      <c r="E211" t="s" s="182">
        <v>79</v>
      </c>
      <c r="F211" t="s" s="130">
        <v>80</v>
      </c>
      <c r="G211" t="s" s="130">
        <v>2224</v>
      </c>
      <c r="H211" t="s" s="130">
        <v>1038</v>
      </c>
      <c r="I211" t="s" s="130">
        <v>49</v>
      </c>
      <c r="J211" t="s" s="130">
        <v>1733</v>
      </c>
      <c r="K211" t="s" s="183">
        <f>_xlfn.IFS(Q211=0,O211,T211=1,R211,U211=1,AA211)</f>
        <v>28</v>
      </c>
      <c r="L211" s="189">
        <f>_xlfn.IFS(Q211=0,P211,T211=1,S211,U211=1,AB211)</f>
        <v>44.7139700466487</v>
      </c>
      <c r="M211" t="s" s="130">
        <f>IF(O211="Lab","over","under")</f>
        <v>2429</v>
      </c>
      <c r="N211" s="173">
        <v>1</v>
      </c>
      <c r="O211" t="s" s="184">
        <v>28</v>
      </c>
      <c r="P211" s="131">
        <f>AQ211</f>
        <v>44.7139700466487</v>
      </c>
      <c r="Q211" s="173">
        <f>T211+U211+V211</f>
        <v>0</v>
      </c>
      <c r="R211" t="s" s="185">
        <v>2365</v>
      </c>
      <c r="S211" s="131">
        <f>BA211</f>
        <v>24.8219985268844</v>
      </c>
      <c r="T211" s="169"/>
      <c r="U211" s="169"/>
      <c r="V211" s="169"/>
      <c r="W211" s="169"/>
      <c r="X211" t="s" s="130">
        <f>IF($A211=Y211,"ok","bad")</f>
        <v>2430</v>
      </c>
      <c r="Y211" t="s" s="130">
        <v>2807</v>
      </c>
      <c r="Z211" t="s" s="130">
        <v>2074</v>
      </c>
      <c r="AA211" t="s" s="186">
        <v>27</v>
      </c>
      <c r="AB211" s="125">
        <f>100*AC211</f>
        <v>21.4289222</v>
      </c>
      <c r="AC211" s="191">
        <v>0.214289222</v>
      </c>
      <c r="AD211" t="s" s="187">
        <v>31</v>
      </c>
      <c r="AE211" s="125">
        <v>5.2050086</v>
      </c>
      <c r="AF211" s="191">
        <v>0.052050086</v>
      </c>
      <c r="AG211" s="169"/>
      <c r="AH211" s="173">
        <v>73808</v>
      </c>
      <c r="AI211" s="173">
        <v>40730</v>
      </c>
      <c r="AJ211" s="173">
        <v>148</v>
      </c>
      <c r="AK211" s="173">
        <v>8102</v>
      </c>
      <c r="AL211" s="173">
        <v>8728</v>
      </c>
      <c r="AM211" s="175">
        <f>100*AL211/$AI211</f>
        <v>21.4289221703904</v>
      </c>
      <c r="AN211" s="173">
        <f>IF(AM211&gt;$AI$8,1,0)</f>
        <v>0</v>
      </c>
      <c r="AO211" s="175">
        <f>IF($R211=AL$17,AM211,0)</f>
        <v>0</v>
      </c>
      <c r="AP211" s="173">
        <v>18212</v>
      </c>
      <c r="AQ211" s="175">
        <f>100*AP211/$AI211</f>
        <v>44.7139700466487</v>
      </c>
      <c r="AR211" s="173">
        <f>IF(AQ211&gt;$AI$8,1,0)</f>
        <v>0</v>
      </c>
      <c r="AS211" s="175">
        <f>IF($R211=AP$17,AQ211,0)</f>
        <v>0</v>
      </c>
      <c r="AT211" s="173">
        <v>1560</v>
      </c>
      <c r="AU211" s="175">
        <f>100*AT211/$AI211</f>
        <v>3.83010066290204</v>
      </c>
      <c r="AV211" s="173">
        <f>IF(AU211&gt;$AI$8,1,0)</f>
        <v>0</v>
      </c>
      <c r="AW211" s="175">
        <f>IF($R211=AT$17,AU211,0)</f>
        <v>0</v>
      </c>
      <c r="AX211" s="173">
        <v>10110</v>
      </c>
      <c r="AY211" s="175">
        <f>100*AX211/$AI211</f>
        <v>24.8219985268844</v>
      </c>
      <c r="AZ211" s="173">
        <f>IF(AY211&gt;$AI$8,1,0)</f>
        <v>0</v>
      </c>
      <c r="BA211" s="175">
        <f>IF($R211=AX$17,AY211,0)</f>
        <v>24.8219985268844</v>
      </c>
      <c r="BB211" s="173">
        <v>2120</v>
      </c>
      <c r="BC211" s="175">
        <f>100*BB211/$AI211</f>
        <v>5.20500859317456</v>
      </c>
      <c r="BD211" s="173">
        <f>IF(BC211&gt;$AI$8,1,0)</f>
        <v>0</v>
      </c>
      <c r="BE211" s="175">
        <f>IF($R211=BB$17,BC211,0)</f>
        <v>0</v>
      </c>
      <c r="BF211" s="173">
        <v>0</v>
      </c>
      <c r="BG211" s="175">
        <f>100*BF211/$AI211</f>
        <v>0</v>
      </c>
      <c r="BH211" s="173">
        <f>IF(BG211&gt;$AI$8,1,0)</f>
        <v>0</v>
      </c>
      <c r="BI211" s="175">
        <f>IF($R211=BF$17,BG211,0)</f>
        <v>0</v>
      </c>
      <c r="BJ211" s="173">
        <v>0</v>
      </c>
      <c r="BK211" s="175">
        <f>100*BJ211/$AI211</f>
        <v>0</v>
      </c>
      <c r="BL211" s="173">
        <f>IF(BK211&gt;$AI$8,1,0)</f>
        <v>0</v>
      </c>
      <c r="BM211" s="175">
        <f>IF($R211=BJ$17,BK211,0)</f>
        <v>0</v>
      </c>
      <c r="BN211" s="173">
        <v>0</v>
      </c>
      <c r="BO211" s="175">
        <f>100*BN211/$AI211</f>
        <v>0</v>
      </c>
      <c r="BP211" s="173">
        <f>IF(BO211&gt;$AI$8,1,0)</f>
        <v>0</v>
      </c>
      <c r="BQ211" s="175">
        <f>IF($R211=BN$17,BO211,0)</f>
        <v>0</v>
      </c>
      <c r="BR211" s="173">
        <v>0</v>
      </c>
      <c r="BS211" s="175">
        <f>100*BR211/$AI211</f>
        <v>0</v>
      </c>
      <c r="BT211" s="173">
        <f>IF(BS211&gt;$AI$8,1,0)</f>
        <v>0</v>
      </c>
      <c r="BU211" s="175">
        <f>IF($R211=BR$17,BS211,0)</f>
        <v>0</v>
      </c>
      <c r="BV211" s="173">
        <v>0</v>
      </c>
      <c r="BW211" s="175">
        <f>100*BV211/$AI211</f>
        <v>0</v>
      </c>
      <c r="BX211" s="173">
        <f>IF(BW211&gt;$AI$8,1,0)</f>
        <v>0</v>
      </c>
      <c r="BY211" s="175">
        <f>IF($R211=BV$17,BW211,0)</f>
        <v>0</v>
      </c>
      <c r="BZ211" s="173">
        <v>0</v>
      </c>
      <c r="CA211" s="175">
        <f>100*BZ211/$AI211</f>
        <v>0</v>
      </c>
      <c r="CB211" s="173">
        <f>IF(CA211&gt;$AI$8,1,0)</f>
        <v>0</v>
      </c>
      <c r="CC211" s="175">
        <f>IF($R211=BZ$17,CA211,0)</f>
        <v>0</v>
      </c>
      <c r="CD211" s="173">
        <v>0</v>
      </c>
      <c r="CE211" s="175">
        <f>100*CD211/$AI211</f>
        <v>0</v>
      </c>
      <c r="CF211" s="173">
        <f>IF(CE211&gt;$AI$8,1,0)</f>
        <v>0</v>
      </c>
      <c r="CG211" s="175">
        <f>IF($R211=CD$17,CE211,0)</f>
        <v>0</v>
      </c>
      <c r="CH211" s="173">
        <v>0</v>
      </c>
      <c r="CI211" s="175">
        <f>100*CH211/$AI211</f>
        <v>0</v>
      </c>
      <c r="CJ211" s="173">
        <f>IF(CI211&gt;$AI$8,1,0)</f>
        <v>0</v>
      </c>
      <c r="CK211" s="175">
        <f>IF($R211=CH$17,CI211,0)</f>
        <v>0</v>
      </c>
      <c r="CL211" s="173">
        <v>629</v>
      </c>
      <c r="CM211" s="173">
        <v>0</v>
      </c>
      <c r="CN211" s="176"/>
    </row>
    <row r="212" ht="19.95" customHeight="1">
      <c r="A212" t="s" s="179">
        <v>1474</v>
      </c>
      <c r="B212" t="s" s="180">
        <v>58</v>
      </c>
      <c r="C212" t="s" s="180">
        <v>2808</v>
      </c>
      <c r="D212" t="s" s="181">
        <v>60</v>
      </c>
      <c r="E212" t="s" s="188">
        <v>60</v>
      </c>
      <c r="F212" t="s" s="146">
        <v>46</v>
      </c>
      <c r="G212" t="s" s="146">
        <v>2809</v>
      </c>
      <c r="H212" t="s" s="146">
        <v>2810</v>
      </c>
      <c r="I212" t="s" s="146">
        <v>49</v>
      </c>
      <c r="J212" t="s" s="146">
        <v>2585</v>
      </c>
      <c r="K212" t="s" s="183">
        <f>_xlfn.IFS(Q212=0,O212,T212=1,R212,U212=1,AA212)</f>
        <v>28</v>
      </c>
      <c r="L212" s="189">
        <f>_xlfn.IFS(Q212=0,P212,T212=1,S212,U212=1,AB212)</f>
        <v>49.4677705499704</v>
      </c>
      <c r="M212" t="s" s="146">
        <f>IF(O212="Lab","over","under")</f>
        <v>2429</v>
      </c>
      <c r="N212" s="145">
        <v>1</v>
      </c>
      <c r="O212" t="s" s="184">
        <v>28</v>
      </c>
      <c r="P212" s="147">
        <f>AQ212</f>
        <v>49.4677705499704</v>
      </c>
      <c r="Q212" s="145">
        <f>T212+U212+V212</f>
        <v>0</v>
      </c>
      <c r="R212" t="s" s="185">
        <v>32</v>
      </c>
      <c r="S212" s="147">
        <f>BI212</f>
        <v>21.1117681845062</v>
      </c>
      <c r="T212" s="138"/>
      <c r="U212" s="138"/>
      <c r="V212" s="138"/>
      <c r="W212" s="138"/>
      <c r="X212" t="s" s="146">
        <f>IF($A212=Y212,"ok","bad")</f>
        <v>2430</v>
      </c>
      <c r="Y212" t="s" s="146">
        <v>1474</v>
      </c>
      <c r="Z212" t="s" s="146">
        <v>2808</v>
      </c>
      <c r="AA212" t="s" s="186">
        <v>217</v>
      </c>
      <c r="AB212" s="141">
        <f>100*AC212</f>
        <v>10.1271437</v>
      </c>
      <c r="AC212" s="190">
        <v>0.101271437</v>
      </c>
      <c r="AD212" t="s" s="187">
        <v>2365</v>
      </c>
      <c r="AE212" s="141">
        <v>5.1522768</v>
      </c>
      <c r="AF212" s="190">
        <v>0.051522768</v>
      </c>
      <c r="AG212" s="138"/>
      <c r="AH212" s="145">
        <v>21325</v>
      </c>
      <c r="AI212" s="145">
        <v>13528</v>
      </c>
      <c r="AJ212" s="145">
        <v>53</v>
      </c>
      <c r="AK212" s="145">
        <v>3836</v>
      </c>
      <c r="AL212" s="145">
        <v>647</v>
      </c>
      <c r="AM212" s="148">
        <f>100*AL212/$AI212</f>
        <v>4.78267297457126</v>
      </c>
      <c r="AN212" s="145">
        <f>IF(AM212&gt;$AI$8,1,0)</f>
        <v>0</v>
      </c>
      <c r="AO212" s="148">
        <f>IF($R212=AL$17,AM212,0)</f>
        <v>0</v>
      </c>
      <c r="AP212" s="145">
        <v>6692</v>
      </c>
      <c r="AQ212" s="148">
        <f>100*AP212/$AI212</f>
        <v>49.4677705499704</v>
      </c>
      <c r="AR212" s="145">
        <f>IF(AQ212&gt;$AI$8,1,0)</f>
        <v>0</v>
      </c>
      <c r="AS212" s="148">
        <f>IF($R212=AP$17,AQ212,0)</f>
        <v>0</v>
      </c>
      <c r="AT212" s="145">
        <v>382</v>
      </c>
      <c r="AU212" s="148">
        <f>100*AT212/$AI212</f>
        <v>2.82377291543465</v>
      </c>
      <c r="AV212" s="145">
        <f>IF(AU212&gt;$AI$8,1,0)</f>
        <v>0</v>
      </c>
      <c r="AW212" s="148">
        <f>IF($R212=AT$17,AU212,0)</f>
        <v>0</v>
      </c>
      <c r="AX212" s="145">
        <v>697</v>
      </c>
      <c r="AY212" s="148">
        <f>100*AX212/$AI212</f>
        <v>5.15227675931402</v>
      </c>
      <c r="AZ212" s="145">
        <f>IF(AY212&gt;$AI$8,1,0)</f>
        <v>0</v>
      </c>
      <c r="BA212" s="148">
        <f>IF($R212=AX$17,AY212,0)</f>
        <v>0</v>
      </c>
      <c r="BB212" s="145">
        <v>0</v>
      </c>
      <c r="BC212" s="148">
        <f>100*BB212/$AI212</f>
        <v>0</v>
      </c>
      <c r="BD212" s="145">
        <f>IF(BC212&gt;$AI$8,1,0)</f>
        <v>0</v>
      </c>
      <c r="BE212" s="148">
        <f>IF($R212=BB$17,BC212,0)</f>
        <v>0</v>
      </c>
      <c r="BF212" s="145">
        <v>2856</v>
      </c>
      <c r="BG212" s="148">
        <f>100*BF212/$AI212</f>
        <v>21.1117681845062</v>
      </c>
      <c r="BH212" s="145">
        <f>IF(BG212&gt;$AI$8,1,0)</f>
        <v>0</v>
      </c>
      <c r="BI212" s="148">
        <f>IF($R212=BF$17,BG212,0)</f>
        <v>21.1117681845062</v>
      </c>
      <c r="BJ212" s="145">
        <v>0</v>
      </c>
      <c r="BK212" s="148">
        <f>100*BJ212/$AI212</f>
        <v>0</v>
      </c>
      <c r="BL212" s="145">
        <f>IF(BK212&gt;$AI$8,1,0)</f>
        <v>0</v>
      </c>
      <c r="BM212" s="148">
        <f>IF($R212=BJ$17,BK212,0)</f>
        <v>0</v>
      </c>
      <c r="BN212" s="145">
        <v>0</v>
      </c>
      <c r="BO212" s="148">
        <f>100*BN212/$AI212</f>
        <v>0</v>
      </c>
      <c r="BP212" s="145">
        <f>IF(BO212&gt;$AI$8,1,0)</f>
        <v>0</v>
      </c>
      <c r="BQ212" s="148">
        <f>IF($R212=BN$17,BO212,0)</f>
        <v>0</v>
      </c>
      <c r="BR212" s="145">
        <v>0</v>
      </c>
      <c r="BS212" s="148">
        <f>100*BR212/$AI212</f>
        <v>0</v>
      </c>
      <c r="BT212" s="145">
        <f>IF(BS212&gt;$AI$8,1,0)</f>
        <v>0</v>
      </c>
      <c r="BU212" s="148">
        <f>IF($R212=BR$17,BS212,0)</f>
        <v>0</v>
      </c>
      <c r="BV212" s="145">
        <v>0</v>
      </c>
      <c r="BW212" s="148">
        <f>100*BV212/$AI212</f>
        <v>0</v>
      </c>
      <c r="BX212" s="145">
        <f>IF(BW212&gt;$AI$8,1,0)</f>
        <v>0</v>
      </c>
      <c r="BY212" s="148">
        <f>IF($R212=BV$17,BW212,0)</f>
        <v>0</v>
      </c>
      <c r="BZ212" s="145">
        <v>0</v>
      </c>
      <c r="CA212" s="148">
        <f>100*BZ212/$AI212</f>
        <v>0</v>
      </c>
      <c r="CB212" s="145">
        <f>IF(CA212&gt;$AI$8,1,0)</f>
        <v>0</v>
      </c>
      <c r="CC212" s="148">
        <f>IF($R212=BZ$17,CA212,0)</f>
        <v>0</v>
      </c>
      <c r="CD212" s="145">
        <v>0</v>
      </c>
      <c r="CE212" s="148">
        <f>100*CD212/$AI212</f>
        <v>0</v>
      </c>
      <c r="CF212" s="145">
        <f>IF(CE212&gt;$AI$8,1,0)</f>
        <v>0</v>
      </c>
      <c r="CG212" s="148">
        <f>IF($R212=CD$17,CE212,0)</f>
        <v>0</v>
      </c>
      <c r="CH212" s="145">
        <v>0</v>
      </c>
      <c r="CI212" s="148">
        <f>100*CH212/$AI212</f>
        <v>0</v>
      </c>
      <c r="CJ212" s="145">
        <f>IF(CI212&gt;$AI$8,1,0)</f>
        <v>0</v>
      </c>
      <c r="CK212" s="148">
        <f>IF($R212=CH$17,CI212,0)</f>
        <v>0</v>
      </c>
      <c r="CL212" s="145">
        <v>0</v>
      </c>
      <c r="CM212" s="145">
        <v>0</v>
      </c>
      <c r="CN212" s="149"/>
    </row>
    <row r="213" ht="15.75" customHeight="1">
      <c r="A213" t="s" s="179">
        <v>2811</v>
      </c>
      <c r="B213" t="s" s="180">
        <v>256</v>
      </c>
      <c r="C213" t="s" s="180">
        <v>2006</v>
      </c>
      <c r="D213" t="s" s="181">
        <v>259</v>
      </c>
      <c r="E213" t="s" s="182">
        <v>79</v>
      </c>
      <c r="F213" t="s" s="130">
        <v>46</v>
      </c>
      <c r="G213" t="s" s="130">
        <v>366</v>
      </c>
      <c r="H213" t="s" s="130">
        <v>725</v>
      </c>
      <c r="I213" t="s" s="130">
        <v>49</v>
      </c>
      <c r="J213" t="s" s="130">
        <v>50</v>
      </c>
      <c r="K213" t="s" s="183">
        <f>_xlfn.IFS(Q213=0,O213,T213=1,R213,U213=1,AA213)</f>
        <v>28</v>
      </c>
      <c r="L213" s="189">
        <f>_xlfn.IFS(Q213=0,P213,T213=1,S213,U213=1,AB213)</f>
        <v>45.7955669634502</v>
      </c>
      <c r="M213" t="s" s="130">
        <f>IF(O213="Lab","over","under")</f>
        <v>2429</v>
      </c>
      <c r="N213" s="173">
        <v>1</v>
      </c>
      <c r="O213" t="s" s="184">
        <v>28</v>
      </c>
      <c r="P213" s="131">
        <f>AQ213</f>
        <v>45.7955669634502</v>
      </c>
      <c r="Q213" s="173">
        <f>T213+U213+V213</f>
        <v>0</v>
      </c>
      <c r="R213" t="s" s="185">
        <v>2365</v>
      </c>
      <c r="S213" s="131">
        <f>BA213</f>
        <v>24.5688617951392</v>
      </c>
      <c r="T213" s="169"/>
      <c r="U213" s="169"/>
      <c r="V213" s="169"/>
      <c r="W213" s="169"/>
      <c r="X213" t="s" s="130">
        <f>IF($A213=Y213,"ok","bad")</f>
        <v>2430</v>
      </c>
      <c r="Y213" t="s" s="130">
        <v>2811</v>
      </c>
      <c r="Z213" t="s" s="130">
        <v>2006</v>
      </c>
      <c r="AA213" t="s" s="186">
        <v>27</v>
      </c>
      <c r="AB213" s="125">
        <f>100*AC213</f>
        <v>21.4646667</v>
      </c>
      <c r="AC213" s="191">
        <v>0.214646667</v>
      </c>
      <c r="AD213" t="s" s="187">
        <v>31</v>
      </c>
      <c r="AE213" s="125">
        <v>5.1415738</v>
      </c>
      <c r="AF213" s="191">
        <v>0.051415738</v>
      </c>
      <c r="AG213" s="169"/>
      <c r="AH213" s="173">
        <v>70242</v>
      </c>
      <c r="AI213" s="173">
        <v>37401</v>
      </c>
      <c r="AJ213" s="173">
        <v>125</v>
      </c>
      <c r="AK213" s="173">
        <v>7939</v>
      </c>
      <c r="AL213" s="173">
        <v>8028</v>
      </c>
      <c r="AM213" s="175">
        <f>100*AL213/$AI213</f>
        <v>21.4646667201412</v>
      </c>
      <c r="AN213" s="173">
        <f>IF(AM213&gt;$AI$8,1,0)</f>
        <v>0</v>
      </c>
      <c r="AO213" s="175">
        <f>IF($R213=AL$17,AM213,0)</f>
        <v>0</v>
      </c>
      <c r="AP213" s="173">
        <v>17128</v>
      </c>
      <c r="AQ213" s="175">
        <f>100*AP213/$AI213</f>
        <v>45.7955669634502</v>
      </c>
      <c r="AR213" s="173">
        <f>IF(AQ213&gt;$AI$8,1,0)</f>
        <v>0</v>
      </c>
      <c r="AS213" s="175">
        <f>IF($R213=AP$17,AQ213,0)</f>
        <v>0</v>
      </c>
      <c r="AT213" s="173">
        <v>1133</v>
      </c>
      <c r="AU213" s="175">
        <f>100*AT213/$AI213</f>
        <v>3.02933076655704</v>
      </c>
      <c r="AV213" s="173">
        <f>IF(AU213&gt;$AI$8,1,0)</f>
        <v>0</v>
      </c>
      <c r="AW213" s="175">
        <f>IF($R213=AT$17,AU213,0)</f>
        <v>0</v>
      </c>
      <c r="AX213" s="173">
        <v>9189</v>
      </c>
      <c r="AY213" s="175">
        <f>100*AX213/$AI213</f>
        <v>24.5688617951392</v>
      </c>
      <c r="AZ213" s="173">
        <f>IF(AY213&gt;$AI$8,1,0)</f>
        <v>0</v>
      </c>
      <c r="BA213" s="175">
        <f>IF($R213=AX$17,AY213,0)</f>
        <v>24.5688617951392</v>
      </c>
      <c r="BB213" s="173">
        <v>1923</v>
      </c>
      <c r="BC213" s="175">
        <f>100*BB213/$AI213</f>
        <v>5.14157375471244</v>
      </c>
      <c r="BD213" s="173">
        <f>IF(BC213&gt;$AI$8,1,0)</f>
        <v>0</v>
      </c>
      <c r="BE213" s="175">
        <f>IF($R213=BB$17,BC213,0)</f>
        <v>0</v>
      </c>
      <c r="BF213" s="173">
        <v>0</v>
      </c>
      <c r="BG213" s="175">
        <f>100*BF213/$AI213</f>
        <v>0</v>
      </c>
      <c r="BH213" s="173">
        <f>IF(BG213&gt;$AI$8,1,0)</f>
        <v>0</v>
      </c>
      <c r="BI213" s="175">
        <f>IF($R213=BF$17,BG213,0)</f>
        <v>0</v>
      </c>
      <c r="BJ213" s="173">
        <v>0</v>
      </c>
      <c r="BK213" s="175">
        <f>100*BJ213/$AI213</f>
        <v>0</v>
      </c>
      <c r="BL213" s="173">
        <f>IF(BK213&gt;$AI$8,1,0)</f>
        <v>0</v>
      </c>
      <c r="BM213" s="175">
        <f>IF($R213=BJ$17,BK213,0)</f>
        <v>0</v>
      </c>
      <c r="BN213" s="173">
        <v>0</v>
      </c>
      <c r="BO213" s="175">
        <f>100*BN213/$AI213</f>
        <v>0</v>
      </c>
      <c r="BP213" s="173">
        <f>IF(BO213&gt;$AI$8,1,0)</f>
        <v>0</v>
      </c>
      <c r="BQ213" s="175">
        <f>IF($R213=BN$17,BO213,0)</f>
        <v>0</v>
      </c>
      <c r="BR213" s="173">
        <v>0</v>
      </c>
      <c r="BS213" s="175">
        <f>100*BR213/$AI213</f>
        <v>0</v>
      </c>
      <c r="BT213" s="173">
        <f>IF(BS213&gt;$AI$8,1,0)</f>
        <v>0</v>
      </c>
      <c r="BU213" s="175">
        <f>IF($R213=BR$17,BS213,0)</f>
        <v>0</v>
      </c>
      <c r="BV213" s="173">
        <v>0</v>
      </c>
      <c r="BW213" s="175">
        <f>100*BV213/$AI213</f>
        <v>0</v>
      </c>
      <c r="BX213" s="173">
        <f>IF(BW213&gt;$AI$8,1,0)</f>
        <v>0</v>
      </c>
      <c r="BY213" s="175">
        <f>IF($R213=BV$17,BW213,0)</f>
        <v>0</v>
      </c>
      <c r="BZ213" s="173">
        <v>0</v>
      </c>
      <c r="CA213" s="175">
        <f>100*BZ213/$AI213</f>
        <v>0</v>
      </c>
      <c r="CB213" s="173">
        <f>IF(CA213&gt;$AI$8,1,0)</f>
        <v>0</v>
      </c>
      <c r="CC213" s="175">
        <f>IF($R213=BZ$17,CA213,0)</f>
        <v>0</v>
      </c>
      <c r="CD213" s="173">
        <v>0</v>
      </c>
      <c r="CE213" s="175">
        <f>100*CD213/$AI213</f>
        <v>0</v>
      </c>
      <c r="CF213" s="173">
        <f>IF(CE213&gt;$AI$8,1,0)</f>
        <v>0</v>
      </c>
      <c r="CG213" s="175">
        <f>IF($R213=CD$17,CE213,0)</f>
        <v>0</v>
      </c>
      <c r="CH213" s="173">
        <v>0</v>
      </c>
      <c r="CI213" s="175">
        <f>100*CH213/$AI213</f>
        <v>0</v>
      </c>
      <c r="CJ213" s="173">
        <f>IF(CI213&gt;$AI$8,1,0)</f>
        <v>0</v>
      </c>
      <c r="CK213" s="175">
        <f>IF($R213=CH$17,CI213,0)</f>
        <v>0</v>
      </c>
      <c r="CL213" s="173">
        <v>1441</v>
      </c>
      <c r="CM213" s="173">
        <v>0</v>
      </c>
      <c r="CN213" s="176"/>
    </row>
    <row r="214" ht="15.75" customHeight="1">
      <c r="A214" t="s" s="179">
        <v>2812</v>
      </c>
      <c r="B214" t="s" s="180">
        <v>166</v>
      </c>
      <c r="C214" t="s" s="180">
        <v>2813</v>
      </c>
      <c r="D214" t="s" s="181">
        <v>169</v>
      </c>
      <c r="E214" t="s" s="188">
        <v>79</v>
      </c>
      <c r="F214" t="s" s="146">
        <v>46</v>
      </c>
      <c r="G214" t="s" s="146">
        <v>1163</v>
      </c>
      <c r="H214" t="s" s="146">
        <v>2814</v>
      </c>
      <c r="I214" t="s" s="146">
        <v>49</v>
      </c>
      <c r="J214" t="s" s="146">
        <v>1733</v>
      </c>
      <c r="K214" t="s" s="183">
        <f>_xlfn.IFS(Q214=0,O214,T214=1,R214,U214=1,AA214)</f>
        <v>28</v>
      </c>
      <c r="L214" s="189">
        <f>_xlfn.IFS(Q214=0,P214,T214=1,S214,U214=1,AB214)</f>
        <v>46.2963715411808</v>
      </c>
      <c r="M214" t="s" s="146">
        <f>IF(O214="Lab","over","under")</f>
        <v>2429</v>
      </c>
      <c r="N214" s="145">
        <v>1</v>
      </c>
      <c r="O214" t="s" s="184">
        <v>28</v>
      </c>
      <c r="P214" s="147">
        <f>AQ214</f>
        <v>46.2963715411808</v>
      </c>
      <c r="Q214" s="145">
        <f>T214+U214+V214</f>
        <v>0</v>
      </c>
      <c r="R214" t="s" s="185">
        <v>27</v>
      </c>
      <c r="S214" s="147">
        <f>AO214</f>
        <v>25.5840884157491</v>
      </c>
      <c r="T214" s="138"/>
      <c r="U214" s="138"/>
      <c r="V214" s="138"/>
      <c r="W214" s="138"/>
      <c r="X214" t="s" s="146">
        <f>IF($A214=Y214,"ok","bad")</f>
        <v>2430</v>
      </c>
      <c r="Y214" t="s" s="146">
        <v>2812</v>
      </c>
      <c r="Z214" t="s" s="146">
        <v>2813</v>
      </c>
      <c r="AA214" t="s" s="186">
        <v>2365</v>
      </c>
      <c r="AB214" s="141">
        <f>100*AC214</f>
        <v>19.4323676</v>
      </c>
      <c r="AC214" s="190">
        <v>0.194323676</v>
      </c>
      <c r="AD214" t="s" s="187">
        <v>31</v>
      </c>
      <c r="AE214" s="141">
        <v>5.0465239</v>
      </c>
      <c r="AF214" s="190">
        <v>0.050465239</v>
      </c>
      <c r="AG214" s="138"/>
      <c r="AH214" s="145">
        <v>78043</v>
      </c>
      <c r="AI214" s="145">
        <v>49222</v>
      </c>
      <c r="AJ214" s="145">
        <v>161</v>
      </c>
      <c r="AK214" s="145">
        <v>10195</v>
      </c>
      <c r="AL214" s="145">
        <v>12593</v>
      </c>
      <c r="AM214" s="148">
        <f>100*AL214/$AI214</f>
        <v>25.5840884157491</v>
      </c>
      <c r="AN214" s="145">
        <f>IF(AM214&gt;$AI$8,1,0)</f>
        <v>0</v>
      </c>
      <c r="AO214" s="148">
        <f>IF($R214=AL$17,AM214,0)</f>
        <v>25.5840884157491</v>
      </c>
      <c r="AP214" s="145">
        <v>22788</v>
      </c>
      <c r="AQ214" s="148">
        <f>100*AP214/$AI214</f>
        <v>46.2963715411808</v>
      </c>
      <c r="AR214" s="145">
        <f>IF(AQ214&gt;$AI$8,1,0)</f>
        <v>0</v>
      </c>
      <c r="AS214" s="148">
        <f>IF($R214=AP$17,AQ214,0)</f>
        <v>0</v>
      </c>
      <c r="AT214" s="145">
        <v>1792</v>
      </c>
      <c r="AU214" s="148">
        <f>100*AT214/$AI214</f>
        <v>3.64064849051237</v>
      </c>
      <c r="AV214" s="145">
        <f>IF(AU214&gt;$AI$8,1,0)</f>
        <v>0</v>
      </c>
      <c r="AW214" s="148">
        <f>IF($R214=AT$17,AU214,0)</f>
        <v>0</v>
      </c>
      <c r="AX214" s="145">
        <v>9565</v>
      </c>
      <c r="AY214" s="148">
        <f>100*AX214/$AI214</f>
        <v>19.432367640486</v>
      </c>
      <c r="AZ214" s="145">
        <f>IF(AY214&gt;$AI$8,1,0)</f>
        <v>0</v>
      </c>
      <c r="BA214" s="148">
        <f>IF($R214=AX$17,AY214,0)</f>
        <v>0</v>
      </c>
      <c r="BB214" s="145">
        <v>2484</v>
      </c>
      <c r="BC214" s="148">
        <f>100*BB214/$AI214</f>
        <v>5.04652391207184</v>
      </c>
      <c r="BD214" s="145">
        <f>IF(BC214&gt;$AI$8,1,0)</f>
        <v>0</v>
      </c>
      <c r="BE214" s="148">
        <f>IF($R214=BB$17,BC214,0)</f>
        <v>0</v>
      </c>
      <c r="BF214" s="145">
        <v>0</v>
      </c>
      <c r="BG214" s="148">
        <f>100*BF214/$AI214</f>
        <v>0</v>
      </c>
      <c r="BH214" s="145">
        <f>IF(BG214&gt;$AI$8,1,0)</f>
        <v>0</v>
      </c>
      <c r="BI214" s="148">
        <f>IF($R214=BF$17,BG214,0)</f>
        <v>0</v>
      </c>
      <c r="BJ214" s="145">
        <v>0</v>
      </c>
      <c r="BK214" s="148">
        <f>100*BJ214/$AI214</f>
        <v>0</v>
      </c>
      <c r="BL214" s="145">
        <f>IF(BK214&gt;$AI$8,1,0)</f>
        <v>0</v>
      </c>
      <c r="BM214" s="148">
        <f>IF($R214=BJ$17,BK214,0)</f>
        <v>0</v>
      </c>
      <c r="BN214" s="145">
        <v>0</v>
      </c>
      <c r="BO214" s="148">
        <f>100*BN214/$AI214</f>
        <v>0</v>
      </c>
      <c r="BP214" s="145">
        <f>IF(BO214&gt;$AI$8,1,0)</f>
        <v>0</v>
      </c>
      <c r="BQ214" s="148">
        <f>IF($R214=BN$17,BO214,0)</f>
        <v>0</v>
      </c>
      <c r="BR214" s="145">
        <v>0</v>
      </c>
      <c r="BS214" s="148">
        <f>100*BR214/$AI214</f>
        <v>0</v>
      </c>
      <c r="BT214" s="145">
        <f>IF(BS214&gt;$AI$8,1,0)</f>
        <v>0</v>
      </c>
      <c r="BU214" s="148">
        <f>IF($R214=BR$17,BS214,0)</f>
        <v>0</v>
      </c>
      <c r="BV214" s="145">
        <v>0</v>
      </c>
      <c r="BW214" s="148">
        <f>100*BV214/$AI214</f>
        <v>0</v>
      </c>
      <c r="BX214" s="145">
        <f>IF(BW214&gt;$AI$8,1,0)</f>
        <v>0</v>
      </c>
      <c r="BY214" s="148">
        <f>IF($R214=BV$17,BW214,0)</f>
        <v>0</v>
      </c>
      <c r="BZ214" s="145">
        <v>0</v>
      </c>
      <c r="CA214" s="148">
        <f>100*BZ214/$AI214</f>
        <v>0</v>
      </c>
      <c r="CB214" s="145">
        <f>IF(CA214&gt;$AI$8,1,0)</f>
        <v>0</v>
      </c>
      <c r="CC214" s="148">
        <f>IF($R214=BZ$17,CA214,0)</f>
        <v>0</v>
      </c>
      <c r="CD214" s="145">
        <v>0</v>
      </c>
      <c r="CE214" s="148">
        <f>100*CD214/$AI214</f>
        <v>0</v>
      </c>
      <c r="CF214" s="145">
        <f>IF(CE214&gt;$AI$8,1,0)</f>
        <v>0</v>
      </c>
      <c r="CG214" s="148">
        <f>IF($R214=CD$17,CE214,0)</f>
        <v>0</v>
      </c>
      <c r="CH214" s="145">
        <v>0</v>
      </c>
      <c r="CI214" s="148">
        <f>100*CH214/$AI214</f>
        <v>0</v>
      </c>
      <c r="CJ214" s="145">
        <f>IF(CI214&gt;$AI$8,1,0)</f>
        <v>0</v>
      </c>
      <c r="CK214" s="148">
        <f>IF($R214=CH$17,CI214,0)</f>
        <v>0</v>
      </c>
      <c r="CL214" s="145">
        <v>0</v>
      </c>
      <c r="CM214" s="145">
        <v>0</v>
      </c>
      <c r="CN214" s="149"/>
    </row>
    <row r="215" ht="15.75" customHeight="1">
      <c r="A215" t="s" s="179">
        <v>2815</v>
      </c>
      <c r="B215" t="s" s="180">
        <v>166</v>
      </c>
      <c r="C215" t="s" s="180">
        <v>2816</v>
      </c>
      <c r="D215" t="s" s="181">
        <v>169</v>
      </c>
      <c r="E215" t="s" s="182">
        <v>79</v>
      </c>
      <c r="F215" t="s" s="130">
        <v>46</v>
      </c>
      <c r="G215" t="s" s="130">
        <v>187</v>
      </c>
      <c r="H215" t="s" s="130">
        <v>2214</v>
      </c>
      <c r="I215" t="s" s="130">
        <v>49</v>
      </c>
      <c r="J215" t="s" s="130">
        <v>50</v>
      </c>
      <c r="K215" t="s" s="183">
        <f>_xlfn.IFS(Q215=0,O215,T215=1,R215,U215=1,AA215)</f>
        <v>28</v>
      </c>
      <c r="L215" s="189">
        <f>_xlfn.IFS(Q215=0,P215,T215=1,S215,U215=1,AB215)</f>
        <v>48.9971684756961</v>
      </c>
      <c r="M215" t="s" s="130">
        <f>IF(O215="Lab","over","under")</f>
        <v>2429</v>
      </c>
      <c r="N215" s="173">
        <v>1</v>
      </c>
      <c r="O215" t="s" s="184">
        <v>28</v>
      </c>
      <c r="P215" s="131">
        <f>AQ215</f>
        <v>48.9971684756961</v>
      </c>
      <c r="Q215" s="173">
        <f>T215+U215+V215</f>
        <v>0</v>
      </c>
      <c r="R215" t="s" s="185">
        <v>2365</v>
      </c>
      <c r="S215" s="131">
        <f>BA215</f>
        <v>28.6219915054271</v>
      </c>
      <c r="T215" s="169"/>
      <c r="U215" s="169"/>
      <c r="V215" s="169"/>
      <c r="W215" s="169"/>
      <c r="X215" t="s" s="130">
        <f>IF($A215=Y215,"ok","bad")</f>
        <v>2430</v>
      </c>
      <c r="Y215" t="s" s="130">
        <v>2815</v>
      </c>
      <c r="Z215" t="s" s="130">
        <v>2816</v>
      </c>
      <c r="AA215" t="s" s="186">
        <v>27</v>
      </c>
      <c r="AB215" s="125">
        <f>100*AC215</f>
        <v>13.2609722</v>
      </c>
      <c r="AC215" s="191">
        <v>0.132609722</v>
      </c>
      <c r="AD215" t="s" s="187">
        <v>31</v>
      </c>
      <c r="AE215" s="125">
        <v>4.9758141</v>
      </c>
      <c r="AF215" s="191">
        <v>0.049758141</v>
      </c>
      <c r="AG215" s="169"/>
      <c r="AH215" s="173">
        <v>69133</v>
      </c>
      <c r="AI215" s="173">
        <v>33904</v>
      </c>
      <c r="AJ215" s="173">
        <v>109</v>
      </c>
      <c r="AK215" s="173">
        <v>6908</v>
      </c>
      <c r="AL215" s="173">
        <v>4496</v>
      </c>
      <c r="AM215" s="175">
        <f>100*AL215/$AI215</f>
        <v>13.2609721566777</v>
      </c>
      <c r="AN215" s="173">
        <f>IF(AM215&gt;$AI$8,1,0)</f>
        <v>0</v>
      </c>
      <c r="AO215" s="175">
        <f>IF($R215=AL$17,AM215,0)</f>
        <v>0</v>
      </c>
      <c r="AP215" s="173">
        <v>16612</v>
      </c>
      <c r="AQ215" s="175">
        <f>100*AP215/$AI215</f>
        <v>48.9971684756961</v>
      </c>
      <c r="AR215" s="173">
        <f>IF(AQ215&gt;$AI$8,1,0)</f>
        <v>0</v>
      </c>
      <c r="AS215" s="175">
        <f>IF($R215=AP$17,AQ215,0)</f>
        <v>0</v>
      </c>
      <c r="AT215" s="173">
        <v>1137</v>
      </c>
      <c r="AU215" s="175">
        <f>100*AT215/$AI215</f>
        <v>3.35358659745163</v>
      </c>
      <c r="AV215" s="173">
        <f>IF(AU215&gt;$AI$8,1,0)</f>
        <v>0</v>
      </c>
      <c r="AW215" s="175">
        <f>IF($R215=AT$17,AU215,0)</f>
        <v>0</v>
      </c>
      <c r="AX215" s="173">
        <v>9704</v>
      </c>
      <c r="AY215" s="175">
        <f>100*AX215/$AI215</f>
        <v>28.6219915054271</v>
      </c>
      <c r="AZ215" s="173">
        <f>IF(AY215&gt;$AI$8,1,0)</f>
        <v>0</v>
      </c>
      <c r="BA215" s="175">
        <f>IF($R215=AX$17,AY215,0)</f>
        <v>28.6219915054271</v>
      </c>
      <c r="BB215" s="173">
        <v>1687</v>
      </c>
      <c r="BC215" s="175">
        <f>100*BB215/$AI215</f>
        <v>4.97581406323738</v>
      </c>
      <c r="BD215" s="173">
        <f>IF(BC215&gt;$AI$8,1,0)</f>
        <v>0</v>
      </c>
      <c r="BE215" s="175">
        <f>IF($R215=BB$17,BC215,0)</f>
        <v>0</v>
      </c>
      <c r="BF215" s="173">
        <v>0</v>
      </c>
      <c r="BG215" s="175">
        <f>100*BF215/$AI215</f>
        <v>0</v>
      </c>
      <c r="BH215" s="173">
        <f>IF(BG215&gt;$AI$8,1,0)</f>
        <v>0</v>
      </c>
      <c r="BI215" s="175">
        <f>IF($R215=BF$17,BG215,0)</f>
        <v>0</v>
      </c>
      <c r="BJ215" s="173">
        <v>0</v>
      </c>
      <c r="BK215" s="175">
        <f>100*BJ215/$AI215</f>
        <v>0</v>
      </c>
      <c r="BL215" s="173">
        <f>IF(BK215&gt;$AI$8,1,0)</f>
        <v>0</v>
      </c>
      <c r="BM215" s="175">
        <f>IF($R215=BJ$17,BK215,0)</f>
        <v>0</v>
      </c>
      <c r="BN215" s="173">
        <v>0</v>
      </c>
      <c r="BO215" s="175">
        <f>100*BN215/$AI215</f>
        <v>0</v>
      </c>
      <c r="BP215" s="173">
        <f>IF(BO215&gt;$AI$8,1,0)</f>
        <v>0</v>
      </c>
      <c r="BQ215" s="175">
        <f>IF($R215=BN$17,BO215,0)</f>
        <v>0</v>
      </c>
      <c r="BR215" s="173">
        <v>0</v>
      </c>
      <c r="BS215" s="175">
        <f>100*BR215/$AI215</f>
        <v>0</v>
      </c>
      <c r="BT215" s="173">
        <f>IF(BS215&gt;$AI$8,1,0)</f>
        <v>0</v>
      </c>
      <c r="BU215" s="175">
        <f>IF($R215=BR$17,BS215,0)</f>
        <v>0</v>
      </c>
      <c r="BV215" s="173">
        <v>0</v>
      </c>
      <c r="BW215" s="175">
        <f>100*BV215/$AI215</f>
        <v>0</v>
      </c>
      <c r="BX215" s="173">
        <f>IF(BW215&gt;$AI$8,1,0)</f>
        <v>0</v>
      </c>
      <c r="BY215" s="175">
        <f>IF($R215=BV$17,BW215,0)</f>
        <v>0</v>
      </c>
      <c r="BZ215" s="173">
        <v>0</v>
      </c>
      <c r="CA215" s="175">
        <f>100*BZ215/$AI215</f>
        <v>0</v>
      </c>
      <c r="CB215" s="173">
        <f>IF(CA215&gt;$AI$8,1,0)</f>
        <v>0</v>
      </c>
      <c r="CC215" s="175">
        <f>IF($R215=BZ$17,CA215,0)</f>
        <v>0</v>
      </c>
      <c r="CD215" s="173">
        <v>0</v>
      </c>
      <c r="CE215" s="175">
        <f>100*CD215/$AI215</f>
        <v>0</v>
      </c>
      <c r="CF215" s="173">
        <f>IF(CE215&gt;$AI$8,1,0)</f>
        <v>0</v>
      </c>
      <c r="CG215" s="175">
        <f>IF($R215=CD$17,CE215,0)</f>
        <v>0</v>
      </c>
      <c r="CH215" s="173">
        <v>0</v>
      </c>
      <c r="CI215" s="175">
        <f>100*CH215/$AI215</f>
        <v>0</v>
      </c>
      <c r="CJ215" s="173">
        <f>IF(CI215&gt;$AI$8,1,0)</f>
        <v>0</v>
      </c>
      <c r="CK215" s="175">
        <f>IF($R215=CH$17,CI215,0)</f>
        <v>0</v>
      </c>
      <c r="CL215" s="173">
        <v>0</v>
      </c>
      <c r="CM215" s="173">
        <v>0</v>
      </c>
      <c r="CN215" s="176"/>
    </row>
    <row r="216" ht="15.75" customHeight="1">
      <c r="A216" t="s" s="179">
        <v>2817</v>
      </c>
      <c r="B216" t="s" s="180">
        <v>166</v>
      </c>
      <c r="C216" t="s" s="180">
        <v>767</v>
      </c>
      <c r="D216" t="s" s="181">
        <v>169</v>
      </c>
      <c r="E216" t="s" s="188">
        <v>79</v>
      </c>
      <c r="F216" t="s" s="146">
        <v>46</v>
      </c>
      <c r="G216" t="s" s="146">
        <v>2818</v>
      </c>
      <c r="H216" t="s" s="146">
        <v>2819</v>
      </c>
      <c r="I216" t="s" s="146">
        <v>64</v>
      </c>
      <c r="J216" t="s" s="146">
        <v>50</v>
      </c>
      <c r="K216" t="s" s="183">
        <f>_xlfn.IFS(Q216=0,O216,T216=1,R216,U216=1,AA216)</f>
        <v>28</v>
      </c>
      <c r="L216" s="189">
        <f>_xlfn.IFS(Q216=0,P216,T216=1,S216,U216=1,AB216)</f>
        <v>46.1601307189542</v>
      </c>
      <c r="M216" t="s" s="146">
        <f>IF(O216="Lab","over","under")</f>
        <v>2429</v>
      </c>
      <c r="N216" s="145">
        <v>1</v>
      </c>
      <c r="O216" t="s" s="184">
        <v>28</v>
      </c>
      <c r="P216" s="147">
        <f>AQ216</f>
        <v>46.1601307189542</v>
      </c>
      <c r="Q216" s="145">
        <f>T216+U216+V216</f>
        <v>0</v>
      </c>
      <c r="R216" t="s" s="185">
        <v>27</v>
      </c>
      <c r="S216" s="147">
        <f>AO216</f>
        <v>20.988825637782</v>
      </c>
      <c r="T216" s="138"/>
      <c r="U216" s="138"/>
      <c r="V216" s="138"/>
      <c r="W216" s="138"/>
      <c r="X216" t="s" s="146">
        <f>IF($A216=Y216,"ok","bad")</f>
        <v>2430</v>
      </c>
      <c r="Y216" t="s" s="146">
        <v>2817</v>
      </c>
      <c r="Z216" t="s" s="146">
        <v>767</v>
      </c>
      <c r="AA216" t="s" s="186">
        <v>2365</v>
      </c>
      <c r="AB216" s="141">
        <f>100*AC216</f>
        <v>20.7832595</v>
      </c>
      <c r="AC216" s="190">
        <v>0.207832595</v>
      </c>
      <c r="AD216" t="s" s="187">
        <v>31</v>
      </c>
      <c r="AE216" s="141">
        <v>4.95467</v>
      </c>
      <c r="AF216" s="190">
        <v>0.0495467</v>
      </c>
      <c r="AG216" s="138"/>
      <c r="AH216" s="145">
        <v>74678</v>
      </c>
      <c r="AI216" s="145">
        <v>37944</v>
      </c>
      <c r="AJ216" s="145">
        <v>113</v>
      </c>
      <c r="AK216" s="145">
        <v>9551</v>
      </c>
      <c r="AL216" s="145">
        <v>7964</v>
      </c>
      <c r="AM216" s="148">
        <f>100*AL216/$AI216</f>
        <v>20.988825637782</v>
      </c>
      <c r="AN216" s="145">
        <f>IF(AM216&gt;$AI$8,1,0)</f>
        <v>0</v>
      </c>
      <c r="AO216" s="148">
        <f>IF($R216=AL$17,AM216,0)</f>
        <v>20.988825637782</v>
      </c>
      <c r="AP216" s="145">
        <v>17515</v>
      </c>
      <c r="AQ216" s="148">
        <f>100*AP216/$AI216</f>
        <v>46.1601307189542</v>
      </c>
      <c r="AR216" s="145">
        <f>IF(AQ216&gt;$AI$8,1,0)</f>
        <v>0</v>
      </c>
      <c r="AS216" s="148">
        <f>IF($R216=AP$17,AQ216,0)</f>
        <v>0</v>
      </c>
      <c r="AT216" s="145">
        <v>1199</v>
      </c>
      <c r="AU216" s="148">
        <f>100*AT216/$AI216</f>
        <v>3.15991988193127</v>
      </c>
      <c r="AV216" s="145">
        <f>IF(AU216&gt;$AI$8,1,0)</f>
        <v>0</v>
      </c>
      <c r="AW216" s="148">
        <f>IF($R216=AT$17,AU216,0)</f>
        <v>0</v>
      </c>
      <c r="AX216" s="145">
        <v>7886</v>
      </c>
      <c r="AY216" s="148">
        <f>100*AX216/$AI216</f>
        <v>20.7832595403753</v>
      </c>
      <c r="AZ216" s="145">
        <f>IF(AY216&gt;$AI$8,1,0)</f>
        <v>0</v>
      </c>
      <c r="BA216" s="148">
        <f>IF($R216=AX$17,AY216,0)</f>
        <v>0</v>
      </c>
      <c r="BB216" s="145">
        <v>1880</v>
      </c>
      <c r="BC216" s="148">
        <f>100*BB216/$AI216</f>
        <v>4.95467004005903</v>
      </c>
      <c r="BD216" s="145">
        <f>IF(BC216&gt;$AI$8,1,0)</f>
        <v>0</v>
      </c>
      <c r="BE216" s="148">
        <f>IF($R216=BB$17,BC216,0)</f>
        <v>0</v>
      </c>
      <c r="BF216" s="145">
        <v>0</v>
      </c>
      <c r="BG216" s="148">
        <f>100*BF216/$AI216</f>
        <v>0</v>
      </c>
      <c r="BH216" s="145">
        <f>IF(BG216&gt;$AI$8,1,0)</f>
        <v>0</v>
      </c>
      <c r="BI216" s="148">
        <f>IF($R216=BF$17,BG216,0)</f>
        <v>0</v>
      </c>
      <c r="BJ216" s="145">
        <v>0</v>
      </c>
      <c r="BK216" s="148">
        <f>100*BJ216/$AI216</f>
        <v>0</v>
      </c>
      <c r="BL216" s="145">
        <f>IF(BK216&gt;$AI$8,1,0)</f>
        <v>0</v>
      </c>
      <c r="BM216" s="148">
        <f>IF($R216=BJ$17,BK216,0)</f>
        <v>0</v>
      </c>
      <c r="BN216" s="145">
        <v>0</v>
      </c>
      <c r="BO216" s="148">
        <f>100*BN216/$AI216</f>
        <v>0</v>
      </c>
      <c r="BP216" s="145">
        <f>IF(BO216&gt;$AI$8,1,0)</f>
        <v>0</v>
      </c>
      <c r="BQ216" s="148">
        <f>IF($R216=BN$17,BO216,0)</f>
        <v>0</v>
      </c>
      <c r="BR216" s="145">
        <v>0</v>
      </c>
      <c r="BS216" s="148">
        <f>100*BR216/$AI216</f>
        <v>0</v>
      </c>
      <c r="BT216" s="145">
        <f>IF(BS216&gt;$AI$8,1,0)</f>
        <v>0</v>
      </c>
      <c r="BU216" s="148">
        <f>IF($R216=BR$17,BS216,0)</f>
        <v>0</v>
      </c>
      <c r="BV216" s="145">
        <v>0</v>
      </c>
      <c r="BW216" s="148">
        <f>100*BV216/$AI216</f>
        <v>0</v>
      </c>
      <c r="BX216" s="145">
        <f>IF(BW216&gt;$AI$8,1,0)</f>
        <v>0</v>
      </c>
      <c r="BY216" s="148">
        <f>IF($R216=BV$17,BW216,0)</f>
        <v>0</v>
      </c>
      <c r="BZ216" s="145">
        <v>0</v>
      </c>
      <c r="CA216" s="148">
        <f>100*BZ216/$AI216</f>
        <v>0</v>
      </c>
      <c r="CB216" s="145">
        <f>IF(CA216&gt;$AI$8,1,0)</f>
        <v>0</v>
      </c>
      <c r="CC216" s="148">
        <f>IF($R216=BZ$17,CA216,0)</f>
        <v>0</v>
      </c>
      <c r="CD216" s="145">
        <v>0</v>
      </c>
      <c r="CE216" s="148">
        <f>100*CD216/$AI216</f>
        <v>0</v>
      </c>
      <c r="CF216" s="145">
        <f>IF(CE216&gt;$AI$8,1,0)</f>
        <v>0</v>
      </c>
      <c r="CG216" s="148">
        <f>IF($R216=CD$17,CE216,0)</f>
        <v>0</v>
      </c>
      <c r="CH216" s="145">
        <v>0</v>
      </c>
      <c r="CI216" s="148">
        <f>100*CH216/$AI216</f>
        <v>0</v>
      </c>
      <c r="CJ216" s="145">
        <f>IF(CI216&gt;$AI$8,1,0)</f>
        <v>0</v>
      </c>
      <c r="CK216" s="148">
        <f>IF($R216=CH$17,CI216,0)</f>
        <v>0</v>
      </c>
      <c r="CL216" s="145">
        <v>1900</v>
      </c>
      <c r="CM216" s="145">
        <v>0</v>
      </c>
      <c r="CN216" s="149"/>
    </row>
    <row r="217" ht="19.95" customHeight="1">
      <c r="A217" t="s" s="179">
        <v>2820</v>
      </c>
      <c r="B217" t="s" s="180">
        <v>84</v>
      </c>
      <c r="C217" t="s" s="180">
        <v>2291</v>
      </c>
      <c r="D217" t="s" s="181">
        <v>86</v>
      </c>
      <c r="E217" t="s" s="182">
        <v>79</v>
      </c>
      <c r="F217" t="s" s="130">
        <v>80</v>
      </c>
      <c r="G217" t="s" s="130">
        <v>2292</v>
      </c>
      <c r="H217" t="s" s="130">
        <v>2293</v>
      </c>
      <c r="I217" t="s" s="130">
        <v>49</v>
      </c>
      <c r="J217" t="s" s="130">
        <v>50</v>
      </c>
      <c r="K217" t="s" s="183">
        <f>O217</f>
        <v>28</v>
      </c>
      <c r="L217" s="189">
        <f>P217</f>
        <v>50.326523276017</v>
      </c>
      <c r="M217" t="s" s="130">
        <f>IF(O217="Lab","over","under")</f>
        <v>2429</v>
      </c>
      <c r="N217" s="173">
        <v>1</v>
      </c>
      <c r="O217" t="s" s="184">
        <v>28</v>
      </c>
      <c r="P217" s="131">
        <f>AQ217</f>
        <v>50.326523276017</v>
      </c>
      <c r="Q217" s="173">
        <f>T217+U217+V217</f>
        <v>0</v>
      </c>
      <c r="R217" t="s" s="185">
        <v>2365</v>
      </c>
      <c r="S217" s="131">
        <f>BA217</f>
        <v>22.8027080462525</v>
      </c>
      <c r="T217" s="169"/>
      <c r="U217" s="169"/>
      <c r="V217" s="169"/>
      <c r="W217" s="169"/>
      <c r="X217" t="s" s="130">
        <f>IF($A217=Y217,"ok","bad")</f>
        <v>2430</v>
      </c>
      <c r="Y217" t="s" s="130">
        <v>2820</v>
      </c>
      <c r="Z217" t="s" s="130">
        <v>2291</v>
      </c>
      <c r="AA217" t="s" s="186">
        <v>27</v>
      </c>
      <c r="AB217" s="125">
        <f>100*AC217</f>
        <v>16.9372716</v>
      </c>
      <c r="AC217" s="191">
        <v>0.169372716</v>
      </c>
      <c r="AD217" t="s" s="187">
        <v>31</v>
      </c>
      <c r="AE217" s="125">
        <v>4.9218142</v>
      </c>
      <c r="AF217" s="191">
        <v>0.049218142</v>
      </c>
      <c r="AG217" s="169"/>
      <c r="AH217" s="173">
        <v>77473</v>
      </c>
      <c r="AI217" s="173">
        <v>33382</v>
      </c>
      <c r="AJ217" s="173">
        <v>129</v>
      </c>
      <c r="AK217" s="173">
        <v>9188</v>
      </c>
      <c r="AL217" s="173">
        <v>5654</v>
      </c>
      <c r="AM217" s="175">
        <f>100*AL217/$AI217</f>
        <v>16.9372715834881</v>
      </c>
      <c r="AN217" s="173">
        <f>IF(AM217&gt;$AI$8,1,0)</f>
        <v>0</v>
      </c>
      <c r="AO217" s="175">
        <f>IF($R217=AL$17,AM217,0)</f>
        <v>0</v>
      </c>
      <c r="AP217" s="173">
        <v>16800</v>
      </c>
      <c r="AQ217" s="175">
        <f>100*AP217/$AI217</f>
        <v>50.326523276017</v>
      </c>
      <c r="AR217" s="173">
        <f>IF(AQ217&gt;$AI$8,1,0)</f>
        <v>1</v>
      </c>
      <c r="AS217" s="175">
        <f>IF($R217=AP$17,AQ217,0)</f>
        <v>0</v>
      </c>
      <c r="AT217" s="173">
        <v>758</v>
      </c>
      <c r="AU217" s="175">
        <f>100*AT217/$AI217</f>
        <v>2.27068480019172</v>
      </c>
      <c r="AV217" s="173">
        <f>IF(AU217&gt;$AI$8,1,0)</f>
        <v>0</v>
      </c>
      <c r="AW217" s="175">
        <f>IF($R217=AT$17,AU217,0)</f>
        <v>0</v>
      </c>
      <c r="AX217" s="173">
        <v>7612</v>
      </c>
      <c r="AY217" s="175">
        <f>100*AX217/$AI217</f>
        <v>22.8027080462525</v>
      </c>
      <c r="AZ217" s="173">
        <f>IF(AY217&gt;$AI$8,1,0)</f>
        <v>0</v>
      </c>
      <c r="BA217" s="175">
        <f>IF($R217=AX$17,AY217,0)</f>
        <v>22.8027080462525</v>
      </c>
      <c r="BB217" s="173">
        <v>1643</v>
      </c>
      <c r="BC217" s="175">
        <f>100*BB217/$AI217</f>
        <v>4.92181415133904</v>
      </c>
      <c r="BD217" s="173">
        <f>IF(BC217&gt;$AI$8,1,0)</f>
        <v>0</v>
      </c>
      <c r="BE217" s="175">
        <f>IF($R217=BB$17,BC217,0)</f>
        <v>0</v>
      </c>
      <c r="BF217" s="173">
        <v>0</v>
      </c>
      <c r="BG217" s="175">
        <f>100*BF217/$AI217</f>
        <v>0</v>
      </c>
      <c r="BH217" s="173">
        <f>IF(BG217&gt;$AI$8,1,0)</f>
        <v>0</v>
      </c>
      <c r="BI217" s="175">
        <f>IF($R217=BF$17,BG217,0)</f>
        <v>0</v>
      </c>
      <c r="BJ217" s="173">
        <v>0</v>
      </c>
      <c r="BK217" s="175">
        <f>100*BJ217/$AI217</f>
        <v>0</v>
      </c>
      <c r="BL217" s="173">
        <f>IF(BK217&gt;$AI$8,1,0)</f>
        <v>0</v>
      </c>
      <c r="BM217" s="175">
        <f>IF($R217=BJ$17,BK217,0)</f>
        <v>0</v>
      </c>
      <c r="BN217" s="173">
        <v>0</v>
      </c>
      <c r="BO217" s="175">
        <f>100*BN217/$AI217</f>
        <v>0</v>
      </c>
      <c r="BP217" s="173">
        <f>IF(BO217&gt;$AI$8,1,0)</f>
        <v>0</v>
      </c>
      <c r="BQ217" s="175">
        <f>IF($R217=BN$17,BO217,0)</f>
        <v>0</v>
      </c>
      <c r="BR217" s="173">
        <v>0</v>
      </c>
      <c r="BS217" s="175">
        <f>100*BR217/$AI217</f>
        <v>0</v>
      </c>
      <c r="BT217" s="173">
        <f>IF(BS217&gt;$AI$8,1,0)</f>
        <v>0</v>
      </c>
      <c r="BU217" s="175">
        <f>IF($R217=BR$17,BS217,0)</f>
        <v>0</v>
      </c>
      <c r="BV217" s="173">
        <v>0</v>
      </c>
      <c r="BW217" s="175">
        <f>100*BV217/$AI217</f>
        <v>0</v>
      </c>
      <c r="BX217" s="173">
        <f>IF(BW217&gt;$AI$8,1,0)</f>
        <v>0</v>
      </c>
      <c r="BY217" s="175">
        <f>IF($R217=BV$17,BW217,0)</f>
        <v>0</v>
      </c>
      <c r="BZ217" s="173">
        <v>0</v>
      </c>
      <c r="CA217" s="175">
        <f>100*BZ217/$AI217</f>
        <v>0</v>
      </c>
      <c r="CB217" s="173">
        <f>IF(CA217&gt;$AI$8,1,0)</f>
        <v>0</v>
      </c>
      <c r="CC217" s="175">
        <f>IF($R217=BZ$17,CA217,0)</f>
        <v>0</v>
      </c>
      <c r="CD217" s="173">
        <v>0</v>
      </c>
      <c r="CE217" s="175">
        <f>100*CD217/$AI217</f>
        <v>0</v>
      </c>
      <c r="CF217" s="173">
        <f>IF(CE217&gt;$AI$8,1,0)</f>
        <v>0</v>
      </c>
      <c r="CG217" s="175">
        <f>IF($R217=CD$17,CE217,0)</f>
        <v>0</v>
      </c>
      <c r="CH217" s="173">
        <v>0</v>
      </c>
      <c r="CI217" s="175">
        <f>100*CH217/$AI217</f>
        <v>0</v>
      </c>
      <c r="CJ217" s="173">
        <f>IF(CI217&gt;$AI$8,1,0)</f>
        <v>0</v>
      </c>
      <c r="CK217" s="175">
        <f>IF($R217=CH$17,CI217,0)</f>
        <v>0</v>
      </c>
      <c r="CL217" s="173">
        <v>0</v>
      </c>
      <c r="CM217" s="173">
        <v>0</v>
      </c>
      <c r="CN217" s="176"/>
    </row>
    <row r="218" ht="15.75" customHeight="1">
      <c r="A218" t="s" s="179">
        <v>2821</v>
      </c>
      <c r="B218" t="s" s="180">
        <v>166</v>
      </c>
      <c r="C218" t="s" s="180">
        <v>2822</v>
      </c>
      <c r="D218" t="s" s="181">
        <v>169</v>
      </c>
      <c r="E218" t="s" s="188">
        <v>79</v>
      </c>
      <c r="F218" t="s" s="146">
        <v>46</v>
      </c>
      <c r="G218" t="s" s="146">
        <v>588</v>
      </c>
      <c r="H218" t="s" s="146">
        <v>171</v>
      </c>
      <c r="I218" t="s" s="146">
        <v>49</v>
      </c>
      <c r="J218" t="s" s="146">
        <v>50</v>
      </c>
      <c r="K218" t="s" s="183">
        <f>O218</f>
        <v>28</v>
      </c>
      <c r="L218" s="189">
        <f>P218</f>
        <v>50.4418062557597</v>
      </c>
      <c r="M218" t="s" s="146">
        <f>IF(O218="Lab","over","under")</f>
        <v>2429</v>
      </c>
      <c r="N218" s="145">
        <v>1</v>
      </c>
      <c r="O218" t="s" s="184">
        <v>28</v>
      </c>
      <c r="P218" s="147">
        <f>AQ218</f>
        <v>50.4418062557597</v>
      </c>
      <c r="Q218" s="145">
        <f>T218+U218+V218</f>
        <v>0</v>
      </c>
      <c r="R218" t="s" s="185">
        <v>2365</v>
      </c>
      <c r="S218" s="147">
        <f>BA218</f>
        <v>29.2703420610397</v>
      </c>
      <c r="T218" s="138"/>
      <c r="U218" s="138"/>
      <c r="V218" s="138"/>
      <c r="W218" s="138"/>
      <c r="X218" t="s" s="146">
        <f>IF($A218=Y218,"ok","bad")</f>
        <v>2430</v>
      </c>
      <c r="Y218" t="s" s="146">
        <v>2821</v>
      </c>
      <c r="Z218" t="s" s="146">
        <v>2822</v>
      </c>
      <c r="AA218" t="s" s="186">
        <v>27</v>
      </c>
      <c r="AB218" s="141">
        <f>100*AC218</f>
        <v>8.3563723</v>
      </c>
      <c r="AC218" s="190">
        <v>0.08356372300000001</v>
      </c>
      <c r="AD218" t="s" s="187">
        <v>31</v>
      </c>
      <c r="AE218" s="141">
        <v>4.8923944</v>
      </c>
      <c r="AF218" s="190">
        <v>0.048923944</v>
      </c>
      <c r="AG218" s="138"/>
      <c r="AH218" s="145">
        <v>78274</v>
      </c>
      <c r="AI218" s="145">
        <v>36894</v>
      </c>
      <c r="AJ218" s="145">
        <v>114</v>
      </c>
      <c r="AK218" s="145">
        <v>7811</v>
      </c>
      <c r="AL218" s="145">
        <v>3083</v>
      </c>
      <c r="AM218" s="148">
        <f>100*AL218/$AI218</f>
        <v>8.35637230986068</v>
      </c>
      <c r="AN218" s="145">
        <f>IF(AM218&gt;$AI$8,1,0)</f>
        <v>0</v>
      </c>
      <c r="AO218" s="148">
        <f>IF($R218=AL$17,AM218,0)</f>
        <v>0</v>
      </c>
      <c r="AP218" s="145">
        <v>18610</v>
      </c>
      <c r="AQ218" s="148">
        <f>100*AP218/$AI218</f>
        <v>50.4418062557597</v>
      </c>
      <c r="AR218" s="145">
        <f>IF(AQ218&gt;$AI$8,1,0)</f>
        <v>1</v>
      </c>
      <c r="AS218" s="148">
        <f>IF($R218=AP$17,AQ218,0)</f>
        <v>0</v>
      </c>
      <c r="AT218" s="145">
        <v>1336</v>
      </c>
      <c r="AU218" s="148">
        <f>100*AT218/$AI218</f>
        <v>3.62118501653385</v>
      </c>
      <c r="AV218" s="145">
        <f>IF(AU218&gt;$AI$8,1,0)</f>
        <v>0</v>
      </c>
      <c r="AW218" s="148">
        <f>IF($R218=AT$17,AU218,0)</f>
        <v>0</v>
      </c>
      <c r="AX218" s="145">
        <v>10799</v>
      </c>
      <c r="AY218" s="148">
        <f>100*AX218/$AI218</f>
        <v>29.2703420610397</v>
      </c>
      <c r="AZ218" s="145">
        <f>IF(AY218&gt;$AI$8,1,0)</f>
        <v>0</v>
      </c>
      <c r="BA218" s="148">
        <f>IF($R218=AX$17,AY218,0)</f>
        <v>29.2703420610397</v>
      </c>
      <c r="BB218" s="145">
        <v>1805</v>
      </c>
      <c r="BC218" s="148">
        <f>100*BB218/$AI218</f>
        <v>4.89239442727815</v>
      </c>
      <c r="BD218" s="145">
        <f>IF(BC218&gt;$AI$8,1,0)</f>
        <v>0</v>
      </c>
      <c r="BE218" s="148">
        <f>IF($R218=BB$17,BC218,0)</f>
        <v>0</v>
      </c>
      <c r="BF218" s="145">
        <v>0</v>
      </c>
      <c r="BG218" s="148">
        <f>100*BF218/$AI218</f>
        <v>0</v>
      </c>
      <c r="BH218" s="145">
        <f>IF(BG218&gt;$AI$8,1,0)</f>
        <v>0</v>
      </c>
      <c r="BI218" s="148">
        <f>IF($R218=BF$17,BG218,0)</f>
        <v>0</v>
      </c>
      <c r="BJ218" s="145">
        <v>0</v>
      </c>
      <c r="BK218" s="148">
        <f>100*BJ218/$AI218</f>
        <v>0</v>
      </c>
      <c r="BL218" s="145">
        <f>IF(BK218&gt;$AI$8,1,0)</f>
        <v>0</v>
      </c>
      <c r="BM218" s="148">
        <f>IF($R218=BJ$17,BK218,0)</f>
        <v>0</v>
      </c>
      <c r="BN218" s="145">
        <v>0</v>
      </c>
      <c r="BO218" s="148">
        <f>100*BN218/$AI218</f>
        <v>0</v>
      </c>
      <c r="BP218" s="145">
        <f>IF(BO218&gt;$AI$8,1,0)</f>
        <v>0</v>
      </c>
      <c r="BQ218" s="148">
        <f>IF($R218=BN$17,BO218,0)</f>
        <v>0</v>
      </c>
      <c r="BR218" s="145">
        <v>0</v>
      </c>
      <c r="BS218" s="148">
        <f>100*BR218/$AI218</f>
        <v>0</v>
      </c>
      <c r="BT218" s="145">
        <f>IF(BS218&gt;$AI$8,1,0)</f>
        <v>0</v>
      </c>
      <c r="BU218" s="148">
        <f>IF($R218=BR$17,BS218,0)</f>
        <v>0</v>
      </c>
      <c r="BV218" s="145">
        <v>0</v>
      </c>
      <c r="BW218" s="148">
        <f>100*BV218/$AI218</f>
        <v>0</v>
      </c>
      <c r="BX218" s="145">
        <f>IF(BW218&gt;$AI$8,1,0)</f>
        <v>0</v>
      </c>
      <c r="BY218" s="148">
        <f>IF($R218=BV$17,BW218,0)</f>
        <v>0</v>
      </c>
      <c r="BZ218" s="145">
        <v>0</v>
      </c>
      <c r="CA218" s="148">
        <f>100*BZ218/$AI218</f>
        <v>0</v>
      </c>
      <c r="CB218" s="145">
        <f>IF(CA218&gt;$AI$8,1,0)</f>
        <v>0</v>
      </c>
      <c r="CC218" s="148">
        <f>IF($R218=BZ$17,CA218,0)</f>
        <v>0</v>
      </c>
      <c r="CD218" s="145">
        <v>0</v>
      </c>
      <c r="CE218" s="148">
        <f>100*CD218/$AI218</f>
        <v>0</v>
      </c>
      <c r="CF218" s="145">
        <f>IF(CE218&gt;$AI$8,1,0)</f>
        <v>0</v>
      </c>
      <c r="CG218" s="148">
        <f>IF($R218=CD$17,CE218,0)</f>
        <v>0</v>
      </c>
      <c r="CH218" s="145">
        <v>0</v>
      </c>
      <c r="CI218" s="148">
        <f>100*CH218/$AI218</f>
        <v>0</v>
      </c>
      <c r="CJ218" s="145">
        <f>IF(CI218&gt;$AI$8,1,0)</f>
        <v>0</v>
      </c>
      <c r="CK218" s="148">
        <f>IF($R218=CH$17,CI218,0)</f>
        <v>0</v>
      </c>
      <c r="CL218" s="145">
        <v>501</v>
      </c>
      <c r="CM218" s="145">
        <v>0</v>
      </c>
      <c r="CN218" s="149"/>
    </row>
    <row r="219" ht="15.75" customHeight="1">
      <c r="A219" t="s" s="179">
        <v>2823</v>
      </c>
      <c r="B219" t="s" s="180">
        <v>256</v>
      </c>
      <c r="C219" t="s" s="180">
        <v>2824</v>
      </c>
      <c r="D219" t="s" s="181">
        <v>259</v>
      </c>
      <c r="E219" t="s" s="182">
        <v>79</v>
      </c>
      <c r="F219" t="s" s="130">
        <v>46</v>
      </c>
      <c r="G219" t="s" s="130">
        <v>349</v>
      </c>
      <c r="H219" t="s" s="130">
        <v>2168</v>
      </c>
      <c r="I219" t="s" s="130">
        <v>49</v>
      </c>
      <c r="J219" t="s" s="130">
        <v>50</v>
      </c>
      <c r="K219" t="s" s="183">
        <f>_xlfn.IFS(Q219=0,O219,T219=1,R219,U219=1,AA219)</f>
        <v>28</v>
      </c>
      <c r="L219" s="189">
        <f>_xlfn.IFS(Q219=0,P219,T219=1,S219,U219=1,AB219)</f>
        <v>49.5779807430509</v>
      </c>
      <c r="M219" t="s" s="130">
        <f>IF(O219="Lab","over","under")</f>
        <v>2429</v>
      </c>
      <c r="N219" s="173">
        <v>1</v>
      </c>
      <c r="O219" t="s" s="184">
        <v>28</v>
      </c>
      <c r="P219" s="131">
        <f>AQ219</f>
        <v>49.5779807430509</v>
      </c>
      <c r="Q219" s="173">
        <f>T219+U219+V219</f>
        <v>0</v>
      </c>
      <c r="R219" t="s" s="185">
        <v>2365</v>
      </c>
      <c r="S219" s="131">
        <f>BA219</f>
        <v>26.8730972005643</v>
      </c>
      <c r="T219" s="169"/>
      <c r="U219" s="169"/>
      <c r="V219" s="169"/>
      <c r="W219" s="169"/>
      <c r="X219" t="s" s="130">
        <f>IF($A219=Y219,"ok","bad")</f>
        <v>2430</v>
      </c>
      <c r="Y219" t="s" s="130">
        <v>2823</v>
      </c>
      <c r="Z219" t="s" s="130">
        <v>2824</v>
      </c>
      <c r="AA219" t="s" s="186">
        <v>27</v>
      </c>
      <c r="AB219" s="125">
        <f>100*AC219</f>
        <v>15.1506151</v>
      </c>
      <c r="AC219" s="191">
        <v>0.151506151</v>
      </c>
      <c r="AD219" t="s" s="187">
        <v>31</v>
      </c>
      <c r="AE219" s="125">
        <v>4.8513651</v>
      </c>
      <c r="AF219" s="191">
        <v>0.048513651</v>
      </c>
      <c r="AG219" s="169"/>
      <c r="AH219" s="173">
        <v>76595</v>
      </c>
      <c r="AI219" s="173">
        <v>40401</v>
      </c>
      <c r="AJ219" s="173">
        <v>126</v>
      </c>
      <c r="AK219" s="173">
        <v>9173</v>
      </c>
      <c r="AL219" s="173">
        <v>6121</v>
      </c>
      <c r="AM219" s="175">
        <f>100*AL219/$AI219</f>
        <v>15.1506150837851</v>
      </c>
      <c r="AN219" s="173">
        <f>IF(AM219&gt;$AI$8,1,0)</f>
        <v>0</v>
      </c>
      <c r="AO219" s="175">
        <f>IF($R219=AL$17,AM219,0)</f>
        <v>0</v>
      </c>
      <c r="AP219" s="173">
        <v>20030</v>
      </c>
      <c r="AQ219" s="175">
        <f>100*AP219/$AI219</f>
        <v>49.5779807430509</v>
      </c>
      <c r="AR219" s="173">
        <f>IF(AQ219&gt;$AI$8,1,0)</f>
        <v>0</v>
      </c>
      <c r="AS219" s="175">
        <f>IF($R219=AP$17,AQ219,0)</f>
        <v>0</v>
      </c>
      <c r="AT219" s="173">
        <v>1433</v>
      </c>
      <c r="AU219" s="175">
        <f>100*AT219/$AI219</f>
        <v>3.54694190737853</v>
      </c>
      <c r="AV219" s="173">
        <f>IF(AU219&gt;$AI$8,1,0)</f>
        <v>0</v>
      </c>
      <c r="AW219" s="175">
        <f>IF($R219=AT$17,AU219,0)</f>
        <v>0</v>
      </c>
      <c r="AX219" s="173">
        <v>10857</v>
      </c>
      <c r="AY219" s="175">
        <f>100*AX219/$AI219</f>
        <v>26.8730972005643</v>
      </c>
      <c r="AZ219" s="173">
        <f>IF(AY219&gt;$AI$8,1,0)</f>
        <v>0</v>
      </c>
      <c r="BA219" s="175">
        <f>IF($R219=AX$17,AY219,0)</f>
        <v>26.8730972005643</v>
      </c>
      <c r="BB219" s="173">
        <v>1960</v>
      </c>
      <c r="BC219" s="175">
        <f>100*BB219/$AI219</f>
        <v>4.85136506522116</v>
      </c>
      <c r="BD219" s="173">
        <f>IF(BC219&gt;$AI$8,1,0)</f>
        <v>0</v>
      </c>
      <c r="BE219" s="175">
        <f>IF($R219=BB$17,BC219,0)</f>
        <v>0</v>
      </c>
      <c r="BF219" s="173">
        <v>0</v>
      </c>
      <c r="BG219" s="175">
        <f>100*BF219/$AI219</f>
        <v>0</v>
      </c>
      <c r="BH219" s="173">
        <f>IF(BG219&gt;$AI$8,1,0)</f>
        <v>0</v>
      </c>
      <c r="BI219" s="175">
        <f>IF($R219=BF$17,BG219,0)</f>
        <v>0</v>
      </c>
      <c r="BJ219" s="173">
        <v>0</v>
      </c>
      <c r="BK219" s="175">
        <f>100*BJ219/$AI219</f>
        <v>0</v>
      </c>
      <c r="BL219" s="173">
        <f>IF(BK219&gt;$AI$8,1,0)</f>
        <v>0</v>
      </c>
      <c r="BM219" s="175">
        <f>IF($R219=BJ$17,BK219,0)</f>
        <v>0</v>
      </c>
      <c r="BN219" s="173">
        <v>0</v>
      </c>
      <c r="BO219" s="175">
        <f>100*BN219/$AI219</f>
        <v>0</v>
      </c>
      <c r="BP219" s="173">
        <f>IF(BO219&gt;$AI$8,1,0)</f>
        <v>0</v>
      </c>
      <c r="BQ219" s="175">
        <f>IF($R219=BN$17,BO219,0)</f>
        <v>0</v>
      </c>
      <c r="BR219" s="173">
        <v>0</v>
      </c>
      <c r="BS219" s="175">
        <f>100*BR219/$AI219</f>
        <v>0</v>
      </c>
      <c r="BT219" s="173">
        <f>IF(BS219&gt;$AI$8,1,0)</f>
        <v>0</v>
      </c>
      <c r="BU219" s="175">
        <f>IF($R219=BR$17,BS219,0)</f>
        <v>0</v>
      </c>
      <c r="BV219" s="173">
        <v>0</v>
      </c>
      <c r="BW219" s="175">
        <f>100*BV219/$AI219</f>
        <v>0</v>
      </c>
      <c r="BX219" s="173">
        <f>IF(BW219&gt;$AI$8,1,0)</f>
        <v>0</v>
      </c>
      <c r="BY219" s="175">
        <f>IF($R219=BV$17,BW219,0)</f>
        <v>0</v>
      </c>
      <c r="BZ219" s="173">
        <v>0</v>
      </c>
      <c r="CA219" s="175">
        <f>100*BZ219/$AI219</f>
        <v>0</v>
      </c>
      <c r="CB219" s="173">
        <f>IF(CA219&gt;$AI$8,1,0)</f>
        <v>0</v>
      </c>
      <c r="CC219" s="175">
        <f>IF($R219=BZ$17,CA219,0)</f>
        <v>0</v>
      </c>
      <c r="CD219" s="173">
        <v>0</v>
      </c>
      <c r="CE219" s="175">
        <f>100*CD219/$AI219</f>
        <v>0</v>
      </c>
      <c r="CF219" s="173">
        <f>IF(CE219&gt;$AI$8,1,0)</f>
        <v>0</v>
      </c>
      <c r="CG219" s="175">
        <f>IF($R219=CD$17,CE219,0)</f>
        <v>0</v>
      </c>
      <c r="CH219" s="173">
        <v>0</v>
      </c>
      <c r="CI219" s="175">
        <f>100*CH219/$AI219</f>
        <v>0</v>
      </c>
      <c r="CJ219" s="173">
        <f>IF(CI219&gt;$AI$8,1,0)</f>
        <v>0</v>
      </c>
      <c r="CK219" s="175">
        <f>IF($R219=CH$17,CI219,0)</f>
        <v>0</v>
      </c>
      <c r="CL219" s="173">
        <v>0</v>
      </c>
      <c r="CM219" s="173">
        <v>0</v>
      </c>
      <c r="CN219" s="176"/>
    </row>
    <row r="220" ht="15.75" customHeight="1">
      <c r="A220" t="s" s="179">
        <v>2825</v>
      </c>
      <c r="B220" t="s" s="180">
        <v>90</v>
      </c>
      <c r="C220" t="s" s="180">
        <v>709</v>
      </c>
      <c r="D220" t="s" s="181">
        <v>93</v>
      </c>
      <c r="E220" t="s" s="188">
        <v>79</v>
      </c>
      <c r="F220" t="s" s="146">
        <v>46</v>
      </c>
      <c r="G220" t="s" s="146">
        <v>2826</v>
      </c>
      <c r="H220" t="s" s="146">
        <v>2827</v>
      </c>
      <c r="I220" t="s" s="146">
        <v>49</v>
      </c>
      <c r="J220" t="s" s="146">
        <v>1733</v>
      </c>
      <c r="K220" t="s" s="183">
        <f>_xlfn.IFS(Q220=0,O220,T220=1,R220,U220=1,AA220)</f>
        <v>28</v>
      </c>
      <c r="L220" s="189">
        <f>_xlfn.IFS(Q220=0,P220,T220=1,S220,U220=1,AB220)</f>
        <v>44.1489925207111</v>
      </c>
      <c r="M220" t="s" s="146">
        <f>IF(O220="Lab","over","under")</f>
        <v>2429</v>
      </c>
      <c r="N220" s="145">
        <v>1</v>
      </c>
      <c r="O220" t="s" s="184">
        <v>28</v>
      </c>
      <c r="P220" s="147">
        <f>AQ220</f>
        <v>44.1489925207111</v>
      </c>
      <c r="Q220" s="145">
        <f>T220+U220+V220</f>
        <v>0</v>
      </c>
      <c r="R220" t="s" s="185">
        <v>27</v>
      </c>
      <c r="S220" s="147">
        <f>AO220</f>
        <v>23.5396317562557</v>
      </c>
      <c r="T220" s="138"/>
      <c r="U220" s="138"/>
      <c r="V220" s="138"/>
      <c r="W220" s="138"/>
      <c r="X220" t="s" s="146">
        <f>IF($A220=Y220,"ok","bad")</f>
        <v>2430</v>
      </c>
      <c r="Y220" t="s" s="146">
        <v>2825</v>
      </c>
      <c r="Z220" t="s" s="146">
        <v>709</v>
      </c>
      <c r="AA220" t="s" s="186">
        <v>2365</v>
      </c>
      <c r="AB220" s="141">
        <f>100*AC220</f>
        <v>20.3445134</v>
      </c>
      <c r="AC220" s="190">
        <v>0.203445134</v>
      </c>
      <c r="AD220" t="s" s="187">
        <v>29</v>
      </c>
      <c r="AE220" s="141">
        <v>4.8435282</v>
      </c>
      <c r="AF220" s="190">
        <v>0.048435282</v>
      </c>
      <c r="AG220" s="138"/>
      <c r="AH220" s="145">
        <v>77095</v>
      </c>
      <c r="AI220" s="145">
        <v>47197</v>
      </c>
      <c r="AJ220" s="145">
        <v>140</v>
      </c>
      <c r="AK220" s="145">
        <v>9727</v>
      </c>
      <c r="AL220" s="145">
        <v>11110</v>
      </c>
      <c r="AM220" s="148">
        <f>100*AL220/$AI220</f>
        <v>23.5396317562557</v>
      </c>
      <c r="AN220" s="145">
        <f>IF(AM220&gt;$AI$8,1,0)</f>
        <v>0</v>
      </c>
      <c r="AO220" s="148">
        <f>IF($R220=AL$17,AM220,0)</f>
        <v>23.5396317562557</v>
      </c>
      <c r="AP220" s="145">
        <v>20837</v>
      </c>
      <c r="AQ220" s="148">
        <f>100*AP220/$AI220</f>
        <v>44.1489925207111</v>
      </c>
      <c r="AR220" s="145">
        <f>IF(AQ220&gt;$AI$8,1,0)</f>
        <v>0</v>
      </c>
      <c r="AS220" s="148">
        <f>IF($R220=AP$17,AQ220,0)</f>
        <v>0</v>
      </c>
      <c r="AT220" s="145">
        <v>2286</v>
      </c>
      <c r="AU220" s="148">
        <f>100*AT220/$AI220</f>
        <v>4.84352819035108</v>
      </c>
      <c r="AV220" s="145">
        <f>IF(AU220&gt;$AI$8,1,0)</f>
        <v>0</v>
      </c>
      <c r="AW220" s="148">
        <f>IF($R220=AT$17,AU220,0)</f>
        <v>0</v>
      </c>
      <c r="AX220" s="145">
        <v>9602</v>
      </c>
      <c r="AY220" s="148">
        <f>100*AX220/$AI220</f>
        <v>20.3445134224633</v>
      </c>
      <c r="AZ220" s="145">
        <f>IF(AY220&gt;$AI$8,1,0)</f>
        <v>0</v>
      </c>
      <c r="BA220" s="148">
        <f>IF($R220=AX$17,AY220,0)</f>
        <v>0</v>
      </c>
      <c r="BB220" s="145">
        <v>2151</v>
      </c>
      <c r="BC220" s="148">
        <f>100*BB220/$AI220</f>
        <v>4.55749306099964</v>
      </c>
      <c r="BD220" s="145">
        <f>IF(BC220&gt;$AI$8,1,0)</f>
        <v>0</v>
      </c>
      <c r="BE220" s="148">
        <f>IF($R220=BB$17,BC220,0)</f>
        <v>0</v>
      </c>
      <c r="BF220" s="145">
        <v>0</v>
      </c>
      <c r="BG220" s="148">
        <f>100*BF220/$AI220</f>
        <v>0</v>
      </c>
      <c r="BH220" s="145">
        <f>IF(BG220&gt;$AI$8,1,0)</f>
        <v>0</v>
      </c>
      <c r="BI220" s="148">
        <f>IF($R220=BF$17,BG220,0)</f>
        <v>0</v>
      </c>
      <c r="BJ220" s="145">
        <v>0</v>
      </c>
      <c r="BK220" s="148">
        <f>100*BJ220/$AI220</f>
        <v>0</v>
      </c>
      <c r="BL220" s="145">
        <f>IF(BK220&gt;$AI$8,1,0)</f>
        <v>0</v>
      </c>
      <c r="BM220" s="148">
        <f>IF($R220=BJ$17,BK220,0)</f>
        <v>0</v>
      </c>
      <c r="BN220" s="145">
        <v>0</v>
      </c>
      <c r="BO220" s="148">
        <f>100*BN220/$AI220</f>
        <v>0</v>
      </c>
      <c r="BP220" s="145">
        <f>IF(BO220&gt;$AI$8,1,0)</f>
        <v>0</v>
      </c>
      <c r="BQ220" s="148">
        <f>IF($R220=BN$17,BO220,0)</f>
        <v>0</v>
      </c>
      <c r="BR220" s="145">
        <v>0</v>
      </c>
      <c r="BS220" s="148">
        <f>100*BR220/$AI220</f>
        <v>0</v>
      </c>
      <c r="BT220" s="145">
        <f>IF(BS220&gt;$AI$8,1,0)</f>
        <v>0</v>
      </c>
      <c r="BU220" s="148">
        <f>IF($R220=BR$17,BS220,0)</f>
        <v>0</v>
      </c>
      <c r="BV220" s="145">
        <v>0</v>
      </c>
      <c r="BW220" s="148">
        <f>100*BV220/$AI220</f>
        <v>0</v>
      </c>
      <c r="BX220" s="145">
        <f>IF(BW220&gt;$AI$8,1,0)</f>
        <v>0</v>
      </c>
      <c r="BY220" s="148">
        <f>IF($R220=BV$17,BW220,0)</f>
        <v>0</v>
      </c>
      <c r="BZ220" s="145">
        <v>0</v>
      </c>
      <c r="CA220" s="148">
        <f>100*BZ220/$AI220</f>
        <v>0</v>
      </c>
      <c r="CB220" s="145">
        <f>IF(CA220&gt;$AI$8,1,0)</f>
        <v>0</v>
      </c>
      <c r="CC220" s="148">
        <f>IF($R220=BZ$17,CA220,0)</f>
        <v>0</v>
      </c>
      <c r="CD220" s="145">
        <v>0</v>
      </c>
      <c r="CE220" s="148">
        <f>100*CD220/$AI220</f>
        <v>0</v>
      </c>
      <c r="CF220" s="145">
        <f>IF(CE220&gt;$AI$8,1,0)</f>
        <v>0</v>
      </c>
      <c r="CG220" s="148">
        <f>IF($R220=CD$17,CE220,0)</f>
        <v>0</v>
      </c>
      <c r="CH220" s="145">
        <v>0</v>
      </c>
      <c r="CI220" s="148">
        <f>100*CH220/$AI220</f>
        <v>0</v>
      </c>
      <c r="CJ220" s="145">
        <f>IF(CI220&gt;$AI$8,1,0)</f>
        <v>0</v>
      </c>
      <c r="CK220" s="148">
        <f>IF($R220=CH$17,CI220,0)</f>
        <v>0</v>
      </c>
      <c r="CL220" s="145">
        <v>0</v>
      </c>
      <c r="CM220" s="145">
        <v>0</v>
      </c>
      <c r="CN220" s="149"/>
    </row>
    <row r="221" ht="15.75" customHeight="1">
      <c r="A221" t="s" s="179">
        <v>2828</v>
      </c>
      <c r="B221" t="s" s="180">
        <v>256</v>
      </c>
      <c r="C221" t="s" s="180">
        <v>1423</v>
      </c>
      <c r="D221" t="s" s="181">
        <v>259</v>
      </c>
      <c r="E221" t="s" s="182">
        <v>79</v>
      </c>
      <c r="F221" t="s" s="130">
        <v>46</v>
      </c>
      <c r="G221" t="s" s="130">
        <v>379</v>
      </c>
      <c r="H221" t="s" s="130">
        <v>2829</v>
      </c>
      <c r="I221" t="s" s="130">
        <v>49</v>
      </c>
      <c r="J221" t="s" s="130">
        <v>1733</v>
      </c>
      <c r="K221" t="s" s="183">
        <f>_xlfn.IFS(Q221=0,O221,T221=1,R221,U221=1,AA221)</f>
        <v>28</v>
      </c>
      <c r="L221" s="189">
        <f>_xlfn.IFS(Q221=0,P221,T221=1,S221,U221=1,AB221)</f>
        <v>43.2969633232549</v>
      </c>
      <c r="M221" t="s" s="130">
        <f>IF(O221="Lab","over","under")</f>
        <v>2429</v>
      </c>
      <c r="N221" s="173">
        <v>1</v>
      </c>
      <c r="O221" t="s" s="184">
        <v>28</v>
      </c>
      <c r="P221" s="131">
        <f>AQ221</f>
        <v>43.2969633232549</v>
      </c>
      <c r="Q221" s="173">
        <f>T221+U221+V221</f>
        <v>0</v>
      </c>
      <c r="R221" t="s" s="185">
        <v>27</v>
      </c>
      <c r="S221" s="131">
        <f>AO221</f>
        <v>42.7343236492704</v>
      </c>
      <c r="T221" s="169"/>
      <c r="U221" s="169"/>
      <c r="V221" s="169"/>
      <c r="W221" s="169"/>
      <c r="X221" t="s" s="130">
        <f>IF($A221=Y221,"ok","bad")</f>
        <v>2430</v>
      </c>
      <c r="Y221" t="s" s="130">
        <v>2828</v>
      </c>
      <c r="Z221" t="s" s="130">
        <v>1423</v>
      </c>
      <c r="AA221" t="s" s="186">
        <v>29</v>
      </c>
      <c r="AB221" s="125">
        <f>100*AC221</f>
        <v>5.3424477</v>
      </c>
      <c r="AC221" s="191">
        <v>0.053424477</v>
      </c>
      <c r="AD221" t="s" s="187">
        <v>2763</v>
      </c>
      <c r="AE221" s="125">
        <v>4.8245037</v>
      </c>
      <c r="AF221" s="191">
        <v>0.048245037</v>
      </c>
      <c r="AG221" s="169"/>
      <c r="AH221" s="173">
        <v>70331</v>
      </c>
      <c r="AI221" s="173">
        <v>38035</v>
      </c>
      <c r="AJ221" s="173">
        <v>529</v>
      </c>
      <c r="AK221" s="173">
        <v>214</v>
      </c>
      <c r="AL221" s="173">
        <v>16254</v>
      </c>
      <c r="AM221" s="175">
        <f>100*AL221/$AI221</f>
        <v>42.7343236492704</v>
      </c>
      <c r="AN221" s="173">
        <f>IF(AM221&gt;$AI$8,1,0)</f>
        <v>0</v>
      </c>
      <c r="AO221" s="175">
        <f>IF($R221=AL$17,AM221,0)</f>
        <v>42.7343236492704</v>
      </c>
      <c r="AP221" s="173">
        <v>16468</v>
      </c>
      <c r="AQ221" s="175">
        <f>100*AP221/$AI221</f>
        <v>43.2969633232549</v>
      </c>
      <c r="AR221" s="173">
        <f>IF(AQ221&gt;$AI$8,1,0)</f>
        <v>0</v>
      </c>
      <c r="AS221" s="175">
        <f>IF($R221=AP$17,AQ221,0)</f>
        <v>0</v>
      </c>
      <c r="AT221" s="173">
        <v>2032</v>
      </c>
      <c r="AU221" s="175">
        <f>100*AT221/$AI221</f>
        <v>5.34244774549757</v>
      </c>
      <c r="AV221" s="173">
        <f>IF(AU221&gt;$AI$8,1,0)</f>
        <v>0</v>
      </c>
      <c r="AW221" s="175">
        <f>IF($R221=AT$17,AU221,0)</f>
        <v>0</v>
      </c>
      <c r="AX221" s="173">
        <v>0</v>
      </c>
      <c r="AY221" s="175">
        <f>100*AX221/$AI221</f>
        <v>0</v>
      </c>
      <c r="AZ221" s="173">
        <f>IF(AY221&gt;$AI$8,1,0)</f>
        <v>0</v>
      </c>
      <c r="BA221" s="175">
        <f>IF($R221=AX$17,AY221,0)</f>
        <v>0</v>
      </c>
      <c r="BB221" s="173">
        <v>1446</v>
      </c>
      <c r="BC221" s="175">
        <f>100*BB221/$AI221</f>
        <v>3.8017615354279</v>
      </c>
      <c r="BD221" s="173">
        <f>IF(BC221&gt;$AI$8,1,0)</f>
        <v>0</v>
      </c>
      <c r="BE221" s="175">
        <f>IF($R221=BB$17,BC221,0)</f>
        <v>0</v>
      </c>
      <c r="BF221" s="173">
        <v>0</v>
      </c>
      <c r="BG221" s="175">
        <f>100*BF221/$AI221</f>
        <v>0</v>
      </c>
      <c r="BH221" s="173">
        <f>IF(BG221&gt;$AI$8,1,0)</f>
        <v>0</v>
      </c>
      <c r="BI221" s="175">
        <f>IF($R221=BF$17,BG221,0)</f>
        <v>0</v>
      </c>
      <c r="BJ221" s="173">
        <v>0</v>
      </c>
      <c r="BK221" s="175">
        <f>100*BJ221/$AI221</f>
        <v>0</v>
      </c>
      <c r="BL221" s="173">
        <f>IF(BK221&gt;$AI$8,1,0)</f>
        <v>0</v>
      </c>
      <c r="BM221" s="175">
        <f>IF($R221=BJ$17,BK221,0)</f>
        <v>0</v>
      </c>
      <c r="BN221" s="173">
        <v>0</v>
      </c>
      <c r="BO221" s="175">
        <f>100*BN221/$AI221</f>
        <v>0</v>
      </c>
      <c r="BP221" s="173">
        <f>IF(BO221&gt;$AI$8,1,0)</f>
        <v>0</v>
      </c>
      <c r="BQ221" s="175">
        <f>IF($R221=BN$17,BO221,0)</f>
        <v>0</v>
      </c>
      <c r="BR221" s="173">
        <v>0</v>
      </c>
      <c r="BS221" s="175">
        <f>100*BR221/$AI221</f>
        <v>0</v>
      </c>
      <c r="BT221" s="173">
        <f>IF(BS221&gt;$AI$8,1,0)</f>
        <v>0</v>
      </c>
      <c r="BU221" s="175">
        <f>IF($R221=BR$17,BS221,0)</f>
        <v>0</v>
      </c>
      <c r="BV221" s="173">
        <v>0</v>
      </c>
      <c r="BW221" s="175">
        <f>100*BV221/$AI221</f>
        <v>0</v>
      </c>
      <c r="BX221" s="173">
        <f>IF(BW221&gt;$AI$8,1,0)</f>
        <v>0</v>
      </c>
      <c r="BY221" s="175">
        <f>IF($R221=BV$17,BW221,0)</f>
        <v>0</v>
      </c>
      <c r="BZ221" s="173">
        <v>0</v>
      </c>
      <c r="CA221" s="175">
        <f>100*BZ221/$AI221</f>
        <v>0</v>
      </c>
      <c r="CB221" s="173">
        <f>IF(CA221&gt;$AI$8,1,0)</f>
        <v>0</v>
      </c>
      <c r="CC221" s="175">
        <f>IF($R221=BZ$17,CA221,0)</f>
        <v>0</v>
      </c>
      <c r="CD221" s="173">
        <v>0</v>
      </c>
      <c r="CE221" s="175">
        <f>100*CD221/$AI221</f>
        <v>0</v>
      </c>
      <c r="CF221" s="173">
        <f>IF(CE221&gt;$AI$8,1,0)</f>
        <v>0</v>
      </c>
      <c r="CG221" s="175">
        <f>IF($R221=CD$17,CE221,0)</f>
        <v>0</v>
      </c>
      <c r="CH221" s="173">
        <v>0</v>
      </c>
      <c r="CI221" s="175">
        <f>100*CH221/$AI221</f>
        <v>0</v>
      </c>
      <c r="CJ221" s="173">
        <f>IF(CI221&gt;$AI$8,1,0)</f>
        <v>0</v>
      </c>
      <c r="CK221" s="175">
        <f>IF($R221=CH$17,CI221,0)</f>
        <v>0</v>
      </c>
      <c r="CL221" s="173">
        <v>0</v>
      </c>
      <c r="CM221" s="173">
        <v>0</v>
      </c>
      <c r="CN221" s="176"/>
    </row>
    <row r="222" ht="15.75" customHeight="1">
      <c r="A222" t="s" s="179">
        <v>2830</v>
      </c>
      <c r="B222" t="s" s="180">
        <v>160</v>
      </c>
      <c r="C222" t="s" s="180">
        <v>1063</v>
      </c>
      <c r="D222" t="s" s="181">
        <v>162</v>
      </c>
      <c r="E222" t="s" s="188">
        <v>79</v>
      </c>
      <c r="F222" t="s" s="146">
        <v>80</v>
      </c>
      <c r="G222" t="s" s="146">
        <v>1064</v>
      </c>
      <c r="H222" t="s" s="146">
        <v>1065</v>
      </c>
      <c r="I222" t="s" s="146">
        <v>64</v>
      </c>
      <c r="J222" t="s" s="146">
        <v>50</v>
      </c>
      <c r="K222" t="s" s="183">
        <f>O222</f>
        <v>28</v>
      </c>
      <c r="L222" s="189">
        <f>P222</f>
        <v>59.2887460732357</v>
      </c>
      <c r="M222" t="s" s="146">
        <f>IF(O222="Lab","over","under")</f>
        <v>2429</v>
      </c>
      <c r="N222" s="145">
        <v>1</v>
      </c>
      <c r="O222" t="s" s="184">
        <v>28</v>
      </c>
      <c r="P222" s="147">
        <f>AQ222</f>
        <v>59.2887460732357</v>
      </c>
      <c r="Q222" s="145">
        <f>T222+U222+V222</f>
        <v>0</v>
      </c>
      <c r="R222" t="s" s="185">
        <v>31</v>
      </c>
      <c r="S222" s="147">
        <f>BE222</f>
        <v>23.949065969641</v>
      </c>
      <c r="T222" s="138"/>
      <c r="U222" s="138"/>
      <c r="V222" s="138"/>
      <c r="W222" s="138"/>
      <c r="X222" t="s" s="146">
        <f>IF($A222=Y222,"ok","bad")</f>
        <v>2430</v>
      </c>
      <c r="Y222" t="s" s="146">
        <v>2830</v>
      </c>
      <c r="Z222" t="s" s="146">
        <v>1063</v>
      </c>
      <c r="AA222" t="s" s="186">
        <v>27</v>
      </c>
      <c r="AB222" s="141">
        <f>100*AC222</f>
        <v>4.9782979</v>
      </c>
      <c r="AC222" s="190">
        <v>0.049782979</v>
      </c>
      <c r="AD222" t="s" s="187">
        <v>29</v>
      </c>
      <c r="AE222" s="141">
        <v>4.786456</v>
      </c>
      <c r="AF222" s="190">
        <v>0.04786456</v>
      </c>
      <c r="AG222" s="138"/>
      <c r="AH222" s="145">
        <v>78277</v>
      </c>
      <c r="AI222" s="145">
        <v>41701</v>
      </c>
      <c r="AJ222" s="145">
        <v>213</v>
      </c>
      <c r="AK222" s="145">
        <v>14737</v>
      </c>
      <c r="AL222" s="145">
        <v>2076</v>
      </c>
      <c r="AM222" s="148">
        <f>100*AL222/$AI222</f>
        <v>4.97829788254478</v>
      </c>
      <c r="AN222" s="145">
        <f>IF(AM222&gt;$AI$8,1,0)</f>
        <v>0</v>
      </c>
      <c r="AO222" s="148">
        <f>IF($R222=AL$17,AM222,0)</f>
        <v>0</v>
      </c>
      <c r="AP222" s="145">
        <v>24724</v>
      </c>
      <c r="AQ222" s="148">
        <f>100*AP222/$AI222</f>
        <v>59.2887460732357</v>
      </c>
      <c r="AR222" s="145">
        <f>IF(AQ222&gt;$AI$8,1,0)</f>
        <v>1</v>
      </c>
      <c r="AS222" s="148">
        <f>IF($R222=AP$17,AQ222,0)</f>
        <v>0</v>
      </c>
      <c r="AT222" s="145">
        <v>1996</v>
      </c>
      <c r="AU222" s="148">
        <f>100*AT222/$AI222</f>
        <v>4.78645596028872</v>
      </c>
      <c r="AV222" s="145">
        <f>IF(AU222&gt;$AI$8,1,0)</f>
        <v>0</v>
      </c>
      <c r="AW222" s="148">
        <f>IF($R222=AT$17,AU222,0)</f>
        <v>0</v>
      </c>
      <c r="AX222" s="145">
        <v>1601</v>
      </c>
      <c r="AY222" s="148">
        <f>100*AX222/$AI222</f>
        <v>3.83923646914942</v>
      </c>
      <c r="AZ222" s="145">
        <f>IF(AY222&gt;$AI$8,1,0)</f>
        <v>0</v>
      </c>
      <c r="BA222" s="148">
        <f>IF($R222=AX$17,AY222,0)</f>
        <v>0</v>
      </c>
      <c r="BB222" s="145">
        <v>9987</v>
      </c>
      <c r="BC222" s="148">
        <f>100*BB222/$AI222</f>
        <v>23.949065969641</v>
      </c>
      <c r="BD222" s="145">
        <f>IF(BC222&gt;$AI$8,1,0)</f>
        <v>0</v>
      </c>
      <c r="BE222" s="148">
        <f>IF($R222=BB$17,BC222,0)</f>
        <v>23.949065969641</v>
      </c>
      <c r="BF222" s="145">
        <v>0</v>
      </c>
      <c r="BG222" s="148">
        <f>100*BF222/$AI222</f>
        <v>0</v>
      </c>
      <c r="BH222" s="145">
        <f>IF(BG222&gt;$AI$8,1,0)</f>
        <v>0</v>
      </c>
      <c r="BI222" s="148">
        <f>IF($R222=BF$17,BG222,0)</f>
        <v>0</v>
      </c>
      <c r="BJ222" s="145">
        <v>0</v>
      </c>
      <c r="BK222" s="148">
        <f>100*BJ222/$AI222</f>
        <v>0</v>
      </c>
      <c r="BL222" s="145">
        <f>IF(BK222&gt;$AI$8,1,0)</f>
        <v>0</v>
      </c>
      <c r="BM222" s="148">
        <f>IF($R222=BJ$17,BK222,0)</f>
        <v>0</v>
      </c>
      <c r="BN222" s="145">
        <v>0</v>
      </c>
      <c r="BO222" s="148">
        <f>100*BN222/$AI222</f>
        <v>0</v>
      </c>
      <c r="BP222" s="145">
        <f>IF(BO222&gt;$AI$8,1,0)</f>
        <v>0</v>
      </c>
      <c r="BQ222" s="148">
        <f>IF($R222=BN$17,BO222,0)</f>
        <v>0</v>
      </c>
      <c r="BR222" s="145">
        <v>0</v>
      </c>
      <c r="BS222" s="148">
        <f>100*BR222/$AI222</f>
        <v>0</v>
      </c>
      <c r="BT222" s="145">
        <f>IF(BS222&gt;$AI$8,1,0)</f>
        <v>0</v>
      </c>
      <c r="BU222" s="148">
        <f>IF($R222=BR$17,BS222,0)</f>
        <v>0</v>
      </c>
      <c r="BV222" s="145">
        <v>0</v>
      </c>
      <c r="BW222" s="148">
        <f>100*BV222/$AI222</f>
        <v>0</v>
      </c>
      <c r="BX222" s="145">
        <f>IF(BW222&gt;$AI$8,1,0)</f>
        <v>0</v>
      </c>
      <c r="BY222" s="148">
        <f>IF($R222=BV$17,BW222,0)</f>
        <v>0</v>
      </c>
      <c r="BZ222" s="145">
        <v>0</v>
      </c>
      <c r="CA222" s="148">
        <f>100*BZ222/$AI222</f>
        <v>0</v>
      </c>
      <c r="CB222" s="145">
        <f>IF(CA222&gt;$AI$8,1,0)</f>
        <v>0</v>
      </c>
      <c r="CC222" s="148">
        <f>IF($R222=BZ$17,CA222,0)</f>
        <v>0</v>
      </c>
      <c r="CD222" s="145">
        <v>0</v>
      </c>
      <c r="CE222" s="148">
        <f>100*CD222/$AI222</f>
        <v>0</v>
      </c>
      <c r="CF222" s="145">
        <f>IF(CE222&gt;$AI$8,1,0)</f>
        <v>0</v>
      </c>
      <c r="CG222" s="148">
        <f>IF($R222=CD$17,CE222,0)</f>
        <v>0</v>
      </c>
      <c r="CH222" s="145">
        <v>0</v>
      </c>
      <c r="CI222" s="148">
        <f>100*CH222/$AI222</f>
        <v>0</v>
      </c>
      <c r="CJ222" s="145">
        <f>IF(CI222&gt;$AI$8,1,0)</f>
        <v>0</v>
      </c>
      <c r="CK222" s="148">
        <f>IF($R222=CH$17,CI222,0)</f>
        <v>0</v>
      </c>
      <c r="CL222" s="145">
        <v>745</v>
      </c>
      <c r="CM222" s="145">
        <v>0</v>
      </c>
      <c r="CN222" s="149"/>
    </row>
    <row r="223" ht="15.75" customHeight="1">
      <c r="A223" t="s" s="179">
        <v>2831</v>
      </c>
      <c r="B223" t="s" s="180">
        <v>90</v>
      </c>
      <c r="C223" t="s" s="180">
        <v>2832</v>
      </c>
      <c r="D223" t="s" s="181">
        <v>93</v>
      </c>
      <c r="E223" t="s" s="182">
        <v>79</v>
      </c>
      <c r="F223" t="s" s="130">
        <v>80</v>
      </c>
      <c r="G223" t="s" s="130">
        <v>1339</v>
      </c>
      <c r="H223" t="s" s="130">
        <v>740</v>
      </c>
      <c r="I223" t="s" s="130">
        <v>64</v>
      </c>
      <c r="J223" t="s" s="130">
        <v>50</v>
      </c>
      <c r="K223" t="s" s="183">
        <f>O223</f>
        <v>28</v>
      </c>
      <c r="L223" s="189">
        <f>P223</f>
        <v>61.8850560513882</v>
      </c>
      <c r="M223" t="s" s="130">
        <f>IF(O223="Lab","over","under")</f>
        <v>2429</v>
      </c>
      <c r="N223" s="173">
        <v>1</v>
      </c>
      <c r="O223" t="s" s="184">
        <v>28</v>
      </c>
      <c r="P223" s="131">
        <f>AQ223</f>
        <v>61.8850560513882</v>
      </c>
      <c r="Q223" s="173">
        <f>T223+U223+V223</f>
        <v>0</v>
      </c>
      <c r="R223" t="s" s="185">
        <v>31</v>
      </c>
      <c r="S223" s="131">
        <f>BE223</f>
        <v>16.2008585281492</v>
      </c>
      <c r="T223" s="169"/>
      <c r="U223" s="169"/>
      <c r="V223" s="169"/>
      <c r="W223" s="169"/>
      <c r="X223" t="s" s="130">
        <f>IF($A223=Y223,"ok","bad")</f>
        <v>2430</v>
      </c>
      <c r="Y223" t="s" s="130">
        <v>2831</v>
      </c>
      <c r="Z223" t="s" s="130">
        <v>2832</v>
      </c>
      <c r="AA223" t="s" s="186">
        <v>2365</v>
      </c>
      <c r="AB223" s="125">
        <f>100*AC223</f>
        <v>10.104691</v>
      </c>
      <c r="AC223" s="191">
        <v>0.10104691</v>
      </c>
      <c r="AD223" t="s" s="187">
        <v>29</v>
      </c>
      <c r="AE223" s="125">
        <v>4.7682283</v>
      </c>
      <c r="AF223" s="191">
        <v>0.047682283</v>
      </c>
      <c r="AG223" s="169"/>
      <c r="AH223" s="173">
        <v>71380</v>
      </c>
      <c r="AI223" s="173">
        <v>32381</v>
      </c>
      <c r="AJ223" s="173">
        <v>156</v>
      </c>
      <c r="AK223" s="173">
        <v>14793</v>
      </c>
      <c r="AL223" s="173">
        <v>1155</v>
      </c>
      <c r="AM223" s="175">
        <f>100*AL223/$AI223</f>
        <v>3.56690651925512</v>
      </c>
      <c r="AN223" s="173">
        <f>IF(AM223&gt;$AI$8,1,0)</f>
        <v>0</v>
      </c>
      <c r="AO223" s="175">
        <f>IF($R223=AL$17,AM223,0)</f>
        <v>0</v>
      </c>
      <c r="AP223" s="173">
        <v>20039</v>
      </c>
      <c r="AQ223" s="175">
        <f>100*AP223/$AI223</f>
        <v>61.8850560513882</v>
      </c>
      <c r="AR223" s="173">
        <f>IF(AQ223&gt;$AI$8,1,0)</f>
        <v>1</v>
      </c>
      <c r="AS223" s="175">
        <f>IF($R223=AP$17,AQ223,0)</f>
        <v>0</v>
      </c>
      <c r="AT223" s="173">
        <v>1544</v>
      </c>
      <c r="AU223" s="175">
        <f>100*AT223/$AI223</f>
        <v>4.76822828201723</v>
      </c>
      <c r="AV223" s="173">
        <f>IF(AU223&gt;$AI$8,1,0)</f>
        <v>0</v>
      </c>
      <c r="AW223" s="175">
        <f>IF($R223=AT$17,AU223,0)</f>
        <v>0</v>
      </c>
      <c r="AX223" s="173">
        <v>3272</v>
      </c>
      <c r="AY223" s="175">
        <f>100*AX223/$AI223</f>
        <v>10.1046910225132</v>
      </c>
      <c r="AZ223" s="173">
        <f>IF(AY223&gt;$AI$8,1,0)</f>
        <v>0</v>
      </c>
      <c r="BA223" s="175">
        <f>IF($R223=AX$17,AY223,0)</f>
        <v>0</v>
      </c>
      <c r="BB223" s="173">
        <v>5246</v>
      </c>
      <c r="BC223" s="175">
        <f>100*BB223/$AI223</f>
        <v>16.2008585281492</v>
      </c>
      <c r="BD223" s="173">
        <f>IF(BC223&gt;$AI$8,1,0)</f>
        <v>0</v>
      </c>
      <c r="BE223" s="175">
        <f>IF($R223=BB$17,BC223,0)</f>
        <v>16.2008585281492</v>
      </c>
      <c r="BF223" s="173">
        <v>0</v>
      </c>
      <c r="BG223" s="175">
        <f>100*BF223/$AI223</f>
        <v>0</v>
      </c>
      <c r="BH223" s="173">
        <f>IF(BG223&gt;$AI$8,1,0)</f>
        <v>0</v>
      </c>
      <c r="BI223" s="175">
        <f>IF($R223=BF$17,BG223,0)</f>
        <v>0</v>
      </c>
      <c r="BJ223" s="173">
        <v>0</v>
      </c>
      <c r="BK223" s="175">
        <f>100*BJ223/$AI223</f>
        <v>0</v>
      </c>
      <c r="BL223" s="173">
        <f>IF(BK223&gt;$AI$8,1,0)</f>
        <v>0</v>
      </c>
      <c r="BM223" s="175">
        <f>IF($R223=BJ$17,BK223,0)</f>
        <v>0</v>
      </c>
      <c r="BN223" s="173">
        <v>0</v>
      </c>
      <c r="BO223" s="175">
        <f>100*BN223/$AI223</f>
        <v>0</v>
      </c>
      <c r="BP223" s="173">
        <f>IF(BO223&gt;$AI$8,1,0)</f>
        <v>0</v>
      </c>
      <c r="BQ223" s="175">
        <f>IF($R223=BN$17,BO223,0)</f>
        <v>0</v>
      </c>
      <c r="BR223" s="173">
        <v>0</v>
      </c>
      <c r="BS223" s="175">
        <f>100*BR223/$AI223</f>
        <v>0</v>
      </c>
      <c r="BT223" s="173">
        <f>IF(BS223&gt;$AI$8,1,0)</f>
        <v>0</v>
      </c>
      <c r="BU223" s="175">
        <f>IF($R223=BR$17,BS223,0)</f>
        <v>0</v>
      </c>
      <c r="BV223" s="173">
        <v>0</v>
      </c>
      <c r="BW223" s="175">
        <f>100*BV223/$AI223</f>
        <v>0</v>
      </c>
      <c r="BX223" s="173">
        <f>IF(BW223&gt;$AI$8,1,0)</f>
        <v>0</v>
      </c>
      <c r="BY223" s="175">
        <f>IF($R223=BV$17,BW223,0)</f>
        <v>0</v>
      </c>
      <c r="BZ223" s="173">
        <v>0</v>
      </c>
      <c r="CA223" s="175">
        <f>100*BZ223/$AI223</f>
        <v>0</v>
      </c>
      <c r="CB223" s="173">
        <f>IF(CA223&gt;$AI$8,1,0)</f>
        <v>0</v>
      </c>
      <c r="CC223" s="175">
        <f>IF($R223=BZ$17,CA223,0)</f>
        <v>0</v>
      </c>
      <c r="CD223" s="173">
        <v>0</v>
      </c>
      <c r="CE223" s="175">
        <f>100*CD223/$AI223</f>
        <v>0</v>
      </c>
      <c r="CF223" s="173">
        <f>IF(CE223&gt;$AI$8,1,0)</f>
        <v>0</v>
      </c>
      <c r="CG223" s="175">
        <f>IF($R223=CD$17,CE223,0)</f>
        <v>0</v>
      </c>
      <c r="CH223" s="173">
        <v>0</v>
      </c>
      <c r="CI223" s="175">
        <f>100*CH223/$AI223</f>
        <v>0</v>
      </c>
      <c r="CJ223" s="173">
        <f>IF(CI223&gt;$AI$8,1,0)</f>
        <v>0</v>
      </c>
      <c r="CK223" s="175">
        <f>IF($R223=CH$17,CI223,0)</f>
        <v>0</v>
      </c>
      <c r="CL223" s="173">
        <v>676</v>
      </c>
      <c r="CM223" s="173">
        <v>0</v>
      </c>
      <c r="CN223" s="176"/>
    </row>
    <row r="224" ht="15.75" customHeight="1">
      <c r="A224" t="s" s="179">
        <v>2833</v>
      </c>
      <c r="B224" t="s" s="180">
        <v>58</v>
      </c>
      <c r="C224" t="s" s="180">
        <v>2834</v>
      </c>
      <c r="D224" t="s" s="181">
        <v>60</v>
      </c>
      <c r="E224" t="s" s="188">
        <v>60</v>
      </c>
      <c r="F224" t="s" s="146">
        <v>46</v>
      </c>
      <c r="G224" t="s" s="146">
        <v>2835</v>
      </c>
      <c r="H224" t="s" s="146">
        <v>816</v>
      </c>
      <c r="I224" t="s" s="146">
        <v>64</v>
      </c>
      <c r="J224" t="s" s="146">
        <v>2585</v>
      </c>
      <c r="K224" t="s" s="183">
        <f>_xlfn.IFS(Q224=0,O224,T224=1,R224,U224=1,AA224)</f>
        <v>28</v>
      </c>
      <c r="L224" s="189">
        <f>_xlfn.IFS(Q224=0,P224,T224=1,S224,U224=1,AB224)</f>
        <v>45.1801054275674</v>
      </c>
      <c r="M224" t="s" s="146">
        <f>IF(O224="Lab","over","under")</f>
        <v>2429</v>
      </c>
      <c r="N224" s="145">
        <v>1</v>
      </c>
      <c r="O224" t="s" s="184">
        <v>28</v>
      </c>
      <c r="P224" s="147">
        <f>AQ224</f>
        <v>45.1801054275674</v>
      </c>
      <c r="Q224" s="145">
        <f>T224+U224+V224</f>
        <v>0</v>
      </c>
      <c r="R224" t="s" s="185">
        <v>32</v>
      </c>
      <c r="S224" s="147">
        <f>BI224</f>
        <v>35.066868410777</v>
      </c>
      <c r="T224" s="138"/>
      <c r="U224" s="138"/>
      <c r="V224" s="138"/>
      <c r="W224" s="138"/>
      <c r="X224" t="s" s="146">
        <f>IF($A224=Y224,"ok","bad")</f>
        <v>2430</v>
      </c>
      <c r="Y224" t="s" s="146">
        <v>2833</v>
      </c>
      <c r="Z224" t="s" s="146">
        <v>2834</v>
      </c>
      <c r="AA224" t="s" s="186">
        <v>2365</v>
      </c>
      <c r="AB224" s="141">
        <f>100*AC224</f>
        <v>7.7289145</v>
      </c>
      <c r="AC224" s="190">
        <v>0.077289145</v>
      </c>
      <c r="AD224" t="s" s="187">
        <v>27</v>
      </c>
      <c r="AE224" s="141">
        <v>4.7320383</v>
      </c>
      <c r="AF224" s="190">
        <v>0.047320383</v>
      </c>
      <c r="AG224" s="138"/>
      <c r="AH224" s="145">
        <v>70350</v>
      </c>
      <c r="AI224" s="145">
        <v>40976</v>
      </c>
      <c r="AJ224" s="145">
        <v>170</v>
      </c>
      <c r="AK224" s="145">
        <v>4144</v>
      </c>
      <c r="AL224" s="145">
        <v>1939</v>
      </c>
      <c r="AM224" s="148">
        <f>100*AL224/$AI224</f>
        <v>4.73203826630223</v>
      </c>
      <c r="AN224" s="145">
        <f>IF(AM224&gt;$AI$8,1,0)</f>
        <v>0</v>
      </c>
      <c r="AO224" s="148">
        <f>IF($R224=AL$17,AM224,0)</f>
        <v>0</v>
      </c>
      <c r="AP224" s="145">
        <v>18513</v>
      </c>
      <c r="AQ224" s="148">
        <f>100*AP224/$AI224</f>
        <v>45.1801054275674</v>
      </c>
      <c r="AR224" s="145">
        <f>IF(AQ224&gt;$AI$8,1,0)</f>
        <v>0</v>
      </c>
      <c r="AS224" s="148">
        <f>IF($R224=AP$17,AQ224,0)</f>
        <v>0</v>
      </c>
      <c r="AT224" s="145">
        <v>1294</v>
      </c>
      <c r="AU224" s="148">
        <f>100*AT224/$AI224</f>
        <v>3.15794611479891</v>
      </c>
      <c r="AV224" s="145">
        <f>IF(AU224&gt;$AI$8,1,0)</f>
        <v>0</v>
      </c>
      <c r="AW224" s="148">
        <f>IF($R224=AT$17,AU224,0)</f>
        <v>0</v>
      </c>
      <c r="AX224" s="145">
        <v>3167</v>
      </c>
      <c r="AY224" s="148">
        <f>100*AX224/$AI224</f>
        <v>7.7289144865287</v>
      </c>
      <c r="AZ224" s="145">
        <f>IF(AY224&gt;$AI$8,1,0)</f>
        <v>0</v>
      </c>
      <c r="BA224" s="148">
        <f>IF($R224=AX$17,AY224,0)</f>
        <v>0</v>
      </c>
      <c r="BB224" s="145">
        <v>1694</v>
      </c>
      <c r="BC224" s="148">
        <f>100*BB224/$AI224</f>
        <v>4.13412729402577</v>
      </c>
      <c r="BD224" s="145">
        <f>IF(BC224&gt;$AI$8,1,0)</f>
        <v>0</v>
      </c>
      <c r="BE224" s="148">
        <f>IF($R224=BB$17,BC224,0)</f>
        <v>0</v>
      </c>
      <c r="BF224" s="145">
        <v>14369</v>
      </c>
      <c r="BG224" s="148">
        <f>100*BF224/$AI224</f>
        <v>35.066868410777</v>
      </c>
      <c r="BH224" s="145">
        <f>IF(BG224&gt;$AI$8,1,0)</f>
        <v>0</v>
      </c>
      <c r="BI224" s="148">
        <f>IF($R224=BF$17,BG224,0)</f>
        <v>35.066868410777</v>
      </c>
      <c r="BJ224" s="145">
        <v>0</v>
      </c>
      <c r="BK224" s="148">
        <f>100*BJ224/$AI224</f>
        <v>0</v>
      </c>
      <c r="BL224" s="145">
        <f>IF(BK224&gt;$AI$8,1,0)</f>
        <v>0</v>
      </c>
      <c r="BM224" s="148">
        <f>IF($R224=BJ$17,BK224,0)</f>
        <v>0</v>
      </c>
      <c r="BN224" s="145">
        <v>0</v>
      </c>
      <c r="BO224" s="148">
        <f>100*BN224/$AI224</f>
        <v>0</v>
      </c>
      <c r="BP224" s="145">
        <f>IF(BO224&gt;$AI$8,1,0)</f>
        <v>0</v>
      </c>
      <c r="BQ224" s="148">
        <f>IF($R224=BN$17,BO224,0)</f>
        <v>0</v>
      </c>
      <c r="BR224" s="145">
        <v>0</v>
      </c>
      <c r="BS224" s="148">
        <f>100*BR224/$AI224</f>
        <v>0</v>
      </c>
      <c r="BT224" s="145">
        <f>IF(BS224&gt;$AI$8,1,0)</f>
        <v>0</v>
      </c>
      <c r="BU224" s="148">
        <f>IF($R224=BR$17,BS224,0)</f>
        <v>0</v>
      </c>
      <c r="BV224" s="145">
        <v>0</v>
      </c>
      <c r="BW224" s="148">
        <f>100*BV224/$AI224</f>
        <v>0</v>
      </c>
      <c r="BX224" s="145">
        <f>IF(BW224&gt;$AI$8,1,0)</f>
        <v>0</v>
      </c>
      <c r="BY224" s="148">
        <f>IF($R224=BV$17,BW224,0)</f>
        <v>0</v>
      </c>
      <c r="BZ224" s="145">
        <v>0</v>
      </c>
      <c r="CA224" s="148">
        <f>100*BZ224/$AI224</f>
        <v>0</v>
      </c>
      <c r="CB224" s="145">
        <f>IF(CA224&gt;$AI$8,1,0)</f>
        <v>0</v>
      </c>
      <c r="CC224" s="148">
        <f>IF($R224=BZ$17,CA224,0)</f>
        <v>0</v>
      </c>
      <c r="CD224" s="145">
        <v>0</v>
      </c>
      <c r="CE224" s="148">
        <f>100*CD224/$AI224</f>
        <v>0</v>
      </c>
      <c r="CF224" s="145">
        <f>IF(CE224&gt;$AI$8,1,0)</f>
        <v>0</v>
      </c>
      <c r="CG224" s="148">
        <f>IF($R224=CD$17,CE224,0)</f>
        <v>0</v>
      </c>
      <c r="CH224" s="145">
        <v>0</v>
      </c>
      <c r="CI224" s="148">
        <f>100*CH224/$AI224</f>
        <v>0</v>
      </c>
      <c r="CJ224" s="145">
        <f>IF(CI224&gt;$AI$8,1,0)</f>
        <v>0</v>
      </c>
      <c r="CK224" s="148">
        <f>IF($R224=CH$17,CI224,0)</f>
        <v>0</v>
      </c>
      <c r="CL224" s="145">
        <v>533</v>
      </c>
      <c r="CM224" s="145">
        <v>0</v>
      </c>
      <c r="CN224" s="149"/>
    </row>
    <row r="225" ht="15.75" customHeight="1">
      <c r="A225" t="s" s="179">
        <v>2836</v>
      </c>
      <c r="B225" t="s" s="180">
        <v>256</v>
      </c>
      <c r="C225" t="s" s="180">
        <v>2837</v>
      </c>
      <c r="D225" t="s" s="181">
        <v>259</v>
      </c>
      <c r="E225" t="s" s="182">
        <v>79</v>
      </c>
      <c r="F225" t="s" s="130">
        <v>46</v>
      </c>
      <c r="G225" t="s" s="130">
        <v>1260</v>
      </c>
      <c r="H225" t="s" s="130">
        <v>2838</v>
      </c>
      <c r="I225" t="s" s="130">
        <v>64</v>
      </c>
      <c r="J225" t="s" s="130">
        <v>50</v>
      </c>
      <c r="K225" t="s" s="183">
        <f>_xlfn.IFS(Q225=0,O225,T225=1,R225,U225=1,AA225)</f>
        <v>28</v>
      </c>
      <c r="L225" s="189">
        <f>_xlfn.IFS(Q225=0,P225,T225=1,S225,U225=1,AB225)</f>
        <v>49.068158787505</v>
      </c>
      <c r="M225" t="s" s="130">
        <f>IF(O225="Lab","over","under")</f>
        <v>2429</v>
      </c>
      <c r="N225" s="173">
        <v>1</v>
      </c>
      <c r="O225" t="s" s="184">
        <v>28</v>
      </c>
      <c r="P225" s="131">
        <f>AQ225</f>
        <v>49.068158787505</v>
      </c>
      <c r="Q225" s="173">
        <f>T225+U225+V225</f>
        <v>0</v>
      </c>
      <c r="R225" t="s" s="185">
        <v>2365</v>
      </c>
      <c r="S225" s="131">
        <f>BA225</f>
        <v>20.8265409525488</v>
      </c>
      <c r="T225" s="169"/>
      <c r="U225" s="169"/>
      <c r="V225" s="169"/>
      <c r="W225" s="169"/>
      <c r="X225" t="s" s="130">
        <f>IF($A225=Y225,"ok","bad")</f>
        <v>2430</v>
      </c>
      <c r="Y225" t="s" s="130">
        <v>2836</v>
      </c>
      <c r="Z225" t="s" s="130">
        <v>2837</v>
      </c>
      <c r="AA225" t="s" s="186">
        <v>27</v>
      </c>
      <c r="AB225" s="125">
        <f>100*AC225</f>
        <v>18.9276116</v>
      </c>
      <c r="AC225" s="191">
        <v>0.189276116</v>
      </c>
      <c r="AD225" t="s" s="187">
        <v>31</v>
      </c>
      <c r="AE225" s="125">
        <v>4.7230912</v>
      </c>
      <c r="AF225" s="191">
        <v>0.047230912</v>
      </c>
      <c r="AG225" s="169"/>
      <c r="AH225" s="173">
        <v>76228</v>
      </c>
      <c r="AI225" s="173">
        <v>45394</v>
      </c>
      <c r="AJ225" s="173">
        <v>128</v>
      </c>
      <c r="AK225" s="173">
        <v>12820</v>
      </c>
      <c r="AL225" s="173">
        <v>8592</v>
      </c>
      <c r="AM225" s="175">
        <f>100*AL225/$AI225</f>
        <v>18.9276115786227</v>
      </c>
      <c r="AN225" s="173">
        <f>IF(AM225&gt;$AI$8,1,0)</f>
        <v>0</v>
      </c>
      <c r="AO225" s="175">
        <f>IF($R225=AL$17,AM225,0)</f>
        <v>0</v>
      </c>
      <c r="AP225" s="173">
        <v>22274</v>
      </c>
      <c r="AQ225" s="175">
        <f>100*AP225/$AI225</f>
        <v>49.068158787505</v>
      </c>
      <c r="AR225" s="173">
        <f>IF(AQ225&gt;$AI$8,1,0)</f>
        <v>0</v>
      </c>
      <c r="AS225" s="175">
        <f>IF($R225=AP$17,AQ225,0)</f>
        <v>0</v>
      </c>
      <c r="AT225" s="173">
        <v>1898</v>
      </c>
      <c r="AU225" s="175">
        <f>100*AT225/$AI225</f>
        <v>4.18116931753095</v>
      </c>
      <c r="AV225" s="173">
        <f>IF(AU225&gt;$AI$8,1,0)</f>
        <v>0</v>
      </c>
      <c r="AW225" s="175">
        <f>IF($R225=AT$17,AU225,0)</f>
        <v>0</v>
      </c>
      <c r="AX225" s="173">
        <v>9454</v>
      </c>
      <c r="AY225" s="175">
        <f>100*AX225/$AI225</f>
        <v>20.8265409525488</v>
      </c>
      <c r="AZ225" s="173">
        <f>IF(AY225&gt;$AI$8,1,0)</f>
        <v>0</v>
      </c>
      <c r="BA225" s="175">
        <f>IF($R225=AX$17,AY225,0)</f>
        <v>20.8265409525488</v>
      </c>
      <c r="BB225" s="173">
        <v>2144</v>
      </c>
      <c r="BC225" s="175">
        <f>100*BB225/$AI225</f>
        <v>4.72309115742169</v>
      </c>
      <c r="BD225" s="173">
        <f>IF(BC225&gt;$AI$8,1,0)</f>
        <v>0</v>
      </c>
      <c r="BE225" s="175">
        <f>IF($R225=BB$17,BC225,0)</f>
        <v>0</v>
      </c>
      <c r="BF225" s="173">
        <v>0</v>
      </c>
      <c r="BG225" s="175">
        <f>100*BF225/$AI225</f>
        <v>0</v>
      </c>
      <c r="BH225" s="173">
        <f>IF(BG225&gt;$AI$8,1,0)</f>
        <v>0</v>
      </c>
      <c r="BI225" s="175">
        <f>IF($R225=BF$17,BG225,0)</f>
        <v>0</v>
      </c>
      <c r="BJ225" s="173">
        <v>0</v>
      </c>
      <c r="BK225" s="175">
        <f>100*BJ225/$AI225</f>
        <v>0</v>
      </c>
      <c r="BL225" s="173">
        <f>IF(BK225&gt;$AI$8,1,0)</f>
        <v>0</v>
      </c>
      <c r="BM225" s="175">
        <f>IF($R225=BJ$17,BK225,0)</f>
        <v>0</v>
      </c>
      <c r="BN225" s="173">
        <v>0</v>
      </c>
      <c r="BO225" s="175">
        <f>100*BN225/$AI225</f>
        <v>0</v>
      </c>
      <c r="BP225" s="173">
        <f>IF(BO225&gt;$AI$8,1,0)</f>
        <v>0</v>
      </c>
      <c r="BQ225" s="175">
        <f>IF($R225=BN$17,BO225,0)</f>
        <v>0</v>
      </c>
      <c r="BR225" s="173">
        <v>0</v>
      </c>
      <c r="BS225" s="175">
        <f>100*BR225/$AI225</f>
        <v>0</v>
      </c>
      <c r="BT225" s="173">
        <f>IF(BS225&gt;$AI$8,1,0)</f>
        <v>0</v>
      </c>
      <c r="BU225" s="175">
        <f>IF($R225=BR$17,BS225,0)</f>
        <v>0</v>
      </c>
      <c r="BV225" s="173">
        <v>0</v>
      </c>
      <c r="BW225" s="175">
        <f>100*BV225/$AI225</f>
        <v>0</v>
      </c>
      <c r="BX225" s="173">
        <f>IF(BW225&gt;$AI$8,1,0)</f>
        <v>0</v>
      </c>
      <c r="BY225" s="175">
        <f>IF($R225=BV$17,BW225,0)</f>
        <v>0</v>
      </c>
      <c r="BZ225" s="173">
        <v>0</v>
      </c>
      <c r="CA225" s="175">
        <f>100*BZ225/$AI225</f>
        <v>0</v>
      </c>
      <c r="CB225" s="173">
        <f>IF(CA225&gt;$AI$8,1,0)</f>
        <v>0</v>
      </c>
      <c r="CC225" s="175">
        <f>IF($R225=BZ$17,CA225,0)</f>
        <v>0</v>
      </c>
      <c r="CD225" s="173">
        <v>0</v>
      </c>
      <c r="CE225" s="175">
        <f>100*CD225/$AI225</f>
        <v>0</v>
      </c>
      <c r="CF225" s="173">
        <f>IF(CE225&gt;$AI$8,1,0)</f>
        <v>0</v>
      </c>
      <c r="CG225" s="175">
        <f>IF($R225=CD$17,CE225,0)</f>
        <v>0</v>
      </c>
      <c r="CH225" s="173">
        <v>0</v>
      </c>
      <c r="CI225" s="175">
        <f>100*CH225/$AI225</f>
        <v>0</v>
      </c>
      <c r="CJ225" s="173">
        <f>IF(CI225&gt;$AI$8,1,0)</f>
        <v>0</v>
      </c>
      <c r="CK225" s="175">
        <f>IF($R225=CH$17,CI225,0)</f>
        <v>0</v>
      </c>
      <c r="CL225" s="173">
        <v>990</v>
      </c>
      <c r="CM225" s="173">
        <v>0</v>
      </c>
      <c r="CN225" s="176"/>
    </row>
    <row r="226" ht="15.75" customHeight="1">
      <c r="A226" t="s" s="179">
        <v>2839</v>
      </c>
      <c r="B226" t="s" s="180">
        <v>90</v>
      </c>
      <c r="C226" t="s" s="180">
        <v>1373</v>
      </c>
      <c r="D226" t="s" s="181">
        <v>93</v>
      </c>
      <c r="E226" t="s" s="188">
        <v>79</v>
      </c>
      <c r="F226" t="s" s="146">
        <v>46</v>
      </c>
      <c r="G226" t="s" s="146">
        <v>871</v>
      </c>
      <c r="H226" t="s" s="146">
        <v>2840</v>
      </c>
      <c r="I226" t="s" s="146">
        <v>49</v>
      </c>
      <c r="J226" t="s" s="146">
        <v>1733</v>
      </c>
      <c r="K226" t="s" s="183">
        <f>_xlfn.IFS(Q226=0,O226,T226=1,R226,U226=1,AA226)</f>
        <v>28</v>
      </c>
      <c r="L226" s="189">
        <f>_xlfn.IFS(Q226=0,P226,T226=1,S226,U226=1,AB226)</f>
        <v>46.734353689953</v>
      </c>
      <c r="M226" t="s" s="146">
        <f>IF(O226="Lab","over","under")</f>
        <v>2429</v>
      </c>
      <c r="N226" s="145">
        <v>1</v>
      </c>
      <c r="O226" t="s" s="184">
        <v>28</v>
      </c>
      <c r="P226" s="147">
        <f>AQ226</f>
        <v>46.734353689953</v>
      </c>
      <c r="Q226" s="145">
        <f>T226+U226+V226</f>
        <v>0</v>
      </c>
      <c r="R226" t="s" s="185">
        <v>27</v>
      </c>
      <c r="S226" s="147">
        <f>AO226</f>
        <v>29.4590089407486</v>
      </c>
      <c r="T226" s="138"/>
      <c r="U226" s="138"/>
      <c r="V226" s="138"/>
      <c r="W226" s="138"/>
      <c r="X226" t="s" s="146">
        <f>IF($A226=Y226,"ok","bad")</f>
        <v>2430</v>
      </c>
      <c r="Y226" t="s" s="146">
        <v>2839</v>
      </c>
      <c r="Z226" t="s" s="146">
        <v>1373</v>
      </c>
      <c r="AA226" t="s" s="186">
        <v>2365</v>
      </c>
      <c r="AB226" s="141">
        <f>100*AC226</f>
        <v>12.4867404</v>
      </c>
      <c r="AC226" s="190">
        <v>0.124867404</v>
      </c>
      <c r="AD226" t="s" s="187">
        <v>31</v>
      </c>
      <c r="AE226" s="141">
        <v>4.7223064</v>
      </c>
      <c r="AF226" s="190">
        <v>0.047223064</v>
      </c>
      <c r="AG226" s="138"/>
      <c r="AH226" s="145">
        <v>74876</v>
      </c>
      <c r="AI226" s="145">
        <v>52792</v>
      </c>
      <c r="AJ226" s="145">
        <v>143</v>
      </c>
      <c r="AK226" s="145">
        <v>9120</v>
      </c>
      <c r="AL226" s="145">
        <v>15552</v>
      </c>
      <c r="AM226" s="148">
        <f>100*AL226/$AI226</f>
        <v>29.4590089407486</v>
      </c>
      <c r="AN226" s="145">
        <f>IF(AM226&gt;$AI$8,1,0)</f>
        <v>0</v>
      </c>
      <c r="AO226" s="148">
        <f>IF($R226=AL$17,AM226,0)</f>
        <v>29.4590089407486</v>
      </c>
      <c r="AP226" s="145">
        <v>24672</v>
      </c>
      <c r="AQ226" s="148">
        <f>100*AP226/$AI226</f>
        <v>46.734353689953</v>
      </c>
      <c r="AR226" s="145">
        <f>IF(AQ226&gt;$AI$8,1,0)</f>
        <v>0</v>
      </c>
      <c r="AS226" s="148">
        <f>IF($R226=AP$17,AQ226,0)</f>
        <v>0</v>
      </c>
      <c r="AT226" s="145">
        <v>2482</v>
      </c>
      <c r="AU226" s="148">
        <f>100*AT226/$AI226</f>
        <v>4.7014699196848</v>
      </c>
      <c r="AV226" s="145">
        <f>IF(AU226&gt;$AI$8,1,0)</f>
        <v>0</v>
      </c>
      <c r="AW226" s="148">
        <f>IF($R226=AT$17,AU226,0)</f>
        <v>0</v>
      </c>
      <c r="AX226" s="145">
        <v>6592</v>
      </c>
      <c r="AY226" s="148">
        <f>100*AX226/$AI226</f>
        <v>12.4867404152144</v>
      </c>
      <c r="AZ226" s="145">
        <f>IF(AY226&gt;$AI$8,1,0)</f>
        <v>0</v>
      </c>
      <c r="BA226" s="148">
        <f>IF($R226=AX$17,AY226,0)</f>
        <v>0</v>
      </c>
      <c r="BB226" s="145">
        <v>2493</v>
      </c>
      <c r="BC226" s="148">
        <f>100*BB226/$AI226</f>
        <v>4.72230641006213</v>
      </c>
      <c r="BD226" s="145">
        <f>IF(BC226&gt;$AI$8,1,0)</f>
        <v>0</v>
      </c>
      <c r="BE226" s="148">
        <f>IF($R226=BB$17,BC226,0)</f>
        <v>0</v>
      </c>
      <c r="BF226" s="145">
        <v>0</v>
      </c>
      <c r="BG226" s="148">
        <f>100*BF226/$AI226</f>
        <v>0</v>
      </c>
      <c r="BH226" s="145">
        <f>IF(BG226&gt;$AI$8,1,0)</f>
        <v>0</v>
      </c>
      <c r="BI226" s="148">
        <f>IF($R226=BF$17,BG226,0)</f>
        <v>0</v>
      </c>
      <c r="BJ226" s="145">
        <v>0</v>
      </c>
      <c r="BK226" s="148">
        <f>100*BJ226/$AI226</f>
        <v>0</v>
      </c>
      <c r="BL226" s="145">
        <f>IF(BK226&gt;$AI$8,1,0)</f>
        <v>0</v>
      </c>
      <c r="BM226" s="148">
        <f>IF($R226=BJ$17,BK226,0)</f>
        <v>0</v>
      </c>
      <c r="BN226" s="145">
        <v>0</v>
      </c>
      <c r="BO226" s="148">
        <f>100*BN226/$AI226</f>
        <v>0</v>
      </c>
      <c r="BP226" s="145">
        <f>IF(BO226&gt;$AI$8,1,0)</f>
        <v>0</v>
      </c>
      <c r="BQ226" s="148">
        <f>IF($R226=BN$17,BO226,0)</f>
        <v>0</v>
      </c>
      <c r="BR226" s="145">
        <v>0</v>
      </c>
      <c r="BS226" s="148">
        <f>100*BR226/$AI226</f>
        <v>0</v>
      </c>
      <c r="BT226" s="145">
        <f>IF(BS226&gt;$AI$8,1,0)</f>
        <v>0</v>
      </c>
      <c r="BU226" s="148">
        <f>IF($R226=BR$17,BS226,0)</f>
        <v>0</v>
      </c>
      <c r="BV226" s="145">
        <v>0</v>
      </c>
      <c r="BW226" s="148">
        <f>100*BV226/$AI226</f>
        <v>0</v>
      </c>
      <c r="BX226" s="145">
        <f>IF(BW226&gt;$AI$8,1,0)</f>
        <v>0</v>
      </c>
      <c r="BY226" s="148">
        <f>IF($R226=BV$17,BW226,0)</f>
        <v>0</v>
      </c>
      <c r="BZ226" s="145">
        <v>0</v>
      </c>
      <c r="CA226" s="148">
        <f>100*BZ226/$AI226</f>
        <v>0</v>
      </c>
      <c r="CB226" s="145">
        <f>IF(CA226&gt;$AI$8,1,0)</f>
        <v>0</v>
      </c>
      <c r="CC226" s="148">
        <f>IF($R226=BZ$17,CA226,0)</f>
        <v>0</v>
      </c>
      <c r="CD226" s="145">
        <v>0</v>
      </c>
      <c r="CE226" s="148">
        <f>100*CD226/$AI226</f>
        <v>0</v>
      </c>
      <c r="CF226" s="145">
        <f>IF(CE226&gt;$AI$8,1,0)</f>
        <v>0</v>
      </c>
      <c r="CG226" s="148">
        <f>IF($R226=CD$17,CE226,0)</f>
        <v>0</v>
      </c>
      <c r="CH226" s="145">
        <v>0</v>
      </c>
      <c r="CI226" s="148">
        <f>100*CH226/$AI226</f>
        <v>0</v>
      </c>
      <c r="CJ226" s="145">
        <f>IF(CI226&gt;$AI$8,1,0)</f>
        <v>0</v>
      </c>
      <c r="CK226" s="148">
        <f>IF($R226=CH$17,CI226,0)</f>
        <v>0</v>
      </c>
      <c r="CL226" s="145">
        <v>1208</v>
      </c>
      <c r="CM226" s="145">
        <v>0</v>
      </c>
      <c r="CN226" s="149"/>
    </row>
    <row r="227" ht="15.75" customHeight="1">
      <c r="A227" t="s" s="179">
        <v>861</v>
      </c>
      <c r="B227" t="s" s="180">
        <v>58</v>
      </c>
      <c r="C227" t="s" s="180">
        <v>862</v>
      </c>
      <c r="D227" t="s" s="181">
        <v>60</v>
      </c>
      <c r="E227" t="s" s="182">
        <v>60</v>
      </c>
      <c r="F227" t="s" s="130">
        <v>46</v>
      </c>
      <c r="G227" t="s" s="130">
        <v>2841</v>
      </c>
      <c r="H227" t="s" s="130">
        <v>2842</v>
      </c>
      <c r="I227" t="s" s="130">
        <v>49</v>
      </c>
      <c r="J227" t="s" s="130">
        <v>2585</v>
      </c>
      <c r="K227" t="s" s="183">
        <f>_xlfn.IFS(Q227=0,O227,T227=1,R227,U227=1,AA227)</f>
        <v>28</v>
      </c>
      <c r="L227" s="189">
        <f>_xlfn.IFS(Q227=0,P227,T227=1,S227,U227=1,AB227)</f>
        <v>43.6717303442372</v>
      </c>
      <c r="M227" t="s" s="130">
        <f>IF(O227="Lab","over","under")</f>
        <v>2429</v>
      </c>
      <c r="N227" s="173">
        <v>1</v>
      </c>
      <c r="O227" t="s" s="184">
        <v>28</v>
      </c>
      <c r="P227" s="131">
        <f>AQ227</f>
        <v>43.6717303442372</v>
      </c>
      <c r="Q227" s="173">
        <f>T227+U227+V227</f>
        <v>0</v>
      </c>
      <c r="R227" t="s" s="185">
        <v>32</v>
      </c>
      <c r="S227" s="131">
        <f>BI227</f>
        <v>26.9058474525654</v>
      </c>
      <c r="T227" s="169"/>
      <c r="U227" s="169"/>
      <c r="V227" s="169"/>
      <c r="W227" s="169"/>
      <c r="X227" t="s" s="130">
        <f>IF($A227=Y227,"ok","bad")</f>
        <v>2430</v>
      </c>
      <c r="Y227" t="s" s="130">
        <v>861</v>
      </c>
      <c r="Z227" t="s" s="130">
        <v>862</v>
      </c>
      <c r="AA227" t="s" s="186">
        <v>27</v>
      </c>
      <c r="AB227" s="125">
        <f>100*AC227</f>
        <v>16.911223</v>
      </c>
      <c r="AC227" s="191">
        <v>0.16911223</v>
      </c>
      <c r="AD227" t="s" s="187">
        <v>2365</v>
      </c>
      <c r="AE227" s="125">
        <v>4.698668</v>
      </c>
      <c r="AF227" s="191">
        <v>0.04698668</v>
      </c>
      <c r="AG227" s="169"/>
      <c r="AH227" s="173">
        <v>74626</v>
      </c>
      <c r="AI227" s="173">
        <v>50227</v>
      </c>
      <c r="AJ227" s="173">
        <v>141</v>
      </c>
      <c r="AK227" s="173">
        <v>8421</v>
      </c>
      <c r="AL227" s="173">
        <v>8494</v>
      </c>
      <c r="AM227" s="175">
        <f>100*AL227/$AI227</f>
        <v>16.911223047365</v>
      </c>
      <c r="AN227" s="173">
        <f>IF(AM227&gt;$AI$8,1,0)</f>
        <v>0</v>
      </c>
      <c r="AO227" s="175">
        <f>IF($R227=AL$17,AM227,0)</f>
        <v>0</v>
      </c>
      <c r="AP227" s="173">
        <v>21935</v>
      </c>
      <c r="AQ227" s="175">
        <f>100*AP227/$AI227</f>
        <v>43.6717303442372</v>
      </c>
      <c r="AR227" s="173">
        <f>IF(AQ227&gt;$AI$8,1,0)</f>
        <v>0</v>
      </c>
      <c r="AS227" s="175">
        <f>IF($R227=AP$17,AQ227,0)</f>
        <v>0</v>
      </c>
      <c r="AT227" s="173">
        <v>1150</v>
      </c>
      <c r="AU227" s="175">
        <f>100*AT227/$AI227</f>
        <v>2.28960519242638</v>
      </c>
      <c r="AV227" s="173">
        <f>IF(AU227&gt;$AI$8,1,0)</f>
        <v>0</v>
      </c>
      <c r="AW227" s="175">
        <f>IF($R227=AT$17,AU227,0)</f>
        <v>0</v>
      </c>
      <c r="AX227" s="173">
        <v>2360</v>
      </c>
      <c r="AY227" s="175">
        <f>100*AX227/$AI227</f>
        <v>4.69866804706632</v>
      </c>
      <c r="AZ227" s="173">
        <f>IF(AY227&gt;$AI$8,1,0)</f>
        <v>0</v>
      </c>
      <c r="BA227" s="175">
        <f>IF($R227=AX$17,AY227,0)</f>
        <v>0</v>
      </c>
      <c r="BB227" s="173">
        <v>1510</v>
      </c>
      <c r="BC227" s="175">
        <f>100*BB227/$AI227</f>
        <v>3.00635116570769</v>
      </c>
      <c r="BD227" s="173">
        <f>IF(BC227&gt;$AI$8,1,0)</f>
        <v>0</v>
      </c>
      <c r="BE227" s="175">
        <f>IF($R227=BB$17,BC227,0)</f>
        <v>0</v>
      </c>
      <c r="BF227" s="173">
        <v>13514</v>
      </c>
      <c r="BG227" s="175">
        <f>100*BF227/$AI227</f>
        <v>26.9058474525654</v>
      </c>
      <c r="BH227" s="173">
        <f>IF(BG227&gt;$AI$8,1,0)</f>
        <v>0</v>
      </c>
      <c r="BI227" s="175">
        <f>IF($R227=BF$17,BG227,0)</f>
        <v>26.9058474525654</v>
      </c>
      <c r="BJ227" s="173">
        <v>0</v>
      </c>
      <c r="BK227" s="175">
        <f>100*BJ227/$AI227</f>
        <v>0</v>
      </c>
      <c r="BL227" s="173">
        <f>IF(BK227&gt;$AI$8,1,0)</f>
        <v>0</v>
      </c>
      <c r="BM227" s="175">
        <f>IF($R227=BJ$17,BK227,0)</f>
        <v>0</v>
      </c>
      <c r="BN227" s="173">
        <v>0</v>
      </c>
      <c r="BO227" s="175">
        <f>100*BN227/$AI227</f>
        <v>0</v>
      </c>
      <c r="BP227" s="173">
        <f>IF(BO227&gt;$AI$8,1,0)</f>
        <v>0</v>
      </c>
      <c r="BQ227" s="175">
        <f>IF($R227=BN$17,BO227,0)</f>
        <v>0</v>
      </c>
      <c r="BR227" s="173">
        <v>0</v>
      </c>
      <c r="BS227" s="175">
        <f>100*BR227/$AI227</f>
        <v>0</v>
      </c>
      <c r="BT227" s="173">
        <f>IF(BS227&gt;$AI$8,1,0)</f>
        <v>0</v>
      </c>
      <c r="BU227" s="175">
        <f>IF($R227=BR$17,BS227,0)</f>
        <v>0</v>
      </c>
      <c r="BV227" s="173">
        <v>0</v>
      </c>
      <c r="BW227" s="175">
        <f>100*BV227/$AI227</f>
        <v>0</v>
      </c>
      <c r="BX227" s="173">
        <f>IF(BW227&gt;$AI$8,1,0)</f>
        <v>0</v>
      </c>
      <c r="BY227" s="175">
        <f>IF($R227=BV$17,BW227,0)</f>
        <v>0</v>
      </c>
      <c r="BZ227" s="173">
        <v>0</v>
      </c>
      <c r="CA227" s="175">
        <f>100*BZ227/$AI227</f>
        <v>0</v>
      </c>
      <c r="CB227" s="173">
        <f>IF(CA227&gt;$AI$8,1,0)</f>
        <v>0</v>
      </c>
      <c r="CC227" s="175">
        <f>IF($R227=BZ$17,CA227,0)</f>
        <v>0</v>
      </c>
      <c r="CD227" s="173">
        <v>0</v>
      </c>
      <c r="CE227" s="175">
        <f>100*CD227/$AI227</f>
        <v>0</v>
      </c>
      <c r="CF227" s="173">
        <f>IF(CE227&gt;$AI$8,1,0)</f>
        <v>0</v>
      </c>
      <c r="CG227" s="175">
        <f>IF($R227=CD$17,CE227,0)</f>
        <v>0</v>
      </c>
      <c r="CH227" s="173">
        <v>0</v>
      </c>
      <c r="CI227" s="175">
        <f>100*CH227/$AI227</f>
        <v>0</v>
      </c>
      <c r="CJ227" s="173">
        <f>IF(CI227&gt;$AI$8,1,0)</f>
        <v>0</v>
      </c>
      <c r="CK227" s="175">
        <f>IF($R227=CH$17,CI227,0)</f>
        <v>0</v>
      </c>
      <c r="CL227" s="173">
        <v>658</v>
      </c>
      <c r="CM227" s="173">
        <v>0</v>
      </c>
      <c r="CN227" s="176"/>
    </row>
    <row r="228" ht="15.75" customHeight="1">
      <c r="A228" t="s" s="179">
        <v>2843</v>
      </c>
      <c r="B228" t="s" s="180">
        <v>228</v>
      </c>
      <c r="C228" t="s" s="180">
        <v>957</v>
      </c>
      <c r="D228" t="s" s="181">
        <v>230</v>
      </c>
      <c r="E228" t="s" s="188">
        <v>230</v>
      </c>
      <c r="F228" t="s" s="146">
        <v>46</v>
      </c>
      <c r="G228" t="s" s="146">
        <v>2292</v>
      </c>
      <c r="H228" t="s" s="146">
        <v>2844</v>
      </c>
      <c r="I228" t="s" s="146">
        <v>64</v>
      </c>
      <c r="J228" t="s" s="146">
        <v>247</v>
      </c>
      <c r="K228" t="s" s="183">
        <f>_xlfn.IFS(Q228=0,O228,T228=1,R228,U228=1,AA228)</f>
        <v>35</v>
      </c>
      <c r="L228" s="189">
        <f>_xlfn.IFS(Q228=0,P228,T228=1,S228,U228=1,AB228)</f>
        <v>48.6412405043465</v>
      </c>
      <c r="M228" t="s" s="146">
        <v>2429</v>
      </c>
      <c r="N228" s="145">
        <v>1</v>
      </c>
      <c r="O228" t="s" s="184">
        <v>35</v>
      </c>
      <c r="P228" s="147">
        <f>BS228</f>
        <v>48.6412405043465</v>
      </c>
      <c r="Q228" s="145">
        <f>T228+U228+V228</f>
        <v>0</v>
      </c>
      <c r="R228" t="s" s="185">
        <v>37</v>
      </c>
      <c r="S228" s="147">
        <f>CC228</f>
        <v>39.6918317800924</v>
      </c>
      <c r="T228" s="138"/>
      <c r="U228" s="138"/>
      <c r="V228" s="138"/>
      <c r="W228" s="138"/>
      <c r="X228" t="s" s="146">
        <f>IF($A228=Y228,"ok","bad")</f>
        <v>2430</v>
      </c>
      <c r="Y228" t="s" s="146">
        <v>2843</v>
      </c>
      <c r="Z228" t="s" s="146">
        <v>957</v>
      </c>
      <c r="AA228" t="s" s="186">
        <v>2390</v>
      </c>
      <c r="AB228" s="141">
        <f>100*AC228</f>
        <v>4.7380374</v>
      </c>
      <c r="AC228" s="190">
        <v>0.047380374</v>
      </c>
      <c r="AD228" t="s" s="187">
        <v>36</v>
      </c>
      <c r="AE228" s="141">
        <v>4.67147</v>
      </c>
      <c r="AF228" s="190">
        <v>0.0467147</v>
      </c>
      <c r="AG228" s="138"/>
      <c r="AH228" s="145">
        <v>77828</v>
      </c>
      <c r="AI228" s="145">
        <v>51076</v>
      </c>
      <c r="AJ228" s="145">
        <v>260</v>
      </c>
      <c r="AK228" s="145">
        <v>4571</v>
      </c>
      <c r="AL228" s="145">
        <v>0</v>
      </c>
      <c r="AM228" s="148">
        <f>100*AL228/$AI228</f>
        <v>0</v>
      </c>
      <c r="AN228" s="145">
        <f>IF(AM228&gt;$AI$8,1,0)</f>
        <v>0</v>
      </c>
      <c r="AO228" s="148">
        <f>IF($R228=AL$17,AM228,0)</f>
        <v>0</v>
      </c>
      <c r="AP228" s="145">
        <v>0</v>
      </c>
      <c r="AQ228" s="148">
        <f>100*AP228/$AI228</f>
        <v>0</v>
      </c>
      <c r="AR228" s="145">
        <f>IF(AQ228&gt;$AI$8,1,0)</f>
        <v>0</v>
      </c>
      <c r="AS228" s="148">
        <f>IF($R228=AP$17,AQ228,0)</f>
        <v>0</v>
      </c>
      <c r="AT228" s="145">
        <v>0</v>
      </c>
      <c r="AU228" s="148">
        <f>100*AT228/$AI228</f>
        <v>0</v>
      </c>
      <c r="AV228" s="145">
        <f>IF(AU228&gt;$AI$8,1,0)</f>
        <v>0</v>
      </c>
      <c r="AW228" s="148">
        <f>IF($R228=AT$17,AU228,0)</f>
        <v>0</v>
      </c>
      <c r="AX228" s="145">
        <v>0</v>
      </c>
      <c r="AY228" s="148">
        <f>100*AX228/$AI228</f>
        <v>0</v>
      </c>
      <c r="AZ228" s="145">
        <f>IF(AY228&gt;$AI$8,1,0)</f>
        <v>0</v>
      </c>
      <c r="BA228" s="148">
        <f>IF($R228=AX$17,AY228,0)</f>
        <v>0</v>
      </c>
      <c r="BB228" s="145">
        <v>0</v>
      </c>
      <c r="BC228" s="148">
        <f>100*BB228/$AI228</f>
        <v>0</v>
      </c>
      <c r="BD228" s="145">
        <f>IF(BC228&gt;$AI$8,1,0)</f>
        <v>0</v>
      </c>
      <c r="BE228" s="148">
        <f>IF($R228=BB$17,BC228,0)</f>
        <v>0</v>
      </c>
      <c r="BF228" s="145">
        <v>0</v>
      </c>
      <c r="BG228" s="148">
        <f>100*BF228/$AI228</f>
        <v>0</v>
      </c>
      <c r="BH228" s="145">
        <f>IF(BG228&gt;$AI$8,1,0)</f>
        <v>0</v>
      </c>
      <c r="BI228" s="148">
        <f>IF($R228=BF$17,BG228,0)</f>
        <v>0</v>
      </c>
      <c r="BJ228" s="145">
        <v>0</v>
      </c>
      <c r="BK228" s="148">
        <f>100*BJ228/$AI228</f>
        <v>0</v>
      </c>
      <c r="BL228" s="145">
        <f>IF(BK228&gt;$AI$8,1,0)</f>
        <v>0</v>
      </c>
      <c r="BM228" s="148">
        <f>IF($R228=BJ$17,BK228,0)</f>
        <v>0</v>
      </c>
      <c r="BN228" s="145">
        <v>0</v>
      </c>
      <c r="BO228" s="148">
        <f>100*BN228/$AI228</f>
        <v>0</v>
      </c>
      <c r="BP228" s="145">
        <f>IF(BO228&gt;$AI$8,1,0)</f>
        <v>0</v>
      </c>
      <c r="BQ228" s="148">
        <f>IF($R228=BN$17,BO228,0)</f>
        <v>0</v>
      </c>
      <c r="BR228" s="145">
        <v>24844</v>
      </c>
      <c r="BS228" s="148">
        <f>100*BR228/$AI228</f>
        <v>48.6412405043465</v>
      </c>
      <c r="BT228" s="145">
        <f>IF(BS228&gt;$AI$8,1,0)</f>
        <v>0</v>
      </c>
      <c r="BU228" s="148">
        <f>IF($R228=BR$17,BS228,0)</f>
        <v>0</v>
      </c>
      <c r="BV228" s="145">
        <v>2386</v>
      </c>
      <c r="BW228" s="148">
        <f>100*BV228/$AI228</f>
        <v>4.67146996632469</v>
      </c>
      <c r="BX228" s="145">
        <f>IF(BW228&gt;$AI$8,1,0)</f>
        <v>0</v>
      </c>
      <c r="BY228" s="148">
        <f>IF($R228=BV$17,BW228,0)</f>
        <v>0</v>
      </c>
      <c r="BZ228" s="145">
        <v>20273</v>
      </c>
      <c r="CA228" s="148">
        <f>100*BZ228/$AI228</f>
        <v>39.6918317800924</v>
      </c>
      <c r="CB228" s="145">
        <f>IF(CA228&gt;$AI$8,1,0)</f>
        <v>0</v>
      </c>
      <c r="CC228" s="148">
        <f>IF($R228=BZ$17,CA228,0)</f>
        <v>39.6918317800924</v>
      </c>
      <c r="CD228" s="145">
        <v>2420</v>
      </c>
      <c r="CE228" s="148">
        <f>100*CD228/$AI228</f>
        <v>4.73803743441147</v>
      </c>
      <c r="CF228" s="145">
        <f>IF(CE228&gt;$AI$8,1,0)</f>
        <v>0</v>
      </c>
      <c r="CG228" s="148">
        <f>IF($R228=CD$17,CE228,0)</f>
        <v>0</v>
      </c>
      <c r="CH228" s="145">
        <v>0</v>
      </c>
      <c r="CI228" s="148">
        <f>100*CH228/$AI228</f>
        <v>0</v>
      </c>
      <c r="CJ228" s="145">
        <f>IF(CI228&gt;$AI$8,1,0)</f>
        <v>0</v>
      </c>
      <c r="CK228" s="148">
        <f>IF($R228=CH$17,CI228,0)</f>
        <v>0</v>
      </c>
      <c r="CL228" s="145">
        <v>0</v>
      </c>
      <c r="CM228" s="145">
        <v>0</v>
      </c>
      <c r="CN228" s="149"/>
    </row>
    <row r="229" ht="15.75" customHeight="1">
      <c r="A229" t="s" s="179">
        <v>2845</v>
      </c>
      <c r="B229" t="s" s="180">
        <v>58</v>
      </c>
      <c r="C229" t="s" s="180">
        <v>71</v>
      </c>
      <c r="D229" t="s" s="181">
        <v>60</v>
      </c>
      <c r="E229" t="s" s="182">
        <v>60</v>
      </c>
      <c r="F229" t="s" s="130">
        <v>46</v>
      </c>
      <c r="G229" t="s" s="130">
        <v>2846</v>
      </c>
      <c r="H229" t="s" s="130">
        <v>559</v>
      </c>
      <c r="I229" t="s" s="130">
        <v>49</v>
      </c>
      <c r="J229" t="s" s="130">
        <v>2585</v>
      </c>
      <c r="K229" t="s" s="183">
        <f>O229</f>
        <v>28</v>
      </c>
      <c r="L229" s="189">
        <f>P229</f>
        <v>51.4672994054437</v>
      </c>
      <c r="M229" t="s" s="130">
        <f>IF(O229="Lab","over","under")</f>
        <v>2429</v>
      </c>
      <c r="N229" s="173">
        <v>1</v>
      </c>
      <c r="O229" t="s" s="184">
        <v>28</v>
      </c>
      <c r="P229" s="131">
        <f>AQ229</f>
        <v>51.4672994054437</v>
      </c>
      <c r="Q229" s="173">
        <f>T229+U229+V229</f>
        <v>0</v>
      </c>
      <c r="R229" t="s" s="185">
        <v>32</v>
      </c>
      <c r="S229" s="131">
        <f>BI229</f>
        <v>30.8841978945072</v>
      </c>
      <c r="T229" s="169"/>
      <c r="U229" s="169"/>
      <c r="V229" s="169"/>
      <c r="W229" s="169"/>
      <c r="X229" t="s" s="130">
        <f>IF($A229=Y229,"ok","bad")</f>
        <v>2430</v>
      </c>
      <c r="Y229" t="s" s="130">
        <v>2845</v>
      </c>
      <c r="Z229" t="s" s="130">
        <v>71</v>
      </c>
      <c r="AA229" t="s" s="186">
        <v>2365</v>
      </c>
      <c r="AB229" s="125">
        <f>100*AC229</f>
        <v>8.1028746</v>
      </c>
      <c r="AC229" s="191">
        <v>0.081028746</v>
      </c>
      <c r="AD229" t="s" s="187">
        <v>27</v>
      </c>
      <c r="AE229" s="125">
        <v>4.6255386</v>
      </c>
      <c r="AF229" s="191">
        <v>0.046255386</v>
      </c>
      <c r="AG229" s="169"/>
      <c r="AH229" s="173">
        <v>70199</v>
      </c>
      <c r="AI229" s="173">
        <v>36666</v>
      </c>
      <c r="AJ229" s="173">
        <v>95</v>
      </c>
      <c r="AK229" s="173">
        <v>7547</v>
      </c>
      <c r="AL229" s="173">
        <v>1696</v>
      </c>
      <c r="AM229" s="175">
        <f>100*AL229/$AI229</f>
        <v>4.6255386461572</v>
      </c>
      <c r="AN229" s="173">
        <f>IF(AM229&gt;$AI$8,1,0)</f>
        <v>0</v>
      </c>
      <c r="AO229" s="175">
        <f>IF($R229=AL$17,AM229,0)</f>
        <v>0</v>
      </c>
      <c r="AP229" s="173">
        <v>18871</v>
      </c>
      <c r="AQ229" s="175">
        <f>100*AP229/$AI229</f>
        <v>51.4672994054437</v>
      </c>
      <c r="AR229" s="173">
        <f>IF(AQ229&gt;$AI$8,1,0)</f>
        <v>1</v>
      </c>
      <c r="AS229" s="175">
        <f>IF($R229=AP$17,AQ229,0)</f>
        <v>0</v>
      </c>
      <c r="AT229" s="173">
        <v>725</v>
      </c>
      <c r="AU229" s="175">
        <f>100*AT229/$AI229</f>
        <v>1.97730867833961</v>
      </c>
      <c r="AV229" s="173">
        <f>IF(AU229&gt;$AI$8,1,0)</f>
        <v>0</v>
      </c>
      <c r="AW229" s="175">
        <f>IF($R229=AT$17,AU229,0)</f>
        <v>0</v>
      </c>
      <c r="AX229" s="173">
        <v>2971</v>
      </c>
      <c r="AY229" s="175">
        <f>100*AX229/$AI229</f>
        <v>8.102874597719961</v>
      </c>
      <c r="AZ229" s="173">
        <f>IF(AY229&gt;$AI$8,1,0)</f>
        <v>0</v>
      </c>
      <c r="BA229" s="175">
        <f>IF($R229=AX$17,AY229,0)</f>
        <v>0</v>
      </c>
      <c r="BB229" s="173">
        <v>0</v>
      </c>
      <c r="BC229" s="175">
        <f>100*BB229/$AI229</f>
        <v>0</v>
      </c>
      <c r="BD229" s="173">
        <f>IF(BC229&gt;$AI$8,1,0)</f>
        <v>0</v>
      </c>
      <c r="BE229" s="175">
        <f>IF($R229=BB$17,BC229,0)</f>
        <v>0</v>
      </c>
      <c r="BF229" s="173">
        <v>11324</v>
      </c>
      <c r="BG229" s="175">
        <f>100*BF229/$AI229</f>
        <v>30.8841978945072</v>
      </c>
      <c r="BH229" s="173">
        <f>IF(BG229&gt;$AI$8,1,0)</f>
        <v>0</v>
      </c>
      <c r="BI229" s="175">
        <f>IF($R229=BF$17,BG229,0)</f>
        <v>30.8841978945072</v>
      </c>
      <c r="BJ229" s="173">
        <v>0</v>
      </c>
      <c r="BK229" s="175">
        <f>100*BJ229/$AI229</f>
        <v>0</v>
      </c>
      <c r="BL229" s="173">
        <f>IF(BK229&gt;$AI$8,1,0)</f>
        <v>0</v>
      </c>
      <c r="BM229" s="175">
        <f>IF($R229=BJ$17,BK229,0)</f>
        <v>0</v>
      </c>
      <c r="BN229" s="173">
        <v>0</v>
      </c>
      <c r="BO229" s="175">
        <f>100*BN229/$AI229</f>
        <v>0</v>
      </c>
      <c r="BP229" s="173">
        <f>IF(BO229&gt;$AI$8,1,0)</f>
        <v>0</v>
      </c>
      <c r="BQ229" s="175">
        <f>IF($R229=BN$17,BO229,0)</f>
        <v>0</v>
      </c>
      <c r="BR229" s="173">
        <v>0</v>
      </c>
      <c r="BS229" s="175">
        <f>100*BR229/$AI229</f>
        <v>0</v>
      </c>
      <c r="BT229" s="173">
        <f>IF(BS229&gt;$AI$8,1,0)</f>
        <v>0</v>
      </c>
      <c r="BU229" s="175">
        <f>IF($R229=BR$17,BS229,0)</f>
        <v>0</v>
      </c>
      <c r="BV229" s="173">
        <v>0</v>
      </c>
      <c r="BW229" s="175">
        <f>100*BV229/$AI229</f>
        <v>0</v>
      </c>
      <c r="BX229" s="173">
        <f>IF(BW229&gt;$AI$8,1,0)</f>
        <v>0</v>
      </c>
      <c r="BY229" s="175">
        <f>IF($R229=BV$17,BW229,0)</f>
        <v>0</v>
      </c>
      <c r="BZ229" s="173">
        <v>0</v>
      </c>
      <c r="CA229" s="175">
        <f>100*BZ229/$AI229</f>
        <v>0</v>
      </c>
      <c r="CB229" s="173">
        <f>IF(CA229&gt;$AI$8,1,0)</f>
        <v>0</v>
      </c>
      <c r="CC229" s="175">
        <f>IF($R229=BZ$17,CA229,0)</f>
        <v>0</v>
      </c>
      <c r="CD229" s="173">
        <v>0</v>
      </c>
      <c r="CE229" s="175">
        <f>100*CD229/$AI229</f>
        <v>0</v>
      </c>
      <c r="CF229" s="173">
        <f>IF(CE229&gt;$AI$8,1,0)</f>
        <v>0</v>
      </c>
      <c r="CG229" s="175">
        <f>IF($R229=CD$17,CE229,0)</f>
        <v>0</v>
      </c>
      <c r="CH229" s="173">
        <v>0</v>
      </c>
      <c r="CI229" s="175">
        <f>100*CH229/$AI229</f>
        <v>0</v>
      </c>
      <c r="CJ229" s="173">
        <f>IF(CI229&gt;$AI$8,1,0)</f>
        <v>0</v>
      </c>
      <c r="CK229" s="175">
        <f>IF($R229=CH$17,CI229,0)</f>
        <v>0</v>
      </c>
      <c r="CL229" s="173">
        <v>257</v>
      </c>
      <c r="CM229" s="173">
        <v>0</v>
      </c>
      <c r="CN229" s="176"/>
    </row>
    <row r="230" ht="15.75" customHeight="1">
      <c r="A230" t="s" s="179">
        <v>2847</v>
      </c>
      <c r="B230" t="s" s="180">
        <v>256</v>
      </c>
      <c r="C230" t="s" s="180">
        <v>822</v>
      </c>
      <c r="D230" t="s" s="181">
        <v>259</v>
      </c>
      <c r="E230" t="s" s="188">
        <v>79</v>
      </c>
      <c r="F230" t="s" s="146">
        <v>46</v>
      </c>
      <c r="G230" t="s" s="146">
        <v>823</v>
      </c>
      <c r="H230" t="s" s="146">
        <v>824</v>
      </c>
      <c r="I230" t="s" s="146">
        <v>49</v>
      </c>
      <c r="J230" t="s" s="146">
        <v>50</v>
      </c>
      <c r="K230" t="s" s="183">
        <f>_xlfn.IFS(Q230=0,O230,T230=1,R230,U230=1,AA230)</f>
        <v>28</v>
      </c>
      <c r="L230" s="189">
        <f>_xlfn.IFS(Q230=0,P230,T230=1,S230,U230=1,AB230)</f>
        <v>48.8695956182263</v>
      </c>
      <c r="M230" t="s" s="146">
        <f>IF(O230="Lab","over","under")</f>
        <v>2429</v>
      </c>
      <c r="N230" s="145">
        <v>1</v>
      </c>
      <c r="O230" t="s" s="184">
        <v>28</v>
      </c>
      <c r="P230" s="147">
        <f>AQ230</f>
        <v>48.8695956182263</v>
      </c>
      <c r="Q230" s="145">
        <f>T230+U230+V230</f>
        <v>0</v>
      </c>
      <c r="R230" t="s" s="185">
        <v>2365</v>
      </c>
      <c r="S230" s="147">
        <f>BA230</f>
        <v>29.8100454492483</v>
      </c>
      <c r="T230" s="138"/>
      <c r="U230" s="138"/>
      <c r="V230" s="138"/>
      <c r="W230" s="138"/>
      <c r="X230" t="s" s="146">
        <f>IF($A230=Y230,"ok","bad")</f>
        <v>2430</v>
      </c>
      <c r="Y230" t="s" s="146">
        <v>2847</v>
      </c>
      <c r="Z230" t="s" s="146">
        <v>822</v>
      </c>
      <c r="AA230" t="s" s="186">
        <v>27</v>
      </c>
      <c r="AB230" s="141">
        <f>100*AC230</f>
        <v>10.9340403</v>
      </c>
      <c r="AC230" s="190">
        <v>0.109340403</v>
      </c>
      <c r="AD230" t="s" s="187">
        <v>2848</v>
      </c>
      <c r="AE230" s="141">
        <v>4.6061065</v>
      </c>
      <c r="AF230" s="190">
        <v>0.046061065</v>
      </c>
      <c r="AG230" s="138"/>
      <c r="AH230" s="145">
        <v>69395</v>
      </c>
      <c r="AI230" s="145">
        <v>34324</v>
      </c>
      <c r="AJ230" s="145">
        <v>72</v>
      </c>
      <c r="AK230" s="145">
        <v>6542</v>
      </c>
      <c r="AL230" s="145">
        <v>3753</v>
      </c>
      <c r="AM230" s="148">
        <f>100*AL230/$AI230</f>
        <v>10.9340403216408</v>
      </c>
      <c r="AN230" s="145">
        <f>IF(AM230&gt;$AI$8,1,0)</f>
        <v>0</v>
      </c>
      <c r="AO230" s="148">
        <f>IF($R230=AL$17,AM230,0)</f>
        <v>0</v>
      </c>
      <c r="AP230" s="145">
        <v>16774</v>
      </c>
      <c r="AQ230" s="148">
        <f>100*AP230/$AI230</f>
        <v>48.8695956182263</v>
      </c>
      <c r="AR230" s="145">
        <f>IF(AQ230&gt;$AI$8,1,0)</f>
        <v>0</v>
      </c>
      <c r="AS230" s="148">
        <f>IF($R230=AP$17,AQ230,0)</f>
        <v>0</v>
      </c>
      <c r="AT230" s="145">
        <v>811</v>
      </c>
      <c r="AU230" s="148">
        <f>100*AT230/$AI230</f>
        <v>2.36277823097541</v>
      </c>
      <c r="AV230" s="145">
        <f>IF(AU230&gt;$AI$8,1,0)</f>
        <v>0</v>
      </c>
      <c r="AW230" s="148">
        <f>IF($R230=AT$17,AU230,0)</f>
        <v>0</v>
      </c>
      <c r="AX230" s="145">
        <v>10232</v>
      </c>
      <c r="AY230" s="148">
        <f>100*AX230/$AI230</f>
        <v>29.8100454492483</v>
      </c>
      <c r="AZ230" s="145">
        <f>IF(AY230&gt;$AI$8,1,0)</f>
        <v>0</v>
      </c>
      <c r="BA230" s="148">
        <f>IF($R230=AX$17,AY230,0)</f>
        <v>29.8100454492483</v>
      </c>
      <c r="BB230" s="145">
        <v>1173</v>
      </c>
      <c r="BC230" s="148">
        <f>100*BB230/$AI230</f>
        <v>3.41743386551684</v>
      </c>
      <c r="BD230" s="145">
        <f>IF(BC230&gt;$AI$8,1,0)</f>
        <v>0</v>
      </c>
      <c r="BE230" s="148">
        <f>IF($R230=BB$17,BC230,0)</f>
        <v>0</v>
      </c>
      <c r="BF230" s="145">
        <v>0</v>
      </c>
      <c r="BG230" s="148">
        <f>100*BF230/$AI230</f>
        <v>0</v>
      </c>
      <c r="BH230" s="145">
        <f>IF(BG230&gt;$AI$8,1,0)</f>
        <v>0</v>
      </c>
      <c r="BI230" s="148">
        <f>IF($R230=BF$17,BG230,0)</f>
        <v>0</v>
      </c>
      <c r="BJ230" s="145">
        <v>0</v>
      </c>
      <c r="BK230" s="148">
        <f>100*BJ230/$AI230</f>
        <v>0</v>
      </c>
      <c r="BL230" s="145">
        <f>IF(BK230&gt;$AI$8,1,0)</f>
        <v>0</v>
      </c>
      <c r="BM230" s="148">
        <f>IF($R230=BJ$17,BK230,0)</f>
        <v>0</v>
      </c>
      <c r="BN230" s="145">
        <v>0</v>
      </c>
      <c r="BO230" s="148">
        <f>100*BN230/$AI230</f>
        <v>0</v>
      </c>
      <c r="BP230" s="145">
        <f>IF(BO230&gt;$AI$8,1,0)</f>
        <v>0</v>
      </c>
      <c r="BQ230" s="148">
        <f>IF($R230=BN$17,BO230,0)</f>
        <v>0</v>
      </c>
      <c r="BR230" s="145">
        <v>0</v>
      </c>
      <c r="BS230" s="148">
        <f>100*BR230/$AI230</f>
        <v>0</v>
      </c>
      <c r="BT230" s="145">
        <f>IF(BS230&gt;$AI$8,1,0)</f>
        <v>0</v>
      </c>
      <c r="BU230" s="148">
        <f>IF($R230=BR$17,BS230,0)</f>
        <v>0</v>
      </c>
      <c r="BV230" s="145">
        <v>0</v>
      </c>
      <c r="BW230" s="148">
        <f>100*BV230/$AI230</f>
        <v>0</v>
      </c>
      <c r="BX230" s="145">
        <f>IF(BW230&gt;$AI$8,1,0)</f>
        <v>0</v>
      </c>
      <c r="BY230" s="148">
        <f>IF($R230=BV$17,BW230,0)</f>
        <v>0</v>
      </c>
      <c r="BZ230" s="145">
        <v>0</v>
      </c>
      <c r="CA230" s="148">
        <f>100*BZ230/$AI230</f>
        <v>0</v>
      </c>
      <c r="CB230" s="145">
        <f>IF(CA230&gt;$AI$8,1,0)</f>
        <v>0</v>
      </c>
      <c r="CC230" s="148">
        <f>IF($R230=BZ$17,CA230,0)</f>
        <v>0</v>
      </c>
      <c r="CD230" s="145">
        <v>0</v>
      </c>
      <c r="CE230" s="148">
        <f>100*CD230/$AI230</f>
        <v>0</v>
      </c>
      <c r="CF230" s="145">
        <f>IF(CE230&gt;$AI$8,1,0)</f>
        <v>0</v>
      </c>
      <c r="CG230" s="148">
        <f>IF($R230=CD$17,CE230,0)</f>
        <v>0</v>
      </c>
      <c r="CH230" s="145">
        <v>0</v>
      </c>
      <c r="CI230" s="148">
        <f>100*CH230/$AI230</f>
        <v>0</v>
      </c>
      <c r="CJ230" s="145">
        <f>IF(CI230&gt;$AI$8,1,0)</f>
        <v>0</v>
      </c>
      <c r="CK230" s="148">
        <f>IF($R230=CH$17,CI230,0)</f>
        <v>0</v>
      </c>
      <c r="CL230" s="145">
        <v>869</v>
      </c>
      <c r="CM230" s="145">
        <v>0</v>
      </c>
      <c r="CN230" s="149"/>
    </row>
    <row r="231" ht="15.75" customHeight="1">
      <c r="A231" t="s" s="179">
        <v>2849</v>
      </c>
      <c r="B231" t="s" s="180">
        <v>166</v>
      </c>
      <c r="C231" t="s" s="180">
        <v>2850</v>
      </c>
      <c r="D231" t="s" s="181">
        <v>169</v>
      </c>
      <c r="E231" t="s" s="182">
        <v>79</v>
      </c>
      <c r="F231" t="s" s="130">
        <v>46</v>
      </c>
      <c r="G231" t="s" s="130">
        <v>1524</v>
      </c>
      <c r="H231" t="s" s="130">
        <v>1525</v>
      </c>
      <c r="I231" t="s" s="130">
        <v>64</v>
      </c>
      <c r="J231" t="s" s="130">
        <v>50</v>
      </c>
      <c r="K231" t="s" s="183">
        <f>_xlfn.IFS(Q231=0,O231,T231=1,R231,U231=1,AA231)</f>
        <v>28</v>
      </c>
      <c r="L231" s="189">
        <f>_xlfn.IFS(Q231=0,P231,T231=1,S231,U231=1,AB231)</f>
        <v>47.5262118641711</v>
      </c>
      <c r="M231" t="s" s="130">
        <f>IF(O231="Lab","over","under")</f>
        <v>2429</v>
      </c>
      <c r="N231" s="173">
        <v>1</v>
      </c>
      <c r="O231" t="s" s="184">
        <v>28</v>
      </c>
      <c r="P231" s="131">
        <f>AQ231</f>
        <v>47.5262118641711</v>
      </c>
      <c r="Q231" s="173">
        <f>T231+U231+V231</f>
        <v>0</v>
      </c>
      <c r="R231" t="s" s="185">
        <v>2365</v>
      </c>
      <c r="S231" s="131">
        <f>BA231</f>
        <v>29.0875212058848</v>
      </c>
      <c r="T231" s="169"/>
      <c r="U231" s="169"/>
      <c r="V231" s="169"/>
      <c r="W231" s="169"/>
      <c r="X231" t="s" s="130">
        <f>IF($A231=Y231,"ok","bad")</f>
        <v>2430</v>
      </c>
      <c r="Y231" t="s" s="130">
        <v>2849</v>
      </c>
      <c r="Z231" t="s" s="130">
        <v>2850</v>
      </c>
      <c r="AA231" t="s" s="186">
        <v>27</v>
      </c>
      <c r="AB231" s="125">
        <f>100*AC231</f>
        <v>15.0346247</v>
      </c>
      <c r="AC231" s="191">
        <v>0.150346247</v>
      </c>
      <c r="AD231" t="s" s="187">
        <v>31</v>
      </c>
      <c r="AE231" s="125">
        <v>4.5915955</v>
      </c>
      <c r="AF231" s="191">
        <v>0.045915955</v>
      </c>
      <c r="AG231" s="169"/>
      <c r="AH231" s="173">
        <v>74618</v>
      </c>
      <c r="AI231" s="173">
        <v>35957</v>
      </c>
      <c r="AJ231" s="173">
        <v>123</v>
      </c>
      <c r="AK231" s="173">
        <v>6630</v>
      </c>
      <c r="AL231" s="173">
        <v>5406</v>
      </c>
      <c r="AM231" s="175">
        <f>100*AL231/$AI231</f>
        <v>15.0346246906027</v>
      </c>
      <c r="AN231" s="173">
        <f>IF(AM231&gt;$AI$8,1,0)</f>
        <v>0</v>
      </c>
      <c r="AO231" s="175">
        <f>IF($R231=AL$17,AM231,0)</f>
        <v>0</v>
      </c>
      <c r="AP231" s="173">
        <v>17089</v>
      </c>
      <c r="AQ231" s="175">
        <f>100*AP231/$AI231</f>
        <v>47.5262118641711</v>
      </c>
      <c r="AR231" s="173">
        <f>IF(AQ231&gt;$AI$8,1,0)</f>
        <v>0</v>
      </c>
      <c r="AS231" s="175">
        <f>IF($R231=AP$17,AQ231,0)</f>
        <v>0</v>
      </c>
      <c r="AT231" s="173">
        <v>1213</v>
      </c>
      <c r="AU231" s="175">
        <f>100*AT231/$AI231</f>
        <v>3.37347387156882</v>
      </c>
      <c r="AV231" s="173">
        <f>IF(AU231&gt;$AI$8,1,0)</f>
        <v>0</v>
      </c>
      <c r="AW231" s="175">
        <f>IF($R231=AT$17,AU231,0)</f>
        <v>0</v>
      </c>
      <c r="AX231" s="173">
        <v>10459</v>
      </c>
      <c r="AY231" s="175">
        <f>100*AX231/$AI231</f>
        <v>29.0875212058848</v>
      </c>
      <c r="AZ231" s="173">
        <f>IF(AY231&gt;$AI$8,1,0)</f>
        <v>0</v>
      </c>
      <c r="BA231" s="175">
        <f>IF($R231=AX$17,AY231,0)</f>
        <v>29.0875212058848</v>
      </c>
      <c r="BB231" s="173">
        <v>1651</v>
      </c>
      <c r="BC231" s="175">
        <f>100*BB231/$AI231</f>
        <v>4.59159551686737</v>
      </c>
      <c r="BD231" s="173">
        <f>IF(BC231&gt;$AI$8,1,0)</f>
        <v>0</v>
      </c>
      <c r="BE231" s="175">
        <f>IF($R231=BB$17,BC231,0)</f>
        <v>0</v>
      </c>
      <c r="BF231" s="173">
        <v>0</v>
      </c>
      <c r="BG231" s="175">
        <f>100*BF231/$AI231</f>
        <v>0</v>
      </c>
      <c r="BH231" s="173">
        <f>IF(BG231&gt;$AI$8,1,0)</f>
        <v>0</v>
      </c>
      <c r="BI231" s="175">
        <f>IF($R231=BF$17,BG231,0)</f>
        <v>0</v>
      </c>
      <c r="BJ231" s="173">
        <v>0</v>
      </c>
      <c r="BK231" s="175">
        <f>100*BJ231/$AI231</f>
        <v>0</v>
      </c>
      <c r="BL231" s="173">
        <f>IF(BK231&gt;$AI$8,1,0)</f>
        <v>0</v>
      </c>
      <c r="BM231" s="175">
        <f>IF($R231=BJ$17,BK231,0)</f>
        <v>0</v>
      </c>
      <c r="BN231" s="173">
        <v>0</v>
      </c>
      <c r="BO231" s="175">
        <f>100*BN231/$AI231</f>
        <v>0</v>
      </c>
      <c r="BP231" s="173">
        <f>IF(BO231&gt;$AI$8,1,0)</f>
        <v>0</v>
      </c>
      <c r="BQ231" s="175">
        <f>IF($R231=BN$17,BO231,0)</f>
        <v>0</v>
      </c>
      <c r="BR231" s="173">
        <v>0</v>
      </c>
      <c r="BS231" s="175">
        <f>100*BR231/$AI231</f>
        <v>0</v>
      </c>
      <c r="BT231" s="173">
        <f>IF(BS231&gt;$AI$8,1,0)</f>
        <v>0</v>
      </c>
      <c r="BU231" s="175">
        <f>IF($R231=BR$17,BS231,0)</f>
        <v>0</v>
      </c>
      <c r="BV231" s="173">
        <v>0</v>
      </c>
      <c r="BW231" s="175">
        <f>100*BV231/$AI231</f>
        <v>0</v>
      </c>
      <c r="BX231" s="173">
        <f>IF(BW231&gt;$AI$8,1,0)</f>
        <v>0</v>
      </c>
      <c r="BY231" s="175">
        <f>IF($R231=BV$17,BW231,0)</f>
        <v>0</v>
      </c>
      <c r="BZ231" s="173">
        <v>0</v>
      </c>
      <c r="CA231" s="175">
        <f>100*BZ231/$AI231</f>
        <v>0</v>
      </c>
      <c r="CB231" s="173">
        <f>IF(CA231&gt;$AI$8,1,0)</f>
        <v>0</v>
      </c>
      <c r="CC231" s="175">
        <f>IF($R231=BZ$17,CA231,0)</f>
        <v>0</v>
      </c>
      <c r="CD231" s="173">
        <v>0</v>
      </c>
      <c r="CE231" s="175">
        <f>100*CD231/$AI231</f>
        <v>0</v>
      </c>
      <c r="CF231" s="173">
        <f>IF(CE231&gt;$AI$8,1,0)</f>
        <v>0</v>
      </c>
      <c r="CG231" s="175">
        <f>IF($R231=CD$17,CE231,0)</f>
        <v>0</v>
      </c>
      <c r="CH231" s="173">
        <v>0</v>
      </c>
      <c r="CI231" s="175">
        <f>100*CH231/$AI231</f>
        <v>0</v>
      </c>
      <c r="CJ231" s="173">
        <f>IF(CI231&gt;$AI$8,1,0)</f>
        <v>0</v>
      </c>
      <c r="CK231" s="175">
        <f>IF($R231=CH$17,CI231,0)</f>
        <v>0</v>
      </c>
      <c r="CL231" s="173">
        <v>185</v>
      </c>
      <c r="CM231" s="173">
        <v>0</v>
      </c>
      <c r="CN231" s="176"/>
    </row>
    <row r="232" ht="15.75" customHeight="1">
      <c r="A232" t="s" s="179">
        <v>2851</v>
      </c>
      <c r="B232" t="s" s="180">
        <v>256</v>
      </c>
      <c r="C232" t="s" s="180">
        <v>1148</v>
      </c>
      <c r="D232" t="s" s="181">
        <v>259</v>
      </c>
      <c r="E232" t="s" s="188">
        <v>79</v>
      </c>
      <c r="F232" t="s" s="146">
        <v>46</v>
      </c>
      <c r="G232" t="s" s="146">
        <v>2852</v>
      </c>
      <c r="H232" t="s" s="146">
        <v>824</v>
      </c>
      <c r="I232" t="s" s="146">
        <v>49</v>
      </c>
      <c r="J232" t="s" s="146">
        <v>1733</v>
      </c>
      <c r="K232" t="s" s="183">
        <f>_xlfn.IFS(Q232=0,O232,T232=1,R232,U232=1,AA232)</f>
        <v>28</v>
      </c>
      <c r="L232" s="189">
        <f>_xlfn.IFS(Q232=0,P232,T232=1,S232,U232=1,AB232)</f>
        <v>46.2838620050938</v>
      </c>
      <c r="M232" t="s" s="146">
        <f>IF(O232="Lab","over","under")</f>
        <v>2429</v>
      </c>
      <c r="N232" s="145">
        <v>1</v>
      </c>
      <c r="O232" t="s" s="184">
        <v>28</v>
      </c>
      <c r="P232" s="147">
        <f>AQ232</f>
        <v>46.2838620050938</v>
      </c>
      <c r="Q232" s="145">
        <f>T232+U232+V232</f>
        <v>0</v>
      </c>
      <c r="R232" t="s" s="185">
        <v>27</v>
      </c>
      <c r="S232" s="147">
        <f>AO232</f>
        <v>39.1197808134599</v>
      </c>
      <c r="T232" s="138"/>
      <c r="U232" s="138"/>
      <c r="V232" s="138"/>
      <c r="W232" s="138"/>
      <c r="X232" t="s" s="146">
        <f>IF($A232=Y232,"ok","bad")</f>
        <v>2430</v>
      </c>
      <c r="Y232" t="s" s="146">
        <v>2851</v>
      </c>
      <c r="Z232" t="s" s="146">
        <v>1148</v>
      </c>
      <c r="AA232" t="s" s="186">
        <v>31</v>
      </c>
      <c r="AB232" s="141">
        <f>100*AC232</f>
        <v>4.7599753</v>
      </c>
      <c r="AC232" s="190">
        <v>0.047599753</v>
      </c>
      <c r="AD232" t="s" s="187">
        <v>29</v>
      </c>
      <c r="AE232" s="141">
        <v>4.5843945</v>
      </c>
      <c r="AF232" s="190">
        <v>0.045843945</v>
      </c>
      <c r="AG232" s="138"/>
      <c r="AH232" s="145">
        <v>76431</v>
      </c>
      <c r="AI232" s="145">
        <v>51828</v>
      </c>
      <c r="AJ232" s="145">
        <v>433</v>
      </c>
      <c r="AK232" s="145">
        <v>3713</v>
      </c>
      <c r="AL232" s="145">
        <v>20275</v>
      </c>
      <c r="AM232" s="148">
        <f>100*AL232/$AI232</f>
        <v>39.1197808134599</v>
      </c>
      <c r="AN232" s="145">
        <f>IF(AM232&gt;$AI$8,1,0)</f>
        <v>0</v>
      </c>
      <c r="AO232" s="148">
        <f>IF($R232=AL$17,AM232,0)</f>
        <v>39.1197808134599</v>
      </c>
      <c r="AP232" s="145">
        <v>23988</v>
      </c>
      <c r="AQ232" s="148">
        <f>100*AP232/$AI232</f>
        <v>46.2838620050938</v>
      </c>
      <c r="AR232" s="145">
        <f>IF(AQ232&gt;$AI$8,1,0)</f>
        <v>0</v>
      </c>
      <c r="AS232" s="148">
        <f>IF($R232=AP$17,AQ232,0)</f>
        <v>0</v>
      </c>
      <c r="AT232" s="145">
        <v>2376</v>
      </c>
      <c r="AU232" s="148">
        <f>100*AT232/$AI232</f>
        <v>4.58439453577217</v>
      </c>
      <c r="AV232" s="145">
        <f>IF(AU232&gt;$AI$8,1,0)</f>
        <v>0</v>
      </c>
      <c r="AW232" s="148">
        <f>IF($R232=AT$17,AU232,0)</f>
        <v>0</v>
      </c>
      <c r="AX232" s="145">
        <v>0</v>
      </c>
      <c r="AY232" s="148">
        <f>100*AX232/$AI232</f>
        <v>0</v>
      </c>
      <c r="AZ232" s="145">
        <f>IF(AY232&gt;$AI$8,1,0)</f>
        <v>0</v>
      </c>
      <c r="BA232" s="148">
        <f>IF($R232=AX$17,AY232,0)</f>
        <v>0</v>
      </c>
      <c r="BB232" s="145">
        <v>2467</v>
      </c>
      <c r="BC232" s="148">
        <f>100*BB232/$AI232</f>
        <v>4.75997530292506</v>
      </c>
      <c r="BD232" s="145">
        <f>IF(BC232&gt;$AI$8,1,0)</f>
        <v>0</v>
      </c>
      <c r="BE232" s="148">
        <f>IF($R232=BB$17,BC232,0)</f>
        <v>0</v>
      </c>
      <c r="BF232" s="145">
        <v>0</v>
      </c>
      <c r="BG232" s="148">
        <f>100*BF232/$AI232</f>
        <v>0</v>
      </c>
      <c r="BH232" s="145">
        <f>IF(BG232&gt;$AI$8,1,0)</f>
        <v>0</v>
      </c>
      <c r="BI232" s="148">
        <f>IF($R232=BF$17,BG232,0)</f>
        <v>0</v>
      </c>
      <c r="BJ232" s="145">
        <v>0</v>
      </c>
      <c r="BK232" s="148">
        <f>100*BJ232/$AI232</f>
        <v>0</v>
      </c>
      <c r="BL232" s="145">
        <f>IF(BK232&gt;$AI$8,1,0)</f>
        <v>0</v>
      </c>
      <c r="BM232" s="148">
        <f>IF($R232=BJ$17,BK232,0)</f>
        <v>0</v>
      </c>
      <c r="BN232" s="145">
        <v>0</v>
      </c>
      <c r="BO232" s="148">
        <f>100*BN232/$AI232</f>
        <v>0</v>
      </c>
      <c r="BP232" s="145">
        <f>IF(BO232&gt;$AI$8,1,0)</f>
        <v>0</v>
      </c>
      <c r="BQ232" s="148">
        <f>IF($R232=BN$17,BO232,0)</f>
        <v>0</v>
      </c>
      <c r="BR232" s="145">
        <v>0</v>
      </c>
      <c r="BS232" s="148">
        <f>100*BR232/$AI232</f>
        <v>0</v>
      </c>
      <c r="BT232" s="145">
        <f>IF(BS232&gt;$AI$8,1,0)</f>
        <v>0</v>
      </c>
      <c r="BU232" s="148">
        <f>IF($R232=BR$17,BS232,0)</f>
        <v>0</v>
      </c>
      <c r="BV232" s="145">
        <v>0</v>
      </c>
      <c r="BW232" s="148">
        <f>100*BV232/$AI232</f>
        <v>0</v>
      </c>
      <c r="BX232" s="145">
        <f>IF(BW232&gt;$AI$8,1,0)</f>
        <v>0</v>
      </c>
      <c r="BY232" s="148">
        <f>IF($R232=BV$17,BW232,0)</f>
        <v>0</v>
      </c>
      <c r="BZ232" s="145">
        <v>0</v>
      </c>
      <c r="CA232" s="148">
        <f>100*BZ232/$AI232</f>
        <v>0</v>
      </c>
      <c r="CB232" s="145">
        <f>IF(CA232&gt;$AI$8,1,0)</f>
        <v>0</v>
      </c>
      <c r="CC232" s="148">
        <f>IF($R232=BZ$17,CA232,0)</f>
        <v>0</v>
      </c>
      <c r="CD232" s="145">
        <v>0</v>
      </c>
      <c r="CE232" s="148">
        <f>100*CD232/$AI232</f>
        <v>0</v>
      </c>
      <c r="CF232" s="145">
        <f>IF(CE232&gt;$AI$8,1,0)</f>
        <v>0</v>
      </c>
      <c r="CG232" s="148">
        <f>IF($R232=CD$17,CE232,0)</f>
        <v>0</v>
      </c>
      <c r="CH232" s="145">
        <v>0</v>
      </c>
      <c r="CI232" s="148">
        <f>100*CH232/$AI232</f>
        <v>0</v>
      </c>
      <c r="CJ232" s="145">
        <f>IF(CI232&gt;$AI$8,1,0)</f>
        <v>0</v>
      </c>
      <c r="CK232" s="148">
        <f>IF($R232=CH$17,CI232,0)</f>
        <v>0</v>
      </c>
      <c r="CL232" s="145">
        <v>0</v>
      </c>
      <c r="CM232" s="145">
        <v>0</v>
      </c>
      <c r="CN232" s="149"/>
    </row>
    <row r="233" ht="15.75" customHeight="1">
      <c r="A233" t="s" s="179">
        <v>2853</v>
      </c>
      <c r="B233" t="s" s="180">
        <v>256</v>
      </c>
      <c r="C233" t="s" s="180">
        <v>2854</v>
      </c>
      <c r="D233" t="s" s="181">
        <v>259</v>
      </c>
      <c r="E233" t="s" s="182">
        <v>79</v>
      </c>
      <c r="F233" t="s" s="130">
        <v>80</v>
      </c>
      <c r="G233" t="s" s="130">
        <v>2187</v>
      </c>
      <c r="H233" t="s" s="130">
        <v>2188</v>
      </c>
      <c r="I233" t="s" s="130">
        <v>64</v>
      </c>
      <c r="J233" t="s" s="130">
        <v>50</v>
      </c>
      <c r="K233" t="s" s="183">
        <f>_xlfn.IFS(Q233=0,O233,T233=1,R233,U233=1,AA233)</f>
        <v>28</v>
      </c>
      <c r="L233" s="189">
        <f>_xlfn.IFS(Q233=0,P233,T233=1,S233,U233=1,AB233)</f>
        <v>47.7620809810648</v>
      </c>
      <c r="M233" t="s" s="130">
        <f>IF(O233="Lab","over","under")</f>
        <v>2429</v>
      </c>
      <c r="N233" s="173">
        <v>1</v>
      </c>
      <c r="O233" t="s" s="184">
        <v>28</v>
      </c>
      <c r="P233" s="131">
        <f>AQ233</f>
        <v>47.7620809810648</v>
      </c>
      <c r="Q233" s="173">
        <f>T233+U233+V233</f>
        <v>0</v>
      </c>
      <c r="R233" t="s" s="185">
        <v>2365</v>
      </c>
      <c r="S233" s="131">
        <f>BA233</f>
        <v>29.0888954917479</v>
      </c>
      <c r="T233" s="169"/>
      <c r="U233" s="169"/>
      <c r="V233" s="169"/>
      <c r="W233" s="169"/>
      <c r="X233" t="s" s="130">
        <f>IF($A233=Y233,"ok","bad")</f>
        <v>2430</v>
      </c>
      <c r="Y233" t="s" s="130">
        <v>2853</v>
      </c>
      <c r="Z233" t="s" s="130">
        <v>2854</v>
      </c>
      <c r="AA233" t="s" s="186">
        <v>27</v>
      </c>
      <c r="AB233" s="125">
        <f>100*AC233</f>
        <v>12.5712433</v>
      </c>
      <c r="AC233" s="191">
        <v>0.125712433</v>
      </c>
      <c r="AD233" t="s" s="187">
        <v>31</v>
      </c>
      <c r="AE233" s="125">
        <v>4.5568731</v>
      </c>
      <c r="AF233" s="191">
        <v>0.045568731</v>
      </c>
      <c r="AG233" s="169"/>
      <c r="AH233" s="173">
        <v>70972</v>
      </c>
      <c r="AI233" s="173">
        <v>37021</v>
      </c>
      <c r="AJ233" s="173">
        <v>100</v>
      </c>
      <c r="AK233" s="173">
        <v>6913</v>
      </c>
      <c r="AL233" s="173">
        <v>4654</v>
      </c>
      <c r="AM233" s="175">
        <f>100*AL233/$AI233</f>
        <v>12.5712433483698</v>
      </c>
      <c r="AN233" s="173">
        <f>IF(AM233&gt;$AI$8,1,0)</f>
        <v>0</v>
      </c>
      <c r="AO233" s="175">
        <f>IF($R233=AL$17,AM233,0)</f>
        <v>0</v>
      </c>
      <c r="AP233" s="173">
        <v>17682</v>
      </c>
      <c r="AQ233" s="175">
        <f>100*AP233/$AI233</f>
        <v>47.7620809810648</v>
      </c>
      <c r="AR233" s="173">
        <f>IF(AQ233&gt;$AI$8,1,0)</f>
        <v>0</v>
      </c>
      <c r="AS233" s="175">
        <f>IF($R233=AP$17,AQ233,0)</f>
        <v>0</v>
      </c>
      <c r="AT233" s="173">
        <v>1602</v>
      </c>
      <c r="AU233" s="175">
        <f>100*AT233/$AI233</f>
        <v>4.32727370951622</v>
      </c>
      <c r="AV233" s="173">
        <f>IF(AU233&gt;$AI$8,1,0)</f>
        <v>0</v>
      </c>
      <c r="AW233" s="175">
        <f>IF($R233=AT$17,AU233,0)</f>
        <v>0</v>
      </c>
      <c r="AX233" s="173">
        <v>10769</v>
      </c>
      <c r="AY233" s="175">
        <f>100*AX233/$AI233</f>
        <v>29.0888954917479</v>
      </c>
      <c r="AZ233" s="173">
        <f>IF(AY233&gt;$AI$8,1,0)</f>
        <v>0</v>
      </c>
      <c r="BA233" s="175">
        <f>IF($R233=AX$17,AY233,0)</f>
        <v>29.0888954917479</v>
      </c>
      <c r="BB233" s="173">
        <v>1687</v>
      </c>
      <c r="BC233" s="175">
        <f>100*BB233/$AI233</f>
        <v>4.55687312606359</v>
      </c>
      <c r="BD233" s="173">
        <f>IF(BC233&gt;$AI$8,1,0)</f>
        <v>0</v>
      </c>
      <c r="BE233" s="175">
        <f>IF($R233=BB$17,BC233,0)</f>
        <v>0</v>
      </c>
      <c r="BF233" s="173">
        <v>0</v>
      </c>
      <c r="BG233" s="175">
        <f>100*BF233/$AI233</f>
        <v>0</v>
      </c>
      <c r="BH233" s="173">
        <f>IF(BG233&gt;$AI$8,1,0)</f>
        <v>0</v>
      </c>
      <c r="BI233" s="175">
        <f>IF($R233=BF$17,BG233,0)</f>
        <v>0</v>
      </c>
      <c r="BJ233" s="173">
        <v>0</v>
      </c>
      <c r="BK233" s="175">
        <f>100*BJ233/$AI233</f>
        <v>0</v>
      </c>
      <c r="BL233" s="173">
        <f>IF(BK233&gt;$AI$8,1,0)</f>
        <v>0</v>
      </c>
      <c r="BM233" s="175">
        <f>IF($R233=BJ$17,BK233,0)</f>
        <v>0</v>
      </c>
      <c r="BN233" s="173">
        <v>0</v>
      </c>
      <c r="BO233" s="175">
        <f>100*BN233/$AI233</f>
        <v>0</v>
      </c>
      <c r="BP233" s="173">
        <f>IF(BO233&gt;$AI$8,1,0)</f>
        <v>0</v>
      </c>
      <c r="BQ233" s="175">
        <f>IF($R233=BN$17,BO233,0)</f>
        <v>0</v>
      </c>
      <c r="BR233" s="173">
        <v>0</v>
      </c>
      <c r="BS233" s="175">
        <f>100*BR233/$AI233</f>
        <v>0</v>
      </c>
      <c r="BT233" s="173">
        <f>IF(BS233&gt;$AI$8,1,0)</f>
        <v>0</v>
      </c>
      <c r="BU233" s="175">
        <f>IF($R233=BR$17,BS233,0)</f>
        <v>0</v>
      </c>
      <c r="BV233" s="173">
        <v>0</v>
      </c>
      <c r="BW233" s="175">
        <f>100*BV233/$AI233</f>
        <v>0</v>
      </c>
      <c r="BX233" s="173">
        <f>IF(BW233&gt;$AI$8,1,0)</f>
        <v>0</v>
      </c>
      <c r="BY233" s="175">
        <f>IF($R233=BV$17,BW233,0)</f>
        <v>0</v>
      </c>
      <c r="BZ233" s="173">
        <v>0</v>
      </c>
      <c r="CA233" s="175">
        <f>100*BZ233/$AI233</f>
        <v>0</v>
      </c>
      <c r="CB233" s="173">
        <f>IF(CA233&gt;$AI$8,1,0)</f>
        <v>0</v>
      </c>
      <c r="CC233" s="175">
        <f>IF($R233=BZ$17,CA233,0)</f>
        <v>0</v>
      </c>
      <c r="CD233" s="173">
        <v>0</v>
      </c>
      <c r="CE233" s="175">
        <f>100*CD233/$AI233</f>
        <v>0</v>
      </c>
      <c r="CF233" s="173">
        <f>IF(CE233&gt;$AI$8,1,0)</f>
        <v>0</v>
      </c>
      <c r="CG233" s="175">
        <f>IF($R233=CD$17,CE233,0)</f>
        <v>0</v>
      </c>
      <c r="CH233" s="173">
        <v>0</v>
      </c>
      <c r="CI233" s="175">
        <f>100*CH233/$AI233</f>
        <v>0</v>
      </c>
      <c r="CJ233" s="173">
        <f>IF(CI233&gt;$AI$8,1,0)</f>
        <v>0</v>
      </c>
      <c r="CK233" s="175">
        <f>IF($R233=CH$17,CI233,0)</f>
        <v>0</v>
      </c>
      <c r="CL233" s="173">
        <v>0</v>
      </c>
      <c r="CM233" s="173">
        <v>0</v>
      </c>
      <c r="CN233" s="176"/>
    </row>
    <row r="234" ht="15.75" customHeight="1">
      <c r="A234" t="s" s="179">
        <v>2855</v>
      </c>
      <c r="B234" t="s" s="180">
        <v>183</v>
      </c>
      <c r="C234" t="s" s="180">
        <v>2093</v>
      </c>
      <c r="D234" t="s" s="181">
        <v>186</v>
      </c>
      <c r="E234" t="s" s="188">
        <v>79</v>
      </c>
      <c r="F234" t="s" s="146">
        <v>80</v>
      </c>
      <c r="G234" t="s" s="146">
        <v>2856</v>
      </c>
      <c r="H234" t="s" s="146">
        <v>2857</v>
      </c>
      <c r="I234" t="s" s="146">
        <v>64</v>
      </c>
      <c r="J234" t="s" s="146">
        <v>1733</v>
      </c>
      <c r="K234" t="s" s="183">
        <f>_xlfn.IFS(Q234=0,O234,T234=1,R234,U234=1,AA234)</f>
        <v>28</v>
      </c>
      <c r="L234" s="189">
        <f>_xlfn.IFS(Q234=0,P234,T234=1,S234,U234=1,AB234)</f>
        <v>42.7339048937643</v>
      </c>
      <c r="M234" t="s" s="146">
        <f>IF(O234="Lab","over","under")</f>
        <v>2429</v>
      </c>
      <c r="N234" s="145">
        <v>1</v>
      </c>
      <c r="O234" t="s" s="184">
        <v>28</v>
      </c>
      <c r="P234" s="147">
        <f>AQ234</f>
        <v>42.7339048937643</v>
      </c>
      <c r="Q234" s="145">
        <f>T234+U234+V234</f>
        <v>0</v>
      </c>
      <c r="R234" t="s" s="185">
        <v>2365</v>
      </c>
      <c r="S234" s="147">
        <f>BA234</f>
        <v>25.4965653123169</v>
      </c>
      <c r="T234" s="138"/>
      <c r="U234" s="138"/>
      <c r="V234" s="138"/>
      <c r="W234" s="138"/>
      <c r="X234" t="s" s="146">
        <f>IF($A234=Y234,"ok","bad")</f>
        <v>2430</v>
      </c>
      <c r="Y234" t="s" s="146">
        <v>2855</v>
      </c>
      <c r="Z234" t="s" s="146">
        <v>2093</v>
      </c>
      <c r="AA234" t="s" s="186">
        <v>27</v>
      </c>
      <c r="AB234" s="141">
        <f>100*AC234</f>
        <v>21.3243517</v>
      </c>
      <c r="AC234" s="190">
        <v>0.213243517</v>
      </c>
      <c r="AD234" t="s" s="187">
        <v>31</v>
      </c>
      <c r="AE234" s="141">
        <v>4.3452793</v>
      </c>
      <c r="AF234" s="190">
        <v>0.043452793</v>
      </c>
      <c r="AG234" s="138"/>
      <c r="AH234" s="145">
        <v>73392</v>
      </c>
      <c r="AI234" s="145">
        <v>37558</v>
      </c>
      <c r="AJ234" s="145">
        <v>97</v>
      </c>
      <c r="AK234" s="145">
        <v>6474</v>
      </c>
      <c r="AL234" s="145">
        <v>8009</v>
      </c>
      <c r="AM234" s="148">
        <f>100*AL234/$AI234</f>
        <v>21.324351669418</v>
      </c>
      <c r="AN234" s="145">
        <f>IF(AM234&gt;$AI$8,1,0)</f>
        <v>0</v>
      </c>
      <c r="AO234" s="148">
        <f>IF($R234=AL$17,AM234,0)</f>
        <v>0</v>
      </c>
      <c r="AP234" s="145">
        <v>16050</v>
      </c>
      <c r="AQ234" s="148">
        <f>100*AP234/$AI234</f>
        <v>42.7339048937643</v>
      </c>
      <c r="AR234" s="145">
        <f>IF(AQ234&gt;$AI$8,1,0)</f>
        <v>0</v>
      </c>
      <c r="AS234" s="148">
        <f>IF($R234=AP$17,AQ234,0)</f>
        <v>0</v>
      </c>
      <c r="AT234" s="145">
        <v>1157</v>
      </c>
      <c r="AU234" s="148">
        <f>100*AT234/$AI234</f>
        <v>3.08056872037915</v>
      </c>
      <c r="AV234" s="145">
        <f>IF(AU234&gt;$AI$8,1,0)</f>
        <v>0</v>
      </c>
      <c r="AW234" s="148">
        <f>IF($R234=AT$17,AU234,0)</f>
        <v>0</v>
      </c>
      <c r="AX234" s="145">
        <v>9576</v>
      </c>
      <c r="AY234" s="148">
        <f>100*AX234/$AI234</f>
        <v>25.4965653123169</v>
      </c>
      <c r="AZ234" s="145">
        <f>IF(AY234&gt;$AI$8,1,0)</f>
        <v>0</v>
      </c>
      <c r="BA234" s="148">
        <f>IF($R234=AX$17,AY234,0)</f>
        <v>25.4965653123169</v>
      </c>
      <c r="BB234" s="145">
        <v>1632</v>
      </c>
      <c r="BC234" s="148">
        <f>100*BB234/$AI234</f>
        <v>4.34527930134725</v>
      </c>
      <c r="BD234" s="145">
        <f>IF(BC234&gt;$AI$8,1,0)</f>
        <v>0</v>
      </c>
      <c r="BE234" s="148">
        <f>IF($R234=BB$17,BC234,0)</f>
        <v>0</v>
      </c>
      <c r="BF234" s="145">
        <v>0</v>
      </c>
      <c r="BG234" s="148">
        <f>100*BF234/$AI234</f>
        <v>0</v>
      </c>
      <c r="BH234" s="145">
        <f>IF(BG234&gt;$AI$8,1,0)</f>
        <v>0</v>
      </c>
      <c r="BI234" s="148">
        <f>IF($R234=BF$17,BG234,0)</f>
        <v>0</v>
      </c>
      <c r="BJ234" s="145">
        <v>0</v>
      </c>
      <c r="BK234" s="148">
        <f>100*BJ234/$AI234</f>
        <v>0</v>
      </c>
      <c r="BL234" s="145">
        <f>IF(BK234&gt;$AI$8,1,0)</f>
        <v>0</v>
      </c>
      <c r="BM234" s="148">
        <f>IF($R234=BJ$17,BK234,0)</f>
        <v>0</v>
      </c>
      <c r="BN234" s="145">
        <v>0</v>
      </c>
      <c r="BO234" s="148">
        <f>100*BN234/$AI234</f>
        <v>0</v>
      </c>
      <c r="BP234" s="145">
        <f>IF(BO234&gt;$AI$8,1,0)</f>
        <v>0</v>
      </c>
      <c r="BQ234" s="148">
        <f>IF($R234=BN$17,BO234,0)</f>
        <v>0</v>
      </c>
      <c r="BR234" s="145">
        <v>0</v>
      </c>
      <c r="BS234" s="148">
        <f>100*BR234/$AI234</f>
        <v>0</v>
      </c>
      <c r="BT234" s="145">
        <f>IF(BS234&gt;$AI$8,1,0)</f>
        <v>0</v>
      </c>
      <c r="BU234" s="148">
        <f>IF($R234=BR$17,BS234,0)</f>
        <v>0</v>
      </c>
      <c r="BV234" s="145">
        <v>0</v>
      </c>
      <c r="BW234" s="148">
        <f>100*BV234/$AI234</f>
        <v>0</v>
      </c>
      <c r="BX234" s="145">
        <f>IF(BW234&gt;$AI$8,1,0)</f>
        <v>0</v>
      </c>
      <c r="BY234" s="148">
        <f>IF($R234=BV$17,BW234,0)</f>
        <v>0</v>
      </c>
      <c r="BZ234" s="145">
        <v>0</v>
      </c>
      <c r="CA234" s="148">
        <f>100*BZ234/$AI234</f>
        <v>0</v>
      </c>
      <c r="CB234" s="145">
        <f>IF(CA234&gt;$AI$8,1,0)</f>
        <v>0</v>
      </c>
      <c r="CC234" s="148">
        <f>IF($R234=BZ$17,CA234,0)</f>
        <v>0</v>
      </c>
      <c r="CD234" s="145">
        <v>0</v>
      </c>
      <c r="CE234" s="148">
        <f>100*CD234/$AI234</f>
        <v>0</v>
      </c>
      <c r="CF234" s="145">
        <f>IF(CE234&gt;$AI$8,1,0)</f>
        <v>0</v>
      </c>
      <c r="CG234" s="148">
        <f>IF($R234=CD$17,CE234,0)</f>
        <v>0</v>
      </c>
      <c r="CH234" s="145">
        <v>0</v>
      </c>
      <c r="CI234" s="148">
        <f>100*CH234/$AI234</f>
        <v>0</v>
      </c>
      <c r="CJ234" s="145">
        <f>IF(CI234&gt;$AI$8,1,0)</f>
        <v>0</v>
      </c>
      <c r="CK234" s="148">
        <f>IF($R234=CH$17,CI234,0)</f>
        <v>0</v>
      </c>
      <c r="CL234" s="145">
        <v>1773</v>
      </c>
      <c r="CM234" s="145">
        <v>0</v>
      </c>
      <c r="CN234" s="149"/>
    </row>
    <row r="235" ht="15.75" customHeight="1">
      <c r="A235" t="s" s="179">
        <v>2858</v>
      </c>
      <c r="B235" t="s" s="180">
        <v>166</v>
      </c>
      <c r="C235" t="s" s="180">
        <v>2859</v>
      </c>
      <c r="D235" t="s" s="181">
        <v>169</v>
      </c>
      <c r="E235" t="s" s="182">
        <v>79</v>
      </c>
      <c r="F235" t="s" s="130">
        <v>46</v>
      </c>
      <c r="G235" t="s" s="130">
        <v>174</v>
      </c>
      <c r="H235" t="s" s="130">
        <v>175</v>
      </c>
      <c r="I235" t="s" s="130">
        <v>64</v>
      </c>
      <c r="J235" t="s" s="130">
        <v>50</v>
      </c>
      <c r="K235" t="s" s="183">
        <f>_xlfn.IFS(Q235=0,O235,T235=1,R235,U235=1,AA235)</f>
        <v>28</v>
      </c>
      <c r="L235" s="189">
        <f>_xlfn.IFS(Q235=0,P235,T235=1,S235,U235=1,AB235)</f>
        <v>46.7447693974118</v>
      </c>
      <c r="M235" t="s" s="130">
        <f>IF(O235="Lab","over","under")</f>
        <v>2429</v>
      </c>
      <c r="N235" s="173">
        <v>1</v>
      </c>
      <c r="O235" t="s" s="184">
        <v>28</v>
      </c>
      <c r="P235" s="131">
        <f>AQ235</f>
        <v>46.7447693974118</v>
      </c>
      <c r="Q235" s="173">
        <f>T235+U235+V235</f>
        <v>0</v>
      </c>
      <c r="R235" t="s" s="185">
        <v>2365</v>
      </c>
      <c r="S235" s="131">
        <f>BA235</f>
        <v>33.2107633544268</v>
      </c>
      <c r="T235" s="169"/>
      <c r="U235" s="169"/>
      <c r="V235" s="169"/>
      <c r="W235" s="169"/>
      <c r="X235" t="s" s="130">
        <f>IF($A235=Y235,"ok","bad")</f>
        <v>2430</v>
      </c>
      <c r="Y235" t="s" s="130">
        <v>2858</v>
      </c>
      <c r="Z235" t="s" s="130">
        <v>2859</v>
      </c>
      <c r="AA235" t="s" s="186">
        <v>27</v>
      </c>
      <c r="AB235" s="125">
        <f>100*AC235</f>
        <v>9.255458600000001</v>
      </c>
      <c r="AC235" s="191">
        <v>0.09255458599999999</v>
      </c>
      <c r="AD235" t="s" s="187">
        <v>31</v>
      </c>
      <c r="AE235" s="125">
        <v>4.3355567</v>
      </c>
      <c r="AF235" s="191">
        <v>0.043355567</v>
      </c>
      <c r="AG235" s="169"/>
      <c r="AH235" s="173">
        <v>75853</v>
      </c>
      <c r="AI235" s="173">
        <v>35082</v>
      </c>
      <c r="AJ235" s="173">
        <v>78</v>
      </c>
      <c r="AK235" s="173">
        <v>4748</v>
      </c>
      <c r="AL235" s="173">
        <v>3247</v>
      </c>
      <c r="AM235" s="175">
        <f>100*AL235/$AI235</f>
        <v>9.255458639758279</v>
      </c>
      <c r="AN235" s="173">
        <f>IF(AM235&gt;$AI$8,1,0)</f>
        <v>0</v>
      </c>
      <c r="AO235" s="175">
        <f>IF($R235=AL$17,AM235,0)</f>
        <v>0</v>
      </c>
      <c r="AP235" s="173">
        <v>16399</v>
      </c>
      <c r="AQ235" s="175">
        <f>100*AP235/$AI235</f>
        <v>46.7447693974118</v>
      </c>
      <c r="AR235" s="173">
        <f>IF(AQ235&gt;$AI$8,1,0)</f>
        <v>0</v>
      </c>
      <c r="AS235" s="175">
        <f>IF($R235=AP$17,AQ235,0)</f>
        <v>0</v>
      </c>
      <c r="AT235" s="173">
        <v>1172</v>
      </c>
      <c r="AU235" s="175">
        <f>100*AT235/$AI235</f>
        <v>3.34074454136024</v>
      </c>
      <c r="AV235" s="173">
        <f>IF(AU235&gt;$AI$8,1,0)</f>
        <v>0</v>
      </c>
      <c r="AW235" s="175">
        <f>IF($R235=AT$17,AU235,0)</f>
        <v>0</v>
      </c>
      <c r="AX235" s="173">
        <v>11651</v>
      </c>
      <c r="AY235" s="175">
        <f>100*AX235/$AI235</f>
        <v>33.2107633544268</v>
      </c>
      <c r="AZ235" s="173">
        <f>IF(AY235&gt;$AI$8,1,0)</f>
        <v>0</v>
      </c>
      <c r="BA235" s="175">
        <f>IF($R235=AX$17,AY235,0)</f>
        <v>33.2107633544268</v>
      </c>
      <c r="BB235" s="173">
        <v>1521</v>
      </c>
      <c r="BC235" s="175">
        <f>100*BB235/$AI235</f>
        <v>4.33555669574141</v>
      </c>
      <c r="BD235" s="173">
        <f>IF(BC235&gt;$AI$8,1,0)</f>
        <v>0</v>
      </c>
      <c r="BE235" s="175">
        <f>IF($R235=BB$17,BC235,0)</f>
        <v>0</v>
      </c>
      <c r="BF235" s="173">
        <v>0</v>
      </c>
      <c r="BG235" s="175">
        <f>100*BF235/$AI235</f>
        <v>0</v>
      </c>
      <c r="BH235" s="173">
        <f>IF(BG235&gt;$AI$8,1,0)</f>
        <v>0</v>
      </c>
      <c r="BI235" s="175">
        <f>IF($R235=BF$17,BG235,0)</f>
        <v>0</v>
      </c>
      <c r="BJ235" s="173">
        <v>0</v>
      </c>
      <c r="BK235" s="175">
        <f>100*BJ235/$AI235</f>
        <v>0</v>
      </c>
      <c r="BL235" s="173">
        <f>IF(BK235&gt;$AI$8,1,0)</f>
        <v>0</v>
      </c>
      <c r="BM235" s="175">
        <f>IF($R235=BJ$17,BK235,0)</f>
        <v>0</v>
      </c>
      <c r="BN235" s="173">
        <v>0</v>
      </c>
      <c r="BO235" s="175">
        <f>100*BN235/$AI235</f>
        <v>0</v>
      </c>
      <c r="BP235" s="173">
        <f>IF(BO235&gt;$AI$8,1,0)</f>
        <v>0</v>
      </c>
      <c r="BQ235" s="175">
        <f>IF($R235=BN$17,BO235,0)</f>
        <v>0</v>
      </c>
      <c r="BR235" s="173">
        <v>0</v>
      </c>
      <c r="BS235" s="175">
        <f>100*BR235/$AI235</f>
        <v>0</v>
      </c>
      <c r="BT235" s="173">
        <f>IF(BS235&gt;$AI$8,1,0)</f>
        <v>0</v>
      </c>
      <c r="BU235" s="175">
        <f>IF($R235=BR$17,BS235,0)</f>
        <v>0</v>
      </c>
      <c r="BV235" s="173">
        <v>0</v>
      </c>
      <c r="BW235" s="175">
        <f>100*BV235/$AI235</f>
        <v>0</v>
      </c>
      <c r="BX235" s="173">
        <f>IF(BW235&gt;$AI$8,1,0)</f>
        <v>0</v>
      </c>
      <c r="BY235" s="175">
        <f>IF($R235=BV$17,BW235,0)</f>
        <v>0</v>
      </c>
      <c r="BZ235" s="173">
        <v>0</v>
      </c>
      <c r="CA235" s="175">
        <f>100*BZ235/$AI235</f>
        <v>0</v>
      </c>
      <c r="CB235" s="173">
        <f>IF(CA235&gt;$AI$8,1,0)</f>
        <v>0</v>
      </c>
      <c r="CC235" s="175">
        <f>IF($R235=BZ$17,CA235,0)</f>
        <v>0</v>
      </c>
      <c r="CD235" s="173">
        <v>0</v>
      </c>
      <c r="CE235" s="175">
        <f>100*CD235/$AI235</f>
        <v>0</v>
      </c>
      <c r="CF235" s="173">
        <f>IF(CE235&gt;$AI$8,1,0)</f>
        <v>0</v>
      </c>
      <c r="CG235" s="175">
        <f>IF($R235=CD$17,CE235,0)</f>
        <v>0</v>
      </c>
      <c r="CH235" s="173">
        <v>0</v>
      </c>
      <c r="CI235" s="175">
        <f>100*CH235/$AI235</f>
        <v>0</v>
      </c>
      <c r="CJ235" s="173">
        <f>IF(CI235&gt;$AI$8,1,0)</f>
        <v>0</v>
      </c>
      <c r="CK235" s="175">
        <f>IF($R235=CH$17,CI235,0)</f>
        <v>0</v>
      </c>
      <c r="CL235" s="173">
        <v>0</v>
      </c>
      <c r="CM235" s="173">
        <v>0</v>
      </c>
      <c r="CN235" s="176"/>
    </row>
    <row r="236" ht="15.75" customHeight="1">
      <c r="A236" t="s" s="179">
        <v>2860</v>
      </c>
      <c r="B236" t="s" s="180">
        <v>90</v>
      </c>
      <c r="C236" t="s" s="180">
        <v>368</v>
      </c>
      <c r="D236" t="s" s="181">
        <v>93</v>
      </c>
      <c r="E236" t="s" s="188">
        <v>79</v>
      </c>
      <c r="F236" t="s" s="146">
        <v>80</v>
      </c>
      <c r="G236" t="s" s="146">
        <v>369</v>
      </c>
      <c r="H236" t="s" s="146">
        <v>370</v>
      </c>
      <c r="I236" t="s" s="146">
        <v>49</v>
      </c>
      <c r="J236" t="s" s="146">
        <v>50</v>
      </c>
      <c r="K236" t="s" s="183">
        <f>O236</f>
        <v>28</v>
      </c>
      <c r="L236" s="189">
        <f>P236</f>
        <v>68.7474279835391</v>
      </c>
      <c r="M236" t="s" s="146">
        <f>IF(O236="Lab","over","under")</f>
        <v>2429</v>
      </c>
      <c r="N236" s="145">
        <v>1</v>
      </c>
      <c r="O236" t="s" s="184">
        <v>28</v>
      </c>
      <c r="P236" s="147">
        <f>AQ236</f>
        <v>68.7474279835391</v>
      </c>
      <c r="Q236" s="145">
        <f>T236+U236+V236</f>
        <v>0</v>
      </c>
      <c r="R236" t="s" s="185">
        <v>2365</v>
      </c>
      <c r="S236" s="147">
        <f>BA236</f>
        <v>12.2067901234568</v>
      </c>
      <c r="T236" s="138"/>
      <c r="U236" s="138"/>
      <c r="V236" s="138"/>
      <c r="W236" s="138"/>
      <c r="X236" t="s" s="146">
        <f>IF($A236=Y236,"ok","bad")</f>
        <v>2430</v>
      </c>
      <c r="Y236" t="s" s="146">
        <v>2860</v>
      </c>
      <c r="Z236" t="s" s="146">
        <v>368</v>
      </c>
      <c r="AA236" t="s" s="186">
        <v>31</v>
      </c>
      <c r="AB236" s="141">
        <f>100*AC236</f>
        <v>10.0411523</v>
      </c>
      <c r="AC236" s="190">
        <v>0.100411523</v>
      </c>
      <c r="AD236" t="s" s="187">
        <v>27</v>
      </c>
      <c r="AE236" s="141">
        <v>4.3055556</v>
      </c>
      <c r="AF236" s="190">
        <v>0.043055556</v>
      </c>
      <c r="AG236" s="138"/>
      <c r="AH236" s="145">
        <v>73037</v>
      </c>
      <c r="AI236" s="145">
        <v>38880</v>
      </c>
      <c r="AJ236" s="145">
        <v>139</v>
      </c>
      <c r="AK236" s="145">
        <v>21983</v>
      </c>
      <c r="AL236" s="145">
        <v>1674</v>
      </c>
      <c r="AM236" s="148">
        <f>100*AL236/$AI236</f>
        <v>4.30555555555556</v>
      </c>
      <c r="AN236" s="145">
        <f>IF(AM236&gt;$AI$8,1,0)</f>
        <v>0</v>
      </c>
      <c r="AO236" s="148">
        <f>IF($R236=AL$17,AM236,0)</f>
        <v>0</v>
      </c>
      <c r="AP236" s="145">
        <v>26729</v>
      </c>
      <c r="AQ236" s="148">
        <f>100*AP236/$AI236</f>
        <v>68.7474279835391</v>
      </c>
      <c r="AR236" s="145">
        <f>IF(AQ236&gt;$AI$8,1,0)</f>
        <v>1</v>
      </c>
      <c r="AS236" s="148">
        <f>IF($R236=AP$17,AQ236,0)</f>
        <v>0</v>
      </c>
      <c r="AT236" s="145">
        <v>1301</v>
      </c>
      <c r="AU236" s="148">
        <f>100*AT236/$AI236</f>
        <v>3.34619341563786</v>
      </c>
      <c r="AV236" s="145">
        <f>IF(AU236&gt;$AI$8,1,0)</f>
        <v>0</v>
      </c>
      <c r="AW236" s="148">
        <f>IF($R236=AT$17,AU236,0)</f>
        <v>0</v>
      </c>
      <c r="AX236" s="145">
        <v>4746</v>
      </c>
      <c r="AY236" s="148">
        <f>100*AX236/$AI236</f>
        <v>12.2067901234568</v>
      </c>
      <c r="AZ236" s="145">
        <f>IF(AY236&gt;$AI$8,1,0)</f>
        <v>0</v>
      </c>
      <c r="BA236" s="148">
        <f>IF($R236=AX$17,AY236,0)</f>
        <v>12.2067901234568</v>
      </c>
      <c r="BB236" s="145">
        <v>3904</v>
      </c>
      <c r="BC236" s="148">
        <f>100*BB236/$AI236</f>
        <v>10.0411522633745</v>
      </c>
      <c r="BD236" s="145">
        <f>IF(BC236&gt;$AI$8,1,0)</f>
        <v>0</v>
      </c>
      <c r="BE236" s="148">
        <f>IF($R236=BB$17,BC236,0)</f>
        <v>0</v>
      </c>
      <c r="BF236" s="145">
        <v>0</v>
      </c>
      <c r="BG236" s="148">
        <f>100*BF236/$AI236</f>
        <v>0</v>
      </c>
      <c r="BH236" s="145">
        <f>IF(BG236&gt;$AI$8,1,0)</f>
        <v>0</v>
      </c>
      <c r="BI236" s="148">
        <f>IF($R236=BF$17,BG236,0)</f>
        <v>0</v>
      </c>
      <c r="BJ236" s="145">
        <v>0</v>
      </c>
      <c r="BK236" s="148">
        <f>100*BJ236/$AI236</f>
        <v>0</v>
      </c>
      <c r="BL236" s="145">
        <f>IF(BK236&gt;$AI$8,1,0)</f>
        <v>0</v>
      </c>
      <c r="BM236" s="148">
        <f>IF($R236=BJ$17,BK236,0)</f>
        <v>0</v>
      </c>
      <c r="BN236" s="145">
        <v>0</v>
      </c>
      <c r="BO236" s="148">
        <f>100*BN236/$AI236</f>
        <v>0</v>
      </c>
      <c r="BP236" s="145">
        <f>IF(BO236&gt;$AI$8,1,0)</f>
        <v>0</v>
      </c>
      <c r="BQ236" s="148">
        <f>IF($R236=BN$17,BO236,0)</f>
        <v>0</v>
      </c>
      <c r="BR236" s="145">
        <v>0</v>
      </c>
      <c r="BS236" s="148">
        <f>100*BR236/$AI236</f>
        <v>0</v>
      </c>
      <c r="BT236" s="145">
        <f>IF(BS236&gt;$AI$8,1,0)</f>
        <v>0</v>
      </c>
      <c r="BU236" s="148">
        <f>IF($R236=BR$17,BS236,0)</f>
        <v>0</v>
      </c>
      <c r="BV236" s="145">
        <v>0</v>
      </c>
      <c r="BW236" s="148">
        <f>100*BV236/$AI236</f>
        <v>0</v>
      </c>
      <c r="BX236" s="145">
        <f>IF(BW236&gt;$AI$8,1,0)</f>
        <v>0</v>
      </c>
      <c r="BY236" s="148">
        <f>IF($R236=BV$17,BW236,0)</f>
        <v>0</v>
      </c>
      <c r="BZ236" s="145">
        <v>0</v>
      </c>
      <c r="CA236" s="148">
        <f>100*BZ236/$AI236</f>
        <v>0</v>
      </c>
      <c r="CB236" s="145">
        <f>IF(CA236&gt;$AI$8,1,0)</f>
        <v>0</v>
      </c>
      <c r="CC236" s="148">
        <f>IF($R236=BZ$17,CA236,0)</f>
        <v>0</v>
      </c>
      <c r="CD236" s="145">
        <v>0</v>
      </c>
      <c r="CE236" s="148">
        <f>100*CD236/$AI236</f>
        <v>0</v>
      </c>
      <c r="CF236" s="145">
        <f>IF(CE236&gt;$AI$8,1,0)</f>
        <v>0</v>
      </c>
      <c r="CG236" s="148">
        <f>IF($R236=CD$17,CE236,0)</f>
        <v>0</v>
      </c>
      <c r="CH236" s="145">
        <v>0</v>
      </c>
      <c r="CI236" s="148">
        <f>100*CH236/$AI236</f>
        <v>0</v>
      </c>
      <c r="CJ236" s="145">
        <f>IF(CI236&gt;$AI$8,1,0)</f>
        <v>0</v>
      </c>
      <c r="CK236" s="148">
        <f>IF($R236=CH$17,CI236,0)</f>
        <v>0</v>
      </c>
      <c r="CL236" s="145">
        <v>0</v>
      </c>
      <c r="CM236" s="145">
        <v>0</v>
      </c>
      <c r="CN236" s="149"/>
    </row>
    <row r="237" ht="15.75" customHeight="1">
      <c r="A237" t="s" s="179">
        <v>2861</v>
      </c>
      <c r="B237" t="s" s="180">
        <v>84</v>
      </c>
      <c r="C237" t="s" s="180">
        <v>2289</v>
      </c>
      <c r="D237" t="s" s="181">
        <v>86</v>
      </c>
      <c r="E237" t="s" s="182">
        <v>79</v>
      </c>
      <c r="F237" t="s" s="130">
        <v>80</v>
      </c>
      <c r="G237" t="s" s="130">
        <v>2862</v>
      </c>
      <c r="H237" t="s" s="130">
        <v>2863</v>
      </c>
      <c r="I237" t="s" s="130">
        <v>64</v>
      </c>
      <c r="J237" t="s" s="130">
        <v>1733</v>
      </c>
      <c r="K237" t="s" s="183">
        <f>_xlfn.IFS(Q237=0,O237,T237=1,R237,U237=1,AA237)</f>
        <v>28</v>
      </c>
      <c r="L237" s="189">
        <f>_xlfn.IFS(Q237=0,P237,T237=1,S237,U237=1,AB237)</f>
        <v>42.9030610712247</v>
      </c>
      <c r="M237" t="s" s="130">
        <f>IF(O237="Lab","over","under")</f>
        <v>2429</v>
      </c>
      <c r="N237" s="173">
        <v>1</v>
      </c>
      <c r="O237" t="s" s="184">
        <v>28</v>
      </c>
      <c r="P237" s="131">
        <f>AQ237</f>
        <v>42.9030610712247</v>
      </c>
      <c r="Q237" s="173">
        <f>T237+U237+V237</f>
        <v>0</v>
      </c>
      <c r="R237" t="s" s="185">
        <v>27</v>
      </c>
      <c r="S237" s="131">
        <f>AO237</f>
        <v>26.6153984799784</v>
      </c>
      <c r="T237" s="169"/>
      <c r="U237" s="169"/>
      <c r="V237" s="169"/>
      <c r="W237" s="169"/>
      <c r="X237" t="s" s="130">
        <f>IF($A237=Y237,"ok","bad")</f>
        <v>2430</v>
      </c>
      <c r="Y237" t="s" s="130">
        <v>2861</v>
      </c>
      <c r="Z237" t="s" s="130">
        <v>2289</v>
      </c>
      <c r="AA237" t="s" s="186">
        <v>2365</v>
      </c>
      <c r="AB237" s="125">
        <f>100*AC237</f>
        <v>23.1938478</v>
      </c>
      <c r="AC237" s="191">
        <v>0.231938478</v>
      </c>
      <c r="AD237" t="s" s="187">
        <v>31</v>
      </c>
      <c r="AE237" s="125">
        <v>4.2776893</v>
      </c>
      <c r="AF237" s="191">
        <v>0.042776893</v>
      </c>
      <c r="AG237" s="169"/>
      <c r="AH237" s="173">
        <v>70715</v>
      </c>
      <c r="AI237" s="173">
        <v>33289</v>
      </c>
      <c r="AJ237" s="173">
        <v>107</v>
      </c>
      <c r="AK237" s="173">
        <v>5422</v>
      </c>
      <c r="AL237" s="173">
        <v>8860</v>
      </c>
      <c r="AM237" s="175">
        <f>100*AL237/$AI237</f>
        <v>26.6153984799784</v>
      </c>
      <c r="AN237" s="173">
        <f>IF(AM237&gt;$AI$8,1,0)</f>
        <v>0</v>
      </c>
      <c r="AO237" s="175">
        <f>IF($R237=AL$17,AM237,0)</f>
        <v>26.6153984799784</v>
      </c>
      <c r="AP237" s="173">
        <v>14282</v>
      </c>
      <c r="AQ237" s="175">
        <f>100*AP237/$AI237</f>
        <v>42.9030610712247</v>
      </c>
      <c r="AR237" s="173">
        <f>IF(AQ237&gt;$AI$8,1,0)</f>
        <v>0</v>
      </c>
      <c r="AS237" s="175">
        <f>IF($R237=AP$17,AQ237,0)</f>
        <v>0</v>
      </c>
      <c r="AT237" s="173">
        <v>1002</v>
      </c>
      <c r="AU237" s="175">
        <f>100*AT237/$AI237</f>
        <v>3.01000330439485</v>
      </c>
      <c r="AV237" s="173">
        <f>IF(AU237&gt;$AI$8,1,0)</f>
        <v>0</v>
      </c>
      <c r="AW237" s="175">
        <f>IF($R237=AT$17,AU237,0)</f>
        <v>0</v>
      </c>
      <c r="AX237" s="173">
        <v>7721</v>
      </c>
      <c r="AY237" s="175">
        <f>100*AX237/$AI237</f>
        <v>23.1938478175974</v>
      </c>
      <c r="AZ237" s="173">
        <f>IF(AY237&gt;$AI$8,1,0)</f>
        <v>0</v>
      </c>
      <c r="BA237" s="175">
        <f>IF($R237=AX$17,AY237,0)</f>
        <v>0</v>
      </c>
      <c r="BB237" s="173">
        <v>1424</v>
      </c>
      <c r="BC237" s="175">
        <f>100*BB237/$AI237</f>
        <v>4.27768932680465</v>
      </c>
      <c r="BD237" s="173">
        <f>IF(BC237&gt;$AI$8,1,0)</f>
        <v>0</v>
      </c>
      <c r="BE237" s="175">
        <f>IF($R237=BB$17,BC237,0)</f>
        <v>0</v>
      </c>
      <c r="BF237" s="173">
        <v>0</v>
      </c>
      <c r="BG237" s="175">
        <f>100*BF237/$AI237</f>
        <v>0</v>
      </c>
      <c r="BH237" s="173">
        <f>IF(BG237&gt;$AI$8,1,0)</f>
        <v>0</v>
      </c>
      <c r="BI237" s="175">
        <f>IF($R237=BF$17,BG237,0)</f>
        <v>0</v>
      </c>
      <c r="BJ237" s="173">
        <v>0</v>
      </c>
      <c r="BK237" s="175">
        <f>100*BJ237/$AI237</f>
        <v>0</v>
      </c>
      <c r="BL237" s="173">
        <f>IF(BK237&gt;$AI$8,1,0)</f>
        <v>0</v>
      </c>
      <c r="BM237" s="175">
        <f>IF($R237=BJ$17,BK237,0)</f>
        <v>0</v>
      </c>
      <c r="BN237" s="173">
        <v>0</v>
      </c>
      <c r="BO237" s="175">
        <f>100*BN237/$AI237</f>
        <v>0</v>
      </c>
      <c r="BP237" s="173">
        <f>IF(BO237&gt;$AI$8,1,0)</f>
        <v>0</v>
      </c>
      <c r="BQ237" s="175">
        <f>IF($R237=BN$17,BO237,0)</f>
        <v>0</v>
      </c>
      <c r="BR237" s="173">
        <v>0</v>
      </c>
      <c r="BS237" s="175">
        <f>100*BR237/$AI237</f>
        <v>0</v>
      </c>
      <c r="BT237" s="173">
        <f>IF(BS237&gt;$AI$8,1,0)</f>
        <v>0</v>
      </c>
      <c r="BU237" s="175">
        <f>IF($R237=BR$17,BS237,0)</f>
        <v>0</v>
      </c>
      <c r="BV237" s="173">
        <v>0</v>
      </c>
      <c r="BW237" s="175">
        <f>100*BV237/$AI237</f>
        <v>0</v>
      </c>
      <c r="BX237" s="173">
        <f>IF(BW237&gt;$AI$8,1,0)</f>
        <v>0</v>
      </c>
      <c r="BY237" s="175">
        <f>IF($R237=BV$17,BW237,0)</f>
        <v>0</v>
      </c>
      <c r="BZ237" s="173">
        <v>0</v>
      </c>
      <c r="CA237" s="175">
        <f>100*BZ237/$AI237</f>
        <v>0</v>
      </c>
      <c r="CB237" s="173">
        <f>IF(CA237&gt;$AI$8,1,0)</f>
        <v>0</v>
      </c>
      <c r="CC237" s="175">
        <f>IF($R237=BZ$17,CA237,0)</f>
        <v>0</v>
      </c>
      <c r="CD237" s="173">
        <v>0</v>
      </c>
      <c r="CE237" s="175">
        <f>100*CD237/$AI237</f>
        <v>0</v>
      </c>
      <c r="CF237" s="173">
        <f>IF(CE237&gt;$AI$8,1,0)</f>
        <v>0</v>
      </c>
      <c r="CG237" s="175">
        <f>IF($R237=CD$17,CE237,0)</f>
        <v>0</v>
      </c>
      <c r="CH237" s="173">
        <v>0</v>
      </c>
      <c r="CI237" s="175">
        <f>100*CH237/$AI237</f>
        <v>0</v>
      </c>
      <c r="CJ237" s="173">
        <f>IF(CI237&gt;$AI$8,1,0)</f>
        <v>0</v>
      </c>
      <c r="CK237" s="175">
        <f>IF($R237=CH$17,CI237,0)</f>
        <v>0</v>
      </c>
      <c r="CL237" s="173">
        <v>145</v>
      </c>
      <c r="CM237" s="173">
        <v>0</v>
      </c>
      <c r="CN237" s="176"/>
    </row>
    <row r="238" ht="15.75" customHeight="1">
      <c r="A238" t="s" s="179">
        <v>2864</v>
      </c>
      <c r="B238" t="s" s="180">
        <v>256</v>
      </c>
      <c r="C238" t="s" s="180">
        <v>2865</v>
      </c>
      <c r="D238" t="s" s="181">
        <v>259</v>
      </c>
      <c r="E238" t="s" s="188">
        <v>79</v>
      </c>
      <c r="F238" t="s" s="146">
        <v>46</v>
      </c>
      <c r="G238" t="s" s="146">
        <v>1114</v>
      </c>
      <c r="H238" t="s" s="146">
        <v>2866</v>
      </c>
      <c r="I238" t="s" s="146">
        <v>49</v>
      </c>
      <c r="J238" t="s" s="146">
        <v>1733</v>
      </c>
      <c r="K238" t="s" s="183">
        <f>_xlfn.IFS(Q238=0,O238,T238=1,R238,U238=1,AA238)</f>
        <v>28</v>
      </c>
      <c r="L238" s="189">
        <f>_xlfn.IFS(Q238=0,P238,T238=1,S238,U238=1,AB238)</f>
        <v>46.1627264970135</v>
      </c>
      <c r="M238" t="s" s="146">
        <f>IF(O238="Lab","over","under")</f>
        <v>2429</v>
      </c>
      <c r="N238" s="145">
        <v>1</v>
      </c>
      <c r="O238" t="s" s="184">
        <v>28</v>
      </c>
      <c r="P238" s="147">
        <f>AQ238</f>
        <v>46.1627264970135</v>
      </c>
      <c r="Q238" s="145">
        <f>T238+U238+V238</f>
        <v>0</v>
      </c>
      <c r="R238" t="s" s="185">
        <v>2365</v>
      </c>
      <c r="S238" s="147">
        <f>BA238</f>
        <v>23.9798223159163</v>
      </c>
      <c r="T238" s="138"/>
      <c r="U238" s="138"/>
      <c r="V238" s="138"/>
      <c r="W238" s="138"/>
      <c r="X238" t="s" s="146">
        <f>IF($A238=Y238,"ok","bad")</f>
        <v>2430</v>
      </c>
      <c r="Y238" t="s" s="146">
        <v>2864</v>
      </c>
      <c r="Z238" t="s" s="146">
        <v>2865</v>
      </c>
      <c r="AA238" t="s" s="186">
        <v>27</v>
      </c>
      <c r="AB238" s="141">
        <f>100*AC238</f>
        <v>20.5666817</v>
      </c>
      <c r="AC238" s="190">
        <v>0.205666817</v>
      </c>
      <c r="AD238" t="s" s="187">
        <v>31</v>
      </c>
      <c r="AE238" s="141">
        <v>4.2689354</v>
      </c>
      <c r="AF238" s="190">
        <v>0.042689354</v>
      </c>
      <c r="AG238" s="138"/>
      <c r="AH238" s="145">
        <v>72215</v>
      </c>
      <c r="AI238" s="145">
        <v>39846</v>
      </c>
      <c r="AJ238" s="145">
        <v>79</v>
      </c>
      <c r="AK238" s="145">
        <v>8839</v>
      </c>
      <c r="AL238" s="145">
        <v>8195</v>
      </c>
      <c r="AM238" s="148">
        <f>100*AL238/$AI238</f>
        <v>20.5666817246399</v>
      </c>
      <c r="AN238" s="145">
        <f>IF(AM238&gt;$AI$8,1,0)</f>
        <v>0</v>
      </c>
      <c r="AO238" s="148">
        <f>IF($R238=AL$17,AM238,0)</f>
        <v>0</v>
      </c>
      <c r="AP238" s="145">
        <v>18394</v>
      </c>
      <c r="AQ238" s="148">
        <f>100*AP238/$AI238</f>
        <v>46.1627264970135</v>
      </c>
      <c r="AR238" s="145">
        <f>IF(AQ238&gt;$AI$8,1,0)</f>
        <v>0</v>
      </c>
      <c r="AS238" s="148">
        <f>IF($R238=AP$17,AQ238,0)</f>
        <v>0</v>
      </c>
      <c r="AT238" s="145">
        <v>1491</v>
      </c>
      <c r="AU238" s="148">
        <f>100*AT238/$AI238</f>
        <v>3.74190633940672</v>
      </c>
      <c r="AV238" s="145">
        <f>IF(AU238&gt;$AI$8,1,0)</f>
        <v>0</v>
      </c>
      <c r="AW238" s="148">
        <f>IF($R238=AT$17,AU238,0)</f>
        <v>0</v>
      </c>
      <c r="AX238" s="145">
        <v>9555</v>
      </c>
      <c r="AY238" s="148">
        <f>100*AX238/$AI238</f>
        <v>23.9798223159163</v>
      </c>
      <c r="AZ238" s="145">
        <f>IF(AY238&gt;$AI$8,1,0)</f>
        <v>0</v>
      </c>
      <c r="BA238" s="148">
        <f>IF($R238=AX$17,AY238,0)</f>
        <v>23.9798223159163</v>
      </c>
      <c r="BB238" s="145">
        <v>1701</v>
      </c>
      <c r="BC238" s="148">
        <f>100*BB238/$AI238</f>
        <v>4.26893540129499</v>
      </c>
      <c r="BD238" s="145">
        <f>IF(BC238&gt;$AI$8,1,0)</f>
        <v>0</v>
      </c>
      <c r="BE238" s="148">
        <f>IF($R238=BB$17,BC238,0)</f>
        <v>0</v>
      </c>
      <c r="BF238" s="145">
        <v>0</v>
      </c>
      <c r="BG238" s="148">
        <f>100*BF238/$AI238</f>
        <v>0</v>
      </c>
      <c r="BH238" s="145">
        <f>IF(BG238&gt;$AI$8,1,0)</f>
        <v>0</v>
      </c>
      <c r="BI238" s="148">
        <f>IF($R238=BF$17,BG238,0)</f>
        <v>0</v>
      </c>
      <c r="BJ238" s="145">
        <v>0</v>
      </c>
      <c r="BK238" s="148">
        <f>100*BJ238/$AI238</f>
        <v>0</v>
      </c>
      <c r="BL238" s="145">
        <f>IF(BK238&gt;$AI$8,1,0)</f>
        <v>0</v>
      </c>
      <c r="BM238" s="148">
        <f>IF($R238=BJ$17,BK238,0)</f>
        <v>0</v>
      </c>
      <c r="BN238" s="145">
        <v>0</v>
      </c>
      <c r="BO238" s="148">
        <f>100*BN238/$AI238</f>
        <v>0</v>
      </c>
      <c r="BP238" s="145">
        <f>IF(BO238&gt;$AI$8,1,0)</f>
        <v>0</v>
      </c>
      <c r="BQ238" s="148">
        <f>IF($R238=BN$17,BO238,0)</f>
        <v>0</v>
      </c>
      <c r="BR238" s="145">
        <v>0</v>
      </c>
      <c r="BS238" s="148">
        <f>100*BR238/$AI238</f>
        <v>0</v>
      </c>
      <c r="BT238" s="145">
        <f>IF(BS238&gt;$AI$8,1,0)</f>
        <v>0</v>
      </c>
      <c r="BU238" s="148">
        <f>IF($R238=BR$17,BS238,0)</f>
        <v>0</v>
      </c>
      <c r="BV238" s="145">
        <v>0</v>
      </c>
      <c r="BW238" s="148">
        <f>100*BV238/$AI238</f>
        <v>0</v>
      </c>
      <c r="BX238" s="145">
        <f>IF(BW238&gt;$AI$8,1,0)</f>
        <v>0</v>
      </c>
      <c r="BY238" s="148">
        <f>IF($R238=BV$17,BW238,0)</f>
        <v>0</v>
      </c>
      <c r="BZ238" s="145">
        <v>0</v>
      </c>
      <c r="CA238" s="148">
        <f>100*BZ238/$AI238</f>
        <v>0</v>
      </c>
      <c r="CB238" s="145">
        <f>IF(CA238&gt;$AI$8,1,0)</f>
        <v>0</v>
      </c>
      <c r="CC238" s="148">
        <f>IF($R238=BZ$17,CA238,0)</f>
        <v>0</v>
      </c>
      <c r="CD238" s="145">
        <v>0</v>
      </c>
      <c r="CE238" s="148">
        <f>100*CD238/$AI238</f>
        <v>0</v>
      </c>
      <c r="CF238" s="145">
        <f>IF(CE238&gt;$AI$8,1,0)</f>
        <v>0</v>
      </c>
      <c r="CG238" s="148">
        <f>IF($R238=CD$17,CE238,0)</f>
        <v>0</v>
      </c>
      <c r="CH238" s="196">
        <v>0</v>
      </c>
      <c r="CI238" s="148">
        <f>100*CH238/$AI238</f>
        <v>0</v>
      </c>
      <c r="CJ238" s="145">
        <f>IF(CI238&gt;$AI$8,1,0)</f>
        <v>0</v>
      </c>
      <c r="CK238" s="148">
        <f>IF($R238=CH$17,CI238,0)</f>
        <v>0</v>
      </c>
      <c r="CL238" s="145">
        <v>488</v>
      </c>
      <c r="CM238" s="145">
        <v>0</v>
      </c>
      <c r="CN238" s="149"/>
    </row>
    <row r="239" ht="15.75" customHeight="1">
      <c r="A239" t="s" s="179">
        <v>2867</v>
      </c>
      <c r="B239" t="s" s="180">
        <v>228</v>
      </c>
      <c r="C239" t="s" s="180">
        <v>229</v>
      </c>
      <c r="D239" t="s" s="181">
        <v>230</v>
      </c>
      <c r="E239" t="s" s="182">
        <v>230</v>
      </c>
      <c r="F239" t="s" s="130">
        <v>80</v>
      </c>
      <c r="G239" t="s" s="130">
        <v>231</v>
      </c>
      <c r="H239" t="s" s="130">
        <v>232</v>
      </c>
      <c r="I239" t="s" s="130">
        <v>49</v>
      </c>
      <c r="J239" t="s" s="130">
        <v>233</v>
      </c>
      <c r="K239" t="s" s="183">
        <f>_xlfn.IFS(Q239=0,O239,T239=1,R239,U239=1,AA239)</f>
        <v>34</v>
      </c>
      <c r="L239" s="189">
        <f>_xlfn.IFS(Q239=0,P239,T239=1,S239,U239=1,AB239)</f>
        <v>46.583618226947</v>
      </c>
      <c r="M239" t="s" s="130">
        <v>2429</v>
      </c>
      <c r="N239" s="173">
        <v>1</v>
      </c>
      <c r="O239" t="s" s="184">
        <v>34</v>
      </c>
      <c r="P239" s="131">
        <f>BO239</f>
        <v>46.583618226947</v>
      </c>
      <c r="Q239" s="173">
        <f>T239+U239+V239</f>
        <v>0</v>
      </c>
      <c r="R239" t="s" s="185">
        <v>2390</v>
      </c>
      <c r="S239" s="131">
        <f>CE239</f>
        <v>40.3175197864469</v>
      </c>
      <c r="T239" s="169"/>
      <c r="U239" s="169"/>
      <c r="V239" s="169"/>
      <c r="W239" s="169"/>
      <c r="X239" t="s" s="130">
        <f>IF($A239=Y239,"ok","bad")</f>
        <v>2430</v>
      </c>
      <c r="Y239" t="s" s="130">
        <v>2867</v>
      </c>
      <c r="Z239" t="s" s="130">
        <v>229</v>
      </c>
      <c r="AA239" t="s" s="186">
        <v>2394</v>
      </c>
      <c r="AB239" s="125">
        <f>100*AC239</f>
        <v>4.4911722</v>
      </c>
      <c r="AC239" s="191">
        <v>0.044911722</v>
      </c>
      <c r="AD239" t="s" s="187">
        <v>37</v>
      </c>
      <c r="AE239" s="125">
        <v>4.2570131</v>
      </c>
      <c r="AF239" s="191">
        <v>0.042570131</v>
      </c>
      <c r="AG239" s="169"/>
      <c r="AH239" s="173">
        <v>72917</v>
      </c>
      <c r="AI239" s="173">
        <v>42706</v>
      </c>
      <c r="AJ239" s="173">
        <v>184</v>
      </c>
      <c r="AK239" s="173">
        <v>2676</v>
      </c>
      <c r="AL239" s="173">
        <v>0</v>
      </c>
      <c r="AM239" s="175">
        <f>100*AL239/$AI239</f>
        <v>0</v>
      </c>
      <c r="AN239" s="173">
        <f>IF(AM239&gt;$AI$8,1,0)</f>
        <v>0</v>
      </c>
      <c r="AO239" s="175">
        <f>IF($R239=AL$17,AM239,0)</f>
        <v>0</v>
      </c>
      <c r="AP239" s="173">
        <v>0</v>
      </c>
      <c r="AQ239" s="175">
        <f>100*AP239/$AI239</f>
        <v>0</v>
      </c>
      <c r="AR239" s="173">
        <f>IF(AQ239&gt;$AI$8,1,0)</f>
        <v>0</v>
      </c>
      <c r="AS239" s="175">
        <f>IF($R239=AP$17,AQ239,0)</f>
        <v>0</v>
      </c>
      <c r="AT239" s="173">
        <v>0</v>
      </c>
      <c r="AU239" s="175">
        <f>100*AT239/$AI239</f>
        <v>0</v>
      </c>
      <c r="AV239" s="173">
        <f>IF(AU239&gt;$AI$8,1,0)</f>
        <v>0</v>
      </c>
      <c r="AW239" s="175">
        <f>IF($R239=AT$17,AU239,0)</f>
        <v>0</v>
      </c>
      <c r="AX239" s="173">
        <v>0</v>
      </c>
      <c r="AY239" s="175">
        <f>100*AX239/$AI239</f>
        <v>0</v>
      </c>
      <c r="AZ239" s="173">
        <f>IF(AY239&gt;$AI$8,1,0)</f>
        <v>0</v>
      </c>
      <c r="BA239" s="175">
        <f>IF($R239=AX$17,AY239,0)</f>
        <v>0</v>
      </c>
      <c r="BB239" s="173">
        <v>1077</v>
      </c>
      <c r="BC239" s="175">
        <f>100*BB239/$AI239</f>
        <v>2.52189387908022</v>
      </c>
      <c r="BD239" s="173">
        <f>IF(BC239&gt;$AI$8,1,0)</f>
        <v>0</v>
      </c>
      <c r="BE239" s="175">
        <f>IF($R239=BB$17,BC239,0)</f>
        <v>0</v>
      </c>
      <c r="BF239" s="173">
        <v>0</v>
      </c>
      <c r="BG239" s="175">
        <f>100*BF239/$AI239</f>
        <v>0</v>
      </c>
      <c r="BH239" s="173">
        <f>IF(BG239&gt;$AI$8,1,0)</f>
        <v>0</v>
      </c>
      <c r="BI239" s="175">
        <f>IF($R239=BF$17,BG239,0)</f>
        <v>0</v>
      </c>
      <c r="BJ239" s="173">
        <v>0</v>
      </c>
      <c r="BK239" s="175">
        <f>100*BJ239/$AI239</f>
        <v>0</v>
      </c>
      <c r="BL239" s="173">
        <f>IF(BK239&gt;$AI$8,1,0)</f>
        <v>0</v>
      </c>
      <c r="BM239" s="175">
        <f>IF($R239=BJ$17,BK239,0)</f>
        <v>0</v>
      </c>
      <c r="BN239" s="173">
        <v>19894</v>
      </c>
      <c r="BO239" s="175">
        <f>100*BN239/$AI239</f>
        <v>46.583618226947</v>
      </c>
      <c r="BP239" s="173">
        <f>IF(BO239&gt;$AI$8,1,0)</f>
        <v>0</v>
      </c>
      <c r="BQ239" s="175">
        <f>IF($R239=BN$17,BO239,0)</f>
        <v>0</v>
      </c>
      <c r="BR239" s="173">
        <v>0</v>
      </c>
      <c r="BS239" s="175">
        <f>100*BR239/$AI239</f>
        <v>0</v>
      </c>
      <c r="BT239" s="173">
        <f>IF(BS239&gt;$AI$8,1,0)</f>
        <v>0</v>
      </c>
      <c r="BU239" s="175">
        <f>IF($R239=BR$17,BS239,0)</f>
        <v>0</v>
      </c>
      <c r="BV239" s="173">
        <v>619</v>
      </c>
      <c r="BW239" s="175">
        <f>100*BV239/$AI239</f>
        <v>1.44944504285112</v>
      </c>
      <c r="BX239" s="173">
        <f>IF(BW239&gt;$AI$8,1,0)</f>
        <v>0</v>
      </c>
      <c r="BY239" s="175">
        <f>IF($R239=BV$17,BW239,0)</f>
        <v>0</v>
      </c>
      <c r="BZ239" s="173">
        <v>1818</v>
      </c>
      <c r="CA239" s="175">
        <f>100*BZ239/$AI239</f>
        <v>4.25701306607971</v>
      </c>
      <c r="CB239" s="173">
        <f>IF(CA239&gt;$AI$8,1,0)</f>
        <v>0</v>
      </c>
      <c r="CC239" s="175">
        <f>IF($R239=BZ$17,CA239,0)</f>
        <v>0</v>
      </c>
      <c r="CD239" s="173">
        <v>17218</v>
      </c>
      <c r="CE239" s="175">
        <f>100*CD239/$AI239</f>
        <v>40.3175197864469</v>
      </c>
      <c r="CF239" s="173">
        <f>IF(CE239&gt;$AI$8,1,0)</f>
        <v>0</v>
      </c>
      <c r="CG239" s="200">
        <f>IF($R239=CD$17,CE239,0)</f>
        <v>40.3175197864469</v>
      </c>
      <c r="CH239" s="201">
        <v>1918</v>
      </c>
      <c r="CI239" s="202">
        <f>100*CH239/$AI239</f>
        <v>4.49117220062755</v>
      </c>
      <c r="CJ239" s="173">
        <f>IF(CI239&gt;$AI$8,1,0)</f>
        <v>0</v>
      </c>
      <c r="CK239" s="175">
        <f>IF($R239=CH$17,CI239,0)</f>
        <v>4.49117220062755</v>
      </c>
      <c r="CL239" s="173">
        <v>0</v>
      </c>
      <c r="CM239" s="173">
        <v>0</v>
      </c>
      <c r="CN239" s="176"/>
    </row>
    <row r="240" ht="15.75" customHeight="1">
      <c r="A240" t="s" s="179">
        <v>2868</v>
      </c>
      <c r="B240" t="s" s="180">
        <v>90</v>
      </c>
      <c r="C240" t="s" s="180">
        <v>500</v>
      </c>
      <c r="D240" t="s" s="181">
        <v>93</v>
      </c>
      <c r="E240" t="s" s="188">
        <v>79</v>
      </c>
      <c r="F240" t="s" s="146">
        <v>80</v>
      </c>
      <c r="G240" t="s" s="146">
        <v>393</v>
      </c>
      <c r="H240" t="s" s="146">
        <v>2869</v>
      </c>
      <c r="I240" t="s" s="146">
        <v>49</v>
      </c>
      <c r="J240" t="s" s="146">
        <v>1733</v>
      </c>
      <c r="K240" t="s" s="183">
        <f>_xlfn.IFS(Q240=0,O240,T240=1,R240,U240=1,AA240)</f>
        <v>28</v>
      </c>
      <c r="L240" s="189">
        <f>_xlfn.IFS(Q240=0,P240,T240=1,S240,U240=1,AB240)</f>
        <v>43.1129173989455</v>
      </c>
      <c r="M240" t="s" s="146">
        <f>IF(O240="Lab","over","under")</f>
        <v>2429</v>
      </c>
      <c r="N240" s="145">
        <v>1</v>
      </c>
      <c r="O240" t="s" s="184">
        <v>28</v>
      </c>
      <c r="P240" s="147">
        <f>AQ240</f>
        <v>43.1129173989455</v>
      </c>
      <c r="Q240" s="145">
        <f>T240+U240+V240</f>
        <v>0</v>
      </c>
      <c r="R240" t="s" s="185">
        <v>27</v>
      </c>
      <c r="S240" s="147">
        <f>AO240</f>
        <v>27.8580843585237</v>
      </c>
      <c r="T240" s="138"/>
      <c r="U240" s="138"/>
      <c r="V240" s="138"/>
      <c r="W240" s="138"/>
      <c r="X240" t="s" s="146">
        <f>IF($A240=Y240,"ok","bad")</f>
        <v>2430</v>
      </c>
      <c r="Y240" t="s" s="146">
        <v>2868</v>
      </c>
      <c r="Z240" t="s" s="146">
        <v>500</v>
      </c>
      <c r="AA240" t="s" s="186">
        <v>2365</v>
      </c>
      <c r="AB240" s="141">
        <f>100*AC240</f>
        <v>16.223638</v>
      </c>
      <c r="AC240" s="190">
        <v>0.16223638</v>
      </c>
      <c r="AD240" t="s" s="187">
        <v>2484</v>
      </c>
      <c r="AE240" s="141">
        <v>4.2113357</v>
      </c>
      <c r="AF240" s="190">
        <v>0.042113357</v>
      </c>
      <c r="AG240" s="138"/>
      <c r="AH240" s="145">
        <v>77686</v>
      </c>
      <c r="AI240" s="145">
        <v>45520</v>
      </c>
      <c r="AJ240" s="145">
        <v>174</v>
      </c>
      <c r="AK240" s="145">
        <v>6944</v>
      </c>
      <c r="AL240" s="145">
        <v>12681</v>
      </c>
      <c r="AM240" s="148">
        <f>100*AL240/$AI240</f>
        <v>27.8580843585237</v>
      </c>
      <c r="AN240" s="145">
        <f>IF(AM240&gt;$AI$8,1,0)</f>
        <v>0</v>
      </c>
      <c r="AO240" s="148">
        <f>IF($R240=AL$17,AM240,0)</f>
        <v>27.8580843585237</v>
      </c>
      <c r="AP240" s="145">
        <v>19625</v>
      </c>
      <c r="AQ240" s="148">
        <f>100*AP240/$AI240</f>
        <v>43.1129173989455</v>
      </c>
      <c r="AR240" s="145">
        <f>IF(AQ240&gt;$AI$8,1,0)</f>
        <v>0</v>
      </c>
      <c r="AS240" s="148">
        <f>IF($R240=AP$17,AQ240,0)</f>
        <v>0</v>
      </c>
      <c r="AT240" s="145">
        <v>1317</v>
      </c>
      <c r="AU240" s="148">
        <f>100*AT240/$AI240</f>
        <v>2.89323374340949</v>
      </c>
      <c r="AV240" s="145">
        <f>IF(AU240&gt;$AI$8,1,0)</f>
        <v>0</v>
      </c>
      <c r="AW240" s="148">
        <f>IF($R240=AT$17,AU240,0)</f>
        <v>0</v>
      </c>
      <c r="AX240" s="145">
        <v>7385</v>
      </c>
      <c r="AY240" s="148">
        <f>100*AX240/$AI240</f>
        <v>16.2236379613357</v>
      </c>
      <c r="AZ240" s="145">
        <f>IF(AY240&gt;$AI$8,1,0)</f>
        <v>0</v>
      </c>
      <c r="BA240" s="148">
        <f>IF($R240=AX$17,AY240,0)</f>
        <v>0</v>
      </c>
      <c r="BB240" s="145">
        <v>1747</v>
      </c>
      <c r="BC240" s="148">
        <f>100*BB240/$AI240</f>
        <v>3.83787346221441</v>
      </c>
      <c r="BD240" s="145">
        <f>IF(BC240&gt;$AI$8,1,0)</f>
        <v>0</v>
      </c>
      <c r="BE240" s="148">
        <f>IF($R240=BB$17,BC240,0)</f>
        <v>0</v>
      </c>
      <c r="BF240" s="145">
        <v>0</v>
      </c>
      <c r="BG240" s="148">
        <f>100*BF240/$AI240</f>
        <v>0</v>
      </c>
      <c r="BH240" s="145">
        <f>IF(BG240&gt;$AI$8,1,0)</f>
        <v>0</v>
      </c>
      <c r="BI240" s="148">
        <f>IF($R240=BF$17,BG240,0)</f>
        <v>0</v>
      </c>
      <c r="BJ240" s="145">
        <v>0</v>
      </c>
      <c r="BK240" s="148">
        <f>100*BJ240/$AI240</f>
        <v>0</v>
      </c>
      <c r="BL240" s="145">
        <f>IF(BK240&gt;$AI$8,1,0)</f>
        <v>0</v>
      </c>
      <c r="BM240" s="148">
        <f>IF($R240=BJ$17,BK240,0)</f>
        <v>0</v>
      </c>
      <c r="BN240" s="145">
        <v>0</v>
      </c>
      <c r="BO240" s="148">
        <f>100*BN240/$AI240</f>
        <v>0</v>
      </c>
      <c r="BP240" s="145">
        <f>IF(BO240&gt;$AI$8,1,0)</f>
        <v>0</v>
      </c>
      <c r="BQ240" s="148">
        <f>IF($R240=BN$17,BO240,0)</f>
        <v>0</v>
      </c>
      <c r="BR240" s="145">
        <v>0</v>
      </c>
      <c r="BS240" s="148">
        <f>100*BR240/$AI240</f>
        <v>0</v>
      </c>
      <c r="BT240" s="145">
        <f>IF(BS240&gt;$AI$8,1,0)</f>
        <v>0</v>
      </c>
      <c r="BU240" s="148">
        <f>IF($R240=BR$17,BS240,0)</f>
        <v>0</v>
      </c>
      <c r="BV240" s="145">
        <v>0</v>
      </c>
      <c r="BW240" s="148">
        <f>100*BV240/$AI240</f>
        <v>0</v>
      </c>
      <c r="BX240" s="145">
        <f>IF(BW240&gt;$AI$8,1,0)</f>
        <v>0</v>
      </c>
      <c r="BY240" s="148">
        <f>IF($R240=BV$17,BW240,0)</f>
        <v>0</v>
      </c>
      <c r="BZ240" s="145">
        <v>0</v>
      </c>
      <c r="CA240" s="148">
        <f>100*BZ240/$AI240</f>
        <v>0</v>
      </c>
      <c r="CB240" s="145">
        <f>IF(CA240&gt;$AI$8,1,0)</f>
        <v>0</v>
      </c>
      <c r="CC240" s="148">
        <f>IF($R240=BZ$17,CA240,0)</f>
        <v>0</v>
      </c>
      <c r="CD240" s="145">
        <v>0</v>
      </c>
      <c r="CE240" s="148">
        <f>100*CD240/$AI240</f>
        <v>0</v>
      </c>
      <c r="CF240" s="145">
        <f>IF(CE240&gt;$AI$8,1,0)</f>
        <v>0</v>
      </c>
      <c r="CG240" s="148">
        <f>IF($R240=CD$17,CE240,0)</f>
        <v>0</v>
      </c>
      <c r="CH240" s="204">
        <v>0</v>
      </c>
      <c r="CI240" s="148">
        <f>100*CH240/$AI240</f>
        <v>0</v>
      </c>
      <c r="CJ240" s="145">
        <f>IF(CI240&gt;$AI$8,1,0)</f>
        <v>0</v>
      </c>
      <c r="CK240" s="148">
        <f>IF($R240=CH$17,CI240,0)</f>
        <v>0</v>
      </c>
      <c r="CL240" s="145">
        <v>0</v>
      </c>
      <c r="CM240" s="145">
        <v>0</v>
      </c>
      <c r="CN240" s="149"/>
    </row>
    <row r="241" ht="15.75" customHeight="1">
      <c r="A241" t="s" s="179">
        <v>2870</v>
      </c>
      <c r="B241" t="s" s="180">
        <v>90</v>
      </c>
      <c r="C241" t="s" s="180">
        <v>1270</v>
      </c>
      <c r="D241" t="s" s="181">
        <v>93</v>
      </c>
      <c r="E241" t="s" s="182">
        <v>79</v>
      </c>
      <c r="F241" t="s" s="130">
        <v>80</v>
      </c>
      <c r="G241" t="s" s="130">
        <v>1668</v>
      </c>
      <c r="H241" t="s" s="130">
        <v>2871</v>
      </c>
      <c r="I241" t="s" s="130">
        <v>64</v>
      </c>
      <c r="J241" t="s" s="130">
        <v>50</v>
      </c>
      <c r="K241" t="s" s="183">
        <f>O241</f>
        <v>28</v>
      </c>
      <c r="L241" s="189">
        <f>P241</f>
        <v>67.2538630121785</v>
      </c>
      <c r="M241" t="s" s="130">
        <f>IF(O241="Lab","over","under")</f>
        <v>2429</v>
      </c>
      <c r="N241" s="173">
        <v>1</v>
      </c>
      <c r="O241" t="s" s="184">
        <v>28</v>
      </c>
      <c r="P241" s="131">
        <f>AQ241</f>
        <v>67.2538630121785</v>
      </c>
      <c r="Q241" s="173">
        <f>T241+U241+V241</f>
        <v>0</v>
      </c>
      <c r="R241" t="s" s="185">
        <v>2365</v>
      </c>
      <c r="S241" s="131">
        <f>BA241</f>
        <v>16.4340999250978</v>
      </c>
      <c r="T241" s="169"/>
      <c r="U241" s="169"/>
      <c r="V241" s="169"/>
      <c r="W241" s="169"/>
      <c r="X241" t="s" s="130">
        <f>IF($A241=Y241,"ok","bad")</f>
        <v>2430</v>
      </c>
      <c r="Y241" t="s" s="130">
        <v>2870</v>
      </c>
      <c r="Z241" t="s" s="130">
        <v>1270</v>
      </c>
      <c r="AA241" t="s" s="186">
        <v>31</v>
      </c>
      <c r="AB241" s="125">
        <f>100*AC241</f>
        <v>7.6899603</v>
      </c>
      <c r="AC241" s="191">
        <v>0.076899603</v>
      </c>
      <c r="AD241" t="s" s="187">
        <v>27</v>
      </c>
      <c r="AE241" s="125">
        <v>4.1501373</v>
      </c>
      <c r="AF241" s="191">
        <v>0.041501373</v>
      </c>
      <c r="AG241" s="169"/>
      <c r="AH241" s="173">
        <v>71964</v>
      </c>
      <c r="AI241" s="173">
        <v>36047</v>
      </c>
      <c r="AJ241" s="173">
        <v>88</v>
      </c>
      <c r="AK241" s="173">
        <v>18319</v>
      </c>
      <c r="AL241" s="173">
        <v>1496</v>
      </c>
      <c r="AM241" s="175">
        <f>100*AL241/$AI241</f>
        <v>4.15013732072017</v>
      </c>
      <c r="AN241" s="173">
        <f>IF(AM241&gt;$AI$8,1,0)</f>
        <v>0</v>
      </c>
      <c r="AO241" s="175">
        <f>IF($R241=AL$17,AM241,0)</f>
        <v>0</v>
      </c>
      <c r="AP241" s="173">
        <v>24243</v>
      </c>
      <c r="AQ241" s="175">
        <f>100*AP241/$AI241</f>
        <v>67.2538630121785</v>
      </c>
      <c r="AR241" s="173">
        <f>IF(AQ241&gt;$AI$8,1,0)</f>
        <v>1</v>
      </c>
      <c r="AS241" s="175">
        <f>IF($R241=AP$17,AQ241,0)</f>
        <v>0</v>
      </c>
      <c r="AT241" s="173">
        <v>1232</v>
      </c>
      <c r="AU241" s="175">
        <f>100*AT241/$AI241</f>
        <v>3.41776014647543</v>
      </c>
      <c r="AV241" s="173">
        <f>IF(AU241&gt;$AI$8,1,0)</f>
        <v>0</v>
      </c>
      <c r="AW241" s="175">
        <f>IF($R241=AT$17,AU241,0)</f>
        <v>0</v>
      </c>
      <c r="AX241" s="173">
        <v>5924</v>
      </c>
      <c r="AY241" s="175">
        <f>100*AX241/$AI241</f>
        <v>16.4340999250978</v>
      </c>
      <c r="AZ241" s="173">
        <f>IF(AY241&gt;$AI$8,1,0)</f>
        <v>0</v>
      </c>
      <c r="BA241" s="175">
        <f>IF($R241=AX$17,AY241,0)</f>
        <v>16.4340999250978</v>
      </c>
      <c r="BB241" s="173">
        <v>2772</v>
      </c>
      <c r="BC241" s="175">
        <f>100*BB241/$AI241</f>
        <v>7.68996032956973</v>
      </c>
      <c r="BD241" s="173">
        <f>IF(BC241&gt;$AI$8,1,0)</f>
        <v>0</v>
      </c>
      <c r="BE241" s="175">
        <f>IF($R241=BB$17,BC241,0)</f>
        <v>0</v>
      </c>
      <c r="BF241" s="173">
        <v>0</v>
      </c>
      <c r="BG241" s="175">
        <f>100*BF241/$AI241</f>
        <v>0</v>
      </c>
      <c r="BH241" s="173">
        <f>IF(BG241&gt;$AI$8,1,0)</f>
        <v>0</v>
      </c>
      <c r="BI241" s="175">
        <f>IF($R241=BF$17,BG241,0)</f>
        <v>0</v>
      </c>
      <c r="BJ241" s="173">
        <v>0</v>
      </c>
      <c r="BK241" s="175">
        <f>100*BJ241/$AI241</f>
        <v>0</v>
      </c>
      <c r="BL241" s="173">
        <f>IF(BK241&gt;$AI$8,1,0)</f>
        <v>0</v>
      </c>
      <c r="BM241" s="175">
        <f>IF($R241=BJ$17,BK241,0)</f>
        <v>0</v>
      </c>
      <c r="BN241" s="173">
        <v>0</v>
      </c>
      <c r="BO241" s="175">
        <f>100*BN241/$AI241</f>
        <v>0</v>
      </c>
      <c r="BP241" s="173">
        <f>IF(BO241&gt;$AI$8,1,0)</f>
        <v>0</v>
      </c>
      <c r="BQ241" s="175">
        <f>IF($R241=BN$17,BO241,0)</f>
        <v>0</v>
      </c>
      <c r="BR241" s="173">
        <v>0</v>
      </c>
      <c r="BS241" s="175">
        <f>100*BR241/$AI241</f>
        <v>0</v>
      </c>
      <c r="BT241" s="173">
        <f>IF(BS241&gt;$AI$8,1,0)</f>
        <v>0</v>
      </c>
      <c r="BU241" s="175">
        <f>IF($R241=BR$17,BS241,0)</f>
        <v>0</v>
      </c>
      <c r="BV241" s="173">
        <v>0</v>
      </c>
      <c r="BW241" s="175">
        <f>100*BV241/$AI241</f>
        <v>0</v>
      </c>
      <c r="BX241" s="173">
        <f>IF(BW241&gt;$AI$8,1,0)</f>
        <v>0</v>
      </c>
      <c r="BY241" s="175">
        <f>IF($R241=BV$17,BW241,0)</f>
        <v>0</v>
      </c>
      <c r="BZ241" s="173">
        <v>0</v>
      </c>
      <c r="CA241" s="175">
        <f>100*BZ241/$AI241</f>
        <v>0</v>
      </c>
      <c r="CB241" s="173">
        <f>IF(CA241&gt;$AI$8,1,0)</f>
        <v>0</v>
      </c>
      <c r="CC241" s="175">
        <f>IF($R241=BZ$17,CA241,0)</f>
        <v>0</v>
      </c>
      <c r="CD241" s="173">
        <v>0</v>
      </c>
      <c r="CE241" s="175">
        <f>100*CD241/$AI241</f>
        <v>0</v>
      </c>
      <c r="CF241" s="173">
        <f>IF(CE241&gt;$AI$8,1,0)</f>
        <v>0</v>
      </c>
      <c r="CG241" s="175">
        <f>IF($R241=CD$17,CE241,0)</f>
        <v>0</v>
      </c>
      <c r="CH241" s="173">
        <v>0</v>
      </c>
      <c r="CI241" s="175">
        <f>100*CH241/$AI241</f>
        <v>0</v>
      </c>
      <c r="CJ241" s="173">
        <f>IF(CI241&gt;$AI$8,1,0)</f>
        <v>0</v>
      </c>
      <c r="CK241" s="175">
        <f>IF($R241=CH$17,CI241,0)</f>
        <v>0</v>
      </c>
      <c r="CL241" s="173">
        <v>731</v>
      </c>
      <c r="CM241" s="173">
        <v>0</v>
      </c>
      <c r="CN241" s="176"/>
    </row>
    <row r="242" ht="19.95" customHeight="1">
      <c r="A242" t="s" s="179">
        <v>2872</v>
      </c>
      <c r="B242" t="s" s="180">
        <v>160</v>
      </c>
      <c r="C242" t="s" s="180">
        <v>2163</v>
      </c>
      <c r="D242" t="s" s="181">
        <v>162</v>
      </c>
      <c r="E242" t="s" s="188">
        <v>79</v>
      </c>
      <c r="F242" t="s" s="146">
        <v>80</v>
      </c>
      <c r="G242" t="s" s="146">
        <v>2164</v>
      </c>
      <c r="H242" t="s" s="146">
        <v>2165</v>
      </c>
      <c r="I242" t="s" s="146">
        <v>64</v>
      </c>
      <c r="J242" t="s" s="146">
        <v>50</v>
      </c>
      <c r="K242" t="s" s="183">
        <f>O242</f>
        <v>28</v>
      </c>
      <c r="L242" s="189">
        <f>P242</f>
        <v>59.4989927301393</v>
      </c>
      <c r="M242" t="s" s="146">
        <f>IF(O242="Lab","over","under")</f>
        <v>2429</v>
      </c>
      <c r="N242" s="145">
        <v>1</v>
      </c>
      <c r="O242" t="s" s="184">
        <v>28</v>
      </c>
      <c r="P242" s="147">
        <f>AQ242</f>
        <v>59.4989927301393</v>
      </c>
      <c r="Q242" s="145">
        <f>T242+U242+V242</f>
        <v>0</v>
      </c>
      <c r="R242" t="s" s="185">
        <v>31</v>
      </c>
      <c r="S242" s="147">
        <f>BE242</f>
        <v>20.0928440045546</v>
      </c>
      <c r="T242" s="138"/>
      <c r="U242" s="138"/>
      <c r="V242" s="138"/>
      <c r="W242" s="138"/>
      <c r="X242" t="s" s="146">
        <f>IF($A242=Y242,"ok","bad")</f>
        <v>2430</v>
      </c>
      <c r="Y242" t="s" s="146">
        <v>2872</v>
      </c>
      <c r="Z242" t="s" s="146">
        <v>2163</v>
      </c>
      <c r="AA242" t="s" s="186">
        <v>27</v>
      </c>
      <c r="AB242" s="141">
        <f>100*AC242</f>
        <v>5.1524043</v>
      </c>
      <c r="AC242" s="190">
        <v>0.051524043</v>
      </c>
      <c r="AD242" t="s" s="187">
        <v>2365</v>
      </c>
      <c r="AE242" s="141">
        <v>4.0203206</v>
      </c>
      <c r="AF242" s="190">
        <v>0.040203206</v>
      </c>
      <c r="AG242" s="138"/>
      <c r="AH242" s="145">
        <v>74474</v>
      </c>
      <c r="AI242" s="145">
        <v>45668</v>
      </c>
      <c r="AJ242" s="145">
        <v>255</v>
      </c>
      <c r="AK242" s="145">
        <v>17996</v>
      </c>
      <c r="AL242" s="145">
        <v>2353</v>
      </c>
      <c r="AM242" s="148">
        <f>100*AL242/$AI242</f>
        <v>5.15240430936323</v>
      </c>
      <c r="AN242" s="145">
        <f>IF(AM242&gt;$AI$8,1,0)</f>
        <v>0</v>
      </c>
      <c r="AO242" s="148">
        <f>IF($R242=AL$17,AM242,0)</f>
        <v>0</v>
      </c>
      <c r="AP242" s="145">
        <v>27172</v>
      </c>
      <c r="AQ242" s="148">
        <f>100*AP242/$AI242</f>
        <v>59.4989927301393</v>
      </c>
      <c r="AR242" s="145">
        <f>IF(AQ242&gt;$AI$8,1,0)</f>
        <v>1</v>
      </c>
      <c r="AS242" s="148">
        <f>IF($R242=AP$17,AQ242,0)</f>
        <v>0</v>
      </c>
      <c r="AT242" s="145">
        <v>1736</v>
      </c>
      <c r="AU242" s="148">
        <f>100*AT242/$AI242</f>
        <v>3.80134886572655</v>
      </c>
      <c r="AV242" s="145">
        <f>IF(AU242&gt;$AI$8,1,0)</f>
        <v>0</v>
      </c>
      <c r="AW242" s="148">
        <f>IF($R242=AT$17,AU242,0)</f>
        <v>0</v>
      </c>
      <c r="AX242" s="145">
        <v>1836</v>
      </c>
      <c r="AY242" s="148">
        <f>100*AX242/$AI242</f>
        <v>4.02032057458176</v>
      </c>
      <c r="AZ242" s="145">
        <f>IF(AY242&gt;$AI$8,1,0)</f>
        <v>0</v>
      </c>
      <c r="BA242" s="148">
        <f>IF($R242=AX$17,AY242,0)</f>
        <v>0</v>
      </c>
      <c r="BB242" s="145">
        <v>9176</v>
      </c>
      <c r="BC242" s="148">
        <f>100*BB242/$AI242</f>
        <v>20.0928440045546</v>
      </c>
      <c r="BD242" s="145">
        <f>IF(BC242&gt;$AI$8,1,0)</f>
        <v>0</v>
      </c>
      <c r="BE242" s="148">
        <f>IF($R242=BB$17,BC242,0)</f>
        <v>20.0928440045546</v>
      </c>
      <c r="BF242" s="145">
        <v>0</v>
      </c>
      <c r="BG242" s="148">
        <f>100*BF242/$AI242</f>
        <v>0</v>
      </c>
      <c r="BH242" s="145">
        <f>IF(BG242&gt;$AI$8,1,0)</f>
        <v>0</v>
      </c>
      <c r="BI242" s="148">
        <f>IF($R242=BF$17,BG242,0)</f>
        <v>0</v>
      </c>
      <c r="BJ242" s="145">
        <v>0</v>
      </c>
      <c r="BK242" s="148">
        <f>100*BJ242/$AI242</f>
        <v>0</v>
      </c>
      <c r="BL242" s="145">
        <f>IF(BK242&gt;$AI$8,1,0)</f>
        <v>0</v>
      </c>
      <c r="BM242" s="148">
        <f>IF($R242=BJ$17,BK242,0)</f>
        <v>0</v>
      </c>
      <c r="BN242" s="145">
        <v>0</v>
      </c>
      <c r="BO242" s="148">
        <f>100*BN242/$AI242</f>
        <v>0</v>
      </c>
      <c r="BP242" s="145">
        <f>IF(BO242&gt;$AI$8,1,0)</f>
        <v>0</v>
      </c>
      <c r="BQ242" s="148">
        <f>IF($R242=BN$17,BO242,0)</f>
        <v>0</v>
      </c>
      <c r="BR242" s="145">
        <v>0</v>
      </c>
      <c r="BS242" s="148">
        <f>100*BR242/$AI242</f>
        <v>0</v>
      </c>
      <c r="BT242" s="145">
        <f>IF(BS242&gt;$AI$8,1,0)</f>
        <v>0</v>
      </c>
      <c r="BU242" s="148">
        <f>IF($R242=BR$17,BS242,0)</f>
        <v>0</v>
      </c>
      <c r="BV242" s="145">
        <v>0</v>
      </c>
      <c r="BW242" s="148">
        <f>100*BV242/$AI242</f>
        <v>0</v>
      </c>
      <c r="BX242" s="145">
        <f>IF(BW242&gt;$AI$8,1,0)</f>
        <v>0</v>
      </c>
      <c r="BY242" s="148">
        <f>IF($R242=BV$17,BW242,0)</f>
        <v>0</v>
      </c>
      <c r="BZ242" s="145">
        <v>0</v>
      </c>
      <c r="CA242" s="148">
        <f>100*BZ242/$AI242</f>
        <v>0</v>
      </c>
      <c r="CB242" s="145">
        <f>IF(CA242&gt;$AI$8,1,0)</f>
        <v>0</v>
      </c>
      <c r="CC242" s="148">
        <f>IF($R242=BZ$17,CA242,0)</f>
        <v>0</v>
      </c>
      <c r="CD242" s="145">
        <v>0</v>
      </c>
      <c r="CE242" s="148">
        <f>100*CD242/$AI242</f>
        <v>0</v>
      </c>
      <c r="CF242" s="145">
        <f>IF(CE242&gt;$AI$8,1,0)</f>
        <v>0</v>
      </c>
      <c r="CG242" s="148">
        <f>IF($R242=CD$17,CE242,0)</f>
        <v>0</v>
      </c>
      <c r="CH242" s="145">
        <v>0</v>
      </c>
      <c r="CI242" s="148">
        <f>100*CH242/$AI242</f>
        <v>0</v>
      </c>
      <c r="CJ242" s="145">
        <f>IF(CI242&gt;$AI$8,1,0)</f>
        <v>0</v>
      </c>
      <c r="CK242" s="148">
        <f>IF($R242=CH$17,CI242,0)</f>
        <v>0</v>
      </c>
      <c r="CL242" s="145">
        <v>0</v>
      </c>
      <c r="CM242" s="145">
        <v>0</v>
      </c>
      <c r="CN242" s="149"/>
    </row>
    <row r="243" ht="15.75" customHeight="1">
      <c r="A243" t="s" s="179">
        <v>2873</v>
      </c>
      <c r="B243" t="s" s="180">
        <v>90</v>
      </c>
      <c r="C243" t="s" s="180">
        <v>2874</v>
      </c>
      <c r="D243" t="s" s="181">
        <v>93</v>
      </c>
      <c r="E243" t="s" s="182">
        <v>79</v>
      </c>
      <c r="F243" t="s" s="130">
        <v>80</v>
      </c>
      <c r="G243" t="s" s="130">
        <v>509</v>
      </c>
      <c r="H243" t="s" s="130">
        <v>2875</v>
      </c>
      <c r="I243" t="s" s="130">
        <v>64</v>
      </c>
      <c r="J243" t="s" s="130">
        <v>1733</v>
      </c>
      <c r="K243" t="s" s="183">
        <f>_xlfn.IFS(Q243=0,O243,T243=1,R243,U243=1,AA243)</f>
        <v>28</v>
      </c>
      <c r="L243" s="189">
        <f>_xlfn.IFS(Q243=0,P243,T243=1,S243,U243=1,AB243)</f>
        <v>48.5086227835803</v>
      </c>
      <c r="M243" t="s" s="130">
        <f>IF(O243="Lab","over","under")</f>
        <v>2429</v>
      </c>
      <c r="N243" s="173">
        <v>1</v>
      </c>
      <c r="O243" t="s" s="184">
        <v>28</v>
      </c>
      <c r="P243" s="131">
        <f>AQ243</f>
        <v>48.5086227835803</v>
      </c>
      <c r="Q243" s="173">
        <f>T243+U243+V243</f>
        <v>0</v>
      </c>
      <c r="R243" t="s" s="185">
        <v>2365</v>
      </c>
      <c r="S243" s="131">
        <f>BA243</f>
        <v>26.9370901141608</v>
      </c>
      <c r="T243" s="169"/>
      <c r="U243" s="169"/>
      <c r="V243" s="169"/>
      <c r="W243" s="169"/>
      <c r="X243" t="s" s="130">
        <f>IF($A243=Y243,"ok","bad")</f>
        <v>2430</v>
      </c>
      <c r="Y243" t="s" s="130">
        <v>2873</v>
      </c>
      <c r="Z243" t="s" s="130">
        <v>2874</v>
      </c>
      <c r="AA243" t="s" s="186">
        <v>27</v>
      </c>
      <c r="AB243" s="125">
        <f>100*AC243</f>
        <v>15.7469031</v>
      </c>
      <c r="AC243" s="191">
        <v>0.157469031</v>
      </c>
      <c r="AD243" t="s" s="187">
        <v>31</v>
      </c>
      <c r="AE243" s="125">
        <v>4.0150595</v>
      </c>
      <c r="AF243" s="191">
        <v>0.040150595</v>
      </c>
      <c r="AG243" s="169"/>
      <c r="AH243" s="173">
        <v>79978</v>
      </c>
      <c r="AI243" s="173">
        <v>41170</v>
      </c>
      <c r="AJ243" s="173">
        <v>147</v>
      </c>
      <c r="AK243" s="173">
        <v>8881</v>
      </c>
      <c r="AL243" s="173">
        <v>6483</v>
      </c>
      <c r="AM243" s="175">
        <f>100*AL243/$AI243</f>
        <v>15.7469030847705</v>
      </c>
      <c r="AN243" s="173">
        <f>IF(AM243&gt;$AI$8,1,0)</f>
        <v>0</v>
      </c>
      <c r="AO243" s="175">
        <f>IF($R243=AL$17,AM243,0)</f>
        <v>0</v>
      </c>
      <c r="AP243" s="173">
        <v>19971</v>
      </c>
      <c r="AQ243" s="175">
        <f>100*AP243/$AI243</f>
        <v>48.5086227835803</v>
      </c>
      <c r="AR243" s="173">
        <f>IF(AQ243&gt;$AI$8,1,0)</f>
        <v>0</v>
      </c>
      <c r="AS243" s="175">
        <f>IF($R243=AP$17,AQ243,0)</f>
        <v>0</v>
      </c>
      <c r="AT243" s="173">
        <v>1597</v>
      </c>
      <c r="AU243" s="175">
        <f>100*AT243/$AI243</f>
        <v>3.879038134564</v>
      </c>
      <c r="AV243" s="173">
        <f>IF(AU243&gt;$AI$8,1,0)</f>
        <v>0</v>
      </c>
      <c r="AW243" s="175">
        <f>IF($R243=AT$17,AU243,0)</f>
        <v>0</v>
      </c>
      <c r="AX243" s="173">
        <v>11090</v>
      </c>
      <c r="AY243" s="175">
        <f>100*AX243/$AI243</f>
        <v>26.9370901141608</v>
      </c>
      <c r="AZ243" s="173">
        <f>IF(AY243&gt;$AI$8,1,0)</f>
        <v>0</v>
      </c>
      <c r="BA243" s="175">
        <f>IF($R243=AX$17,AY243,0)</f>
        <v>26.9370901141608</v>
      </c>
      <c r="BB243" s="173">
        <v>1653</v>
      </c>
      <c r="BC243" s="175">
        <f>100*BB243/$AI243</f>
        <v>4.01505950935147</v>
      </c>
      <c r="BD243" s="173">
        <f>IF(BC243&gt;$AI$8,1,0)</f>
        <v>0</v>
      </c>
      <c r="BE243" s="175">
        <f>IF($R243=BB$17,BC243,0)</f>
        <v>0</v>
      </c>
      <c r="BF243" s="173">
        <v>0</v>
      </c>
      <c r="BG243" s="175">
        <f>100*BF243/$AI243</f>
        <v>0</v>
      </c>
      <c r="BH243" s="173">
        <f>IF(BG243&gt;$AI$8,1,0)</f>
        <v>0</v>
      </c>
      <c r="BI243" s="175">
        <f>IF($R243=BF$17,BG243,0)</f>
        <v>0</v>
      </c>
      <c r="BJ243" s="173">
        <v>0</v>
      </c>
      <c r="BK243" s="175">
        <f>100*BJ243/$AI243</f>
        <v>0</v>
      </c>
      <c r="BL243" s="173">
        <f>IF(BK243&gt;$AI$8,1,0)</f>
        <v>0</v>
      </c>
      <c r="BM243" s="175">
        <f>IF($R243=BJ$17,BK243,0)</f>
        <v>0</v>
      </c>
      <c r="BN243" s="173">
        <v>0</v>
      </c>
      <c r="BO243" s="175">
        <f>100*BN243/$AI243</f>
        <v>0</v>
      </c>
      <c r="BP243" s="173">
        <f>IF(BO243&gt;$AI$8,1,0)</f>
        <v>0</v>
      </c>
      <c r="BQ243" s="175">
        <f>IF($R243=BN$17,BO243,0)</f>
        <v>0</v>
      </c>
      <c r="BR243" s="173">
        <v>0</v>
      </c>
      <c r="BS243" s="175">
        <f>100*BR243/$AI243</f>
        <v>0</v>
      </c>
      <c r="BT243" s="173">
        <f>IF(BS243&gt;$AI$8,1,0)</f>
        <v>0</v>
      </c>
      <c r="BU243" s="175">
        <f>IF($R243=BR$17,BS243,0)</f>
        <v>0</v>
      </c>
      <c r="BV243" s="173">
        <v>0</v>
      </c>
      <c r="BW243" s="175">
        <f>100*BV243/$AI243</f>
        <v>0</v>
      </c>
      <c r="BX243" s="173">
        <f>IF(BW243&gt;$AI$8,1,0)</f>
        <v>0</v>
      </c>
      <c r="BY243" s="175">
        <f>IF($R243=BV$17,BW243,0)</f>
        <v>0</v>
      </c>
      <c r="BZ243" s="173">
        <v>0</v>
      </c>
      <c r="CA243" s="175">
        <f>100*BZ243/$AI243</f>
        <v>0</v>
      </c>
      <c r="CB243" s="173">
        <f>IF(CA243&gt;$AI$8,1,0)</f>
        <v>0</v>
      </c>
      <c r="CC243" s="175">
        <f>IF($R243=BZ$17,CA243,0)</f>
        <v>0</v>
      </c>
      <c r="CD243" s="173">
        <v>0</v>
      </c>
      <c r="CE243" s="175">
        <f>100*CD243/$AI243</f>
        <v>0</v>
      </c>
      <c r="CF243" s="173">
        <f>IF(CE243&gt;$AI$8,1,0)</f>
        <v>0</v>
      </c>
      <c r="CG243" s="175">
        <f>IF($R243=CD$17,CE243,0)</f>
        <v>0</v>
      </c>
      <c r="CH243" s="173">
        <v>0</v>
      </c>
      <c r="CI243" s="175">
        <f>100*CH243/$AI243</f>
        <v>0</v>
      </c>
      <c r="CJ243" s="173">
        <f>IF(CI243&gt;$AI$8,1,0)</f>
        <v>0</v>
      </c>
      <c r="CK243" s="175">
        <f>IF($R243=CH$17,CI243,0)</f>
        <v>0</v>
      </c>
      <c r="CL243" s="173">
        <v>0</v>
      </c>
      <c r="CM243" s="173">
        <v>0</v>
      </c>
      <c r="CN243" s="176"/>
    </row>
    <row r="244" ht="15.75" customHeight="1">
      <c r="A244" t="s" s="179">
        <v>2876</v>
      </c>
      <c r="B244" t="s" s="180">
        <v>90</v>
      </c>
      <c r="C244" t="s" s="180">
        <v>177</v>
      </c>
      <c r="D244" t="s" s="181">
        <v>93</v>
      </c>
      <c r="E244" t="s" s="188">
        <v>79</v>
      </c>
      <c r="F244" t="s" s="146">
        <v>46</v>
      </c>
      <c r="G244" t="s" s="146">
        <v>635</v>
      </c>
      <c r="H244" t="s" s="146">
        <v>2877</v>
      </c>
      <c r="I244" t="s" s="146">
        <v>64</v>
      </c>
      <c r="J244" t="s" s="146">
        <v>1733</v>
      </c>
      <c r="K244" t="s" s="183">
        <f>_xlfn.IFS(Q244=0,O244,T244=1,R244,U244=1,AA244)</f>
        <v>28</v>
      </c>
      <c r="L244" s="189">
        <f>_xlfn.IFS(Q244=0,P244,T244=1,S244,U244=1,AB244)</f>
        <v>43.9046919779257</v>
      </c>
      <c r="M244" t="s" s="146">
        <f>IF(O244="Lab","over","under")</f>
        <v>2429</v>
      </c>
      <c r="N244" s="145">
        <v>1</v>
      </c>
      <c r="O244" t="s" s="184">
        <v>28</v>
      </c>
      <c r="P244" s="147">
        <f>AQ244</f>
        <v>43.9046919779257</v>
      </c>
      <c r="Q244" s="145">
        <f>T244+U244+V244</f>
        <v>0</v>
      </c>
      <c r="R244" t="s" s="185">
        <v>27</v>
      </c>
      <c r="S244" s="147">
        <f>AO244</f>
        <v>31.2948532720684</v>
      </c>
      <c r="T244" s="138"/>
      <c r="U244" s="138"/>
      <c r="V244" s="138"/>
      <c r="W244" s="138"/>
      <c r="X244" t="s" s="146">
        <f>IF($A244=Y244,"ok","bad")</f>
        <v>2430</v>
      </c>
      <c r="Y244" t="s" s="146">
        <v>2876</v>
      </c>
      <c r="Z244" t="s" s="146">
        <v>177</v>
      </c>
      <c r="AA244" t="s" s="186">
        <v>2365</v>
      </c>
      <c r="AB244" s="141">
        <f>100*AC244</f>
        <v>16.6623244</v>
      </c>
      <c r="AC244" s="190">
        <v>0.166623244</v>
      </c>
      <c r="AD244" t="s" s="187">
        <v>29</v>
      </c>
      <c r="AE244" s="141">
        <v>3.9790626</v>
      </c>
      <c r="AF244" s="190">
        <v>0.039790626</v>
      </c>
      <c r="AG244" s="138"/>
      <c r="AH244" s="145">
        <v>74980</v>
      </c>
      <c r="AI244" s="145">
        <v>42221</v>
      </c>
      <c r="AJ244" s="145">
        <v>141</v>
      </c>
      <c r="AK244" s="145">
        <v>5324</v>
      </c>
      <c r="AL244" s="145">
        <v>13213</v>
      </c>
      <c r="AM244" s="148">
        <f>100*AL244/$AI244</f>
        <v>31.2948532720684</v>
      </c>
      <c r="AN244" s="145">
        <f>IF(AM244&gt;$AI$8,1,0)</f>
        <v>0</v>
      </c>
      <c r="AO244" s="148">
        <f>IF($R244=AL$17,AM244,0)</f>
        <v>31.2948532720684</v>
      </c>
      <c r="AP244" s="145">
        <v>18537</v>
      </c>
      <c r="AQ244" s="148">
        <f>100*AP244/$AI244</f>
        <v>43.9046919779257</v>
      </c>
      <c r="AR244" s="145">
        <f>IF(AQ244&gt;$AI$8,1,0)</f>
        <v>0</v>
      </c>
      <c r="AS244" s="148">
        <f>IF($R244=AP$17,AQ244,0)</f>
        <v>0</v>
      </c>
      <c r="AT244" s="145">
        <v>1680</v>
      </c>
      <c r="AU244" s="148">
        <f>100*AT244/$AI244</f>
        <v>3.97906255181071</v>
      </c>
      <c r="AV244" s="145">
        <f>IF(AU244&gt;$AI$8,1,0)</f>
        <v>0</v>
      </c>
      <c r="AW244" s="148">
        <f>IF($R244=AT$17,AU244,0)</f>
        <v>0</v>
      </c>
      <c r="AX244" s="145">
        <v>7035</v>
      </c>
      <c r="AY244" s="148">
        <f>100*AX244/$AI244</f>
        <v>16.6623244357073</v>
      </c>
      <c r="AZ244" s="145">
        <f>IF(AY244&gt;$AI$8,1,0)</f>
        <v>0</v>
      </c>
      <c r="BA244" s="148">
        <f>IF($R244=AX$17,AY244,0)</f>
        <v>0</v>
      </c>
      <c r="BB244" s="145">
        <v>1466</v>
      </c>
      <c r="BC244" s="148">
        <f>100*BB244/$AI244</f>
        <v>3.47220577437768</v>
      </c>
      <c r="BD244" s="145">
        <f>IF(BC244&gt;$AI$8,1,0)</f>
        <v>0</v>
      </c>
      <c r="BE244" s="148">
        <f>IF($R244=BB$17,BC244,0)</f>
        <v>0</v>
      </c>
      <c r="BF244" s="145">
        <v>0</v>
      </c>
      <c r="BG244" s="148">
        <f>100*BF244/$AI244</f>
        <v>0</v>
      </c>
      <c r="BH244" s="145">
        <f>IF(BG244&gt;$AI$8,1,0)</f>
        <v>0</v>
      </c>
      <c r="BI244" s="148">
        <f>IF($R244=BF$17,BG244,0)</f>
        <v>0</v>
      </c>
      <c r="BJ244" s="145">
        <v>0</v>
      </c>
      <c r="BK244" s="148">
        <f>100*BJ244/$AI244</f>
        <v>0</v>
      </c>
      <c r="BL244" s="145">
        <f>IF(BK244&gt;$AI$8,1,0)</f>
        <v>0</v>
      </c>
      <c r="BM244" s="148">
        <f>IF($R244=BJ$17,BK244,0)</f>
        <v>0</v>
      </c>
      <c r="BN244" s="145">
        <v>0</v>
      </c>
      <c r="BO244" s="148">
        <f>100*BN244/$AI244</f>
        <v>0</v>
      </c>
      <c r="BP244" s="145">
        <f>IF(BO244&gt;$AI$8,1,0)</f>
        <v>0</v>
      </c>
      <c r="BQ244" s="148">
        <f>IF($R244=BN$17,BO244,0)</f>
        <v>0</v>
      </c>
      <c r="BR244" s="145">
        <v>0</v>
      </c>
      <c r="BS244" s="148">
        <f>100*BR244/$AI244</f>
        <v>0</v>
      </c>
      <c r="BT244" s="145">
        <f>IF(BS244&gt;$AI$8,1,0)</f>
        <v>0</v>
      </c>
      <c r="BU244" s="148">
        <f>IF($R244=BR$17,BS244,0)</f>
        <v>0</v>
      </c>
      <c r="BV244" s="145">
        <v>0</v>
      </c>
      <c r="BW244" s="148">
        <f>100*BV244/$AI244</f>
        <v>0</v>
      </c>
      <c r="BX244" s="145">
        <f>IF(BW244&gt;$AI$8,1,0)</f>
        <v>0</v>
      </c>
      <c r="BY244" s="148">
        <f>IF($R244=BV$17,BW244,0)</f>
        <v>0</v>
      </c>
      <c r="BZ244" s="145">
        <v>0</v>
      </c>
      <c r="CA244" s="148">
        <f>100*BZ244/$AI244</f>
        <v>0</v>
      </c>
      <c r="CB244" s="145">
        <f>IF(CA244&gt;$AI$8,1,0)</f>
        <v>0</v>
      </c>
      <c r="CC244" s="148">
        <f>IF($R244=BZ$17,CA244,0)</f>
        <v>0</v>
      </c>
      <c r="CD244" s="145">
        <v>0</v>
      </c>
      <c r="CE244" s="148">
        <f>100*CD244/$AI244</f>
        <v>0</v>
      </c>
      <c r="CF244" s="145">
        <f>IF(CE244&gt;$AI$8,1,0)</f>
        <v>0</v>
      </c>
      <c r="CG244" s="148">
        <f>IF($R244=CD$17,CE244,0)</f>
        <v>0</v>
      </c>
      <c r="CH244" s="145">
        <v>0</v>
      </c>
      <c r="CI244" s="148">
        <f>100*CH244/$AI244</f>
        <v>0</v>
      </c>
      <c r="CJ244" s="145">
        <f>IF(CI244&gt;$AI$8,1,0)</f>
        <v>0</v>
      </c>
      <c r="CK244" s="148">
        <f>IF($R244=CH$17,CI244,0)</f>
        <v>0</v>
      </c>
      <c r="CL244" s="145">
        <v>0</v>
      </c>
      <c r="CM244" s="145">
        <v>0</v>
      </c>
      <c r="CN244" s="149"/>
    </row>
    <row r="245" ht="15.75" customHeight="1">
      <c r="A245" t="s" s="179">
        <v>2878</v>
      </c>
      <c r="B245" t="s" s="180">
        <v>160</v>
      </c>
      <c r="C245" t="s" s="180">
        <v>1059</v>
      </c>
      <c r="D245" t="s" s="181">
        <v>162</v>
      </c>
      <c r="E245" t="s" s="182">
        <v>79</v>
      </c>
      <c r="F245" t="s" s="130">
        <v>80</v>
      </c>
      <c r="G245" t="s" s="130">
        <v>1060</v>
      </c>
      <c r="H245" t="s" s="130">
        <v>1061</v>
      </c>
      <c r="I245" t="s" s="130">
        <v>64</v>
      </c>
      <c r="J245" t="s" s="130">
        <v>50</v>
      </c>
      <c r="K245" t="s" s="183">
        <f>O245</f>
        <v>28</v>
      </c>
      <c r="L245" s="189">
        <f>P245</f>
        <v>59.4619009253156</v>
      </c>
      <c r="M245" t="s" s="130">
        <f>IF(O245="Lab","over","under")</f>
        <v>2429</v>
      </c>
      <c r="N245" s="173">
        <v>1</v>
      </c>
      <c r="O245" t="s" s="184">
        <v>28</v>
      </c>
      <c r="P245" s="131">
        <f>AQ245</f>
        <v>59.4619009253156</v>
      </c>
      <c r="Q245" s="173">
        <f>T245+U245+V245</f>
        <v>0</v>
      </c>
      <c r="R245" t="s" s="185">
        <v>31</v>
      </c>
      <c r="S245" s="131">
        <f>BE245</f>
        <v>22.6445958153275</v>
      </c>
      <c r="T245" s="169"/>
      <c r="U245" s="169"/>
      <c r="V245" s="169"/>
      <c r="W245" s="169"/>
      <c r="X245" t="s" s="130">
        <f>IF($A245=Y245,"ok","bad")</f>
        <v>2430</v>
      </c>
      <c r="Y245" t="s" s="130">
        <v>2878</v>
      </c>
      <c r="Z245" t="s" s="130">
        <v>1059</v>
      </c>
      <c r="AA245" t="s" s="186">
        <v>27</v>
      </c>
      <c r="AB245" s="125">
        <f>100*AC245</f>
        <v>8.4401475</v>
      </c>
      <c r="AC245" s="191">
        <v>0.084401475</v>
      </c>
      <c r="AD245" t="s" s="187">
        <v>29</v>
      </c>
      <c r="AE245" s="125">
        <v>3.8135697</v>
      </c>
      <c r="AF245" s="191">
        <v>0.038135697</v>
      </c>
      <c r="AG245" s="169"/>
      <c r="AH245" s="173">
        <v>77812</v>
      </c>
      <c r="AI245" s="173">
        <v>40959</v>
      </c>
      <c r="AJ245" s="173">
        <v>254</v>
      </c>
      <c r="AK245" s="173">
        <v>15080</v>
      </c>
      <c r="AL245" s="173">
        <v>3457</v>
      </c>
      <c r="AM245" s="175">
        <f>100*AL245/$AI245</f>
        <v>8.440147464537709</v>
      </c>
      <c r="AN245" s="173">
        <f>IF(AM245&gt;$AI$8,1,0)</f>
        <v>0</v>
      </c>
      <c r="AO245" s="175">
        <f>IF($R245=AL$17,AM245,0)</f>
        <v>0</v>
      </c>
      <c r="AP245" s="173">
        <v>24355</v>
      </c>
      <c r="AQ245" s="175">
        <f>100*AP245/$AI245</f>
        <v>59.4619009253156</v>
      </c>
      <c r="AR245" s="173">
        <f>IF(AQ245&gt;$AI$8,1,0)</f>
        <v>1</v>
      </c>
      <c r="AS245" s="175">
        <f>IF($R245=AP$17,AQ245,0)</f>
        <v>0</v>
      </c>
      <c r="AT245" s="173">
        <v>1562</v>
      </c>
      <c r="AU245" s="175">
        <f>100*AT245/$AI245</f>
        <v>3.8135696672282</v>
      </c>
      <c r="AV245" s="173">
        <f>IF(AU245&gt;$AI$8,1,0)</f>
        <v>0</v>
      </c>
      <c r="AW245" s="175">
        <f>IF($R245=AT$17,AU245,0)</f>
        <v>0</v>
      </c>
      <c r="AX245" s="173">
        <v>1283</v>
      </c>
      <c r="AY245" s="175">
        <f>100*AX245/$AI245</f>
        <v>3.1324006933763</v>
      </c>
      <c r="AZ245" s="173">
        <f>IF(AY245&gt;$AI$8,1,0)</f>
        <v>0</v>
      </c>
      <c r="BA245" s="175">
        <f>IF($R245=AX$17,AY245,0)</f>
        <v>0</v>
      </c>
      <c r="BB245" s="173">
        <v>9275</v>
      </c>
      <c r="BC245" s="175">
        <f>100*BB245/$AI245</f>
        <v>22.6445958153275</v>
      </c>
      <c r="BD245" s="173">
        <f>IF(BC245&gt;$AI$8,1,0)</f>
        <v>0</v>
      </c>
      <c r="BE245" s="175">
        <f>IF($R245=BB$17,BC245,0)</f>
        <v>22.6445958153275</v>
      </c>
      <c r="BF245" s="173">
        <v>0</v>
      </c>
      <c r="BG245" s="175">
        <f>100*BF245/$AI245</f>
        <v>0</v>
      </c>
      <c r="BH245" s="173">
        <f>IF(BG245&gt;$AI$8,1,0)</f>
        <v>0</v>
      </c>
      <c r="BI245" s="175">
        <f>IF($R245=BF$17,BG245,0)</f>
        <v>0</v>
      </c>
      <c r="BJ245" s="173">
        <v>0</v>
      </c>
      <c r="BK245" s="175">
        <f>100*BJ245/$AI245</f>
        <v>0</v>
      </c>
      <c r="BL245" s="173">
        <f>IF(BK245&gt;$AI$8,1,0)</f>
        <v>0</v>
      </c>
      <c r="BM245" s="175">
        <f>IF($R245=BJ$17,BK245,0)</f>
        <v>0</v>
      </c>
      <c r="BN245" s="173">
        <v>0</v>
      </c>
      <c r="BO245" s="175">
        <f>100*BN245/$AI245</f>
        <v>0</v>
      </c>
      <c r="BP245" s="173">
        <f>IF(BO245&gt;$AI$8,1,0)</f>
        <v>0</v>
      </c>
      <c r="BQ245" s="175">
        <f>IF($R245=BN$17,BO245,0)</f>
        <v>0</v>
      </c>
      <c r="BR245" s="173">
        <v>0</v>
      </c>
      <c r="BS245" s="175">
        <f>100*BR245/$AI245</f>
        <v>0</v>
      </c>
      <c r="BT245" s="173">
        <f>IF(BS245&gt;$AI$8,1,0)</f>
        <v>0</v>
      </c>
      <c r="BU245" s="175">
        <f>IF($R245=BR$17,BS245,0)</f>
        <v>0</v>
      </c>
      <c r="BV245" s="173">
        <v>0</v>
      </c>
      <c r="BW245" s="175">
        <f>100*BV245/$AI245</f>
        <v>0</v>
      </c>
      <c r="BX245" s="173">
        <f>IF(BW245&gt;$AI$8,1,0)</f>
        <v>0</v>
      </c>
      <c r="BY245" s="175">
        <f>IF($R245=BV$17,BW245,0)</f>
        <v>0</v>
      </c>
      <c r="BZ245" s="173">
        <v>0</v>
      </c>
      <c r="CA245" s="175">
        <f>100*BZ245/$AI245</f>
        <v>0</v>
      </c>
      <c r="CB245" s="173">
        <f>IF(CA245&gt;$AI$8,1,0)</f>
        <v>0</v>
      </c>
      <c r="CC245" s="175">
        <f>IF($R245=BZ$17,CA245,0)</f>
        <v>0</v>
      </c>
      <c r="CD245" s="173">
        <v>0</v>
      </c>
      <c r="CE245" s="175">
        <f>100*CD245/$AI245</f>
        <v>0</v>
      </c>
      <c r="CF245" s="173">
        <f>IF(CE245&gt;$AI$8,1,0)</f>
        <v>0</v>
      </c>
      <c r="CG245" s="175">
        <f>IF($R245=CD$17,CE245,0)</f>
        <v>0</v>
      </c>
      <c r="CH245" s="173">
        <v>0</v>
      </c>
      <c r="CI245" s="175">
        <f>100*CH245/$AI245</f>
        <v>0</v>
      </c>
      <c r="CJ245" s="173">
        <f>IF(CI245&gt;$AI$8,1,0)</f>
        <v>0</v>
      </c>
      <c r="CK245" s="175">
        <f>IF($R245=CH$17,CI245,0)</f>
        <v>0</v>
      </c>
      <c r="CL245" s="173">
        <v>698</v>
      </c>
      <c r="CM245" s="173">
        <v>0</v>
      </c>
      <c r="CN245" s="176"/>
    </row>
    <row r="246" ht="15.75" customHeight="1">
      <c r="A246" t="s" s="179">
        <v>2879</v>
      </c>
      <c r="B246" t="s" s="180">
        <v>58</v>
      </c>
      <c r="C246" t="s" s="180">
        <v>2230</v>
      </c>
      <c r="D246" t="s" s="181">
        <v>60</v>
      </c>
      <c r="E246" t="s" s="188">
        <v>60</v>
      </c>
      <c r="F246" t="s" s="146">
        <v>46</v>
      </c>
      <c r="G246" t="s" s="146">
        <v>805</v>
      </c>
      <c r="H246" t="s" s="146">
        <v>2880</v>
      </c>
      <c r="I246" t="s" s="146">
        <v>49</v>
      </c>
      <c r="J246" t="s" s="146">
        <v>2585</v>
      </c>
      <c r="K246" t="s" s="183">
        <f>_xlfn.IFS(Q246=0,O246,T246=1,R246,U246=1,AA246)</f>
        <v>28</v>
      </c>
      <c r="L246" s="189">
        <f>_xlfn.IFS(Q246=0,P246,T246=1,S246,U246=1,AB246)</f>
        <v>48.7873888439774</v>
      </c>
      <c r="M246" t="s" s="146">
        <f>IF(O246="Lab","over","under")</f>
        <v>2429</v>
      </c>
      <c r="N246" s="145">
        <v>1</v>
      </c>
      <c r="O246" t="s" s="184">
        <v>28</v>
      </c>
      <c r="P246" s="147">
        <f>AQ246</f>
        <v>48.7873888439774</v>
      </c>
      <c r="Q246" s="145">
        <f>T246+U246+V246</f>
        <v>0</v>
      </c>
      <c r="R246" t="s" s="185">
        <v>32</v>
      </c>
      <c r="S246" s="147">
        <f>BI246</f>
        <v>33.6044866612773</v>
      </c>
      <c r="T246" s="138"/>
      <c r="U246" s="138"/>
      <c r="V246" s="138"/>
      <c r="W246" s="138"/>
      <c r="X246" t="s" s="146">
        <f>IF($A246=Y246,"ok","bad")</f>
        <v>2430</v>
      </c>
      <c r="Y246" t="s" s="146">
        <v>2879</v>
      </c>
      <c r="Z246" t="s" s="146">
        <v>2230</v>
      </c>
      <c r="AA246" t="s" s="186">
        <v>2365</v>
      </c>
      <c r="AB246" s="141">
        <f>100*AC246</f>
        <v>6.9977769</v>
      </c>
      <c r="AC246" s="190">
        <v>0.069977769</v>
      </c>
      <c r="AD246" t="s" s="187">
        <v>31</v>
      </c>
      <c r="AE246" s="141">
        <v>3.7793048</v>
      </c>
      <c r="AF246" s="190">
        <v>0.037793048</v>
      </c>
      <c r="AG246" s="138"/>
      <c r="AH246" s="145">
        <v>69074</v>
      </c>
      <c r="AI246" s="145">
        <v>39584</v>
      </c>
      <c r="AJ246" s="145">
        <v>123</v>
      </c>
      <c r="AK246" s="145">
        <v>6010</v>
      </c>
      <c r="AL246" s="145">
        <v>1474</v>
      </c>
      <c r="AM246" s="148">
        <f>100*AL246/$AI246</f>
        <v>3.72372675828618</v>
      </c>
      <c r="AN246" s="145">
        <f>IF(AM246&gt;$AI$8,1,0)</f>
        <v>0</v>
      </c>
      <c r="AO246" s="148">
        <f>IF($R246=AL$17,AM246,0)</f>
        <v>0</v>
      </c>
      <c r="AP246" s="145">
        <v>19312</v>
      </c>
      <c r="AQ246" s="148">
        <f>100*AP246/$AI246</f>
        <v>48.7873888439774</v>
      </c>
      <c r="AR246" s="145">
        <f>IF(AQ246&gt;$AI$8,1,0)</f>
        <v>0</v>
      </c>
      <c r="AS246" s="148">
        <f>IF($R246=AP$17,AQ246,0)</f>
        <v>0</v>
      </c>
      <c r="AT246" s="145">
        <v>839</v>
      </c>
      <c r="AU246" s="148">
        <f>100*AT246/$AI246</f>
        <v>2.1195432497979</v>
      </c>
      <c r="AV246" s="145">
        <f>IF(AU246&gt;$AI$8,1,0)</f>
        <v>0</v>
      </c>
      <c r="AW246" s="148">
        <f>IF($R246=AT$17,AU246,0)</f>
        <v>0</v>
      </c>
      <c r="AX246" s="145">
        <v>2770</v>
      </c>
      <c r="AY246" s="148">
        <f>100*AX246/$AI246</f>
        <v>6.99777687954729</v>
      </c>
      <c r="AZ246" s="145">
        <f>IF(AY246&gt;$AI$8,1,0)</f>
        <v>0</v>
      </c>
      <c r="BA246" s="148">
        <f>IF($R246=AX$17,AY246,0)</f>
        <v>0</v>
      </c>
      <c r="BB246" s="145">
        <v>1496</v>
      </c>
      <c r="BC246" s="148">
        <f>100*BB246/$AI246</f>
        <v>3.77930476960388</v>
      </c>
      <c r="BD246" s="145">
        <f>IF(BC246&gt;$AI$8,1,0)</f>
        <v>0</v>
      </c>
      <c r="BE246" s="148">
        <f>IF($R246=BB$17,BC246,0)</f>
        <v>0</v>
      </c>
      <c r="BF246" s="145">
        <v>13302</v>
      </c>
      <c r="BG246" s="148">
        <f>100*BF246/$AI246</f>
        <v>33.6044866612773</v>
      </c>
      <c r="BH246" s="145">
        <f>IF(BG246&gt;$AI$8,1,0)</f>
        <v>0</v>
      </c>
      <c r="BI246" s="148">
        <f>IF($R246=BF$17,BG246,0)</f>
        <v>33.6044866612773</v>
      </c>
      <c r="BJ246" s="145">
        <v>0</v>
      </c>
      <c r="BK246" s="148">
        <f>100*BJ246/$AI246</f>
        <v>0</v>
      </c>
      <c r="BL246" s="145">
        <f>IF(BK246&gt;$AI$8,1,0)</f>
        <v>0</v>
      </c>
      <c r="BM246" s="148">
        <f>IF($R246=BJ$17,BK246,0)</f>
        <v>0</v>
      </c>
      <c r="BN246" s="145">
        <v>0</v>
      </c>
      <c r="BO246" s="148">
        <f>100*BN246/$AI246</f>
        <v>0</v>
      </c>
      <c r="BP246" s="145">
        <f>IF(BO246&gt;$AI$8,1,0)</f>
        <v>0</v>
      </c>
      <c r="BQ246" s="148">
        <f>IF($R246=BN$17,BO246,0)</f>
        <v>0</v>
      </c>
      <c r="BR246" s="145">
        <v>0</v>
      </c>
      <c r="BS246" s="148">
        <f>100*BR246/$AI246</f>
        <v>0</v>
      </c>
      <c r="BT246" s="145">
        <f>IF(BS246&gt;$AI$8,1,0)</f>
        <v>0</v>
      </c>
      <c r="BU246" s="148">
        <f>IF($R246=BR$17,BS246,0)</f>
        <v>0</v>
      </c>
      <c r="BV246" s="145">
        <v>0</v>
      </c>
      <c r="BW246" s="148">
        <f>100*BV246/$AI246</f>
        <v>0</v>
      </c>
      <c r="BX246" s="145">
        <f>IF(BW246&gt;$AI$8,1,0)</f>
        <v>0</v>
      </c>
      <c r="BY246" s="148">
        <f>IF($R246=BV$17,BW246,0)</f>
        <v>0</v>
      </c>
      <c r="BZ246" s="145">
        <v>0</v>
      </c>
      <c r="CA246" s="148">
        <f>100*BZ246/$AI246</f>
        <v>0</v>
      </c>
      <c r="CB246" s="145">
        <f>IF(CA246&gt;$AI$8,1,0)</f>
        <v>0</v>
      </c>
      <c r="CC246" s="148">
        <f>IF($R246=BZ$17,CA246,0)</f>
        <v>0</v>
      </c>
      <c r="CD246" s="145">
        <v>0</v>
      </c>
      <c r="CE246" s="148">
        <f>100*CD246/$AI246</f>
        <v>0</v>
      </c>
      <c r="CF246" s="145">
        <f>IF(CE246&gt;$AI$8,1,0)</f>
        <v>0</v>
      </c>
      <c r="CG246" s="148">
        <f>IF($R246=CD$17,CE246,0)</f>
        <v>0</v>
      </c>
      <c r="CH246" s="145">
        <v>0</v>
      </c>
      <c r="CI246" s="148">
        <f>100*CH246/$AI246</f>
        <v>0</v>
      </c>
      <c r="CJ246" s="145">
        <f>IF(CI246&gt;$AI$8,1,0)</f>
        <v>0</v>
      </c>
      <c r="CK246" s="148">
        <f>IF($R246=CH$17,CI246,0)</f>
        <v>0</v>
      </c>
      <c r="CL246" s="145">
        <v>0</v>
      </c>
      <c r="CM246" s="145">
        <v>0</v>
      </c>
      <c r="CN246" s="149"/>
    </row>
    <row r="247" ht="15.75" customHeight="1">
      <c r="A247" t="s" s="179">
        <v>2881</v>
      </c>
      <c r="B247" t="s" s="180">
        <v>58</v>
      </c>
      <c r="C247" t="s" s="180">
        <v>2882</v>
      </c>
      <c r="D247" t="s" s="181">
        <v>60</v>
      </c>
      <c r="E247" t="s" s="182">
        <v>60</v>
      </c>
      <c r="F247" t="s" s="130">
        <v>61</v>
      </c>
      <c r="G247" t="s" s="130">
        <v>2883</v>
      </c>
      <c r="H247" t="s" s="130">
        <v>944</v>
      </c>
      <c r="I247" t="s" s="130">
        <v>49</v>
      </c>
      <c r="J247" t="s" s="130">
        <v>2585</v>
      </c>
      <c r="K247" t="s" s="183">
        <f>_xlfn.IFS(Q247=0,O247,T247=1,R247,U247=1,AA247)</f>
        <v>28</v>
      </c>
      <c r="L247" s="189">
        <f>_xlfn.IFS(Q247=0,P247,T247=1,S247,U247=1,AB247)</f>
        <v>49.8076476207689</v>
      </c>
      <c r="M247" t="s" s="130">
        <f>IF(O247="Lab","over","under")</f>
        <v>2429</v>
      </c>
      <c r="N247" s="173">
        <v>1</v>
      </c>
      <c r="O247" t="s" s="184">
        <v>28</v>
      </c>
      <c r="P247" s="131">
        <f>AQ247</f>
        <v>49.8076476207689</v>
      </c>
      <c r="Q247" s="173">
        <f>T247+U247+V247</f>
        <v>0</v>
      </c>
      <c r="R247" t="s" s="185">
        <v>32</v>
      </c>
      <c r="S247" s="131">
        <f>BI247</f>
        <v>33.4280034081227</v>
      </c>
      <c r="T247" s="169"/>
      <c r="U247" s="169"/>
      <c r="V247" s="169"/>
      <c r="W247" s="169"/>
      <c r="X247" t="s" s="130">
        <f>IF($A247=Y247,"ok","bad")</f>
        <v>2430</v>
      </c>
      <c r="Y247" t="s" s="130">
        <v>2881</v>
      </c>
      <c r="Z247" t="s" s="130">
        <v>2882</v>
      </c>
      <c r="AA247" t="s" s="186">
        <v>2365</v>
      </c>
      <c r="AB247" s="125">
        <f>100*AC247</f>
        <v>6.7155509</v>
      </c>
      <c r="AC247" s="191">
        <v>0.067155509</v>
      </c>
      <c r="AD247" t="s" s="187">
        <v>27</v>
      </c>
      <c r="AE247" s="125">
        <v>3.5682012</v>
      </c>
      <c r="AF247" s="191">
        <v>0.035682012</v>
      </c>
      <c r="AG247" s="169"/>
      <c r="AH247" s="173">
        <v>72667</v>
      </c>
      <c r="AI247" s="173">
        <v>38731</v>
      </c>
      <c r="AJ247" s="173">
        <v>115</v>
      </c>
      <c r="AK247" s="173">
        <v>6344</v>
      </c>
      <c r="AL247" s="173">
        <v>1382</v>
      </c>
      <c r="AM247" s="175">
        <f>100*AL247/$AI247</f>
        <v>3.5682011825153</v>
      </c>
      <c r="AN247" s="173">
        <f>IF(AM247&gt;$AI$8,1,0)</f>
        <v>0</v>
      </c>
      <c r="AO247" s="175">
        <f>IF($R247=AL$17,AM247,0)</f>
        <v>0</v>
      </c>
      <c r="AP247" s="173">
        <v>19291</v>
      </c>
      <c r="AQ247" s="175">
        <f>100*AP247/$AI247</f>
        <v>49.8076476207689</v>
      </c>
      <c r="AR247" s="173">
        <f>IF(AQ247&gt;$AI$8,1,0)</f>
        <v>0</v>
      </c>
      <c r="AS247" s="175">
        <f>IF($R247=AP$17,AQ247,0)</f>
        <v>0</v>
      </c>
      <c r="AT247" s="173">
        <v>671</v>
      </c>
      <c r="AU247" s="175">
        <f>100*AT247/$AI247</f>
        <v>1.73246236864527</v>
      </c>
      <c r="AV247" s="173">
        <f>IF(AU247&gt;$AI$8,1,0)</f>
        <v>0</v>
      </c>
      <c r="AW247" s="175">
        <f>IF($R247=AT$17,AU247,0)</f>
        <v>0</v>
      </c>
      <c r="AX247" s="173">
        <v>2601</v>
      </c>
      <c r="AY247" s="175">
        <f>100*AX247/$AI247</f>
        <v>6.71555085073972</v>
      </c>
      <c r="AZ247" s="173">
        <f>IF(AY247&gt;$AI$8,1,0)</f>
        <v>0</v>
      </c>
      <c r="BA247" s="175">
        <f>IF($R247=AX$17,AY247,0)</f>
        <v>0</v>
      </c>
      <c r="BB247" s="173">
        <v>1229</v>
      </c>
      <c r="BC247" s="175">
        <f>100*BB247/$AI247</f>
        <v>3.17316877953061</v>
      </c>
      <c r="BD247" s="173">
        <f>IF(BC247&gt;$AI$8,1,0)</f>
        <v>0</v>
      </c>
      <c r="BE247" s="175">
        <f>IF($R247=BB$17,BC247,0)</f>
        <v>0</v>
      </c>
      <c r="BF247" s="173">
        <v>12947</v>
      </c>
      <c r="BG247" s="175">
        <f>100*BF247/$AI247</f>
        <v>33.4280034081227</v>
      </c>
      <c r="BH247" s="173">
        <f>IF(BG247&gt;$AI$8,1,0)</f>
        <v>0</v>
      </c>
      <c r="BI247" s="175">
        <f>IF($R247=BF$17,BG247,0)</f>
        <v>33.4280034081227</v>
      </c>
      <c r="BJ247" s="173">
        <v>0</v>
      </c>
      <c r="BK247" s="175">
        <f>100*BJ247/$AI247</f>
        <v>0</v>
      </c>
      <c r="BL247" s="173">
        <f>IF(BK247&gt;$AI$8,1,0)</f>
        <v>0</v>
      </c>
      <c r="BM247" s="175">
        <f>IF($R247=BJ$17,BK247,0)</f>
        <v>0</v>
      </c>
      <c r="BN247" s="173">
        <v>0</v>
      </c>
      <c r="BO247" s="175">
        <f>100*BN247/$AI247</f>
        <v>0</v>
      </c>
      <c r="BP247" s="173">
        <f>IF(BO247&gt;$AI$8,1,0)</f>
        <v>0</v>
      </c>
      <c r="BQ247" s="175">
        <f>IF($R247=BN$17,BO247,0)</f>
        <v>0</v>
      </c>
      <c r="BR247" s="173">
        <v>0</v>
      </c>
      <c r="BS247" s="175">
        <f>100*BR247/$AI247</f>
        <v>0</v>
      </c>
      <c r="BT247" s="173">
        <f>IF(BS247&gt;$AI$8,1,0)</f>
        <v>0</v>
      </c>
      <c r="BU247" s="175">
        <f>IF($R247=BR$17,BS247,0)</f>
        <v>0</v>
      </c>
      <c r="BV247" s="173">
        <v>0</v>
      </c>
      <c r="BW247" s="175">
        <f>100*BV247/$AI247</f>
        <v>0</v>
      </c>
      <c r="BX247" s="173">
        <f>IF(BW247&gt;$AI$8,1,0)</f>
        <v>0</v>
      </c>
      <c r="BY247" s="175">
        <f>IF($R247=BV$17,BW247,0)</f>
        <v>0</v>
      </c>
      <c r="BZ247" s="173">
        <v>0</v>
      </c>
      <c r="CA247" s="175">
        <f>100*BZ247/$AI247</f>
        <v>0</v>
      </c>
      <c r="CB247" s="173">
        <f>IF(CA247&gt;$AI$8,1,0)</f>
        <v>0</v>
      </c>
      <c r="CC247" s="175">
        <f>IF($R247=BZ$17,CA247,0)</f>
        <v>0</v>
      </c>
      <c r="CD247" s="173">
        <v>0</v>
      </c>
      <c r="CE247" s="175">
        <f>100*CD247/$AI247</f>
        <v>0</v>
      </c>
      <c r="CF247" s="173">
        <f>IF(CE247&gt;$AI$8,1,0)</f>
        <v>0</v>
      </c>
      <c r="CG247" s="175">
        <f>IF($R247=CD$17,CE247,0)</f>
        <v>0</v>
      </c>
      <c r="CH247" s="173">
        <v>0</v>
      </c>
      <c r="CI247" s="175">
        <f>100*CH247/$AI247</f>
        <v>0</v>
      </c>
      <c r="CJ247" s="173">
        <f>IF(CI247&gt;$AI$8,1,0)</f>
        <v>0</v>
      </c>
      <c r="CK247" s="175">
        <f>IF($R247=CH$17,CI247,0)</f>
        <v>0</v>
      </c>
      <c r="CL247" s="173">
        <v>0</v>
      </c>
      <c r="CM247" s="173">
        <v>0</v>
      </c>
      <c r="CN247" s="176"/>
    </row>
    <row r="248" ht="15.75" customHeight="1">
      <c r="A248" t="s" s="179">
        <v>2884</v>
      </c>
      <c r="B248" t="s" s="180">
        <v>90</v>
      </c>
      <c r="C248" t="s" s="180">
        <v>2885</v>
      </c>
      <c r="D248" t="s" s="181">
        <v>93</v>
      </c>
      <c r="E248" t="s" s="188">
        <v>79</v>
      </c>
      <c r="F248" t="s" s="146">
        <v>80</v>
      </c>
      <c r="G248" t="s" s="146">
        <v>588</v>
      </c>
      <c r="H248" t="s" s="146">
        <v>1342</v>
      </c>
      <c r="I248" t="s" s="146">
        <v>49</v>
      </c>
      <c r="J248" t="s" s="146">
        <v>50</v>
      </c>
      <c r="K248" t="s" s="183">
        <f>O248</f>
        <v>28</v>
      </c>
      <c r="L248" s="189">
        <f>P248</f>
        <v>70.5742015941007</v>
      </c>
      <c r="M248" t="s" s="146">
        <f>IF(O248="Lab","over","under")</f>
        <v>2429</v>
      </c>
      <c r="N248" s="145">
        <v>1</v>
      </c>
      <c r="O248" t="s" s="184">
        <v>28</v>
      </c>
      <c r="P248" s="147">
        <f>AQ248</f>
        <v>70.5742015941007</v>
      </c>
      <c r="Q248" s="145">
        <f>T248+U248+V248</f>
        <v>0</v>
      </c>
      <c r="R248" t="s" s="185">
        <v>2365</v>
      </c>
      <c r="S248" s="147">
        <f>BA248</f>
        <v>15.6888792495798</v>
      </c>
      <c r="T248" s="138"/>
      <c r="U248" s="138"/>
      <c r="V248" s="138"/>
      <c r="W248" s="138"/>
      <c r="X248" t="s" s="146">
        <f>IF($A248=Y248,"ok","bad")</f>
        <v>2430</v>
      </c>
      <c r="Y248" t="s" s="146">
        <v>2884</v>
      </c>
      <c r="Z248" t="s" s="146">
        <v>2885</v>
      </c>
      <c r="AA248" t="s" s="186">
        <v>31</v>
      </c>
      <c r="AB248" s="141">
        <f>100*AC248</f>
        <v>6.474001</v>
      </c>
      <c r="AC248" s="190">
        <v>0.06474001</v>
      </c>
      <c r="AD248" t="s" s="187">
        <v>27</v>
      </c>
      <c r="AE248" s="141">
        <v>3.4755734</v>
      </c>
      <c r="AF248" s="190">
        <v>0.034755734</v>
      </c>
      <c r="AG248" s="138"/>
      <c r="AH248" s="145">
        <v>69317</v>
      </c>
      <c r="AI248" s="145">
        <v>36886</v>
      </c>
      <c r="AJ248" s="145">
        <v>132</v>
      </c>
      <c r="AK248" s="145">
        <v>20245</v>
      </c>
      <c r="AL248" s="145">
        <v>1282</v>
      </c>
      <c r="AM248" s="148">
        <f>100*AL248/$AI248</f>
        <v>3.4755733882774</v>
      </c>
      <c r="AN248" s="145">
        <f>IF(AM248&gt;$AI$8,1,0)</f>
        <v>0</v>
      </c>
      <c r="AO248" s="148">
        <f>IF($R248=AL$17,AM248,0)</f>
        <v>0</v>
      </c>
      <c r="AP248" s="145">
        <v>26032</v>
      </c>
      <c r="AQ248" s="148">
        <f>100*AP248/$AI248</f>
        <v>70.5742015941007</v>
      </c>
      <c r="AR248" s="145">
        <f>IF(AQ248&gt;$AI$8,1,0)</f>
        <v>1</v>
      </c>
      <c r="AS248" s="148">
        <f>IF($R248=AP$17,AQ248,0)</f>
        <v>0</v>
      </c>
      <c r="AT248" s="145">
        <v>945</v>
      </c>
      <c r="AU248" s="148">
        <f>100*AT248/$AI248</f>
        <v>2.56194762240416</v>
      </c>
      <c r="AV248" s="145">
        <f>IF(AU248&gt;$AI$8,1,0)</f>
        <v>0</v>
      </c>
      <c r="AW248" s="148">
        <f>IF($R248=AT$17,AU248,0)</f>
        <v>0</v>
      </c>
      <c r="AX248" s="145">
        <v>5787</v>
      </c>
      <c r="AY248" s="148">
        <f>100*AX248/$AI248</f>
        <v>15.6888792495798</v>
      </c>
      <c r="AZ248" s="145">
        <f>IF(AY248&gt;$AI$8,1,0)</f>
        <v>0</v>
      </c>
      <c r="BA248" s="148">
        <f>IF($R248=AX$17,AY248,0)</f>
        <v>15.6888792495798</v>
      </c>
      <c r="BB248" s="145">
        <v>2388</v>
      </c>
      <c r="BC248" s="148">
        <f>100*BB248/$AI248</f>
        <v>6.47400097598005</v>
      </c>
      <c r="BD248" s="145">
        <f>IF(BC248&gt;$AI$8,1,0)</f>
        <v>0</v>
      </c>
      <c r="BE248" s="148">
        <f>IF($R248=BB$17,BC248,0)</f>
        <v>0</v>
      </c>
      <c r="BF248" s="145">
        <v>0</v>
      </c>
      <c r="BG248" s="148">
        <f>100*BF248/$AI248</f>
        <v>0</v>
      </c>
      <c r="BH248" s="145">
        <f>IF(BG248&gt;$AI$8,1,0)</f>
        <v>0</v>
      </c>
      <c r="BI248" s="148">
        <f>IF($R248=BF$17,BG248,0)</f>
        <v>0</v>
      </c>
      <c r="BJ248" s="145">
        <v>0</v>
      </c>
      <c r="BK248" s="148">
        <f>100*BJ248/$AI248</f>
        <v>0</v>
      </c>
      <c r="BL248" s="145">
        <f>IF(BK248&gt;$AI$8,1,0)</f>
        <v>0</v>
      </c>
      <c r="BM248" s="148">
        <f>IF($R248=BJ$17,BK248,0)</f>
        <v>0</v>
      </c>
      <c r="BN248" s="145">
        <v>0</v>
      </c>
      <c r="BO248" s="148">
        <f>100*BN248/$AI248</f>
        <v>0</v>
      </c>
      <c r="BP248" s="145">
        <f>IF(BO248&gt;$AI$8,1,0)</f>
        <v>0</v>
      </c>
      <c r="BQ248" s="148">
        <f>IF($R248=BN$17,BO248,0)</f>
        <v>0</v>
      </c>
      <c r="BR248" s="145">
        <v>0</v>
      </c>
      <c r="BS248" s="148">
        <f>100*BR248/$AI248</f>
        <v>0</v>
      </c>
      <c r="BT248" s="145">
        <f>IF(BS248&gt;$AI$8,1,0)</f>
        <v>0</v>
      </c>
      <c r="BU248" s="148">
        <f>IF($R248=BR$17,BS248,0)</f>
        <v>0</v>
      </c>
      <c r="BV248" s="145">
        <v>0</v>
      </c>
      <c r="BW248" s="148">
        <f>100*BV248/$AI248</f>
        <v>0</v>
      </c>
      <c r="BX248" s="145">
        <f>IF(BW248&gt;$AI$8,1,0)</f>
        <v>0</v>
      </c>
      <c r="BY248" s="148">
        <f>IF($R248=BV$17,BW248,0)</f>
        <v>0</v>
      </c>
      <c r="BZ248" s="145">
        <v>0</v>
      </c>
      <c r="CA248" s="148">
        <f>100*BZ248/$AI248</f>
        <v>0</v>
      </c>
      <c r="CB248" s="145">
        <f>IF(CA248&gt;$AI$8,1,0)</f>
        <v>0</v>
      </c>
      <c r="CC248" s="148">
        <f>IF($R248=BZ$17,CA248,0)</f>
        <v>0</v>
      </c>
      <c r="CD248" s="145">
        <v>0</v>
      </c>
      <c r="CE248" s="148">
        <f>100*CD248/$AI248</f>
        <v>0</v>
      </c>
      <c r="CF248" s="145">
        <f>IF(CE248&gt;$AI$8,1,0)</f>
        <v>0</v>
      </c>
      <c r="CG248" s="148">
        <f>IF($R248=CD$17,CE248,0)</f>
        <v>0</v>
      </c>
      <c r="CH248" s="145">
        <v>0</v>
      </c>
      <c r="CI248" s="148">
        <f>100*CH248/$AI248</f>
        <v>0</v>
      </c>
      <c r="CJ248" s="145">
        <f>IF(CI248&gt;$AI$8,1,0)</f>
        <v>0</v>
      </c>
      <c r="CK248" s="148">
        <f>IF($R248=CH$17,CI248,0)</f>
        <v>0</v>
      </c>
      <c r="CL248" s="145">
        <v>149</v>
      </c>
      <c r="CM248" s="145">
        <v>0</v>
      </c>
      <c r="CN248" s="149"/>
    </row>
    <row r="249" ht="15.75" customHeight="1">
      <c r="A249" t="s" s="179">
        <v>2886</v>
      </c>
      <c r="B249" t="s" s="180">
        <v>90</v>
      </c>
      <c r="C249" t="s" s="180">
        <v>334</v>
      </c>
      <c r="D249" t="s" s="181">
        <v>93</v>
      </c>
      <c r="E249" t="s" s="182">
        <v>79</v>
      </c>
      <c r="F249" t="s" s="130">
        <v>80</v>
      </c>
      <c r="G249" t="s" s="130">
        <v>366</v>
      </c>
      <c r="H249" t="s" s="130">
        <v>2024</v>
      </c>
      <c r="I249" t="s" s="130">
        <v>49</v>
      </c>
      <c r="J249" t="s" s="130">
        <v>1733</v>
      </c>
      <c r="K249" t="s" s="183">
        <f>_xlfn.IFS(Q249=0,O249,T249=1,R249,U249=1,AA249)</f>
        <v>28</v>
      </c>
      <c r="L249" s="189">
        <f>_xlfn.IFS(Q249=0,P249,T249=1,S249,U249=1,AB249)</f>
        <v>48.0841387151791</v>
      </c>
      <c r="M249" t="s" s="130">
        <f>IF(O249="Lab","over","under")</f>
        <v>2429</v>
      </c>
      <c r="N249" s="173">
        <v>1</v>
      </c>
      <c r="O249" t="s" s="184">
        <v>28</v>
      </c>
      <c r="P249" s="131">
        <f>AQ249</f>
        <v>48.0841387151791</v>
      </c>
      <c r="Q249" s="173">
        <f>T249+U249+V249</f>
        <v>0</v>
      </c>
      <c r="R249" t="s" s="185">
        <v>2365</v>
      </c>
      <c r="S249" s="131">
        <f>BA249</f>
        <v>28.6185332575327</v>
      </c>
      <c r="T249" s="169"/>
      <c r="U249" s="169"/>
      <c r="V249" s="169"/>
      <c r="W249" s="169"/>
      <c r="X249" t="s" s="130">
        <f>IF($A249=Y249,"ok","bad")</f>
        <v>2430</v>
      </c>
      <c r="Y249" t="s" s="130">
        <v>2886</v>
      </c>
      <c r="Z249" t="s" s="130">
        <v>334</v>
      </c>
      <c r="AA249" t="s" s="186">
        <v>27</v>
      </c>
      <c r="AB249" s="125">
        <f>100*AC249</f>
        <v>15.645253</v>
      </c>
      <c r="AC249" s="191">
        <v>0.15645253</v>
      </c>
      <c r="AD249" t="s" s="187">
        <v>31</v>
      </c>
      <c r="AE249" s="125">
        <v>3.4309267</v>
      </c>
      <c r="AF249" s="191">
        <v>0.034309267</v>
      </c>
      <c r="AG249" s="169"/>
      <c r="AH249" s="173">
        <v>77460</v>
      </c>
      <c r="AI249" s="173">
        <v>35180</v>
      </c>
      <c r="AJ249" s="173">
        <v>129</v>
      </c>
      <c r="AK249" s="173">
        <v>6848</v>
      </c>
      <c r="AL249" s="173">
        <v>5504</v>
      </c>
      <c r="AM249" s="175">
        <f>100*AL249/$AI249</f>
        <v>15.6452529846504</v>
      </c>
      <c r="AN249" s="173">
        <f>IF(AM249&gt;$AI$8,1,0)</f>
        <v>0</v>
      </c>
      <c r="AO249" s="175">
        <f>IF($R249=AL$17,AM249,0)</f>
        <v>0</v>
      </c>
      <c r="AP249" s="173">
        <v>16916</v>
      </c>
      <c r="AQ249" s="175">
        <f>100*AP249/$AI249</f>
        <v>48.0841387151791</v>
      </c>
      <c r="AR249" s="173">
        <f>IF(AQ249&gt;$AI$8,1,0)</f>
        <v>0</v>
      </c>
      <c r="AS249" s="175">
        <f>IF($R249=AP$17,AQ249,0)</f>
        <v>0</v>
      </c>
      <c r="AT249" s="173">
        <v>1041</v>
      </c>
      <c r="AU249" s="175">
        <f>100*AT249/$AI249</f>
        <v>2.95906765207504</v>
      </c>
      <c r="AV249" s="173">
        <f>IF(AU249&gt;$AI$8,1,0)</f>
        <v>0</v>
      </c>
      <c r="AW249" s="175">
        <f>IF($R249=AT$17,AU249,0)</f>
        <v>0</v>
      </c>
      <c r="AX249" s="173">
        <v>10068</v>
      </c>
      <c r="AY249" s="175">
        <f>100*AX249/$AI249</f>
        <v>28.6185332575327</v>
      </c>
      <c r="AZ249" s="173">
        <f>IF(AY249&gt;$AI$8,1,0)</f>
        <v>0</v>
      </c>
      <c r="BA249" s="175">
        <f>IF($R249=AX$17,AY249,0)</f>
        <v>28.6185332575327</v>
      </c>
      <c r="BB249" s="173">
        <v>1207</v>
      </c>
      <c r="BC249" s="175">
        <f>100*BB249/$AI249</f>
        <v>3.43092666287663</v>
      </c>
      <c r="BD249" s="173">
        <f>IF(BC249&gt;$AI$8,1,0)</f>
        <v>0</v>
      </c>
      <c r="BE249" s="175">
        <f>IF($R249=BB$17,BC249,0)</f>
        <v>0</v>
      </c>
      <c r="BF249" s="173">
        <v>0</v>
      </c>
      <c r="BG249" s="175">
        <f>100*BF249/$AI249</f>
        <v>0</v>
      </c>
      <c r="BH249" s="173">
        <f>IF(BG249&gt;$AI$8,1,0)</f>
        <v>0</v>
      </c>
      <c r="BI249" s="175">
        <f>IF($R249=BF$17,BG249,0)</f>
        <v>0</v>
      </c>
      <c r="BJ249" s="173">
        <v>0</v>
      </c>
      <c r="BK249" s="175">
        <f>100*BJ249/$AI249</f>
        <v>0</v>
      </c>
      <c r="BL249" s="173">
        <f>IF(BK249&gt;$AI$8,1,0)</f>
        <v>0</v>
      </c>
      <c r="BM249" s="175">
        <f>IF($R249=BJ$17,BK249,0)</f>
        <v>0</v>
      </c>
      <c r="BN249" s="173">
        <v>0</v>
      </c>
      <c r="BO249" s="175">
        <f>100*BN249/$AI249</f>
        <v>0</v>
      </c>
      <c r="BP249" s="173">
        <f>IF(BO249&gt;$AI$8,1,0)</f>
        <v>0</v>
      </c>
      <c r="BQ249" s="175">
        <f>IF($R249=BN$17,BO249,0)</f>
        <v>0</v>
      </c>
      <c r="BR249" s="173">
        <v>0</v>
      </c>
      <c r="BS249" s="175">
        <f>100*BR249/$AI249</f>
        <v>0</v>
      </c>
      <c r="BT249" s="173">
        <f>IF(BS249&gt;$AI$8,1,0)</f>
        <v>0</v>
      </c>
      <c r="BU249" s="175">
        <f>IF($R249=BR$17,BS249,0)</f>
        <v>0</v>
      </c>
      <c r="BV249" s="173">
        <v>0</v>
      </c>
      <c r="BW249" s="175">
        <f>100*BV249/$AI249</f>
        <v>0</v>
      </c>
      <c r="BX249" s="173">
        <f>IF(BW249&gt;$AI$8,1,0)</f>
        <v>0</v>
      </c>
      <c r="BY249" s="175">
        <f>IF($R249=BV$17,BW249,0)</f>
        <v>0</v>
      </c>
      <c r="BZ249" s="173">
        <v>0</v>
      </c>
      <c r="CA249" s="175">
        <f>100*BZ249/$AI249</f>
        <v>0</v>
      </c>
      <c r="CB249" s="173">
        <f>IF(CA249&gt;$AI$8,1,0)</f>
        <v>0</v>
      </c>
      <c r="CC249" s="175">
        <f>IF($R249=BZ$17,CA249,0)</f>
        <v>0</v>
      </c>
      <c r="CD249" s="173">
        <v>0</v>
      </c>
      <c r="CE249" s="175">
        <f>100*CD249/$AI249</f>
        <v>0</v>
      </c>
      <c r="CF249" s="173">
        <f>IF(CE249&gt;$AI$8,1,0)</f>
        <v>0</v>
      </c>
      <c r="CG249" s="175">
        <f>IF($R249=CD$17,CE249,0)</f>
        <v>0</v>
      </c>
      <c r="CH249" s="173">
        <v>0</v>
      </c>
      <c r="CI249" s="175">
        <f>100*CH249/$AI249</f>
        <v>0</v>
      </c>
      <c r="CJ249" s="173">
        <f>IF(CI249&gt;$AI$8,1,0)</f>
        <v>0</v>
      </c>
      <c r="CK249" s="175">
        <f>IF($R249=CH$17,CI249,0)</f>
        <v>0</v>
      </c>
      <c r="CL249" s="173">
        <v>0</v>
      </c>
      <c r="CM249" s="173">
        <v>0</v>
      </c>
      <c r="CN249" s="176"/>
    </row>
    <row r="250" ht="15.75" customHeight="1">
      <c r="A250" t="s" s="179">
        <v>2887</v>
      </c>
      <c r="B250" t="s" s="180">
        <v>90</v>
      </c>
      <c r="C250" t="s" s="180">
        <v>2888</v>
      </c>
      <c r="D250" t="s" s="181">
        <v>93</v>
      </c>
      <c r="E250" t="s" s="188">
        <v>79</v>
      </c>
      <c r="F250" t="s" s="146">
        <v>46</v>
      </c>
      <c r="G250" t="s" s="146">
        <v>2655</v>
      </c>
      <c r="H250" t="s" s="146">
        <v>2889</v>
      </c>
      <c r="I250" t="s" s="146">
        <v>49</v>
      </c>
      <c r="J250" t="s" s="146">
        <v>1733</v>
      </c>
      <c r="K250" t="s" s="183">
        <f>O250</f>
        <v>28</v>
      </c>
      <c r="L250" s="189">
        <f>P250</f>
        <v>52.994741873805</v>
      </c>
      <c r="M250" t="s" s="146">
        <f>IF(O250="Lab","over","under")</f>
        <v>2429</v>
      </c>
      <c r="N250" s="145">
        <v>1</v>
      </c>
      <c r="O250" t="s" s="184">
        <v>28</v>
      </c>
      <c r="P250" s="147">
        <f>AQ250</f>
        <v>52.994741873805</v>
      </c>
      <c r="Q250" s="145">
        <f>T250+U250+V250</f>
        <v>0</v>
      </c>
      <c r="R250" t="s" s="185">
        <v>2365</v>
      </c>
      <c r="S250" s="147">
        <f>BA250</f>
        <v>21.2404397705545</v>
      </c>
      <c r="T250" s="138"/>
      <c r="U250" s="138"/>
      <c r="V250" s="138"/>
      <c r="W250" s="138"/>
      <c r="X250" t="s" s="146">
        <f>IF($A250=Y250,"ok","bad")</f>
        <v>2430</v>
      </c>
      <c r="Y250" t="s" s="146">
        <v>2887</v>
      </c>
      <c r="Z250" t="s" s="146">
        <v>2888</v>
      </c>
      <c r="AA250" t="s" s="186">
        <v>27</v>
      </c>
      <c r="AB250" s="141">
        <f>100*AC250</f>
        <v>20.207935</v>
      </c>
      <c r="AC250" s="190">
        <v>0.20207935</v>
      </c>
      <c r="AD250" t="s" s="187">
        <v>31</v>
      </c>
      <c r="AE250" s="141">
        <v>2.8847992</v>
      </c>
      <c r="AF250" s="190">
        <v>0.028847992</v>
      </c>
      <c r="AG250" s="138"/>
      <c r="AH250" s="145">
        <v>73198</v>
      </c>
      <c r="AI250" s="145">
        <v>41840</v>
      </c>
      <c r="AJ250" s="145">
        <v>159</v>
      </c>
      <c r="AK250" s="145">
        <v>13286</v>
      </c>
      <c r="AL250" s="145">
        <v>8455</v>
      </c>
      <c r="AM250" s="148">
        <f>100*AL250/$AI250</f>
        <v>20.2079349904398</v>
      </c>
      <c r="AN250" s="145">
        <f>IF(AM250&gt;$AI$8,1,0)</f>
        <v>0</v>
      </c>
      <c r="AO250" s="148">
        <f>IF($R250=AL$17,AM250,0)</f>
        <v>0</v>
      </c>
      <c r="AP250" s="145">
        <v>22173</v>
      </c>
      <c r="AQ250" s="148">
        <f>100*AP250/$AI250</f>
        <v>52.994741873805</v>
      </c>
      <c r="AR250" s="145">
        <f>IF(AQ250&gt;$AI$8,1,0)</f>
        <v>1</v>
      </c>
      <c r="AS250" s="148">
        <f>IF($R250=AP$17,AQ250,0)</f>
        <v>0</v>
      </c>
      <c r="AT250" s="145">
        <v>1118</v>
      </c>
      <c r="AU250" s="148">
        <f>100*AT250/$AI250</f>
        <v>2.67208413001912</v>
      </c>
      <c r="AV250" s="145">
        <f>IF(AU250&gt;$AI$8,1,0)</f>
        <v>0</v>
      </c>
      <c r="AW250" s="148">
        <f>IF($R250=AT$17,AU250,0)</f>
        <v>0</v>
      </c>
      <c r="AX250" s="145">
        <v>8887</v>
      </c>
      <c r="AY250" s="148">
        <f>100*AX250/$AI250</f>
        <v>21.2404397705545</v>
      </c>
      <c r="AZ250" s="145">
        <f>IF(AY250&gt;$AI$8,1,0)</f>
        <v>0</v>
      </c>
      <c r="BA250" s="148">
        <f>IF($R250=AX$17,AY250,0)</f>
        <v>21.2404397705545</v>
      </c>
      <c r="BB250" s="145">
        <v>1207</v>
      </c>
      <c r="BC250" s="148">
        <f>100*BB250/$AI250</f>
        <v>2.88479923518164</v>
      </c>
      <c r="BD250" s="145">
        <f>IF(BC250&gt;$AI$8,1,0)</f>
        <v>0</v>
      </c>
      <c r="BE250" s="148">
        <f>IF($R250=BB$17,BC250,0)</f>
        <v>0</v>
      </c>
      <c r="BF250" s="145">
        <v>0</v>
      </c>
      <c r="BG250" s="148">
        <f>100*BF250/$AI250</f>
        <v>0</v>
      </c>
      <c r="BH250" s="145">
        <f>IF(BG250&gt;$AI$8,1,0)</f>
        <v>0</v>
      </c>
      <c r="BI250" s="148">
        <f>IF($R250=BF$17,BG250,0)</f>
        <v>0</v>
      </c>
      <c r="BJ250" s="145">
        <v>0</v>
      </c>
      <c r="BK250" s="148">
        <f>100*BJ250/$AI250</f>
        <v>0</v>
      </c>
      <c r="BL250" s="145">
        <f>IF(BK250&gt;$AI$8,1,0)</f>
        <v>0</v>
      </c>
      <c r="BM250" s="148">
        <f>IF($R250=BJ$17,BK250,0)</f>
        <v>0</v>
      </c>
      <c r="BN250" s="145">
        <v>0</v>
      </c>
      <c r="BO250" s="148">
        <f>100*BN250/$AI250</f>
        <v>0</v>
      </c>
      <c r="BP250" s="145">
        <f>IF(BO250&gt;$AI$8,1,0)</f>
        <v>0</v>
      </c>
      <c r="BQ250" s="148">
        <f>IF($R250=BN$17,BO250,0)</f>
        <v>0</v>
      </c>
      <c r="BR250" s="145">
        <v>0</v>
      </c>
      <c r="BS250" s="148">
        <f>100*BR250/$AI250</f>
        <v>0</v>
      </c>
      <c r="BT250" s="145">
        <f>IF(BS250&gt;$AI$8,1,0)</f>
        <v>0</v>
      </c>
      <c r="BU250" s="148">
        <f>IF($R250=BR$17,BS250,0)</f>
        <v>0</v>
      </c>
      <c r="BV250" s="145">
        <v>0</v>
      </c>
      <c r="BW250" s="148">
        <f>100*BV250/$AI250</f>
        <v>0</v>
      </c>
      <c r="BX250" s="145">
        <f>IF(BW250&gt;$AI$8,1,0)</f>
        <v>0</v>
      </c>
      <c r="BY250" s="148">
        <f>IF($R250=BV$17,BW250,0)</f>
        <v>0</v>
      </c>
      <c r="BZ250" s="145">
        <v>0</v>
      </c>
      <c r="CA250" s="148">
        <f>100*BZ250/$AI250</f>
        <v>0</v>
      </c>
      <c r="CB250" s="145">
        <f>IF(CA250&gt;$AI$8,1,0)</f>
        <v>0</v>
      </c>
      <c r="CC250" s="148">
        <f>IF($R250=BZ$17,CA250,0)</f>
        <v>0</v>
      </c>
      <c r="CD250" s="145">
        <v>0</v>
      </c>
      <c r="CE250" s="148">
        <f>100*CD250/$AI250</f>
        <v>0</v>
      </c>
      <c r="CF250" s="145">
        <f>IF(CE250&gt;$AI$8,1,0)</f>
        <v>0</v>
      </c>
      <c r="CG250" s="148">
        <f>IF($R250=CD$17,CE250,0)</f>
        <v>0</v>
      </c>
      <c r="CH250" s="145">
        <v>0</v>
      </c>
      <c r="CI250" s="148">
        <f>100*CH250/$AI250</f>
        <v>0</v>
      </c>
      <c r="CJ250" s="145">
        <f>IF(CI250&gt;$AI$8,1,0)</f>
        <v>0</v>
      </c>
      <c r="CK250" s="148">
        <f>IF($R250=CH$17,CI250,0)</f>
        <v>0</v>
      </c>
      <c r="CL250" s="145">
        <v>898</v>
      </c>
      <c r="CM250" s="145">
        <v>0</v>
      </c>
      <c r="CN250" s="149"/>
    </row>
    <row r="251" ht="15.75" customHeight="1">
      <c r="A251" t="s" s="222">
        <v>2890</v>
      </c>
      <c r="B251" t="s" s="223">
        <v>256</v>
      </c>
      <c r="C251" t="s" s="223">
        <v>1102</v>
      </c>
      <c r="D251" t="s" s="224">
        <v>259</v>
      </c>
      <c r="E251" t="s" s="225">
        <v>79</v>
      </c>
      <c r="F251" t="s" s="226">
        <v>46</v>
      </c>
      <c r="G251" t="s" s="226">
        <v>563</v>
      </c>
      <c r="H251" t="s" s="226">
        <v>2891</v>
      </c>
      <c r="I251" t="s" s="226">
        <v>49</v>
      </c>
      <c r="J251" t="s" s="226">
        <v>50</v>
      </c>
      <c r="K251" t="s" s="227">
        <f>_xlfn.IFS(Q251=0,O251,T251=1,R251,U251=1,AA251)</f>
        <v>28</v>
      </c>
      <c r="L251" s="228">
        <f>_xlfn.IFS(Q251=0,P251,T251=1,S251,U251=1,AB251)</f>
        <v>46.2222973163245</v>
      </c>
      <c r="M251" t="s" s="226">
        <f>IF(O251="Lab","over","under")</f>
        <v>2429</v>
      </c>
      <c r="N251" s="229">
        <v>1</v>
      </c>
      <c r="O251" t="s" s="230">
        <v>28</v>
      </c>
      <c r="P251" s="231">
        <f>AQ251</f>
        <v>46.2222973163245</v>
      </c>
      <c r="Q251" s="173">
        <f>T251+U251+V251</f>
        <v>0</v>
      </c>
      <c r="R251" t="s" s="232">
        <v>2365</v>
      </c>
      <c r="S251" s="231">
        <f>BA251</f>
        <v>24.5445073357551</v>
      </c>
      <c r="T251" s="233"/>
      <c r="U251" s="233"/>
      <c r="V251" s="233"/>
      <c r="W251" s="233"/>
      <c r="X251" t="s" s="130">
        <f>IF($A251=Y251,"ok","bad")</f>
        <v>2430</v>
      </c>
      <c r="Y251" t="s" s="130">
        <v>2890</v>
      </c>
      <c r="Z251" t="s" s="130">
        <v>1102</v>
      </c>
      <c r="AA251" t="s" s="234">
        <v>27</v>
      </c>
      <c r="AB251" s="235">
        <f>100*AC251</f>
        <v>21.872096</v>
      </c>
      <c r="AC251" s="236">
        <v>0.21872096</v>
      </c>
      <c r="AD251" t="s" s="237">
        <v>217</v>
      </c>
      <c r="AE251" s="235">
        <v>2.5203458</v>
      </c>
      <c r="AF251" s="236">
        <v>0.025203458</v>
      </c>
      <c r="AG251" s="233"/>
      <c r="AH251" s="238">
        <v>71437</v>
      </c>
      <c r="AI251" s="238">
        <v>35511</v>
      </c>
      <c r="AJ251" s="238">
        <v>88</v>
      </c>
      <c r="AK251" s="238">
        <v>7698</v>
      </c>
      <c r="AL251" s="238">
        <v>7767</v>
      </c>
      <c r="AM251" s="239">
        <f>100*AL251/$AI251</f>
        <v>21.8720959702627</v>
      </c>
      <c r="AN251" s="238">
        <f>IF(AM251&gt;$AI$8,1,0)</f>
        <v>0</v>
      </c>
      <c r="AO251" s="239">
        <f>IF($R251=AL$17,AM251,0)</f>
        <v>0</v>
      </c>
      <c r="AP251" s="238">
        <v>16414</v>
      </c>
      <c r="AQ251" s="239">
        <f>100*AP251/$AI251</f>
        <v>46.2222973163245</v>
      </c>
      <c r="AR251" s="238">
        <f>IF(AQ251&gt;$AI$8,1,0)</f>
        <v>0</v>
      </c>
      <c r="AS251" s="239">
        <f>IF($R251=AP$17,AQ251,0)</f>
        <v>0</v>
      </c>
      <c r="AT251" s="238">
        <v>572</v>
      </c>
      <c r="AU251" s="239">
        <f>100*AT251/$AI251</f>
        <v>1.61076849426938</v>
      </c>
      <c r="AV251" s="238">
        <f>IF(AU251&gt;$AI$8,1,0)</f>
        <v>0</v>
      </c>
      <c r="AW251" s="239">
        <f>IF($R251=AT$17,AU251,0)</f>
        <v>0</v>
      </c>
      <c r="AX251" s="238">
        <v>8716</v>
      </c>
      <c r="AY251" s="239">
        <f>100*AX251/$AI251</f>
        <v>24.5445073357551</v>
      </c>
      <c r="AZ251" s="238">
        <f>IF(AY251&gt;$AI$8,1,0)</f>
        <v>0</v>
      </c>
      <c r="BA251" s="239">
        <f>IF($R251=AX$17,AY251,0)</f>
        <v>24.5445073357551</v>
      </c>
      <c r="BB251" s="238">
        <v>834</v>
      </c>
      <c r="BC251" s="239">
        <f>100*BB251/$AI251</f>
        <v>2.34856804933683</v>
      </c>
      <c r="BD251" s="238">
        <f>IF(BC251&gt;$AI$8,1,0)</f>
        <v>0</v>
      </c>
      <c r="BE251" s="239">
        <f>IF($R251=BB$17,BC251,0)</f>
        <v>0</v>
      </c>
      <c r="BF251" s="238">
        <v>0</v>
      </c>
      <c r="BG251" s="239">
        <f>100*BF251/$AI251</f>
        <v>0</v>
      </c>
      <c r="BH251" s="238">
        <f>IF(BG251&gt;$AI$8,1,0)</f>
        <v>0</v>
      </c>
      <c r="BI251" s="239">
        <f>IF($R251=BF$17,BG251,0)</f>
        <v>0</v>
      </c>
      <c r="BJ251" s="238">
        <v>0</v>
      </c>
      <c r="BK251" s="239">
        <f>100*BJ251/$AI251</f>
        <v>0</v>
      </c>
      <c r="BL251" s="238">
        <f>IF(BK251&gt;$AI$8,1,0)</f>
        <v>0</v>
      </c>
      <c r="BM251" s="239">
        <f>IF($R251=BJ$17,BK251,0)</f>
        <v>0</v>
      </c>
      <c r="BN251" s="238">
        <v>0</v>
      </c>
      <c r="BO251" s="239">
        <f>100*BN251/$AI251</f>
        <v>0</v>
      </c>
      <c r="BP251" s="238">
        <f>IF(BO251&gt;$AI$8,1,0)</f>
        <v>0</v>
      </c>
      <c r="BQ251" s="239">
        <f>IF($R251=BN$17,BO251,0)</f>
        <v>0</v>
      </c>
      <c r="BR251" s="238">
        <v>0</v>
      </c>
      <c r="BS251" s="239">
        <f>100*BR251/$AI251</f>
        <v>0</v>
      </c>
      <c r="BT251" s="238">
        <f>IF(BS251&gt;$AI$8,1,0)</f>
        <v>0</v>
      </c>
      <c r="BU251" s="239">
        <f>IF($R251=BR$17,BS251,0)</f>
        <v>0</v>
      </c>
      <c r="BV251" s="238">
        <v>0</v>
      </c>
      <c r="BW251" s="239">
        <f>100*BV251/$AI251</f>
        <v>0</v>
      </c>
      <c r="BX251" s="238">
        <f>IF(BW251&gt;$AI$8,1,0)</f>
        <v>0</v>
      </c>
      <c r="BY251" s="239">
        <f>IF($R251=BV$17,BW251,0)</f>
        <v>0</v>
      </c>
      <c r="BZ251" s="238">
        <v>0</v>
      </c>
      <c r="CA251" s="239">
        <f>100*BZ251/$AI251</f>
        <v>0</v>
      </c>
      <c r="CB251" s="238">
        <f>IF(CA251&gt;$AI$8,1,0)</f>
        <v>0</v>
      </c>
      <c r="CC251" s="239">
        <f>IF($R251=BZ$17,CA251,0)</f>
        <v>0</v>
      </c>
      <c r="CD251" s="238">
        <v>0</v>
      </c>
      <c r="CE251" s="239">
        <f>100*CD251/$AI251</f>
        <v>0</v>
      </c>
      <c r="CF251" s="238">
        <f>IF(CE251&gt;$AI$8,1,0)</f>
        <v>0</v>
      </c>
      <c r="CG251" s="239">
        <f>IF($R251=CD$17,CE251,0)</f>
        <v>0</v>
      </c>
      <c r="CH251" s="238">
        <v>0</v>
      </c>
      <c r="CI251" s="239">
        <f>100*CH251/$AI251</f>
        <v>0</v>
      </c>
      <c r="CJ251" s="238">
        <f>IF(CI251&gt;$AI$8,1,0)</f>
        <v>0</v>
      </c>
      <c r="CK251" s="239">
        <f>IF($R251=CH$17,CI251,0)</f>
        <v>0</v>
      </c>
      <c r="CL251" s="238">
        <v>0</v>
      </c>
      <c r="CM251" s="238">
        <v>0</v>
      </c>
      <c r="CN251" s="240"/>
    </row>
    <row r="252" ht="15.75" customHeight="1">
      <c r="A252" t="s" s="241">
        <v>2892</v>
      </c>
      <c r="B252" t="s" s="242">
        <v>228</v>
      </c>
      <c r="C252" t="s" s="242">
        <v>235</v>
      </c>
      <c r="D252" t="s" s="243">
        <v>230</v>
      </c>
      <c r="E252" t="s" s="244">
        <v>230</v>
      </c>
      <c r="F252" t="s" s="245">
        <v>80</v>
      </c>
      <c r="G252" t="s" s="245">
        <v>187</v>
      </c>
      <c r="H252" t="s" s="245">
        <v>236</v>
      </c>
      <c r="I252" t="s" s="245">
        <v>49</v>
      </c>
      <c r="J252" t="s" s="245">
        <v>247</v>
      </c>
      <c r="K252" t="s" s="245">
        <f>_xlfn.IFS(Q252=0,O252,T252=1,R252,U252=1,AA252,V252=1,AD252)</f>
        <v>2390</v>
      </c>
      <c r="L252" s="246">
        <f>_xlfn.IFS(Q252=0,P252,T252=1,S252,U252=1,AB252,V252=1,AE252)</f>
        <v>10.5656086</v>
      </c>
      <c r="M252" t="s" s="245">
        <v>2429</v>
      </c>
      <c r="N252" s="246">
        <v>0</v>
      </c>
      <c r="O252" t="s" s="245">
        <v>35</v>
      </c>
      <c r="P252" s="247">
        <f>BS252</f>
        <v>43.691288440621</v>
      </c>
      <c r="Q252" s="145">
        <f>T252+U252+V252</f>
        <v>1</v>
      </c>
      <c r="R252" t="s" s="245">
        <v>34</v>
      </c>
      <c r="S252" s="247">
        <f>BQ252</f>
        <v>29.8180559675665</v>
      </c>
      <c r="T252" s="248"/>
      <c r="U252" s="246">
        <v>1</v>
      </c>
      <c r="V252" s="248"/>
      <c r="W252" s="248"/>
      <c r="X252" t="s" s="146">
        <f>IF($A252=Y252,"ok","bad")</f>
        <v>2430</v>
      </c>
      <c r="Y252" t="s" s="146">
        <v>2892</v>
      </c>
      <c r="Z252" t="s" s="146">
        <v>235</v>
      </c>
      <c r="AA252" t="s" s="245">
        <v>2390</v>
      </c>
      <c r="AB252" s="249">
        <f>100*AC252</f>
        <v>10.5656086</v>
      </c>
      <c r="AC252" s="250">
        <v>0.105656086</v>
      </c>
      <c r="AD252" t="s" s="251">
        <v>2394</v>
      </c>
      <c r="AE252" s="249">
        <v>7.1121329</v>
      </c>
      <c r="AF252" s="250">
        <v>0.071121329</v>
      </c>
      <c r="AG252" s="248"/>
      <c r="AH252" s="252">
        <v>74240</v>
      </c>
      <c r="AI252" s="252">
        <v>40452</v>
      </c>
      <c r="AJ252" s="252">
        <v>293</v>
      </c>
      <c r="AK252" s="252">
        <v>5612</v>
      </c>
      <c r="AL252" s="252">
        <v>0</v>
      </c>
      <c r="AM252" s="253">
        <f>100*AL252/$AI252</f>
        <v>0</v>
      </c>
      <c r="AN252" s="252">
        <f>IF(AM252&gt;$AI$8,1,0)</f>
        <v>0</v>
      </c>
      <c r="AO252" s="253">
        <f>IF($R252=AL$17,AM252,0)</f>
        <v>0</v>
      </c>
      <c r="AP252" s="252">
        <v>0</v>
      </c>
      <c r="AQ252" s="253">
        <f>100*AP252/$AI252</f>
        <v>0</v>
      </c>
      <c r="AR252" s="252">
        <f>IF(AQ252&gt;$AI$8,1,0)</f>
        <v>0</v>
      </c>
      <c r="AS252" s="253">
        <f>IF($R252=AP$17,AQ252,0)</f>
        <v>0</v>
      </c>
      <c r="AT252" s="252">
        <v>0</v>
      </c>
      <c r="AU252" s="253">
        <f>100*AT252/$AI252</f>
        <v>0</v>
      </c>
      <c r="AV252" s="252">
        <f>IF(AU252&gt;$AI$8,1,0)</f>
        <v>0</v>
      </c>
      <c r="AW252" s="253">
        <f>IF($R252=AT$17,AU252,0)</f>
        <v>0</v>
      </c>
      <c r="AX252" s="252">
        <v>0</v>
      </c>
      <c r="AY252" s="253">
        <f>100*AX252/$AI252</f>
        <v>0</v>
      </c>
      <c r="AZ252" s="252">
        <f>IF(AY252&gt;$AI$8,1,0)</f>
        <v>0</v>
      </c>
      <c r="BA252" s="253">
        <f>IF($R252=AX$17,AY252,0)</f>
        <v>0</v>
      </c>
      <c r="BB252" s="252">
        <v>1206</v>
      </c>
      <c r="BC252" s="253">
        <f>100*BB252/$AI252</f>
        <v>2.98131118362504</v>
      </c>
      <c r="BD252" s="252">
        <f>IF(BC252&gt;$AI$8,1,0)</f>
        <v>0</v>
      </c>
      <c r="BE252" s="253">
        <f>IF($R252=BB$17,BC252,0)</f>
        <v>0</v>
      </c>
      <c r="BF252" s="252">
        <v>0</v>
      </c>
      <c r="BG252" s="253">
        <f>100*BF252/$AI252</f>
        <v>0</v>
      </c>
      <c r="BH252" s="252">
        <f>IF(BG252&gt;$AI$8,1,0)</f>
        <v>0</v>
      </c>
      <c r="BI252" s="253">
        <f>IF($R252=BF$17,BG252,0)</f>
        <v>0</v>
      </c>
      <c r="BJ252" s="252">
        <v>0</v>
      </c>
      <c r="BK252" s="253">
        <f>100*BJ252/$AI252</f>
        <v>0</v>
      </c>
      <c r="BL252" s="252">
        <f>IF(BK252&gt;$AI$8,1,0)</f>
        <v>0</v>
      </c>
      <c r="BM252" s="253">
        <f>IF($R252=BJ$17,BK252,0)</f>
        <v>0</v>
      </c>
      <c r="BN252" s="252">
        <v>12062</v>
      </c>
      <c r="BO252" s="253">
        <f>100*BN252/$AI252</f>
        <v>29.8180559675665</v>
      </c>
      <c r="BP252" s="252">
        <f>IF(BO252&gt;$AI$8,1,0)</f>
        <v>0</v>
      </c>
      <c r="BQ252" s="253">
        <f>IF($R252=BN$17,BO252,0)</f>
        <v>29.8180559675665</v>
      </c>
      <c r="BR252" s="252">
        <v>17674</v>
      </c>
      <c r="BS252" s="253">
        <f>100*BR252/$AI252</f>
        <v>43.691288440621</v>
      </c>
      <c r="BT252" s="252">
        <f>IF(BS252&gt;$AI$8,1,0)</f>
        <v>0</v>
      </c>
      <c r="BU252" s="253">
        <f>IF($R252=BR$17,BS252,0)</f>
        <v>0</v>
      </c>
      <c r="BV252" s="252">
        <v>1413</v>
      </c>
      <c r="BW252" s="253">
        <f>100*BV252/$AI252</f>
        <v>3.49302877484426</v>
      </c>
      <c r="BX252" s="252">
        <f>IF(BW252&gt;$AI$8,1,0)</f>
        <v>0</v>
      </c>
      <c r="BY252" s="253">
        <f>IF($R252=BV$17,BW252,0)</f>
        <v>0</v>
      </c>
      <c r="BZ252" s="252">
        <v>0</v>
      </c>
      <c r="CA252" s="253">
        <f>100*BZ252/$AI252</f>
        <v>0</v>
      </c>
      <c r="CB252" s="252">
        <f>IF(CA252&gt;$AI$8,1,0)</f>
        <v>0</v>
      </c>
      <c r="CC252" s="253">
        <f>IF($R252=BZ$17,CA252,0)</f>
        <v>0</v>
      </c>
      <c r="CD252" s="252">
        <v>4274</v>
      </c>
      <c r="CE252" s="253">
        <f>100*CD252/$AI252</f>
        <v>10.565608622565</v>
      </c>
      <c r="CF252" s="252">
        <f>IF(CE252&gt;$AI$8,1,0)</f>
        <v>0</v>
      </c>
      <c r="CG252" s="254">
        <f>IF($R252=CD$17,CE252,0)</f>
        <v>0</v>
      </c>
      <c r="CH252" s="255">
        <v>2877</v>
      </c>
      <c r="CI252" s="256">
        <f>100*CH252/$AI252</f>
        <v>7.11213289824978</v>
      </c>
      <c r="CJ252" s="252">
        <f>IF(CI252&gt;$AI$8,1,0)</f>
        <v>0</v>
      </c>
      <c r="CK252" s="253">
        <f>IF($R252=CH$17,CI252,0)</f>
        <v>0</v>
      </c>
      <c r="CL252" s="252">
        <v>0</v>
      </c>
      <c r="CM252" s="252">
        <v>0</v>
      </c>
      <c r="CN252" s="257"/>
    </row>
    <row r="253" ht="15.75" customHeight="1">
      <c r="A253" t="s" s="258">
        <v>2893</v>
      </c>
      <c r="B253" t="s" s="259">
        <v>101</v>
      </c>
      <c r="C253" t="s" s="259">
        <v>102</v>
      </c>
      <c r="D253" t="s" s="260">
        <v>104</v>
      </c>
      <c r="E253" t="s" s="261">
        <v>79</v>
      </c>
      <c r="F253" t="s" s="262">
        <v>46</v>
      </c>
      <c r="G253" t="s" s="262">
        <v>2894</v>
      </c>
      <c r="H253" t="s" s="262">
        <v>2895</v>
      </c>
      <c r="I253" t="s" s="262">
        <v>64</v>
      </c>
      <c r="J253" t="s" s="262">
        <v>1733</v>
      </c>
      <c r="K253" t="s" s="263">
        <f>_xlfn.IFS(Q253=0,O253,T253=1,R253,U253=1,AA253,V253=1,AD253)</f>
        <v>2365</v>
      </c>
      <c r="L253" s="264">
        <f>_xlfn.IFS(Q253=0,P253,T253=1,S253,U253=1,AB253,V253=1,AE253)</f>
        <v>28.6661493969105</v>
      </c>
      <c r="M253" t="s" s="262">
        <f>IF(O253="Lab","over","under")</f>
        <v>2429</v>
      </c>
      <c r="N253" s="265">
        <v>0</v>
      </c>
      <c r="O253" t="s" s="266">
        <v>28</v>
      </c>
      <c r="P253" s="267">
        <f>AQ253</f>
        <v>37.0224071853472</v>
      </c>
      <c r="Q253" s="173">
        <f>T253+U253+V253</f>
        <v>1</v>
      </c>
      <c r="R253" t="s" s="268">
        <v>2365</v>
      </c>
      <c r="S253" s="267">
        <f>BA253</f>
        <v>28.6661493969105</v>
      </c>
      <c r="T253" s="265">
        <v>1</v>
      </c>
      <c r="U253" s="269"/>
      <c r="V253" s="269"/>
      <c r="W253" s="269"/>
      <c r="X253" t="s" s="130">
        <f>IF($A253=Y253,"ok","bad")</f>
        <v>2430</v>
      </c>
      <c r="Y253" t="s" s="130">
        <v>2893</v>
      </c>
      <c r="Z253" t="s" s="130">
        <v>102</v>
      </c>
      <c r="AA253" t="s" s="270">
        <v>27</v>
      </c>
      <c r="AB253" s="271">
        <f>100*AC253</f>
        <v>25.2169006</v>
      </c>
      <c r="AC253" s="272">
        <v>0.252169006</v>
      </c>
      <c r="AD253" t="s" s="273">
        <v>31</v>
      </c>
      <c r="AE253" s="271">
        <v>5.3560932</v>
      </c>
      <c r="AF253" s="272">
        <v>0.053560932</v>
      </c>
      <c r="AG253" s="269"/>
      <c r="AH253" s="274">
        <v>71546</v>
      </c>
      <c r="AI253" s="274">
        <v>42531</v>
      </c>
      <c r="AJ253" s="274">
        <v>105</v>
      </c>
      <c r="AK253" s="274">
        <v>3554</v>
      </c>
      <c r="AL253" s="274">
        <v>10725</v>
      </c>
      <c r="AM253" s="275">
        <f>100*AL253/$AI253</f>
        <v>25.216900613670</v>
      </c>
      <c r="AN253" s="274">
        <f>IF(AM253&gt;$AI$8,1,0)</f>
        <v>0</v>
      </c>
      <c r="AO253" s="275">
        <f>IF($R253=AL$17,AM253,0)</f>
        <v>0</v>
      </c>
      <c r="AP253" s="274">
        <v>15746</v>
      </c>
      <c r="AQ253" s="275">
        <f>100*AP253/$AI253</f>
        <v>37.0224071853472</v>
      </c>
      <c r="AR253" s="274">
        <f>IF(AQ253&gt;$AI$8,1,0)</f>
        <v>0</v>
      </c>
      <c r="AS253" s="275">
        <f>IF($R253=AP$17,AQ253,0)</f>
        <v>0</v>
      </c>
      <c r="AT253" s="274">
        <v>1590</v>
      </c>
      <c r="AU253" s="275">
        <f>100*AT253/$AI253</f>
        <v>3.73844960146717</v>
      </c>
      <c r="AV253" s="274">
        <f>IF(AU253&gt;$AI$8,1,0)</f>
        <v>0</v>
      </c>
      <c r="AW253" s="275">
        <f>IF($R253=AT$17,AU253,0)</f>
        <v>0</v>
      </c>
      <c r="AX253" s="274">
        <v>12192</v>
      </c>
      <c r="AY253" s="275">
        <f>100*AX253/$AI253</f>
        <v>28.6661493969105</v>
      </c>
      <c r="AZ253" s="274">
        <f>IF(AY253&gt;$AI$8,1,0)</f>
        <v>0</v>
      </c>
      <c r="BA253" s="275">
        <f>IF($R253=AX$17,AY253,0)</f>
        <v>28.6661493969105</v>
      </c>
      <c r="BB253" s="274">
        <v>2278</v>
      </c>
      <c r="BC253" s="275">
        <f>100*BB253/$AI253</f>
        <v>5.35609320260516</v>
      </c>
      <c r="BD253" s="274">
        <f>IF(BC253&gt;$AI$8,1,0)</f>
        <v>0</v>
      </c>
      <c r="BE253" s="275">
        <f>IF($R253=BB$17,BC253,0)</f>
        <v>0</v>
      </c>
      <c r="BF253" s="274">
        <v>0</v>
      </c>
      <c r="BG253" s="275">
        <f>100*BF253/$AI253</f>
        <v>0</v>
      </c>
      <c r="BH253" s="274">
        <f>IF(BG253&gt;$AI$8,1,0)</f>
        <v>0</v>
      </c>
      <c r="BI253" s="275">
        <f>IF($R253=BF$17,BG253,0)</f>
        <v>0</v>
      </c>
      <c r="BJ253" s="274">
        <v>0</v>
      </c>
      <c r="BK253" s="275">
        <f>100*BJ253/$AI253</f>
        <v>0</v>
      </c>
      <c r="BL253" s="274">
        <f>IF(BK253&gt;$AI$8,1,0)</f>
        <v>0</v>
      </c>
      <c r="BM253" s="275">
        <f>IF($R253=BJ$17,BK253,0)</f>
        <v>0</v>
      </c>
      <c r="BN253" s="274">
        <v>0</v>
      </c>
      <c r="BO253" s="275">
        <f>100*BN253/$AI253</f>
        <v>0</v>
      </c>
      <c r="BP253" s="274">
        <f>IF(BO253&gt;$AI$8,1,0)</f>
        <v>0</v>
      </c>
      <c r="BQ253" s="275">
        <f>IF($R253=BN$17,BO253,0)</f>
        <v>0</v>
      </c>
      <c r="BR253" s="274">
        <v>0</v>
      </c>
      <c r="BS253" s="275">
        <f>100*BR253/$AI253</f>
        <v>0</v>
      </c>
      <c r="BT253" s="274">
        <f>IF(BS253&gt;$AI$8,1,0)</f>
        <v>0</v>
      </c>
      <c r="BU253" s="275">
        <f>IF($R253=BR$17,BS253,0)</f>
        <v>0</v>
      </c>
      <c r="BV253" s="274">
        <v>0</v>
      </c>
      <c r="BW253" s="275">
        <f>100*BV253/$AI253</f>
        <v>0</v>
      </c>
      <c r="BX253" s="274">
        <f>IF(BW253&gt;$AI$8,1,0)</f>
        <v>0</v>
      </c>
      <c r="BY253" s="275">
        <f>IF($R253=BV$17,BW253,0)</f>
        <v>0</v>
      </c>
      <c r="BZ253" s="274">
        <v>0</v>
      </c>
      <c r="CA253" s="275">
        <f>100*BZ253/$AI253</f>
        <v>0</v>
      </c>
      <c r="CB253" s="274">
        <f>IF(CA253&gt;$AI$8,1,0)</f>
        <v>0</v>
      </c>
      <c r="CC253" s="275">
        <f>IF($R253=BZ$17,CA253,0)</f>
        <v>0</v>
      </c>
      <c r="CD253" s="274">
        <v>0</v>
      </c>
      <c r="CE253" s="275">
        <f>100*CD253/$AI253</f>
        <v>0</v>
      </c>
      <c r="CF253" s="274">
        <f>IF(CE253&gt;$AI$8,1,0)</f>
        <v>0</v>
      </c>
      <c r="CG253" s="275">
        <f>IF($R253=CD$17,CE253,0)</f>
        <v>0</v>
      </c>
      <c r="CH253" s="274">
        <v>0</v>
      </c>
      <c r="CI253" s="275">
        <f>100*CH253/$AI253</f>
        <v>0</v>
      </c>
      <c r="CJ253" s="274">
        <f>IF(CI253&gt;$AI$8,1,0)</f>
        <v>0</v>
      </c>
      <c r="CK253" s="275">
        <f>IF($R253=CH$17,CI253,0)</f>
        <v>0</v>
      </c>
      <c r="CL253" s="274">
        <v>250</v>
      </c>
      <c r="CM253" s="274">
        <v>0</v>
      </c>
      <c r="CN253" s="276"/>
    </row>
    <row r="254" ht="15.75" customHeight="1">
      <c r="A254" t="s" s="179">
        <v>2896</v>
      </c>
      <c r="B254" t="s" s="180">
        <v>166</v>
      </c>
      <c r="C254" t="s" s="180">
        <v>2897</v>
      </c>
      <c r="D254" t="s" s="181">
        <v>169</v>
      </c>
      <c r="E254" t="s" s="188">
        <v>79</v>
      </c>
      <c r="F254" t="s" s="146">
        <v>80</v>
      </c>
      <c r="G254" t="s" s="146">
        <v>1339</v>
      </c>
      <c r="H254" t="s" s="146">
        <v>2898</v>
      </c>
      <c r="I254" t="s" s="146">
        <v>64</v>
      </c>
      <c r="J254" t="s" s="146">
        <v>1733</v>
      </c>
      <c r="K254" t="s" s="183">
        <f>_xlfn.IFS(Q254=0,O254,T254=1,R254,U254=1,AA254,V254=1,AD254)</f>
        <v>2365</v>
      </c>
      <c r="L254" s="189">
        <f>_xlfn.IFS(Q254=0,P254,T254=1,S254,U254=1,AB254,V254=1,AE254)</f>
        <v>24.0830045301768</v>
      </c>
      <c r="M254" t="s" s="146">
        <f>IF(O254="Lab","over","under")</f>
        <v>2429</v>
      </c>
      <c r="N254" s="145">
        <v>0</v>
      </c>
      <c r="O254" t="s" s="184">
        <v>28</v>
      </c>
      <c r="P254" s="147">
        <f>AQ254</f>
        <v>39.1543669930342</v>
      </c>
      <c r="Q254" s="145">
        <f>T254+U254+V254</f>
        <v>1</v>
      </c>
      <c r="R254" t="s" s="185">
        <v>2365</v>
      </c>
      <c r="S254" s="147">
        <f>BA254</f>
        <v>24.0830045301768</v>
      </c>
      <c r="T254" s="145">
        <v>1</v>
      </c>
      <c r="U254" s="138"/>
      <c r="V254" s="138"/>
      <c r="W254" s="138"/>
      <c r="X254" t="s" s="146">
        <f>IF($A254=Y254,"ok","bad")</f>
        <v>2430</v>
      </c>
      <c r="Y254" t="s" s="146">
        <v>2896</v>
      </c>
      <c r="Z254" t="s" s="146">
        <v>2897</v>
      </c>
      <c r="AA254" t="s" s="186">
        <v>27</v>
      </c>
      <c r="AB254" s="141">
        <f>100*AC254</f>
        <v>24.0123727</v>
      </c>
      <c r="AC254" s="190">
        <v>0.240123727</v>
      </c>
      <c r="AD254" t="s" s="187">
        <v>31</v>
      </c>
      <c r="AE254" s="141">
        <v>5.5628623</v>
      </c>
      <c r="AF254" s="190">
        <v>0.055628623</v>
      </c>
      <c r="AG254" s="138"/>
      <c r="AH254" s="145">
        <v>72642</v>
      </c>
      <c r="AI254" s="145">
        <v>41058</v>
      </c>
      <c r="AJ254" s="145">
        <v>137</v>
      </c>
      <c r="AK254" s="145">
        <v>6188</v>
      </c>
      <c r="AL254" s="145">
        <v>9859</v>
      </c>
      <c r="AM254" s="148">
        <f>100*AL254/$AI254</f>
        <v>24.0123727410005</v>
      </c>
      <c r="AN254" s="145">
        <f>IF(AM254&gt;$AI$8,1,0)</f>
        <v>0</v>
      </c>
      <c r="AO254" s="148">
        <f>IF($R254=AL$17,AM254,0)</f>
        <v>0</v>
      </c>
      <c r="AP254" s="145">
        <v>16076</v>
      </c>
      <c r="AQ254" s="148">
        <f>100*AP254/$AI254</f>
        <v>39.1543669930342</v>
      </c>
      <c r="AR254" s="145">
        <f>IF(AQ254&gt;$AI$8,1,0)</f>
        <v>0</v>
      </c>
      <c r="AS254" s="148">
        <f>IF($R254=AP$17,AQ254,0)</f>
        <v>0</v>
      </c>
      <c r="AT254" s="145">
        <v>1425</v>
      </c>
      <c r="AU254" s="148">
        <f>100*AT254/$AI254</f>
        <v>3.47069998538653</v>
      </c>
      <c r="AV254" s="145">
        <f>IF(AU254&gt;$AI$8,1,0)</f>
        <v>0</v>
      </c>
      <c r="AW254" s="148">
        <f>IF($R254=AT$17,AU254,0)</f>
        <v>0</v>
      </c>
      <c r="AX254" s="145">
        <v>9888</v>
      </c>
      <c r="AY254" s="148">
        <f>100*AX254/$AI254</f>
        <v>24.0830045301768</v>
      </c>
      <c r="AZ254" s="145">
        <f>IF(AY254&gt;$AI$8,1,0)</f>
        <v>0</v>
      </c>
      <c r="BA254" s="148">
        <f>IF($R254=AX$17,AY254,0)</f>
        <v>24.0830045301768</v>
      </c>
      <c r="BB254" s="145">
        <v>2284</v>
      </c>
      <c r="BC254" s="148">
        <f>100*BB254/$AI254</f>
        <v>5.5628622923669</v>
      </c>
      <c r="BD254" s="145">
        <f>IF(BC254&gt;$AI$8,1,0)</f>
        <v>0</v>
      </c>
      <c r="BE254" s="148">
        <f>IF($R254=BB$17,BC254,0)</f>
        <v>0</v>
      </c>
      <c r="BF254" s="145">
        <v>0</v>
      </c>
      <c r="BG254" s="148">
        <f>100*BF254/$AI254</f>
        <v>0</v>
      </c>
      <c r="BH254" s="145">
        <f>IF(BG254&gt;$AI$8,1,0)</f>
        <v>0</v>
      </c>
      <c r="BI254" s="148">
        <f>IF($R254=BF$17,BG254,0)</f>
        <v>0</v>
      </c>
      <c r="BJ254" s="145">
        <v>0</v>
      </c>
      <c r="BK254" s="148">
        <f>100*BJ254/$AI254</f>
        <v>0</v>
      </c>
      <c r="BL254" s="145">
        <f>IF(BK254&gt;$AI$8,1,0)</f>
        <v>0</v>
      </c>
      <c r="BM254" s="148">
        <f>IF($R254=BJ$17,BK254,0)</f>
        <v>0</v>
      </c>
      <c r="BN254" s="145">
        <v>0</v>
      </c>
      <c r="BO254" s="148">
        <f>100*BN254/$AI254</f>
        <v>0</v>
      </c>
      <c r="BP254" s="145">
        <f>IF(BO254&gt;$AI$8,1,0)</f>
        <v>0</v>
      </c>
      <c r="BQ254" s="148">
        <f>IF($R254=BN$17,BO254,0)</f>
        <v>0</v>
      </c>
      <c r="BR254" s="145">
        <v>0</v>
      </c>
      <c r="BS254" s="148">
        <f>100*BR254/$AI254</f>
        <v>0</v>
      </c>
      <c r="BT254" s="145">
        <f>IF(BS254&gt;$AI$8,1,0)</f>
        <v>0</v>
      </c>
      <c r="BU254" s="148">
        <f>IF($R254=BR$17,BS254,0)</f>
        <v>0</v>
      </c>
      <c r="BV254" s="145">
        <v>0</v>
      </c>
      <c r="BW254" s="148">
        <f>100*BV254/$AI254</f>
        <v>0</v>
      </c>
      <c r="BX254" s="145">
        <f>IF(BW254&gt;$AI$8,1,0)</f>
        <v>0</v>
      </c>
      <c r="BY254" s="148">
        <f>IF($R254=BV$17,BW254,0)</f>
        <v>0</v>
      </c>
      <c r="BZ254" s="145">
        <v>0</v>
      </c>
      <c r="CA254" s="148">
        <f>100*BZ254/$AI254</f>
        <v>0</v>
      </c>
      <c r="CB254" s="145">
        <f>IF(CA254&gt;$AI$8,1,0)</f>
        <v>0</v>
      </c>
      <c r="CC254" s="148">
        <f>IF($R254=BZ$17,CA254,0)</f>
        <v>0</v>
      </c>
      <c r="CD254" s="145">
        <v>0</v>
      </c>
      <c r="CE254" s="148">
        <f>100*CD254/$AI254</f>
        <v>0</v>
      </c>
      <c r="CF254" s="145">
        <f>IF(CE254&gt;$AI$8,1,0)</f>
        <v>0</v>
      </c>
      <c r="CG254" s="148">
        <f>IF($R254=CD$17,CE254,0)</f>
        <v>0</v>
      </c>
      <c r="CH254" s="145">
        <v>0</v>
      </c>
      <c r="CI254" s="148">
        <f>100*CH254/$AI254</f>
        <v>0</v>
      </c>
      <c r="CJ254" s="145">
        <f>IF(CI254&gt;$AI$8,1,0)</f>
        <v>0</v>
      </c>
      <c r="CK254" s="148">
        <f>IF($R254=CH$17,CI254,0)</f>
        <v>0</v>
      </c>
      <c r="CL254" s="145">
        <v>168</v>
      </c>
      <c r="CM254" s="145">
        <v>0</v>
      </c>
      <c r="CN254" s="149"/>
    </row>
    <row r="255" ht="15.75" customHeight="1">
      <c r="A255" t="s" s="179">
        <v>2899</v>
      </c>
      <c r="B255" t="s" s="180">
        <v>58</v>
      </c>
      <c r="C255" t="s" s="180">
        <v>147</v>
      </c>
      <c r="D255" t="s" s="181">
        <v>60</v>
      </c>
      <c r="E255" t="s" s="182">
        <v>60</v>
      </c>
      <c r="F255" t="s" s="130">
        <v>46</v>
      </c>
      <c r="G255" t="s" s="130">
        <v>2900</v>
      </c>
      <c r="H255" t="s" s="130">
        <v>221</v>
      </c>
      <c r="I255" t="s" s="130">
        <v>64</v>
      </c>
      <c r="J255" t="s" s="130">
        <v>2585</v>
      </c>
      <c r="K255" t="s" s="183">
        <f>_xlfn.IFS(Q255=0,O255,T255=1,R255,U255=1,AA255,V255=1,AD255)</f>
        <v>32</v>
      </c>
      <c r="L255" s="189">
        <f>_xlfn.IFS(Q255=0,P255,T255=1,S255,U255=1,AB255,V255=1,AE255)</f>
        <v>26.3240179792847</v>
      </c>
      <c r="M255" t="s" s="130">
        <f>IF(O255="Lab","over","under")</f>
        <v>2429</v>
      </c>
      <c r="N255" s="173">
        <v>0</v>
      </c>
      <c r="O255" t="s" s="184">
        <v>28</v>
      </c>
      <c r="P255" s="131">
        <f>AQ255</f>
        <v>36.4715653703342</v>
      </c>
      <c r="Q255" s="122">
        <f>T255+U255+V255</f>
        <v>1</v>
      </c>
      <c r="R255" t="s" s="185">
        <v>32</v>
      </c>
      <c r="S255" s="131">
        <f>BI255</f>
        <v>26.3240179792847</v>
      </c>
      <c r="T255" s="122">
        <v>1</v>
      </c>
      <c r="U255" s="169"/>
      <c r="V255" s="169"/>
      <c r="W255" s="169"/>
      <c r="X255" t="s" s="130">
        <f>IF($A255=Y255,"ok","bad")</f>
        <v>2430</v>
      </c>
      <c r="Y255" t="s" s="130">
        <v>2899</v>
      </c>
      <c r="Z255" t="s" s="130">
        <v>147</v>
      </c>
      <c r="AA255" t="s" s="186">
        <v>27</v>
      </c>
      <c r="AB255" s="125">
        <f>100*AC255</f>
        <v>22.5889193</v>
      </c>
      <c r="AC255" s="191">
        <v>0.225889193</v>
      </c>
      <c r="AD255" t="s" s="187">
        <v>2365</v>
      </c>
      <c r="AE255" s="125">
        <v>8.6574165</v>
      </c>
      <c r="AF255" s="191">
        <v>0.08657416499999999</v>
      </c>
      <c r="AG255" s="169"/>
      <c r="AH255" s="173">
        <v>70340</v>
      </c>
      <c r="AI255" s="173">
        <v>40936</v>
      </c>
      <c r="AJ255" s="173">
        <v>120</v>
      </c>
      <c r="AK255" s="173">
        <v>4154</v>
      </c>
      <c r="AL255" s="173">
        <v>9247</v>
      </c>
      <c r="AM255" s="175">
        <f>100*AL255/$AI255</f>
        <v>22.5889192886457</v>
      </c>
      <c r="AN255" s="173">
        <f>IF(AM255&gt;$AI$8,1,0)</f>
        <v>0</v>
      </c>
      <c r="AO255" s="175">
        <f>IF($R255=AL$17,AM255,0)</f>
        <v>0</v>
      </c>
      <c r="AP255" s="173">
        <v>14930</v>
      </c>
      <c r="AQ255" s="175">
        <f>100*AP255/$AI255</f>
        <v>36.4715653703342</v>
      </c>
      <c r="AR255" s="173">
        <f>IF(AQ255&gt;$AI$8,1,0)</f>
        <v>0</v>
      </c>
      <c r="AS255" s="175">
        <f>IF($R255=AP$17,AQ255,0)</f>
        <v>0</v>
      </c>
      <c r="AT255" s="173">
        <v>1081</v>
      </c>
      <c r="AU255" s="175">
        <f>100*AT255/$AI255</f>
        <v>2.64070744576901</v>
      </c>
      <c r="AV255" s="173">
        <f>IF(AU255&gt;$AI$8,1,0)</f>
        <v>0</v>
      </c>
      <c r="AW255" s="175">
        <f>IF($R255=AT$17,AU255,0)</f>
        <v>0</v>
      </c>
      <c r="AX255" s="173">
        <v>3544</v>
      </c>
      <c r="AY255" s="175">
        <f>100*AX255/$AI255</f>
        <v>8.65741645495407</v>
      </c>
      <c r="AZ255" s="173">
        <f>IF(AY255&gt;$AI$8,1,0)</f>
        <v>0</v>
      </c>
      <c r="BA255" s="175">
        <f>IF($R255=AX$17,AY255,0)</f>
        <v>0</v>
      </c>
      <c r="BB255" s="173">
        <v>886</v>
      </c>
      <c r="BC255" s="175">
        <f>100*BB255/$AI255</f>
        <v>2.16435411373852</v>
      </c>
      <c r="BD255" s="173">
        <f>IF(BC255&gt;$AI$8,1,0)</f>
        <v>0</v>
      </c>
      <c r="BE255" s="175">
        <f>IF($R255=BB$17,BC255,0)</f>
        <v>0</v>
      </c>
      <c r="BF255" s="173">
        <v>10776</v>
      </c>
      <c r="BG255" s="175">
        <f>100*BF255/$AI255</f>
        <v>26.3240179792847</v>
      </c>
      <c r="BH255" s="173">
        <f>IF(BG255&gt;$AI$8,1,0)</f>
        <v>0</v>
      </c>
      <c r="BI255" s="175">
        <f>IF($R255=BF$17,BG255,0)</f>
        <v>26.3240179792847</v>
      </c>
      <c r="BJ255" s="173">
        <v>0</v>
      </c>
      <c r="BK255" s="175">
        <f>100*BJ255/$AI255</f>
        <v>0</v>
      </c>
      <c r="BL255" s="173">
        <f>IF(BK255&gt;$AI$8,1,0)</f>
        <v>0</v>
      </c>
      <c r="BM255" s="175">
        <f>IF($R255=BJ$17,BK255,0)</f>
        <v>0</v>
      </c>
      <c r="BN255" s="173">
        <v>0</v>
      </c>
      <c r="BO255" s="175">
        <f>100*BN255/$AI255</f>
        <v>0</v>
      </c>
      <c r="BP255" s="173">
        <f>IF(BO255&gt;$AI$8,1,0)</f>
        <v>0</v>
      </c>
      <c r="BQ255" s="175">
        <f>IF($R255=BN$17,BO255,0)</f>
        <v>0</v>
      </c>
      <c r="BR255" s="173">
        <v>0</v>
      </c>
      <c r="BS255" s="175">
        <f>100*BR255/$AI255</f>
        <v>0</v>
      </c>
      <c r="BT255" s="173">
        <f>IF(BS255&gt;$AI$8,1,0)</f>
        <v>0</v>
      </c>
      <c r="BU255" s="175">
        <f>IF($R255=BR$17,BS255,0)</f>
        <v>0</v>
      </c>
      <c r="BV255" s="173">
        <v>0</v>
      </c>
      <c r="BW255" s="175">
        <f>100*BV255/$AI255</f>
        <v>0</v>
      </c>
      <c r="BX255" s="173">
        <f>IF(BW255&gt;$AI$8,1,0)</f>
        <v>0</v>
      </c>
      <c r="BY255" s="175">
        <f>IF($R255=BV$17,BW255,0)</f>
        <v>0</v>
      </c>
      <c r="BZ255" s="173">
        <v>0</v>
      </c>
      <c r="CA255" s="175">
        <f>100*BZ255/$AI255</f>
        <v>0</v>
      </c>
      <c r="CB255" s="173">
        <f>IF(CA255&gt;$AI$8,1,0)</f>
        <v>0</v>
      </c>
      <c r="CC255" s="175">
        <f>IF($R255=BZ$17,CA255,0)</f>
        <v>0</v>
      </c>
      <c r="CD255" s="173">
        <v>0</v>
      </c>
      <c r="CE255" s="175">
        <f>100*CD255/$AI255</f>
        <v>0</v>
      </c>
      <c r="CF255" s="173">
        <f>IF(CE255&gt;$AI$8,1,0)</f>
        <v>0</v>
      </c>
      <c r="CG255" s="175">
        <f>IF($R255=CD$17,CE255,0)</f>
        <v>0</v>
      </c>
      <c r="CH255" s="173">
        <v>0</v>
      </c>
      <c r="CI255" s="175">
        <f>100*CH255/$AI255</f>
        <v>0</v>
      </c>
      <c r="CJ255" s="173">
        <f>IF(CI255&gt;$AI$8,1,0)</f>
        <v>0</v>
      </c>
      <c r="CK255" s="175">
        <f>IF($R255=CH$17,CI255,0)</f>
        <v>0</v>
      </c>
      <c r="CL255" s="173">
        <v>0</v>
      </c>
      <c r="CM255" s="173">
        <v>0</v>
      </c>
      <c r="CN255" s="176"/>
    </row>
    <row r="256" ht="15.75" customHeight="1">
      <c r="A256" t="s" s="179">
        <v>2901</v>
      </c>
      <c r="B256" t="s" s="180">
        <v>166</v>
      </c>
      <c r="C256" t="s" s="180">
        <v>2902</v>
      </c>
      <c r="D256" t="s" s="181">
        <v>169</v>
      </c>
      <c r="E256" t="s" s="188">
        <v>79</v>
      </c>
      <c r="F256" t="s" s="146">
        <v>80</v>
      </c>
      <c r="G256" t="s" s="146">
        <v>2629</v>
      </c>
      <c r="H256" t="s" s="146">
        <v>2903</v>
      </c>
      <c r="I256" t="s" s="146">
        <v>64</v>
      </c>
      <c r="J256" t="s" s="146">
        <v>1733</v>
      </c>
      <c r="K256" t="s" s="183">
        <f>_xlfn.IFS(Q256=0,O256,T256=1,R256,U256=1,AA256,V256=1,AD256)</f>
        <v>2365</v>
      </c>
      <c r="L256" s="189">
        <f>_xlfn.IFS(Q256=0,P256,T256=1,S256,U256=1,AB256,V256=1,AE256)</f>
        <v>28.7637565198394</v>
      </c>
      <c r="M256" t="s" s="146">
        <f>IF(O256="Lab","over","under")</f>
        <v>2429</v>
      </c>
      <c r="N256" s="145">
        <v>0</v>
      </c>
      <c r="O256" t="s" s="184">
        <v>28</v>
      </c>
      <c r="P256" s="147">
        <f>AQ256</f>
        <v>41.879898413392</v>
      </c>
      <c r="Q256" s="145">
        <f>T256+U256+V256</f>
        <v>1</v>
      </c>
      <c r="R256" t="s" s="185">
        <v>2365</v>
      </c>
      <c r="S256" s="147">
        <f>BA256</f>
        <v>28.7637565198394</v>
      </c>
      <c r="T256" s="145">
        <v>1</v>
      </c>
      <c r="U256" s="138"/>
      <c r="V256" s="138"/>
      <c r="W256" s="138"/>
      <c r="X256" t="s" s="146">
        <f>IF($A256=Y256,"ok","bad")</f>
        <v>2430</v>
      </c>
      <c r="Y256" t="s" s="146">
        <v>2901</v>
      </c>
      <c r="Z256" t="s" s="146">
        <v>2902</v>
      </c>
      <c r="AA256" t="s" s="186">
        <v>27</v>
      </c>
      <c r="AB256" s="141">
        <f>100*AC256</f>
        <v>22.5811737</v>
      </c>
      <c r="AC256" s="190">
        <v>0.225811737</v>
      </c>
      <c r="AD256" t="s" s="187">
        <v>31</v>
      </c>
      <c r="AE256" s="141">
        <v>3.0448674</v>
      </c>
      <c r="AF256" s="190">
        <v>0.030448674</v>
      </c>
      <c r="AG256" s="138"/>
      <c r="AH256" s="145">
        <v>76157</v>
      </c>
      <c r="AI256" s="145">
        <v>36619</v>
      </c>
      <c r="AJ256" s="145">
        <v>97</v>
      </c>
      <c r="AK256" s="145">
        <v>4803</v>
      </c>
      <c r="AL256" s="145">
        <v>8269</v>
      </c>
      <c r="AM256" s="148">
        <f>100*AL256/$AI256</f>
        <v>22.5811737076381</v>
      </c>
      <c r="AN256" s="145">
        <f>IF(AM256&gt;$AI$8,1,0)</f>
        <v>0</v>
      </c>
      <c r="AO256" s="148">
        <f>IF($R256=AL$17,AM256,0)</f>
        <v>0</v>
      </c>
      <c r="AP256" s="145">
        <v>15336</v>
      </c>
      <c r="AQ256" s="148">
        <f>100*AP256/$AI256</f>
        <v>41.879898413392</v>
      </c>
      <c r="AR256" s="145">
        <f>IF(AQ256&gt;$AI$8,1,0)</f>
        <v>0</v>
      </c>
      <c r="AS256" s="148">
        <f>IF($R256=AP$17,AQ256,0)</f>
        <v>0</v>
      </c>
      <c r="AT256" s="145">
        <v>1036</v>
      </c>
      <c r="AU256" s="148">
        <f>100*AT256/$AI256</f>
        <v>2.82913241759742</v>
      </c>
      <c r="AV256" s="145">
        <f>IF(AU256&gt;$AI$8,1,0)</f>
        <v>0</v>
      </c>
      <c r="AW256" s="148">
        <f>IF($R256=AT$17,AU256,0)</f>
        <v>0</v>
      </c>
      <c r="AX256" s="145">
        <v>10533</v>
      </c>
      <c r="AY256" s="148">
        <f>100*AX256/$AI256</f>
        <v>28.7637565198394</v>
      </c>
      <c r="AZ256" s="145">
        <f>IF(AY256&gt;$AI$8,1,0)</f>
        <v>0</v>
      </c>
      <c r="BA256" s="148">
        <f>IF($R256=AX$17,AY256,0)</f>
        <v>28.7637565198394</v>
      </c>
      <c r="BB256" s="145">
        <v>1115</v>
      </c>
      <c r="BC256" s="148">
        <f>100*BB256/$AI256</f>
        <v>3.04486741855321</v>
      </c>
      <c r="BD256" s="145">
        <f>IF(BC256&gt;$AI$8,1,0)</f>
        <v>0</v>
      </c>
      <c r="BE256" s="148">
        <f>IF($R256=BB$17,BC256,0)</f>
        <v>0</v>
      </c>
      <c r="BF256" s="145">
        <v>0</v>
      </c>
      <c r="BG256" s="148">
        <f>100*BF256/$AI256</f>
        <v>0</v>
      </c>
      <c r="BH256" s="145">
        <f>IF(BG256&gt;$AI$8,1,0)</f>
        <v>0</v>
      </c>
      <c r="BI256" s="148">
        <f>IF($R256=BF$17,BG256,0)</f>
        <v>0</v>
      </c>
      <c r="BJ256" s="145">
        <v>0</v>
      </c>
      <c r="BK256" s="148">
        <f>100*BJ256/$AI256</f>
        <v>0</v>
      </c>
      <c r="BL256" s="145">
        <f>IF(BK256&gt;$AI$8,1,0)</f>
        <v>0</v>
      </c>
      <c r="BM256" s="148">
        <f>IF($R256=BJ$17,BK256,0)</f>
        <v>0</v>
      </c>
      <c r="BN256" s="145">
        <v>0</v>
      </c>
      <c r="BO256" s="148">
        <f>100*BN256/$AI256</f>
        <v>0</v>
      </c>
      <c r="BP256" s="145">
        <f>IF(BO256&gt;$AI$8,1,0)</f>
        <v>0</v>
      </c>
      <c r="BQ256" s="148">
        <f>IF($R256=BN$17,BO256,0)</f>
        <v>0</v>
      </c>
      <c r="BR256" s="145">
        <v>0</v>
      </c>
      <c r="BS256" s="148">
        <f>100*BR256/$AI256</f>
        <v>0</v>
      </c>
      <c r="BT256" s="145">
        <f>IF(BS256&gt;$AI$8,1,0)</f>
        <v>0</v>
      </c>
      <c r="BU256" s="148">
        <f>IF($R256=BR$17,BS256,0)</f>
        <v>0</v>
      </c>
      <c r="BV256" s="145">
        <v>0</v>
      </c>
      <c r="BW256" s="148">
        <f>100*BV256/$AI256</f>
        <v>0</v>
      </c>
      <c r="BX256" s="145">
        <f>IF(BW256&gt;$AI$8,1,0)</f>
        <v>0</v>
      </c>
      <c r="BY256" s="148">
        <f>IF($R256=BV$17,BW256,0)</f>
        <v>0</v>
      </c>
      <c r="BZ256" s="145">
        <v>0</v>
      </c>
      <c r="CA256" s="148">
        <f>100*BZ256/$AI256</f>
        <v>0</v>
      </c>
      <c r="CB256" s="145">
        <f>IF(CA256&gt;$AI$8,1,0)</f>
        <v>0</v>
      </c>
      <c r="CC256" s="148">
        <f>IF($R256=BZ$17,CA256,0)</f>
        <v>0</v>
      </c>
      <c r="CD256" s="145">
        <v>0</v>
      </c>
      <c r="CE256" s="148">
        <f>100*CD256/$AI256</f>
        <v>0</v>
      </c>
      <c r="CF256" s="145">
        <f>IF(CE256&gt;$AI$8,1,0)</f>
        <v>0</v>
      </c>
      <c r="CG256" s="148">
        <f>IF($R256=CD$17,CE256,0)</f>
        <v>0</v>
      </c>
      <c r="CH256" s="145">
        <v>0</v>
      </c>
      <c r="CI256" s="148">
        <f>100*CH256/$AI256</f>
        <v>0</v>
      </c>
      <c r="CJ256" s="145">
        <f>IF(CI256&gt;$AI$8,1,0)</f>
        <v>0</v>
      </c>
      <c r="CK256" s="148">
        <f>IF($R256=CH$17,CI256,0)</f>
        <v>0</v>
      </c>
      <c r="CL256" s="145">
        <v>0</v>
      </c>
      <c r="CM256" s="145">
        <v>0</v>
      </c>
      <c r="CN256" s="149"/>
    </row>
    <row r="257" ht="15.75" customHeight="1">
      <c r="A257" t="s" s="179">
        <v>2904</v>
      </c>
      <c r="B257" t="s" s="180">
        <v>75</v>
      </c>
      <c r="C257" t="s" s="180">
        <v>2905</v>
      </c>
      <c r="D257" t="s" s="181">
        <v>78</v>
      </c>
      <c r="E257" t="s" s="182">
        <v>79</v>
      </c>
      <c r="F257" t="s" s="130">
        <v>46</v>
      </c>
      <c r="G257" t="s" s="130">
        <v>785</v>
      </c>
      <c r="H257" t="s" s="130">
        <v>2906</v>
      </c>
      <c r="I257" t="s" s="130">
        <v>49</v>
      </c>
      <c r="J257" t="s" s="130">
        <v>1733</v>
      </c>
      <c r="K257" t="s" s="183">
        <f>_xlfn.IFS(Q257=0,O257,T257=1,R257,U257=1,AA257,V257=1,AD257)</f>
        <v>2365</v>
      </c>
      <c r="L257" s="189">
        <f>_xlfn.IFS(Q257=0,P257,T257=1,S257,U257=1,AB257,V257=1,AE257)</f>
        <v>23.7676609105181</v>
      </c>
      <c r="M257" t="s" s="130">
        <f>IF(O257="Lab","over","under")</f>
        <v>2429</v>
      </c>
      <c r="N257" s="173">
        <v>0</v>
      </c>
      <c r="O257" t="s" s="184">
        <v>28</v>
      </c>
      <c r="P257" s="131">
        <f>AQ257</f>
        <v>39.6441653584511</v>
      </c>
      <c r="Q257" s="173">
        <f>T257+U257+V257</f>
        <v>1</v>
      </c>
      <c r="R257" t="s" s="185">
        <v>2365</v>
      </c>
      <c r="S257" s="131">
        <f>BA257</f>
        <v>23.7676609105181</v>
      </c>
      <c r="T257" s="173">
        <v>1</v>
      </c>
      <c r="U257" s="169"/>
      <c r="V257" s="169"/>
      <c r="W257" s="169"/>
      <c r="X257" t="s" s="130">
        <f>IF($A257=Y257,"ok","bad")</f>
        <v>2430</v>
      </c>
      <c r="Y257" t="s" s="130">
        <v>2904</v>
      </c>
      <c r="Z257" t="s" s="130">
        <v>2905</v>
      </c>
      <c r="AA257" t="s" s="186">
        <v>27</v>
      </c>
      <c r="AB257" s="125">
        <f>100*AC257</f>
        <v>21.7059131</v>
      </c>
      <c r="AC257" s="191">
        <v>0.217059131</v>
      </c>
      <c r="AD257" t="s" s="187">
        <v>31</v>
      </c>
      <c r="AE257" s="125">
        <v>6.5013082</v>
      </c>
      <c r="AF257" s="191">
        <v>0.065013082</v>
      </c>
      <c r="AG257" s="169"/>
      <c r="AH257" s="173">
        <v>76406</v>
      </c>
      <c r="AI257" s="173">
        <v>47775</v>
      </c>
      <c r="AJ257" s="173">
        <v>185</v>
      </c>
      <c r="AK257" s="173">
        <v>7585</v>
      </c>
      <c r="AL257" s="173">
        <v>10370</v>
      </c>
      <c r="AM257" s="175">
        <f>100*AL257/$AI257</f>
        <v>21.7059131344846</v>
      </c>
      <c r="AN257" s="173">
        <f>IF(AM257&gt;$AI$8,1,0)</f>
        <v>0</v>
      </c>
      <c r="AO257" s="175">
        <f>IF($R257=AL$17,AM257,0)</f>
        <v>0</v>
      </c>
      <c r="AP257" s="173">
        <v>18940</v>
      </c>
      <c r="AQ257" s="175">
        <f>100*AP257/$AI257</f>
        <v>39.6441653584511</v>
      </c>
      <c r="AR257" s="173">
        <f>IF(AQ257&gt;$AI$8,1,0)</f>
        <v>0</v>
      </c>
      <c r="AS257" s="175">
        <f>IF($R257=AP$17,AQ257,0)</f>
        <v>0</v>
      </c>
      <c r="AT257" s="173">
        <v>2595</v>
      </c>
      <c r="AU257" s="175">
        <f>100*AT257/$AI257</f>
        <v>5.43171114599686</v>
      </c>
      <c r="AV257" s="173">
        <f>IF(AU257&gt;$AI$8,1,0)</f>
        <v>0</v>
      </c>
      <c r="AW257" s="175">
        <f>IF($R257=AT$17,AU257,0)</f>
        <v>0</v>
      </c>
      <c r="AX257" s="173">
        <v>11355</v>
      </c>
      <c r="AY257" s="175">
        <f>100*AX257/$AI257</f>
        <v>23.7676609105181</v>
      </c>
      <c r="AZ257" s="173">
        <f>IF(AY257&gt;$AI$8,1,0)</f>
        <v>0</v>
      </c>
      <c r="BA257" s="175">
        <f>IF($R257=AX$17,AY257,0)</f>
        <v>23.7676609105181</v>
      </c>
      <c r="BB257" s="173">
        <v>3106</v>
      </c>
      <c r="BC257" s="175">
        <f>100*BB257/$AI257</f>
        <v>6.50130821559393</v>
      </c>
      <c r="BD257" s="173">
        <f>IF(BC257&gt;$AI$8,1,0)</f>
        <v>0</v>
      </c>
      <c r="BE257" s="175">
        <f>IF($R257=BB$17,BC257,0)</f>
        <v>0</v>
      </c>
      <c r="BF257" s="173">
        <v>0</v>
      </c>
      <c r="BG257" s="175">
        <f>100*BF257/$AI257</f>
        <v>0</v>
      </c>
      <c r="BH257" s="173">
        <f>IF(BG257&gt;$AI$8,1,0)</f>
        <v>0</v>
      </c>
      <c r="BI257" s="175">
        <f>IF($R257=BF$17,BG257,0)</f>
        <v>0</v>
      </c>
      <c r="BJ257" s="173">
        <v>0</v>
      </c>
      <c r="BK257" s="175">
        <f>100*BJ257/$AI257</f>
        <v>0</v>
      </c>
      <c r="BL257" s="173">
        <f>IF(BK257&gt;$AI$8,1,0)</f>
        <v>0</v>
      </c>
      <c r="BM257" s="175">
        <f>IF($R257=BJ$17,BK257,0)</f>
        <v>0</v>
      </c>
      <c r="BN257" s="173">
        <v>0</v>
      </c>
      <c r="BO257" s="175">
        <f>100*BN257/$AI257</f>
        <v>0</v>
      </c>
      <c r="BP257" s="173">
        <f>IF(BO257&gt;$AI$8,1,0)</f>
        <v>0</v>
      </c>
      <c r="BQ257" s="175">
        <f>IF($R257=BN$17,BO257,0)</f>
        <v>0</v>
      </c>
      <c r="BR257" s="173">
        <v>0</v>
      </c>
      <c r="BS257" s="175">
        <f>100*BR257/$AI257</f>
        <v>0</v>
      </c>
      <c r="BT257" s="173">
        <f>IF(BS257&gt;$AI$8,1,0)</f>
        <v>0</v>
      </c>
      <c r="BU257" s="175">
        <f>IF($R257=BR$17,BS257,0)</f>
        <v>0</v>
      </c>
      <c r="BV257" s="173">
        <v>0</v>
      </c>
      <c r="BW257" s="175">
        <f>100*BV257/$AI257</f>
        <v>0</v>
      </c>
      <c r="BX257" s="173">
        <f>IF(BW257&gt;$AI$8,1,0)</f>
        <v>0</v>
      </c>
      <c r="BY257" s="175">
        <f>IF($R257=BV$17,BW257,0)</f>
        <v>0</v>
      </c>
      <c r="BZ257" s="173">
        <v>0</v>
      </c>
      <c r="CA257" s="175">
        <f>100*BZ257/$AI257</f>
        <v>0</v>
      </c>
      <c r="CB257" s="173">
        <f>IF(CA257&gt;$AI$8,1,0)</f>
        <v>0</v>
      </c>
      <c r="CC257" s="175">
        <f>IF($R257=BZ$17,CA257,0)</f>
        <v>0</v>
      </c>
      <c r="CD257" s="173">
        <v>0</v>
      </c>
      <c r="CE257" s="175">
        <f>100*CD257/$AI257</f>
        <v>0</v>
      </c>
      <c r="CF257" s="173">
        <f>IF(CE257&gt;$AI$8,1,0)</f>
        <v>0</v>
      </c>
      <c r="CG257" s="175">
        <f>IF($R257=CD$17,CE257,0)</f>
        <v>0</v>
      </c>
      <c r="CH257" s="173">
        <v>0</v>
      </c>
      <c r="CI257" s="175">
        <f>100*CH257/$AI257</f>
        <v>0</v>
      </c>
      <c r="CJ257" s="173">
        <f>IF(CI257&gt;$AI$8,1,0)</f>
        <v>0</v>
      </c>
      <c r="CK257" s="175">
        <f>IF($R257=CH$17,CI257,0)</f>
        <v>0</v>
      </c>
      <c r="CL257" s="173">
        <v>547</v>
      </c>
      <c r="CM257" s="173">
        <v>0</v>
      </c>
      <c r="CN257" s="176"/>
    </row>
    <row r="258" ht="15.75" customHeight="1">
      <c r="A258" t="s" s="179">
        <v>2907</v>
      </c>
      <c r="B258" t="s" s="180">
        <v>42</v>
      </c>
      <c r="C258" t="s" s="180">
        <v>2908</v>
      </c>
      <c r="D258" t="s" s="181">
        <v>45</v>
      </c>
      <c r="E258" t="s" s="188">
        <v>45</v>
      </c>
      <c r="F258" t="s" s="146">
        <v>46</v>
      </c>
      <c r="G258" t="s" s="146">
        <v>240</v>
      </c>
      <c r="H258" t="s" s="146">
        <v>2157</v>
      </c>
      <c r="I258" t="s" s="146">
        <v>64</v>
      </c>
      <c r="J258" t="s" s="146">
        <v>1733</v>
      </c>
      <c r="K258" t="s" s="183">
        <f>_xlfn.IFS(Q258=0,O258,T258=1,R258,U258=1,AA258,V258=1,AD258)</f>
        <v>33</v>
      </c>
      <c r="L258" s="189">
        <f>_xlfn.IFS(Q258=0,P258,T258=1,S258,U258=1,AB258,V258=1,AE258)</f>
        <v>21.8722995679309</v>
      </c>
      <c r="M258" t="s" s="146">
        <f>IF(O258="Lab","over","under")</f>
        <v>2429</v>
      </c>
      <c r="N258" s="145">
        <v>0</v>
      </c>
      <c r="O258" t="s" s="184">
        <v>28</v>
      </c>
      <c r="P258" s="147">
        <f>AQ258</f>
        <v>33.6245799327892</v>
      </c>
      <c r="Q258" s="145">
        <f>T258+U258+V258</f>
        <v>1</v>
      </c>
      <c r="R258" t="s" s="185">
        <v>33</v>
      </c>
      <c r="S258" s="195">
        <f>BM258</f>
        <v>21.8722995679309</v>
      </c>
      <c r="T258" s="145">
        <v>1</v>
      </c>
      <c r="U258" s="138"/>
      <c r="V258" s="138"/>
      <c r="W258" s="138"/>
      <c r="X258" t="s" s="146">
        <f>IF($A258=Y258,"ok","bad")</f>
        <v>2430</v>
      </c>
      <c r="Y258" t="s" s="146">
        <v>2907</v>
      </c>
      <c r="Z258" t="s" s="146">
        <v>2908</v>
      </c>
      <c r="AA258" t="s" s="186">
        <v>27</v>
      </c>
      <c r="AB258" s="141">
        <f>100*AC258</f>
        <v>21.6898704</v>
      </c>
      <c r="AC258" s="190">
        <v>0.216898704</v>
      </c>
      <c r="AD258" t="s" s="187">
        <v>2365</v>
      </c>
      <c r="AE258" s="141">
        <v>14.6207393</v>
      </c>
      <c r="AF258" s="190">
        <v>0.146207393</v>
      </c>
      <c r="AG258" s="138"/>
      <c r="AH258" s="145">
        <v>70527</v>
      </c>
      <c r="AI258" s="145">
        <v>41660</v>
      </c>
      <c r="AJ258" s="145">
        <v>154</v>
      </c>
      <c r="AK258" s="145">
        <v>4896</v>
      </c>
      <c r="AL258" s="145">
        <v>9036</v>
      </c>
      <c r="AM258" s="148">
        <f>100*AL258/$AI258</f>
        <v>21.6898703792607</v>
      </c>
      <c r="AN258" s="145">
        <f>IF(AM258&gt;$AI$8,1,0)</f>
        <v>0</v>
      </c>
      <c r="AO258" s="148">
        <f>IF($R258=AL$17,AM258,0)</f>
        <v>0</v>
      </c>
      <c r="AP258" s="145">
        <v>14008</v>
      </c>
      <c r="AQ258" s="148">
        <f>100*AP258/$AI258</f>
        <v>33.6245799327892</v>
      </c>
      <c r="AR258" s="145">
        <f>IF(AQ258&gt;$AI$8,1,0)</f>
        <v>0</v>
      </c>
      <c r="AS258" s="148">
        <f>IF($R258=AP$17,AQ258,0)</f>
        <v>0</v>
      </c>
      <c r="AT258" s="145">
        <v>1524</v>
      </c>
      <c r="AU258" s="148">
        <f>100*AT258/$AI258</f>
        <v>3.65818530964954</v>
      </c>
      <c r="AV258" s="145">
        <f>IF(AU258&gt;$AI$8,1,0)</f>
        <v>0</v>
      </c>
      <c r="AW258" s="148">
        <f>IF($R258=AT$17,AU258,0)</f>
        <v>0</v>
      </c>
      <c r="AX258" s="145">
        <v>6091</v>
      </c>
      <c r="AY258" s="148">
        <f>100*AX258/$AI258</f>
        <v>14.6207393182909</v>
      </c>
      <c r="AZ258" s="145">
        <f>IF(AY258&gt;$AI$8,1,0)</f>
        <v>0</v>
      </c>
      <c r="BA258" s="148">
        <f>IF($R258=AX$17,AY258,0)</f>
        <v>0</v>
      </c>
      <c r="BB258" s="145">
        <v>1361</v>
      </c>
      <c r="BC258" s="148">
        <f>100*BB258/$AI258</f>
        <v>3.26692270763322</v>
      </c>
      <c r="BD258" s="145">
        <f>IF(BC258&gt;$AI$8,1,0)</f>
        <v>0</v>
      </c>
      <c r="BE258" s="148">
        <f>IF($R258=BB$17,BC258,0)</f>
        <v>0</v>
      </c>
      <c r="BF258" s="145">
        <v>0</v>
      </c>
      <c r="BG258" s="148">
        <f>100*BF258/$AI258</f>
        <v>0</v>
      </c>
      <c r="BH258" s="145">
        <f>IF(BG258&gt;$AI$8,1,0)</f>
        <v>0</v>
      </c>
      <c r="BI258" s="148">
        <f>IF($R258=BF$17,BG258,0)</f>
        <v>0</v>
      </c>
      <c r="BJ258" s="145">
        <v>9112</v>
      </c>
      <c r="BK258" s="148">
        <f>100*BJ258/$AI258</f>
        <v>21.8722995679309</v>
      </c>
      <c r="BL258" s="145">
        <f>IF(BK258&gt;$AI$8,1,0)</f>
        <v>0</v>
      </c>
      <c r="BM258" s="148">
        <f>IF($R258=BJ$17,BK258,0)</f>
        <v>21.8722995679309</v>
      </c>
      <c r="BN258" s="145">
        <v>0</v>
      </c>
      <c r="BO258" s="148">
        <f>100*BN258/$AI258</f>
        <v>0</v>
      </c>
      <c r="BP258" s="145">
        <f>IF(BO258&gt;$AI$8,1,0)</f>
        <v>0</v>
      </c>
      <c r="BQ258" s="148">
        <f>IF($R258=BN$17,BO258,0)</f>
        <v>0</v>
      </c>
      <c r="BR258" s="145">
        <v>0</v>
      </c>
      <c r="BS258" s="148">
        <f>100*BR258/$AI258</f>
        <v>0</v>
      </c>
      <c r="BT258" s="145">
        <f>IF(BS258&gt;$AI$8,1,0)</f>
        <v>0</v>
      </c>
      <c r="BU258" s="148">
        <f>IF($R258=BR$17,BS258,0)</f>
        <v>0</v>
      </c>
      <c r="BV258" s="145">
        <v>0</v>
      </c>
      <c r="BW258" s="148">
        <f>100*BV258/$AI258</f>
        <v>0</v>
      </c>
      <c r="BX258" s="145">
        <f>IF(BW258&gt;$AI$8,1,0)</f>
        <v>0</v>
      </c>
      <c r="BY258" s="148">
        <f>IF($R258=BV$17,BW258,0)</f>
        <v>0</v>
      </c>
      <c r="BZ258" s="145">
        <v>0</v>
      </c>
      <c r="CA258" s="148">
        <f>100*BZ258/$AI258</f>
        <v>0</v>
      </c>
      <c r="CB258" s="145">
        <f>IF(CA258&gt;$AI$8,1,0)</f>
        <v>0</v>
      </c>
      <c r="CC258" s="148">
        <f>IF($R258=BZ$17,CA258,0)</f>
        <v>0</v>
      </c>
      <c r="CD258" s="145">
        <v>0</v>
      </c>
      <c r="CE258" s="148">
        <f>100*CD258/$AI258</f>
        <v>0</v>
      </c>
      <c r="CF258" s="145">
        <f>IF(CE258&gt;$AI$8,1,0)</f>
        <v>0</v>
      </c>
      <c r="CG258" s="148">
        <f>IF($R258=CD$17,CE258,0)</f>
        <v>0</v>
      </c>
      <c r="CH258" s="145">
        <v>0</v>
      </c>
      <c r="CI258" s="148">
        <f>100*CH258/$AI258</f>
        <v>0</v>
      </c>
      <c r="CJ258" s="145">
        <f>IF(CI258&gt;$AI$8,1,0)</f>
        <v>0</v>
      </c>
      <c r="CK258" s="148">
        <f>IF($R258=CH$17,CI258,0)</f>
        <v>0</v>
      </c>
      <c r="CL258" s="145">
        <v>344</v>
      </c>
      <c r="CM258" s="145">
        <v>0</v>
      </c>
      <c r="CN258" s="149"/>
    </row>
    <row r="259" ht="15.75" customHeight="1">
      <c r="A259" t="s" s="179">
        <v>2909</v>
      </c>
      <c r="B259" t="s" s="180">
        <v>160</v>
      </c>
      <c r="C259" t="s" s="180">
        <v>1195</v>
      </c>
      <c r="D259" t="s" s="181">
        <v>162</v>
      </c>
      <c r="E259" t="s" s="182">
        <v>79</v>
      </c>
      <c r="F259" t="s" s="130">
        <v>80</v>
      </c>
      <c r="G259" t="s" s="130">
        <v>1196</v>
      </c>
      <c r="H259" t="s" s="130">
        <v>1197</v>
      </c>
      <c r="I259" t="s" s="130">
        <v>49</v>
      </c>
      <c r="J259" t="s" s="130">
        <v>50</v>
      </c>
      <c r="K259" t="s" s="183">
        <f>_xlfn.IFS(Q259=0,O259,T259=1,R259,U259=1,AA259,V259=1,AD259)</f>
        <v>28</v>
      </c>
      <c r="L259" s="189">
        <f>_xlfn.IFS(Q259=0,P259,T259=1,S259,U259=1,AB259,V259=1,AE259)</f>
        <v>33.371011772735</v>
      </c>
      <c r="M259" t="s" s="130">
        <f>IF(O259="Lab","over","under")</f>
        <v>2429</v>
      </c>
      <c r="N259" s="173">
        <v>0</v>
      </c>
      <c r="O259" t="s" s="184">
        <v>28</v>
      </c>
      <c r="P259" s="131">
        <f>AQ259</f>
        <v>33.371011772735</v>
      </c>
      <c r="Q259" s="173">
        <f>T259+U259+V259</f>
        <v>0</v>
      </c>
      <c r="R259" t="s" s="197">
        <v>217</v>
      </c>
      <c r="S259" s="198">
        <f>100*0.322449241</f>
        <v>32.2449241</v>
      </c>
      <c r="T259" s="199"/>
      <c r="U259" s="169"/>
      <c r="V259" s="169"/>
      <c r="W259" s="169"/>
      <c r="X259" t="s" s="130">
        <f>IF($A259=Y259,"ok","bad")</f>
        <v>2430</v>
      </c>
      <c r="Y259" t="s" s="130">
        <v>2909</v>
      </c>
      <c r="Z259" t="s" s="130">
        <v>1195</v>
      </c>
      <c r="AA259" t="s" s="186">
        <v>27</v>
      </c>
      <c r="AB259" s="125">
        <f>100*AC259</f>
        <v>20.5148439</v>
      </c>
      <c r="AC259" s="191">
        <v>0.205148439</v>
      </c>
      <c r="AD259" t="s" s="187">
        <v>2365</v>
      </c>
      <c r="AE259" s="125">
        <v>7.7226582</v>
      </c>
      <c r="AF259" s="191">
        <v>0.077226582</v>
      </c>
      <c r="AG259" s="169"/>
      <c r="AH259" s="173">
        <v>78657</v>
      </c>
      <c r="AI259" s="173">
        <v>46888</v>
      </c>
      <c r="AJ259" s="173">
        <v>121</v>
      </c>
      <c r="AK259" s="173">
        <v>528</v>
      </c>
      <c r="AL259" s="173">
        <v>9619</v>
      </c>
      <c r="AM259" s="175">
        <f>100*AL259/$AI259</f>
        <v>20.5148438832964</v>
      </c>
      <c r="AN259" s="173">
        <f>IF(AM259&gt;$AI$8,1,0)</f>
        <v>0</v>
      </c>
      <c r="AO259" s="175">
        <f>IF($R259=AL$17,AM259,0)</f>
        <v>0</v>
      </c>
      <c r="AP259" s="173">
        <v>15647</v>
      </c>
      <c r="AQ259" s="175">
        <f>100*AP259/$AI259</f>
        <v>33.371011772735</v>
      </c>
      <c r="AR259" s="173">
        <f>IF(AQ259&gt;$AI$8,1,0)</f>
        <v>0</v>
      </c>
      <c r="AS259" s="175">
        <f>IF($R259=AP$17,AQ259,0)</f>
        <v>0</v>
      </c>
      <c r="AT259" s="173">
        <v>1088</v>
      </c>
      <c r="AU259" s="175">
        <f>100*AT259/$AI259</f>
        <v>2.32042313598362</v>
      </c>
      <c r="AV259" s="173">
        <f>IF(AU259&gt;$AI$8,1,0)</f>
        <v>0</v>
      </c>
      <c r="AW259" s="175">
        <f>IF($R259=AT$17,AU259,0)</f>
        <v>0</v>
      </c>
      <c r="AX259" s="173">
        <v>3621</v>
      </c>
      <c r="AY259" s="175">
        <f>100*AX259/$AI259</f>
        <v>7.72265824944549</v>
      </c>
      <c r="AZ259" s="173">
        <f>IF(AY259&gt;$AI$8,1,0)</f>
        <v>0</v>
      </c>
      <c r="BA259" s="175">
        <f>IF($R259=AX$17,AY259,0)</f>
        <v>0</v>
      </c>
      <c r="BB259" s="173">
        <v>1794</v>
      </c>
      <c r="BC259" s="175">
        <f>100*BB259/$AI259</f>
        <v>3.82613888414946</v>
      </c>
      <c r="BD259" s="173">
        <f>IF(BC259&gt;$AI$8,1,0)</f>
        <v>0</v>
      </c>
      <c r="BE259" s="175">
        <f>IF($R259=BB$17,BC259,0)</f>
        <v>0</v>
      </c>
      <c r="BF259" s="173">
        <v>0</v>
      </c>
      <c r="BG259" s="175">
        <f>100*BF259/$AI259</f>
        <v>0</v>
      </c>
      <c r="BH259" s="173">
        <f>IF(BG259&gt;$AI$8,1,0)</f>
        <v>0</v>
      </c>
      <c r="BI259" s="175">
        <f>IF($R259=BF$17,BG259,0)</f>
        <v>0</v>
      </c>
      <c r="BJ259" s="173">
        <v>0</v>
      </c>
      <c r="BK259" s="175">
        <f>100*BJ259/$AI259</f>
        <v>0</v>
      </c>
      <c r="BL259" s="173">
        <f>IF(BK259&gt;$AI$8,1,0)</f>
        <v>0</v>
      </c>
      <c r="BM259" s="175">
        <f>IF($R259=BJ$17,BK259,0)</f>
        <v>0</v>
      </c>
      <c r="BN259" s="173">
        <v>0</v>
      </c>
      <c r="BO259" s="175">
        <f>100*BN259/$AI259</f>
        <v>0</v>
      </c>
      <c r="BP259" s="173">
        <f>IF(BO259&gt;$AI$8,1,0)</f>
        <v>0</v>
      </c>
      <c r="BQ259" s="175">
        <f>IF($R259=BN$17,BO259,0)</f>
        <v>0</v>
      </c>
      <c r="BR259" s="173">
        <v>0</v>
      </c>
      <c r="BS259" s="175">
        <f>100*BR259/$AI259</f>
        <v>0</v>
      </c>
      <c r="BT259" s="173">
        <f>IF(BS259&gt;$AI$8,1,0)</f>
        <v>0</v>
      </c>
      <c r="BU259" s="175">
        <f>IF($R259=BR$17,BS259,0)</f>
        <v>0</v>
      </c>
      <c r="BV259" s="173">
        <v>0</v>
      </c>
      <c r="BW259" s="175">
        <f>100*BV259/$AI259</f>
        <v>0</v>
      </c>
      <c r="BX259" s="173">
        <f>IF(BW259&gt;$AI$8,1,0)</f>
        <v>0</v>
      </c>
      <c r="BY259" s="175">
        <f>IF($R259=BV$17,BW259,0)</f>
        <v>0</v>
      </c>
      <c r="BZ259" s="173">
        <v>0</v>
      </c>
      <c r="CA259" s="175">
        <f>100*BZ259/$AI259</f>
        <v>0</v>
      </c>
      <c r="CB259" s="173">
        <f>IF(CA259&gt;$AI$8,1,0)</f>
        <v>0</v>
      </c>
      <c r="CC259" s="175">
        <f>IF($R259=BZ$17,CA259,0)</f>
        <v>0</v>
      </c>
      <c r="CD259" s="173">
        <v>0</v>
      </c>
      <c r="CE259" s="175">
        <f>100*CD259/$AI259</f>
        <v>0</v>
      </c>
      <c r="CF259" s="173">
        <f>IF(CE259&gt;$AI$8,1,0)</f>
        <v>0</v>
      </c>
      <c r="CG259" s="175">
        <f>IF($R259=CD$17,CE259,0)</f>
        <v>0</v>
      </c>
      <c r="CH259" s="173">
        <v>0</v>
      </c>
      <c r="CI259" s="175">
        <f>100*CH259/$AI259</f>
        <v>0</v>
      </c>
      <c r="CJ259" s="173">
        <f>IF(CI259&gt;$AI$8,1,0)</f>
        <v>0</v>
      </c>
      <c r="CK259" s="175">
        <f>IF($R259=CH$17,CI259,0)</f>
        <v>0</v>
      </c>
      <c r="CL259" s="173">
        <v>2093</v>
      </c>
      <c r="CM259" s="173">
        <v>0</v>
      </c>
      <c r="CN259" s="176"/>
    </row>
    <row r="260" ht="15.75" customHeight="1">
      <c r="A260" t="s" s="179">
        <v>2910</v>
      </c>
      <c r="B260" t="s" s="180">
        <v>90</v>
      </c>
      <c r="C260" t="s" s="180">
        <v>492</v>
      </c>
      <c r="D260" t="s" s="181">
        <v>93</v>
      </c>
      <c r="E260" t="s" s="188">
        <v>79</v>
      </c>
      <c r="F260" t="s" s="146">
        <v>46</v>
      </c>
      <c r="G260" t="s" s="146">
        <v>1145</v>
      </c>
      <c r="H260" t="s" s="146">
        <v>2911</v>
      </c>
      <c r="I260" t="s" s="146">
        <v>49</v>
      </c>
      <c r="J260" t="s" s="146">
        <v>1733</v>
      </c>
      <c r="K260" t="s" s="183">
        <f>_xlfn.IFS(Q260=0,O260,T260=1,R260,U260=1,AA260,V260=1,AD260)</f>
        <v>29</v>
      </c>
      <c r="L260" s="189">
        <f>_xlfn.IFS(Q260=0,P260,T260=1,S260,U260=1,AB260,V260=1,AE260)</f>
        <v>23.1073289861275</v>
      </c>
      <c r="M260" t="s" s="146">
        <f>IF(O260="Lab","over","under")</f>
        <v>2429</v>
      </c>
      <c r="N260" s="145">
        <v>0</v>
      </c>
      <c r="O260" t="s" s="184">
        <v>28</v>
      </c>
      <c r="P260" s="147">
        <f>AQ260</f>
        <v>31.7178176691256</v>
      </c>
      <c r="Q260" s="145">
        <f>T260+U260+V260</f>
        <v>1</v>
      </c>
      <c r="R260" t="s" s="185">
        <v>29</v>
      </c>
      <c r="S260" s="203">
        <f>AW260</f>
        <v>23.1073289861275</v>
      </c>
      <c r="T260" s="145">
        <v>1</v>
      </c>
      <c r="U260" s="138"/>
      <c r="V260" s="138"/>
      <c r="W260" s="138"/>
      <c r="X260" t="s" s="146">
        <f>IF($A260=Y260,"ok","bad")</f>
        <v>2430</v>
      </c>
      <c r="Y260" t="s" s="146">
        <v>2910</v>
      </c>
      <c r="Z260" t="s" s="146">
        <v>492</v>
      </c>
      <c r="AA260" t="s" s="186">
        <v>27</v>
      </c>
      <c r="AB260" s="141">
        <f>100*AC260</f>
        <v>20.2875198</v>
      </c>
      <c r="AC260" s="190">
        <v>0.202875198</v>
      </c>
      <c r="AD260" t="s" s="187">
        <v>2365</v>
      </c>
      <c r="AE260" s="141">
        <v>19.5246607</v>
      </c>
      <c r="AF260" s="190">
        <v>0.195246607</v>
      </c>
      <c r="AG260" s="138"/>
      <c r="AH260" s="145">
        <v>74954</v>
      </c>
      <c r="AI260" s="145">
        <v>39719</v>
      </c>
      <c r="AJ260" s="145">
        <v>130</v>
      </c>
      <c r="AK260" s="145">
        <v>3420</v>
      </c>
      <c r="AL260" s="145">
        <v>8058</v>
      </c>
      <c r="AM260" s="148">
        <f>100*AL260/$AI260</f>
        <v>20.2875198267832</v>
      </c>
      <c r="AN260" s="145">
        <f>IF(AM260&gt;$AI$8,1,0)</f>
        <v>0</v>
      </c>
      <c r="AO260" s="148">
        <f>IF($R260=AL$17,AM260,0)</f>
        <v>0</v>
      </c>
      <c r="AP260" s="145">
        <v>12598</v>
      </c>
      <c r="AQ260" s="148">
        <f>100*AP260/$AI260</f>
        <v>31.7178176691256</v>
      </c>
      <c r="AR260" s="145">
        <f>IF(AQ260&gt;$AI$8,1,0)</f>
        <v>0</v>
      </c>
      <c r="AS260" s="148">
        <f>IF($R260=AP$17,AQ260,0)</f>
        <v>0</v>
      </c>
      <c r="AT260" s="145">
        <v>9178</v>
      </c>
      <c r="AU260" s="148">
        <f>100*AT260/$AI260</f>
        <v>23.1073289861275</v>
      </c>
      <c r="AV260" s="145">
        <f>IF(AU260&gt;$AI$8,1,0)</f>
        <v>0</v>
      </c>
      <c r="AW260" s="148">
        <f>IF($R260=AT$17,AU260,0)</f>
        <v>23.1073289861275</v>
      </c>
      <c r="AX260" s="145">
        <v>7755</v>
      </c>
      <c r="AY260" s="148">
        <f>100*AX260/$AI260</f>
        <v>19.5246607417105</v>
      </c>
      <c r="AZ260" s="145">
        <f>IF(AY260&gt;$AI$8,1,0)</f>
        <v>0</v>
      </c>
      <c r="BA260" s="148">
        <f>IF($R260=AX$17,AY260,0)</f>
        <v>0</v>
      </c>
      <c r="BB260" s="145">
        <v>1518</v>
      </c>
      <c r="BC260" s="148">
        <f>100*BB260/$AI260</f>
        <v>3.82184848561142</v>
      </c>
      <c r="BD260" s="145">
        <f>IF(BC260&gt;$AI$8,1,0)</f>
        <v>0</v>
      </c>
      <c r="BE260" s="148">
        <f>IF($R260=BB$17,BC260,0)</f>
        <v>0</v>
      </c>
      <c r="BF260" s="145">
        <v>0</v>
      </c>
      <c r="BG260" s="148">
        <f>100*BF260/$AI260</f>
        <v>0</v>
      </c>
      <c r="BH260" s="145">
        <f>IF(BG260&gt;$AI$8,1,0)</f>
        <v>0</v>
      </c>
      <c r="BI260" s="148">
        <f>IF($R260=BF$17,BG260,0)</f>
        <v>0</v>
      </c>
      <c r="BJ260" s="145">
        <v>0</v>
      </c>
      <c r="BK260" s="148">
        <f>100*BJ260/$AI260</f>
        <v>0</v>
      </c>
      <c r="BL260" s="145">
        <f>IF(BK260&gt;$AI$8,1,0)</f>
        <v>0</v>
      </c>
      <c r="BM260" s="148">
        <f>IF($R260=BJ$17,BK260,0)</f>
        <v>0</v>
      </c>
      <c r="BN260" s="145">
        <v>0</v>
      </c>
      <c r="BO260" s="148">
        <f>100*BN260/$AI260</f>
        <v>0</v>
      </c>
      <c r="BP260" s="145">
        <f>IF(BO260&gt;$AI$8,1,0)</f>
        <v>0</v>
      </c>
      <c r="BQ260" s="148">
        <f>IF($R260=BN$17,BO260,0)</f>
        <v>0</v>
      </c>
      <c r="BR260" s="145">
        <v>0</v>
      </c>
      <c r="BS260" s="148">
        <f>100*BR260/$AI260</f>
        <v>0</v>
      </c>
      <c r="BT260" s="145">
        <f>IF(BS260&gt;$AI$8,1,0)</f>
        <v>0</v>
      </c>
      <c r="BU260" s="148">
        <f>IF($R260=BR$17,BS260,0)</f>
        <v>0</v>
      </c>
      <c r="BV260" s="145">
        <v>0</v>
      </c>
      <c r="BW260" s="148">
        <f>100*BV260/$AI260</f>
        <v>0</v>
      </c>
      <c r="BX260" s="145">
        <f>IF(BW260&gt;$AI$8,1,0)</f>
        <v>0</v>
      </c>
      <c r="BY260" s="148">
        <f>IF($R260=BV$17,BW260,0)</f>
        <v>0</v>
      </c>
      <c r="BZ260" s="145">
        <v>0</v>
      </c>
      <c r="CA260" s="148">
        <f>100*BZ260/$AI260</f>
        <v>0</v>
      </c>
      <c r="CB260" s="145">
        <f>IF(CA260&gt;$AI$8,1,0)</f>
        <v>0</v>
      </c>
      <c r="CC260" s="148">
        <f>IF($R260=BZ$17,CA260,0)</f>
        <v>0</v>
      </c>
      <c r="CD260" s="145">
        <v>0</v>
      </c>
      <c r="CE260" s="148">
        <f>100*CD260/$AI260</f>
        <v>0</v>
      </c>
      <c r="CF260" s="145">
        <f>IF(CE260&gt;$AI$8,1,0)</f>
        <v>0</v>
      </c>
      <c r="CG260" s="148">
        <f>IF($R260=CD$17,CE260,0)</f>
        <v>0</v>
      </c>
      <c r="CH260" s="145">
        <v>0</v>
      </c>
      <c r="CI260" s="148">
        <f>100*CH260/$AI260</f>
        <v>0</v>
      </c>
      <c r="CJ260" s="145">
        <f>IF(CI260&gt;$AI$8,1,0)</f>
        <v>0</v>
      </c>
      <c r="CK260" s="148">
        <f>IF($R260=CH$17,CI260,0)</f>
        <v>0</v>
      </c>
      <c r="CL260" s="145">
        <v>0</v>
      </c>
      <c r="CM260" s="145">
        <v>0</v>
      </c>
      <c r="CN260" s="149"/>
    </row>
    <row r="261" ht="19.95" customHeight="1">
      <c r="A261" t="s" s="179">
        <v>2912</v>
      </c>
      <c r="B261" t="s" s="180">
        <v>58</v>
      </c>
      <c r="C261" t="s" s="180">
        <v>2913</v>
      </c>
      <c r="D261" t="s" s="181">
        <v>60</v>
      </c>
      <c r="E261" t="s" s="182">
        <v>60</v>
      </c>
      <c r="F261" t="s" s="130">
        <v>46</v>
      </c>
      <c r="G261" t="s" s="130">
        <v>366</v>
      </c>
      <c r="H261" t="s" s="130">
        <v>2321</v>
      </c>
      <c r="I261" t="s" s="130">
        <v>49</v>
      </c>
      <c r="J261" t="s" s="130">
        <v>2585</v>
      </c>
      <c r="K261" t="s" s="183">
        <f>_xlfn.IFS(Q261=0,O261,T261=1,R261,U261=1,AA261,V261=1,AD261)</f>
        <v>32</v>
      </c>
      <c r="L261" s="189">
        <f>_xlfn.IFS(Q261=0,P261,T261=1,S261,U261=1,AB261,V261=1,AE261)</f>
        <v>31.0594190671327</v>
      </c>
      <c r="M261" t="s" s="130">
        <f>IF(O261="Lab","over","under")</f>
        <v>2429</v>
      </c>
      <c r="N261" s="173">
        <v>0</v>
      </c>
      <c r="O261" t="s" s="184">
        <v>28</v>
      </c>
      <c r="P261" s="131">
        <f>AQ261</f>
        <v>33.859627977984</v>
      </c>
      <c r="Q261" s="173">
        <f>T261+U261+V261</f>
        <v>1</v>
      </c>
      <c r="R261" t="s" s="185">
        <v>32</v>
      </c>
      <c r="S261" s="131">
        <f>BI261</f>
        <v>31.0594190671327</v>
      </c>
      <c r="T261" s="173">
        <v>1</v>
      </c>
      <c r="U261" s="169"/>
      <c r="V261" s="169"/>
      <c r="W261" s="169"/>
      <c r="X261" t="s" s="130">
        <f>IF($A261=Y261,"ok","bad")</f>
        <v>2430</v>
      </c>
      <c r="Y261" t="s" s="130">
        <v>2912</v>
      </c>
      <c r="Z261" t="s" s="130">
        <v>2913</v>
      </c>
      <c r="AA261" t="s" s="186">
        <v>27</v>
      </c>
      <c r="AB261" s="125">
        <f>100*AC261</f>
        <v>19.0209313</v>
      </c>
      <c r="AC261" s="191">
        <v>0.190209313</v>
      </c>
      <c r="AD261" t="s" s="187">
        <v>2365</v>
      </c>
      <c r="AE261" s="125">
        <v>6.3175445</v>
      </c>
      <c r="AF261" s="191">
        <v>0.063175445</v>
      </c>
      <c r="AG261" s="169"/>
      <c r="AH261" s="173">
        <v>76284</v>
      </c>
      <c r="AI261" s="173">
        <v>49782</v>
      </c>
      <c r="AJ261" s="173">
        <v>242</v>
      </c>
      <c r="AK261" s="173">
        <v>1394</v>
      </c>
      <c r="AL261" s="173">
        <v>9469</v>
      </c>
      <c r="AM261" s="175">
        <f>100*AL261/$AI261</f>
        <v>19.0209312602949</v>
      </c>
      <c r="AN261" s="173">
        <f>IF(AM261&gt;$AI$8,1,0)</f>
        <v>0</v>
      </c>
      <c r="AO261" s="175">
        <f>IF($R261=AL$17,AM261,0)</f>
        <v>0</v>
      </c>
      <c r="AP261" s="173">
        <v>16856</v>
      </c>
      <c r="AQ261" s="175">
        <f>100*AP261/$AI261</f>
        <v>33.859627977984</v>
      </c>
      <c r="AR261" s="173">
        <f>IF(AQ261&gt;$AI$8,1,0)</f>
        <v>0</v>
      </c>
      <c r="AS261" s="175">
        <f>IF($R261=AP$17,AQ261,0)</f>
        <v>0</v>
      </c>
      <c r="AT261" s="173">
        <v>2530</v>
      </c>
      <c r="AU261" s="175">
        <f>100*AT261/$AI261</f>
        <v>5.0821582097947</v>
      </c>
      <c r="AV261" s="173">
        <f>IF(AU261&gt;$AI$8,1,0)</f>
        <v>0</v>
      </c>
      <c r="AW261" s="175">
        <f>IF($R261=AT$17,AU261,0)</f>
        <v>0</v>
      </c>
      <c r="AX261" s="173">
        <v>3145</v>
      </c>
      <c r="AY261" s="175">
        <f>100*AX261/$AI261</f>
        <v>6.31754449399381</v>
      </c>
      <c r="AZ261" s="173">
        <f>IF(AY261&gt;$AI$8,1,0)</f>
        <v>0</v>
      </c>
      <c r="BA261" s="175">
        <f>IF($R261=AX$17,AY261,0)</f>
        <v>0</v>
      </c>
      <c r="BB261" s="173">
        <v>2320</v>
      </c>
      <c r="BC261" s="175">
        <f>100*BB261/$AI261</f>
        <v>4.66031899079989</v>
      </c>
      <c r="BD261" s="173">
        <f>IF(BC261&gt;$AI$8,1,0)</f>
        <v>0</v>
      </c>
      <c r="BE261" s="175">
        <f>IF($R261=BB$17,BC261,0)</f>
        <v>0</v>
      </c>
      <c r="BF261" s="173">
        <v>15462</v>
      </c>
      <c r="BG261" s="175">
        <f>100*BF261/$AI261</f>
        <v>31.0594190671327</v>
      </c>
      <c r="BH261" s="173">
        <f>IF(BG261&gt;$AI$8,1,0)</f>
        <v>0</v>
      </c>
      <c r="BI261" s="175">
        <f>IF($R261=BF$17,BG261,0)</f>
        <v>31.0594190671327</v>
      </c>
      <c r="BJ261" s="173">
        <v>0</v>
      </c>
      <c r="BK261" s="175">
        <f>100*BJ261/$AI261</f>
        <v>0</v>
      </c>
      <c r="BL261" s="173">
        <f>IF(BK261&gt;$AI$8,1,0)</f>
        <v>0</v>
      </c>
      <c r="BM261" s="175">
        <f>IF($R261=BJ$17,BK261,0)</f>
        <v>0</v>
      </c>
      <c r="BN261" s="173">
        <v>0</v>
      </c>
      <c r="BO261" s="175">
        <f>100*BN261/$AI261</f>
        <v>0</v>
      </c>
      <c r="BP261" s="173">
        <f>IF(BO261&gt;$AI$8,1,0)</f>
        <v>0</v>
      </c>
      <c r="BQ261" s="175">
        <f>IF($R261=BN$17,BO261,0)</f>
        <v>0</v>
      </c>
      <c r="BR261" s="173">
        <v>0</v>
      </c>
      <c r="BS261" s="175">
        <f>100*BR261/$AI261</f>
        <v>0</v>
      </c>
      <c r="BT261" s="173">
        <f>IF(BS261&gt;$AI$8,1,0)</f>
        <v>0</v>
      </c>
      <c r="BU261" s="175">
        <f>IF($R261=BR$17,BS261,0)</f>
        <v>0</v>
      </c>
      <c r="BV261" s="173">
        <v>0</v>
      </c>
      <c r="BW261" s="175">
        <f>100*BV261/$AI261</f>
        <v>0</v>
      </c>
      <c r="BX261" s="173">
        <f>IF(BW261&gt;$AI$8,1,0)</f>
        <v>0</v>
      </c>
      <c r="BY261" s="175">
        <f>IF($R261=BV$17,BW261,0)</f>
        <v>0</v>
      </c>
      <c r="BZ261" s="173">
        <v>0</v>
      </c>
      <c r="CA261" s="175">
        <f>100*BZ261/$AI261</f>
        <v>0</v>
      </c>
      <c r="CB261" s="173">
        <f>IF(CA261&gt;$AI$8,1,0)</f>
        <v>0</v>
      </c>
      <c r="CC261" s="175">
        <f>IF($R261=BZ$17,CA261,0)</f>
        <v>0</v>
      </c>
      <c r="CD261" s="173">
        <v>0</v>
      </c>
      <c r="CE261" s="175">
        <f>100*CD261/$AI261</f>
        <v>0</v>
      </c>
      <c r="CF261" s="173">
        <f>IF(CE261&gt;$AI$8,1,0)</f>
        <v>0</v>
      </c>
      <c r="CG261" s="175">
        <f>IF($R261=CD$17,CE261,0)</f>
        <v>0</v>
      </c>
      <c r="CH261" s="173">
        <v>0</v>
      </c>
      <c r="CI261" s="175">
        <f>100*CH261/$AI261</f>
        <v>0</v>
      </c>
      <c r="CJ261" s="173">
        <f>IF(CI261&gt;$AI$8,1,0)</f>
        <v>0</v>
      </c>
      <c r="CK261" s="175">
        <f>IF($R261=CH$17,CI261,0)</f>
        <v>0</v>
      </c>
      <c r="CL261" s="173">
        <v>0</v>
      </c>
      <c r="CM261" s="173">
        <v>0</v>
      </c>
      <c r="CN261" s="176"/>
    </row>
    <row r="262" ht="15.75" customHeight="1">
      <c r="A262" t="s" s="179">
        <v>2914</v>
      </c>
      <c r="B262" t="s" s="180">
        <v>42</v>
      </c>
      <c r="C262" t="s" s="180">
        <v>97</v>
      </c>
      <c r="D262" t="s" s="181">
        <v>45</v>
      </c>
      <c r="E262" t="s" s="188">
        <v>45</v>
      </c>
      <c r="F262" t="s" s="146">
        <v>46</v>
      </c>
      <c r="G262" t="s" s="146">
        <v>98</v>
      </c>
      <c r="H262" t="s" s="146">
        <v>99</v>
      </c>
      <c r="I262" t="s" s="146">
        <v>49</v>
      </c>
      <c r="J262" t="s" s="146">
        <v>50</v>
      </c>
      <c r="K262" t="s" s="183">
        <f>_xlfn.IFS(Q262=0,O262,T262=1,R262,U262=1,AA262,V262=1,AD262)</f>
        <v>2365</v>
      </c>
      <c r="L262" s="189">
        <f>_xlfn.IFS(Q262=0,P262,T262=1,S262,U262=1,AB262,V262=1,AE262)</f>
        <v>22.1261983775811</v>
      </c>
      <c r="M262" t="s" s="146">
        <f>IF(O262="Lab","over","under")</f>
        <v>2429</v>
      </c>
      <c r="N262" s="145">
        <v>0</v>
      </c>
      <c r="O262" t="s" s="184">
        <v>28</v>
      </c>
      <c r="P262" s="147">
        <f>AQ262</f>
        <v>42.3926069321534</v>
      </c>
      <c r="Q262" s="145">
        <f>T262+U262+V262</f>
        <v>1</v>
      </c>
      <c r="R262" t="s" s="185">
        <v>2365</v>
      </c>
      <c r="S262" s="147">
        <f>BA262</f>
        <v>22.1261983775811</v>
      </c>
      <c r="T262" s="145">
        <v>1</v>
      </c>
      <c r="U262" s="138"/>
      <c r="V262" s="138"/>
      <c r="W262" s="138"/>
      <c r="X262" t="s" s="146">
        <f>IF($A262=Y262,"ok","bad")</f>
        <v>2430</v>
      </c>
      <c r="Y262" t="s" s="146">
        <v>2914</v>
      </c>
      <c r="Z262" t="s" s="146">
        <v>97</v>
      </c>
      <c r="AA262" t="s" s="186">
        <v>27</v>
      </c>
      <c r="AB262" s="141">
        <f>100*AC262</f>
        <v>18.1876844</v>
      </c>
      <c r="AC262" s="190">
        <v>0.181876844</v>
      </c>
      <c r="AD262" t="s" s="187">
        <v>29</v>
      </c>
      <c r="AE262" s="141">
        <v>4.7589417</v>
      </c>
      <c r="AF262" s="190">
        <v>0.047589417</v>
      </c>
      <c r="AG262" s="138"/>
      <c r="AH262" s="145">
        <v>75790</v>
      </c>
      <c r="AI262" s="145">
        <v>43392</v>
      </c>
      <c r="AJ262" s="145">
        <v>135</v>
      </c>
      <c r="AK262" s="145">
        <v>8794</v>
      </c>
      <c r="AL262" s="145">
        <v>7892</v>
      </c>
      <c r="AM262" s="148">
        <f>100*AL262/$AI262</f>
        <v>18.1876843657817</v>
      </c>
      <c r="AN262" s="145">
        <f>IF(AM262&gt;$AI$8,1,0)</f>
        <v>0</v>
      </c>
      <c r="AO262" s="148">
        <f>IF($R262=AL$17,AM262,0)</f>
        <v>0</v>
      </c>
      <c r="AP262" s="145">
        <v>18395</v>
      </c>
      <c r="AQ262" s="148">
        <f>100*AP262/$AI262</f>
        <v>42.3926069321534</v>
      </c>
      <c r="AR262" s="145">
        <f>IF(AQ262&gt;$AI$8,1,0)</f>
        <v>0</v>
      </c>
      <c r="AS262" s="148">
        <f>IF($R262=AP$17,AQ262,0)</f>
        <v>0</v>
      </c>
      <c r="AT262" s="145">
        <v>2065</v>
      </c>
      <c r="AU262" s="148">
        <f>100*AT262/$AI262</f>
        <v>4.75894174041298</v>
      </c>
      <c r="AV262" s="145">
        <f>IF(AU262&gt;$AI$8,1,0)</f>
        <v>0</v>
      </c>
      <c r="AW262" s="148">
        <f>IF($R262=AT$17,AU262,0)</f>
        <v>0</v>
      </c>
      <c r="AX262" s="145">
        <v>9601</v>
      </c>
      <c r="AY262" s="148">
        <f>100*AX262/$AI262</f>
        <v>22.1261983775811</v>
      </c>
      <c r="AZ262" s="145">
        <f>IF(AY262&gt;$AI$8,1,0)</f>
        <v>0</v>
      </c>
      <c r="BA262" s="148">
        <f>IF($R262=AX$17,AY262,0)</f>
        <v>22.1261983775811</v>
      </c>
      <c r="BB262" s="145">
        <v>1926</v>
      </c>
      <c r="BC262" s="148">
        <f>100*BB262/$AI262</f>
        <v>4.43860619469027</v>
      </c>
      <c r="BD262" s="145">
        <f>IF(BC262&gt;$AI$8,1,0)</f>
        <v>0</v>
      </c>
      <c r="BE262" s="148">
        <f>IF($R262=BB$17,BC262,0)</f>
        <v>0</v>
      </c>
      <c r="BF262" s="145">
        <v>0</v>
      </c>
      <c r="BG262" s="148">
        <f>100*BF262/$AI262</f>
        <v>0</v>
      </c>
      <c r="BH262" s="145">
        <f>IF(BG262&gt;$AI$8,1,0)</f>
        <v>0</v>
      </c>
      <c r="BI262" s="148">
        <f>IF($R262=BF$17,BG262,0)</f>
        <v>0</v>
      </c>
      <c r="BJ262" s="145">
        <v>1938</v>
      </c>
      <c r="BK262" s="148">
        <f>100*BJ262/$AI262</f>
        <v>4.4662610619469</v>
      </c>
      <c r="BL262" s="145">
        <f>IF(BK262&gt;$AI$8,1,0)</f>
        <v>0</v>
      </c>
      <c r="BM262" s="148">
        <f>IF($R262=BJ$17,BK262,0)</f>
        <v>0</v>
      </c>
      <c r="BN262" s="145">
        <v>0</v>
      </c>
      <c r="BO262" s="148">
        <f>100*BN262/$AI262</f>
        <v>0</v>
      </c>
      <c r="BP262" s="145">
        <f>IF(BO262&gt;$AI$8,1,0)</f>
        <v>0</v>
      </c>
      <c r="BQ262" s="148">
        <f>IF($R262=BN$17,BO262,0)</f>
        <v>0</v>
      </c>
      <c r="BR262" s="145">
        <v>0</v>
      </c>
      <c r="BS262" s="148">
        <f>100*BR262/$AI262</f>
        <v>0</v>
      </c>
      <c r="BT262" s="145">
        <f>IF(BS262&gt;$AI$8,1,0)</f>
        <v>0</v>
      </c>
      <c r="BU262" s="148">
        <f>IF($R262=BR$17,BS262,0)</f>
        <v>0</v>
      </c>
      <c r="BV262" s="145">
        <v>0</v>
      </c>
      <c r="BW262" s="148">
        <f>100*BV262/$AI262</f>
        <v>0</v>
      </c>
      <c r="BX262" s="145">
        <f>IF(BW262&gt;$AI$8,1,0)</f>
        <v>0</v>
      </c>
      <c r="BY262" s="148">
        <f>IF($R262=BV$17,BW262,0)</f>
        <v>0</v>
      </c>
      <c r="BZ262" s="145">
        <v>0</v>
      </c>
      <c r="CA262" s="148">
        <f>100*BZ262/$AI262</f>
        <v>0</v>
      </c>
      <c r="CB262" s="145">
        <f>IF(CA262&gt;$AI$8,1,0)</f>
        <v>0</v>
      </c>
      <c r="CC262" s="148">
        <f>IF($R262=BZ$17,CA262,0)</f>
        <v>0</v>
      </c>
      <c r="CD262" s="145">
        <v>0</v>
      </c>
      <c r="CE262" s="148">
        <f>100*CD262/$AI262</f>
        <v>0</v>
      </c>
      <c r="CF262" s="145">
        <f>IF(CE262&gt;$AI$8,1,0)</f>
        <v>0</v>
      </c>
      <c r="CG262" s="148">
        <f>IF($R262=CD$17,CE262,0)</f>
        <v>0</v>
      </c>
      <c r="CH262" s="145">
        <v>0</v>
      </c>
      <c r="CI262" s="148">
        <f>100*CH262/$AI262</f>
        <v>0</v>
      </c>
      <c r="CJ262" s="145">
        <f>IF(CI262&gt;$AI$8,1,0)</f>
        <v>0</v>
      </c>
      <c r="CK262" s="148">
        <f>IF($R262=CH$17,CI262,0)</f>
        <v>0</v>
      </c>
      <c r="CL262" s="145">
        <v>1428</v>
      </c>
      <c r="CM262" s="145">
        <v>0</v>
      </c>
      <c r="CN262" s="149"/>
    </row>
    <row r="263" ht="15.75" customHeight="1">
      <c r="A263" t="s" s="179">
        <v>2915</v>
      </c>
      <c r="B263" t="s" s="180">
        <v>42</v>
      </c>
      <c r="C263" t="s" s="180">
        <v>2916</v>
      </c>
      <c r="D263" t="s" s="181">
        <v>45</v>
      </c>
      <c r="E263" t="s" s="182">
        <v>45</v>
      </c>
      <c r="F263" t="s" s="130">
        <v>46</v>
      </c>
      <c r="G263" t="s" s="130">
        <v>717</v>
      </c>
      <c r="H263" t="s" s="130">
        <v>2917</v>
      </c>
      <c r="I263" t="s" s="130">
        <v>49</v>
      </c>
      <c r="J263" t="s" s="130">
        <v>1733</v>
      </c>
      <c r="K263" t="s" s="183">
        <f>_xlfn.IFS(Q263=0,O263,T263=1,R263,U263=1,AA263,V263=1,AD263)</f>
        <v>2365</v>
      </c>
      <c r="L263" s="189">
        <f>_xlfn.IFS(Q263=0,P263,T263=1,S263,U263=1,AB263,V263=1,AE263)</f>
        <v>20.5598834924524</v>
      </c>
      <c r="M263" t="s" s="130">
        <f>IF(O263="Lab","over","under")</f>
        <v>2429</v>
      </c>
      <c r="N263" s="173">
        <v>0</v>
      </c>
      <c r="O263" t="s" s="184">
        <v>28</v>
      </c>
      <c r="P263" s="131">
        <f>AQ263</f>
        <v>29.3788575787697</v>
      </c>
      <c r="Q263" s="173">
        <f>T263+U263+V263</f>
        <v>1</v>
      </c>
      <c r="R263" t="s" s="185">
        <v>2365</v>
      </c>
      <c r="S263" s="131">
        <f>BA263</f>
        <v>20.5598834924524</v>
      </c>
      <c r="T263" s="173">
        <v>1</v>
      </c>
      <c r="U263" s="169"/>
      <c r="V263" s="169"/>
      <c r="W263" s="169"/>
      <c r="X263" t="s" s="130">
        <f>IF($A263=Y263,"ok","bad")</f>
        <v>2430</v>
      </c>
      <c r="Y263" t="s" s="130">
        <v>2915</v>
      </c>
      <c r="Z263" t="s" s="130">
        <v>2916</v>
      </c>
      <c r="AA263" t="s" s="186">
        <v>27</v>
      </c>
      <c r="AB263" s="125">
        <f>100*AC263</f>
        <v>17.9731385</v>
      </c>
      <c r="AC263" s="191">
        <v>0.179731385</v>
      </c>
      <c r="AD263" t="s" s="187">
        <v>29</v>
      </c>
      <c r="AE263" s="125">
        <v>14.9564253</v>
      </c>
      <c r="AF263" s="191">
        <v>0.149564253</v>
      </c>
      <c r="AG263" s="169"/>
      <c r="AH263" s="173">
        <v>74039</v>
      </c>
      <c r="AI263" s="173">
        <v>43259</v>
      </c>
      <c r="AJ263" s="173">
        <v>193</v>
      </c>
      <c r="AK263" s="173">
        <v>3815</v>
      </c>
      <c r="AL263" s="173">
        <v>7775</v>
      </c>
      <c r="AM263" s="175">
        <f>100*AL263/$AI263</f>
        <v>17.9731385376453</v>
      </c>
      <c r="AN263" s="173">
        <f>IF(AM263&gt;$AI$8,1,0)</f>
        <v>0</v>
      </c>
      <c r="AO263" s="175">
        <f>IF($R263=AL$17,AM263,0)</f>
        <v>0</v>
      </c>
      <c r="AP263" s="173">
        <v>12709</v>
      </c>
      <c r="AQ263" s="175">
        <f>100*AP263/$AI263</f>
        <v>29.3788575787697</v>
      </c>
      <c r="AR263" s="173">
        <f>IF(AQ263&gt;$AI$8,1,0)</f>
        <v>0</v>
      </c>
      <c r="AS263" s="175">
        <f>IF($R263=AP$17,AQ263,0)</f>
        <v>0</v>
      </c>
      <c r="AT263" s="173">
        <v>6470</v>
      </c>
      <c r="AU263" s="175">
        <f>100*AT263/$AI263</f>
        <v>14.9564252525486</v>
      </c>
      <c r="AV263" s="173">
        <f>IF(AU263&gt;$AI$8,1,0)</f>
        <v>0</v>
      </c>
      <c r="AW263" s="175">
        <f>IF($R263=AT$17,AU263,0)</f>
        <v>0</v>
      </c>
      <c r="AX263" s="173">
        <v>8894</v>
      </c>
      <c r="AY263" s="175">
        <f>100*AX263/$AI263</f>
        <v>20.5598834924524</v>
      </c>
      <c r="AZ263" s="173">
        <f>IF(AY263&gt;$AI$8,1,0)</f>
        <v>0</v>
      </c>
      <c r="BA263" s="175">
        <f>IF($R263=AX$17,AY263,0)</f>
        <v>20.5598834924524</v>
      </c>
      <c r="BB263" s="173">
        <v>1744</v>
      </c>
      <c r="BC263" s="175">
        <f>100*BB263/$AI263</f>
        <v>4.03153101088791</v>
      </c>
      <c r="BD263" s="173">
        <f>IF(BC263&gt;$AI$8,1,0)</f>
        <v>0</v>
      </c>
      <c r="BE263" s="175">
        <f>IF($R263=BB$17,BC263,0)</f>
        <v>0</v>
      </c>
      <c r="BF263" s="173">
        <v>0</v>
      </c>
      <c r="BG263" s="175">
        <f>100*BF263/$AI263</f>
        <v>0</v>
      </c>
      <c r="BH263" s="173">
        <f>IF(BG263&gt;$AI$8,1,0)</f>
        <v>0</v>
      </c>
      <c r="BI263" s="175">
        <f>IF($R263=BF$17,BG263,0)</f>
        <v>0</v>
      </c>
      <c r="BJ263" s="173">
        <v>5667</v>
      </c>
      <c r="BK263" s="175">
        <f>100*BJ263/$AI263</f>
        <v>13.100164127696</v>
      </c>
      <c r="BL263" s="173">
        <f>IF(BK263&gt;$AI$8,1,0)</f>
        <v>0</v>
      </c>
      <c r="BM263" s="175">
        <f>IF($R263=BJ$17,BK263,0)</f>
        <v>0</v>
      </c>
      <c r="BN263" s="173">
        <v>0</v>
      </c>
      <c r="BO263" s="175">
        <f>100*BN263/$AI263</f>
        <v>0</v>
      </c>
      <c r="BP263" s="173">
        <f>IF(BO263&gt;$AI$8,1,0)</f>
        <v>0</v>
      </c>
      <c r="BQ263" s="175">
        <f>IF($R263=BN$17,BO263,0)</f>
        <v>0</v>
      </c>
      <c r="BR263" s="173">
        <v>0</v>
      </c>
      <c r="BS263" s="175">
        <f>100*BR263/$AI263</f>
        <v>0</v>
      </c>
      <c r="BT263" s="173">
        <f>IF(BS263&gt;$AI$8,1,0)</f>
        <v>0</v>
      </c>
      <c r="BU263" s="175">
        <f>IF($R263=BR$17,BS263,0)</f>
        <v>0</v>
      </c>
      <c r="BV263" s="173">
        <v>0</v>
      </c>
      <c r="BW263" s="175">
        <f>100*BV263/$AI263</f>
        <v>0</v>
      </c>
      <c r="BX263" s="173">
        <f>IF(BW263&gt;$AI$8,1,0)</f>
        <v>0</v>
      </c>
      <c r="BY263" s="175">
        <f>IF($R263=BV$17,BW263,0)</f>
        <v>0</v>
      </c>
      <c r="BZ263" s="173">
        <v>0</v>
      </c>
      <c r="CA263" s="175">
        <f>100*BZ263/$AI263</f>
        <v>0</v>
      </c>
      <c r="CB263" s="173">
        <f>IF(CA263&gt;$AI$8,1,0)</f>
        <v>0</v>
      </c>
      <c r="CC263" s="175">
        <f>IF($R263=BZ$17,CA263,0)</f>
        <v>0</v>
      </c>
      <c r="CD263" s="173">
        <v>0</v>
      </c>
      <c r="CE263" s="175">
        <f>100*CD263/$AI263</f>
        <v>0</v>
      </c>
      <c r="CF263" s="173">
        <f>IF(CE263&gt;$AI$8,1,0)</f>
        <v>0</v>
      </c>
      <c r="CG263" s="175">
        <f>IF($R263=CD$17,CE263,0)</f>
        <v>0</v>
      </c>
      <c r="CH263" s="173">
        <v>0</v>
      </c>
      <c r="CI263" s="175">
        <f>100*CH263/$AI263</f>
        <v>0</v>
      </c>
      <c r="CJ263" s="173">
        <f>IF(CI263&gt;$AI$8,1,0)</f>
        <v>0</v>
      </c>
      <c r="CK263" s="175">
        <f>IF($R263=CH$17,CI263,0)</f>
        <v>0</v>
      </c>
      <c r="CL263" s="173">
        <v>0</v>
      </c>
      <c r="CM263" s="173">
        <v>0</v>
      </c>
      <c r="CN263" s="176"/>
    </row>
    <row r="264" ht="19.95" customHeight="1">
      <c r="A264" t="s" s="179">
        <v>2918</v>
      </c>
      <c r="B264" t="s" s="180">
        <v>84</v>
      </c>
      <c r="C264" t="s" s="180">
        <v>2919</v>
      </c>
      <c r="D264" t="s" s="181">
        <v>86</v>
      </c>
      <c r="E264" t="s" s="188">
        <v>79</v>
      </c>
      <c r="F264" t="s" s="146">
        <v>80</v>
      </c>
      <c r="G264" t="s" s="146">
        <v>739</v>
      </c>
      <c r="H264" t="s" s="146">
        <v>2920</v>
      </c>
      <c r="I264" t="s" s="146">
        <v>49</v>
      </c>
      <c r="J264" t="s" s="146">
        <v>1733</v>
      </c>
      <c r="K264" t="s" s="183">
        <f>_xlfn.IFS(Q264=0,O264,T264=1,R264,U264=1,AA264,V264=1,AD264)</f>
        <v>2365</v>
      </c>
      <c r="L264" s="189">
        <f>_xlfn.IFS(Q264=0,P264,T264=1,S264,U264=1,AB264,V264=1,AE264)</f>
        <v>24.2030094363683</v>
      </c>
      <c r="M264" t="s" s="146">
        <f>IF(O264="Lab","over","under")</f>
        <v>2429</v>
      </c>
      <c r="N264" s="145">
        <v>0</v>
      </c>
      <c r="O264" t="s" s="184">
        <v>28</v>
      </c>
      <c r="P264" s="147">
        <f>AQ264</f>
        <v>42.3644761823798</v>
      </c>
      <c r="Q264" s="145">
        <f>T264+U264+V264</f>
        <v>1</v>
      </c>
      <c r="R264" t="s" s="185">
        <v>2365</v>
      </c>
      <c r="S264" s="147">
        <f>BA264</f>
        <v>24.2030094363683</v>
      </c>
      <c r="T264" s="145">
        <v>1</v>
      </c>
      <c r="U264" s="138"/>
      <c r="V264" s="138"/>
      <c r="W264" s="138"/>
      <c r="X264" t="s" s="146">
        <f>IF($A264=Y264,"ok","bad")</f>
        <v>2430</v>
      </c>
      <c r="Y264" t="s" s="146">
        <v>2918</v>
      </c>
      <c r="Z264" t="s" s="146">
        <v>2919</v>
      </c>
      <c r="AA264" t="s" s="186">
        <v>27</v>
      </c>
      <c r="AB264" s="141">
        <f>100*AC264</f>
        <v>17.6287228</v>
      </c>
      <c r="AC264" s="190">
        <v>0.176287228</v>
      </c>
      <c r="AD264" t="s" s="187">
        <v>217</v>
      </c>
      <c r="AE264" s="141">
        <v>6.4637706</v>
      </c>
      <c r="AF264" s="190">
        <v>0.064637706</v>
      </c>
      <c r="AG264" s="138"/>
      <c r="AH264" s="145">
        <v>73812</v>
      </c>
      <c r="AI264" s="145">
        <v>35289</v>
      </c>
      <c r="AJ264" s="145">
        <v>137</v>
      </c>
      <c r="AK264" s="145">
        <v>6409</v>
      </c>
      <c r="AL264" s="145">
        <v>6221</v>
      </c>
      <c r="AM264" s="148">
        <f>100*AL264/$AI264</f>
        <v>17.6287228314772</v>
      </c>
      <c r="AN264" s="145">
        <f>IF(AM264&gt;$AI$8,1,0)</f>
        <v>0</v>
      </c>
      <c r="AO264" s="148">
        <f>IF($R264=AL$17,AM264,0)</f>
        <v>0</v>
      </c>
      <c r="AP264" s="145">
        <v>14950</v>
      </c>
      <c r="AQ264" s="148">
        <f>100*AP264/$AI264</f>
        <v>42.3644761823798</v>
      </c>
      <c r="AR264" s="145">
        <f>IF(AQ264&gt;$AI$8,1,0)</f>
        <v>0</v>
      </c>
      <c r="AS264" s="148">
        <f>IF($R264=AP$17,AQ264,0)</f>
        <v>0</v>
      </c>
      <c r="AT264" s="145">
        <v>999</v>
      </c>
      <c r="AU264" s="148">
        <f>100*AT264/$AI264</f>
        <v>2.83091048201989</v>
      </c>
      <c r="AV264" s="145">
        <f>IF(AU264&gt;$AI$8,1,0)</f>
        <v>0</v>
      </c>
      <c r="AW264" s="148">
        <f>IF($R264=AT$17,AU264,0)</f>
        <v>0</v>
      </c>
      <c r="AX264" s="145">
        <v>8541</v>
      </c>
      <c r="AY264" s="148">
        <f>100*AX264/$AI264</f>
        <v>24.2030094363683</v>
      </c>
      <c r="AZ264" s="145">
        <f>IF(AY264&gt;$AI$8,1,0)</f>
        <v>0</v>
      </c>
      <c r="BA264" s="148">
        <f>IF($R264=AX$17,AY264,0)</f>
        <v>24.2030094363683</v>
      </c>
      <c r="BB264" s="145">
        <v>1703</v>
      </c>
      <c r="BC264" s="148">
        <f>100*BB264/$AI264</f>
        <v>4.82586641729717</v>
      </c>
      <c r="BD264" s="145">
        <f>IF(BC264&gt;$AI$8,1,0)</f>
        <v>0</v>
      </c>
      <c r="BE264" s="148">
        <f>IF($R264=BB$17,BC264,0)</f>
        <v>0</v>
      </c>
      <c r="BF264" s="145">
        <v>0</v>
      </c>
      <c r="BG264" s="148">
        <f>100*BF264/$AI264</f>
        <v>0</v>
      </c>
      <c r="BH264" s="145">
        <f>IF(BG264&gt;$AI$8,1,0)</f>
        <v>0</v>
      </c>
      <c r="BI264" s="148">
        <f>IF($R264=BF$17,BG264,0)</f>
        <v>0</v>
      </c>
      <c r="BJ264" s="145">
        <v>0</v>
      </c>
      <c r="BK264" s="148">
        <f>100*BJ264/$AI264</f>
        <v>0</v>
      </c>
      <c r="BL264" s="145">
        <f>IF(BK264&gt;$AI$8,1,0)</f>
        <v>0</v>
      </c>
      <c r="BM264" s="148">
        <f>IF($R264=BJ$17,BK264,0)</f>
        <v>0</v>
      </c>
      <c r="BN264" s="145">
        <v>0</v>
      </c>
      <c r="BO264" s="148">
        <f>100*BN264/$AI264</f>
        <v>0</v>
      </c>
      <c r="BP264" s="145">
        <f>IF(BO264&gt;$AI$8,1,0)</f>
        <v>0</v>
      </c>
      <c r="BQ264" s="148">
        <f>IF($R264=BN$17,BO264,0)</f>
        <v>0</v>
      </c>
      <c r="BR264" s="145">
        <v>0</v>
      </c>
      <c r="BS264" s="148">
        <f>100*BR264/$AI264</f>
        <v>0</v>
      </c>
      <c r="BT264" s="145">
        <f>IF(BS264&gt;$AI$8,1,0)</f>
        <v>0</v>
      </c>
      <c r="BU264" s="148">
        <f>IF($R264=BR$17,BS264,0)</f>
        <v>0</v>
      </c>
      <c r="BV264" s="145">
        <v>0</v>
      </c>
      <c r="BW264" s="148">
        <f>100*BV264/$AI264</f>
        <v>0</v>
      </c>
      <c r="BX264" s="145">
        <f>IF(BW264&gt;$AI$8,1,0)</f>
        <v>0</v>
      </c>
      <c r="BY264" s="148">
        <f>IF($R264=BV$17,BW264,0)</f>
        <v>0</v>
      </c>
      <c r="BZ264" s="145">
        <v>0</v>
      </c>
      <c r="CA264" s="148">
        <f>100*BZ264/$AI264</f>
        <v>0</v>
      </c>
      <c r="CB264" s="145">
        <f>IF(CA264&gt;$AI$8,1,0)</f>
        <v>0</v>
      </c>
      <c r="CC264" s="148">
        <f>IF($R264=BZ$17,CA264,0)</f>
        <v>0</v>
      </c>
      <c r="CD264" s="145">
        <v>0</v>
      </c>
      <c r="CE264" s="148">
        <f>100*CD264/$AI264</f>
        <v>0</v>
      </c>
      <c r="CF264" s="145">
        <f>IF(CE264&gt;$AI$8,1,0)</f>
        <v>0</v>
      </c>
      <c r="CG264" s="148">
        <f>IF($R264=CD$17,CE264,0)</f>
        <v>0</v>
      </c>
      <c r="CH264" s="145">
        <v>0</v>
      </c>
      <c r="CI264" s="148">
        <f>100*CH264/$AI264</f>
        <v>0</v>
      </c>
      <c r="CJ264" s="145">
        <f>IF(CI264&gt;$AI$8,1,0)</f>
        <v>0</v>
      </c>
      <c r="CK264" s="148">
        <f>IF($R264=CH$17,CI264,0)</f>
        <v>0</v>
      </c>
      <c r="CL264" s="145">
        <v>0</v>
      </c>
      <c r="CM264" s="145">
        <v>0</v>
      </c>
      <c r="CN264" s="149"/>
    </row>
    <row r="265" ht="15.75" customHeight="1">
      <c r="A265" t="s" s="179">
        <v>2921</v>
      </c>
      <c r="B265" t="s" s="180">
        <v>90</v>
      </c>
      <c r="C265" t="s" s="180">
        <v>2922</v>
      </c>
      <c r="D265" t="s" s="181">
        <v>93</v>
      </c>
      <c r="E265" t="s" s="182">
        <v>79</v>
      </c>
      <c r="F265" t="s" s="130">
        <v>46</v>
      </c>
      <c r="G265" t="s" s="130">
        <v>2923</v>
      </c>
      <c r="H265" t="s" s="130">
        <v>2924</v>
      </c>
      <c r="I265" t="s" s="130">
        <v>64</v>
      </c>
      <c r="J265" t="s" s="130">
        <v>50</v>
      </c>
      <c r="K265" t="s" s="183">
        <f>_xlfn.IFS(Q265=0,O265,T265=1,R265,U265=1,AA265,V265=1,AD265)</f>
        <v>2365</v>
      </c>
      <c r="L265" s="189">
        <f>_xlfn.IFS(Q265=0,P265,T265=1,S265,U265=1,AB265,V265=1,AE265)</f>
        <v>24.2041475895502</v>
      </c>
      <c r="M265" t="s" s="130">
        <f>IF(O265="Lab","over","under")</f>
        <v>2429</v>
      </c>
      <c r="N265" s="173">
        <v>0</v>
      </c>
      <c r="O265" t="s" s="184">
        <v>28</v>
      </c>
      <c r="P265" s="131">
        <f>AQ265</f>
        <v>40.5844330729868</v>
      </c>
      <c r="Q265" s="173">
        <f>T265+U265+V265</f>
        <v>1</v>
      </c>
      <c r="R265" t="s" s="185">
        <v>2365</v>
      </c>
      <c r="S265" s="210">
        <f>BA265</f>
        <v>24.2041475895502</v>
      </c>
      <c r="T265" s="173">
        <v>1</v>
      </c>
      <c r="U265" s="169"/>
      <c r="V265" s="169"/>
      <c r="W265" s="169"/>
      <c r="X265" t="s" s="130">
        <f>IF($A265=Y265,"ok","bad")</f>
        <v>2430</v>
      </c>
      <c r="Y265" t="s" s="130">
        <v>2921</v>
      </c>
      <c r="Z265" t="s" s="130">
        <v>2922</v>
      </c>
      <c r="AA265" t="s" s="186">
        <v>27</v>
      </c>
      <c r="AB265" s="125">
        <f>100*AC265</f>
        <v>17.2986803</v>
      </c>
      <c r="AC265" s="191">
        <v>0.172986803</v>
      </c>
      <c r="AD265" t="s" s="187">
        <v>217</v>
      </c>
      <c r="AE265" s="125">
        <v>11.7129006</v>
      </c>
      <c r="AF265" s="191">
        <v>0.117129006</v>
      </c>
      <c r="AG265" s="169"/>
      <c r="AH265" s="173">
        <v>73328</v>
      </c>
      <c r="AI265" s="173">
        <v>37130</v>
      </c>
      <c r="AJ265" s="173">
        <v>146</v>
      </c>
      <c r="AK265" s="173">
        <v>6082</v>
      </c>
      <c r="AL265" s="173">
        <v>6423</v>
      </c>
      <c r="AM265" s="175">
        <f>100*AL265/$AI265</f>
        <v>17.2986803124158</v>
      </c>
      <c r="AN265" s="173">
        <f>IF(AM265&gt;$AI$8,1,0)</f>
        <v>0</v>
      </c>
      <c r="AO265" s="175">
        <f>IF($R265=AL$17,AM265,0)</f>
        <v>0</v>
      </c>
      <c r="AP265" s="173">
        <v>15069</v>
      </c>
      <c r="AQ265" s="175">
        <f>100*AP265/$AI265</f>
        <v>40.5844330729868</v>
      </c>
      <c r="AR265" s="173">
        <f>IF(AQ265&gt;$AI$8,1,0)</f>
        <v>0</v>
      </c>
      <c r="AS265" s="175">
        <f>IF($R265=AP$17,AQ265,0)</f>
        <v>0</v>
      </c>
      <c r="AT265" s="173">
        <v>2302</v>
      </c>
      <c r="AU265" s="175">
        <f>100*AT265/$AI265</f>
        <v>6.19983840560194</v>
      </c>
      <c r="AV265" s="173">
        <f>IF(AU265&gt;$AI$8,1,0)</f>
        <v>0</v>
      </c>
      <c r="AW265" s="175">
        <f>IF($R265=AT$17,AU265,0)</f>
        <v>0</v>
      </c>
      <c r="AX265" s="173">
        <v>8987</v>
      </c>
      <c r="AY265" s="175">
        <f>100*AX265/$AI265</f>
        <v>24.2041475895502</v>
      </c>
      <c r="AZ265" s="173">
        <f>IF(AY265&gt;$AI$8,1,0)</f>
        <v>0</v>
      </c>
      <c r="BA265" s="175">
        <f>IF($R265=AX$17,AY265,0)</f>
        <v>24.2041475895502</v>
      </c>
      <c r="BB265" s="173">
        <v>0</v>
      </c>
      <c r="BC265" s="175">
        <f>100*BB265/$AI265</f>
        <v>0</v>
      </c>
      <c r="BD265" s="173">
        <f>IF(BC265&gt;$AI$8,1,0)</f>
        <v>0</v>
      </c>
      <c r="BE265" s="175">
        <f>IF($R265=BB$17,BC265,0)</f>
        <v>0</v>
      </c>
      <c r="BF265" s="173">
        <v>0</v>
      </c>
      <c r="BG265" s="175">
        <f>100*BF265/$AI265</f>
        <v>0</v>
      </c>
      <c r="BH265" s="173">
        <f>IF(BG265&gt;$AI$8,1,0)</f>
        <v>0</v>
      </c>
      <c r="BI265" s="175">
        <f>IF($R265=BF$17,BG265,0)</f>
        <v>0</v>
      </c>
      <c r="BJ265" s="173">
        <v>0</v>
      </c>
      <c r="BK265" s="175">
        <f>100*BJ265/$AI265</f>
        <v>0</v>
      </c>
      <c r="BL265" s="173">
        <f>IF(BK265&gt;$AI$8,1,0)</f>
        <v>0</v>
      </c>
      <c r="BM265" s="175">
        <f>IF($R265=BJ$17,BK265,0)</f>
        <v>0</v>
      </c>
      <c r="BN265" s="173">
        <v>0</v>
      </c>
      <c r="BO265" s="175">
        <f>100*BN265/$AI265</f>
        <v>0</v>
      </c>
      <c r="BP265" s="173">
        <f>IF(BO265&gt;$AI$8,1,0)</f>
        <v>0</v>
      </c>
      <c r="BQ265" s="175">
        <f>IF($R265=BN$17,BO265,0)</f>
        <v>0</v>
      </c>
      <c r="BR265" s="173">
        <v>0</v>
      </c>
      <c r="BS265" s="175">
        <f>100*BR265/$AI265</f>
        <v>0</v>
      </c>
      <c r="BT265" s="173">
        <f>IF(BS265&gt;$AI$8,1,0)</f>
        <v>0</v>
      </c>
      <c r="BU265" s="175">
        <f>IF($R265=BR$17,BS265,0)</f>
        <v>0</v>
      </c>
      <c r="BV265" s="173">
        <v>0</v>
      </c>
      <c r="BW265" s="175">
        <f>100*BV265/$AI265</f>
        <v>0</v>
      </c>
      <c r="BX265" s="173">
        <f>IF(BW265&gt;$AI$8,1,0)</f>
        <v>0</v>
      </c>
      <c r="BY265" s="175">
        <f>IF($R265=BV$17,BW265,0)</f>
        <v>0</v>
      </c>
      <c r="BZ265" s="173">
        <v>0</v>
      </c>
      <c r="CA265" s="175">
        <f>100*BZ265/$AI265</f>
        <v>0</v>
      </c>
      <c r="CB265" s="173">
        <f>IF(CA265&gt;$AI$8,1,0)</f>
        <v>0</v>
      </c>
      <c r="CC265" s="175">
        <f>IF($R265=BZ$17,CA265,0)</f>
        <v>0</v>
      </c>
      <c r="CD265" s="173">
        <v>0</v>
      </c>
      <c r="CE265" s="175">
        <f>100*CD265/$AI265</f>
        <v>0</v>
      </c>
      <c r="CF265" s="173">
        <f>IF(CE265&gt;$AI$8,1,0)</f>
        <v>0</v>
      </c>
      <c r="CG265" s="175">
        <f>IF($R265=CD$17,CE265,0)</f>
        <v>0</v>
      </c>
      <c r="CH265" s="173">
        <v>0</v>
      </c>
      <c r="CI265" s="175">
        <f>100*CH265/$AI265</f>
        <v>0</v>
      </c>
      <c r="CJ265" s="173">
        <f>IF(CI265&gt;$AI$8,1,0)</f>
        <v>0</v>
      </c>
      <c r="CK265" s="175">
        <f>IF($R265=CH$17,CI265,0)</f>
        <v>0</v>
      </c>
      <c r="CL265" s="173">
        <v>0</v>
      </c>
      <c r="CM265" s="173">
        <v>0</v>
      </c>
      <c r="CN265" s="176"/>
    </row>
    <row r="266" ht="20.7" customHeight="1">
      <c r="A266" t="s" s="179">
        <v>2925</v>
      </c>
      <c r="B266" t="s" s="180">
        <v>75</v>
      </c>
      <c r="C266" t="s" s="180">
        <v>1874</v>
      </c>
      <c r="D266" t="s" s="181">
        <v>78</v>
      </c>
      <c r="E266" t="s" s="188">
        <v>79</v>
      </c>
      <c r="F266" t="s" s="146">
        <v>80</v>
      </c>
      <c r="G266" t="s" s="146">
        <v>1875</v>
      </c>
      <c r="H266" t="s" s="146">
        <v>1876</v>
      </c>
      <c r="I266" t="s" s="146">
        <v>49</v>
      </c>
      <c r="J266" t="s" s="146">
        <v>50</v>
      </c>
      <c r="K266" t="s" s="183">
        <f>_xlfn.IFS(Q266=0,O266,T266=1,R266,U266=1,AA266,V266=1,AD266)</f>
        <v>28</v>
      </c>
      <c r="L266" s="189">
        <f>_xlfn.IFS(Q266=0,P266,T266=1,S266,U266=1,AB266,V266=1,AE266)</f>
        <v>33.8878876103332</v>
      </c>
      <c r="M266" t="s" s="146">
        <f>IF(O266="Lab","over","under")</f>
        <v>2429</v>
      </c>
      <c r="N266" s="145">
        <v>0</v>
      </c>
      <c r="O266" t="s" s="184">
        <v>28</v>
      </c>
      <c r="P266" s="147">
        <f>AQ266</f>
        <v>33.8878876103332</v>
      </c>
      <c r="Q266" s="145">
        <f>T266+U266+V266</f>
        <v>0</v>
      </c>
      <c r="R266" t="s" s="197">
        <v>2926</v>
      </c>
      <c r="S266" s="211">
        <f>100*0.254609732</f>
        <v>25.4609732</v>
      </c>
      <c r="T266" s="277"/>
      <c r="U266" s="138"/>
      <c r="V266" s="138"/>
      <c r="W266" s="138"/>
      <c r="X266" t="s" s="146">
        <f>IF($A266=Y266,"ok","bad")</f>
        <v>2430</v>
      </c>
      <c r="Y266" t="s" s="146">
        <v>2925</v>
      </c>
      <c r="Z266" t="s" s="146">
        <v>1874</v>
      </c>
      <c r="AA266" t="s" s="186">
        <v>27</v>
      </c>
      <c r="AB266" s="141">
        <f>100*AC266</f>
        <v>17.2304635</v>
      </c>
      <c r="AC266" s="190">
        <v>0.172304635</v>
      </c>
      <c r="AD266" t="s" s="187">
        <v>2365</v>
      </c>
      <c r="AE266" s="141">
        <v>7.7452747</v>
      </c>
      <c r="AF266" s="190">
        <v>0.077452747</v>
      </c>
      <c r="AG266" s="138"/>
      <c r="AH266" s="145">
        <v>81295</v>
      </c>
      <c r="AI266" s="145">
        <v>43278</v>
      </c>
      <c r="AJ266" s="145">
        <v>167</v>
      </c>
      <c r="AK266" s="145">
        <v>3647</v>
      </c>
      <c r="AL266" s="145">
        <v>7457</v>
      </c>
      <c r="AM266" s="148">
        <f>100*AL266/$AI266</f>
        <v>17.2304635149499</v>
      </c>
      <c r="AN266" s="145">
        <f>IF(AM266&gt;$AI$8,1,0)</f>
        <v>0</v>
      </c>
      <c r="AO266" s="148">
        <f>IF($R266=AL$17,AM266,0)</f>
        <v>0</v>
      </c>
      <c r="AP266" s="145">
        <v>14666</v>
      </c>
      <c r="AQ266" s="148">
        <f>100*AP266/$AI266</f>
        <v>33.8878876103332</v>
      </c>
      <c r="AR266" s="145">
        <f>IF(AQ266&gt;$AI$8,1,0)</f>
        <v>0</v>
      </c>
      <c r="AS266" s="148">
        <f>IF($R266=AP$17,AQ266,0)</f>
        <v>0</v>
      </c>
      <c r="AT266" s="145">
        <v>2060</v>
      </c>
      <c r="AU266" s="148">
        <f>100*AT266/$AI266</f>
        <v>4.75992421091548</v>
      </c>
      <c r="AV266" s="145">
        <f>IF(AU266&gt;$AI$8,1,0)</f>
        <v>0</v>
      </c>
      <c r="AW266" s="148">
        <f>IF($R266=AT$17,AU266,0)</f>
        <v>0</v>
      </c>
      <c r="AX266" s="145">
        <v>3352</v>
      </c>
      <c r="AY266" s="148">
        <f>100*AX266/$AI266</f>
        <v>7.7452747354314</v>
      </c>
      <c r="AZ266" s="145">
        <f>IF(AY266&gt;$AI$8,1,0)</f>
        <v>0</v>
      </c>
      <c r="BA266" s="148">
        <f>IF($R266=AX$17,AY266,0)</f>
        <v>0</v>
      </c>
      <c r="BB266" s="145">
        <v>1873</v>
      </c>
      <c r="BC266" s="148">
        <f>100*BB266/$AI266</f>
        <v>4.32783400341975</v>
      </c>
      <c r="BD266" s="145">
        <f>IF(BC266&gt;$AI$8,1,0)</f>
        <v>0</v>
      </c>
      <c r="BE266" s="148">
        <f>IF($R266=BB$17,BC266,0)</f>
        <v>0</v>
      </c>
      <c r="BF266" s="145">
        <v>0</v>
      </c>
      <c r="BG266" s="148">
        <f>100*BF266/$AI266</f>
        <v>0</v>
      </c>
      <c r="BH266" s="145">
        <f>IF(BG266&gt;$AI$8,1,0)</f>
        <v>0</v>
      </c>
      <c r="BI266" s="148">
        <f>IF($R266=BF$17,BG266,0)</f>
        <v>0</v>
      </c>
      <c r="BJ266" s="145">
        <v>0</v>
      </c>
      <c r="BK266" s="148">
        <f>100*BJ266/$AI266</f>
        <v>0</v>
      </c>
      <c r="BL266" s="145">
        <f>IF(BK266&gt;$AI$8,1,0)</f>
        <v>0</v>
      </c>
      <c r="BM266" s="148">
        <f>IF($R266=BJ$17,BK266,0)</f>
        <v>0</v>
      </c>
      <c r="BN266" s="145">
        <v>0</v>
      </c>
      <c r="BO266" s="148">
        <f>100*BN266/$AI266</f>
        <v>0</v>
      </c>
      <c r="BP266" s="145">
        <f>IF(BO266&gt;$AI$8,1,0)</f>
        <v>0</v>
      </c>
      <c r="BQ266" s="148">
        <f>IF($R266=BN$17,BO266,0)</f>
        <v>0</v>
      </c>
      <c r="BR266" s="145">
        <v>0</v>
      </c>
      <c r="BS266" s="148">
        <f>100*BR266/$AI266</f>
        <v>0</v>
      </c>
      <c r="BT266" s="145">
        <f>IF(BS266&gt;$AI$8,1,0)</f>
        <v>0</v>
      </c>
      <c r="BU266" s="148">
        <f>IF($R266=BR$17,BS266,0)</f>
        <v>0</v>
      </c>
      <c r="BV266" s="145">
        <v>0</v>
      </c>
      <c r="BW266" s="148">
        <f>100*BV266/$AI266</f>
        <v>0</v>
      </c>
      <c r="BX266" s="145">
        <f>IF(BW266&gt;$AI$8,1,0)</f>
        <v>0</v>
      </c>
      <c r="BY266" s="148">
        <f>IF($R266=BV$17,BW266,0)</f>
        <v>0</v>
      </c>
      <c r="BZ266" s="145">
        <v>0</v>
      </c>
      <c r="CA266" s="148">
        <f>100*BZ266/$AI266</f>
        <v>0</v>
      </c>
      <c r="CB266" s="145">
        <f>IF(CA266&gt;$AI$8,1,0)</f>
        <v>0</v>
      </c>
      <c r="CC266" s="148">
        <f>IF($R266=BZ$17,CA266,0)</f>
        <v>0</v>
      </c>
      <c r="CD266" s="145">
        <v>0</v>
      </c>
      <c r="CE266" s="148">
        <f>100*CD266/$AI266</f>
        <v>0</v>
      </c>
      <c r="CF266" s="145">
        <f>IF(CE266&gt;$AI$8,1,0)</f>
        <v>0</v>
      </c>
      <c r="CG266" s="148">
        <f>IF($R266=CD$17,CE266,0)</f>
        <v>0</v>
      </c>
      <c r="CH266" s="145">
        <v>0</v>
      </c>
      <c r="CI266" s="148">
        <f>100*CH266/$AI266</f>
        <v>0</v>
      </c>
      <c r="CJ266" s="145">
        <f>IF(CI266&gt;$AI$8,1,0)</f>
        <v>0</v>
      </c>
      <c r="CK266" s="148">
        <f>IF($R266=CH$17,CI266,0)</f>
        <v>0</v>
      </c>
      <c r="CL266" s="145">
        <v>0</v>
      </c>
      <c r="CM266" s="145">
        <v>0</v>
      </c>
      <c r="CN266" s="149"/>
    </row>
    <row r="267" ht="15.75" customHeight="1">
      <c r="A267" t="s" s="179">
        <v>2927</v>
      </c>
      <c r="B267" t="s" s="180">
        <v>90</v>
      </c>
      <c r="C267" t="s" s="180">
        <v>1652</v>
      </c>
      <c r="D267" t="s" s="181">
        <v>93</v>
      </c>
      <c r="E267" t="s" s="182">
        <v>79</v>
      </c>
      <c r="F267" t="s" s="130">
        <v>46</v>
      </c>
      <c r="G267" t="s" s="130">
        <v>1653</v>
      </c>
      <c r="H267" t="s" s="130">
        <v>1654</v>
      </c>
      <c r="I267" t="s" s="130">
        <v>64</v>
      </c>
      <c r="J267" t="s" s="130">
        <v>50</v>
      </c>
      <c r="K267" t="s" s="183">
        <f>_xlfn.IFS(Q267=0,O267,T267=1,R267,U267=1,AA267,V267=1,AD267)</f>
        <v>2365</v>
      </c>
      <c r="L267" s="189">
        <f>_xlfn.IFS(Q267=0,P267,T267=1,S267,U267=1,AB267,V267=1,AE267)</f>
        <v>19.3036315986522</v>
      </c>
      <c r="M267" t="s" s="130">
        <f>IF(O267="Lab","over","under")</f>
        <v>2429</v>
      </c>
      <c r="N267" s="173">
        <v>0</v>
      </c>
      <c r="O267" t="s" s="184">
        <v>28</v>
      </c>
      <c r="P267" s="131">
        <f>AQ267</f>
        <v>35.1703481842007</v>
      </c>
      <c r="Q267" s="173">
        <f>T267+U267+V267</f>
        <v>1</v>
      </c>
      <c r="R267" t="s" s="185">
        <v>2365</v>
      </c>
      <c r="S267" s="213">
        <f>BA267</f>
        <v>19.3036315986522</v>
      </c>
      <c r="T267" s="173">
        <v>1</v>
      </c>
      <c r="U267" s="169"/>
      <c r="V267" s="169"/>
      <c r="W267" s="169"/>
      <c r="X267" t="s" s="130">
        <f>IF($A267=Y267,"ok","bad")</f>
        <v>2430</v>
      </c>
      <c r="Y267" t="s" s="130">
        <v>2927</v>
      </c>
      <c r="Z267" t="s" s="130">
        <v>1652</v>
      </c>
      <c r="AA267" t="s" s="186">
        <v>27</v>
      </c>
      <c r="AB267" s="125">
        <f>100*AC267</f>
        <v>17.0672657</v>
      </c>
      <c r="AC267" s="191">
        <v>0.170672657</v>
      </c>
      <c r="AD267" t="s" s="187">
        <v>2484</v>
      </c>
      <c r="AE267" s="125">
        <v>11.5986522</v>
      </c>
      <c r="AF267" s="191">
        <v>0.115986522</v>
      </c>
      <c r="AG267" s="169"/>
      <c r="AH267" s="173">
        <v>73460</v>
      </c>
      <c r="AI267" s="173">
        <v>40065</v>
      </c>
      <c r="AJ267" s="173">
        <v>157</v>
      </c>
      <c r="AK267" s="173">
        <v>6357</v>
      </c>
      <c r="AL267" s="173">
        <v>6838</v>
      </c>
      <c r="AM267" s="175">
        <f>100*AL267/$AI267</f>
        <v>17.0672656932485</v>
      </c>
      <c r="AN267" s="173">
        <f>IF(AM267&gt;$AI$8,1,0)</f>
        <v>0</v>
      </c>
      <c r="AO267" s="175">
        <f>IF($R267=AL$17,AM267,0)</f>
        <v>0</v>
      </c>
      <c r="AP267" s="173">
        <v>14091</v>
      </c>
      <c r="AQ267" s="175">
        <f>100*AP267/$AI267</f>
        <v>35.1703481842007</v>
      </c>
      <c r="AR267" s="173">
        <f>IF(AQ267&gt;$AI$8,1,0)</f>
        <v>0</v>
      </c>
      <c r="AS267" s="175">
        <f>IF($R267=AP$17,AQ267,0)</f>
        <v>0</v>
      </c>
      <c r="AT267" s="173">
        <v>3386</v>
      </c>
      <c r="AU267" s="175">
        <f>100*AT267/$AI267</f>
        <v>8.45126669162611</v>
      </c>
      <c r="AV267" s="173">
        <f>IF(AU267&gt;$AI$8,1,0)</f>
        <v>0</v>
      </c>
      <c r="AW267" s="175">
        <f>IF($R267=AT$17,AU267,0)</f>
        <v>0</v>
      </c>
      <c r="AX267" s="173">
        <v>7734</v>
      </c>
      <c r="AY267" s="175">
        <f>100*AX267/$AI267</f>
        <v>19.3036315986522</v>
      </c>
      <c r="AZ267" s="173">
        <f>IF(AY267&gt;$AI$8,1,0)</f>
        <v>0</v>
      </c>
      <c r="BA267" s="175">
        <f>IF($R267=AX$17,AY267,0)</f>
        <v>19.3036315986522</v>
      </c>
      <c r="BB267" s="173">
        <v>1490</v>
      </c>
      <c r="BC267" s="175">
        <f>100*BB267/$AI267</f>
        <v>3.71895669537002</v>
      </c>
      <c r="BD267" s="173">
        <f>IF(BC267&gt;$AI$8,1,0)</f>
        <v>0</v>
      </c>
      <c r="BE267" s="175">
        <f>IF($R267=BB$17,BC267,0)</f>
        <v>0</v>
      </c>
      <c r="BF267" s="173">
        <v>0</v>
      </c>
      <c r="BG267" s="175">
        <f>100*BF267/$AI267</f>
        <v>0</v>
      </c>
      <c r="BH267" s="173">
        <f>IF(BG267&gt;$AI$8,1,0)</f>
        <v>0</v>
      </c>
      <c r="BI267" s="175">
        <f>IF($R267=BF$17,BG267,0)</f>
        <v>0</v>
      </c>
      <c r="BJ267" s="173">
        <v>0</v>
      </c>
      <c r="BK267" s="175">
        <f>100*BJ267/$AI267</f>
        <v>0</v>
      </c>
      <c r="BL267" s="173">
        <f>IF(BK267&gt;$AI$8,1,0)</f>
        <v>0</v>
      </c>
      <c r="BM267" s="175">
        <f>IF($R267=BJ$17,BK267,0)</f>
        <v>0</v>
      </c>
      <c r="BN267" s="173">
        <v>0</v>
      </c>
      <c r="BO267" s="175">
        <f>100*BN267/$AI267</f>
        <v>0</v>
      </c>
      <c r="BP267" s="173">
        <f>IF(BO267&gt;$AI$8,1,0)</f>
        <v>0</v>
      </c>
      <c r="BQ267" s="175">
        <f>IF($R267=BN$17,BO267,0)</f>
        <v>0</v>
      </c>
      <c r="BR267" s="173">
        <v>0</v>
      </c>
      <c r="BS267" s="175">
        <f>100*BR267/$AI267</f>
        <v>0</v>
      </c>
      <c r="BT267" s="173">
        <f>IF(BS267&gt;$AI$8,1,0)</f>
        <v>0</v>
      </c>
      <c r="BU267" s="175">
        <f>IF($R267=BR$17,BS267,0)</f>
        <v>0</v>
      </c>
      <c r="BV267" s="173">
        <v>0</v>
      </c>
      <c r="BW267" s="175">
        <f>100*BV267/$AI267</f>
        <v>0</v>
      </c>
      <c r="BX267" s="173">
        <f>IF(BW267&gt;$AI$8,1,0)</f>
        <v>0</v>
      </c>
      <c r="BY267" s="175">
        <f>IF($R267=BV$17,BW267,0)</f>
        <v>0</v>
      </c>
      <c r="BZ267" s="173">
        <v>0</v>
      </c>
      <c r="CA267" s="175">
        <f>100*BZ267/$AI267</f>
        <v>0</v>
      </c>
      <c r="CB267" s="173">
        <f>IF(CA267&gt;$AI$8,1,0)</f>
        <v>0</v>
      </c>
      <c r="CC267" s="175">
        <f>IF($R267=BZ$17,CA267,0)</f>
        <v>0</v>
      </c>
      <c r="CD267" s="173">
        <v>0</v>
      </c>
      <c r="CE267" s="175">
        <f>100*CD267/$AI267</f>
        <v>0</v>
      </c>
      <c r="CF267" s="173">
        <f>IF(CE267&gt;$AI$8,1,0)</f>
        <v>0</v>
      </c>
      <c r="CG267" s="175">
        <f>IF($R267=CD$17,CE267,0)</f>
        <v>0</v>
      </c>
      <c r="CH267" s="173">
        <v>0</v>
      </c>
      <c r="CI267" s="175">
        <f>100*CH267/$AI267</f>
        <v>0</v>
      </c>
      <c r="CJ267" s="173">
        <f>IF(CI267&gt;$AI$8,1,0)</f>
        <v>0</v>
      </c>
      <c r="CK267" s="175">
        <f>IF($R267=CH$17,CI267,0)</f>
        <v>0</v>
      </c>
      <c r="CL267" s="173">
        <v>222</v>
      </c>
      <c r="CM267" s="173">
        <v>0</v>
      </c>
      <c r="CN267" s="176"/>
    </row>
    <row r="268" ht="15.75" customHeight="1">
      <c r="A268" t="s" s="179">
        <v>2928</v>
      </c>
      <c r="B268" t="s" s="180">
        <v>42</v>
      </c>
      <c r="C268" t="s" s="180">
        <v>1511</v>
      </c>
      <c r="D268" t="s" s="181">
        <v>45</v>
      </c>
      <c r="E268" t="s" s="188">
        <v>45</v>
      </c>
      <c r="F268" t="s" s="146">
        <v>46</v>
      </c>
      <c r="G268" t="s" s="146">
        <v>1512</v>
      </c>
      <c r="H268" t="s" s="146">
        <v>1513</v>
      </c>
      <c r="I268" t="s" s="146">
        <v>64</v>
      </c>
      <c r="J268" t="s" s="146">
        <v>50</v>
      </c>
      <c r="K268" t="s" s="183">
        <f>_xlfn.IFS(Q268=0,O268,T268=1,R268,U268=1,AA268,V268=1,AD268)</f>
        <v>2365</v>
      </c>
      <c r="L268" s="189">
        <f>_xlfn.IFS(Q268=0,P268,T268=1,S268,U268=1,AB268,V268=1,AE268)</f>
        <v>19.1040979990138</v>
      </c>
      <c r="M268" t="s" s="146">
        <f>IF(O268="Lab","over","under")</f>
        <v>2429</v>
      </c>
      <c r="N268" s="145">
        <v>0</v>
      </c>
      <c r="O268" t="s" s="184">
        <v>28</v>
      </c>
      <c r="P268" s="147">
        <f>AQ268</f>
        <v>42.4852715994913</v>
      </c>
      <c r="Q268" s="145">
        <f>T268+U268+V268</f>
        <v>1</v>
      </c>
      <c r="R268" t="s" s="185">
        <v>2365</v>
      </c>
      <c r="S268" s="147">
        <f>BA268</f>
        <v>19.1040979990138</v>
      </c>
      <c r="T268" s="145">
        <v>1</v>
      </c>
      <c r="U268" s="138"/>
      <c r="V268" s="138"/>
      <c r="W268" t="s" s="146">
        <v>2929</v>
      </c>
      <c r="X268" t="s" s="146">
        <f>IF($A268=Y268,"ok","bad")</f>
        <v>2430</v>
      </c>
      <c r="Y268" t="s" s="146">
        <v>2928</v>
      </c>
      <c r="Z268" t="s" s="146">
        <v>1511</v>
      </c>
      <c r="AA268" t="s" s="186">
        <v>27</v>
      </c>
      <c r="AB268" s="141">
        <f>100*AC268</f>
        <v>16.8357946</v>
      </c>
      <c r="AC268" s="190">
        <v>0.168357946</v>
      </c>
      <c r="AD268" t="s" s="187">
        <v>33</v>
      </c>
      <c r="AE268" s="141">
        <v>5.8109055</v>
      </c>
      <c r="AF268" s="190">
        <v>0.058109055</v>
      </c>
      <c r="AG268" s="138"/>
      <c r="AH268" s="145">
        <v>76683</v>
      </c>
      <c r="AI268" s="145">
        <v>38531</v>
      </c>
      <c r="AJ268" s="145">
        <v>154</v>
      </c>
      <c r="AK268" s="145">
        <v>9009</v>
      </c>
      <c r="AL268" s="145">
        <v>6487</v>
      </c>
      <c r="AM268" s="148">
        <f>100*AL268/$AI268</f>
        <v>16.8357945550336</v>
      </c>
      <c r="AN268" s="145">
        <f>IF(AM268&gt;$AI$8,1,0)</f>
        <v>0</v>
      </c>
      <c r="AO268" s="148">
        <f>IF($R268=AL$17,AM268,0)</f>
        <v>0</v>
      </c>
      <c r="AP268" s="145">
        <v>16370</v>
      </c>
      <c r="AQ268" s="148">
        <f>100*AP268/$AI268</f>
        <v>42.4852715994913</v>
      </c>
      <c r="AR268" s="145">
        <f>IF(AQ268&gt;$AI$8,1,0)</f>
        <v>0</v>
      </c>
      <c r="AS268" s="148">
        <f>IF($R268=AP$17,AQ268,0)</f>
        <v>0</v>
      </c>
      <c r="AT268" s="145">
        <v>2045</v>
      </c>
      <c r="AU268" s="148">
        <f>100*AT268/$AI268</f>
        <v>5.30741480885521</v>
      </c>
      <c r="AV268" s="145">
        <f>IF(AU268&gt;$AI$8,1,0)</f>
        <v>0</v>
      </c>
      <c r="AW268" s="148">
        <f>IF($R268=AT$17,AU268,0)</f>
        <v>0</v>
      </c>
      <c r="AX268" s="145">
        <v>7361</v>
      </c>
      <c r="AY268" s="148">
        <f>100*AX268/$AI268</f>
        <v>19.1040979990138</v>
      </c>
      <c r="AZ268" s="145">
        <f>IF(AY268&gt;$AI$8,1,0)</f>
        <v>0</v>
      </c>
      <c r="BA268" s="148">
        <f>IF($R268=AX$17,AY268,0)</f>
        <v>19.1040979990138</v>
      </c>
      <c r="BB268" s="145">
        <v>2092</v>
      </c>
      <c r="BC268" s="148">
        <f>100*BB268/$AI268</f>
        <v>5.4293945135086</v>
      </c>
      <c r="BD268" s="145">
        <f>IF(BC268&gt;$AI$8,1,0)</f>
        <v>0</v>
      </c>
      <c r="BE268" s="148">
        <f>IF($R268=BB$17,BC268,0)</f>
        <v>0</v>
      </c>
      <c r="BF268" s="145">
        <v>0</v>
      </c>
      <c r="BG268" s="148">
        <f>100*BF268/$AI268</f>
        <v>0</v>
      </c>
      <c r="BH268" s="145">
        <f>IF(BG268&gt;$AI$8,1,0)</f>
        <v>0</v>
      </c>
      <c r="BI268" s="148">
        <f>IF($R268=BF$17,BG268,0)</f>
        <v>0</v>
      </c>
      <c r="BJ268" s="145">
        <v>2239</v>
      </c>
      <c r="BK268" s="148">
        <f>100*BJ268/$AI268</f>
        <v>5.81090550465859</v>
      </c>
      <c r="BL268" s="145">
        <f>IF(BK268&gt;$AI$8,1,0)</f>
        <v>0</v>
      </c>
      <c r="BM268" s="148">
        <f>IF($R268=BJ$17,BK268,0)</f>
        <v>0</v>
      </c>
      <c r="BN268" s="145">
        <v>0</v>
      </c>
      <c r="BO268" s="148">
        <f>100*BN268/$AI268</f>
        <v>0</v>
      </c>
      <c r="BP268" s="145">
        <f>IF(BO268&gt;$AI$8,1,0)</f>
        <v>0</v>
      </c>
      <c r="BQ268" s="148">
        <f>IF($R268=BN$17,BO268,0)</f>
        <v>0</v>
      </c>
      <c r="BR268" s="145">
        <v>0</v>
      </c>
      <c r="BS268" s="148">
        <f>100*BR268/$AI268</f>
        <v>0</v>
      </c>
      <c r="BT268" s="145">
        <f>IF(BS268&gt;$AI$8,1,0)</f>
        <v>0</v>
      </c>
      <c r="BU268" s="148">
        <f>IF($R268=BR$17,BS268,0)</f>
        <v>0</v>
      </c>
      <c r="BV268" s="145">
        <v>0</v>
      </c>
      <c r="BW268" s="148">
        <f>100*BV268/$AI268</f>
        <v>0</v>
      </c>
      <c r="BX268" s="145">
        <f>IF(BW268&gt;$AI$8,1,0)</f>
        <v>0</v>
      </c>
      <c r="BY268" s="148">
        <f>IF($R268=BV$17,BW268,0)</f>
        <v>0</v>
      </c>
      <c r="BZ268" s="145">
        <v>0</v>
      </c>
      <c r="CA268" s="148">
        <f>100*BZ268/$AI268</f>
        <v>0</v>
      </c>
      <c r="CB268" s="145">
        <f>IF(CA268&gt;$AI$8,1,0)</f>
        <v>0</v>
      </c>
      <c r="CC268" s="148">
        <f>IF($R268=BZ$17,CA268,0)</f>
        <v>0</v>
      </c>
      <c r="CD268" s="145">
        <v>0</v>
      </c>
      <c r="CE268" s="148">
        <f>100*CD268/$AI268</f>
        <v>0</v>
      </c>
      <c r="CF268" s="145">
        <f>IF(CE268&gt;$AI$8,1,0)</f>
        <v>0</v>
      </c>
      <c r="CG268" s="148">
        <f>IF($R268=CD$17,CE268,0)</f>
        <v>0</v>
      </c>
      <c r="CH268" s="145">
        <v>0</v>
      </c>
      <c r="CI268" s="148">
        <f>100*CH268/$AI268</f>
        <v>0</v>
      </c>
      <c r="CJ268" s="145">
        <f>IF(CI268&gt;$AI$8,1,0)</f>
        <v>0</v>
      </c>
      <c r="CK268" s="148">
        <f>IF($R268=CH$17,CI268,0)</f>
        <v>0</v>
      </c>
      <c r="CL268" s="145">
        <v>0</v>
      </c>
      <c r="CM268" s="145">
        <v>0</v>
      </c>
      <c r="CN268" s="149"/>
    </row>
    <row r="269" ht="15.75" customHeight="1">
      <c r="A269" t="s" s="179">
        <v>2930</v>
      </c>
      <c r="B269" t="s" s="180">
        <v>42</v>
      </c>
      <c r="C269" t="s" s="180">
        <v>431</v>
      </c>
      <c r="D269" t="s" s="181">
        <v>45</v>
      </c>
      <c r="E269" t="s" s="182">
        <v>45</v>
      </c>
      <c r="F269" t="s" s="130">
        <v>46</v>
      </c>
      <c r="G269" t="s" s="130">
        <v>366</v>
      </c>
      <c r="H269" t="s" s="130">
        <v>1647</v>
      </c>
      <c r="I269" t="s" s="130">
        <v>49</v>
      </c>
      <c r="J269" t="s" s="130">
        <v>1733</v>
      </c>
      <c r="K269" t="s" s="183">
        <f>_xlfn.IFS(Q269=0,O269,T269=1,R269,U269=1,AA269,V269=1,AD269)</f>
        <v>2365</v>
      </c>
      <c r="L269" s="189">
        <f>_xlfn.IFS(Q269=0,P269,T269=1,S269,U269=1,AB269,V269=1,AE269)</f>
        <v>19.144873592111</v>
      </c>
      <c r="M269" t="s" s="130">
        <f>IF(O269="Lab","over","under")</f>
        <v>2429</v>
      </c>
      <c r="N269" s="173">
        <v>0</v>
      </c>
      <c r="O269" t="s" s="184">
        <v>28</v>
      </c>
      <c r="P269" s="131">
        <f>AQ269</f>
        <v>39.9187895779958</v>
      </c>
      <c r="Q269" s="173">
        <f>T269+U269+V269</f>
        <v>1</v>
      </c>
      <c r="R269" t="s" s="185">
        <v>2365</v>
      </c>
      <c r="S269" s="131">
        <f>BA269</f>
        <v>19.144873592111</v>
      </c>
      <c r="T269" s="173">
        <v>1</v>
      </c>
      <c r="U269" s="169"/>
      <c r="V269" s="169"/>
      <c r="W269" s="169"/>
      <c r="X269" t="s" s="130">
        <f>IF($A269=Y269,"ok","bad")</f>
        <v>2430</v>
      </c>
      <c r="Y269" t="s" s="130">
        <v>2930</v>
      </c>
      <c r="Z269" t="s" s="130">
        <v>431</v>
      </c>
      <c r="AA269" t="s" s="186">
        <v>27</v>
      </c>
      <c r="AB269" s="125">
        <f>100*AC269</f>
        <v>16.3484314</v>
      </c>
      <c r="AC269" s="191">
        <v>0.163484314</v>
      </c>
      <c r="AD269" t="s" s="187">
        <v>33</v>
      </c>
      <c r="AE269" s="125">
        <v>8.771209000000001</v>
      </c>
      <c r="AF269" s="191">
        <v>0.08771209000000001</v>
      </c>
      <c r="AG269" s="169"/>
      <c r="AH269" s="173">
        <v>73168</v>
      </c>
      <c r="AI269" s="173">
        <v>41374</v>
      </c>
      <c r="AJ269" s="173">
        <v>108</v>
      </c>
      <c r="AK269" s="173">
        <v>8595</v>
      </c>
      <c r="AL269" s="173">
        <v>6764</v>
      </c>
      <c r="AM269" s="175">
        <f>100*AL269/$AI269</f>
        <v>16.3484313820274</v>
      </c>
      <c r="AN269" s="173">
        <f>IF(AM269&gt;$AI$8,1,0)</f>
        <v>0</v>
      </c>
      <c r="AO269" s="175">
        <f>IF($R269=AL$17,AM269,0)</f>
        <v>0</v>
      </c>
      <c r="AP269" s="173">
        <v>16516</v>
      </c>
      <c r="AQ269" s="175">
        <f>100*AP269/$AI269</f>
        <v>39.9187895779958</v>
      </c>
      <c r="AR269" s="173">
        <f>IF(AQ269&gt;$AI$8,1,0)</f>
        <v>0</v>
      </c>
      <c r="AS269" s="175">
        <f>IF($R269=AP$17,AQ269,0)</f>
        <v>0</v>
      </c>
      <c r="AT269" s="173">
        <v>1446</v>
      </c>
      <c r="AU269" s="175">
        <f>100*AT269/$AI269</f>
        <v>3.49494851839319</v>
      </c>
      <c r="AV269" s="173">
        <f>IF(AU269&gt;$AI$8,1,0)</f>
        <v>0</v>
      </c>
      <c r="AW269" s="175">
        <f>IF($R269=AT$17,AU269,0)</f>
        <v>0</v>
      </c>
      <c r="AX269" s="173">
        <v>7921</v>
      </c>
      <c r="AY269" s="175">
        <f>100*AX269/$AI269</f>
        <v>19.144873592111</v>
      </c>
      <c r="AZ269" s="173">
        <f>IF(AY269&gt;$AI$8,1,0)</f>
        <v>0</v>
      </c>
      <c r="BA269" s="175">
        <f>IF($R269=AX$17,AY269,0)</f>
        <v>19.144873592111</v>
      </c>
      <c r="BB269" s="173">
        <v>1760</v>
      </c>
      <c r="BC269" s="175">
        <f>100*BB269/$AI269</f>
        <v>4.25387924783681</v>
      </c>
      <c r="BD269" s="173">
        <f>IF(BC269&gt;$AI$8,1,0)</f>
        <v>0</v>
      </c>
      <c r="BE269" s="175">
        <f>IF($R269=BB$17,BC269,0)</f>
        <v>0</v>
      </c>
      <c r="BF269" s="173">
        <v>0</v>
      </c>
      <c r="BG269" s="175">
        <f>100*BF269/$AI269</f>
        <v>0</v>
      </c>
      <c r="BH269" s="173">
        <f>IF(BG269&gt;$AI$8,1,0)</f>
        <v>0</v>
      </c>
      <c r="BI269" s="175">
        <f>IF($R269=BF$17,BG269,0)</f>
        <v>0</v>
      </c>
      <c r="BJ269" s="173">
        <v>3629</v>
      </c>
      <c r="BK269" s="175">
        <f>100*BJ269/$AI269</f>
        <v>8.77120897181805</v>
      </c>
      <c r="BL269" s="173">
        <f>IF(BK269&gt;$AI$8,1,0)</f>
        <v>0</v>
      </c>
      <c r="BM269" s="175">
        <f>IF($R269=BJ$17,BK269,0)</f>
        <v>0</v>
      </c>
      <c r="BN269" s="173">
        <v>0</v>
      </c>
      <c r="BO269" s="175">
        <f>100*BN269/$AI269</f>
        <v>0</v>
      </c>
      <c r="BP269" s="173">
        <f>IF(BO269&gt;$AI$8,1,0)</f>
        <v>0</v>
      </c>
      <c r="BQ269" s="175">
        <f>IF($R269=BN$17,BO269,0)</f>
        <v>0</v>
      </c>
      <c r="BR269" s="173">
        <v>0</v>
      </c>
      <c r="BS269" s="175">
        <f>100*BR269/$AI269</f>
        <v>0</v>
      </c>
      <c r="BT269" s="173">
        <f>IF(BS269&gt;$AI$8,1,0)</f>
        <v>0</v>
      </c>
      <c r="BU269" s="175">
        <f>IF($R269=BR$17,BS269,0)</f>
        <v>0</v>
      </c>
      <c r="BV269" s="173">
        <v>0</v>
      </c>
      <c r="BW269" s="175">
        <f>100*BV269/$AI269</f>
        <v>0</v>
      </c>
      <c r="BX269" s="173">
        <f>IF(BW269&gt;$AI$8,1,0)</f>
        <v>0</v>
      </c>
      <c r="BY269" s="175">
        <f>IF($R269=BV$17,BW269,0)</f>
        <v>0</v>
      </c>
      <c r="BZ269" s="173">
        <v>0</v>
      </c>
      <c r="CA269" s="175">
        <f>100*BZ269/$AI269</f>
        <v>0</v>
      </c>
      <c r="CB269" s="173">
        <f>IF(CA269&gt;$AI$8,1,0)</f>
        <v>0</v>
      </c>
      <c r="CC269" s="175">
        <f>IF($R269=BZ$17,CA269,0)</f>
        <v>0</v>
      </c>
      <c r="CD269" s="173">
        <v>0</v>
      </c>
      <c r="CE269" s="175">
        <f>100*CD269/$AI269</f>
        <v>0</v>
      </c>
      <c r="CF269" s="173">
        <f>IF(CE269&gt;$AI$8,1,0)</f>
        <v>0</v>
      </c>
      <c r="CG269" s="175">
        <f>IF($R269=CD$17,CE269,0)</f>
        <v>0</v>
      </c>
      <c r="CH269" s="173">
        <v>0</v>
      </c>
      <c r="CI269" s="175">
        <f>100*CH269/$AI269</f>
        <v>0</v>
      </c>
      <c r="CJ269" s="173">
        <f>IF(CI269&gt;$AI$8,1,0)</f>
        <v>0</v>
      </c>
      <c r="CK269" s="175">
        <f>IF($R269=CH$17,CI269,0)</f>
        <v>0</v>
      </c>
      <c r="CL269" s="173">
        <v>0</v>
      </c>
      <c r="CM269" s="173">
        <v>0</v>
      </c>
      <c r="CN269" s="176"/>
    </row>
    <row r="270" ht="15.75" customHeight="1">
      <c r="A270" t="s" s="179">
        <v>2931</v>
      </c>
      <c r="B270" t="s" s="180">
        <v>166</v>
      </c>
      <c r="C270" t="s" s="180">
        <v>1185</v>
      </c>
      <c r="D270" t="s" s="181">
        <v>169</v>
      </c>
      <c r="E270" t="s" s="188">
        <v>79</v>
      </c>
      <c r="F270" t="s" s="146">
        <v>80</v>
      </c>
      <c r="G270" t="s" s="146">
        <v>2932</v>
      </c>
      <c r="H270" t="s" s="146">
        <v>2933</v>
      </c>
      <c r="I270" t="s" s="146">
        <v>64</v>
      </c>
      <c r="J270" t="s" s="146">
        <v>50</v>
      </c>
      <c r="K270" t="s" s="183">
        <f>_xlfn.IFS(Q270=0,O270,T270=1,R270,U270=1,AA270,V270=1,AD270)</f>
        <v>31</v>
      </c>
      <c r="L270" s="189">
        <f>_xlfn.IFS(Q270=0,P270,T270=1,S270,U270=1,AB270,V270=1,AE270)</f>
        <v>26.3114652060251</v>
      </c>
      <c r="M270" t="s" s="146">
        <f>IF(O270="Lab","over","under")</f>
        <v>2429</v>
      </c>
      <c r="N270" s="145">
        <v>0</v>
      </c>
      <c r="O270" t="s" s="184">
        <v>28</v>
      </c>
      <c r="P270" s="147">
        <f>AQ270</f>
        <v>37.5974106809411</v>
      </c>
      <c r="Q270" s="145">
        <f>T270+U270+V270</f>
        <v>1</v>
      </c>
      <c r="R270" t="s" s="185">
        <v>31</v>
      </c>
      <c r="S270" s="147">
        <f>BE270</f>
        <v>26.3114652060251</v>
      </c>
      <c r="T270" s="145">
        <v>1</v>
      </c>
      <c r="U270" s="138"/>
      <c r="V270" s="138"/>
      <c r="W270" s="138"/>
      <c r="X270" t="s" s="146">
        <f>IF($A270=Y270,"ok","bad")</f>
        <v>2430</v>
      </c>
      <c r="Y270" t="s" s="146">
        <v>2931</v>
      </c>
      <c r="Z270" t="s" s="146">
        <v>1185</v>
      </c>
      <c r="AA270" t="s" s="186">
        <v>27</v>
      </c>
      <c r="AB270" s="141">
        <f>100*AC270</f>
        <v>16.3301382</v>
      </c>
      <c r="AC270" s="190">
        <v>0.163301382</v>
      </c>
      <c r="AD270" t="s" s="187">
        <v>2365</v>
      </c>
      <c r="AE270" s="141">
        <v>15.4263662</v>
      </c>
      <c r="AF270" s="190">
        <v>0.154263662</v>
      </c>
      <c r="AG270" s="138"/>
      <c r="AH270" s="145">
        <v>77795</v>
      </c>
      <c r="AI270" s="145">
        <v>40165</v>
      </c>
      <c r="AJ270" s="145">
        <v>147</v>
      </c>
      <c r="AK270" s="145">
        <v>4533</v>
      </c>
      <c r="AL270" s="145">
        <v>6559</v>
      </c>
      <c r="AM270" s="148">
        <f>100*AL270/$AI270</f>
        <v>16.3301381800075</v>
      </c>
      <c r="AN270" s="145">
        <f>IF(AM270&gt;$AI$8,1,0)</f>
        <v>0</v>
      </c>
      <c r="AO270" s="148">
        <f>IF($R270=AL$17,AM270,0)</f>
        <v>0</v>
      </c>
      <c r="AP270" s="145">
        <v>15101</v>
      </c>
      <c r="AQ270" s="148">
        <f>100*AP270/$AI270</f>
        <v>37.5974106809411</v>
      </c>
      <c r="AR270" s="145">
        <f>IF(AQ270&gt;$AI$8,1,0)</f>
        <v>0</v>
      </c>
      <c r="AS270" s="148">
        <f>IF($R270=AP$17,AQ270,0)</f>
        <v>0</v>
      </c>
      <c r="AT270" s="145">
        <v>1741</v>
      </c>
      <c r="AU270" s="148">
        <f>100*AT270/$AI270</f>
        <v>4.33461969376323</v>
      </c>
      <c r="AV270" s="145">
        <f>IF(AU270&gt;$AI$8,1,0)</f>
        <v>0</v>
      </c>
      <c r="AW270" s="148">
        <f>IF($R270=AT$17,AU270,0)</f>
        <v>0</v>
      </c>
      <c r="AX270" s="145">
        <v>6196</v>
      </c>
      <c r="AY270" s="148">
        <f>100*AX270/$AI270</f>
        <v>15.426366239263</v>
      </c>
      <c r="AZ270" s="145">
        <f>IF(AY270&gt;$AI$8,1,0)</f>
        <v>0</v>
      </c>
      <c r="BA270" s="148">
        <f>IF($R270=AX$17,AY270,0)</f>
        <v>0</v>
      </c>
      <c r="BB270" s="145">
        <v>10568</v>
      </c>
      <c r="BC270" s="148">
        <f>100*BB270/$AI270</f>
        <v>26.3114652060251</v>
      </c>
      <c r="BD270" s="145">
        <f>IF(BC270&gt;$AI$8,1,0)</f>
        <v>0</v>
      </c>
      <c r="BE270" s="148">
        <f>IF($R270=BB$17,BC270,0)</f>
        <v>26.3114652060251</v>
      </c>
      <c r="BF270" s="145">
        <v>0</v>
      </c>
      <c r="BG270" s="148">
        <f>100*BF270/$AI270</f>
        <v>0</v>
      </c>
      <c r="BH270" s="145">
        <f>IF(BG270&gt;$AI$8,1,0)</f>
        <v>0</v>
      </c>
      <c r="BI270" s="148">
        <f>IF($R270=BF$17,BG270,0)</f>
        <v>0</v>
      </c>
      <c r="BJ270" s="145">
        <v>0</v>
      </c>
      <c r="BK270" s="148">
        <f>100*BJ270/$AI270</f>
        <v>0</v>
      </c>
      <c r="BL270" s="145">
        <f>IF(BK270&gt;$AI$8,1,0)</f>
        <v>0</v>
      </c>
      <c r="BM270" s="148">
        <f>IF($R270=BJ$17,BK270,0)</f>
        <v>0</v>
      </c>
      <c r="BN270" s="145">
        <v>0</v>
      </c>
      <c r="BO270" s="148">
        <f>100*BN270/$AI270</f>
        <v>0</v>
      </c>
      <c r="BP270" s="145">
        <f>IF(BO270&gt;$AI$8,1,0)</f>
        <v>0</v>
      </c>
      <c r="BQ270" s="148">
        <f>IF($R270=BN$17,BO270,0)</f>
        <v>0</v>
      </c>
      <c r="BR270" s="145">
        <v>0</v>
      </c>
      <c r="BS270" s="148">
        <f>100*BR270/$AI270</f>
        <v>0</v>
      </c>
      <c r="BT270" s="145">
        <f>IF(BS270&gt;$AI$8,1,0)</f>
        <v>0</v>
      </c>
      <c r="BU270" s="148">
        <f>IF($R270=BR$17,BS270,0)</f>
        <v>0</v>
      </c>
      <c r="BV270" s="145">
        <v>0</v>
      </c>
      <c r="BW270" s="148">
        <f>100*BV270/$AI270</f>
        <v>0</v>
      </c>
      <c r="BX270" s="145">
        <f>IF(BW270&gt;$AI$8,1,0)</f>
        <v>0</v>
      </c>
      <c r="BY270" s="148">
        <f>IF($R270=BV$17,BW270,0)</f>
        <v>0</v>
      </c>
      <c r="BZ270" s="145">
        <v>0</v>
      </c>
      <c r="CA270" s="148">
        <f>100*BZ270/$AI270</f>
        <v>0</v>
      </c>
      <c r="CB270" s="145">
        <f>IF(CA270&gt;$AI$8,1,0)</f>
        <v>0</v>
      </c>
      <c r="CC270" s="148">
        <f>IF($R270=BZ$17,CA270,0)</f>
        <v>0</v>
      </c>
      <c r="CD270" s="145">
        <v>0</v>
      </c>
      <c r="CE270" s="148">
        <f>100*CD270/$AI270</f>
        <v>0</v>
      </c>
      <c r="CF270" s="145">
        <f>IF(CE270&gt;$AI$8,1,0)</f>
        <v>0</v>
      </c>
      <c r="CG270" s="148">
        <f>IF($R270=CD$17,CE270,0)</f>
        <v>0</v>
      </c>
      <c r="CH270" s="145">
        <v>0</v>
      </c>
      <c r="CI270" s="148">
        <f>100*CH270/$AI270</f>
        <v>0</v>
      </c>
      <c r="CJ270" s="145">
        <f>IF(CI270&gt;$AI$8,1,0)</f>
        <v>0</v>
      </c>
      <c r="CK270" s="148">
        <f>IF($R270=CH$17,CI270,0)</f>
        <v>0</v>
      </c>
      <c r="CL270" s="145">
        <v>0</v>
      </c>
      <c r="CM270" s="145">
        <v>0</v>
      </c>
      <c r="CN270" s="149"/>
    </row>
    <row r="271" ht="19.95" customHeight="1">
      <c r="A271" t="s" s="179">
        <v>2934</v>
      </c>
      <c r="B271" t="s" s="180">
        <v>42</v>
      </c>
      <c r="C271" t="s" s="180">
        <v>2935</v>
      </c>
      <c r="D271" t="s" s="181">
        <v>45</v>
      </c>
      <c r="E271" t="s" s="182">
        <v>45</v>
      </c>
      <c r="F271" t="s" s="130">
        <v>46</v>
      </c>
      <c r="G271" t="s" s="130">
        <v>420</v>
      </c>
      <c r="H271" t="s" s="130">
        <v>414</v>
      </c>
      <c r="I271" t="s" s="130">
        <v>64</v>
      </c>
      <c r="J271" t="s" s="130">
        <v>50</v>
      </c>
      <c r="K271" t="s" s="183">
        <f>_xlfn.IFS(Q271=0,O271,T271=1,R271,U271=1,AA271,V271=1,AD271)</f>
        <v>2365</v>
      </c>
      <c r="L271" s="189">
        <f>_xlfn.IFS(Q271=0,P271,T271=1,S271,U271=1,AB271,V271=1,AE271)</f>
        <v>20.359466997211</v>
      </c>
      <c r="M271" t="s" s="130">
        <f>IF(O271="Lab","over","under")</f>
        <v>2429</v>
      </c>
      <c r="N271" s="173">
        <v>0</v>
      </c>
      <c r="O271" t="s" s="184">
        <v>28</v>
      </c>
      <c r="P271" s="131">
        <f>AQ271</f>
        <v>41.4984148172868</v>
      </c>
      <c r="Q271" s="173">
        <f>T271+U271+V271</f>
        <v>1</v>
      </c>
      <c r="R271" t="s" s="185">
        <v>2365</v>
      </c>
      <c r="S271" s="131">
        <f>BA271</f>
        <v>20.359466997211</v>
      </c>
      <c r="T271" s="173">
        <v>1</v>
      </c>
      <c r="U271" s="169"/>
      <c r="V271" s="169"/>
      <c r="W271" s="169"/>
      <c r="X271" t="s" s="130">
        <f>IF($A271=Y271,"ok","bad")</f>
        <v>2430</v>
      </c>
      <c r="Y271" t="s" s="130">
        <v>2934</v>
      </c>
      <c r="Z271" t="s" s="130">
        <v>2935</v>
      </c>
      <c r="AA271" t="s" s="186">
        <v>27</v>
      </c>
      <c r="AB271" s="125">
        <f>100*AC271</f>
        <v>15.9948511</v>
      </c>
      <c r="AC271" s="191">
        <v>0.159948511</v>
      </c>
      <c r="AD271" t="s" s="187">
        <v>33</v>
      </c>
      <c r="AE271" s="125">
        <v>8.412195199999999</v>
      </c>
      <c r="AF271" s="191">
        <v>0.084121952</v>
      </c>
      <c r="AG271" s="169"/>
      <c r="AH271" s="173">
        <v>75785</v>
      </c>
      <c r="AI271" s="173">
        <v>41951</v>
      </c>
      <c r="AJ271" s="173">
        <v>163</v>
      </c>
      <c r="AK271" s="173">
        <v>8868</v>
      </c>
      <c r="AL271" s="173">
        <v>6710</v>
      </c>
      <c r="AM271" s="175">
        <f>100*AL271/$AI271</f>
        <v>15.994851135849</v>
      </c>
      <c r="AN271" s="173">
        <f>IF(AM271&gt;$AI$8,1,0)</f>
        <v>0</v>
      </c>
      <c r="AO271" s="175">
        <f>IF($R271=AL$17,AM271,0)</f>
        <v>0</v>
      </c>
      <c r="AP271" s="173">
        <v>17409</v>
      </c>
      <c r="AQ271" s="175">
        <f>100*AP271/$AI271</f>
        <v>41.4984148172868</v>
      </c>
      <c r="AR271" s="173">
        <f>IF(AQ271&gt;$AI$8,1,0)</f>
        <v>0</v>
      </c>
      <c r="AS271" s="175">
        <f>IF($R271=AP$17,AQ271,0)</f>
        <v>0</v>
      </c>
      <c r="AT271" s="173">
        <v>2087</v>
      </c>
      <c r="AU271" s="175">
        <f>100*AT271/$AI271</f>
        <v>4.97485161259565</v>
      </c>
      <c r="AV271" s="173">
        <f>IF(AU271&gt;$AI$8,1,0)</f>
        <v>0</v>
      </c>
      <c r="AW271" s="175">
        <f>IF($R271=AT$17,AU271,0)</f>
        <v>0</v>
      </c>
      <c r="AX271" s="173">
        <v>8541</v>
      </c>
      <c r="AY271" s="175">
        <f>100*AX271/$AI271</f>
        <v>20.359466997211</v>
      </c>
      <c r="AZ271" s="173">
        <f>IF(AY271&gt;$AI$8,1,0)</f>
        <v>0</v>
      </c>
      <c r="BA271" s="175">
        <f>IF($R271=AX$17,AY271,0)</f>
        <v>20.359466997211</v>
      </c>
      <c r="BB271" s="173">
        <v>2078</v>
      </c>
      <c r="BC271" s="175">
        <f>100*BB271/$AI271</f>
        <v>4.95339801196634</v>
      </c>
      <c r="BD271" s="173">
        <f>IF(BC271&gt;$AI$8,1,0)</f>
        <v>0</v>
      </c>
      <c r="BE271" s="175">
        <f>IF($R271=BB$17,BC271,0)</f>
        <v>0</v>
      </c>
      <c r="BF271" s="173">
        <v>0</v>
      </c>
      <c r="BG271" s="175">
        <f>100*BF271/$AI271</f>
        <v>0</v>
      </c>
      <c r="BH271" s="173">
        <f>IF(BG271&gt;$AI$8,1,0)</f>
        <v>0</v>
      </c>
      <c r="BI271" s="175">
        <f>IF($R271=BF$17,BG271,0)</f>
        <v>0</v>
      </c>
      <c r="BJ271" s="173">
        <v>3529</v>
      </c>
      <c r="BK271" s="175">
        <f>100*BJ271/$AI271</f>
        <v>8.412195180091061</v>
      </c>
      <c r="BL271" s="173">
        <f>IF(BK271&gt;$AI$8,1,0)</f>
        <v>0</v>
      </c>
      <c r="BM271" s="175">
        <f>IF($R271=BJ$17,BK271,0)</f>
        <v>0</v>
      </c>
      <c r="BN271" s="173">
        <v>0</v>
      </c>
      <c r="BO271" s="175">
        <f>100*BN271/$AI271</f>
        <v>0</v>
      </c>
      <c r="BP271" s="173">
        <f>IF(BO271&gt;$AI$8,1,0)</f>
        <v>0</v>
      </c>
      <c r="BQ271" s="175">
        <f>IF($R271=BN$17,BO271,0)</f>
        <v>0</v>
      </c>
      <c r="BR271" s="173">
        <v>0</v>
      </c>
      <c r="BS271" s="175">
        <f>100*BR271/$AI271</f>
        <v>0</v>
      </c>
      <c r="BT271" s="173">
        <f>IF(BS271&gt;$AI$8,1,0)</f>
        <v>0</v>
      </c>
      <c r="BU271" s="175">
        <f>IF($R271=BR$17,BS271,0)</f>
        <v>0</v>
      </c>
      <c r="BV271" s="173">
        <v>0</v>
      </c>
      <c r="BW271" s="175">
        <f>100*BV271/$AI271</f>
        <v>0</v>
      </c>
      <c r="BX271" s="173">
        <f>IF(BW271&gt;$AI$8,1,0)</f>
        <v>0</v>
      </c>
      <c r="BY271" s="175">
        <f>IF($R271=BV$17,BW271,0)</f>
        <v>0</v>
      </c>
      <c r="BZ271" s="173">
        <v>0</v>
      </c>
      <c r="CA271" s="175">
        <f>100*BZ271/$AI271</f>
        <v>0</v>
      </c>
      <c r="CB271" s="173">
        <f>IF(CA271&gt;$AI$8,1,0)</f>
        <v>0</v>
      </c>
      <c r="CC271" s="175">
        <f>IF($R271=BZ$17,CA271,0)</f>
        <v>0</v>
      </c>
      <c r="CD271" s="173">
        <v>0</v>
      </c>
      <c r="CE271" s="175">
        <f>100*CD271/$AI271</f>
        <v>0</v>
      </c>
      <c r="CF271" s="173">
        <f>IF(CE271&gt;$AI$8,1,0)</f>
        <v>0</v>
      </c>
      <c r="CG271" s="175">
        <f>IF($R271=CD$17,CE271,0)</f>
        <v>0</v>
      </c>
      <c r="CH271" s="173">
        <v>0</v>
      </c>
      <c r="CI271" s="175">
        <f>100*CH271/$AI271</f>
        <v>0</v>
      </c>
      <c r="CJ271" s="173">
        <f>IF(CI271&gt;$AI$8,1,0)</f>
        <v>0</v>
      </c>
      <c r="CK271" s="175">
        <f>IF($R271=CH$17,CI271,0)</f>
        <v>0</v>
      </c>
      <c r="CL271" s="173">
        <v>0</v>
      </c>
      <c r="CM271" s="173">
        <v>0</v>
      </c>
      <c r="CN271" s="176"/>
    </row>
    <row r="272" ht="15.75" customHeight="1">
      <c r="A272" t="s" s="179">
        <v>2936</v>
      </c>
      <c r="B272" t="s" s="180">
        <v>256</v>
      </c>
      <c r="C272" t="s" s="180">
        <v>1553</v>
      </c>
      <c r="D272" t="s" s="181">
        <v>259</v>
      </c>
      <c r="E272" t="s" s="188">
        <v>79</v>
      </c>
      <c r="F272" t="s" s="146">
        <v>46</v>
      </c>
      <c r="G272" t="s" s="146">
        <v>379</v>
      </c>
      <c r="H272" t="s" s="146">
        <v>2937</v>
      </c>
      <c r="I272" t="s" s="146">
        <v>49</v>
      </c>
      <c r="J272" t="s" s="146">
        <v>50</v>
      </c>
      <c r="K272" t="s" s="183">
        <f>_xlfn.IFS(Q272=0,O272,T272=1,R272,U272=1,AA272,V272=1,AD272)</f>
        <v>2365</v>
      </c>
      <c r="L272" s="189">
        <f>_xlfn.IFS(Q272=0,P272,T272=1,S272,U272=1,AB272,V272=1,AE272)</f>
        <v>25.7163478888488</v>
      </c>
      <c r="M272" t="s" s="146">
        <f>IF(O272="Lab","over","under")</f>
        <v>2429</v>
      </c>
      <c r="N272" s="145">
        <v>0</v>
      </c>
      <c r="O272" t="s" s="184">
        <v>28</v>
      </c>
      <c r="P272" s="147">
        <f>AQ272</f>
        <v>39.8460242992903</v>
      </c>
      <c r="Q272" s="145">
        <f>T272+U272+V272</f>
        <v>1</v>
      </c>
      <c r="R272" t="s" s="185">
        <v>2365</v>
      </c>
      <c r="S272" s="147">
        <f>BA272</f>
        <v>25.7163478888488</v>
      </c>
      <c r="T272" s="145">
        <v>1</v>
      </c>
      <c r="U272" s="138"/>
      <c r="V272" s="138"/>
      <c r="W272" s="138"/>
      <c r="X272" t="s" s="146">
        <f>IF($A272=Y272,"ok","bad")</f>
        <v>2430</v>
      </c>
      <c r="Y272" t="s" s="146">
        <v>2936</v>
      </c>
      <c r="Z272" t="s" s="146">
        <v>1553</v>
      </c>
      <c r="AA272" t="s" s="186">
        <v>27</v>
      </c>
      <c r="AB272" s="141">
        <f>100*AC272</f>
        <v>15.6189101</v>
      </c>
      <c r="AC272" s="190">
        <v>0.156189101</v>
      </c>
      <c r="AD272" t="s" s="187">
        <v>29</v>
      </c>
      <c r="AE272" s="141">
        <v>10.1239023</v>
      </c>
      <c r="AF272" s="190">
        <v>0.101239023</v>
      </c>
      <c r="AG272" s="138"/>
      <c r="AH272" s="145">
        <v>73226</v>
      </c>
      <c r="AI272" s="145">
        <v>41565</v>
      </c>
      <c r="AJ272" s="145">
        <v>162</v>
      </c>
      <c r="AK272" s="145">
        <v>5873</v>
      </c>
      <c r="AL272" s="145">
        <v>6492</v>
      </c>
      <c r="AM272" s="148">
        <f>100*AL272/$AI272</f>
        <v>15.6189101407434</v>
      </c>
      <c r="AN272" s="145">
        <f>IF(AM272&gt;$AI$8,1,0)</f>
        <v>0</v>
      </c>
      <c r="AO272" s="148">
        <f>IF($R272=AL$17,AM272,0)</f>
        <v>0</v>
      </c>
      <c r="AP272" s="145">
        <v>16562</v>
      </c>
      <c r="AQ272" s="148">
        <f>100*AP272/$AI272</f>
        <v>39.8460242992903</v>
      </c>
      <c r="AR272" s="145">
        <f>IF(AQ272&gt;$AI$8,1,0)</f>
        <v>0</v>
      </c>
      <c r="AS272" s="148">
        <f>IF($R272=AP$17,AQ272,0)</f>
        <v>0</v>
      </c>
      <c r="AT272" s="145">
        <v>4208</v>
      </c>
      <c r="AU272" s="148">
        <f>100*AT272/$AI272</f>
        <v>10.1239023216649</v>
      </c>
      <c r="AV272" s="145">
        <f>IF(AU272&gt;$AI$8,1,0)</f>
        <v>0</v>
      </c>
      <c r="AW272" s="148">
        <f>IF($R272=AT$17,AU272,0)</f>
        <v>0</v>
      </c>
      <c r="AX272" s="145">
        <v>10689</v>
      </c>
      <c r="AY272" s="148">
        <f>100*AX272/$AI272</f>
        <v>25.7163478888488</v>
      </c>
      <c r="AZ272" s="145">
        <f>IF(AY272&gt;$AI$8,1,0)</f>
        <v>0</v>
      </c>
      <c r="BA272" s="148">
        <f>IF($R272=AX$17,AY272,0)</f>
        <v>25.7163478888488</v>
      </c>
      <c r="BB272" s="145">
        <v>2366</v>
      </c>
      <c r="BC272" s="148">
        <f>100*BB272/$AI272</f>
        <v>5.6922891856129</v>
      </c>
      <c r="BD272" s="145">
        <f>IF(BC272&gt;$AI$8,1,0)</f>
        <v>0</v>
      </c>
      <c r="BE272" s="148">
        <f>IF($R272=BB$17,BC272,0)</f>
        <v>0</v>
      </c>
      <c r="BF272" s="145">
        <v>0</v>
      </c>
      <c r="BG272" s="148">
        <f>100*BF272/$AI272</f>
        <v>0</v>
      </c>
      <c r="BH272" s="145">
        <f>IF(BG272&gt;$AI$8,1,0)</f>
        <v>0</v>
      </c>
      <c r="BI272" s="148">
        <f>IF($R272=BF$17,BG272,0)</f>
        <v>0</v>
      </c>
      <c r="BJ272" s="145">
        <v>0</v>
      </c>
      <c r="BK272" s="148">
        <f>100*BJ272/$AI272</f>
        <v>0</v>
      </c>
      <c r="BL272" s="145">
        <f>IF(BK272&gt;$AI$8,1,0)</f>
        <v>0</v>
      </c>
      <c r="BM272" s="148">
        <f>IF($R272=BJ$17,BK272,0)</f>
        <v>0</v>
      </c>
      <c r="BN272" s="145">
        <v>0</v>
      </c>
      <c r="BO272" s="148">
        <f>100*BN272/$AI272</f>
        <v>0</v>
      </c>
      <c r="BP272" s="145">
        <f>IF(BO272&gt;$AI$8,1,0)</f>
        <v>0</v>
      </c>
      <c r="BQ272" s="148">
        <f>IF($R272=BN$17,BO272,0)</f>
        <v>0</v>
      </c>
      <c r="BR272" s="145">
        <v>0</v>
      </c>
      <c r="BS272" s="148">
        <f>100*BR272/$AI272</f>
        <v>0</v>
      </c>
      <c r="BT272" s="145">
        <f>IF(BS272&gt;$AI$8,1,0)</f>
        <v>0</v>
      </c>
      <c r="BU272" s="148">
        <f>IF($R272=BR$17,BS272,0)</f>
        <v>0</v>
      </c>
      <c r="BV272" s="145">
        <v>0</v>
      </c>
      <c r="BW272" s="148">
        <f>100*BV272/$AI272</f>
        <v>0</v>
      </c>
      <c r="BX272" s="145">
        <f>IF(BW272&gt;$AI$8,1,0)</f>
        <v>0</v>
      </c>
      <c r="BY272" s="148">
        <f>IF($R272=BV$17,BW272,0)</f>
        <v>0</v>
      </c>
      <c r="BZ272" s="145">
        <v>0</v>
      </c>
      <c r="CA272" s="148">
        <f>100*BZ272/$AI272</f>
        <v>0</v>
      </c>
      <c r="CB272" s="145">
        <f>IF(CA272&gt;$AI$8,1,0)</f>
        <v>0</v>
      </c>
      <c r="CC272" s="148">
        <f>IF($R272=BZ$17,CA272,0)</f>
        <v>0</v>
      </c>
      <c r="CD272" s="145">
        <v>0</v>
      </c>
      <c r="CE272" s="148">
        <f>100*CD272/$AI272</f>
        <v>0</v>
      </c>
      <c r="CF272" s="145">
        <f>IF(CE272&gt;$AI$8,1,0)</f>
        <v>0</v>
      </c>
      <c r="CG272" s="148">
        <f>IF($R272=CD$17,CE272,0)</f>
        <v>0</v>
      </c>
      <c r="CH272" s="145">
        <v>0</v>
      </c>
      <c r="CI272" s="148">
        <f>100*CH272/$AI272</f>
        <v>0</v>
      </c>
      <c r="CJ272" s="145">
        <f>IF(CI272&gt;$AI$8,1,0)</f>
        <v>0</v>
      </c>
      <c r="CK272" s="148">
        <f>IF($R272=CH$17,CI272,0)</f>
        <v>0</v>
      </c>
      <c r="CL272" s="145">
        <v>0</v>
      </c>
      <c r="CM272" s="145">
        <v>0</v>
      </c>
      <c r="CN272" s="149"/>
    </row>
    <row r="273" ht="15.75" customHeight="1">
      <c r="A273" t="s" s="179">
        <v>2938</v>
      </c>
      <c r="B273" t="s" s="180">
        <v>42</v>
      </c>
      <c r="C273" t="s" s="180">
        <v>554</v>
      </c>
      <c r="D273" t="s" s="181">
        <v>45</v>
      </c>
      <c r="E273" t="s" s="182">
        <v>45</v>
      </c>
      <c r="F273" t="s" s="130">
        <v>80</v>
      </c>
      <c r="G273" t="s" s="130">
        <v>428</v>
      </c>
      <c r="H273" t="s" s="130">
        <v>2939</v>
      </c>
      <c r="I273" t="s" s="130">
        <v>49</v>
      </c>
      <c r="J273" t="s" s="130">
        <v>50</v>
      </c>
      <c r="K273" t="s" s="183">
        <f>_xlfn.IFS(Q273=0,O273,T273=1,R273,U273=1,AA273,V273=1,AD273)</f>
        <v>28</v>
      </c>
      <c r="L273" s="189">
        <f>_xlfn.IFS(Q273=0,P273,T273=1,S273,U273=1,AB273,V273=1,AE273)</f>
        <v>36.7361530039994</v>
      </c>
      <c r="M273" t="s" s="130">
        <f>IF(O273="Lab","over","under")</f>
        <v>2429</v>
      </c>
      <c r="N273" s="173">
        <v>0</v>
      </c>
      <c r="O273" t="s" s="184">
        <v>28</v>
      </c>
      <c r="P273" s="131">
        <f>AQ273</f>
        <v>36.7361530039994</v>
      </c>
      <c r="Q273" s="173">
        <f>T273+U273+V273</f>
        <v>0</v>
      </c>
      <c r="R273" t="s" s="185">
        <v>33</v>
      </c>
      <c r="S273" s="210">
        <f>BM273</f>
        <v>21.0536899255982</v>
      </c>
      <c r="T273" s="169"/>
      <c r="U273" s="169"/>
      <c r="V273" s="169"/>
      <c r="W273" s="169"/>
      <c r="X273" t="s" s="130">
        <f>IF($A273=Y273,"ok","bad")</f>
        <v>2430</v>
      </c>
      <c r="Y273" t="s" s="130">
        <v>2938</v>
      </c>
      <c r="Z273" t="s" s="130">
        <v>554</v>
      </c>
      <c r="AA273" t="s" s="186">
        <v>27</v>
      </c>
      <c r="AB273" s="125">
        <f>100*AC273</f>
        <v>15.2713542</v>
      </c>
      <c r="AC273" s="191">
        <v>0.152713542</v>
      </c>
      <c r="AD273" t="s" s="187">
        <v>2365</v>
      </c>
      <c r="AE273" s="125">
        <v>12.5701008</v>
      </c>
      <c r="AF273" s="191">
        <v>0.125701008</v>
      </c>
      <c r="AG273" s="169"/>
      <c r="AH273" s="173">
        <v>75697</v>
      </c>
      <c r="AI273" s="173">
        <v>44757</v>
      </c>
      <c r="AJ273" s="173">
        <v>195</v>
      </c>
      <c r="AK273" s="173">
        <v>7019</v>
      </c>
      <c r="AL273" s="173">
        <v>6835</v>
      </c>
      <c r="AM273" s="175">
        <f>100*AL273/$AI273</f>
        <v>15.2713542015774</v>
      </c>
      <c r="AN273" s="173">
        <f>IF(AM273&gt;$AI$8,1,0)</f>
        <v>0</v>
      </c>
      <c r="AO273" s="175">
        <f>IF($R273=AL$17,AM273,0)</f>
        <v>0</v>
      </c>
      <c r="AP273" s="173">
        <v>16442</v>
      </c>
      <c r="AQ273" s="175">
        <f>100*AP273/$AI273</f>
        <v>36.7361530039994</v>
      </c>
      <c r="AR273" s="173">
        <f>IF(AQ273&gt;$AI$8,1,0)</f>
        <v>0</v>
      </c>
      <c r="AS273" s="175">
        <f>IF($R273=AP$17,AQ273,0)</f>
        <v>0</v>
      </c>
      <c r="AT273" s="173">
        <v>1921</v>
      </c>
      <c r="AU273" s="175">
        <f>100*AT273/$AI273</f>
        <v>4.29206604553478</v>
      </c>
      <c r="AV273" s="173">
        <f>IF(AU273&gt;$AI$8,1,0)</f>
        <v>0</v>
      </c>
      <c r="AW273" s="175">
        <f>IF($R273=AT$17,AU273,0)</f>
        <v>0</v>
      </c>
      <c r="AX273" s="173">
        <v>5626</v>
      </c>
      <c r="AY273" s="175">
        <f>100*AX273/$AI273</f>
        <v>12.5701007663606</v>
      </c>
      <c r="AZ273" s="173">
        <f>IF(AY273&gt;$AI$8,1,0)</f>
        <v>0</v>
      </c>
      <c r="BA273" s="175">
        <f>IF($R273=AX$17,AY273,0)</f>
        <v>0</v>
      </c>
      <c r="BB273" s="173">
        <v>3157</v>
      </c>
      <c r="BC273" s="175">
        <f>100*BB273/$AI273</f>
        <v>7.05364523985075</v>
      </c>
      <c r="BD273" s="173">
        <f>IF(BC273&gt;$AI$8,1,0)</f>
        <v>0</v>
      </c>
      <c r="BE273" s="175">
        <f>IF($R273=BB$17,BC273,0)</f>
        <v>0</v>
      </c>
      <c r="BF273" s="173">
        <v>0</v>
      </c>
      <c r="BG273" s="175">
        <f>100*BF273/$AI273</f>
        <v>0</v>
      </c>
      <c r="BH273" s="173">
        <f>IF(BG273&gt;$AI$8,1,0)</f>
        <v>0</v>
      </c>
      <c r="BI273" s="175">
        <f>IF($R273=BF$17,BG273,0)</f>
        <v>0</v>
      </c>
      <c r="BJ273" s="173">
        <v>9423</v>
      </c>
      <c r="BK273" s="175">
        <f>100*BJ273/$AI273</f>
        <v>21.0536899255982</v>
      </c>
      <c r="BL273" s="173">
        <f>IF(BK273&gt;$AI$8,1,0)</f>
        <v>0</v>
      </c>
      <c r="BM273" s="175">
        <f>IF($R273=BJ$17,BK273,0)</f>
        <v>21.0536899255982</v>
      </c>
      <c r="BN273" s="173">
        <v>0</v>
      </c>
      <c r="BO273" s="175">
        <f>100*BN273/$AI273</f>
        <v>0</v>
      </c>
      <c r="BP273" s="173">
        <f>IF(BO273&gt;$AI$8,1,0)</f>
        <v>0</v>
      </c>
      <c r="BQ273" s="175">
        <f>IF($R273=BN$17,BO273,0)</f>
        <v>0</v>
      </c>
      <c r="BR273" s="173">
        <v>0</v>
      </c>
      <c r="BS273" s="175">
        <f>100*BR273/$AI273</f>
        <v>0</v>
      </c>
      <c r="BT273" s="173">
        <f>IF(BS273&gt;$AI$8,1,0)</f>
        <v>0</v>
      </c>
      <c r="BU273" s="175">
        <f>IF($R273=BR$17,BS273,0)</f>
        <v>0</v>
      </c>
      <c r="BV273" s="173">
        <v>0</v>
      </c>
      <c r="BW273" s="175">
        <f>100*BV273/$AI273</f>
        <v>0</v>
      </c>
      <c r="BX273" s="173">
        <f>IF(BW273&gt;$AI$8,1,0)</f>
        <v>0</v>
      </c>
      <c r="BY273" s="175">
        <f>IF($R273=BV$17,BW273,0)</f>
        <v>0</v>
      </c>
      <c r="BZ273" s="173">
        <v>0</v>
      </c>
      <c r="CA273" s="175">
        <f>100*BZ273/$AI273</f>
        <v>0</v>
      </c>
      <c r="CB273" s="173">
        <f>IF(CA273&gt;$AI$8,1,0)</f>
        <v>0</v>
      </c>
      <c r="CC273" s="175">
        <f>IF($R273=BZ$17,CA273,0)</f>
        <v>0</v>
      </c>
      <c r="CD273" s="173">
        <v>0</v>
      </c>
      <c r="CE273" s="175">
        <f>100*CD273/$AI273</f>
        <v>0</v>
      </c>
      <c r="CF273" s="173">
        <f>IF(CE273&gt;$AI$8,1,0)</f>
        <v>0</v>
      </c>
      <c r="CG273" s="175">
        <f>IF($R273=CD$17,CE273,0)</f>
        <v>0</v>
      </c>
      <c r="CH273" s="173">
        <v>0</v>
      </c>
      <c r="CI273" s="175">
        <f>100*CH273/$AI273</f>
        <v>0</v>
      </c>
      <c r="CJ273" s="173">
        <f>IF(CI273&gt;$AI$8,1,0)</f>
        <v>0</v>
      </c>
      <c r="CK273" s="175">
        <f>IF($R273=CH$17,CI273,0)</f>
        <v>0</v>
      </c>
      <c r="CL273" s="173">
        <v>0</v>
      </c>
      <c r="CM273" s="173">
        <v>0</v>
      </c>
      <c r="CN273" s="176"/>
    </row>
    <row r="274" ht="15.75" customHeight="1">
      <c r="A274" t="s" s="179">
        <v>2940</v>
      </c>
      <c r="B274" t="s" s="180">
        <v>160</v>
      </c>
      <c r="C274" t="s" s="180">
        <v>1199</v>
      </c>
      <c r="D274" t="s" s="181">
        <v>162</v>
      </c>
      <c r="E274" t="s" s="188">
        <v>79</v>
      </c>
      <c r="F274" t="s" s="146">
        <v>80</v>
      </c>
      <c r="G274" t="s" s="146">
        <v>2941</v>
      </c>
      <c r="H274" t="s" s="146">
        <v>2942</v>
      </c>
      <c r="I274" t="s" s="146">
        <v>49</v>
      </c>
      <c r="J274" t="s" s="146">
        <v>50</v>
      </c>
      <c r="K274" t="s" s="183">
        <f>_xlfn.IFS(Q274=0,O274,T274=1,R274,U274=1,AA274,V274=1,AD274)</f>
        <v>2943</v>
      </c>
      <c r="L274" s="189">
        <f>_xlfn.IFS(Q274=0,P274,T274=1,S274,U274=1,AB274,V274=1,AE274)</f>
        <v>8.348311900000001</v>
      </c>
      <c r="M274" t="s" s="146">
        <f>IF(O274="Lab","over","under")</f>
        <v>2429</v>
      </c>
      <c r="N274" s="145">
        <v>0</v>
      </c>
      <c r="O274" t="s" s="184">
        <v>28</v>
      </c>
      <c r="P274" s="147">
        <f>AQ274</f>
        <v>40.1675977653631</v>
      </c>
      <c r="Q274" s="145">
        <f>T274+U274+V274</f>
        <v>1</v>
      </c>
      <c r="R274" t="s" s="197">
        <v>217</v>
      </c>
      <c r="S274" s="211">
        <f>100*0.234223949</f>
        <v>23.4223949</v>
      </c>
      <c r="T274" s="277"/>
      <c r="U274" s="138"/>
      <c r="V274" s="145">
        <v>1</v>
      </c>
      <c r="W274" s="138"/>
      <c r="X274" t="s" s="146">
        <f>IF($A274=Y274,"ok","bad")</f>
        <v>2430</v>
      </c>
      <c r="Y274" t="s" s="146">
        <v>2940</v>
      </c>
      <c r="Z274" t="s" s="146">
        <v>1199</v>
      </c>
      <c r="AA274" t="s" s="186">
        <v>27</v>
      </c>
      <c r="AB274" s="141">
        <f>100*AC274</f>
        <v>14.9186301</v>
      </c>
      <c r="AC274" s="190">
        <v>0.149186301</v>
      </c>
      <c r="AD274" t="s" s="187">
        <v>31</v>
      </c>
      <c r="AE274" s="141">
        <v>8.348311900000001</v>
      </c>
      <c r="AF274" s="190">
        <v>0.08348311899999999</v>
      </c>
      <c r="AG274" s="138"/>
      <c r="AH274" s="145">
        <v>80993</v>
      </c>
      <c r="AI274" s="145">
        <v>41170</v>
      </c>
      <c r="AJ274" s="145">
        <v>167</v>
      </c>
      <c r="AK274" s="145">
        <v>6894</v>
      </c>
      <c r="AL274" s="145">
        <v>6142</v>
      </c>
      <c r="AM274" s="148">
        <f>100*AL274/$AI274</f>
        <v>14.9186300704396</v>
      </c>
      <c r="AN274" s="145">
        <f>IF(AM274&gt;$AI$8,1,0)</f>
        <v>0</v>
      </c>
      <c r="AO274" s="148">
        <f>IF($R274=AL$17,AM274,0)</f>
        <v>0</v>
      </c>
      <c r="AP274" s="145">
        <v>16537</v>
      </c>
      <c r="AQ274" s="148">
        <f>100*AP274/$AI274</f>
        <v>40.1675977653631</v>
      </c>
      <c r="AR274" s="145">
        <f>IF(AQ274&gt;$AI$8,1,0)</f>
        <v>0</v>
      </c>
      <c r="AS274" s="148">
        <f>IF($R274=AP$17,AQ274,0)</f>
        <v>0</v>
      </c>
      <c r="AT274" s="145">
        <v>1340</v>
      </c>
      <c r="AU274" s="148">
        <f>100*AT274/$AI274</f>
        <v>3.25479718241438</v>
      </c>
      <c r="AV274" s="145">
        <f>IF(AU274&gt;$AI$8,1,0)</f>
        <v>0</v>
      </c>
      <c r="AW274" s="148">
        <f>IF($R274=AT$17,AU274,0)</f>
        <v>0</v>
      </c>
      <c r="AX274" s="145">
        <v>2329</v>
      </c>
      <c r="AY274" s="148">
        <f>100*AX274/$AI274</f>
        <v>5.65703181928589</v>
      </c>
      <c r="AZ274" s="145">
        <f>IF(AY274&gt;$AI$8,1,0)</f>
        <v>0</v>
      </c>
      <c r="BA274" s="148">
        <f>IF($R274=AX$17,AY274,0)</f>
        <v>0</v>
      </c>
      <c r="BB274" s="145">
        <v>3437</v>
      </c>
      <c r="BC274" s="148">
        <f>100*BB274/$AI274</f>
        <v>8.348311877580761</v>
      </c>
      <c r="BD274" s="145">
        <f>IF(BC274&gt;$AI$8,1,0)</f>
        <v>0</v>
      </c>
      <c r="BE274" s="148">
        <f>IF($R274=BB$17,BC274,0)</f>
        <v>0</v>
      </c>
      <c r="BF274" s="145">
        <v>0</v>
      </c>
      <c r="BG274" s="148">
        <f>100*BF274/$AI274</f>
        <v>0</v>
      </c>
      <c r="BH274" s="145">
        <f>IF(BG274&gt;$AI$8,1,0)</f>
        <v>0</v>
      </c>
      <c r="BI274" s="148">
        <f>IF($R274=BF$17,BG274,0)</f>
        <v>0</v>
      </c>
      <c r="BJ274" s="145">
        <v>0</v>
      </c>
      <c r="BK274" s="148">
        <f>100*BJ274/$AI274</f>
        <v>0</v>
      </c>
      <c r="BL274" s="145">
        <f>IF(BK274&gt;$AI$8,1,0)</f>
        <v>0</v>
      </c>
      <c r="BM274" s="148">
        <f>IF($R274=BJ$17,BK274,0)</f>
        <v>0</v>
      </c>
      <c r="BN274" s="145">
        <v>0</v>
      </c>
      <c r="BO274" s="148">
        <f>100*BN274/$AI274</f>
        <v>0</v>
      </c>
      <c r="BP274" s="145">
        <f>IF(BO274&gt;$AI$8,1,0)</f>
        <v>0</v>
      </c>
      <c r="BQ274" s="148">
        <f>IF($R274=BN$17,BO274,0)</f>
        <v>0</v>
      </c>
      <c r="BR274" s="145">
        <v>0</v>
      </c>
      <c r="BS274" s="148">
        <f>100*BR274/$AI274</f>
        <v>0</v>
      </c>
      <c r="BT274" s="145">
        <f>IF(BS274&gt;$AI$8,1,0)</f>
        <v>0</v>
      </c>
      <c r="BU274" s="148">
        <f>IF($R274=BR$17,BS274,0)</f>
        <v>0</v>
      </c>
      <c r="BV274" s="145">
        <v>0</v>
      </c>
      <c r="BW274" s="148">
        <f>100*BV274/$AI274</f>
        <v>0</v>
      </c>
      <c r="BX274" s="145">
        <f>IF(BW274&gt;$AI$8,1,0)</f>
        <v>0</v>
      </c>
      <c r="BY274" s="148">
        <f>IF($R274=BV$17,BW274,0)</f>
        <v>0</v>
      </c>
      <c r="BZ274" s="145">
        <v>0</v>
      </c>
      <c r="CA274" s="148">
        <f>100*BZ274/$AI274</f>
        <v>0</v>
      </c>
      <c r="CB274" s="145">
        <f>IF(CA274&gt;$AI$8,1,0)</f>
        <v>0</v>
      </c>
      <c r="CC274" s="148">
        <f>IF($R274=BZ$17,CA274,0)</f>
        <v>0</v>
      </c>
      <c r="CD274" s="145">
        <v>0</v>
      </c>
      <c r="CE274" s="148">
        <f>100*CD274/$AI274</f>
        <v>0</v>
      </c>
      <c r="CF274" s="145">
        <f>IF(CE274&gt;$AI$8,1,0)</f>
        <v>0</v>
      </c>
      <c r="CG274" s="148">
        <f>IF($R274=CD$17,CE274,0)</f>
        <v>0</v>
      </c>
      <c r="CH274" s="145">
        <v>0</v>
      </c>
      <c r="CI274" s="148">
        <f>100*CH274/$AI274</f>
        <v>0</v>
      </c>
      <c r="CJ274" s="145">
        <f>IF(CI274&gt;$AI$8,1,0)</f>
        <v>0</v>
      </c>
      <c r="CK274" s="148">
        <f>IF($R274=CH$17,CI274,0)</f>
        <v>0</v>
      </c>
      <c r="CL274" s="145">
        <v>341</v>
      </c>
      <c r="CM274" s="145">
        <v>0</v>
      </c>
      <c r="CN274" s="149"/>
    </row>
    <row r="275" ht="15.75" customHeight="1">
      <c r="A275" t="s" s="179">
        <v>2944</v>
      </c>
      <c r="B275" t="s" s="180">
        <v>166</v>
      </c>
      <c r="C275" t="s" s="180">
        <v>400</v>
      </c>
      <c r="D275" t="s" s="181">
        <v>169</v>
      </c>
      <c r="E275" t="s" s="182">
        <v>79</v>
      </c>
      <c r="F275" t="s" s="130">
        <v>80</v>
      </c>
      <c r="G275" t="s" s="130">
        <v>401</v>
      </c>
      <c r="H275" t="s" s="130">
        <v>402</v>
      </c>
      <c r="I275" t="s" s="130">
        <v>64</v>
      </c>
      <c r="J275" t="s" s="130">
        <v>50</v>
      </c>
      <c r="K275" t="s" s="183">
        <f>_xlfn.IFS(Q275=0,O275,T275=1,R275,U275=1,AA275,V275=1,AD275)</f>
        <v>2365</v>
      </c>
      <c r="L275" s="189">
        <f>_xlfn.IFS(Q275=0,P275,T275=1,S275,U275=1,AB275,V275=1,AE275)</f>
        <v>22.5198232552509</v>
      </c>
      <c r="M275" t="s" s="130">
        <f>IF(O275="Lab","over","under")</f>
        <v>2429</v>
      </c>
      <c r="N275" s="173">
        <v>0</v>
      </c>
      <c r="O275" t="s" s="184">
        <v>28</v>
      </c>
      <c r="P275" s="131">
        <f>AQ275</f>
        <v>35.8119968524908</v>
      </c>
      <c r="Q275" s="173">
        <f>T275+U275+V275</f>
        <v>1</v>
      </c>
      <c r="R275" t="s" s="185">
        <v>2365</v>
      </c>
      <c r="S275" s="213">
        <f>BA275</f>
        <v>22.5198232552509</v>
      </c>
      <c r="T275" s="173">
        <v>1</v>
      </c>
      <c r="U275" s="169"/>
      <c r="V275" s="169"/>
      <c r="W275" s="169"/>
      <c r="X275" t="s" s="130">
        <f>IF($A275=Y275,"ok","bad")</f>
        <v>2430</v>
      </c>
      <c r="Y275" t="s" s="130">
        <v>2944</v>
      </c>
      <c r="Z275" t="s" s="130">
        <v>400</v>
      </c>
      <c r="AA275" t="s" s="186">
        <v>27</v>
      </c>
      <c r="AB275" s="125">
        <f>100*AC275</f>
        <v>14.6873676</v>
      </c>
      <c r="AC275" s="191">
        <v>0.146873676</v>
      </c>
      <c r="AD275" t="s" s="187">
        <v>31</v>
      </c>
      <c r="AE275" s="125">
        <v>10.1870347</v>
      </c>
      <c r="AF275" s="191">
        <v>0.101870347</v>
      </c>
      <c r="AG275" s="169"/>
      <c r="AH275" s="173">
        <v>70999</v>
      </c>
      <c r="AI275" s="173">
        <v>33042</v>
      </c>
      <c r="AJ275" s="173">
        <v>91</v>
      </c>
      <c r="AK275" s="173">
        <v>4392</v>
      </c>
      <c r="AL275" s="173">
        <v>4853</v>
      </c>
      <c r="AM275" s="175">
        <f>100*AL275/$AI275</f>
        <v>14.6873675927607</v>
      </c>
      <c r="AN275" s="173">
        <f>IF(AM275&gt;$AI$8,1,0)</f>
        <v>0</v>
      </c>
      <c r="AO275" s="175">
        <f>IF($R275=AL$17,AM275,0)</f>
        <v>0</v>
      </c>
      <c r="AP275" s="173">
        <v>11833</v>
      </c>
      <c r="AQ275" s="175">
        <f>100*AP275/$AI275</f>
        <v>35.8119968524908</v>
      </c>
      <c r="AR275" s="173">
        <f>IF(AQ275&gt;$AI$8,1,0)</f>
        <v>0</v>
      </c>
      <c r="AS275" s="175">
        <f>IF($R275=AP$17,AQ275,0)</f>
        <v>0</v>
      </c>
      <c r="AT275" s="173">
        <v>954</v>
      </c>
      <c r="AU275" s="175">
        <f>100*AT275/$AI275</f>
        <v>2.88723442890866</v>
      </c>
      <c r="AV275" s="173">
        <f>IF(AU275&gt;$AI$8,1,0)</f>
        <v>0</v>
      </c>
      <c r="AW275" s="175">
        <f>IF($R275=AT$17,AU275,0)</f>
        <v>0</v>
      </c>
      <c r="AX275" s="173">
        <v>7441</v>
      </c>
      <c r="AY275" s="175">
        <f>100*AX275/$AI275</f>
        <v>22.5198232552509</v>
      </c>
      <c r="AZ275" s="173">
        <f>IF(AY275&gt;$AI$8,1,0)</f>
        <v>0</v>
      </c>
      <c r="BA275" s="175">
        <f>IF($R275=AX$17,AY275,0)</f>
        <v>22.5198232552509</v>
      </c>
      <c r="BB275" s="173">
        <v>3366</v>
      </c>
      <c r="BC275" s="175">
        <f>100*BB275/$AI275</f>
        <v>10.1870346831306</v>
      </c>
      <c r="BD275" s="173">
        <f>IF(BC275&gt;$AI$8,1,0)</f>
        <v>0</v>
      </c>
      <c r="BE275" s="175">
        <f>IF($R275=BB$17,BC275,0)</f>
        <v>0</v>
      </c>
      <c r="BF275" s="173">
        <v>0</v>
      </c>
      <c r="BG275" s="175">
        <f>100*BF275/$AI275</f>
        <v>0</v>
      </c>
      <c r="BH275" s="173">
        <f>IF(BG275&gt;$AI$8,1,0)</f>
        <v>0</v>
      </c>
      <c r="BI275" s="175">
        <f>IF($R275=BF$17,BG275,0)</f>
        <v>0</v>
      </c>
      <c r="BJ275" s="173">
        <v>0</v>
      </c>
      <c r="BK275" s="175">
        <f>100*BJ275/$AI275</f>
        <v>0</v>
      </c>
      <c r="BL275" s="173">
        <f>IF(BK275&gt;$AI$8,1,0)</f>
        <v>0</v>
      </c>
      <c r="BM275" s="175">
        <f>IF($R275=BJ$17,BK275,0)</f>
        <v>0</v>
      </c>
      <c r="BN275" s="173">
        <v>0</v>
      </c>
      <c r="BO275" s="175">
        <f>100*BN275/$AI275</f>
        <v>0</v>
      </c>
      <c r="BP275" s="173">
        <f>IF(BO275&gt;$AI$8,1,0)</f>
        <v>0</v>
      </c>
      <c r="BQ275" s="175">
        <f>IF($R275=BN$17,BO275,0)</f>
        <v>0</v>
      </c>
      <c r="BR275" s="173">
        <v>0</v>
      </c>
      <c r="BS275" s="175">
        <f>100*BR275/$AI275</f>
        <v>0</v>
      </c>
      <c r="BT275" s="173">
        <f>IF(BS275&gt;$AI$8,1,0)</f>
        <v>0</v>
      </c>
      <c r="BU275" s="175">
        <f>IF($R275=BR$17,BS275,0)</f>
        <v>0</v>
      </c>
      <c r="BV275" s="173">
        <v>0</v>
      </c>
      <c r="BW275" s="175">
        <f>100*BV275/$AI275</f>
        <v>0</v>
      </c>
      <c r="BX275" s="173">
        <f>IF(BW275&gt;$AI$8,1,0)</f>
        <v>0</v>
      </c>
      <c r="BY275" s="175">
        <f>IF($R275=BV$17,BW275,0)</f>
        <v>0</v>
      </c>
      <c r="BZ275" s="173">
        <v>0</v>
      </c>
      <c r="CA275" s="175">
        <f>100*BZ275/$AI275</f>
        <v>0</v>
      </c>
      <c r="CB275" s="173">
        <f>IF(CA275&gt;$AI$8,1,0)</f>
        <v>0</v>
      </c>
      <c r="CC275" s="175">
        <f>IF($R275=BZ$17,CA275,0)</f>
        <v>0</v>
      </c>
      <c r="CD275" s="173">
        <v>0</v>
      </c>
      <c r="CE275" s="175">
        <f>100*CD275/$AI275</f>
        <v>0</v>
      </c>
      <c r="CF275" s="173">
        <f>IF(CE275&gt;$AI$8,1,0)</f>
        <v>0</v>
      </c>
      <c r="CG275" s="175">
        <f>IF($R275=CD$17,CE275,0)</f>
        <v>0</v>
      </c>
      <c r="CH275" s="173">
        <v>0</v>
      </c>
      <c r="CI275" s="175">
        <f>100*CH275/$AI275</f>
        <v>0</v>
      </c>
      <c r="CJ275" s="173">
        <f>IF(CI275&gt;$AI$8,1,0)</f>
        <v>0</v>
      </c>
      <c r="CK275" s="175">
        <f>IF($R275=CH$17,CI275,0)</f>
        <v>0</v>
      </c>
      <c r="CL275" s="173">
        <v>675</v>
      </c>
      <c r="CM275" s="173">
        <v>0</v>
      </c>
      <c r="CN275" s="176"/>
    </row>
    <row r="276" ht="15.75" customHeight="1">
      <c r="A276" t="s" s="179">
        <v>2945</v>
      </c>
      <c r="B276" t="s" s="180">
        <v>256</v>
      </c>
      <c r="C276" t="s" s="180">
        <v>2046</v>
      </c>
      <c r="D276" t="s" s="181">
        <v>259</v>
      </c>
      <c r="E276" t="s" s="188">
        <v>79</v>
      </c>
      <c r="F276" t="s" s="146">
        <v>80</v>
      </c>
      <c r="G276" t="s" s="146">
        <v>1050</v>
      </c>
      <c r="H276" t="s" s="146">
        <v>2600</v>
      </c>
      <c r="I276" t="s" s="146">
        <v>49</v>
      </c>
      <c r="J276" t="s" s="146">
        <v>50</v>
      </c>
      <c r="K276" t="s" s="183">
        <f>_xlfn.IFS(Q276=0,O276,T276=1,R276,U276=1,AA276,V276=1,AD276)</f>
        <v>2365</v>
      </c>
      <c r="L276" s="189">
        <f>_xlfn.IFS(Q276=0,P276,T276=1,S276,U276=1,AB276,V276=1,AE276)</f>
        <v>26.9764997372175</v>
      </c>
      <c r="M276" t="s" s="146">
        <f>IF(O276="Lab","over","under")</f>
        <v>2429</v>
      </c>
      <c r="N276" s="145">
        <v>0</v>
      </c>
      <c r="O276" t="s" s="184">
        <v>28</v>
      </c>
      <c r="P276" s="147">
        <f>AQ276</f>
        <v>42.1753384888755</v>
      </c>
      <c r="Q276" s="145">
        <f>T276+U276+V276</f>
        <v>1</v>
      </c>
      <c r="R276" t="s" s="185">
        <v>2365</v>
      </c>
      <c r="S276" s="147">
        <f>BA276</f>
        <v>26.9764997372175</v>
      </c>
      <c r="T276" s="145">
        <v>1</v>
      </c>
      <c r="U276" s="138"/>
      <c r="V276" s="138"/>
      <c r="W276" s="138"/>
      <c r="X276" t="s" s="146">
        <f>IF($A276=Y276,"ok","bad")</f>
        <v>2430</v>
      </c>
      <c r="Y276" t="s" s="146">
        <v>2945</v>
      </c>
      <c r="Z276" t="s" s="146">
        <v>2046</v>
      </c>
      <c r="AA276" t="s" s="186">
        <v>27</v>
      </c>
      <c r="AB276" s="141">
        <f>100*AC276</f>
        <v>14.3429186</v>
      </c>
      <c r="AC276" s="190">
        <v>0.143429186</v>
      </c>
      <c r="AD276" t="s" s="187">
        <v>29</v>
      </c>
      <c r="AE276" s="141">
        <v>9.0146908</v>
      </c>
      <c r="AF276" s="190">
        <v>0.090146908</v>
      </c>
      <c r="AG276" s="138"/>
      <c r="AH276" s="145">
        <v>76145</v>
      </c>
      <c r="AI276" s="145">
        <v>39957</v>
      </c>
      <c r="AJ276" s="145">
        <v>99</v>
      </c>
      <c r="AK276" s="145">
        <v>6073</v>
      </c>
      <c r="AL276" s="145">
        <v>5731</v>
      </c>
      <c r="AM276" s="148">
        <f>100*AL276/$AI276</f>
        <v>14.3429186375354</v>
      </c>
      <c r="AN276" s="145">
        <f>IF(AM276&gt;$AI$8,1,0)</f>
        <v>0</v>
      </c>
      <c r="AO276" s="148">
        <f>IF($R276=AL$17,AM276,0)</f>
        <v>0</v>
      </c>
      <c r="AP276" s="145">
        <v>16852</v>
      </c>
      <c r="AQ276" s="148">
        <f>100*AP276/$AI276</f>
        <v>42.1753384888755</v>
      </c>
      <c r="AR276" s="145">
        <f>IF(AQ276&gt;$AI$8,1,0)</f>
        <v>0</v>
      </c>
      <c r="AS276" s="148">
        <f>IF($R276=AP$17,AQ276,0)</f>
        <v>0</v>
      </c>
      <c r="AT276" s="145">
        <v>3602</v>
      </c>
      <c r="AU276" s="148">
        <f>100*AT276/$AI276</f>
        <v>9.01469079260205</v>
      </c>
      <c r="AV276" s="145">
        <f>IF(AU276&gt;$AI$8,1,0)</f>
        <v>0</v>
      </c>
      <c r="AW276" s="148">
        <f>IF($R276=AT$17,AU276,0)</f>
        <v>0</v>
      </c>
      <c r="AX276" s="145">
        <v>10779</v>
      </c>
      <c r="AY276" s="148">
        <f>100*AX276/$AI276</f>
        <v>26.9764997372175</v>
      </c>
      <c r="AZ276" s="145">
        <f>IF(AY276&gt;$AI$8,1,0)</f>
        <v>0</v>
      </c>
      <c r="BA276" s="148">
        <f>IF($R276=AX$17,AY276,0)</f>
        <v>26.9764997372175</v>
      </c>
      <c r="BB276" s="145">
        <v>2993</v>
      </c>
      <c r="BC276" s="148">
        <f>100*BB276/$AI276</f>
        <v>7.49055234376955</v>
      </c>
      <c r="BD276" s="145">
        <f>IF(BC276&gt;$AI$8,1,0)</f>
        <v>0</v>
      </c>
      <c r="BE276" s="148">
        <f>IF($R276=BB$17,BC276,0)</f>
        <v>0</v>
      </c>
      <c r="BF276" s="145">
        <v>0</v>
      </c>
      <c r="BG276" s="148">
        <f>100*BF276/$AI276</f>
        <v>0</v>
      </c>
      <c r="BH276" s="145">
        <f>IF(BG276&gt;$AI$8,1,0)</f>
        <v>0</v>
      </c>
      <c r="BI276" s="148">
        <f>IF($R276=BF$17,BG276,0)</f>
        <v>0</v>
      </c>
      <c r="BJ276" s="145">
        <v>0</v>
      </c>
      <c r="BK276" s="148">
        <f>100*BJ276/$AI276</f>
        <v>0</v>
      </c>
      <c r="BL276" s="145">
        <f>IF(BK276&gt;$AI$8,1,0)</f>
        <v>0</v>
      </c>
      <c r="BM276" s="148">
        <f>IF($R276=BJ$17,BK276,0)</f>
        <v>0</v>
      </c>
      <c r="BN276" s="145">
        <v>0</v>
      </c>
      <c r="BO276" s="148">
        <f>100*BN276/$AI276</f>
        <v>0</v>
      </c>
      <c r="BP276" s="145">
        <f>IF(BO276&gt;$AI$8,1,0)</f>
        <v>0</v>
      </c>
      <c r="BQ276" s="148">
        <f>IF($R276=BN$17,BO276,0)</f>
        <v>0</v>
      </c>
      <c r="BR276" s="145">
        <v>0</v>
      </c>
      <c r="BS276" s="148">
        <f>100*BR276/$AI276</f>
        <v>0</v>
      </c>
      <c r="BT276" s="145">
        <f>IF(BS276&gt;$AI$8,1,0)</f>
        <v>0</v>
      </c>
      <c r="BU276" s="148">
        <f>IF($R276=BR$17,BS276,0)</f>
        <v>0</v>
      </c>
      <c r="BV276" s="145">
        <v>0</v>
      </c>
      <c r="BW276" s="148">
        <f>100*BV276/$AI276</f>
        <v>0</v>
      </c>
      <c r="BX276" s="145">
        <f>IF(BW276&gt;$AI$8,1,0)</f>
        <v>0</v>
      </c>
      <c r="BY276" s="148">
        <f>IF($R276=BV$17,BW276,0)</f>
        <v>0</v>
      </c>
      <c r="BZ276" s="145">
        <v>0</v>
      </c>
      <c r="CA276" s="148">
        <f>100*BZ276/$AI276</f>
        <v>0</v>
      </c>
      <c r="CB276" s="145">
        <f>IF(CA276&gt;$AI$8,1,0)</f>
        <v>0</v>
      </c>
      <c r="CC276" s="148">
        <f>IF($R276=BZ$17,CA276,0)</f>
        <v>0</v>
      </c>
      <c r="CD276" s="145">
        <v>0</v>
      </c>
      <c r="CE276" s="148">
        <f>100*CD276/$AI276</f>
        <v>0</v>
      </c>
      <c r="CF276" s="145">
        <f>IF(CE276&gt;$AI$8,1,0)</f>
        <v>0</v>
      </c>
      <c r="CG276" s="148">
        <f>IF($R276=CD$17,CE276,0)</f>
        <v>0</v>
      </c>
      <c r="CH276" s="145">
        <v>0</v>
      </c>
      <c r="CI276" s="148">
        <f>100*CH276/$AI276</f>
        <v>0</v>
      </c>
      <c r="CJ276" s="145">
        <f>IF(CI276&gt;$AI$8,1,0)</f>
        <v>0</v>
      </c>
      <c r="CK276" s="148">
        <f>IF($R276=CH$17,CI276,0)</f>
        <v>0</v>
      </c>
      <c r="CL276" s="145">
        <v>4839</v>
      </c>
      <c r="CM276" s="145">
        <v>0</v>
      </c>
      <c r="CN276" s="149"/>
    </row>
    <row r="277" ht="15.75" customHeight="1">
      <c r="A277" t="s" s="179">
        <v>1535</v>
      </c>
      <c r="B277" t="s" s="180">
        <v>58</v>
      </c>
      <c r="C277" t="s" s="180">
        <v>1536</v>
      </c>
      <c r="D277" t="s" s="181">
        <v>60</v>
      </c>
      <c r="E277" t="s" s="182">
        <v>60</v>
      </c>
      <c r="F277" t="s" s="130">
        <v>46</v>
      </c>
      <c r="G277" t="s" s="130">
        <v>2946</v>
      </c>
      <c r="H277" t="s" s="130">
        <v>856</v>
      </c>
      <c r="I277" t="s" s="130">
        <v>64</v>
      </c>
      <c r="J277" t="s" s="130">
        <v>2585</v>
      </c>
      <c r="K277" t="s" s="183">
        <f>_xlfn.IFS(Q277=0,O277,T277=1,R277,U277=1,AA277,V277=1,AD277)</f>
        <v>32</v>
      </c>
      <c r="L277" s="189">
        <f>_xlfn.IFS(Q277=0,P277,T277=1,S277,U277=1,AB277,V277=1,AE277)</f>
        <v>31.399365860584</v>
      </c>
      <c r="M277" t="s" s="130">
        <f>IF(O277="Lab","over","under")</f>
        <v>2429</v>
      </c>
      <c r="N277" s="173">
        <v>0</v>
      </c>
      <c r="O277" t="s" s="184">
        <v>28</v>
      </c>
      <c r="P277" s="131">
        <f>AQ277</f>
        <v>39.8017131229</v>
      </c>
      <c r="Q277" s="173">
        <f>T277+U277+V277</f>
        <v>1</v>
      </c>
      <c r="R277" t="s" s="185">
        <v>32</v>
      </c>
      <c r="S277" s="131">
        <f>BI277</f>
        <v>31.399365860584</v>
      </c>
      <c r="T277" s="173">
        <v>1</v>
      </c>
      <c r="U277" s="169"/>
      <c r="V277" s="169"/>
      <c r="W277" s="169"/>
      <c r="X277" t="s" s="130">
        <f>IF($A277=Y277,"ok","bad")</f>
        <v>2430</v>
      </c>
      <c r="Y277" t="s" s="130">
        <v>1535</v>
      </c>
      <c r="Z277" t="s" s="130">
        <v>1536</v>
      </c>
      <c r="AA277" t="s" s="186">
        <v>27</v>
      </c>
      <c r="AB277" s="125">
        <f>100*AC277</f>
        <v>14.0883063</v>
      </c>
      <c r="AC277" s="191">
        <v>0.140883063</v>
      </c>
      <c r="AD277" t="s" s="187">
        <v>2365</v>
      </c>
      <c r="AE277" s="125">
        <v>8.0805452</v>
      </c>
      <c r="AF277" s="191">
        <v>0.080805452</v>
      </c>
      <c r="AG277" s="169"/>
      <c r="AH277" s="173">
        <v>72176</v>
      </c>
      <c r="AI277" s="173">
        <v>42262</v>
      </c>
      <c r="AJ277" s="173">
        <v>161</v>
      </c>
      <c r="AK277" s="173">
        <v>3551</v>
      </c>
      <c r="AL277" s="173">
        <v>5954</v>
      </c>
      <c r="AM277" s="175">
        <f>100*AL277/$AI277</f>
        <v>14.0883062798732</v>
      </c>
      <c r="AN277" s="173">
        <f>IF(AM277&gt;$AI$8,1,0)</f>
        <v>0</v>
      </c>
      <c r="AO277" s="175">
        <f>IF($R277=AL$17,AM277,0)</f>
        <v>0</v>
      </c>
      <c r="AP277" s="173">
        <v>16821</v>
      </c>
      <c r="AQ277" s="175">
        <f>100*AP277/$AI277</f>
        <v>39.8017131229</v>
      </c>
      <c r="AR277" s="173">
        <f>IF(AQ277&gt;$AI$8,1,0)</f>
        <v>0</v>
      </c>
      <c r="AS277" s="175">
        <f>IF($R277=AP$17,AQ277,0)</f>
        <v>0</v>
      </c>
      <c r="AT277" s="173">
        <v>1005</v>
      </c>
      <c r="AU277" s="175">
        <f>100*AT277/$AI277</f>
        <v>2.37802281008944</v>
      </c>
      <c r="AV277" s="173">
        <f>IF(AU277&gt;$AI$8,1,0)</f>
        <v>0</v>
      </c>
      <c r="AW277" s="175">
        <f>IF($R277=AT$17,AU277,0)</f>
        <v>0</v>
      </c>
      <c r="AX277" s="173">
        <v>3415</v>
      </c>
      <c r="AY277" s="175">
        <f>100*AX277/$AI277</f>
        <v>8.080545170602431</v>
      </c>
      <c r="AZ277" s="173">
        <f>IF(AY277&gt;$AI$8,1,0)</f>
        <v>0</v>
      </c>
      <c r="BA277" s="175">
        <f>IF($R277=AX$17,AY277,0)</f>
        <v>0</v>
      </c>
      <c r="BB277" s="173">
        <v>1327</v>
      </c>
      <c r="BC277" s="175">
        <f>100*BB277/$AI277</f>
        <v>3.1399365860584</v>
      </c>
      <c r="BD277" s="173">
        <f>IF(BC277&gt;$AI$8,1,0)</f>
        <v>0</v>
      </c>
      <c r="BE277" s="175">
        <f>IF($R277=BB$17,BC277,0)</f>
        <v>0</v>
      </c>
      <c r="BF277" s="173">
        <v>13270</v>
      </c>
      <c r="BG277" s="175">
        <f>100*BF277/$AI277</f>
        <v>31.399365860584</v>
      </c>
      <c r="BH277" s="173">
        <f>IF(BG277&gt;$AI$8,1,0)</f>
        <v>0</v>
      </c>
      <c r="BI277" s="175">
        <f>IF($R277=BF$17,BG277,0)</f>
        <v>31.399365860584</v>
      </c>
      <c r="BJ277" s="173">
        <v>0</v>
      </c>
      <c r="BK277" s="175">
        <f>100*BJ277/$AI277</f>
        <v>0</v>
      </c>
      <c r="BL277" s="173">
        <f>IF(BK277&gt;$AI$8,1,0)</f>
        <v>0</v>
      </c>
      <c r="BM277" s="175">
        <f>IF($R277=BJ$17,BK277,0)</f>
        <v>0</v>
      </c>
      <c r="BN277" s="173">
        <v>0</v>
      </c>
      <c r="BO277" s="175">
        <f>100*BN277/$AI277</f>
        <v>0</v>
      </c>
      <c r="BP277" s="173">
        <f>IF(BO277&gt;$AI$8,1,0)</f>
        <v>0</v>
      </c>
      <c r="BQ277" s="175">
        <f>IF($R277=BN$17,BO277,0)</f>
        <v>0</v>
      </c>
      <c r="BR277" s="173">
        <v>0</v>
      </c>
      <c r="BS277" s="175">
        <f>100*BR277/$AI277</f>
        <v>0</v>
      </c>
      <c r="BT277" s="173">
        <f>IF(BS277&gt;$AI$8,1,0)</f>
        <v>0</v>
      </c>
      <c r="BU277" s="175">
        <f>IF($R277=BR$17,BS277,0)</f>
        <v>0</v>
      </c>
      <c r="BV277" s="173">
        <v>0</v>
      </c>
      <c r="BW277" s="175">
        <f>100*BV277/$AI277</f>
        <v>0</v>
      </c>
      <c r="BX277" s="173">
        <f>IF(BW277&gt;$AI$8,1,0)</f>
        <v>0</v>
      </c>
      <c r="BY277" s="175">
        <f>IF($R277=BV$17,BW277,0)</f>
        <v>0</v>
      </c>
      <c r="BZ277" s="173">
        <v>0</v>
      </c>
      <c r="CA277" s="175">
        <f>100*BZ277/$AI277</f>
        <v>0</v>
      </c>
      <c r="CB277" s="173">
        <f>IF(CA277&gt;$AI$8,1,0)</f>
        <v>0</v>
      </c>
      <c r="CC277" s="175">
        <f>IF($R277=BZ$17,CA277,0)</f>
        <v>0</v>
      </c>
      <c r="CD277" s="173">
        <v>0</v>
      </c>
      <c r="CE277" s="175">
        <f>100*CD277/$AI277</f>
        <v>0</v>
      </c>
      <c r="CF277" s="173">
        <f>IF(CE277&gt;$AI$8,1,0)</f>
        <v>0</v>
      </c>
      <c r="CG277" s="175">
        <f>IF($R277=CD$17,CE277,0)</f>
        <v>0</v>
      </c>
      <c r="CH277" s="173">
        <v>0</v>
      </c>
      <c r="CI277" s="175">
        <f>100*CH277/$AI277</f>
        <v>0</v>
      </c>
      <c r="CJ277" s="173">
        <f>IF(CI277&gt;$AI$8,1,0)</f>
        <v>0</v>
      </c>
      <c r="CK277" s="175">
        <f>IF($R277=CH$17,CI277,0)</f>
        <v>0</v>
      </c>
      <c r="CL277" s="173">
        <v>472</v>
      </c>
      <c r="CM277" s="173">
        <v>0</v>
      </c>
      <c r="CN277" s="176"/>
    </row>
    <row r="278" ht="15.75" customHeight="1">
      <c r="A278" t="s" s="179">
        <v>2947</v>
      </c>
      <c r="B278" t="s" s="180">
        <v>58</v>
      </c>
      <c r="C278" t="s" s="180">
        <v>890</v>
      </c>
      <c r="D278" t="s" s="181">
        <v>60</v>
      </c>
      <c r="E278" t="s" s="188">
        <v>60</v>
      </c>
      <c r="F278" t="s" s="146">
        <v>61</v>
      </c>
      <c r="G278" t="s" s="146">
        <v>335</v>
      </c>
      <c r="H278" t="s" s="146">
        <v>2948</v>
      </c>
      <c r="I278" t="s" s="146">
        <v>49</v>
      </c>
      <c r="J278" t="s" s="146">
        <v>2585</v>
      </c>
      <c r="K278" t="s" s="183">
        <f>_xlfn.IFS(Q278=0,O278,T278=1,R278,U278=1,AA278,V278=1,AD278)</f>
        <v>32</v>
      </c>
      <c r="L278" s="189">
        <f>_xlfn.IFS(Q278=0,P278,T278=1,S278,U278=1,AB278,V278=1,AE278)</f>
        <v>27.2556061667835</v>
      </c>
      <c r="M278" t="s" s="146">
        <f>IF(O278="Lab","over","under")</f>
        <v>2429</v>
      </c>
      <c r="N278" s="145">
        <v>0</v>
      </c>
      <c r="O278" t="s" s="184">
        <v>28</v>
      </c>
      <c r="P278" s="147">
        <f>AQ278</f>
        <v>40.8702697967765</v>
      </c>
      <c r="Q278" s="145">
        <f>T278+U278+V278</f>
        <v>1</v>
      </c>
      <c r="R278" t="s" s="185">
        <v>32</v>
      </c>
      <c r="S278" s="147">
        <f>BI278</f>
        <v>27.2556061667835</v>
      </c>
      <c r="T278" s="145">
        <v>1</v>
      </c>
      <c r="U278" s="138"/>
      <c r="V278" s="138"/>
      <c r="W278" s="138"/>
      <c r="X278" t="s" s="146">
        <f>IF($A278=Y278,"ok","bad")</f>
        <v>2430</v>
      </c>
      <c r="Y278" t="s" s="146">
        <v>2947</v>
      </c>
      <c r="Z278" t="s" s="146">
        <v>890</v>
      </c>
      <c r="AA278" t="s" s="186">
        <v>27</v>
      </c>
      <c r="AB278" s="141">
        <f>100*AC278</f>
        <v>12.1715137</v>
      </c>
      <c r="AC278" s="190">
        <v>0.121715137</v>
      </c>
      <c r="AD278" t="s" s="187">
        <v>31</v>
      </c>
      <c r="AE278" s="141">
        <v>7.5551857</v>
      </c>
      <c r="AF278" s="190">
        <v>0.075551857</v>
      </c>
      <c r="AG278" s="138"/>
      <c r="AH278" s="145">
        <v>73784</v>
      </c>
      <c r="AI278" s="145">
        <v>45664</v>
      </c>
      <c r="AJ278" s="145">
        <v>147</v>
      </c>
      <c r="AK278" s="145">
        <v>6217</v>
      </c>
      <c r="AL278" s="145">
        <v>5558</v>
      </c>
      <c r="AM278" s="148">
        <f>100*AL278/$AI278</f>
        <v>12.1715136650315</v>
      </c>
      <c r="AN278" s="145">
        <f>IF(AM278&gt;$AI$8,1,0)</f>
        <v>0</v>
      </c>
      <c r="AO278" s="148">
        <f>IF($R278=AL$17,AM278,0)</f>
        <v>0</v>
      </c>
      <c r="AP278" s="145">
        <v>18663</v>
      </c>
      <c r="AQ278" s="148">
        <f>100*AP278/$AI278</f>
        <v>40.8702697967765</v>
      </c>
      <c r="AR278" s="145">
        <f>IF(AQ278&gt;$AI$8,1,0)</f>
        <v>0</v>
      </c>
      <c r="AS278" s="148">
        <f>IF($R278=AP$17,AQ278,0)</f>
        <v>0</v>
      </c>
      <c r="AT278" s="145">
        <v>3014</v>
      </c>
      <c r="AU278" s="148">
        <f>100*AT278/$AI278</f>
        <v>6.60038542396636</v>
      </c>
      <c r="AV278" s="145">
        <f>IF(AU278&gt;$AI$8,1,0)</f>
        <v>0</v>
      </c>
      <c r="AW278" s="148">
        <f>IF($R278=AT$17,AU278,0)</f>
        <v>0</v>
      </c>
      <c r="AX278" s="145">
        <v>2087</v>
      </c>
      <c r="AY278" s="148">
        <f>100*AX278/$AI278</f>
        <v>4.57033987386125</v>
      </c>
      <c r="AZ278" s="145">
        <f>IF(AY278&gt;$AI$8,1,0)</f>
        <v>0</v>
      </c>
      <c r="BA278" s="148">
        <f>IF($R278=AX$17,AY278,0)</f>
        <v>0</v>
      </c>
      <c r="BB278" s="145">
        <v>3450</v>
      </c>
      <c r="BC278" s="148">
        <f>100*BB278/$AI278</f>
        <v>7.5551857042747</v>
      </c>
      <c r="BD278" s="145">
        <f>IF(BC278&gt;$AI$8,1,0)</f>
        <v>0</v>
      </c>
      <c r="BE278" s="148">
        <f>IF($R278=BB$17,BC278,0)</f>
        <v>0</v>
      </c>
      <c r="BF278" s="145">
        <v>12446</v>
      </c>
      <c r="BG278" s="148">
        <f>100*BF278/$AI278</f>
        <v>27.2556061667835</v>
      </c>
      <c r="BH278" s="145">
        <f>IF(BG278&gt;$AI$8,1,0)</f>
        <v>0</v>
      </c>
      <c r="BI278" s="148">
        <f>IF($R278=BF$17,BG278,0)</f>
        <v>27.2556061667835</v>
      </c>
      <c r="BJ278" s="145">
        <v>0</v>
      </c>
      <c r="BK278" s="148">
        <f>100*BJ278/$AI278</f>
        <v>0</v>
      </c>
      <c r="BL278" s="145">
        <f>IF(BK278&gt;$AI$8,1,0)</f>
        <v>0</v>
      </c>
      <c r="BM278" s="148">
        <f>IF($R278=BJ$17,BK278,0)</f>
        <v>0</v>
      </c>
      <c r="BN278" s="145">
        <v>0</v>
      </c>
      <c r="BO278" s="148">
        <f>100*BN278/$AI278</f>
        <v>0</v>
      </c>
      <c r="BP278" s="145">
        <f>IF(BO278&gt;$AI$8,1,0)</f>
        <v>0</v>
      </c>
      <c r="BQ278" s="148">
        <f>IF($R278=BN$17,BO278,0)</f>
        <v>0</v>
      </c>
      <c r="BR278" s="145">
        <v>0</v>
      </c>
      <c r="BS278" s="148">
        <f>100*BR278/$AI278</f>
        <v>0</v>
      </c>
      <c r="BT278" s="145">
        <f>IF(BS278&gt;$AI$8,1,0)</f>
        <v>0</v>
      </c>
      <c r="BU278" s="148">
        <f>IF($R278=BR$17,BS278,0)</f>
        <v>0</v>
      </c>
      <c r="BV278" s="145">
        <v>0</v>
      </c>
      <c r="BW278" s="148">
        <f>100*BV278/$AI278</f>
        <v>0</v>
      </c>
      <c r="BX278" s="145">
        <f>IF(BW278&gt;$AI$8,1,0)</f>
        <v>0</v>
      </c>
      <c r="BY278" s="148">
        <f>IF($R278=BV$17,BW278,0)</f>
        <v>0</v>
      </c>
      <c r="BZ278" s="145">
        <v>0</v>
      </c>
      <c r="CA278" s="148">
        <f>100*BZ278/$AI278</f>
        <v>0</v>
      </c>
      <c r="CB278" s="145">
        <f>IF(CA278&gt;$AI$8,1,0)</f>
        <v>0</v>
      </c>
      <c r="CC278" s="148">
        <f>IF($R278=BZ$17,CA278,0)</f>
        <v>0</v>
      </c>
      <c r="CD278" s="145">
        <v>0</v>
      </c>
      <c r="CE278" s="148">
        <f>100*CD278/$AI278</f>
        <v>0</v>
      </c>
      <c r="CF278" s="145">
        <f>IF(CE278&gt;$AI$8,1,0)</f>
        <v>0</v>
      </c>
      <c r="CG278" s="148">
        <f>IF($R278=CD$17,CE278,0)</f>
        <v>0</v>
      </c>
      <c r="CH278" s="196">
        <v>0</v>
      </c>
      <c r="CI278" s="148">
        <f>100*CH278/$AI278</f>
        <v>0</v>
      </c>
      <c r="CJ278" s="145">
        <f>IF(CI278&gt;$AI$8,1,0)</f>
        <v>0</v>
      </c>
      <c r="CK278" s="148">
        <f>IF($R278=CH$17,CI278,0)</f>
        <v>0</v>
      </c>
      <c r="CL278" s="145">
        <v>848</v>
      </c>
      <c r="CM278" s="145">
        <v>0</v>
      </c>
      <c r="CN278" s="149"/>
    </row>
    <row r="279" ht="15.75" customHeight="1">
      <c r="A279" t="s" s="179">
        <v>2949</v>
      </c>
      <c r="B279" t="s" s="180">
        <v>228</v>
      </c>
      <c r="C279" t="s" s="180">
        <v>1906</v>
      </c>
      <c r="D279" t="s" s="181">
        <v>230</v>
      </c>
      <c r="E279" t="s" s="182">
        <v>230</v>
      </c>
      <c r="F279" t="s" s="130">
        <v>46</v>
      </c>
      <c r="G279" t="s" s="130">
        <v>366</v>
      </c>
      <c r="H279" t="s" s="130">
        <v>1907</v>
      </c>
      <c r="I279" t="s" s="130">
        <v>49</v>
      </c>
      <c r="J279" t="s" s="130">
        <v>247</v>
      </c>
      <c r="K279" t="s" s="183">
        <f>_xlfn.IFS(Q279=0,O279,T279=1,R279,U279=1,AA279,V279=1,AD279)</f>
        <v>2950</v>
      </c>
      <c r="L279" s="189">
        <f>_xlfn.IFS(Q279=0,P279,T279=1,S279,U279=1,AB279,V279=1,AE279)</f>
        <v>7.0441836</v>
      </c>
      <c r="M279" t="s" s="130">
        <v>2429</v>
      </c>
      <c r="N279" s="173">
        <v>0</v>
      </c>
      <c r="O279" t="s" s="184">
        <v>35</v>
      </c>
      <c r="P279" s="131">
        <f>BS279</f>
        <v>43.538226908030</v>
      </c>
      <c r="Q279" s="173">
        <f>T279+U279+V279</f>
        <v>1</v>
      </c>
      <c r="R279" t="s" s="185">
        <v>36</v>
      </c>
      <c r="S279" s="131">
        <f>BY279</f>
        <v>23.0267665716243</v>
      </c>
      <c r="T279" s="169"/>
      <c r="U279" s="169"/>
      <c r="V279" s="173">
        <v>1</v>
      </c>
      <c r="W279" s="169"/>
      <c r="X279" t="s" s="130">
        <f>IF($A279=Y279,"ok","bad")</f>
        <v>2430</v>
      </c>
      <c r="Y279" t="s" s="130">
        <v>2949</v>
      </c>
      <c r="Z279" t="s" s="130">
        <v>1906</v>
      </c>
      <c r="AA279" t="s" s="186">
        <v>34</v>
      </c>
      <c r="AB279" s="125">
        <f>100*AC279</f>
        <v>16.2433968</v>
      </c>
      <c r="AC279" s="191">
        <v>0.162433968</v>
      </c>
      <c r="AD279" t="s" s="187">
        <v>2390</v>
      </c>
      <c r="AE279" s="125">
        <v>7.0441836</v>
      </c>
      <c r="AF279" s="191">
        <v>0.07044183599999999</v>
      </c>
      <c r="AG279" s="169"/>
      <c r="AH279" s="173">
        <v>76248</v>
      </c>
      <c r="AI279" s="173">
        <v>45243</v>
      </c>
      <c r="AJ279" s="173">
        <v>228</v>
      </c>
      <c r="AK279" s="173">
        <v>9280</v>
      </c>
      <c r="AL279" s="173">
        <v>46</v>
      </c>
      <c r="AM279" s="175">
        <f>100*AL279/$AI279</f>
        <v>0.101673187012356</v>
      </c>
      <c r="AN279" s="173">
        <f>IF(AM279&gt;$AI$8,1,0)</f>
        <v>0</v>
      </c>
      <c r="AO279" s="175">
        <f>IF($R279=AL$17,AM279,0)</f>
        <v>0</v>
      </c>
      <c r="AP279" s="173">
        <v>0</v>
      </c>
      <c r="AQ279" s="175">
        <f>100*AP279/$AI279</f>
        <v>0</v>
      </c>
      <c r="AR279" s="173">
        <f>IF(AQ279&gt;$AI$8,1,0)</f>
        <v>0</v>
      </c>
      <c r="AS279" s="175">
        <f>IF($R279=AP$17,AQ279,0)</f>
        <v>0</v>
      </c>
      <c r="AT279" s="173">
        <v>0</v>
      </c>
      <c r="AU279" s="175">
        <f>100*AT279/$AI279</f>
        <v>0</v>
      </c>
      <c r="AV279" s="173">
        <f>IF(AU279&gt;$AI$8,1,0)</f>
        <v>0</v>
      </c>
      <c r="AW279" s="175">
        <f>IF($R279=AT$17,AU279,0)</f>
        <v>0</v>
      </c>
      <c r="AX279" s="173">
        <v>0</v>
      </c>
      <c r="AY279" s="175">
        <f>100*AX279/$AI279</f>
        <v>0</v>
      </c>
      <c r="AZ279" s="173">
        <f>IF(AY279&gt;$AI$8,1,0)</f>
        <v>0</v>
      </c>
      <c r="BA279" s="175">
        <f>IF($R279=AX$17,AY279,0)</f>
        <v>0</v>
      </c>
      <c r="BB279" s="173">
        <v>444</v>
      </c>
      <c r="BC279" s="175">
        <f>100*BB279/$AI279</f>
        <v>0.981367283336649</v>
      </c>
      <c r="BD279" s="173">
        <f>IF(BC279&gt;$AI$8,1,0)</f>
        <v>0</v>
      </c>
      <c r="BE279" s="175">
        <f>IF($R279=BB$17,BC279,0)</f>
        <v>0</v>
      </c>
      <c r="BF279" s="173">
        <v>0</v>
      </c>
      <c r="BG279" s="175">
        <f>100*BF279/$AI279</f>
        <v>0</v>
      </c>
      <c r="BH279" s="173">
        <f>IF(BG279&gt;$AI$8,1,0)</f>
        <v>0</v>
      </c>
      <c r="BI279" s="175">
        <f>IF($R279=BF$17,BG279,0)</f>
        <v>0</v>
      </c>
      <c r="BJ279" s="173">
        <v>0</v>
      </c>
      <c r="BK279" s="175">
        <f>100*BJ279/$AI279</f>
        <v>0</v>
      </c>
      <c r="BL279" s="173">
        <f>IF(BK279&gt;$AI$8,1,0)</f>
        <v>0</v>
      </c>
      <c r="BM279" s="175">
        <f>IF($R279=BJ$17,BK279,0)</f>
        <v>0</v>
      </c>
      <c r="BN279" s="173">
        <v>7349</v>
      </c>
      <c r="BO279" s="175">
        <f>100*BN279/$AI279</f>
        <v>16.2433967685609</v>
      </c>
      <c r="BP279" s="173">
        <f>IF(BO279&gt;$AI$8,1,0)</f>
        <v>0</v>
      </c>
      <c r="BQ279" s="175">
        <f>IF($R279=BN$17,BO279,0)</f>
        <v>0</v>
      </c>
      <c r="BR279" s="173">
        <v>19698</v>
      </c>
      <c r="BS279" s="175">
        <f>100*BR279/$AI279</f>
        <v>43.538226908030</v>
      </c>
      <c r="BT279" s="173">
        <f>IF(BS279&gt;$AI$8,1,0)</f>
        <v>0</v>
      </c>
      <c r="BU279" s="175">
        <f>IF($R279=BR$17,BS279,0)</f>
        <v>0</v>
      </c>
      <c r="BV279" s="173">
        <v>10418</v>
      </c>
      <c r="BW279" s="175">
        <f>100*BV279/$AI279</f>
        <v>23.0267665716243</v>
      </c>
      <c r="BX279" s="173">
        <f>IF(BW279&gt;$AI$8,1,0)</f>
        <v>0</v>
      </c>
      <c r="BY279" s="175">
        <f>IF($R279=BV$17,BW279,0)</f>
        <v>23.0267665716243</v>
      </c>
      <c r="BZ279" s="173">
        <v>1411</v>
      </c>
      <c r="CA279" s="175">
        <f>100*BZ279/$AI279</f>
        <v>3.1187144972703</v>
      </c>
      <c r="CB279" s="173">
        <f>IF(CA279&gt;$AI$8,1,0)</f>
        <v>0</v>
      </c>
      <c r="CC279" s="175">
        <f>IF($R279=BZ$17,CA279,0)</f>
        <v>0</v>
      </c>
      <c r="CD279" s="173">
        <v>3187</v>
      </c>
      <c r="CE279" s="175">
        <f>100*CD279/$AI279</f>
        <v>7.04418363061689</v>
      </c>
      <c r="CF279" s="173">
        <f>IF(CE279&gt;$AI$8,1,0)</f>
        <v>0</v>
      </c>
      <c r="CG279" s="200">
        <f>IF($R279=CD$17,CE279,0)</f>
        <v>0</v>
      </c>
      <c r="CH279" s="201">
        <v>1893</v>
      </c>
      <c r="CI279" s="202">
        <f>100*CH279/$AI279</f>
        <v>4.18407267422585</v>
      </c>
      <c r="CJ279" s="173">
        <f>IF(CI279&gt;$AI$8,1,0)</f>
        <v>0</v>
      </c>
      <c r="CK279" s="175">
        <f>IF($R279=CH$17,CI279,0)</f>
        <v>0</v>
      </c>
      <c r="CL279" s="173">
        <v>252</v>
      </c>
      <c r="CM279" s="173">
        <v>0</v>
      </c>
      <c r="CN279" s="176"/>
    </row>
    <row r="280" ht="15.75" customHeight="1">
      <c r="A280" t="s" s="179">
        <v>2951</v>
      </c>
      <c r="B280" t="s" s="180">
        <v>256</v>
      </c>
      <c r="C280" t="s" s="180">
        <v>1935</v>
      </c>
      <c r="D280" t="s" s="181">
        <v>259</v>
      </c>
      <c r="E280" t="s" s="188">
        <v>79</v>
      </c>
      <c r="F280" t="s" s="146">
        <v>80</v>
      </c>
      <c r="G280" t="s" s="146">
        <v>1260</v>
      </c>
      <c r="H280" t="s" s="146">
        <v>1936</v>
      </c>
      <c r="I280" t="s" s="146">
        <v>64</v>
      </c>
      <c r="J280" t="s" s="146">
        <v>50</v>
      </c>
      <c r="K280" t="s" s="183">
        <f>_xlfn.IFS(Q280=0,O280,T280=1,R280,U280=1,AA280,V280=1,AD280)</f>
        <v>31</v>
      </c>
      <c r="L280" s="189">
        <f>_xlfn.IFS(Q280=0,P280,T280=1,S280,U280=1,AB280,V280=1,AE280)</f>
        <v>14.7539648</v>
      </c>
      <c r="M280" t="s" s="146">
        <f>IF(O280="Lab","over","under")</f>
        <v>2429</v>
      </c>
      <c r="N280" s="145">
        <v>0</v>
      </c>
      <c r="O280" t="s" s="184">
        <v>28</v>
      </c>
      <c r="P280" s="147">
        <f>AQ280</f>
        <v>41.0656093851836</v>
      </c>
      <c r="Q280" s="145">
        <f>T280+U280+V280</f>
        <v>1</v>
      </c>
      <c r="R280" t="s" s="185">
        <v>2365</v>
      </c>
      <c r="S280" s="195">
        <f>BA280</f>
        <v>22.9985878774712</v>
      </c>
      <c r="T280" s="145">
        <v>0</v>
      </c>
      <c r="U280" s="145">
        <v>1</v>
      </c>
      <c r="V280" s="138"/>
      <c r="W280" s="138"/>
      <c r="X280" t="s" s="146">
        <f>IF($A280=Y280,"ok","bad")</f>
        <v>2430</v>
      </c>
      <c r="Y280" t="s" s="146">
        <v>2951</v>
      </c>
      <c r="Z280" t="s" s="146">
        <v>1935</v>
      </c>
      <c r="AA280" t="s" s="186">
        <v>31</v>
      </c>
      <c r="AB280" s="141">
        <f>100*AC280</f>
        <v>14.7539648</v>
      </c>
      <c r="AC280" s="190">
        <v>0.147539648</v>
      </c>
      <c r="AD280" t="s" s="187">
        <v>27</v>
      </c>
      <c r="AE280" s="141">
        <v>11.2100804</v>
      </c>
      <c r="AF280" s="190">
        <v>0.112100804</v>
      </c>
      <c r="AG280" s="138"/>
      <c r="AH280" s="145">
        <v>68366</v>
      </c>
      <c r="AI280" s="145">
        <v>36824</v>
      </c>
      <c r="AJ280" s="145">
        <v>88</v>
      </c>
      <c r="AK280" s="145">
        <v>6653</v>
      </c>
      <c r="AL280" s="145">
        <v>4128</v>
      </c>
      <c r="AM280" s="148">
        <f>100*AL280/$AI280</f>
        <v>11.2100803823593</v>
      </c>
      <c r="AN280" s="145">
        <f>IF(AM280&gt;$AI$8,1,0)</f>
        <v>0</v>
      </c>
      <c r="AO280" s="148">
        <f>IF($R280=AL$17,AM280,0)</f>
        <v>0</v>
      </c>
      <c r="AP280" s="145">
        <v>15122</v>
      </c>
      <c r="AQ280" s="148">
        <f>100*AP280/$AI280</f>
        <v>41.0656093851836</v>
      </c>
      <c r="AR280" s="145">
        <f>IF(AQ280&gt;$AI$8,1,0)</f>
        <v>0</v>
      </c>
      <c r="AS280" s="148">
        <f>IF($R280=AP$17,AQ280,0)</f>
        <v>0</v>
      </c>
      <c r="AT280" s="145">
        <v>1402</v>
      </c>
      <c r="AU280" s="148">
        <f>100*AT280/$AI280</f>
        <v>3.80729958722572</v>
      </c>
      <c r="AV280" s="145">
        <f>IF(AU280&gt;$AI$8,1,0)</f>
        <v>0</v>
      </c>
      <c r="AW280" s="148">
        <f>IF($R280=AT$17,AU280,0)</f>
        <v>0</v>
      </c>
      <c r="AX280" s="145">
        <v>8469</v>
      </c>
      <c r="AY280" s="148">
        <f>100*AX280/$AI280</f>
        <v>22.9985878774712</v>
      </c>
      <c r="AZ280" s="145">
        <f>IF(AY280&gt;$AI$8,1,0)</f>
        <v>0</v>
      </c>
      <c r="BA280" s="148">
        <f>IF($R280=AX$17,AY280,0)</f>
        <v>22.9985878774712</v>
      </c>
      <c r="BB280" s="145">
        <v>5433</v>
      </c>
      <c r="BC280" s="148">
        <f>100*BB280/$AI280</f>
        <v>14.7539648055616</v>
      </c>
      <c r="BD280" s="145">
        <f>IF(BC280&gt;$AI$8,1,0)</f>
        <v>0</v>
      </c>
      <c r="BE280" s="148">
        <f>IF($R280=BB$17,BC280,0)</f>
        <v>0</v>
      </c>
      <c r="BF280" s="145">
        <v>0</v>
      </c>
      <c r="BG280" s="148">
        <f>100*BF280/$AI280</f>
        <v>0</v>
      </c>
      <c r="BH280" s="145">
        <f>IF(BG280&gt;$AI$8,1,0)</f>
        <v>0</v>
      </c>
      <c r="BI280" s="148">
        <f>IF($R280=BF$17,BG280,0)</f>
        <v>0</v>
      </c>
      <c r="BJ280" s="145">
        <v>0</v>
      </c>
      <c r="BK280" s="148">
        <f>100*BJ280/$AI280</f>
        <v>0</v>
      </c>
      <c r="BL280" s="145">
        <f>IF(BK280&gt;$AI$8,1,0)</f>
        <v>0</v>
      </c>
      <c r="BM280" s="148">
        <f>IF($R280=BJ$17,BK280,0)</f>
        <v>0</v>
      </c>
      <c r="BN280" s="145">
        <v>0</v>
      </c>
      <c r="BO280" s="148">
        <f>100*BN280/$AI280</f>
        <v>0</v>
      </c>
      <c r="BP280" s="145">
        <f>IF(BO280&gt;$AI$8,1,0)</f>
        <v>0</v>
      </c>
      <c r="BQ280" s="148">
        <f>IF($R280=BN$17,BO280,0)</f>
        <v>0</v>
      </c>
      <c r="BR280" s="145">
        <v>0</v>
      </c>
      <c r="BS280" s="148">
        <f>100*BR280/$AI280</f>
        <v>0</v>
      </c>
      <c r="BT280" s="145">
        <f>IF(BS280&gt;$AI$8,1,0)</f>
        <v>0</v>
      </c>
      <c r="BU280" s="148">
        <f>IF($R280=BR$17,BS280,0)</f>
        <v>0</v>
      </c>
      <c r="BV280" s="145">
        <v>0</v>
      </c>
      <c r="BW280" s="148">
        <f>100*BV280/$AI280</f>
        <v>0</v>
      </c>
      <c r="BX280" s="145">
        <f>IF(BW280&gt;$AI$8,1,0)</f>
        <v>0</v>
      </c>
      <c r="BY280" s="148">
        <f>IF($R280=BV$17,BW280,0)</f>
        <v>0</v>
      </c>
      <c r="BZ280" s="145">
        <v>0</v>
      </c>
      <c r="CA280" s="148">
        <f>100*BZ280/$AI280</f>
        <v>0</v>
      </c>
      <c r="CB280" s="145">
        <f>IF(CA280&gt;$AI$8,1,0)</f>
        <v>0</v>
      </c>
      <c r="CC280" s="148">
        <f>IF($R280=BZ$17,CA280,0)</f>
        <v>0</v>
      </c>
      <c r="CD280" s="145">
        <v>0</v>
      </c>
      <c r="CE280" s="148">
        <f>100*CD280/$AI280</f>
        <v>0</v>
      </c>
      <c r="CF280" s="145">
        <f>IF(CE280&gt;$AI$8,1,0)</f>
        <v>0</v>
      </c>
      <c r="CG280" s="148">
        <f>IF($R280=CD$17,CE280,0)</f>
        <v>0</v>
      </c>
      <c r="CH280" s="204">
        <v>0</v>
      </c>
      <c r="CI280" s="148">
        <f>100*CH280/$AI280</f>
        <v>0</v>
      </c>
      <c r="CJ280" s="145">
        <f>IF(CI280&gt;$AI$8,1,0)</f>
        <v>0</v>
      </c>
      <c r="CK280" s="148">
        <f>IF($R280=CH$17,CI280,0)</f>
        <v>0</v>
      </c>
      <c r="CL280" s="145">
        <v>0</v>
      </c>
      <c r="CM280" s="145">
        <v>0</v>
      </c>
      <c r="CN280" s="149"/>
    </row>
    <row r="281" ht="15.75" customHeight="1">
      <c r="A281" t="s" s="179">
        <v>2952</v>
      </c>
      <c r="B281" t="s" s="180">
        <v>160</v>
      </c>
      <c r="C281" t="s" s="180">
        <v>2953</v>
      </c>
      <c r="D281" t="s" s="181">
        <v>162</v>
      </c>
      <c r="E281" t="s" s="182">
        <v>79</v>
      </c>
      <c r="F281" t="s" s="130">
        <v>80</v>
      </c>
      <c r="G281" t="s" s="130">
        <v>264</v>
      </c>
      <c r="H281" t="s" s="130">
        <v>265</v>
      </c>
      <c r="I281" t="s" s="130">
        <v>64</v>
      </c>
      <c r="J281" t="s" s="130">
        <v>50</v>
      </c>
      <c r="K281" t="s" s="183">
        <f>_xlfn.IFS(Q281=0,O281,T281=1,R281,U281=1,AA281,V281=1,AD281)</f>
        <v>31</v>
      </c>
      <c r="L281" s="189">
        <f>_xlfn.IFS(Q281=0,P281,T281=1,S281,U281=1,AB281,V281=1,AE281)</f>
        <v>13.7007739</v>
      </c>
      <c r="M281" t="s" s="130">
        <f>IF(O281="Lab","over","under")</f>
        <v>2429</v>
      </c>
      <c r="N281" s="173">
        <v>0</v>
      </c>
      <c r="O281" t="s" s="184">
        <v>28</v>
      </c>
      <c r="P281" s="131">
        <f>AQ281</f>
        <v>34.0772182562651</v>
      </c>
      <c r="Q281" s="173">
        <f>T281+U281+V281</f>
        <v>1</v>
      </c>
      <c r="R281" t="s" s="197">
        <v>217</v>
      </c>
      <c r="S281" s="198">
        <f>100*0.304564066</f>
        <v>30.4564066</v>
      </c>
      <c r="T281" s="199"/>
      <c r="U281" s="173">
        <v>1</v>
      </c>
      <c r="V281" s="169"/>
      <c r="W281" s="169"/>
      <c r="X281" t="s" s="130">
        <f>IF($A281=Y281,"ok","bad")</f>
        <v>2430</v>
      </c>
      <c r="Y281" t="s" s="130">
        <v>2952</v>
      </c>
      <c r="Z281" t="s" s="130">
        <v>2953</v>
      </c>
      <c r="AA281" t="s" s="186">
        <v>31</v>
      </c>
      <c r="AB281" s="125">
        <f>100*AC281</f>
        <v>13.7007739</v>
      </c>
      <c r="AC281" s="191">
        <v>0.137007739</v>
      </c>
      <c r="AD281" t="s" s="187">
        <v>29</v>
      </c>
      <c r="AE281" s="125">
        <v>10.2407443</v>
      </c>
      <c r="AF281" s="191">
        <v>0.102407443</v>
      </c>
      <c r="AG281" s="169"/>
      <c r="AH281" s="173">
        <v>81439</v>
      </c>
      <c r="AI281" s="173">
        <v>46647</v>
      </c>
      <c r="AJ281" s="173">
        <v>320</v>
      </c>
      <c r="AK281" s="173">
        <v>1689</v>
      </c>
      <c r="AL281" s="173">
        <v>1920</v>
      </c>
      <c r="AM281" s="175">
        <f>100*AL281/$AI281</f>
        <v>4.11602032285034</v>
      </c>
      <c r="AN281" s="173">
        <f>IF(AM281&gt;$AI$8,1,0)</f>
        <v>0</v>
      </c>
      <c r="AO281" s="175">
        <f>IF($R281=AL$17,AM281,0)</f>
        <v>0</v>
      </c>
      <c r="AP281" s="173">
        <v>15896</v>
      </c>
      <c r="AQ281" s="175">
        <f>100*AP281/$AI281</f>
        <v>34.0772182562651</v>
      </c>
      <c r="AR281" s="173">
        <f>IF(AQ281&gt;$AI$8,1,0)</f>
        <v>0</v>
      </c>
      <c r="AS281" s="175">
        <f>IF($R281=AP$17,AQ281,0)</f>
        <v>0</v>
      </c>
      <c r="AT281" s="173">
        <v>4777</v>
      </c>
      <c r="AU281" s="175">
        <f>100*AT281/$AI281</f>
        <v>10.240744313675</v>
      </c>
      <c r="AV281" s="173">
        <f>IF(AU281&gt;$AI$8,1,0)</f>
        <v>0</v>
      </c>
      <c r="AW281" s="175">
        <f>IF($R281=AT$17,AU281,0)</f>
        <v>0</v>
      </c>
      <c r="AX281" s="173">
        <v>1964</v>
      </c>
      <c r="AY281" s="175">
        <f>100*AX281/$AI281</f>
        <v>4.21034578858233</v>
      </c>
      <c r="AZ281" s="173">
        <f>IF(AY281&gt;$AI$8,1,0)</f>
        <v>0</v>
      </c>
      <c r="BA281" s="175">
        <f>IF($R281=AX$17,AY281,0)</f>
        <v>0</v>
      </c>
      <c r="BB281" s="173">
        <v>6391</v>
      </c>
      <c r="BC281" s="175">
        <f>100*BB281/$AI281</f>
        <v>13.7007738975711</v>
      </c>
      <c r="BD281" s="173">
        <f>IF(BC281&gt;$AI$8,1,0)</f>
        <v>0</v>
      </c>
      <c r="BE281" s="175">
        <f>IF($R281=BB$17,BC281,0)</f>
        <v>0</v>
      </c>
      <c r="BF281" s="173">
        <v>0</v>
      </c>
      <c r="BG281" s="175">
        <f>100*BF281/$AI281</f>
        <v>0</v>
      </c>
      <c r="BH281" s="173">
        <f>IF(BG281&gt;$AI$8,1,0)</f>
        <v>0</v>
      </c>
      <c r="BI281" s="175">
        <f>IF($R281=BF$17,BG281,0)</f>
        <v>0</v>
      </c>
      <c r="BJ281" s="173">
        <v>0</v>
      </c>
      <c r="BK281" s="175">
        <f>100*BJ281/$AI281</f>
        <v>0</v>
      </c>
      <c r="BL281" s="173">
        <f>IF(BK281&gt;$AI$8,1,0)</f>
        <v>0</v>
      </c>
      <c r="BM281" s="175">
        <f>IF($R281=BJ$17,BK281,0)</f>
        <v>0</v>
      </c>
      <c r="BN281" s="173">
        <v>0</v>
      </c>
      <c r="BO281" s="175">
        <f>100*BN281/$AI281</f>
        <v>0</v>
      </c>
      <c r="BP281" s="173">
        <f>IF(BO281&gt;$AI$8,1,0)</f>
        <v>0</v>
      </c>
      <c r="BQ281" s="175">
        <f>IF($R281=BN$17,BO281,0)</f>
        <v>0</v>
      </c>
      <c r="BR281" s="173">
        <v>0</v>
      </c>
      <c r="BS281" s="175">
        <f>100*BR281/$AI281</f>
        <v>0</v>
      </c>
      <c r="BT281" s="173">
        <f>IF(BS281&gt;$AI$8,1,0)</f>
        <v>0</v>
      </c>
      <c r="BU281" s="175">
        <f>IF($R281=BR$17,BS281,0)</f>
        <v>0</v>
      </c>
      <c r="BV281" s="173">
        <v>0</v>
      </c>
      <c r="BW281" s="175">
        <f>100*BV281/$AI281</f>
        <v>0</v>
      </c>
      <c r="BX281" s="173">
        <f>IF(BW281&gt;$AI$8,1,0)</f>
        <v>0</v>
      </c>
      <c r="BY281" s="175">
        <f>IF($R281=BV$17,BW281,0)</f>
        <v>0</v>
      </c>
      <c r="BZ281" s="173">
        <v>0</v>
      </c>
      <c r="CA281" s="175">
        <f>100*BZ281/$AI281</f>
        <v>0</v>
      </c>
      <c r="CB281" s="173">
        <f>IF(CA281&gt;$AI$8,1,0)</f>
        <v>0</v>
      </c>
      <c r="CC281" s="175">
        <f>IF($R281=BZ$17,CA281,0)</f>
        <v>0</v>
      </c>
      <c r="CD281" s="173">
        <v>0</v>
      </c>
      <c r="CE281" s="175">
        <f>100*CD281/$AI281</f>
        <v>0</v>
      </c>
      <c r="CF281" s="173">
        <f>IF(CE281&gt;$AI$8,1,0)</f>
        <v>0</v>
      </c>
      <c r="CG281" s="175">
        <f>IF($R281=CD$17,CE281,0)</f>
        <v>0</v>
      </c>
      <c r="CH281" s="173">
        <v>0</v>
      </c>
      <c r="CI281" s="175">
        <f>100*CH281/$AI281</f>
        <v>0</v>
      </c>
      <c r="CJ281" s="173">
        <f>IF(CI281&gt;$AI$8,1,0)</f>
        <v>0</v>
      </c>
      <c r="CK281" s="175">
        <f>IF($R281=CH$17,CI281,0)</f>
        <v>0</v>
      </c>
      <c r="CL281" s="173">
        <v>2656</v>
      </c>
      <c r="CM281" s="173">
        <v>0</v>
      </c>
      <c r="CN281" s="176"/>
    </row>
    <row r="282" ht="15.75" customHeight="1">
      <c r="A282" t="s" s="179">
        <v>2954</v>
      </c>
      <c r="B282" t="s" s="180">
        <v>58</v>
      </c>
      <c r="C282" t="s" s="180">
        <v>1015</v>
      </c>
      <c r="D282" t="s" s="181">
        <v>60</v>
      </c>
      <c r="E282" t="s" s="188">
        <v>60</v>
      </c>
      <c r="F282" t="s" s="146">
        <v>61</v>
      </c>
      <c r="G282" t="s" s="146">
        <v>1027</v>
      </c>
      <c r="H282" t="s" s="146">
        <v>2955</v>
      </c>
      <c r="I282" t="s" s="146">
        <v>49</v>
      </c>
      <c r="J282" t="s" s="146">
        <v>2585</v>
      </c>
      <c r="K282" t="s" s="183">
        <f>_xlfn.IFS(Q282=0,O282,T282=1,R282,U282=1,AA282,V282=1,AD282)</f>
        <v>31</v>
      </c>
      <c r="L282" s="189">
        <f>_xlfn.IFS(Q282=0,P282,T282=1,S282,U282=1,AB282,V282=1,AE282)</f>
        <v>13.1058568</v>
      </c>
      <c r="M282" t="s" s="146">
        <f>IF(O282="Lab","over","under")</f>
        <v>2429</v>
      </c>
      <c r="N282" s="145">
        <v>0</v>
      </c>
      <c r="O282" t="s" s="184">
        <v>28</v>
      </c>
      <c r="P282" s="147">
        <f>AQ282</f>
        <v>41.7575156921044</v>
      </c>
      <c r="Q282" s="145">
        <f>T282+U282+V282</f>
        <v>1</v>
      </c>
      <c r="R282" t="s" s="185">
        <v>32</v>
      </c>
      <c r="S282" s="203">
        <f>BI282</f>
        <v>31.9552598046156</v>
      </c>
      <c r="T282" s="145">
        <v>0</v>
      </c>
      <c r="U282" s="145">
        <v>1</v>
      </c>
      <c r="V282" s="138"/>
      <c r="W282" s="138"/>
      <c r="X282" t="s" s="146">
        <f>IF($A282=Y282,"ok","bad")</f>
        <v>2430</v>
      </c>
      <c r="Y282" t="s" s="146">
        <v>2954</v>
      </c>
      <c r="Z282" t="s" s="146">
        <v>1015</v>
      </c>
      <c r="AA282" t="s" s="186">
        <v>31</v>
      </c>
      <c r="AB282" s="141">
        <f>100*AC282</f>
        <v>13.1058568</v>
      </c>
      <c r="AC282" s="190">
        <v>0.131058568</v>
      </c>
      <c r="AD282" t="s" s="187">
        <v>2365</v>
      </c>
      <c r="AE282" s="141">
        <v>4.0964651</v>
      </c>
      <c r="AF282" s="190">
        <v>0.040964651</v>
      </c>
      <c r="AG282" s="138"/>
      <c r="AH282" s="145">
        <v>70219</v>
      </c>
      <c r="AI282" s="145">
        <v>42378</v>
      </c>
      <c r="AJ282" s="145">
        <v>144</v>
      </c>
      <c r="AK282" s="145">
        <v>4154</v>
      </c>
      <c r="AL282" s="145">
        <v>1617</v>
      </c>
      <c r="AM282" s="148">
        <f>100*AL282/$AI282</f>
        <v>3.81565906838454</v>
      </c>
      <c r="AN282" s="145">
        <f>IF(AM282&gt;$AI$8,1,0)</f>
        <v>0</v>
      </c>
      <c r="AO282" s="148">
        <f>IF($R282=AL$17,AM282,0)</f>
        <v>0</v>
      </c>
      <c r="AP282" s="145">
        <v>17696</v>
      </c>
      <c r="AQ282" s="148">
        <f>100*AP282/$AI282</f>
        <v>41.7575156921044</v>
      </c>
      <c r="AR282" s="145">
        <f>IF(AQ282&gt;$AI$8,1,0)</f>
        <v>0</v>
      </c>
      <c r="AS282" s="148">
        <f>IF($R282=AP$17,AQ282,0)</f>
        <v>0</v>
      </c>
      <c r="AT282" s="145">
        <v>1316</v>
      </c>
      <c r="AU282" s="148">
        <f>100*AT282/$AI282</f>
        <v>3.10538486950776</v>
      </c>
      <c r="AV282" s="145">
        <f>IF(AU282&gt;$AI$8,1,0)</f>
        <v>0</v>
      </c>
      <c r="AW282" s="148">
        <f>IF($R282=AT$17,AU282,0)</f>
        <v>0</v>
      </c>
      <c r="AX282" s="145">
        <v>1736</v>
      </c>
      <c r="AY282" s="148">
        <f>100*AX282/$AI282</f>
        <v>4.09646514701024</v>
      </c>
      <c r="AZ282" s="145">
        <f>IF(AY282&gt;$AI$8,1,0)</f>
        <v>0</v>
      </c>
      <c r="BA282" s="148">
        <f>IF($R282=AX$17,AY282,0)</f>
        <v>0</v>
      </c>
      <c r="BB282" s="145">
        <v>5554</v>
      </c>
      <c r="BC282" s="148">
        <f>100*BB282/$AI282</f>
        <v>13.1058568124971</v>
      </c>
      <c r="BD282" s="145">
        <f>IF(BC282&gt;$AI$8,1,0)</f>
        <v>0</v>
      </c>
      <c r="BE282" s="148">
        <f>IF($R282=BB$17,BC282,0)</f>
        <v>0</v>
      </c>
      <c r="BF282" s="145">
        <v>13542</v>
      </c>
      <c r="BG282" s="148">
        <f>100*BF282/$AI282</f>
        <v>31.9552598046156</v>
      </c>
      <c r="BH282" s="145">
        <f>IF(BG282&gt;$AI$8,1,0)</f>
        <v>0</v>
      </c>
      <c r="BI282" s="148">
        <f>IF($R282=BF$17,BG282,0)</f>
        <v>31.9552598046156</v>
      </c>
      <c r="BJ282" s="145">
        <v>0</v>
      </c>
      <c r="BK282" s="148">
        <f>100*BJ282/$AI282</f>
        <v>0</v>
      </c>
      <c r="BL282" s="145">
        <f>IF(BK282&gt;$AI$8,1,0)</f>
        <v>0</v>
      </c>
      <c r="BM282" s="148">
        <f>IF($R282=BJ$17,BK282,0)</f>
        <v>0</v>
      </c>
      <c r="BN282" s="145">
        <v>0</v>
      </c>
      <c r="BO282" s="148">
        <f>100*BN282/$AI282</f>
        <v>0</v>
      </c>
      <c r="BP282" s="145">
        <f>IF(BO282&gt;$AI$8,1,0)</f>
        <v>0</v>
      </c>
      <c r="BQ282" s="148">
        <f>IF($R282=BN$17,BO282,0)</f>
        <v>0</v>
      </c>
      <c r="BR282" s="145">
        <v>0</v>
      </c>
      <c r="BS282" s="148">
        <f>100*BR282/$AI282</f>
        <v>0</v>
      </c>
      <c r="BT282" s="145">
        <f>IF(BS282&gt;$AI$8,1,0)</f>
        <v>0</v>
      </c>
      <c r="BU282" s="148">
        <f>IF($R282=BR$17,BS282,0)</f>
        <v>0</v>
      </c>
      <c r="BV282" s="145">
        <v>0</v>
      </c>
      <c r="BW282" s="148">
        <f>100*BV282/$AI282</f>
        <v>0</v>
      </c>
      <c r="BX282" s="145">
        <f>IF(BW282&gt;$AI$8,1,0)</f>
        <v>0</v>
      </c>
      <c r="BY282" s="148">
        <f>IF($R282=BV$17,BW282,0)</f>
        <v>0</v>
      </c>
      <c r="BZ282" s="145">
        <v>0</v>
      </c>
      <c r="CA282" s="148">
        <f>100*BZ282/$AI282</f>
        <v>0</v>
      </c>
      <c r="CB282" s="145">
        <f>IF(CA282&gt;$AI$8,1,0)</f>
        <v>0</v>
      </c>
      <c r="CC282" s="148">
        <f>IF($R282=BZ$17,CA282,0)</f>
        <v>0</v>
      </c>
      <c r="CD282" s="145">
        <v>0</v>
      </c>
      <c r="CE282" s="148">
        <f>100*CD282/$AI282</f>
        <v>0</v>
      </c>
      <c r="CF282" s="145">
        <f>IF(CE282&gt;$AI$8,1,0)</f>
        <v>0</v>
      </c>
      <c r="CG282" s="148">
        <f>IF($R282=CD$17,CE282,0)</f>
        <v>0</v>
      </c>
      <c r="CH282" s="145">
        <v>0</v>
      </c>
      <c r="CI282" s="148">
        <f>100*CH282/$AI282</f>
        <v>0</v>
      </c>
      <c r="CJ282" s="145">
        <f>IF(CI282&gt;$AI$8,1,0)</f>
        <v>0</v>
      </c>
      <c r="CK282" s="148">
        <f>IF($R282=CH$17,CI282,0)</f>
        <v>0</v>
      </c>
      <c r="CL282" s="145">
        <v>550</v>
      </c>
      <c r="CM282" s="145">
        <v>0</v>
      </c>
      <c r="CN282" s="149"/>
    </row>
    <row r="283" ht="15.75" customHeight="1">
      <c r="A283" t="s" s="179">
        <v>2956</v>
      </c>
      <c r="B283" t="s" s="180">
        <v>58</v>
      </c>
      <c r="C283" t="s" s="180">
        <v>1002</v>
      </c>
      <c r="D283" t="s" s="181">
        <v>60</v>
      </c>
      <c r="E283" t="s" s="182">
        <v>60</v>
      </c>
      <c r="F283" t="s" s="130">
        <v>61</v>
      </c>
      <c r="G283" t="s" s="130">
        <v>662</v>
      </c>
      <c r="H283" t="s" s="130">
        <v>2957</v>
      </c>
      <c r="I283" t="s" s="130">
        <v>49</v>
      </c>
      <c r="J283" t="s" s="130">
        <v>2585</v>
      </c>
      <c r="K283" t="s" s="183">
        <f>_xlfn.IFS(Q283=0,O283,T283=1,R283,U283=1,AA283,V283=1,AD283)</f>
        <v>32</v>
      </c>
      <c r="L283" s="189">
        <f>_xlfn.IFS(Q283=0,P283,T283=1,S283,U283=1,AB283,V283=1,AE283)</f>
        <v>31.9986182676531</v>
      </c>
      <c r="M283" t="s" s="130">
        <f>IF(O283="Lab","over","under")</f>
        <v>2429</v>
      </c>
      <c r="N283" s="173">
        <v>0</v>
      </c>
      <c r="O283" t="s" s="184">
        <v>28</v>
      </c>
      <c r="P283" s="131">
        <f>AQ283</f>
        <v>42.1860157172054</v>
      </c>
      <c r="Q283" s="173">
        <f>T283+U283+V283</f>
        <v>1</v>
      </c>
      <c r="R283" t="s" s="185">
        <v>32</v>
      </c>
      <c r="S283" s="131">
        <f>BI283</f>
        <v>31.9986182676531</v>
      </c>
      <c r="T283" s="173">
        <v>1</v>
      </c>
      <c r="U283" s="169"/>
      <c r="V283" s="169"/>
      <c r="W283" s="169"/>
      <c r="X283" t="s" s="130">
        <f>IF($A283=Y283,"ok","bad")</f>
        <v>2430</v>
      </c>
      <c r="Y283" t="s" s="130">
        <v>2956</v>
      </c>
      <c r="Z283" t="s" s="130">
        <v>1002</v>
      </c>
      <c r="AA283" t="s" s="186">
        <v>31</v>
      </c>
      <c r="AB283" s="125">
        <f>100*AC283</f>
        <v>12.1851521</v>
      </c>
      <c r="AC283" s="191">
        <v>0.121851521</v>
      </c>
      <c r="AD283" t="s" s="187">
        <v>2365</v>
      </c>
      <c r="AE283" s="125">
        <v>4.764098</v>
      </c>
      <c r="AF283" s="191">
        <v>0.04764098</v>
      </c>
      <c r="AG283" s="169"/>
      <c r="AH283" s="173">
        <v>67579</v>
      </c>
      <c r="AI283" s="173">
        <v>34739</v>
      </c>
      <c r="AJ283" s="173">
        <v>166</v>
      </c>
      <c r="AK283" s="173">
        <v>3539</v>
      </c>
      <c r="AL283" s="173">
        <v>1366</v>
      </c>
      <c r="AM283" s="175">
        <f>100*AL283/$AI283</f>
        <v>3.93217997063819</v>
      </c>
      <c r="AN283" s="173">
        <f>IF(AM283&gt;$AI$8,1,0)</f>
        <v>0</v>
      </c>
      <c r="AO283" s="175">
        <f>IF($R283=AL$17,AM283,0)</f>
        <v>0</v>
      </c>
      <c r="AP283" s="173">
        <v>14655</v>
      </c>
      <c r="AQ283" s="175">
        <f>100*AP283/$AI283</f>
        <v>42.1860157172054</v>
      </c>
      <c r="AR283" s="173">
        <f>IF(AQ283&gt;$AI$8,1,0)</f>
        <v>0</v>
      </c>
      <c r="AS283" s="175">
        <f>IF($R283=AP$17,AQ283,0)</f>
        <v>0</v>
      </c>
      <c r="AT283" s="173">
        <v>1142</v>
      </c>
      <c r="AU283" s="175">
        <f>100*AT283/$AI283</f>
        <v>3.28737154207087</v>
      </c>
      <c r="AV283" s="173">
        <f>IF(AU283&gt;$AI$8,1,0)</f>
        <v>0</v>
      </c>
      <c r="AW283" s="175">
        <f>IF($R283=AT$17,AU283,0)</f>
        <v>0</v>
      </c>
      <c r="AX283" s="173">
        <v>1655</v>
      </c>
      <c r="AY283" s="175">
        <f>100*AX283/$AI283</f>
        <v>4.76409798785227</v>
      </c>
      <c r="AZ283" s="173">
        <f>IF(AY283&gt;$AI$8,1,0)</f>
        <v>0</v>
      </c>
      <c r="BA283" s="175">
        <f>IF($R283=AX$17,AY283,0)</f>
        <v>0</v>
      </c>
      <c r="BB283" s="173">
        <v>4233</v>
      </c>
      <c r="BC283" s="175">
        <f>100*BB283/$AI283</f>
        <v>12.1851521344886</v>
      </c>
      <c r="BD283" s="173">
        <f>IF(BC283&gt;$AI$8,1,0)</f>
        <v>0</v>
      </c>
      <c r="BE283" s="175">
        <f>IF($R283=BB$17,BC283,0)</f>
        <v>0</v>
      </c>
      <c r="BF283" s="173">
        <v>11116</v>
      </c>
      <c r="BG283" s="175">
        <f>100*BF283/$AI283</f>
        <v>31.9986182676531</v>
      </c>
      <c r="BH283" s="173">
        <f>IF(BG283&gt;$AI$8,1,0)</f>
        <v>0</v>
      </c>
      <c r="BI283" s="175">
        <f>IF($R283=BF$17,BG283,0)</f>
        <v>31.9986182676531</v>
      </c>
      <c r="BJ283" s="173">
        <v>0</v>
      </c>
      <c r="BK283" s="175">
        <f>100*BJ283/$AI283</f>
        <v>0</v>
      </c>
      <c r="BL283" s="173">
        <f>IF(BK283&gt;$AI$8,1,0)</f>
        <v>0</v>
      </c>
      <c r="BM283" s="175">
        <f>IF($R283=BJ$17,BK283,0)</f>
        <v>0</v>
      </c>
      <c r="BN283" s="173">
        <v>0</v>
      </c>
      <c r="BO283" s="175">
        <f>100*BN283/$AI283</f>
        <v>0</v>
      </c>
      <c r="BP283" s="173">
        <f>IF(BO283&gt;$AI$8,1,0)</f>
        <v>0</v>
      </c>
      <c r="BQ283" s="175">
        <f>IF($R283=BN$17,BO283,0)</f>
        <v>0</v>
      </c>
      <c r="BR283" s="173">
        <v>0</v>
      </c>
      <c r="BS283" s="175">
        <f>100*BR283/$AI283</f>
        <v>0</v>
      </c>
      <c r="BT283" s="173">
        <f>IF(BS283&gt;$AI$8,1,0)</f>
        <v>0</v>
      </c>
      <c r="BU283" s="175">
        <f>IF($R283=BR$17,BS283,0)</f>
        <v>0</v>
      </c>
      <c r="BV283" s="173">
        <v>0</v>
      </c>
      <c r="BW283" s="175">
        <f>100*BV283/$AI283</f>
        <v>0</v>
      </c>
      <c r="BX283" s="173">
        <f>IF(BW283&gt;$AI$8,1,0)</f>
        <v>0</v>
      </c>
      <c r="BY283" s="175">
        <f>IF($R283=BV$17,BW283,0)</f>
        <v>0</v>
      </c>
      <c r="BZ283" s="173">
        <v>0</v>
      </c>
      <c r="CA283" s="175">
        <f>100*BZ283/$AI283</f>
        <v>0</v>
      </c>
      <c r="CB283" s="173">
        <f>IF(CA283&gt;$AI$8,1,0)</f>
        <v>0</v>
      </c>
      <c r="CC283" s="175">
        <f>IF($R283=BZ$17,CA283,0)</f>
        <v>0</v>
      </c>
      <c r="CD283" s="173">
        <v>0</v>
      </c>
      <c r="CE283" s="175">
        <f>100*CD283/$AI283</f>
        <v>0</v>
      </c>
      <c r="CF283" s="173">
        <f>IF(CE283&gt;$AI$8,1,0)</f>
        <v>0</v>
      </c>
      <c r="CG283" s="175">
        <f>IF($R283=CD$17,CE283,0)</f>
        <v>0</v>
      </c>
      <c r="CH283" s="173">
        <v>0</v>
      </c>
      <c r="CI283" s="175">
        <f>100*CH283/$AI283</f>
        <v>0</v>
      </c>
      <c r="CJ283" s="173">
        <f>IF(CI283&gt;$AI$8,1,0)</f>
        <v>0</v>
      </c>
      <c r="CK283" s="175">
        <f>IF($R283=CH$17,CI283,0)</f>
        <v>0</v>
      </c>
      <c r="CL283" s="173">
        <v>176</v>
      </c>
      <c r="CM283" s="173">
        <v>0</v>
      </c>
      <c r="CN283" s="176"/>
    </row>
    <row r="284" ht="15.75" customHeight="1">
      <c r="A284" t="s" s="179">
        <v>2958</v>
      </c>
      <c r="B284" t="s" s="180">
        <v>58</v>
      </c>
      <c r="C284" t="s" s="180">
        <v>884</v>
      </c>
      <c r="D284" t="s" s="181">
        <v>60</v>
      </c>
      <c r="E284" t="s" s="188">
        <v>60</v>
      </c>
      <c r="F284" t="s" s="146">
        <v>61</v>
      </c>
      <c r="G284" t="s" s="146">
        <v>207</v>
      </c>
      <c r="H284" t="s" s="146">
        <v>2959</v>
      </c>
      <c r="I284" t="s" s="146">
        <v>64</v>
      </c>
      <c r="J284" t="s" s="146">
        <v>2585</v>
      </c>
      <c r="K284" t="s" s="183">
        <f>_xlfn.IFS(Q284=0,O284,T284=1,R284,U284=1,AA284,V284=1,AD284)</f>
        <v>32</v>
      </c>
      <c r="L284" s="189">
        <f>_xlfn.IFS(Q284=0,P284,T284=1,S284,U284=1,AB284,V284=1,AE284)</f>
        <v>27.3612935826175</v>
      </c>
      <c r="M284" t="s" s="146">
        <f>IF(O284="Lab","over","under")</f>
        <v>2429</v>
      </c>
      <c r="N284" s="145">
        <v>0</v>
      </c>
      <c r="O284" t="s" s="184">
        <v>28</v>
      </c>
      <c r="P284" s="147">
        <f>AQ284</f>
        <v>42.0515411824154</v>
      </c>
      <c r="Q284" s="145">
        <f>T284+U284+V284</f>
        <v>1</v>
      </c>
      <c r="R284" t="s" s="185">
        <v>32</v>
      </c>
      <c r="S284" s="147">
        <f>BI284</f>
        <v>27.3612935826175</v>
      </c>
      <c r="T284" s="145">
        <v>1</v>
      </c>
      <c r="U284" s="138"/>
      <c r="V284" s="138"/>
      <c r="W284" s="138"/>
      <c r="X284" t="s" s="146">
        <f>IF($A284=Y284,"ok","bad")</f>
        <v>2430</v>
      </c>
      <c r="Y284" t="s" s="146">
        <v>2958</v>
      </c>
      <c r="Z284" t="s" s="146">
        <v>884</v>
      </c>
      <c r="AA284" t="s" s="186">
        <v>31</v>
      </c>
      <c r="AB284" s="141">
        <f>100*AC284</f>
        <v>10.9489641</v>
      </c>
      <c r="AC284" s="190">
        <v>0.109489641</v>
      </c>
      <c r="AD284" t="s" s="187">
        <v>29</v>
      </c>
      <c r="AE284" s="141">
        <v>7.8403234</v>
      </c>
      <c r="AF284" s="190">
        <v>0.078403234</v>
      </c>
      <c r="AG284" s="138"/>
      <c r="AH284" s="145">
        <v>78411</v>
      </c>
      <c r="AI284" s="145">
        <v>49475</v>
      </c>
      <c r="AJ284" s="145">
        <v>173</v>
      </c>
      <c r="AK284" s="145">
        <v>7268</v>
      </c>
      <c r="AL284" s="145">
        <v>3254</v>
      </c>
      <c r="AM284" s="148">
        <f>100*AL284/$AI284</f>
        <v>6.57705912076806</v>
      </c>
      <c r="AN284" s="145">
        <f>IF(AM284&gt;$AI$8,1,0)</f>
        <v>0</v>
      </c>
      <c r="AO284" s="148">
        <f>IF($R284=AL$17,AM284,0)</f>
        <v>0</v>
      </c>
      <c r="AP284" s="145">
        <v>20805</v>
      </c>
      <c r="AQ284" s="148">
        <f>100*AP284/$AI284</f>
        <v>42.0515411824154</v>
      </c>
      <c r="AR284" s="145">
        <f>IF(AQ284&gt;$AI$8,1,0)</f>
        <v>0</v>
      </c>
      <c r="AS284" s="148">
        <f>IF($R284=AP$17,AQ284,0)</f>
        <v>0</v>
      </c>
      <c r="AT284" s="145">
        <v>3879</v>
      </c>
      <c r="AU284" s="148">
        <f>100*AT284/$AI284</f>
        <v>7.84032339565437</v>
      </c>
      <c r="AV284" s="145">
        <f>IF(AU284&gt;$AI$8,1,0)</f>
        <v>0</v>
      </c>
      <c r="AW284" s="148">
        <f>IF($R284=AT$17,AU284,0)</f>
        <v>0</v>
      </c>
      <c r="AX284" s="145">
        <v>1818</v>
      </c>
      <c r="AY284" s="148">
        <f>100*AX284/$AI284</f>
        <v>3.67458312278929</v>
      </c>
      <c r="AZ284" s="145">
        <f>IF(AY284&gt;$AI$8,1,0)</f>
        <v>0</v>
      </c>
      <c r="BA284" s="148">
        <f>IF($R284=AX$17,AY284,0)</f>
        <v>0</v>
      </c>
      <c r="BB284" s="145">
        <v>5417</v>
      </c>
      <c r="BC284" s="148">
        <f>100*BB284/$AI284</f>
        <v>10.9489641232946</v>
      </c>
      <c r="BD284" s="145">
        <f>IF(BC284&gt;$AI$8,1,0)</f>
        <v>0</v>
      </c>
      <c r="BE284" s="148">
        <f>IF($R284=BB$17,BC284,0)</f>
        <v>0</v>
      </c>
      <c r="BF284" s="145">
        <v>13537</v>
      </c>
      <c r="BG284" s="148">
        <f>100*BF284/$AI284</f>
        <v>27.3612935826175</v>
      </c>
      <c r="BH284" s="145">
        <f>IF(BG284&gt;$AI$8,1,0)</f>
        <v>0</v>
      </c>
      <c r="BI284" s="148">
        <f>IF($R284=BF$17,BG284,0)</f>
        <v>27.3612935826175</v>
      </c>
      <c r="BJ284" s="145">
        <v>0</v>
      </c>
      <c r="BK284" s="148">
        <f>100*BJ284/$AI284</f>
        <v>0</v>
      </c>
      <c r="BL284" s="145">
        <f>IF(BK284&gt;$AI$8,1,0)</f>
        <v>0</v>
      </c>
      <c r="BM284" s="148">
        <f>IF($R284=BJ$17,BK284,0)</f>
        <v>0</v>
      </c>
      <c r="BN284" s="145">
        <v>0</v>
      </c>
      <c r="BO284" s="148">
        <f>100*BN284/$AI284</f>
        <v>0</v>
      </c>
      <c r="BP284" s="145">
        <f>IF(BO284&gt;$AI$8,1,0)</f>
        <v>0</v>
      </c>
      <c r="BQ284" s="148">
        <f>IF($R284=BN$17,BO284,0)</f>
        <v>0</v>
      </c>
      <c r="BR284" s="145">
        <v>0</v>
      </c>
      <c r="BS284" s="148">
        <f>100*BR284/$AI284</f>
        <v>0</v>
      </c>
      <c r="BT284" s="145">
        <f>IF(BS284&gt;$AI$8,1,0)</f>
        <v>0</v>
      </c>
      <c r="BU284" s="148">
        <f>IF($R284=BR$17,BS284,0)</f>
        <v>0</v>
      </c>
      <c r="BV284" s="145">
        <v>0</v>
      </c>
      <c r="BW284" s="148">
        <f>100*BV284/$AI284</f>
        <v>0</v>
      </c>
      <c r="BX284" s="145">
        <f>IF(BW284&gt;$AI$8,1,0)</f>
        <v>0</v>
      </c>
      <c r="BY284" s="148">
        <f>IF($R284=BV$17,BW284,0)</f>
        <v>0</v>
      </c>
      <c r="BZ284" s="145">
        <v>0</v>
      </c>
      <c r="CA284" s="148">
        <f>100*BZ284/$AI284</f>
        <v>0</v>
      </c>
      <c r="CB284" s="145">
        <f>IF(CA284&gt;$AI$8,1,0)</f>
        <v>0</v>
      </c>
      <c r="CC284" s="148">
        <f>IF($R284=BZ$17,CA284,0)</f>
        <v>0</v>
      </c>
      <c r="CD284" s="145">
        <v>0</v>
      </c>
      <c r="CE284" s="148">
        <f>100*CD284/$AI284</f>
        <v>0</v>
      </c>
      <c r="CF284" s="145">
        <f>IF(CE284&gt;$AI$8,1,0)</f>
        <v>0</v>
      </c>
      <c r="CG284" s="148">
        <f>IF($R284=CD$17,CE284,0)</f>
        <v>0</v>
      </c>
      <c r="CH284" s="145">
        <v>0</v>
      </c>
      <c r="CI284" s="148">
        <f>100*CH284/$AI284</f>
        <v>0</v>
      </c>
      <c r="CJ284" s="145">
        <f>IF(CI284&gt;$AI$8,1,0)</f>
        <v>0</v>
      </c>
      <c r="CK284" s="148">
        <f>IF($R284=CH$17,CI284,0)</f>
        <v>0</v>
      </c>
      <c r="CL284" s="145">
        <v>0</v>
      </c>
      <c r="CM284" s="145">
        <v>0</v>
      </c>
      <c r="CN284" s="149"/>
    </row>
    <row r="285" ht="15.75" customHeight="1">
      <c r="A285" t="s" s="179">
        <v>2960</v>
      </c>
      <c r="B285" t="s" s="180">
        <v>58</v>
      </c>
      <c r="C285" t="s" s="180">
        <v>2961</v>
      </c>
      <c r="D285" t="s" s="181">
        <v>60</v>
      </c>
      <c r="E285" t="s" s="182">
        <v>60</v>
      </c>
      <c r="F285" t="s" s="130">
        <v>61</v>
      </c>
      <c r="G285" t="s" s="130">
        <v>366</v>
      </c>
      <c r="H285" t="s" s="130">
        <v>816</v>
      </c>
      <c r="I285" t="s" s="130">
        <v>49</v>
      </c>
      <c r="J285" t="s" s="130">
        <v>2585</v>
      </c>
      <c r="K285" t="s" s="183">
        <f>_xlfn.IFS(Q285=0,O285,T285=1,R285,U285=1,AA285,V285=1,AD285)</f>
        <v>32</v>
      </c>
      <c r="L285" s="189">
        <f>_xlfn.IFS(Q285=0,P285,T285=1,S285,U285=1,AB285,V285=1,AE285)</f>
        <v>33.0773450356555</v>
      </c>
      <c r="M285" t="s" s="130">
        <f>IF(O285="Lab","over","under")</f>
        <v>2429</v>
      </c>
      <c r="N285" s="173">
        <v>0</v>
      </c>
      <c r="O285" t="s" s="184">
        <v>28</v>
      </c>
      <c r="P285" s="131">
        <f>AQ285</f>
        <v>41.2287438288535</v>
      </c>
      <c r="Q285" s="173">
        <f>T285+U285+V285</f>
        <v>1</v>
      </c>
      <c r="R285" t="s" s="185">
        <v>32</v>
      </c>
      <c r="S285" s="210">
        <f>BI285</f>
        <v>33.0773450356555</v>
      </c>
      <c r="T285" s="173">
        <v>1</v>
      </c>
      <c r="U285" s="169"/>
      <c r="V285" s="169"/>
      <c r="W285" s="169"/>
      <c r="X285" t="s" s="130">
        <f>IF($A285=Y285,"ok","bad")</f>
        <v>2430</v>
      </c>
      <c r="Y285" t="s" s="130">
        <v>2960</v>
      </c>
      <c r="Z285" t="s" s="130">
        <v>2961</v>
      </c>
      <c r="AA285" t="s" s="186">
        <v>31</v>
      </c>
      <c r="AB285" s="125">
        <f>100*AC285</f>
        <v>10.2446517</v>
      </c>
      <c r="AC285" s="191">
        <v>0.102446517</v>
      </c>
      <c r="AD285" t="s" s="187">
        <v>27</v>
      </c>
      <c r="AE285" s="125">
        <v>5.7004937</v>
      </c>
      <c r="AF285" s="191">
        <v>0.057004937</v>
      </c>
      <c r="AG285" s="169"/>
      <c r="AH285" s="173">
        <v>76188</v>
      </c>
      <c r="AI285" s="173">
        <v>45575</v>
      </c>
      <c r="AJ285" s="173">
        <v>206</v>
      </c>
      <c r="AK285" s="173">
        <v>3715</v>
      </c>
      <c r="AL285" s="173">
        <v>2598</v>
      </c>
      <c r="AM285" s="175">
        <f>100*AL285/$AI285</f>
        <v>5.70049369171695</v>
      </c>
      <c r="AN285" s="173">
        <f>IF(AM285&gt;$AI$8,1,0)</f>
        <v>0</v>
      </c>
      <c r="AO285" s="175">
        <f>IF($R285=AL$17,AM285,0)</f>
        <v>0</v>
      </c>
      <c r="AP285" s="173">
        <v>18790</v>
      </c>
      <c r="AQ285" s="175">
        <f>100*AP285/$AI285</f>
        <v>41.2287438288535</v>
      </c>
      <c r="AR285" s="173">
        <f>IF(AQ285&gt;$AI$8,1,0)</f>
        <v>0</v>
      </c>
      <c r="AS285" s="175">
        <f>IF($R285=AP$17,AQ285,0)</f>
        <v>0</v>
      </c>
      <c r="AT285" s="173">
        <v>1949</v>
      </c>
      <c r="AU285" s="175">
        <f>100*AT285/$AI285</f>
        <v>4.27646736149205</v>
      </c>
      <c r="AV285" s="173">
        <f>IF(AU285&gt;$AI$8,1,0)</f>
        <v>0</v>
      </c>
      <c r="AW285" s="175">
        <f>IF($R285=AT$17,AU285,0)</f>
        <v>0</v>
      </c>
      <c r="AX285" s="173">
        <v>2129</v>
      </c>
      <c r="AY285" s="175">
        <f>100*AX285/$AI285</f>
        <v>4.67142073505211</v>
      </c>
      <c r="AZ285" s="173">
        <f>IF(AY285&gt;$AI$8,1,0)</f>
        <v>0</v>
      </c>
      <c r="BA285" s="175">
        <f>IF($R285=AX$17,AY285,0)</f>
        <v>0</v>
      </c>
      <c r="BB285" s="173">
        <v>4669</v>
      </c>
      <c r="BC285" s="175">
        <f>100*BB285/$AI285</f>
        <v>10.2446516730664</v>
      </c>
      <c r="BD285" s="173">
        <f>IF(BC285&gt;$AI$8,1,0)</f>
        <v>0</v>
      </c>
      <c r="BE285" s="175">
        <f>IF($R285=BB$17,BC285,0)</f>
        <v>0</v>
      </c>
      <c r="BF285" s="173">
        <v>15075</v>
      </c>
      <c r="BG285" s="175">
        <f>100*BF285/$AI285</f>
        <v>33.0773450356555</v>
      </c>
      <c r="BH285" s="173">
        <f>IF(BG285&gt;$AI$8,1,0)</f>
        <v>0</v>
      </c>
      <c r="BI285" s="175">
        <f>IF($R285=BF$17,BG285,0)</f>
        <v>33.0773450356555</v>
      </c>
      <c r="BJ285" s="173">
        <v>0</v>
      </c>
      <c r="BK285" s="175">
        <f>100*BJ285/$AI285</f>
        <v>0</v>
      </c>
      <c r="BL285" s="173">
        <f>IF(BK285&gt;$AI$8,1,0)</f>
        <v>0</v>
      </c>
      <c r="BM285" s="175">
        <f>IF($R285=BJ$17,BK285,0)</f>
        <v>0</v>
      </c>
      <c r="BN285" s="173">
        <v>0</v>
      </c>
      <c r="BO285" s="175">
        <f>100*BN285/$AI285</f>
        <v>0</v>
      </c>
      <c r="BP285" s="173">
        <f>IF(BO285&gt;$AI$8,1,0)</f>
        <v>0</v>
      </c>
      <c r="BQ285" s="175">
        <f>IF($R285=BN$17,BO285,0)</f>
        <v>0</v>
      </c>
      <c r="BR285" s="173">
        <v>0</v>
      </c>
      <c r="BS285" s="175">
        <f>100*BR285/$AI285</f>
        <v>0</v>
      </c>
      <c r="BT285" s="173">
        <f>IF(BS285&gt;$AI$8,1,0)</f>
        <v>0</v>
      </c>
      <c r="BU285" s="175">
        <f>IF($R285=BR$17,BS285,0)</f>
        <v>0</v>
      </c>
      <c r="BV285" s="173">
        <v>0</v>
      </c>
      <c r="BW285" s="175">
        <f>100*BV285/$AI285</f>
        <v>0</v>
      </c>
      <c r="BX285" s="173">
        <f>IF(BW285&gt;$AI$8,1,0)</f>
        <v>0</v>
      </c>
      <c r="BY285" s="175">
        <f>IF($R285=BV$17,BW285,0)</f>
        <v>0</v>
      </c>
      <c r="BZ285" s="173">
        <v>0</v>
      </c>
      <c r="CA285" s="175">
        <f>100*BZ285/$AI285</f>
        <v>0</v>
      </c>
      <c r="CB285" s="173">
        <f>IF(CA285&gt;$AI$8,1,0)</f>
        <v>0</v>
      </c>
      <c r="CC285" s="175">
        <f>IF($R285=BZ$17,CA285,0)</f>
        <v>0</v>
      </c>
      <c r="CD285" s="173">
        <v>0</v>
      </c>
      <c r="CE285" s="175">
        <f>100*CD285/$AI285</f>
        <v>0</v>
      </c>
      <c r="CF285" s="173">
        <f>IF(CE285&gt;$AI$8,1,0)</f>
        <v>0</v>
      </c>
      <c r="CG285" s="175">
        <f>IF($R285=CD$17,CE285,0)</f>
        <v>0</v>
      </c>
      <c r="CH285" s="173">
        <v>0</v>
      </c>
      <c r="CI285" s="175">
        <f>100*CH285/$AI285</f>
        <v>0</v>
      </c>
      <c r="CJ285" s="173">
        <f>IF(CI285&gt;$AI$8,1,0)</f>
        <v>0</v>
      </c>
      <c r="CK285" s="175">
        <f>IF($R285=CH$17,CI285,0)</f>
        <v>0</v>
      </c>
      <c r="CL285" s="173">
        <v>0</v>
      </c>
      <c r="CM285" s="173">
        <v>0</v>
      </c>
      <c r="CN285" s="176"/>
    </row>
    <row r="286" ht="15.75" customHeight="1">
      <c r="A286" t="s" s="179">
        <v>2962</v>
      </c>
      <c r="B286" t="s" s="180">
        <v>166</v>
      </c>
      <c r="C286" t="s" s="180">
        <v>404</v>
      </c>
      <c r="D286" t="s" s="181">
        <v>169</v>
      </c>
      <c r="E286" t="s" s="188">
        <v>79</v>
      </c>
      <c r="F286" t="s" s="146">
        <v>80</v>
      </c>
      <c r="G286" t="s" s="146">
        <v>405</v>
      </c>
      <c r="H286" t="s" s="146">
        <v>406</v>
      </c>
      <c r="I286" t="s" s="146">
        <v>64</v>
      </c>
      <c r="J286" t="s" s="146">
        <v>50</v>
      </c>
      <c r="K286" t="s" s="183">
        <f>_xlfn.IFS(Q286=0,O286,T286=1,R286,U286=1,AA286,V286=1,AD286)</f>
        <v>31</v>
      </c>
      <c r="L286" s="189">
        <f>_xlfn.IFS(Q286=0,P286,T286=1,S286,U286=1,AB286,V286=1,AE286)</f>
        <v>9.951187900000001</v>
      </c>
      <c r="M286" t="s" s="146">
        <f>IF(O286="Lab","over","under")</f>
        <v>2429</v>
      </c>
      <c r="N286" s="145">
        <v>0</v>
      </c>
      <c r="O286" t="s" s="184">
        <v>28</v>
      </c>
      <c r="P286" s="147">
        <f>AQ286</f>
        <v>31.6172703001537</v>
      </c>
      <c r="Q286" s="145">
        <f>T286+U286+V286</f>
        <v>1</v>
      </c>
      <c r="R286" t="s" s="197">
        <v>217</v>
      </c>
      <c r="S286" s="211">
        <f>100*0.297106335</f>
        <v>29.7106335</v>
      </c>
      <c r="T286" s="277"/>
      <c r="U286" s="145">
        <v>1</v>
      </c>
      <c r="V286" s="138"/>
      <c r="W286" s="138"/>
      <c r="X286" t="s" s="146">
        <f>IF($A286=Y286,"ok","bad")</f>
        <v>2430</v>
      </c>
      <c r="Y286" t="s" s="146">
        <v>2962</v>
      </c>
      <c r="Z286" t="s" s="146">
        <v>404</v>
      </c>
      <c r="AA286" t="s" s="186">
        <v>31</v>
      </c>
      <c r="AB286" s="141">
        <f>100*AC286</f>
        <v>9.951187900000001</v>
      </c>
      <c r="AC286" s="190">
        <v>0.099511879</v>
      </c>
      <c r="AD286" t="s" s="187">
        <v>217</v>
      </c>
      <c r="AE286" s="141">
        <v>9.565545699999999</v>
      </c>
      <c r="AF286" s="190">
        <v>0.095655457</v>
      </c>
      <c r="AG286" s="138"/>
      <c r="AH286" s="145">
        <v>77897</v>
      </c>
      <c r="AI286" s="145">
        <v>37081</v>
      </c>
      <c r="AJ286" s="145">
        <v>219</v>
      </c>
      <c r="AK286" s="145">
        <v>707</v>
      </c>
      <c r="AL286" s="145">
        <v>3055</v>
      </c>
      <c r="AM286" s="148">
        <f>100*AL286/$AI286</f>
        <v>8.238720638601979</v>
      </c>
      <c r="AN286" s="145">
        <f>IF(AM286&gt;$AI$8,1,0)</f>
        <v>0</v>
      </c>
      <c r="AO286" s="148">
        <f>IF($R286=AL$17,AM286,0)</f>
        <v>0</v>
      </c>
      <c r="AP286" s="145">
        <v>11724</v>
      </c>
      <c r="AQ286" s="148">
        <f>100*AP286/$AI286</f>
        <v>31.6172703001537</v>
      </c>
      <c r="AR286" s="145">
        <f>IF(AQ286&gt;$AI$8,1,0)</f>
        <v>0</v>
      </c>
      <c r="AS286" s="148">
        <f>IF($R286=AP$17,AQ286,0)</f>
        <v>0</v>
      </c>
      <c r="AT286" s="145">
        <v>756</v>
      </c>
      <c r="AU286" s="148">
        <f>100*AT286/$AI286</f>
        <v>2.03877996817777</v>
      </c>
      <c r="AV286" s="145">
        <f>IF(AU286&gt;$AI$8,1,0)</f>
        <v>0</v>
      </c>
      <c r="AW286" s="148">
        <f>IF($R286=AT$17,AU286,0)</f>
        <v>0</v>
      </c>
      <c r="AX286" s="145">
        <v>2958</v>
      </c>
      <c r="AY286" s="148">
        <f>100*AX286/$AI286</f>
        <v>7.97713114533049</v>
      </c>
      <c r="AZ286" s="145">
        <f>IF(AY286&gt;$AI$8,1,0)</f>
        <v>0</v>
      </c>
      <c r="BA286" s="148">
        <f>IF($R286=AX$17,AY286,0)</f>
        <v>0</v>
      </c>
      <c r="BB286" s="145">
        <v>3690</v>
      </c>
      <c r="BC286" s="148">
        <f>100*BB286/$AI286</f>
        <v>9.95118793991532</v>
      </c>
      <c r="BD286" s="145">
        <f>IF(BC286&gt;$AI$8,1,0)</f>
        <v>0</v>
      </c>
      <c r="BE286" s="148">
        <f>IF($R286=BB$17,BC286,0)</f>
        <v>0</v>
      </c>
      <c r="BF286" s="145">
        <v>0</v>
      </c>
      <c r="BG286" s="148">
        <f>100*BF286/$AI286</f>
        <v>0</v>
      </c>
      <c r="BH286" s="145">
        <f>IF(BG286&gt;$AI$8,1,0)</f>
        <v>0</v>
      </c>
      <c r="BI286" s="148">
        <f>IF($R286=BF$17,BG286,0)</f>
        <v>0</v>
      </c>
      <c r="BJ286" s="145">
        <v>0</v>
      </c>
      <c r="BK286" s="148">
        <f>100*BJ286/$AI286</f>
        <v>0</v>
      </c>
      <c r="BL286" s="145">
        <f>IF(BK286&gt;$AI$8,1,0)</f>
        <v>0</v>
      </c>
      <c r="BM286" s="148">
        <f>IF($R286=BJ$17,BK286,0)</f>
        <v>0</v>
      </c>
      <c r="BN286" s="145">
        <v>0</v>
      </c>
      <c r="BO286" s="148">
        <f>100*BN286/$AI286</f>
        <v>0</v>
      </c>
      <c r="BP286" s="145">
        <f>IF(BO286&gt;$AI$8,1,0)</f>
        <v>0</v>
      </c>
      <c r="BQ286" s="148">
        <f>IF($R286=BN$17,BO286,0)</f>
        <v>0</v>
      </c>
      <c r="BR286" s="145">
        <v>0</v>
      </c>
      <c r="BS286" s="148">
        <f>100*BR286/$AI286</f>
        <v>0</v>
      </c>
      <c r="BT286" s="145">
        <f>IF(BS286&gt;$AI$8,1,0)</f>
        <v>0</v>
      </c>
      <c r="BU286" s="148">
        <f>IF($R286=BR$17,BS286,0)</f>
        <v>0</v>
      </c>
      <c r="BV286" s="145">
        <v>0</v>
      </c>
      <c r="BW286" s="148">
        <f>100*BV286/$AI286</f>
        <v>0</v>
      </c>
      <c r="BX286" s="145">
        <f>IF(BW286&gt;$AI$8,1,0)</f>
        <v>0</v>
      </c>
      <c r="BY286" s="148">
        <f>IF($R286=BV$17,BW286,0)</f>
        <v>0</v>
      </c>
      <c r="BZ286" s="145">
        <v>0</v>
      </c>
      <c r="CA286" s="148">
        <f>100*BZ286/$AI286</f>
        <v>0</v>
      </c>
      <c r="CB286" s="145">
        <f>IF(CA286&gt;$AI$8,1,0)</f>
        <v>0</v>
      </c>
      <c r="CC286" s="148">
        <f>IF($R286=BZ$17,CA286,0)</f>
        <v>0</v>
      </c>
      <c r="CD286" s="145">
        <v>0</v>
      </c>
      <c r="CE286" s="148">
        <f>100*CD286/$AI286</f>
        <v>0</v>
      </c>
      <c r="CF286" s="145">
        <f>IF(CE286&gt;$AI$8,1,0)</f>
        <v>0</v>
      </c>
      <c r="CG286" s="148">
        <f>IF($R286=CD$17,CE286,0)</f>
        <v>0</v>
      </c>
      <c r="CH286" s="145">
        <v>0</v>
      </c>
      <c r="CI286" s="148">
        <f>100*CH286/$AI286</f>
        <v>0</v>
      </c>
      <c r="CJ286" s="145">
        <f>IF(CI286&gt;$AI$8,1,0)</f>
        <v>0</v>
      </c>
      <c r="CK286" s="148">
        <f>IF($R286=CH$17,CI286,0)</f>
        <v>0</v>
      </c>
      <c r="CL286" s="145">
        <v>1686</v>
      </c>
      <c r="CM286" s="145">
        <v>0</v>
      </c>
      <c r="CN286" s="149"/>
    </row>
    <row r="287" ht="15.75" customHeight="1">
      <c r="A287" t="s" s="179">
        <v>2963</v>
      </c>
      <c r="B287" t="s" s="180">
        <v>84</v>
      </c>
      <c r="C287" t="s" s="180">
        <v>2964</v>
      </c>
      <c r="D287" t="s" s="181">
        <v>86</v>
      </c>
      <c r="E287" t="s" s="182">
        <v>79</v>
      </c>
      <c r="F287" t="s" s="130">
        <v>80</v>
      </c>
      <c r="G287" t="s" s="130">
        <v>294</v>
      </c>
      <c r="H287" t="s" s="130">
        <v>265</v>
      </c>
      <c r="I287" t="s" s="130">
        <v>49</v>
      </c>
      <c r="J287" t="s" s="130">
        <v>50</v>
      </c>
      <c r="K287" t="s" s="183">
        <f>_xlfn.IFS(Q287=0,O287,T287=1,R287,U287=1,AA287,V287=1,AD287)</f>
        <v>28</v>
      </c>
      <c r="L287" s="189">
        <f>_xlfn.IFS(Q287=0,P287,T287=1,S287,U287=1,AB287,V287=1,AE287)</f>
        <v>30.7599865404028</v>
      </c>
      <c r="M287" t="s" s="130">
        <f>IF(O287="Lab","over","under")</f>
        <v>2429</v>
      </c>
      <c r="N287" s="173">
        <v>0</v>
      </c>
      <c r="O287" t="s" s="184">
        <v>28</v>
      </c>
      <c r="P287" s="131">
        <f>AQ287</f>
        <v>30.7599865404028</v>
      </c>
      <c r="Q287" s="173">
        <f>T287+U287+V287</f>
        <v>0</v>
      </c>
      <c r="R287" t="s" s="197">
        <v>217</v>
      </c>
      <c r="S287" s="198">
        <f>100*0.171657934</f>
        <v>17.1657934</v>
      </c>
      <c r="T287" s="199"/>
      <c r="U287" s="169"/>
      <c r="V287" s="169"/>
      <c r="W287" s="169"/>
      <c r="X287" t="s" s="130">
        <f>IF($A287=Y287,"ok","bad")</f>
        <v>2430</v>
      </c>
      <c r="Y287" t="s" s="130">
        <v>2963</v>
      </c>
      <c r="Z287" t="s" s="130">
        <v>2964</v>
      </c>
      <c r="AA287" t="s" s="186">
        <v>217</v>
      </c>
      <c r="AB287" s="125">
        <f>100*AC287</f>
        <v>14.8031534</v>
      </c>
      <c r="AC287" s="191">
        <v>0.148031534</v>
      </c>
      <c r="AD287" t="s" s="187">
        <v>29</v>
      </c>
      <c r="AE287" s="125">
        <v>11.3228861</v>
      </c>
      <c r="AF287" s="191">
        <v>0.113228861</v>
      </c>
      <c r="AG287" s="169"/>
      <c r="AH287" s="173">
        <v>76936</v>
      </c>
      <c r="AI287" s="173">
        <v>41606</v>
      </c>
      <c r="AJ287" s="173">
        <v>256</v>
      </c>
      <c r="AK287" s="173">
        <v>5656</v>
      </c>
      <c r="AL287" s="173">
        <v>3845</v>
      </c>
      <c r="AM287" s="175">
        <f>100*AL287/$AI287</f>
        <v>9.24145555929433</v>
      </c>
      <c r="AN287" s="173">
        <f>IF(AM287&gt;$AI$8,1,0)</f>
        <v>0</v>
      </c>
      <c r="AO287" s="175">
        <f>IF($R287=AL$17,AM287,0)</f>
        <v>0</v>
      </c>
      <c r="AP287" s="173">
        <v>12798</v>
      </c>
      <c r="AQ287" s="175">
        <f>100*AP287/$AI287</f>
        <v>30.7599865404028</v>
      </c>
      <c r="AR287" s="173">
        <f>IF(AQ287&gt;$AI$8,1,0)</f>
        <v>0</v>
      </c>
      <c r="AS287" s="175">
        <f>IF($R287=AP$17,AQ287,0)</f>
        <v>0</v>
      </c>
      <c r="AT287" s="173">
        <v>4711</v>
      </c>
      <c r="AU287" s="175">
        <f>100*AT287/$AI287</f>
        <v>11.3228861221939</v>
      </c>
      <c r="AV287" s="173">
        <f>IF(AU287&gt;$AI$8,1,0)</f>
        <v>0</v>
      </c>
      <c r="AW287" s="175">
        <f>IF($R287=AT$17,AU287,0)</f>
        <v>0</v>
      </c>
      <c r="AX287" s="173">
        <v>2305</v>
      </c>
      <c r="AY287" s="175">
        <f>100*AX287/$AI287</f>
        <v>5.54006633658607</v>
      </c>
      <c r="AZ287" s="173">
        <f>IF(AY287&gt;$AI$8,1,0)</f>
        <v>0</v>
      </c>
      <c r="BA287" s="175">
        <f>IF($R287=AX$17,AY287,0)</f>
        <v>0</v>
      </c>
      <c r="BB287" s="173">
        <v>3913</v>
      </c>
      <c r="BC287" s="175">
        <f>100*BB287/$AI287</f>
        <v>9.40489352497236</v>
      </c>
      <c r="BD287" s="173">
        <f>IF(BC287&gt;$AI$8,1,0)</f>
        <v>0</v>
      </c>
      <c r="BE287" s="175">
        <f>IF($R287=BB$17,BC287,0)</f>
        <v>0</v>
      </c>
      <c r="BF287" s="173">
        <v>0</v>
      </c>
      <c r="BG287" s="175">
        <f>100*BF287/$AI287</f>
        <v>0</v>
      </c>
      <c r="BH287" s="173">
        <f>IF(BG287&gt;$AI$8,1,0)</f>
        <v>0</v>
      </c>
      <c r="BI287" s="175">
        <f>IF($R287=BF$17,BG287,0)</f>
        <v>0</v>
      </c>
      <c r="BJ287" s="173">
        <v>0</v>
      </c>
      <c r="BK287" s="175">
        <f>100*BJ287/$AI287</f>
        <v>0</v>
      </c>
      <c r="BL287" s="173">
        <f>IF(BK287&gt;$AI$8,1,0)</f>
        <v>0</v>
      </c>
      <c r="BM287" s="175">
        <f>IF($R287=BJ$17,BK287,0)</f>
        <v>0</v>
      </c>
      <c r="BN287" s="173">
        <v>0</v>
      </c>
      <c r="BO287" s="175">
        <f>100*BN287/$AI287</f>
        <v>0</v>
      </c>
      <c r="BP287" s="173">
        <f>IF(BO287&gt;$AI$8,1,0)</f>
        <v>0</v>
      </c>
      <c r="BQ287" s="175">
        <f>IF($R287=BN$17,BO287,0)</f>
        <v>0</v>
      </c>
      <c r="BR287" s="173">
        <v>0</v>
      </c>
      <c r="BS287" s="175">
        <f>100*BR287/$AI287</f>
        <v>0</v>
      </c>
      <c r="BT287" s="173">
        <f>IF(BS287&gt;$AI$8,1,0)</f>
        <v>0</v>
      </c>
      <c r="BU287" s="175">
        <f>IF($R287=BR$17,BS287,0)</f>
        <v>0</v>
      </c>
      <c r="BV287" s="173">
        <v>0</v>
      </c>
      <c r="BW287" s="175">
        <f>100*BV287/$AI287</f>
        <v>0</v>
      </c>
      <c r="BX287" s="173">
        <f>IF(BW287&gt;$AI$8,1,0)</f>
        <v>0</v>
      </c>
      <c r="BY287" s="175">
        <f>IF($R287=BV$17,BW287,0)</f>
        <v>0</v>
      </c>
      <c r="BZ287" s="173">
        <v>0</v>
      </c>
      <c r="CA287" s="175">
        <f>100*BZ287/$AI287</f>
        <v>0</v>
      </c>
      <c r="CB287" s="173">
        <f>IF(CA287&gt;$AI$8,1,0)</f>
        <v>0</v>
      </c>
      <c r="CC287" s="175">
        <f>IF($R287=BZ$17,CA287,0)</f>
        <v>0</v>
      </c>
      <c r="CD287" s="173">
        <v>0</v>
      </c>
      <c r="CE287" s="175">
        <f>100*CD287/$AI287</f>
        <v>0</v>
      </c>
      <c r="CF287" s="173">
        <f>IF(CE287&gt;$AI$8,1,0)</f>
        <v>0</v>
      </c>
      <c r="CG287" s="175">
        <f>IF($R287=CD$17,CE287,0)</f>
        <v>0</v>
      </c>
      <c r="CH287" s="173">
        <v>0</v>
      </c>
      <c r="CI287" s="175">
        <f>100*CH287/$AI287</f>
        <v>0</v>
      </c>
      <c r="CJ287" s="173">
        <f>IF(CI287&gt;$AI$8,1,0)</f>
        <v>0</v>
      </c>
      <c r="CK287" s="175">
        <f>IF($R287=CH$17,CI287,0)</f>
        <v>0</v>
      </c>
      <c r="CL287" s="173">
        <v>1070</v>
      </c>
      <c r="CM287" s="173">
        <v>0</v>
      </c>
      <c r="CN287" s="176"/>
    </row>
    <row r="288" ht="15.75" customHeight="1">
      <c r="A288" t="s" s="179">
        <v>2965</v>
      </c>
      <c r="B288" t="s" s="180">
        <v>183</v>
      </c>
      <c r="C288" t="s" s="180">
        <v>2966</v>
      </c>
      <c r="D288" t="s" s="181">
        <v>186</v>
      </c>
      <c r="E288" t="s" s="188">
        <v>79</v>
      </c>
      <c r="F288" t="s" s="146">
        <v>46</v>
      </c>
      <c r="G288" t="s" s="146">
        <v>1297</v>
      </c>
      <c r="H288" t="s" s="146">
        <v>1371</v>
      </c>
      <c r="I288" t="s" s="146">
        <v>64</v>
      </c>
      <c r="J288" t="s" s="146">
        <v>50</v>
      </c>
      <c r="K288" t="s" s="183">
        <f>_xlfn.IFS(Q288=0,O288,T288=1,R288,U288=1,AA288,V288=1,AD288)</f>
        <v>27</v>
      </c>
      <c r="L288" s="189">
        <f>_xlfn.IFS(Q288=0,P288,T288=1,S288,U288=1,AB288,V288=1,AE288)</f>
        <v>17.5472877911521</v>
      </c>
      <c r="M288" t="s" s="146">
        <f>IF(O288="Lab","over","under")</f>
        <v>2429</v>
      </c>
      <c r="N288" s="145">
        <v>0</v>
      </c>
      <c r="O288" t="s" s="184">
        <v>28</v>
      </c>
      <c r="P288" s="147">
        <f>AQ288</f>
        <v>35.4150382992028</v>
      </c>
      <c r="Q288" s="145">
        <f>T288+U288+V288</f>
        <v>1</v>
      </c>
      <c r="R288" t="s" s="185">
        <v>27</v>
      </c>
      <c r="S288" s="203">
        <f>AO288</f>
        <v>17.5472877911521</v>
      </c>
      <c r="T288" s="145">
        <v>1</v>
      </c>
      <c r="U288" s="138"/>
      <c r="V288" s="138"/>
      <c r="W288" s="138"/>
      <c r="X288" t="s" s="146">
        <f>IF($A288=Y288,"ok","bad")</f>
        <v>2430</v>
      </c>
      <c r="Y288" t="s" s="146">
        <v>2965</v>
      </c>
      <c r="Z288" t="s" s="146">
        <v>2966</v>
      </c>
      <c r="AA288" t="s" s="186">
        <v>217</v>
      </c>
      <c r="AB288" s="141">
        <f>100*AC288</f>
        <v>14.0274087</v>
      </c>
      <c r="AC288" s="190">
        <v>0.140274087</v>
      </c>
      <c r="AD288" t="s" s="187">
        <v>2365</v>
      </c>
      <c r="AE288" s="141">
        <v>12.3990412</v>
      </c>
      <c r="AF288" s="190">
        <v>0.123990412</v>
      </c>
      <c r="AG288" s="138"/>
      <c r="AH288" s="145">
        <v>77312</v>
      </c>
      <c r="AI288" s="145">
        <v>38382</v>
      </c>
      <c r="AJ288" s="145">
        <v>176</v>
      </c>
      <c r="AK288" s="145">
        <v>6858</v>
      </c>
      <c r="AL288" s="145">
        <v>6735</v>
      </c>
      <c r="AM288" s="148">
        <f>100*AL288/$AI288</f>
        <v>17.5472877911521</v>
      </c>
      <c r="AN288" s="145">
        <f>IF(AM288&gt;$AI$8,1,0)</f>
        <v>0</v>
      </c>
      <c r="AO288" s="148">
        <f>IF($R288=AL$17,AM288,0)</f>
        <v>17.5472877911521</v>
      </c>
      <c r="AP288" s="145">
        <v>13593</v>
      </c>
      <c r="AQ288" s="148">
        <f>100*AP288/$AI288</f>
        <v>35.4150382992028</v>
      </c>
      <c r="AR288" s="145">
        <f>IF(AQ288&gt;$AI$8,1,0)</f>
        <v>0</v>
      </c>
      <c r="AS288" s="148">
        <f>IF($R288=AP$17,AQ288,0)</f>
        <v>0</v>
      </c>
      <c r="AT288" s="145">
        <v>2400</v>
      </c>
      <c r="AU288" s="148">
        <f>100*AT288/$AI288</f>
        <v>6.25293106143505</v>
      </c>
      <c r="AV288" s="145">
        <f>IF(AU288&gt;$AI$8,1,0)</f>
        <v>0</v>
      </c>
      <c r="AW288" s="148">
        <f>IF($R288=AT$17,AU288,0)</f>
        <v>0</v>
      </c>
      <c r="AX288" s="145">
        <v>4759</v>
      </c>
      <c r="AY288" s="148">
        <f>100*AX288/$AI288</f>
        <v>12.3990412172372</v>
      </c>
      <c r="AZ288" s="145">
        <f>IF(AY288&gt;$AI$8,1,0)</f>
        <v>0</v>
      </c>
      <c r="BA288" s="148">
        <f>IF($R288=AX$17,AY288,0)</f>
        <v>0</v>
      </c>
      <c r="BB288" s="145">
        <v>2401</v>
      </c>
      <c r="BC288" s="148">
        <f>100*BB288/$AI288</f>
        <v>6.25553644937731</v>
      </c>
      <c r="BD288" s="145">
        <f>IF(BC288&gt;$AI$8,1,0)</f>
        <v>0</v>
      </c>
      <c r="BE288" s="148">
        <f>IF($R288=BB$17,BC288,0)</f>
        <v>0</v>
      </c>
      <c r="BF288" s="145">
        <v>0</v>
      </c>
      <c r="BG288" s="148">
        <f>100*BF288/$AI288</f>
        <v>0</v>
      </c>
      <c r="BH288" s="145">
        <f>IF(BG288&gt;$AI$8,1,0)</f>
        <v>0</v>
      </c>
      <c r="BI288" s="148">
        <f>IF($R288=BF$17,BG288,0)</f>
        <v>0</v>
      </c>
      <c r="BJ288" s="145">
        <v>0</v>
      </c>
      <c r="BK288" s="148">
        <f>100*BJ288/$AI288</f>
        <v>0</v>
      </c>
      <c r="BL288" s="145">
        <f>IF(BK288&gt;$AI$8,1,0)</f>
        <v>0</v>
      </c>
      <c r="BM288" s="148">
        <f>IF($R288=BJ$17,BK288,0)</f>
        <v>0</v>
      </c>
      <c r="BN288" s="145">
        <v>0</v>
      </c>
      <c r="BO288" s="148">
        <f>100*BN288/$AI288</f>
        <v>0</v>
      </c>
      <c r="BP288" s="145">
        <f>IF(BO288&gt;$AI$8,1,0)</f>
        <v>0</v>
      </c>
      <c r="BQ288" s="148">
        <f>IF($R288=BN$17,BO288,0)</f>
        <v>0</v>
      </c>
      <c r="BR288" s="145">
        <v>0</v>
      </c>
      <c r="BS288" s="148">
        <f>100*BR288/$AI288</f>
        <v>0</v>
      </c>
      <c r="BT288" s="145">
        <f>IF(BS288&gt;$AI$8,1,0)</f>
        <v>0</v>
      </c>
      <c r="BU288" s="148">
        <f>IF($R288=BR$17,BS288,0)</f>
        <v>0</v>
      </c>
      <c r="BV288" s="145">
        <v>0</v>
      </c>
      <c r="BW288" s="148">
        <f>100*BV288/$AI288</f>
        <v>0</v>
      </c>
      <c r="BX288" s="145">
        <f>IF(BW288&gt;$AI$8,1,0)</f>
        <v>0</v>
      </c>
      <c r="BY288" s="148">
        <f>IF($R288=BV$17,BW288,0)</f>
        <v>0</v>
      </c>
      <c r="BZ288" s="145">
        <v>0</v>
      </c>
      <c r="CA288" s="148">
        <f>100*BZ288/$AI288</f>
        <v>0</v>
      </c>
      <c r="CB288" s="145">
        <f>IF(CA288&gt;$AI$8,1,0)</f>
        <v>0</v>
      </c>
      <c r="CC288" s="148">
        <f>IF($R288=BZ$17,CA288,0)</f>
        <v>0</v>
      </c>
      <c r="CD288" s="145">
        <v>0</v>
      </c>
      <c r="CE288" s="148">
        <f>100*CD288/$AI288</f>
        <v>0</v>
      </c>
      <c r="CF288" s="145">
        <f>IF(CE288&gt;$AI$8,1,0)</f>
        <v>0</v>
      </c>
      <c r="CG288" s="148">
        <f>IF($R288=CD$17,CE288,0)</f>
        <v>0</v>
      </c>
      <c r="CH288" s="145">
        <v>0</v>
      </c>
      <c r="CI288" s="148">
        <f>100*CH288/$AI288</f>
        <v>0</v>
      </c>
      <c r="CJ288" s="145">
        <f>IF(CI288&gt;$AI$8,1,0)</f>
        <v>0</v>
      </c>
      <c r="CK288" s="148">
        <f>IF($R288=CH$17,CI288,0)</f>
        <v>0</v>
      </c>
      <c r="CL288" s="145">
        <v>0</v>
      </c>
      <c r="CM288" s="145">
        <v>0</v>
      </c>
      <c r="CN288" s="149"/>
    </row>
    <row r="289" ht="15.75" customHeight="1">
      <c r="A289" t="s" s="179">
        <v>2967</v>
      </c>
      <c r="B289" t="s" s="180">
        <v>75</v>
      </c>
      <c r="C289" t="s" s="180">
        <v>142</v>
      </c>
      <c r="D289" t="s" s="181">
        <v>78</v>
      </c>
      <c r="E289" t="s" s="182">
        <v>79</v>
      </c>
      <c r="F289" t="s" s="130">
        <v>46</v>
      </c>
      <c r="G289" t="s" s="130">
        <v>1487</v>
      </c>
      <c r="H289" t="s" s="130">
        <v>2968</v>
      </c>
      <c r="I289" t="s" s="130">
        <v>64</v>
      </c>
      <c r="J289" t="s" s="130">
        <v>1733</v>
      </c>
      <c r="K289" t="s" s="183">
        <f>_xlfn.IFS(Q289=0,O289,T289=1,R289,U289=1,AA289,V289=1,AD289)</f>
        <v>29</v>
      </c>
      <c r="L289" s="189">
        <f>_xlfn.IFS(Q289=0,P289,T289=1,S289,U289=1,AB289,V289=1,AE289)</f>
        <v>20.9050861</v>
      </c>
      <c r="M289" t="s" s="130">
        <f>IF(O289="Lab","over","under")</f>
        <v>2429</v>
      </c>
      <c r="N289" s="173">
        <v>0</v>
      </c>
      <c r="O289" t="s" s="184">
        <v>28</v>
      </c>
      <c r="P289" s="131">
        <f>AQ289</f>
        <v>30.1982378854626</v>
      </c>
      <c r="Q289" s="173">
        <f>T289+U289+V289</f>
        <v>1</v>
      </c>
      <c r="R289" t="s" s="185">
        <v>27</v>
      </c>
      <c r="S289" s="131">
        <f>AO289</f>
        <v>28.9367240688827</v>
      </c>
      <c r="T289" s="169"/>
      <c r="U289" s="173">
        <v>1</v>
      </c>
      <c r="V289" s="169"/>
      <c r="W289" s="169"/>
      <c r="X289" t="s" s="130">
        <f>IF($A289=Y289,"ok","bad")</f>
        <v>2430</v>
      </c>
      <c r="Y289" t="s" s="130">
        <v>2967</v>
      </c>
      <c r="Z289" t="s" s="130">
        <v>142</v>
      </c>
      <c r="AA289" t="s" s="186">
        <v>29</v>
      </c>
      <c r="AB289" s="125">
        <f>100*AC289</f>
        <v>20.9050861</v>
      </c>
      <c r="AC289" s="191">
        <v>0.209050861</v>
      </c>
      <c r="AD289" t="s" s="187">
        <v>2365</v>
      </c>
      <c r="AE289" s="125">
        <v>13.5082099</v>
      </c>
      <c r="AF289" s="191">
        <v>0.135082099</v>
      </c>
      <c r="AG289" s="169"/>
      <c r="AH289" s="173">
        <v>79169</v>
      </c>
      <c r="AI289" s="173">
        <v>49940</v>
      </c>
      <c r="AJ289" s="173">
        <v>213</v>
      </c>
      <c r="AK289" s="173">
        <v>630</v>
      </c>
      <c r="AL289" s="173">
        <v>14451</v>
      </c>
      <c r="AM289" s="175">
        <f>100*AL289/$AI289</f>
        <v>28.9367240688827</v>
      </c>
      <c r="AN289" s="173">
        <f>IF(AM289&gt;$AI$8,1,0)</f>
        <v>0</v>
      </c>
      <c r="AO289" s="175">
        <f>IF($R289=AL$17,AM289,0)</f>
        <v>28.9367240688827</v>
      </c>
      <c r="AP289" s="173">
        <v>15081</v>
      </c>
      <c r="AQ289" s="175">
        <f>100*AP289/$AI289</f>
        <v>30.1982378854626</v>
      </c>
      <c r="AR289" s="173">
        <f>IF(AQ289&gt;$AI$8,1,0)</f>
        <v>0</v>
      </c>
      <c r="AS289" s="175">
        <f>IF($R289=AP$17,AQ289,0)</f>
        <v>0</v>
      </c>
      <c r="AT289" s="173">
        <v>10440</v>
      </c>
      <c r="AU289" s="175">
        <f>100*AT289/$AI289</f>
        <v>20.905086103324</v>
      </c>
      <c r="AV289" s="173">
        <f>IF(AU289&gt;$AI$8,1,0)</f>
        <v>0</v>
      </c>
      <c r="AW289" s="175">
        <f>IF($R289=AT$17,AU289,0)</f>
        <v>0</v>
      </c>
      <c r="AX289" s="173">
        <v>6746</v>
      </c>
      <c r="AY289" s="175">
        <f>100*AX289/$AI289</f>
        <v>13.5082098518222</v>
      </c>
      <c r="AZ289" s="173">
        <f>IF(AY289&gt;$AI$8,1,0)</f>
        <v>0</v>
      </c>
      <c r="BA289" s="175">
        <f>IF($R289=AX$17,AY289,0)</f>
        <v>0</v>
      </c>
      <c r="BB289" s="173">
        <v>2590</v>
      </c>
      <c r="BC289" s="175">
        <f>100*BB289/$AI289</f>
        <v>5.18622346816179</v>
      </c>
      <c r="BD289" s="173">
        <f>IF(BC289&gt;$AI$8,1,0)</f>
        <v>0</v>
      </c>
      <c r="BE289" s="175">
        <f>IF($R289=BB$17,BC289,0)</f>
        <v>0</v>
      </c>
      <c r="BF289" s="173">
        <v>0</v>
      </c>
      <c r="BG289" s="175">
        <f>100*BF289/$AI289</f>
        <v>0</v>
      </c>
      <c r="BH289" s="173">
        <f>IF(BG289&gt;$AI$8,1,0)</f>
        <v>0</v>
      </c>
      <c r="BI289" s="175">
        <f>IF($R289=BF$17,BG289,0)</f>
        <v>0</v>
      </c>
      <c r="BJ289" s="173">
        <v>0</v>
      </c>
      <c r="BK289" s="175">
        <f>100*BJ289/$AI289</f>
        <v>0</v>
      </c>
      <c r="BL289" s="173">
        <f>IF(BK289&gt;$AI$8,1,0)</f>
        <v>0</v>
      </c>
      <c r="BM289" s="175">
        <f>IF($R289=BJ$17,BK289,0)</f>
        <v>0</v>
      </c>
      <c r="BN289" s="173">
        <v>0</v>
      </c>
      <c r="BO289" s="175">
        <f>100*BN289/$AI289</f>
        <v>0</v>
      </c>
      <c r="BP289" s="173">
        <f>IF(BO289&gt;$AI$8,1,0)</f>
        <v>0</v>
      </c>
      <c r="BQ289" s="175">
        <f>IF($R289=BN$17,BO289,0)</f>
        <v>0</v>
      </c>
      <c r="BR289" s="173">
        <v>0</v>
      </c>
      <c r="BS289" s="175">
        <f>100*BR289/$AI289</f>
        <v>0</v>
      </c>
      <c r="BT289" s="173">
        <f>IF(BS289&gt;$AI$8,1,0)</f>
        <v>0</v>
      </c>
      <c r="BU289" s="175">
        <f>IF($R289=BR$17,BS289,0)</f>
        <v>0</v>
      </c>
      <c r="BV289" s="173">
        <v>0</v>
      </c>
      <c r="BW289" s="175">
        <f>100*BV289/$AI289</f>
        <v>0</v>
      </c>
      <c r="BX289" s="173">
        <f>IF(BW289&gt;$AI$8,1,0)</f>
        <v>0</v>
      </c>
      <c r="BY289" s="175">
        <f>IF($R289=BV$17,BW289,0)</f>
        <v>0</v>
      </c>
      <c r="BZ289" s="173">
        <v>0</v>
      </c>
      <c r="CA289" s="175">
        <f>100*BZ289/$AI289</f>
        <v>0</v>
      </c>
      <c r="CB289" s="173">
        <f>IF(CA289&gt;$AI$8,1,0)</f>
        <v>0</v>
      </c>
      <c r="CC289" s="175">
        <f>IF($R289=BZ$17,CA289,0)</f>
        <v>0</v>
      </c>
      <c r="CD289" s="173">
        <v>0</v>
      </c>
      <c r="CE289" s="175">
        <f>100*CD289/$AI289</f>
        <v>0</v>
      </c>
      <c r="CF289" s="173">
        <f>IF(CE289&gt;$AI$8,1,0)</f>
        <v>0</v>
      </c>
      <c r="CG289" s="175">
        <f>IF($R289=CD$17,CE289,0)</f>
        <v>0</v>
      </c>
      <c r="CH289" s="173">
        <v>0</v>
      </c>
      <c r="CI289" s="175">
        <f>100*CH289/$AI289</f>
        <v>0</v>
      </c>
      <c r="CJ289" s="173">
        <f>IF(CI289&gt;$AI$8,1,0)</f>
        <v>0</v>
      </c>
      <c r="CK289" s="175">
        <f>IF($R289=CH$17,CI289,0)</f>
        <v>0</v>
      </c>
      <c r="CL289" s="173">
        <v>1044</v>
      </c>
      <c r="CM289" s="173">
        <v>0</v>
      </c>
      <c r="CN289" s="176"/>
    </row>
    <row r="290" ht="15.75" customHeight="1">
      <c r="A290" t="s" s="179">
        <v>2969</v>
      </c>
      <c r="B290" t="s" s="180">
        <v>183</v>
      </c>
      <c r="C290" t="s" s="180">
        <v>2190</v>
      </c>
      <c r="D290" t="s" s="181">
        <v>186</v>
      </c>
      <c r="E290" t="s" s="188">
        <v>79</v>
      </c>
      <c r="F290" t="s" s="146">
        <v>80</v>
      </c>
      <c r="G290" t="s" s="146">
        <v>374</v>
      </c>
      <c r="H290" t="s" s="146">
        <v>2970</v>
      </c>
      <c r="I290" t="s" s="146">
        <v>49</v>
      </c>
      <c r="J290" t="s" s="146">
        <v>1733</v>
      </c>
      <c r="K290" t="s" s="183">
        <f>_xlfn.IFS(Q290=0,O290,T290=1,R290,U290=1,AA290,V290=1,AD290)</f>
        <v>29</v>
      </c>
      <c r="L290" s="189">
        <f>_xlfn.IFS(Q290=0,P290,T290=1,S290,U290=1,AB290,V290=1,AE290)</f>
        <v>17.044202</v>
      </c>
      <c r="M290" t="s" s="146">
        <f>IF(O290="Lab","over","under")</f>
        <v>2429</v>
      </c>
      <c r="N290" s="145">
        <v>0</v>
      </c>
      <c r="O290" t="s" s="184">
        <v>28</v>
      </c>
      <c r="P290" s="147">
        <f>AQ290</f>
        <v>35.3346080305927</v>
      </c>
      <c r="Q290" s="145">
        <f>T290+U290+V290</f>
        <v>1</v>
      </c>
      <c r="R290" t="s" s="185">
        <v>27</v>
      </c>
      <c r="S290" s="147">
        <f>AO290</f>
        <v>24.7103812844449</v>
      </c>
      <c r="T290" s="138"/>
      <c r="U290" s="145">
        <v>1</v>
      </c>
      <c r="V290" s="138"/>
      <c r="W290" s="138"/>
      <c r="X290" t="s" s="146">
        <f>IF($A290=Y290,"ok","bad")</f>
        <v>2430</v>
      </c>
      <c r="Y290" t="s" s="146">
        <v>2969</v>
      </c>
      <c r="Z290" t="s" s="146">
        <v>2190</v>
      </c>
      <c r="AA290" t="s" s="186">
        <v>29</v>
      </c>
      <c r="AB290" s="141">
        <f>100*AC290</f>
        <v>17.044202</v>
      </c>
      <c r="AC290" s="190">
        <v>0.17044202</v>
      </c>
      <c r="AD290" t="s" s="187">
        <v>2365</v>
      </c>
      <c r="AE290" s="141">
        <v>11.0898662</v>
      </c>
      <c r="AF290" s="190">
        <v>0.110898662</v>
      </c>
      <c r="AG290" s="138"/>
      <c r="AH290" s="145">
        <v>73100</v>
      </c>
      <c r="AI290" s="145">
        <v>44455</v>
      </c>
      <c r="AJ290" s="145">
        <v>192</v>
      </c>
      <c r="AK290" s="145">
        <v>4723</v>
      </c>
      <c r="AL290" s="145">
        <v>10985</v>
      </c>
      <c r="AM290" s="148">
        <f>100*AL290/$AI290</f>
        <v>24.7103812844449</v>
      </c>
      <c r="AN290" s="145">
        <f>IF(AM290&gt;$AI$8,1,0)</f>
        <v>0</v>
      </c>
      <c r="AO290" s="148">
        <f>IF($R290=AL$17,AM290,0)</f>
        <v>24.7103812844449</v>
      </c>
      <c r="AP290" s="145">
        <v>15708</v>
      </c>
      <c r="AQ290" s="148">
        <f>100*AP290/$AI290</f>
        <v>35.3346080305927</v>
      </c>
      <c r="AR290" s="145">
        <f>IF(AQ290&gt;$AI$8,1,0)</f>
        <v>0</v>
      </c>
      <c r="AS290" s="148">
        <f>IF($R290=AP$17,AQ290,0)</f>
        <v>0</v>
      </c>
      <c r="AT290" s="145">
        <v>7577</v>
      </c>
      <c r="AU290" s="148">
        <f>100*AT290/$AI290</f>
        <v>17.0442020020245</v>
      </c>
      <c r="AV290" s="145">
        <f>IF(AU290&gt;$AI$8,1,0)</f>
        <v>0</v>
      </c>
      <c r="AW290" s="148">
        <f>IF($R290=AT$17,AU290,0)</f>
        <v>0</v>
      </c>
      <c r="AX290" s="145">
        <v>4930</v>
      </c>
      <c r="AY290" s="148">
        <f>100*AX290/$AI290</f>
        <v>11.0898661567878</v>
      </c>
      <c r="AZ290" s="145">
        <f>IF(AY290&gt;$AI$8,1,0)</f>
        <v>0</v>
      </c>
      <c r="BA290" s="148">
        <f>IF($R290=AX$17,AY290,0)</f>
        <v>0</v>
      </c>
      <c r="BB290" s="145">
        <v>2428</v>
      </c>
      <c r="BC290" s="148">
        <f>100*BB290/$AI290</f>
        <v>5.46170284557418</v>
      </c>
      <c r="BD290" s="145">
        <f>IF(BC290&gt;$AI$8,1,0)</f>
        <v>0</v>
      </c>
      <c r="BE290" s="148">
        <f>IF($R290=BB$17,BC290,0)</f>
        <v>0</v>
      </c>
      <c r="BF290" s="145">
        <v>0</v>
      </c>
      <c r="BG290" s="148">
        <f>100*BF290/$AI290</f>
        <v>0</v>
      </c>
      <c r="BH290" s="145">
        <f>IF(BG290&gt;$AI$8,1,0)</f>
        <v>0</v>
      </c>
      <c r="BI290" s="148">
        <f>IF($R290=BF$17,BG290,0)</f>
        <v>0</v>
      </c>
      <c r="BJ290" s="145">
        <v>0</v>
      </c>
      <c r="BK290" s="148">
        <f>100*BJ290/$AI290</f>
        <v>0</v>
      </c>
      <c r="BL290" s="145">
        <f>IF(BK290&gt;$AI$8,1,0)</f>
        <v>0</v>
      </c>
      <c r="BM290" s="148">
        <f>IF($R290=BJ$17,BK290,0)</f>
        <v>0</v>
      </c>
      <c r="BN290" s="145">
        <v>0</v>
      </c>
      <c r="BO290" s="148">
        <f>100*BN290/$AI290</f>
        <v>0</v>
      </c>
      <c r="BP290" s="145">
        <f>IF(BO290&gt;$AI$8,1,0)</f>
        <v>0</v>
      </c>
      <c r="BQ290" s="148">
        <f>IF($R290=BN$17,BO290,0)</f>
        <v>0</v>
      </c>
      <c r="BR290" s="145">
        <v>0</v>
      </c>
      <c r="BS290" s="148">
        <f>100*BR290/$AI290</f>
        <v>0</v>
      </c>
      <c r="BT290" s="145">
        <f>IF(BS290&gt;$AI$8,1,0)</f>
        <v>0</v>
      </c>
      <c r="BU290" s="148">
        <f>IF($R290=BR$17,BS290,0)</f>
        <v>0</v>
      </c>
      <c r="BV290" s="145">
        <v>0</v>
      </c>
      <c r="BW290" s="148">
        <f>100*BV290/$AI290</f>
        <v>0</v>
      </c>
      <c r="BX290" s="145">
        <f>IF(BW290&gt;$AI$8,1,0)</f>
        <v>0</v>
      </c>
      <c r="BY290" s="148">
        <f>IF($R290=BV$17,BW290,0)</f>
        <v>0</v>
      </c>
      <c r="BZ290" s="145">
        <v>0</v>
      </c>
      <c r="CA290" s="148">
        <f>100*BZ290/$AI290</f>
        <v>0</v>
      </c>
      <c r="CB290" s="145">
        <f>IF(CA290&gt;$AI$8,1,0)</f>
        <v>0</v>
      </c>
      <c r="CC290" s="148">
        <f>IF($R290=BZ$17,CA290,0)</f>
        <v>0</v>
      </c>
      <c r="CD290" s="145">
        <v>0</v>
      </c>
      <c r="CE290" s="148">
        <f>100*CD290/$AI290</f>
        <v>0</v>
      </c>
      <c r="CF290" s="145">
        <f>IF(CE290&gt;$AI$8,1,0)</f>
        <v>0</v>
      </c>
      <c r="CG290" s="148">
        <f>IF($R290=CD$17,CE290,0)</f>
        <v>0</v>
      </c>
      <c r="CH290" s="145">
        <v>0</v>
      </c>
      <c r="CI290" s="148">
        <f>100*CH290/$AI290</f>
        <v>0</v>
      </c>
      <c r="CJ290" s="145">
        <f>IF(CI290&gt;$AI$8,1,0)</f>
        <v>0</v>
      </c>
      <c r="CK290" s="148">
        <f>IF($R290=CH$17,CI290,0)</f>
        <v>0</v>
      </c>
      <c r="CL290" s="145">
        <v>839</v>
      </c>
      <c r="CM290" s="145">
        <v>0</v>
      </c>
      <c r="CN290" s="149"/>
    </row>
    <row r="291" ht="15.75" customHeight="1">
      <c r="A291" t="s" s="179">
        <v>2971</v>
      </c>
      <c r="B291" t="s" s="180">
        <v>75</v>
      </c>
      <c r="C291" t="s" s="180">
        <v>2972</v>
      </c>
      <c r="D291" t="s" s="181">
        <v>78</v>
      </c>
      <c r="E291" t="s" s="182">
        <v>79</v>
      </c>
      <c r="F291" t="s" s="130">
        <v>80</v>
      </c>
      <c r="G291" t="s" s="130">
        <v>2973</v>
      </c>
      <c r="H291" t="s" s="130">
        <v>2974</v>
      </c>
      <c r="I291" t="s" s="130">
        <v>64</v>
      </c>
      <c r="J291" t="s" s="130">
        <v>1733</v>
      </c>
      <c r="K291" t="s" s="183">
        <f>_xlfn.IFS(Q291=0,O291,T291=1,R291,U291=1,AA291,V291=1,AD291)</f>
        <v>29</v>
      </c>
      <c r="L291" s="189">
        <f>_xlfn.IFS(Q291=0,P291,T291=1,S291,U291=1,AB291,V291=1,AE291)</f>
        <v>13.3771834</v>
      </c>
      <c r="M291" t="s" s="130">
        <f>IF(O291="Lab","over","under")</f>
        <v>2429</v>
      </c>
      <c r="N291" s="173">
        <v>0</v>
      </c>
      <c r="O291" t="s" s="184">
        <v>28</v>
      </c>
      <c r="P291" s="131">
        <f>AQ291</f>
        <v>39.6589275602213</v>
      </c>
      <c r="Q291" s="173">
        <f>T291+U291+V291</f>
        <v>1</v>
      </c>
      <c r="R291" t="s" s="185">
        <v>27</v>
      </c>
      <c r="S291" s="131">
        <f>AO291</f>
        <v>37.8119963409853</v>
      </c>
      <c r="T291" s="173">
        <v>0</v>
      </c>
      <c r="U291" s="173">
        <v>1</v>
      </c>
      <c r="V291" s="169"/>
      <c r="W291" s="169"/>
      <c r="X291" t="s" s="130">
        <f>IF($A291=Y291,"ok","bad")</f>
        <v>2430</v>
      </c>
      <c r="Y291" t="s" s="130">
        <v>2971</v>
      </c>
      <c r="Z291" t="s" s="130">
        <v>2972</v>
      </c>
      <c r="AA291" t="s" s="186">
        <v>29</v>
      </c>
      <c r="AB291" s="125">
        <f>100*AC291</f>
        <v>13.3771834</v>
      </c>
      <c r="AC291" s="191">
        <v>0.133771834</v>
      </c>
      <c r="AD291" t="s" s="187">
        <v>31</v>
      </c>
      <c r="AE291" s="125">
        <v>7.4443525</v>
      </c>
      <c r="AF291" s="191">
        <v>0.074443525</v>
      </c>
      <c r="AG291" s="169"/>
      <c r="AH291" s="173">
        <v>73548</v>
      </c>
      <c r="AI291" s="173">
        <v>45914</v>
      </c>
      <c r="AJ291" s="173">
        <v>572</v>
      </c>
      <c r="AK291" s="173">
        <v>848</v>
      </c>
      <c r="AL291" s="173">
        <v>17361</v>
      </c>
      <c r="AM291" s="175">
        <f>100*AL291/$AI291</f>
        <v>37.8119963409853</v>
      </c>
      <c r="AN291" s="173">
        <f>IF(AM291&gt;$AI$8,1,0)</f>
        <v>0</v>
      </c>
      <c r="AO291" s="175">
        <f>IF($R291=AL$17,AM291,0)</f>
        <v>37.8119963409853</v>
      </c>
      <c r="AP291" s="173">
        <v>18209</v>
      </c>
      <c r="AQ291" s="175">
        <f>100*AP291/$AI291</f>
        <v>39.6589275602213</v>
      </c>
      <c r="AR291" s="173">
        <f>IF(AQ291&gt;$AI$8,1,0)</f>
        <v>0</v>
      </c>
      <c r="AS291" s="175">
        <f>IF($R291=AP$17,AQ291,0)</f>
        <v>0</v>
      </c>
      <c r="AT291" s="173">
        <v>6142</v>
      </c>
      <c r="AU291" s="175">
        <f>100*AT291/$AI291</f>
        <v>13.3771834298907</v>
      </c>
      <c r="AV291" s="173">
        <f>IF(AU291&gt;$AI$8,1,0)</f>
        <v>0</v>
      </c>
      <c r="AW291" s="175">
        <f>IF($R291=AT$17,AU291,0)</f>
        <v>0</v>
      </c>
      <c r="AX291" s="173">
        <v>0</v>
      </c>
      <c r="AY291" s="175">
        <f>100*AX291/$AI291</f>
        <v>0</v>
      </c>
      <c r="AZ291" s="173">
        <f>IF(AY291&gt;$AI$8,1,0)</f>
        <v>0</v>
      </c>
      <c r="BA291" s="175">
        <f>IF($R291=AX$17,AY291,0)</f>
        <v>0</v>
      </c>
      <c r="BB291" s="173">
        <v>3418</v>
      </c>
      <c r="BC291" s="175">
        <f>100*BB291/$AI291</f>
        <v>7.4443524850808</v>
      </c>
      <c r="BD291" s="173">
        <f>IF(BC291&gt;$AI$8,1,0)</f>
        <v>0</v>
      </c>
      <c r="BE291" s="175">
        <f>IF($R291=BB$17,BC291,0)</f>
        <v>0</v>
      </c>
      <c r="BF291" s="173">
        <v>0</v>
      </c>
      <c r="BG291" s="175">
        <f>100*BF291/$AI291</f>
        <v>0</v>
      </c>
      <c r="BH291" s="173">
        <f>IF(BG291&gt;$AI$8,1,0)</f>
        <v>0</v>
      </c>
      <c r="BI291" s="175">
        <f>IF($R291=BF$17,BG291,0)</f>
        <v>0</v>
      </c>
      <c r="BJ291" s="173">
        <v>0</v>
      </c>
      <c r="BK291" s="175">
        <f>100*BJ291/$AI291</f>
        <v>0</v>
      </c>
      <c r="BL291" s="173">
        <f>IF(BK291&gt;$AI$8,1,0)</f>
        <v>0</v>
      </c>
      <c r="BM291" s="175">
        <f>IF($R291=BJ$17,BK291,0)</f>
        <v>0</v>
      </c>
      <c r="BN291" s="173">
        <v>0</v>
      </c>
      <c r="BO291" s="175">
        <f>100*BN291/$AI291</f>
        <v>0</v>
      </c>
      <c r="BP291" s="173">
        <f>IF(BO291&gt;$AI$8,1,0)</f>
        <v>0</v>
      </c>
      <c r="BQ291" s="175">
        <f>IF($R291=BN$17,BO291,0)</f>
        <v>0</v>
      </c>
      <c r="BR291" s="173">
        <v>0</v>
      </c>
      <c r="BS291" s="175">
        <f>100*BR291/$AI291</f>
        <v>0</v>
      </c>
      <c r="BT291" s="173">
        <f>IF(BS291&gt;$AI$8,1,0)</f>
        <v>0</v>
      </c>
      <c r="BU291" s="175">
        <f>IF($R291=BR$17,BS291,0)</f>
        <v>0</v>
      </c>
      <c r="BV291" s="173">
        <v>0</v>
      </c>
      <c r="BW291" s="175">
        <f>100*BV291/$AI291</f>
        <v>0</v>
      </c>
      <c r="BX291" s="173">
        <f>IF(BW291&gt;$AI$8,1,0)</f>
        <v>0</v>
      </c>
      <c r="BY291" s="175">
        <f>IF($R291=BV$17,BW291,0)</f>
        <v>0</v>
      </c>
      <c r="BZ291" s="173">
        <v>0</v>
      </c>
      <c r="CA291" s="175">
        <f>100*BZ291/$AI291</f>
        <v>0</v>
      </c>
      <c r="CB291" s="173">
        <f>IF(CA291&gt;$AI$8,1,0)</f>
        <v>0</v>
      </c>
      <c r="CC291" s="175">
        <f>IF($R291=BZ$17,CA291,0)</f>
        <v>0</v>
      </c>
      <c r="CD291" s="173">
        <v>0</v>
      </c>
      <c r="CE291" s="175">
        <f>100*CD291/$AI291</f>
        <v>0</v>
      </c>
      <c r="CF291" s="173">
        <f>IF(CE291&gt;$AI$8,1,0)</f>
        <v>0</v>
      </c>
      <c r="CG291" s="175">
        <f>IF($R291=CD$17,CE291,0)</f>
        <v>0</v>
      </c>
      <c r="CH291" s="173">
        <v>0</v>
      </c>
      <c r="CI291" s="175">
        <f>100*CH291/$AI291</f>
        <v>0</v>
      </c>
      <c r="CJ291" s="173">
        <f>IF(CI291&gt;$AI$8,1,0)</f>
        <v>0</v>
      </c>
      <c r="CK291" s="175">
        <f>IF($R291=CH$17,CI291,0)</f>
        <v>0</v>
      </c>
      <c r="CL291" s="173">
        <v>572</v>
      </c>
      <c r="CM291" s="173">
        <v>0</v>
      </c>
      <c r="CN291" s="176"/>
    </row>
    <row r="292" ht="15.75" customHeight="1">
      <c r="A292" t="s" s="179">
        <v>2975</v>
      </c>
      <c r="B292" t="s" s="180">
        <v>197</v>
      </c>
      <c r="C292" t="s" s="180">
        <v>1591</v>
      </c>
      <c r="D292" t="s" s="181">
        <v>200</v>
      </c>
      <c r="E292" t="s" s="188">
        <v>79</v>
      </c>
      <c r="F292" t="s" s="146">
        <v>46</v>
      </c>
      <c r="G292" t="s" s="146">
        <v>2976</v>
      </c>
      <c r="H292" t="s" s="146">
        <v>2977</v>
      </c>
      <c r="I292" t="s" s="146">
        <v>49</v>
      </c>
      <c r="J292" t="s" s="146">
        <v>1733</v>
      </c>
      <c r="K292" t="s" s="183">
        <f>_xlfn.IFS(Q292=0,O292,T292=1,R292,U292=1,AA292,V292=1,AD292)</f>
        <v>29</v>
      </c>
      <c r="L292" s="189">
        <f>_xlfn.IFS(Q292=0,P292,T292=1,S292,U292=1,AB292,V292=1,AE292)</f>
        <v>13.2444296</v>
      </c>
      <c r="M292" t="s" s="146">
        <f>IF(O292="Lab","over","under")</f>
        <v>2429</v>
      </c>
      <c r="N292" s="145">
        <v>0</v>
      </c>
      <c r="O292" t="s" s="184">
        <v>28</v>
      </c>
      <c r="P292" s="147">
        <f>AQ292</f>
        <v>35.5949856786817</v>
      </c>
      <c r="Q292" s="145">
        <f>T292+U292+V292</f>
        <v>1</v>
      </c>
      <c r="R292" t="s" s="185">
        <v>27</v>
      </c>
      <c r="S292" s="147">
        <f>AO292</f>
        <v>34.4065022504929</v>
      </c>
      <c r="T292" s="145">
        <v>0</v>
      </c>
      <c r="U292" s="145">
        <v>1</v>
      </c>
      <c r="V292" s="138"/>
      <c r="W292" s="138"/>
      <c r="X292" t="s" s="146">
        <f>IF($A292=Y292,"ok","bad")</f>
        <v>2430</v>
      </c>
      <c r="Y292" t="s" s="146">
        <v>2975</v>
      </c>
      <c r="Z292" t="s" s="146">
        <v>1591</v>
      </c>
      <c r="AA292" t="s" s="186">
        <v>29</v>
      </c>
      <c r="AB292" s="141">
        <f>100*AC292</f>
        <v>13.2444296</v>
      </c>
      <c r="AC292" s="190">
        <v>0.132444296</v>
      </c>
      <c r="AD292" t="s" s="187">
        <v>2365</v>
      </c>
      <c r="AE292" s="141">
        <v>10.419224</v>
      </c>
      <c r="AF292" s="190">
        <v>0.10419224</v>
      </c>
      <c r="AG292" s="138"/>
      <c r="AH292" s="145">
        <v>74426</v>
      </c>
      <c r="AI292" s="145">
        <v>53766</v>
      </c>
      <c r="AJ292" s="145">
        <v>177</v>
      </c>
      <c r="AK292" s="145">
        <v>639</v>
      </c>
      <c r="AL292" s="145">
        <v>18499</v>
      </c>
      <c r="AM292" s="148">
        <f>100*AL292/$AI292</f>
        <v>34.4065022504929</v>
      </c>
      <c r="AN292" s="145">
        <f>IF(AM292&gt;$AI$8,1,0)</f>
        <v>0</v>
      </c>
      <c r="AO292" s="148">
        <f>IF($R292=AL$17,AM292,0)</f>
        <v>34.4065022504929</v>
      </c>
      <c r="AP292" s="145">
        <v>19138</v>
      </c>
      <c r="AQ292" s="148">
        <f>100*AP292/$AI292</f>
        <v>35.5949856786817</v>
      </c>
      <c r="AR292" s="145">
        <f>IF(AQ292&gt;$AI$8,1,0)</f>
        <v>0</v>
      </c>
      <c r="AS292" s="148">
        <f>IF($R292=AP$17,AQ292,0)</f>
        <v>0</v>
      </c>
      <c r="AT292" s="145">
        <v>7121</v>
      </c>
      <c r="AU292" s="148">
        <f>100*AT292/$AI292</f>
        <v>13.2444295651527</v>
      </c>
      <c r="AV292" s="145">
        <f>IF(AU292&gt;$AI$8,1,0)</f>
        <v>0</v>
      </c>
      <c r="AW292" s="148">
        <f>IF($R292=AT$17,AU292,0)</f>
        <v>0</v>
      </c>
      <c r="AX292" s="145">
        <v>5602</v>
      </c>
      <c r="AY292" s="148">
        <f>100*AX292/$AI292</f>
        <v>10.4192240449355</v>
      </c>
      <c r="AZ292" s="145">
        <f>IF(AY292&gt;$AI$8,1,0)</f>
        <v>0</v>
      </c>
      <c r="BA292" s="148">
        <f>IF($R292=AX$17,AY292,0)</f>
        <v>0</v>
      </c>
      <c r="BB292" s="145">
        <v>3273</v>
      </c>
      <c r="BC292" s="148">
        <f>100*BB292/$AI292</f>
        <v>6.08749023546479</v>
      </c>
      <c r="BD292" s="145">
        <f>IF(BC292&gt;$AI$8,1,0)</f>
        <v>0</v>
      </c>
      <c r="BE292" s="148">
        <f>IF($R292=BB$17,BC292,0)</f>
        <v>0</v>
      </c>
      <c r="BF292" s="145">
        <v>0</v>
      </c>
      <c r="BG292" s="148">
        <f>100*BF292/$AI292</f>
        <v>0</v>
      </c>
      <c r="BH292" s="145">
        <f>IF(BG292&gt;$AI$8,1,0)</f>
        <v>0</v>
      </c>
      <c r="BI292" s="148">
        <f>IF($R292=BF$17,BG292,0)</f>
        <v>0</v>
      </c>
      <c r="BJ292" s="145">
        <v>0</v>
      </c>
      <c r="BK292" s="148">
        <f>100*BJ292/$AI292</f>
        <v>0</v>
      </c>
      <c r="BL292" s="145">
        <f>IF(BK292&gt;$AI$8,1,0)</f>
        <v>0</v>
      </c>
      <c r="BM292" s="148">
        <f>IF($R292=BJ$17,BK292,0)</f>
        <v>0</v>
      </c>
      <c r="BN292" s="145">
        <v>0</v>
      </c>
      <c r="BO292" s="148">
        <f>100*BN292/$AI292</f>
        <v>0</v>
      </c>
      <c r="BP292" s="145">
        <f>IF(BO292&gt;$AI$8,1,0)</f>
        <v>0</v>
      </c>
      <c r="BQ292" s="148">
        <f>IF($R292=BN$17,BO292,0)</f>
        <v>0</v>
      </c>
      <c r="BR292" s="145">
        <v>0</v>
      </c>
      <c r="BS292" s="148">
        <f>100*BR292/$AI292</f>
        <v>0</v>
      </c>
      <c r="BT292" s="145">
        <f>IF(BS292&gt;$AI$8,1,0)</f>
        <v>0</v>
      </c>
      <c r="BU292" s="148">
        <f>IF($R292=BR$17,BS292,0)</f>
        <v>0</v>
      </c>
      <c r="BV292" s="145">
        <v>0</v>
      </c>
      <c r="BW292" s="148">
        <f>100*BV292/$AI292</f>
        <v>0</v>
      </c>
      <c r="BX292" s="145">
        <f>IF(BW292&gt;$AI$8,1,0)</f>
        <v>0</v>
      </c>
      <c r="BY292" s="148">
        <f>IF($R292=BV$17,BW292,0)</f>
        <v>0</v>
      </c>
      <c r="BZ292" s="145">
        <v>0</v>
      </c>
      <c r="CA292" s="148">
        <f>100*BZ292/$AI292</f>
        <v>0</v>
      </c>
      <c r="CB292" s="145">
        <f>IF(CA292&gt;$AI$8,1,0)</f>
        <v>0</v>
      </c>
      <c r="CC292" s="148">
        <f>IF($R292=BZ$17,CA292,0)</f>
        <v>0</v>
      </c>
      <c r="CD292" s="145">
        <v>0</v>
      </c>
      <c r="CE292" s="148">
        <f>100*CD292/$AI292</f>
        <v>0</v>
      </c>
      <c r="CF292" s="145">
        <f>IF(CE292&gt;$AI$8,1,0)</f>
        <v>0</v>
      </c>
      <c r="CG292" s="148">
        <f>IF($R292=CD$17,CE292,0)</f>
        <v>0</v>
      </c>
      <c r="CH292" s="145">
        <v>0</v>
      </c>
      <c r="CI292" s="148">
        <f>100*CH292/$AI292</f>
        <v>0</v>
      </c>
      <c r="CJ292" s="145">
        <f>IF(CI292&gt;$AI$8,1,0)</f>
        <v>0</v>
      </c>
      <c r="CK292" s="148">
        <f>IF($R292=CH$17,CI292,0)</f>
        <v>0</v>
      </c>
      <c r="CL292" s="145">
        <v>500</v>
      </c>
      <c r="CM292" s="145">
        <v>0</v>
      </c>
      <c r="CN292" s="149"/>
    </row>
    <row r="293" ht="15.75" customHeight="1">
      <c r="A293" t="s" s="179">
        <v>2978</v>
      </c>
      <c r="B293" t="s" s="180">
        <v>197</v>
      </c>
      <c r="C293" t="s" s="180">
        <v>2122</v>
      </c>
      <c r="D293" t="s" s="181">
        <v>200</v>
      </c>
      <c r="E293" t="s" s="182">
        <v>79</v>
      </c>
      <c r="F293" t="s" s="130">
        <v>46</v>
      </c>
      <c r="G293" t="s" s="130">
        <v>2979</v>
      </c>
      <c r="H293" t="s" s="130">
        <v>2980</v>
      </c>
      <c r="I293" t="s" s="130">
        <v>64</v>
      </c>
      <c r="J293" t="s" s="130">
        <v>1733</v>
      </c>
      <c r="K293" t="s" s="183">
        <f>_xlfn.IFS(Q293=0,O293,T293=1,R293,U293=1,AA293,V293=1,AD293)</f>
        <v>29</v>
      </c>
      <c r="L293" s="189">
        <f>_xlfn.IFS(Q293=0,P293,T293=1,S293,U293=1,AB293,V293=1,AE293)</f>
        <v>13.0351743</v>
      </c>
      <c r="M293" t="s" s="130">
        <f>IF(O293="Lab","over","under")</f>
        <v>2429</v>
      </c>
      <c r="N293" s="173">
        <v>0</v>
      </c>
      <c r="O293" t="s" s="184">
        <v>28</v>
      </c>
      <c r="P293" s="131">
        <f>AQ293</f>
        <v>41.347684227280</v>
      </c>
      <c r="Q293" s="173">
        <f>T293+U293+V293</f>
        <v>1</v>
      </c>
      <c r="R293" t="s" s="185">
        <v>27</v>
      </c>
      <c r="S293" s="131">
        <f>AO293</f>
        <v>25.1313067006207</v>
      </c>
      <c r="T293" s="169"/>
      <c r="U293" s="173">
        <v>1</v>
      </c>
      <c r="V293" s="169"/>
      <c r="W293" s="169"/>
      <c r="X293" t="s" s="130">
        <f>IF($A293=Y293,"ok","bad")</f>
        <v>2430</v>
      </c>
      <c r="Y293" t="s" s="130">
        <v>2978</v>
      </c>
      <c r="Z293" t="s" s="130">
        <v>2122</v>
      </c>
      <c r="AA293" t="s" s="186">
        <v>29</v>
      </c>
      <c r="AB293" s="125">
        <f>100*AC293</f>
        <v>13.0351743</v>
      </c>
      <c r="AC293" s="191">
        <v>0.130351743</v>
      </c>
      <c r="AD293" t="s" s="187">
        <v>2365</v>
      </c>
      <c r="AE293" s="125">
        <v>12.2612605</v>
      </c>
      <c r="AF293" s="191">
        <v>0.122612605</v>
      </c>
      <c r="AG293" s="169"/>
      <c r="AH293" s="173">
        <v>72982</v>
      </c>
      <c r="AI293" s="173">
        <v>50264</v>
      </c>
      <c r="AJ293" s="173">
        <v>163</v>
      </c>
      <c r="AK293" s="173">
        <v>8151</v>
      </c>
      <c r="AL293" s="173">
        <v>12632</v>
      </c>
      <c r="AM293" s="175">
        <f>100*AL293/$AI293</f>
        <v>25.1313067006207</v>
      </c>
      <c r="AN293" s="173">
        <f>IF(AM293&gt;$AI$8,1,0)</f>
        <v>0</v>
      </c>
      <c r="AO293" s="175">
        <f>IF($R293=AL$17,AM293,0)</f>
        <v>25.1313067006207</v>
      </c>
      <c r="AP293" s="173">
        <v>20783</v>
      </c>
      <c r="AQ293" s="175">
        <f>100*AP293/$AI293</f>
        <v>41.347684227280</v>
      </c>
      <c r="AR293" s="173">
        <f>IF(AQ293&gt;$AI$8,1,0)</f>
        <v>0</v>
      </c>
      <c r="AS293" s="175">
        <f>IF($R293=AP$17,AQ293,0)</f>
        <v>0</v>
      </c>
      <c r="AT293" s="173">
        <v>6552</v>
      </c>
      <c r="AU293" s="175">
        <f>100*AT293/$AI293</f>
        <v>13.0351742798026</v>
      </c>
      <c r="AV293" s="173">
        <f>IF(AU293&gt;$AI$8,1,0)</f>
        <v>0</v>
      </c>
      <c r="AW293" s="175">
        <f>IF($R293=AT$17,AU293,0)</f>
        <v>0</v>
      </c>
      <c r="AX293" s="173">
        <v>6163</v>
      </c>
      <c r="AY293" s="175">
        <f>100*AX293/$AI293</f>
        <v>12.261260544326</v>
      </c>
      <c r="AZ293" s="173">
        <f>IF(AY293&gt;$AI$8,1,0)</f>
        <v>0</v>
      </c>
      <c r="BA293" s="175">
        <f>IF($R293=AX$17,AY293,0)</f>
        <v>0</v>
      </c>
      <c r="BB293" s="173">
        <v>3470</v>
      </c>
      <c r="BC293" s="175">
        <f>100*BB293/$AI293</f>
        <v>6.90354925990769</v>
      </c>
      <c r="BD293" s="173">
        <f>IF(BC293&gt;$AI$8,1,0)</f>
        <v>0</v>
      </c>
      <c r="BE293" s="175">
        <f>IF($R293=BB$17,BC293,0)</f>
        <v>0</v>
      </c>
      <c r="BF293" s="173">
        <v>0</v>
      </c>
      <c r="BG293" s="175">
        <f>100*BF293/$AI293</f>
        <v>0</v>
      </c>
      <c r="BH293" s="173">
        <f>IF(BG293&gt;$AI$8,1,0)</f>
        <v>0</v>
      </c>
      <c r="BI293" s="175">
        <f>IF($R293=BF$17,BG293,0)</f>
        <v>0</v>
      </c>
      <c r="BJ293" s="173">
        <v>0</v>
      </c>
      <c r="BK293" s="175">
        <f>100*BJ293/$AI293</f>
        <v>0</v>
      </c>
      <c r="BL293" s="173">
        <f>IF(BK293&gt;$AI$8,1,0)</f>
        <v>0</v>
      </c>
      <c r="BM293" s="175">
        <f>IF($R293=BJ$17,BK293,0)</f>
        <v>0</v>
      </c>
      <c r="BN293" s="173">
        <v>0</v>
      </c>
      <c r="BO293" s="175">
        <f>100*BN293/$AI293</f>
        <v>0</v>
      </c>
      <c r="BP293" s="173">
        <f>IF(BO293&gt;$AI$8,1,0)</f>
        <v>0</v>
      </c>
      <c r="BQ293" s="175">
        <f>IF($R293=BN$17,BO293,0)</f>
        <v>0</v>
      </c>
      <c r="BR293" s="173">
        <v>0</v>
      </c>
      <c r="BS293" s="175">
        <f>100*BR293/$AI293</f>
        <v>0</v>
      </c>
      <c r="BT293" s="173">
        <f>IF(BS293&gt;$AI$8,1,0)</f>
        <v>0</v>
      </c>
      <c r="BU293" s="175">
        <f>IF($R293=BR$17,BS293,0)</f>
        <v>0</v>
      </c>
      <c r="BV293" s="173">
        <v>0</v>
      </c>
      <c r="BW293" s="175">
        <f>100*BV293/$AI293</f>
        <v>0</v>
      </c>
      <c r="BX293" s="173">
        <f>IF(BW293&gt;$AI$8,1,0)</f>
        <v>0</v>
      </c>
      <c r="BY293" s="175">
        <f>IF($R293=BV$17,BW293,0)</f>
        <v>0</v>
      </c>
      <c r="BZ293" s="173">
        <v>0</v>
      </c>
      <c r="CA293" s="175">
        <f>100*BZ293/$AI293</f>
        <v>0</v>
      </c>
      <c r="CB293" s="173">
        <f>IF(CA293&gt;$AI$8,1,0)</f>
        <v>0</v>
      </c>
      <c r="CC293" s="175">
        <f>IF($R293=BZ$17,CA293,0)</f>
        <v>0</v>
      </c>
      <c r="CD293" s="173">
        <v>0</v>
      </c>
      <c r="CE293" s="175">
        <f>100*CD293/$AI293</f>
        <v>0</v>
      </c>
      <c r="CF293" s="173">
        <f>IF(CE293&gt;$AI$8,1,0)</f>
        <v>0</v>
      </c>
      <c r="CG293" s="175">
        <f>IF($R293=CD$17,CE293,0)</f>
        <v>0</v>
      </c>
      <c r="CH293" s="173">
        <v>0</v>
      </c>
      <c r="CI293" s="175">
        <f>100*CH293/$AI293</f>
        <v>0</v>
      </c>
      <c r="CJ293" s="173">
        <f>IF(CI293&gt;$AI$8,1,0)</f>
        <v>0</v>
      </c>
      <c r="CK293" s="175">
        <f>IF($R293=CH$17,CI293,0)</f>
        <v>0</v>
      </c>
      <c r="CL293" s="173">
        <v>435</v>
      </c>
      <c r="CM293" s="173">
        <v>0</v>
      </c>
      <c r="CN293" s="176"/>
    </row>
    <row r="294" ht="19.95" customHeight="1">
      <c r="A294" t="s" s="179">
        <v>2981</v>
      </c>
      <c r="B294" t="s" s="180">
        <v>42</v>
      </c>
      <c r="C294" t="s" s="180">
        <v>2061</v>
      </c>
      <c r="D294" t="s" s="181">
        <v>45</v>
      </c>
      <c r="E294" t="s" s="188">
        <v>45</v>
      </c>
      <c r="F294" t="s" s="146">
        <v>46</v>
      </c>
      <c r="G294" t="s" s="146">
        <v>2982</v>
      </c>
      <c r="H294" t="s" s="146">
        <v>1492</v>
      </c>
      <c r="I294" t="s" s="146">
        <v>49</v>
      </c>
      <c r="J294" t="s" s="146">
        <v>50</v>
      </c>
      <c r="K294" t="s" s="183">
        <f>_xlfn.IFS(Q294=0,O294,T294=1,R294,U294=1,AA294,V294=1,AD294)</f>
        <v>29</v>
      </c>
      <c r="L294" s="189">
        <f>_xlfn.IFS(Q294=0,P294,T294=1,S294,U294=1,AB294,V294=1,AE294)</f>
        <v>12.2472446</v>
      </c>
      <c r="M294" t="s" s="146">
        <f>IF(O294="Lab","over","under")</f>
        <v>2429</v>
      </c>
      <c r="N294" s="145">
        <v>0</v>
      </c>
      <c r="O294" t="s" s="184">
        <v>28</v>
      </c>
      <c r="P294" s="147">
        <f>AQ294</f>
        <v>41.3972011105814</v>
      </c>
      <c r="Q294" s="145">
        <f>T294+U294+V294</f>
        <v>1</v>
      </c>
      <c r="R294" t="s" s="185">
        <v>2365</v>
      </c>
      <c r="S294" s="147">
        <f>BA294</f>
        <v>17.5168971029531</v>
      </c>
      <c r="T294" s="145">
        <v>0</v>
      </c>
      <c r="U294" s="145">
        <v>1</v>
      </c>
      <c r="V294" s="138"/>
      <c r="W294" s="138"/>
      <c r="X294" t="s" s="146">
        <f>IF($A294=Y294,"ok","bad")</f>
        <v>2430</v>
      </c>
      <c r="Y294" t="s" s="146">
        <v>2981</v>
      </c>
      <c r="Z294" t="s" s="146">
        <v>2061</v>
      </c>
      <c r="AA294" t="s" s="186">
        <v>29</v>
      </c>
      <c r="AB294" s="141">
        <f>100*AC294</f>
        <v>12.2472446</v>
      </c>
      <c r="AC294" s="190">
        <v>0.122472446</v>
      </c>
      <c r="AD294" t="s" s="187">
        <v>33</v>
      </c>
      <c r="AE294" s="141">
        <v>11.512466</v>
      </c>
      <c r="AF294" s="190">
        <v>0.11512466</v>
      </c>
      <c r="AG294" s="138"/>
      <c r="AH294" s="145">
        <v>74236</v>
      </c>
      <c r="AI294" s="145">
        <v>35657</v>
      </c>
      <c r="AJ294" s="145">
        <v>130</v>
      </c>
      <c r="AK294" s="145">
        <v>8515</v>
      </c>
      <c r="AL294" s="145">
        <v>3536</v>
      </c>
      <c r="AM294" s="148">
        <f>100*AL294/$AI294</f>
        <v>9.91670639706089</v>
      </c>
      <c r="AN294" s="145">
        <f>IF(AM294&gt;$AI$8,1,0)</f>
        <v>0</v>
      </c>
      <c r="AO294" s="148">
        <f>IF($R294=AL$17,AM294,0)</f>
        <v>0</v>
      </c>
      <c r="AP294" s="145">
        <v>14761</v>
      </c>
      <c r="AQ294" s="148">
        <f>100*AP294/$AI294</f>
        <v>41.3972011105814</v>
      </c>
      <c r="AR294" s="145">
        <f>IF(AQ294&gt;$AI$8,1,0)</f>
        <v>0</v>
      </c>
      <c r="AS294" s="148">
        <f>IF($R294=AP$17,AQ294,0)</f>
        <v>0</v>
      </c>
      <c r="AT294" s="145">
        <v>4367</v>
      </c>
      <c r="AU294" s="148">
        <f>100*AT294/$AI294</f>
        <v>12.2472445803068</v>
      </c>
      <c r="AV294" s="145">
        <f>IF(AU294&gt;$AI$8,1,0)</f>
        <v>0</v>
      </c>
      <c r="AW294" s="148">
        <f>IF($R294=AT$17,AU294,0)</f>
        <v>0</v>
      </c>
      <c r="AX294" s="145">
        <v>6246</v>
      </c>
      <c r="AY294" s="148">
        <f>100*AX294/$AI294</f>
        <v>17.5168971029531</v>
      </c>
      <c r="AZ294" s="145">
        <f>IF(AY294&gt;$AI$8,1,0)</f>
        <v>0</v>
      </c>
      <c r="BA294" s="148">
        <f>IF($R294=AX$17,AY294,0)</f>
        <v>17.5168971029531</v>
      </c>
      <c r="BB294" s="145">
        <v>2305</v>
      </c>
      <c r="BC294" s="148">
        <f>100*BB294/$AI294</f>
        <v>6.4643688476316</v>
      </c>
      <c r="BD294" s="145">
        <f>IF(BC294&gt;$AI$8,1,0)</f>
        <v>0</v>
      </c>
      <c r="BE294" s="148">
        <f>IF($R294=BB$17,BC294,0)</f>
        <v>0</v>
      </c>
      <c r="BF294" s="145">
        <v>0</v>
      </c>
      <c r="BG294" s="148">
        <f>100*BF294/$AI294</f>
        <v>0</v>
      </c>
      <c r="BH294" s="145">
        <f>IF(BG294&gt;$AI$8,1,0)</f>
        <v>0</v>
      </c>
      <c r="BI294" s="148">
        <f>IF($R294=BF$17,BG294,0)</f>
        <v>0</v>
      </c>
      <c r="BJ294" s="145">
        <v>4105</v>
      </c>
      <c r="BK294" s="148">
        <f>100*BJ294/$AI294</f>
        <v>11.5124659954567</v>
      </c>
      <c r="BL294" s="145">
        <f>IF(BK294&gt;$AI$8,1,0)</f>
        <v>0</v>
      </c>
      <c r="BM294" s="148">
        <f>IF($R294=BJ$17,BK294,0)</f>
        <v>0</v>
      </c>
      <c r="BN294" s="145">
        <v>0</v>
      </c>
      <c r="BO294" s="148">
        <f>100*BN294/$AI294</f>
        <v>0</v>
      </c>
      <c r="BP294" s="145">
        <f>IF(BO294&gt;$AI$8,1,0)</f>
        <v>0</v>
      </c>
      <c r="BQ294" s="148">
        <f>IF($R294=BN$17,BO294,0)</f>
        <v>0</v>
      </c>
      <c r="BR294" s="145">
        <v>0</v>
      </c>
      <c r="BS294" s="148">
        <f>100*BR294/$AI294</f>
        <v>0</v>
      </c>
      <c r="BT294" s="145">
        <f>IF(BS294&gt;$AI$8,1,0)</f>
        <v>0</v>
      </c>
      <c r="BU294" s="148">
        <f>IF($R294=BR$17,BS294,0)</f>
        <v>0</v>
      </c>
      <c r="BV294" s="145">
        <v>0</v>
      </c>
      <c r="BW294" s="148">
        <f>100*BV294/$AI294</f>
        <v>0</v>
      </c>
      <c r="BX294" s="145">
        <f>IF(BW294&gt;$AI$8,1,0)</f>
        <v>0</v>
      </c>
      <c r="BY294" s="148">
        <f>IF($R294=BV$17,BW294,0)</f>
        <v>0</v>
      </c>
      <c r="BZ294" s="145">
        <v>0</v>
      </c>
      <c r="CA294" s="148">
        <f>100*BZ294/$AI294</f>
        <v>0</v>
      </c>
      <c r="CB294" s="145">
        <f>IF(CA294&gt;$AI$8,1,0)</f>
        <v>0</v>
      </c>
      <c r="CC294" s="148">
        <f>IF($R294=BZ$17,CA294,0)</f>
        <v>0</v>
      </c>
      <c r="CD294" s="145">
        <v>0</v>
      </c>
      <c r="CE294" s="148">
        <f>100*CD294/$AI294</f>
        <v>0</v>
      </c>
      <c r="CF294" s="145">
        <f>IF(CE294&gt;$AI$8,1,0)</f>
        <v>0</v>
      </c>
      <c r="CG294" s="148">
        <f>IF($R294=CD$17,CE294,0)</f>
        <v>0</v>
      </c>
      <c r="CH294" s="145">
        <v>0</v>
      </c>
      <c r="CI294" s="148">
        <f>100*CH294/$AI294</f>
        <v>0</v>
      </c>
      <c r="CJ294" s="145">
        <f>IF(CI294&gt;$AI$8,1,0)</f>
        <v>0</v>
      </c>
      <c r="CK294" s="148">
        <f>IF($R294=CH$17,CI294,0)</f>
        <v>0</v>
      </c>
      <c r="CL294" s="145">
        <v>0</v>
      </c>
      <c r="CM294" s="145">
        <v>0</v>
      </c>
      <c r="CN294" s="149"/>
    </row>
    <row r="295" ht="15.75" customHeight="1">
      <c r="A295" t="s" s="179">
        <v>2983</v>
      </c>
      <c r="B295" t="s" s="180">
        <v>160</v>
      </c>
      <c r="C295" t="s" s="180">
        <v>2984</v>
      </c>
      <c r="D295" t="s" s="181">
        <v>162</v>
      </c>
      <c r="E295" t="s" s="182">
        <v>79</v>
      </c>
      <c r="F295" t="s" s="130">
        <v>80</v>
      </c>
      <c r="G295" t="s" s="130">
        <v>1297</v>
      </c>
      <c r="H295" t="s" s="130">
        <v>1851</v>
      </c>
      <c r="I295" t="s" s="130">
        <v>64</v>
      </c>
      <c r="J295" t="s" s="130">
        <v>1733</v>
      </c>
      <c r="K295" t="s" s="183">
        <f>_xlfn.IFS(Q295=0,O295,T295=1,R295,U295=1,AA295,V295=1,AD295)</f>
        <v>29</v>
      </c>
      <c r="L295" s="189">
        <f>_xlfn.IFS(Q295=0,P295,T295=1,S295,U295=1,AB295,V295=1,AE295)</f>
        <v>11.0544435</v>
      </c>
      <c r="M295" t="s" s="130">
        <f>IF(O295="Lab","over","under")</f>
        <v>2429</v>
      </c>
      <c r="N295" s="173">
        <v>0</v>
      </c>
      <c r="O295" t="s" s="184">
        <v>28</v>
      </c>
      <c r="P295" s="131">
        <f>AQ295</f>
        <v>39.0207828637001</v>
      </c>
      <c r="Q295" s="173">
        <f>T295+U295+V295</f>
        <v>1</v>
      </c>
      <c r="R295" t="s" s="185">
        <v>27</v>
      </c>
      <c r="S295" s="131">
        <f>AO295</f>
        <v>32.1152620170853</v>
      </c>
      <c r="T295" s="173">
        <v>0</v>
      </c>
      <c r="U295" s="173">
        <v>1</v>
      </c>
      <c r="V295" s="169"/>
      <c r="W295" s="169"/>
      <c r="X295" t="s" s="130">
        <f>IF($A295=Y295,"ok","bad")</f>
        <v>2430</v>
      </c>
      <c r="Y295" t="s" s="192">
        <v>2983</v>
      </c>
      <c r="Z295" t="s" s="192">
        <v>2984</v>
      </c>
      <c r="AA295" t="s" s="186">
        <v>29</v>
      </c>
      <c r="AB295" s="125">
        <f>100*AC295</f>
        <v>11.0544435</v>
      </c>
      <c r="AC295" s="193">
        <v>0.110544435</v>
      </c>
      <c r="AD295" t="s" s="187">
        <v>31</v>
      </c>
      <c r="AE295" s="194">
        <v>7.2523269</v>
      </c>
      <c r="AF295" s="193">
        <v>0.072523269</v>
      </c>
      <c r="AG295" s="169"/>
      <c r="AH295" s="173">
        <v>73369</v>
      </c>
      <c r="AI295" s="173">
        <v>39215</v>
      </c>
      <c r="AJ295" s="173">
        <v>202</v>
      </c>
      <c r="AK295" s="173">
        <v>2708</v>
      </c>
      <c r="AL295" s="173">
        <v>12594</v>
      </c>
      <c r="AM295" s="175">
        <f>100*AL295/$AI295</f>
        <v>32.1152620170853</v>
      </c>
      <c r="AN295" s="173">
        <f>IF(AM295&gt;$AI$8,1,0)</f>
        <v>0</v>
      </c>
      <c r="AO295" s="175">
        <f>IF($R295=AL$17,AM295,0)</f>
        <v>32.1152620170853</v>
      </c>
      <c r="AP295" s="173">
        <v>15302</v>
      </c>
      <c r="AQ295" s="175">
        <f>100*AP295/$AI295</f>
        <v>39.0207828637001</v>
      </c>
      <c r="AR295" s="173">
        <f>IF(AQ295&gt;$AI$8,1,0)</f>
        <v>0</v>
      </c>
      <c r="AS295" s="175">
        <f>IF($R295=AP$17,AQ295,0)</f>
        <v>0</v>
      </c>
      <c r="AT295" s="173">
        <v>4335</v>
      </c>
      <c r="AU295" s="175">
        <f>100*AT295/$AI295</f>
        <v>11.0544434527604</v>
      </c>
      <c r="AV295" s="173">
        <f>IF(AU295&gt;$AI$8,1,0)</f>
        <v>0</v>
      </c>
      <c r="AW295" s="175">
        <f>IF($R295=AT$17,AU295,0)</f>
        <v>0</v>
      </c>
      <c r="AX295" s="173">
        <v>2752</v>
      </c>
      <c r="AY295" s="175">
        <f>100*AX295/$AI295</f>
        <v>7.01772281014918</v>
      </c>
      <c r="AZ295" s="173">
        <f>IF(AY295&gt;$AI$8,1,0)</f>
        <v>0</v>
      </c>
      <c r="BA295" s="175">
        <f>IF($R295=AX$17,AY295,0)</f>
        <v>0</v>
      </c>
      <c r="BB295" s="173">
        <v>2844</v>
      </c>
      <c r="BC295" s="175">
        <f>100*BB295/$AI295</f>
        <v>7.25232691572103</v>
      </c>
      <c r="BD295" s="173">
        <f>IF(BC295&gt;$AI$8,1,0)</f>
        <v>0</v>
      </c>
      <c r="BE295" s="175">
        <f>IF($R295=BB$17,BC295,0)</f>
        <v>0</v>
      </c>
      <c r="BF295" s="173">
        <v>0</v>
      </c>
      <c r="BG295" s="175">
        <f>100*BF295/$AI295</f>
        <v>0</v>
      </c>
      <c r="BH295" s="173">
        <f>IF(BG295&gt;$AI$8,1,0)</f>
        <v>0</v>
      </c>
      <c r="BI295" s="175">
        <f>IF($R295=BF$17,BG295,0)</f>
        <v>0</v>
      </c>
      <c r="BJ295" s="173">
        <v>0</v>
      </c>
      <c r="BK295" s="175">
        <f>100*BJ295/$AI295</f>
        <v>0</v>
      </c>
      <c r="BL295" s="173">
        <f>IF(BK295&gt;$AI$8,1,0)</f>
        <v>0</v>
      </c>
      <c r="BM295" s="175">
        <f>IF($R295=BJ$17,BK295,0)</f>
        <v>0</v>
      </c>
      <c r="BN295" s="173">
        <v>0</v>
      </c>
      <c r="BO295" s="175">
        <f>100*BN295/$AI295</f>
        <v>0</v>
      </c>
      <c r="BP295" s="173">
        <f>IF(BO295&gt;$AI$8,1,0)</f>
        <v>0</v>
      </c>
      <c r="BQ295" s="175">
        <f>IF($R295=BN$17,BO295,0)</f>
        <v>0</v>
      </c>
      <c r="BR295" s="173">
        <v>0</v>
      </c>
      <c r="BS295" s="175">
        <f>100*BR295/$AI295</f>
        <v>0</v>
      </c>
      <c r="BT295" s="173">
        <f>IF(BS295&gt;$AI$8,1,0)</f>
        <v>0</v>
      </c>
      <c r="BU295" s="175">
        <f>IF($R295=BR$17,BS295,0)</f>
        <v>0</v>
      </c>
      <c r="BV295" s="173">
        <v>0</v>
      </c>
      <c r="BW295" s="175">
        <f>100*BV295/$AI295</f>
        <v>0</v>
      </c>
      <c r="BX295" s="173">
        <f>IF(BW295&gt;$AI$8,1,0)</f>
        <v>0</v>
      </c>
      <c r="BY295" s="175">
        <f>IF($R295=BV$17,BW295,0)</f>
        <v>0</v>
      </c>
      <c r="BZ295" s="173">
        <v>0</v>
      </c>
      <c r="CA295" s="175">
        <f>100*BZ295/$AI295</f>
        <v>0</v>
      </c>
      <c r="CB295" s="173">
        <f>IF(CA295&gt;$AI$8,1,0)</f>
        <v>0</v>
      </c>
      <c r="CC295" s="175">
        <f>IF($R295=BZ$17,CA295,0)</f>
        <v>0</v>
      </c>
      <c r="CD295" s="173">
        <v>0</v>
      </c>
      <c r="CE295" s="175">
        <f>100*CD295/$AI295</f>
        <v>0</v>
      </c>
      <c r="CF295" s="173">
        <f>IF(CE295&gt;$AI$8,1,0)</f>
        <v>0</v>
      </c>
      <c r="CG295" s="175">
        <f>IF($R295=CD$17,CE295,0)</f>
        <v>0</v>
      </c>
      <c r="CH295" s="173">
        <v>0</v>
      </c>
      <c r="CI295" s="175">
        <f>100*CH295/$AI295</f>
        <v>0</v>
      </c>
      <c r="CJ295" s="173">
        <f>IF(CI295&gt;$AI$8,1,0)</f>
        <v>0</v>
      </c>
      <c r="CK295" s="175">
        <f>IF($R295=CH$17,CI295,0)</f>
        <v>0</v>
      </c>
      <c r="CL295" s="173">
        <v>0</v>
      </c>
      <c r="CM295" s="173">
        <v>0</v>
      </c>
      <c r="CN295" s="176"/>
    </row>
    <row r="296" ht="15.75" customHeight="1">
      <c r="A296" t="s" s="179">
        <v>2985</v>
      </c>
      <c r="B296" t="s" s="180">
        <v>160</v>
      </c>
      <c r="C296" t="s" s="180">
        <v>610</v>
      </c>
      <c r="D296" t="s" s="181">
        <v>162</v>
      </c>
      <c r="E296" t="s" s="188">
        <v>79</v>
      </c>
      <c r="F296" t="s" s="146">
        <v>80</v>
      </c>
      <c r="G296" t="s" s="146">
        <v>592</v>
      </c>
      <c r="H296" t="s" s="146">
        <v>2986</v>
      </c>
      <c r="I296" t="s" s="146">
        <v>49</v>
      </c>
      <c r="J296" t="s" s="146">
        <v>1733</v>
      </c>
      <c r="K296" t="s" s="183">
        <f>_xlfn.IFS(Q296=0,O296,T296=1,R296,U296=1,AA296,V296=1,AD296)</f>
        <v>27</v>
      </c>
      <c r="L296" s="189">
        <f>_xlfn.IFS(Q296=0,P296,T296=1,S296,U296=1,AB296,V296=1,AE296)</f>
        <v>39.061040835385</v>
      </c>
      <c r="M296" t="s" s="146">
        <f>IF(O296="Lab","over","under")</f>
        <v>2429</v>
      </c>
      <c r="N296" s="145">
        <v>0</v>
      </c>
      <c r="O296" t="s" s="184">
        <v>28</v>
      </c>
      <c r="P296" s="147">
        <f>AQ296</f>
        <v>39.383648866627</v>
      </c>
      <c r="Q296" s="145">
        <f>T296+U296+V296</f>
        <v>1</v>
      </c>
      <c r="R296" t="s" s="185">
        <v>27</v>
      </c>
      <c r="S296" s="147">
        <f>AO296</f>
        <v>39.061040835385</v>
      </c>
      <c r="T296" s="145">
        <v>1</v>
      </c>
      <c r="U296" s="138"/>
      <c r="V296" s="138"/>
      <c r="W296" s="138"/>
      <c r="X296" t="s" s="146">
        <f>IF($A296=Y296,"ok","bad")</f>
        <v>2430</v>
      </c>
      <c r="Y296" t="s" s="146">
        <v>2985</v>
      </c>
      <c r="Z296" t="s" s="146">
        <v>610</v>
      </c>
      <c r="AA296" t="s" s="186">
        <v>29</v>
      </c>
      <c r="AB296" s="141">
        <f>100*AC296</f>
        <v>7.6640632</v>
      </c>
      <c r="AC296" s="190">
        <v>0.076640632</v>
      </c>
      <c r="AD296" t="s" s="187">
        <v>2365</v>
      </c>
      <c r="AE296" s="141">
        <v>6.6728924</v>
      </c>
      <c r="AF296" s="190">
        <v>0.066728924</v>
      </c>
      <c r="AG296" s="138"/>
      <c r="AH296" s="145">
        <v>78468</v>
      </c>
      <c r="AI296" s="145">
        <v>47116</v>
      </c>
      <c r="AJ296" s="145">
        <v>184</v>
      </c>
      <c r="AK296" s="145">
        <v>152</v>
      </c>
      <c r="AL296" s="145">
        <v>18404</v>
      </c>
      <c r="AM296" s="148">
        <f>100*AL296/$AI296</f>
        <v>39.061040835385</v>
      </c>
      <c r="AN296" s="145">
        <f>IF(AM296&gt;$AI$8,1,0)</f>
        <v>0</v>
      </c>
      <c r="AO296" s="148">
        <f>IF($R296=AL$17,AM296,0)</f>
        <v>39.061040835385</v>
      </c>
      <c r="AP296" s="145">
        <v>18556</v>
      </c>
      <c r="AQ296" s="148">
        <f>100*AP296/$AI296</f>
        <v>39.383648866627</v>
      </c>
      <c r="AR296" s="145">
        <f>IF(AQ296&gt;$AI$8,1,0)</f>
        <v>0</v>
      </c>
      <c r="AS296" s="148">
        <f>IF($R296=AP$17,AQ296,0)</f>
        <v>0</v>
      </c>
      <c r="AT296" s="145">
        <v>3611</v>
      </c>
      <c r="AU296" s="148">
        <f>100*AT296/$AI296</f>
        <v>7.66406316325664</v>
      </c>
      <c r="AV296" s="145">
        <f>IF(AU296&gt;$AI$8,1,0)</f>
        <v>0</v>
      </c>
      <c r="AW296" s="148">
        <f>IF($R296=AT$17,AU296,0)</f>
        <v>0</v>
      </c>
      <c r="AX296" s="145">
        <v>3144</v>
      </c>
      <c r="AY296" s="148">
        <f>100*AX296/$AI296</f>
        <v>6.67289243569064</v>
      </c>
      <c r="AZ296" s="145">
        <f>IF(AY296&gt;$AI$8,1,0)</f>
        <v>0</v>
      </c>
      <c r="BA296" s="148">
        <f>IF($R296=AX$17,AY296,0)</f>
        <v>0</v>
      </c>
      <c r="BB296" s="145">
        <v>2798</v>
      </c>
      <c r="BC296" s="148">
        <f>100*BB296/$AI296</f>
        <v>5.93853468036336</v>
      </c>
      <c r="BD296" s="145">
        <f>IF(BC296&gt;$AI$8,1,0)</f>
        <v>0</v>
      </c>
      <c r="BE296" s="148">
        <f>IF($R296=BB$17,BC296,0)</f>
        <v>0</v>
      </c>
      <c r="BF296" s="145">
        <v>0</v>
      </c>
      <c r="BG296" s="148">
        <f>100*BF296/$AI296</f>
        <v>0</v>
      </c>
      <c r="BH296" s="145">
        <f>IF(BG296&gt;$AI$8,1,0)</f>
        <v>0</v>
      </c>
      <c r="BI296" s="148">
        <f>IF($R296=BF$17,BG296,0)</f>
        <v>0</v>
      </c>
      <c r="BJ296" s="145">
        <v>0</v>
      </c>
      <c r="BK296" s="148">
        <f>100*BJ296/$AI296</f>
        <v>0</v>
      </c>
      <c r="BL296" s="145">
        <f>IF(BK296&gt;$AI$8,1,0)</f>
        <v>0</v>
      </c>
      <c r="BM296" s="148">
        <f>IF($R296=BJ$17,BK296,0)</f>
        <v>0</v>
      </c>
      <c r="BN296" s="145">
        <v>0</v>
      </c>
      <c r="BO296" s="148">
        <f>100*BN296/$AI296</f>
        <v>0</v>
      </c>
      <c r="BP296" s="145">
        <f>IF(BO296&gt;$AI$8,1,0)</f>
        <v>0</v>
      </c>
      <c r="BQ296" s="148">
        <f>IF($R296=BN$17,BO296,0)</f>
        <v>0</v>
      </c>
      <c r="BR296" s="145">
        <v>0</v>
      </c>
      <c r="BS296" s="148">
        <f>100*BR296/$AI296</f>
        <v>0</v>
      </c>
      <c r="BT296" s="145">
        <f>IF(BS296&gt;$AI$8,1,0)</f>
        <v>0</v>
      </c>
      <c r="BU296" s="148">
        <f>IF($R296=BR$17,BS296,0)</f>
        <v>0</v>
      </c>
      <c r="BV296" s="145">
        <v>0</v>
      </c>
      <c r="BW296" s="148">
        <f>100*BV296/$AI296</f>
        <v>0</v>
      </c>
      <c r="BX296" s="145">
        <f>IF(BW296&gt;$AI$8,1,0)</f>
        <v>0</v>
      </c>
      <c r="BY296" s="148">
        <f>IF($R296=BV$17,BW296,0)</f>
        <v>0</v>
      </c>
      <c r="BZ296" s="145">
        <v>0</v>
      </c>
      <c r="CA296" s="148">
        <f>100*BZ296/$AI296</f>
        <v>0</v>
      </c>
      <c r="CB296" s="145">
        <f>IF(CA296&gt;$AI$8,1,0)</f>
        <v>0</v>
      </c>
      <c r="CC296" s="148">
        <f>IF($R296=BZ$17,CA296,0)</f>
        <v>0</v>
      </c>
      <c r="CD296" s="145">
        <v>0</v>
      </c>
      <c r="CE296" s="148">
        <f>100*CD296/$AI296</f>
        <v>0</v>
      </c>
      <c r="CF296" s="145">
        <f>IF(CE296&gt;$AI$8,1,0)</f>
        <v>0</v>
      </c>
      <c r="CG296" s="148">
        <f>IF($R296=CD$17,CE296,0)</f>
        <v>0</v>
      </c>
      <c r="CH296" s="145">
        <v>0</v>
      </c>
      <c r="CI296" s="148">
        <f>100*CH296/$AI296</f>
        <v>0</v>
      </c>
      <c r="CJ296" s="145">
        <f>IF(CI296&gt;$AI$8,1,0)</f>
        <v>0</v>
      </c>
      <c r="CK296" s="148">
        <f>IF($R296=CH$17,CI296,0)</f>
        <v>0</v>
      </c>
      <c r="CL296" s="145">
        <v>0</v>
      </c>
      <c r="CM296" s="145">
        <v>0</v>
      </c>
      <c r="CN296" s="149"/>
    </row>
    <row r="297" ht="15.75" customHeight="1">
      <c r="A297" t="s" s="179">
        <v>2987</v>
      </c>
      <c r="B297" t="s" s="180">
        <v>160</v>
      </c>
      <c r="C297" t="s" s="180">
        <v>2988</v>
      </c>
      <c r="D297" t="s" s="181">
        <v>162</v>
      </c>
      <c r="E297" t="s" s="182">
        <v>79</v>
      </c>
      <c r="F297" t="s" s="130">
        <v>80</v>
      </c>
      <c r="G297" t="s" s="130">
        <v>424</v>
      </c>
      <c r="H297" t="s" s="130">
        <v>425</v>
      </c>
      <c r="I297" t="s" s="130">
        <v>49</v>
      </c>
      <c r="J297" t="s" s="130">
        <v>50</v>
      </c>
      <c r="K297" t="s" s="183">
        <f>_xlfn.IFS(Q297=0,O297,T297=1,R297,U297=1,AA297,V297=1,AD297)</f>
        <v>2943</v>
      </c>
      <c r="L297" s="189">
        <f>_xlfn.IFS(Q297=0,P297,T297=1,S297,U297=1,AB297,V297=1,AE297)</f>
        <v>6.7792923</v>
      </c>
      <c r="M297" t="s" s="130">
        <f>IF(O297="Lab","over","under")</f>
        <v>2429</v>
      </c>
      <c r="N297" s="173">
        <v>0</v>
      </c>
      <c r="O297" t="s" s="184">
        <v>28</v>
      </c>
      <c r="P297" s="131">
        <f>AQ297</f>
        <v>41.7101701469451</v>
      </c>
      <c r="Q297" s="173">
        <f>T297+U297+V297</f>
        <v>1</v>
      </c>
      <c r="R297" t="s" s="185">
        <v>27</v>
      </c>
      <c r="S297" s="131">
        <f>AO297</f>
        <v>32.5430201082753</v>
      </c>
      <c r="T297" s="173">
        <v>0</v>
      </c>
      <c r="U297" s="169"/>
      <c r="V297" s="173">
        <v>1</v>
      </c>
      <c r="W297" s="169"/>
      <c r="X297" t="s" s="130">
        <f>IF($A297=Y297,"ok","bad")</f>
        <v>2430</v>
      </c>
      <c r="Y297" t="s" s="130">
        <v>2987</v>
      </c>
      <c r="Z297" t="s" s="130">
        <v>2988</v>
      </c>
      <c r="AA297" t="s" s="186">
        <v>29</v>
      </c>
      <c r="AB297" s="125">
        <f>100*AC297</f>
        <v>7.2819992</v>
      </c>
      <c r="AC297" s="191">
        <v>0.072819992</v>
      </c>
      <c r="AD297" t="s" s="187">
        <v>31</v>
      </c>
      <c r="AE297" s="125">
        <v>6.7792923</v>
      </c>
      <c r="AF297" s="191">
        <v>0.067792923</v>
      </c>
      <c r="AG297" s="169"/>
      <c r="AH297" s="173">
        <v>80027</v>
      </c>
      <c r="AI297" s="173">
        <v>41376</v>
      </c>
      <c r="AJ297" s="173">
        <v>199</v>
      </c>
      <c r="AK297" s="173">
        <v>3793</v>
      </c>
      <c r="AL297" s="173">
        <v>13465</v>
      </c>
      <c r="AM297" s="175">
        <f>100*AL297/$AI297</f>
        <v>32.5430201082753</v>
      </c>
      <c r="AN297" s="173">
        <f>IF(AM297&gt;$AI$8,1,0)</f>
        <v>0</v>
      </c>
      <c r="AO297" s="175">
        <f>IF($R297=AL$17,AM297,0)</f>
        <v>32.5430201082753</v>
      </c>
      <c r="AP297" s="173">
        <v>17258</v>
      </c>
      <c r="AQ297" s="175">
        <f>100*AP297/$AI297</f>
        <v>41.7101701469451</v>
      </c>
      <c r="AR297" s="173">
        <f>IF(AQ297&gt;$AI$8,1,0)</f>
        <v>0</v>
      </c>
      <c r="AS297" s="175">
        <f>IF($R297=AP$17,AQ297,0)</f>
        <v>0</v>
      </c>
      <c r="AT297" s="173">
        <v>3013</v>
      </c>
      <c r="AU297" s="175">
        <f>100*AT297/$AI297</f>
        <v>7.2819992266048</v>
      </c>
      <c r="AV297" s="173">
        <f>IF(AU297&gt;$AI$8,1,0)</f>
        <v>0</v>
      </c>
      <c r="AW297" s="175">
        <f>IF($R297=AT$17,AU297,0)</f>
        <v>0</v>
      </c>
      <c r="AX297" s="173">
        <v>2061</v>
      </c>
      <c r="AY297" s="175">
        <f>100*AX297/$AI297</f>
        <v>4.98114849187935</v>
      </c>
      <c r="AZ297" s="173">
        <f>IF(AY297&gt;$AI$8,1,0)</f>
        <v>0</v>
      </c>
      <c r="BA297" s="175">
        <f>IF($R297=AX$17,AY297,0)</f>
        <v>0</v>
      </c>
      <c r="BB297" s="173">
        <v>2805</v>
      </c>
      <c r="BC297" s="175">
        <f>100*BB297/$AI297</f>
        <v>6.77929234338747</v>
      </c>
      <c r="BD297" s="173">
        <f>IF(BC297&gt;$AI$8,1,0)</f>
        <v>0</v>
      </c>
      <c r="BE297" s="175">
        <f>IF($R297=BB$17,BC297,0)</f>
        <v>0</v>
      </c>
      <c r="BF297" s="173">
        <v>0</v>
      </c>
      <c r="BG297" s="175">
        <f>100*BF297/$AI297</f>
        <v>0</v>
      </c>
      <c r="BH297" s="173">
        <f>IF(BG297&gt;$AI$8,1,0)</f>
        <v>0</v>
      </c>
      <c r="BI297" s="175">
        <f>IF($R297=BF$17,BG297,0)</f>
        <v>0</v>
      </c>
      <c r="BJ297" s="173">
        <v>0</v>
      </c>
      <c r="BK297" s="175">
        <f>100*BJ297/$AI297</f>
        <v>0</v>
      </c>
      <c r="BL297" s="173">
        <f>IF(BK297&gt;$AI$8,1,0)</f>
        <v>0</v>
      </c>
      <c r="BM297" s="175">
        <f>IF($R297=BJ$17,BK297,0)</f>
        <v>0</v>
      </c>
      <c r="BN297" s="173">
        <v>0</v>
      </c>
      <c r="BO297" s="175">
        <f>100*BN297/$AI297</f>
        <v>0</v>
      </c>
      <c r="BP297" s="173">
        <f>IF(BO297&gt;$AI$8,1,0)</f>
        <v>0</v>
      </c>
      <c r="BQ297" s="175">
        <f>IF($R297=BN$17,BO297,0)</f>
        <v>0</v>
      </c>
      <c r="BR297" s="173">
        <v>0</v>
      </c>
      <c r="BS297" s="175">
        <f>100*BR297/$AI297</f>
        <v>0</v>
      </c>
      <c r="BT297" s="173">
        <f>IF(BS297&gt;$AI$8,1,0)</f>
        <v>0</v>
      </c>
      <c r="BU297" s="175">
        <f>IF($R297=BR$17,BS297,0)</f>
        <v>0</v>
      </c>
      <c r="BV297" s="173">
        <v>0</v>
      </c>
      <c r="BW297" s="175">
        <f>100*BV297/$AI297</f>
        <v>0</v>
      </c>
      <c r="BX297" s="173">
        <f>IF(BW297&gt;$AI$8,1,0)</f>
        <v>0</v>
      </c>
      <c r="BY297" s="175">
        <f>IF($R297=BV$17,BW297,0)</f>
        <v>0</v>
      </c>
      <c r="BZ297" s="173">
        <v>0</v>
      </c>
      <c r="CA297" s="175">
        <f>100*BZ297/$AI297</f>
        <v>0</v>
      </c>
      <c r="CB297" s="173">
        <f>IF(CA297&gt;$AI$8,1,0)</f>
        <v>0</v>
      </c>
      <c r="CC297" s="175">
        <f>IF($R297=BZ$17,CA297,0)</f>
        <v>0</v>
      </c>
      <c r="CD297" s="173">
        <v>0</v>
      </c>
      <c r="CE297" s="175">
        <f>100*CD297/$AI297</f>
        <v>0</v>
      </c>
      <c r="CF297" s="173">
        <f>IF(CE297&gt;$AI$8,1,0)</f>
        <v>0</v>
      </c>
      <c r="CG297" s="175">
        <f>IF($R297=CD$17,CE297,0)</f>
        <v>0</v>
      </c>
      <c r="CH297" s="173">
        <v>0</v>
      </c>
      <c r="CI297" s="175">
        <f>100*CH297/$AI297</f>
        <v>0</v>
      </c>
      <c r="CJ297" s="173">
        <f>IF(CI297&gt;$AI$8,1,0)</f>
        <v>0</v>
      </c>
      <c r="CK297" s="175">
        <f>IF($R297=CH$17,CI297,0)</f>
        <v>0</v>
      </c>
      <c r="CL297" s="173">
        <v>0</v>
      </c>
      <c r="CM297" s="173">
        <v>0</v>
      </c>
      <c r="CN297" s="176"/>
    </row>
    <row r="298" ht="15.75" customHeight="1">
      <c r="A298" t="s" s="179">
        <v>2989</v>
      </c>
      <c r="B298" t="s" s="180">
        <v>160</v>
      </c>
      <c r="C298" t="s" s="180">
        <v>2990</v>
      </c>
      <c r="D298" t="s" s="181">
        <v>162</v>
      </c>
      <c r="E298" t="s" s="188">
        <v>79</v>
      </c>
      <c r="F298" t="s" s="146">
        <v>80</v>
      </c>
      <c r="G298" t="s" s="146">
        <v>2852</v>
      </c>
      <c r="H298" t="s" s="146">
        <v>1390</v>
      </c>
      <c r="I298" t="s" s="146">
        <v>49</v>
      </c>
      <c r="J298" t="s" s="146">
        <v>50</v>
      </c>
      <c r="K298" t="s" s="183">
        <f>_xlfn.IFS(Q298=0,O298,T298=1,R298,U298=1,AA298,V298=1,AD298)</f>
        <v>27</v>
      </c>
      <c r="L298" s="189">
        <f>_xlfn.IFS(Q298=0,P298,T298=1,S298,U298=1,AB298,V298=1,AE298)</f>
        <v>33.6976233654672</v>
      </c>
      <c r="M298" t="s" s="146">
        <f>IF(O298="Lab","over","under")</f>
        <v>2429</v>
      </c>
      <c r="N298" s="145">
        <v>0</v>
      </c>
      <c r="O298" t="s" s="184">
        <v>28</v>
      </c>
      <c r="P298" s="147">
        <f>AQ298</f>
        <v>40.6247017275938</v>
      </c>
      <c r="Q298" s="145">
        <f>T298+U298+V298</f>
        <v>1</v>
      </c>
      <c r="R298" t="s" s="185">
        <v>27</v>
      </c>
      <c r="S298" s="147">
        <f>AO298</f>
        <v>33.6976233654672</v>
      </c>
      <c r="T298" s="145">
        <v>1</v>
      </c>
      <c r="U298" s="138"/>
      <c r="V298" s="138"/>
      <c r="W298" s="138"/>
      <c r="X298" t="s" s="146">
        <f>IF($A298=Y298,"ok","bad")</f>
        <v>2430</v>
      </c>
      <c r="Y298" t="s" s="146">
        <v>2989</v>
      </c>
      <c r="Z298" t="s" s="146">
        <v>2990</v>
      </c>
      <c r="AA298" t="s" s="186">
        <v>29</v>
      </c>
      <c r="AB298" s="141">
        <f>100*AC298</f>
        <v>6.9437816</v>
      </c>
      <c r="AC298" s="190">
        <v>0.069437816</v>
      </c>
      <c r="AD298" t="s" s="187">
        <v>31</v>
      </c>
      <c r="AE298" s="141">
        <v>6.5190417</v>
      </c>
      <c r="AF298" s="190">
        <v>0.065190417</v>
      </c>
      <c r="AG298" s="138"/>
      <c r="AH298" s="145">
        <v>77306</v>
      </c>
      <c r="AI298" s="145">
        <v>41908</v>
      </c>
      <c r="AJ298" s="145">
        <v>213</v>
      </c>
      <c r="AK298" s="145">
        <v>2903</v>
      </c>
      <c r="AL298" s="145">
        <v>14122</v>
      </c>
      <c r="AM298" s="148">
        <f>100*AL298/$AI298</f>
        <v>33.6976233654672</v>
      </c>
      <c r="AN298" s="145">
        <f>IF(AM298&gt;$AI$8,1,0)</f>
        <v>0</v>
      </c>
      <c r="AO298" s="148">
        <f>IF($R298=AL$17,AM298,0)</f>
        <v>33.6976233654672</v>
      </c>
      <c r="AP298" s="145">
        <v>17025</v>
      </c>
      <c r="AQ298" s="148">
        <f>100*AP298/$AI298</f>
        <v>40.6247017275938</v>
      </c>
      <c r="AR298" s="145">
        <f>IF(AQ298&gt;$AI$8,1,0)</f>
        <v>0</v>
      </c>
      <c r="AS298" s="148">
        <f>IF($R298=AP$17,AQ298,0)</f>
        <v>0</v>
      </c>
      <c r="AT298" s="145">
        <v>2910</v>
      </c>
      <c r="AU298" s="148">
        <f>100*AT298/$AI298</f>
        <v>6.94378161687506</v>
      </c>
      <c r="AV298" s="145">
        <f>IF(AU298&gt;$AI$8,1,0)</f>
        <v>0</v>
      </c>
      <c r="AW298" s="148">
        <f>IF($R298=AT$17,AU298,0)</f>
        <v>0</v>
      </c>
      <c r="AX298" s="145">
        <v>2514</v>
      </c>
      <c r="AY298" s="148">
        <f>100*AX298/$AI298</f>
        <v>5.9988546339601</v>
      </c>
      <c r="AZ298" s="145">
        <f>IF(AY298&gt;$AI$8,1,0)</f>
        <v>0</v>
      </c>
      <c r="BA298" s="148">
        <f>IF($R298=AX$17,AY298,0)</f>
        <v>0</v>
      </c>
      <c r="BB298" s="145">
        <v>2732</v>
      </c>
      <c r="BC298" s="148">
        <f>100*BB298/$AI298</f>
        <v>6.51904171041329</v>
      </c>
      <c r="BD298" s="145">
        <f>IF(BC298&gt;$AI$8,1,0)</f>
        <v>0</v>
      </c>
      <c r="BE298" s="148">
        <f>IF($R298=BB$17,BC298,0)</f>
        <v>0</v>
      </c>
      <c r="BF298" s="145">
        <v>0</v>
      </c>
      <c r="BG298" s="148">
        <f>100*BF298/$AI298</f>
        <v>0</v>
      </c>
      <c r="BH298" s="145">
        <f>IF(BG298&gt;$AI$8,1,0)</f>
        <v>0</v>
      </c>
      <c r="BI298" s="148">
        <f>IF($R298=BF$17,BG298,0)</f>
        <v>0</v>
      </c>
      <c r="BJ298" s="145">
        <v>0</v>
      </c>
      <c r="BK298" s="148">
        <f>100*BJ298/$AI298</f>
        <v>0</v>
      </c>
      <c r="BL298" s="145">
        <f>IF(BK298&gt;$AI$8,1,0)</f>
        <v>0</v>
      </c>
      <c r="BM298" s="148">
        <f>IF($R298=BJ$17,BK298,0)</f>
        <v>0</v>
      </c>
      <c r="BN298" s="145">
        <v>0</v>
      </c>
      <c r="BO298" s="148">
        <f>100*BN298/$AI298</f>
        <v>0</v>
      </c>
      <c r="BP298" s="145">
        <f>IF(BO298&gt;$AI$8,1,0)</f>
        <v>0</v>
      </c>
      <c r="BQ298" s="148">
        <f>IF($R298=BN$17,BO298,0)</f>
        <v>0</v>
      </c>
      <c r="BR298" s="145">
        <v>0</v>
      </c>
      <c r="BS298" s="148">
        <f>100*BR298/$AI298</f>
        <v>0</v>
      </c>
      <c r="BT298" s="145">
        <f>IF(BS298&gt;$AI$8,1,0)</f>
        <v>0</v>
      </c>
      <c r="BU298" s="148">
        <f>IF($R298=BR$17,BS298,0)</f>
        <v>0</v>
      </c>
      <c r="BV298" s="145">
        <v>0</v>
      </c>
      <c r="BW298" s="148">
        <f>100*BV298/$AI298</f>
        <v>0</v>
      </c>
      <c r="BX298" s="145">
        <f>IF(BW298&gt;$AI$8,1,0)</f>
        <v>0</v>
      </c>
      <c r="BY298" s="148">
        <f>IF($R298=BV$17,BW298,0)</f>
        <v>0</v>
      </c>
      <c r="BZ298" s="145">
        <v>0</v>
      </c>
      <c r="CA298" s="148">
        <f>100*BZ298/$AI298</f>
        <v>0</v>
      </c>
      <c r="CB298" s="145">
        <f>IF(CA298&gt;$AI$8,1,0)</f>
        <v>0</v>
      </c>
      <c r="CC298" s="148">
        <f>IF($R298=BZ$17,CA298,0)</f>
        <v>0</v>
      </c>
      <c r="CD298" s="145">
        <v>0</v>
      </c>
      <c r="CE298" s="148">
        <f>100*CD298/$AI298</f>
        <v>0</v>
      </c>
      <c r="CF298" s="145">
        <f>IF(CE298&gt;$AI$8,1,0)</f>
        <v>0</v>
      </c>
      <c r="CG298" s="148">
        <f>IF($R298=CD$17,CE298,0)</f>
        <v>0</v>
      </c>
      <c r="CH298" s="145">
        <v>0</v>
      </c>
      <c r="CI298" s="148">
        <f>100*CH298/$AI298</f>
        <v>0</v>
      </c>
      <c r="CJ298" s="145">
        <f>IF(CI298&gt;$AI$8,1,0)</f>
        <v>0</v>
      </c>
      <c r="CK298" s="148">
        <f>IF($R298=CH$17,CI298,0)</f>
        <v>0</v>
      </c>
      <c r="CL298" s="145">
        <v>0</v>
      </c>
      <c r="CM298" s="145">
        <v>0</v>
      </c>
      <c r="CN298" s="149"/>
    </row>
    <row r="299" ht="19.95" customHeight="1">
      <c r="A299" t="s" s="179">
        <v>2991</v>
      </c>
      <c r="B299" t="s" s="180">
        <v>42</v>
      </c>
      <c r="C299" t="s" s="180">
        <v>1354</v>
      </c>
      <c r="D299" t="s" s="181">
        <v>45</v>
      </c>
      <c r="E299" t="s" s="182">
        <v>45</v>
      </c>
      <c r="F299" t="s" s="130">
        <v>46</v>
      </c>
      <c r="G299" t="s" s="130">
        <v>1355</v>
      </c>
      <c r="H299" t="s" s="130">
        <v>125</v>
      </c>
      <c r="I299" t="s" s="130">
        <v>64</v>
      </c>
      <c r="J299" t="s" s="130">
        <v>50</v>
      </c>
      <c r="K299" t="s" s="183">
        <f>_xlfn.IFS(Q299=0,O299,T299=1,R299,U299=1,AA299,V299=1,AD299)</f>
        <v>2365</v>
      </c>
      <c r="L299" s="189">
        <f>_xlfn.IFS(Q299=0,P299,T299=1,S299,U299=1,AB299,V299=1,AE299)</f>
        <v>27.6040644021206</v>
      </c>
      <c r="M299" t="s" s="130">
        <f>IF(O299="Lab","over","under")</f>
        <v>2429</v>
      </c>
      <c r="N299" s="173">
        <v>0</v>
      </c>
      <c r="O299" t="s" s="184">
        <v>28</v>
      </c>
      <c r="P299" s="131">
        <f>AQ299</f>
        <v>31.2954054584724</v>
      </c>
      <c r="Q299" s="173">
        <f>T299+U299+V299</f>
        <v>1</v>
      </c>
      <c r="R299" t="s" s="185">
        <v>2365</v>
      </c>
      <c r="S299" s="131">
        <f>BA299</f>
        <v>27.6040644021206</v>
      </c>
      <c r="T299" s="173">
        <v>1</v>
      </c>
      <c r="U299" s="169"/>
      <c r="V299" s="169"/>
      <c r="W299" s="169"/>
      <c r="X299" t="s" s="130">
        <f>IF($A299=Y299,"ok","bad")</f>
        <v>2430</v>
      </c>
      <c r="Y299" t="s" s="130">
        <v>2991</v>
      </c>
      <c r="Z299" t="s" s="130">
        <v>1354</v>
      </c>
      <c r="AA299" t="s" s="186">
        <v>33</v>
      </c>
      <c r="AB299" s="125">
        <f>100*AC299</f>
        <v>23.3433144</v>
      </c>
      <c r="AC299" s="191">
        <v>0.233433144</v>
      </c>
      <c r="AD299" t="s" s="187">
        <v>27</v>
      </c>
      <c r="AE299" s="125">
        <v>10.4923424</v>
      </c>
      <c r="AF299" s="191">
        <v>0.104923424</v>
      </c>
      <c r="AG299" s="169"/>
      <c r="AH299" s="173">
        <v>71538</v>
      </c>
      <c r="AI299" s="173">
        <v>40744</v>
      </c>
      <c r="AJ299" s="173">
        <v>124</v>
      </c>
      <c r="AK299" s="173">
        <v>1504</v>
      </c>
      <c r="AL299" s="173">
        <v>4275</v>
      </c>
      <c r="AM299" s="175">
        <f>100*AL299/$AI299</f>
        <v>10.4923424307874</v>
      </c>
      <c r="AN299" s="173">
        <f>IF(AM299&gt;$AI$8,1,0)</f>
        <v>0</v>
      </c>
      <c r="AO299" s="175">
        <f>IF($R299=AL$17,AM299,0)</f>
        <v>0</v>
      </c>
      <c r="AP299" s="173">
        <v>12751</v>
      </c>
      <c r="AQ299" s="175">
        <f>100*AP299/$AI299</f>
        <v>31.2954054584724</v>
      </c>
      <c r="AR299" s="173">
        <f>IF(AQ299&gt;$AI$8,1,0)</f>
        <v>0</v>
      </c>
      <c r="AS299" s="175">
        <f>IF($R299=AP$17,AQ299,0)</f>
        <v>0</v>
      </c>
      <c r="AT299" s="173">
        <v>1254</v>
      </c>
      <c r="AU299" s="175">
        <f>100*AT299/$AI299</f>
        <v>3.07775377969762</v>
      </c>
      <c r="AV299" s="173">
        <f>IF(AU299&gt;$AI$8,1,0)</f>
        <v>0</v>
      </c>
      <c r="AW299" s="175">
        <f>IF($R299=AT$17,AU299,0)</f>
        <v>0</v>
      </c>
      <c r="AX299" s="173">
        <v>11247</v>
      </c>
      <c r="AY299" s="175">
        <f>100*AX299/$AI299</f>
        <v>27.6040644021206</v>
      </c>
      <c r="AZ299" s="173">
        <f>IF(AY299&gt;$AI$8,1,0)</f>
        <v>0</v>
      </c>
      <c r="BA299" s="175">
        <f>IF($R299=AX$17,AY299,0)</f>
        <v>27.6040644021206</v>
      </c>
      <c r="BB299" s="173">
        <v>1106</v>
      </c>
      <c r="BC299" s="175">
        <f>100*BB299/$AI299</f>
        <v>2.71451011191832</v>
      </c>
      <c r="BD299" s="173">
        <f>IF(BC299&gt;$AI$8,1,0)</f>
        <v>0</v>
      </c>
      <c r="BE299" s="175">
        <f>IF($R299=BB$17,BC299,0)</f>
        <v>0</v>
      </c>
      <c r="BF299" s="173">
        <v>0</v>
      </c>
      <c r="BG299" s="175">
        <f>100*BF299/$AI299</f>
        <v>0</v>
      </c>
      <c r="BH299" s="173">
        <f>IF(BG299&gt;$AI$8,1,0)</f>
        <v>0</v>
      </c>
      <c r="BI299" s="175">
        <f>IF($R299=BF$17,BG299,0)</f>
        <v>0</v>
      </c>
      <c r="BJ299" s="173">
        <v>9511</v>
      </c>
      <c r="BK299" s="175">
        <f>100*BJ299/$AI299</f>
        <v>23.3433143530336</v>
      </c>
      <c r="BL299" s="173">
        <f>IF(BK299&gt;$AI$8,1,0)</f>
        <v>0</v>
      </c>
      <c r="BM299" s="175">
        <f>IF($R299=BJ$17,BK299,0)</f>
        <v>0</v>
      </c>
      <c r="BN299" s="173">
        <v>0</v>
      </c>
      <c r="BO299" s="175">
        <f>100*BN299/$AI299</f>
        <v>0</v>
      </c>
      <c r="BP299" s="173">
        <f>IF(BO299&gt;$AI$8,1,0)</f>
        <v>0</v>
      </c>
      <c r="BQ299" s="175">
        <f>IF($R299=BN$17,BO299,0)</f>
        <v>0</v>
      </c>
      <c r="BR299" s="173">
        <v>0</v>
      </c>
      <c r="BS299" s="175">
        <f>100*BR299/$AI299</f>
        <v>0</v>
      </c>
      <c r="BT299" s="173">
        <f>IF(BS299&gt;$AI$8,1,0)</f>
        <v>0</v>
      </c>
      <c r="BU299" s="175">
        <f>IF($R299=BR$17,BS299,0)</f>
        <v>0</v>
      </c>
      <c r="BV299" s="173">
        <v>0</v>
      </c>
      <c r="BW299" s="175">
        <f>100*BV299/$AI299</f>
        <v>0</v>
      </c>
      <c r="BX299" s="173">
        <f>IF(BW299&gt;$AI$8,1,0)</f>
        <v>0</v>
      </c>
      <c r="BY299" s="175">
        <f>IF($R299=BV$17,BW299,0)</f>
        <v>0</v>
      </c>
      <c r="BZ299" s="173">
        <v>0</v>
      </c>
      <c r="CA299" s="175">
        <f>100*BZ299/$AI299</f>
        <v>0</v>
      </c>
      <c r="CB299" s="173">
        <f>IF(CA299&gt;$AI$8,1,0)</f>
        <v>0</v>
      </c>
      <c r="CC299" s="175">
        <f>IF($R299=BZ$17,CA299,0)</f>
        <v>0</v>
      </c>
      <c r="CD299" s="173">
        <v>0</v>
      </c>
      <c r="CE299" s="175">
        <f>100*CD299/$AI299</f>
        <v>0</v>
      </c>
      <c r="CF299" s="173">
        <f>IF(CE299&gt;$AI$8,1,0)</f>
        <v>0</v>
      </c>
      <c r="CG299" s="175">
        <f>IF($R299=CD$17,CE299,0)</f>
        <v>0</v>
      </c>
      <c r="CH299" s="173">
        <v>0</v>
      </c>
      <c r="CI299" s="175">
        <f>100*CH299/$AI299</f>
        <v>0</v>
      </c>
      <c r="CJ299" s="173">
        <f>IF(CI299&gt;$AI$8,1,0)</f>
        <v>0</v>
      </c>
      <c r="CK299" s="175">
        <f>IF($R299=CH$17,CI299,0)</f>
        <v>0</v>
      </c>
      <c r="CL299" s="173">
        <v>0</v>
      </c>
      <c r="CM299" s="173">
        <v>0</v>
      </c>
      <c r="CN299" s="176"/>
    </row>
    <row r="300" ht="15.75" customHeight="1">
      <c r="A300" t="s" s="179">
        <v>2992</v>
      </c>
      <c r="B300" t="s" s="180">
        <v>42</v>
      </c>
      <c r="C300" t="s" s="180">
        <v>1706</v>
      </c>
      <c r="D300" t="s" s="181">
        <v>45</v>
      </c>
      <c r="E300" t="s" s="188">
        <v>45</v>
      </c>
      <c r="F300" t="s" s="146">
        <v>46</v>
      </c>
      <c r="G300" t="s" s="146">
        <v>428</v>
      </c>
      <c r="H300" t="s" s="146">
        <v>1707</v>
      </c>
      <c r="I300" t="s" s="146">
        <v>64</v>
      </c>
      <c r="J300" t="s" s="146">
        <v>50</v>
      </c>
      <c r="K300" t="s" s="183">
        <f>_xlfn.IFS(Q300=0,O300,T300=1,R300,U300=1,AA300,V300=1,AD300)</f>
        <v>2365</v>
      </c>
      <c r="L300" s="189">
        <f>_xlfn.IFS(Q300=0,P300,T300=1,S300,U300=1,AB300,V300=1,AE300)</f>
        <v>19.8664228757174</v>
      </c>
      <c r="M300" t="s" s="146">
        <f>IF(O300="Lab","over","under")</f>
        <v>2429</v>
      </c>
      <c r="N300" s="145">
        <v>0</v>
      </c>
      <c r="O300" t="s" s="184">
        <v>28</v>
      </c>
      <c r="P300" s="147">
        <f>AQ300</f>
        <v>41.2032099141653</v>
      </c>
      <c r="Q300" s="145">
        <f>T300+U300+V300</f>
        <v>1</v>
      </c>
      <c r="R300" t="s" s="185">
        <v>2365</v>
      </c>
      <c r="S300" s="147">
        <f>BA300</f>
        <v>19.8664228757174</v>
      </c>
      <c r="T300" s="145">
        <v>1</v>
      </c>
      <c r="U300" s="138"/>
      <c r="V300" s="138"/>
      <c r="W300" s="138"/>
      <c r="X300" t="s" s="146">
        <f>IF($A300=Y300,"ok","bad")</f>
        <v>2430</v>
      </c>
      <c r="Y300" t="s" s="146">
        <v>2992</v>
      </c>
      <c r="Z300" t="s" s="146">
        <v>1706</v>
      </c>
      <c r="AA300" t="s" s="186">
        <v>33</v>
      </c>
      <c r="AB300" s="141">
        <f>100*AC300</f>
        <v>13.3958048</v>
      </c>
      <c r="AC300" s="190">
        <v>0.133958048</v>
      </c>
      <c r="AD300" t="s" s="187">
        <v>27</v>
      </c>
      <c r="AE300" s="141">
        <v>9.5865712</v>
      </c>
      <c r="AF300" s="190">
        <v>0.09586571200000001</v>
      </c>
      <c r="AG300" s="138"/>
      <c r="AH300" s="145">
        <v>75951</v>
      </c>
      <c r="AI300" s="145">
        <v>39378</v>
      </c>
      <c r="AJ300" s="145">
        <v>116</v>
      </c>
      <c r="AK300" s="145">
        <v>8402</v>
      </c>
      <c r="AL300" s="145">
        <v>3775</v>
      </c>
      <c r="AM300" s="148">
        <f>100*AL300/$AI300</f>
        <v>9.58657118187821</v>
      </c>
      <c r="AN300" s="145">
        <f>IF(AM300&gt;$AI$8,1,0)</f>
        <v>0</v>
      </c>
      <c r="AO300" s="148">
        <f>IF($R300=AL$17,AM300,0)</f>
        <v>0</v>
      </c>
      <c r="AP300" s="145">
        <v>16225</v>
      </c>
      <c r="AQ300" s="148">
        <f>100*AP300/$AI300</f>
        <v>41.2032099141653</v>
      </c>
      <c r="AR300" s="145">
        <f>IF(AQ300&gt;$AI$8,1,0)</f>
        <v>0</v>
      </c>
      <c r="AS300" s="148">
        <f>IF($R300=AP$17,AQ300,0)</f>
        <v>0</v>
      </c>
      <c r="AT300" s="145">
        <v>1606</v>
      </c>
      <c r="AU300" s="148">
        <f>100*AT300/$AI300</f>
        <v>4.07841942201229</v>
      </c>
      <c r="AV300" s="145">
        <f>IF(AU300&gt;$AI$8,1,0)</f>
        <v>0</v>
      </c>
      <c r="AW300" s="148">
        <f>IF($R300=AT$17,AU300,0)</f>
        <v>0</v>
      </c>
      <c r="AX300" s="145">
        <v>7823</v>
      </c>
      <c r="AY300" s="148">
        <f>100*AX300/$AI300</f>
        <v>19.8664228757174</v>
      </c>
      <c r="AZ300" s="145">
        <f>IF(AY300&gt;$AI$8,1,0)</f>
        <v>0</v>
      </c>
      <c r="BA300" s="148">
        <f>IF($R300=AX$17,AY300,0)</f>
        <v>19.8664228757174</v>
      </c>
      <c r="BB300" s="145">
        <v>1865</v>
      </c>
      <c r="BC300" s="148">
        <f>100*BB300/$AI300</f>
        <v>4.73614708720605</v>
      </c>
      <c r="BD300" s="145">
        <f>IF(BC300&gt;$AI$8,1,0)</f>
        <v>0</v>
      </c>
      <c r="BE300" s="148">
        <f>IF($R300=BB$17,BC300,0)</f>
        <v>0</v>
      </c>
      <c r="BF300" s="145">
        <v>0</v>
      </c>
      <c r="BG300" s="148">
        <f>100*BF300/$AI300</f>
        <v>0</v>
      </c>
      <c r="BH300" s="145">
        <f>IF(BG300&gt;$AI$8,1,0)</f>
        <v>0</v>
      </c>
      <c r="BI300" s="148">
        <f>IF($R300=BF$17,BG300,0)</f>
        <v>0</v>
      </c>
      <c r="BJ300" s="145">
        <v>5275</v>
      </c>
      <c r="BK300" s="148">
        <f>100*BJ300/$AI300</f>
        <v>13.3958047640815</v>
      </c>
      <c r="BL300" s="145">
        <f>IF(BK300&gt;$AI$8,1,0)</f>
        <v>0</v>
      </c>
      <c r="BM300" s="148">
        <f>IF($R300=BJ$17,BK300,0)</f>
        <v>0</v>
      </c>
      <c r="BN300" s="145">
        <v>0</v>
      </c>
      <c r="BO300" s="148">
        <f>100*BN300/$AI300</f>
        <v>0</v>
      </c>
      <c r="BP300" s="145">
        <f>IF(BO300&gt;$AI$8,1,0)</f>
        <v>0</v>
      </c>
      <c r="BQ300" s="148">
        <f>IF($R300=BN$17,BO300,0)</f>
        <v>0</v>
      </c>
      <c r="BR300" s="145">
        <v>0</v>
      </c>
      <c r="BS300" s="148">
        <f>100*BR300/$AI300</f>
        <v>0</v>
      </c>
      <c r="BT300" s="145">
        <f>IF(BS300&gt;$AI$8,1,0)</f>
        <v>0</v>
      </c>
      <c r="BU300" s="148">
        <f>IF($R300=BR$17,BS300,0)</f>
        <v>0</v>
      </c>
      <c r="BV300" s="145">
        <v>0</v>
      </c>
      <c r="BW300" s="148">
        <f>100*BV300/$AI300</f>
        <v>0</v>
      </c>
      <c r="BX300" s="145">
        <f>IF(BW300&gt;$AI$8,1,0)</f>
        <v>0</v>
      </c>
      <c r="BY300" s="148">
        <f>IF($R300=BV$17,BW300,0)</f>
        <v>0</v>
      </c>
      <c r="BZ300" s="145">
        <v>0</v>
      </c>
      <c r="CA300" s="148">
        <f>100*BZ300/$AI300</f>
        <v>0</v>
      </c>
      <c r="CB300" s="145">
        <f>IF(CA300&gt;$AI$8,1,0)</f>
        <v>0</v>
      </c>
      <c r="CC300" s="148">
        <f>IF($R300=BZ$17,CA300,0)</f>
        <v>0</v>
      </c>
      <c r="CD300" s="145">
        <v>0</v>
      </c>
      <c r="CE300" s="148">
        <f>100*CD300/$AI300</f>
        <v>0</v>
      </c>
      <c r="CF300" s="145">
        <f>IF(CE300&gt;$AI$8,1,0)</f>
        <v>0</v>
      </c>
      <c r="CG300" s="148">
        <f>IF($R300=CD$17,CE300,0)</f>
        <v>0</v>
      </c>
      <c r="CH300" s="145">
        <v>0</v>
      </c>
      <c r="CI300" s="148">
        <f>100*CH300/$AI300</f>
        <v>0</v>
      </c>
      <c r="CJ300" s="145">
        <f>IF(CI300&gt;$AI$8,1,0)</f>
        <v>0</v>
      </c>
      <c r="CK300" s="148">
        <f>IF($R300=CH$17,CI300,0)</f>
        <v>0</v>
      </c>
      <c r="CL300" s="145">
        <v>0</v>
      </c>
      <c r="CM300" s="145">
        <v>0</v>
      </c>
      <c r="CN300" s="149"/>
    </row>
    <row r="301" ht="15.75" customHeight="1">
      <c r="A301" t="s" s="179">
        <v>2993</v>
      </c>
      <c r="B301" t="s" s="180">
        <v>42</v>
      </c>
      <c r="C301" t="s" s="180">
        <v>2994</v>
      </c>
      <c r="D301" t="s" s="181">
        <v>45</v>
      </c>
      <c r="E301" t="s" s="182">
        <v>45</v>
      </c>
      <c r="F301" t="s" s="130">
        <v>46</v>
      </c>
      <c r="G301" t="s" s="130">
        <v>2059</v>
      </c>
      <c r="H301" t="s" s="130">
        <v>576</v>
      </c>
      <c r="I301" t="s" s="130">
        <v>64</v>
      </c>
      <c r="J301" t="s" s="130">
        <v>50</v>
      </c>
      <c r="K301" t="s" s="183">
        <f>_xlfn.IFS(Q301=0,O301,T301=1,R301,U301=1,AA301,V301=1,AD301)</f>
        <v>2365</v>
      </c>
      <c r="L301" s="189">
        <f>_xlfn.IFS(Q301=0,P301,T301=1,S301,U301=1,AB301,V301=1,AE301)</f>
        <v>25.3382166081172</v>
      </c>
      <c r="M301" t="s" s="130">
        <f>IF(O301="Lab","over","under")</f>
        <v>2429</v>
      </c>
      <c r="N301" s="173">
        <v>0</v>
      </c>
      <c r="O301" t="s" s="184">
        <v>28</v>
      </c>
      <c r="P301" s="131">
        <f>AQ301</f>
        <v>41.849166604380</v>
      </c>
      <c r="Q301" s="173">
        <f>T301+U301+V301</f>
        <v>1</v>
      </c>
      <c r="R301" t="s" s="185">
        <v>2365</v>
      </c>
      <c r="S301" s="131">
        <f>BA301</f>
        <v>25.3382166081172</v>
      </c>
      <c r="T301" s="173">
        <v>1</v>
      </c>
      <c r="U301" s="169"/>
      <c r="V301" s="169"/>
      <c r="W301" s="169"/>
      <c r="X301" t="s" s="130">
        <f>IF($A301=Y301,"ok","bad")</f>
        <v>2430</v>
      </c>
      <c r="Y301" t="s" s="130">
        <v>2993</v>
      </c>
      <c r="Z301" t="s" s="130">
        <v>2994</v>
      </c>
      <c r="AA301" t="s" s="186">
        <v>33</v>
      </c>
      <c r="AB301" s="125">
        <f>100*AC301</f>
        <v>13.329347</v>
      </c>
      <c r="AC301" s="191">
        <v>0.13329347</v>
      </c>
      <c r="AD301" t="s" s="187">
        <v>27</v>
      </c>
      <c r="AE301" s="125">
        <v>9.3803722</v>
      </c>
      <c r="AF301" s="191">
        <v>0.09380372200000001</v>
      </c>
      <c r="AG301" s="169"/>
      <c r="AH301" s="173">
        <v>76291</v>
      </c>
      <c r="AI301" s="173">
        <v>40137</v>
      </c>
      <c r="AJ301" s="173">
        <v>132</v>
      </c>
      <c r="AK301" s="173">
        <v>6627</v>
      </c>
      <c r="AL301" s="173">
        <v>3765</v>
      </c>
      <c r="AM301" s="175">
        <f>100*AL301/$AI301</f>
        <v>9.38037222512893</v>
      </c>
      <c r="AN301" s="173">
        <f>IF(AM301&gt;$AI$8,1,0)</f>
        <v>0</v>
      </c>
      <c r="AO301" s="175">
        <f>IF($R301=AL$17,AM301,0)</f>
        <v>0</v>
      </c>
      <c r="AP301" s="173">
        <v>16797</v>
      </c>
      <c r="AQ301" s="175">
        <f>100*AP301/$AI301</f>
        <v>41.849166604380</v>
      </c>
      <c r="AR301" s="173">
        <f>IF(AQ301&gt;$AI$8,1,0)</f>
        <v>0</v>
      </c>
      <c r="AS301" s="175">
        <f>IF($R301=AP$17,AQ301,0)</f>
        <v>0</v>
      </c>
      <c r="AT301" s="173">
        <v>2344</v>
      </c>
      <c r="AU301" s="175">
        <f>100*AT301/$AI301</f>
        <v>5.83999800682662</v>
      </c>
      <c r="AV301" s="173">
        <f>IF(AU301&gt;$AI$8,1,0)</f>
        <v>0</v>
      </c>
      <c r="AW301" s="175">
        <f>IF($R301=AT$17,AU301,0)</f>
        <v>0</v>
      </c>
      <c r="AX301" s="173">
        <v>10170</v>
      </c>
      <c r="AY301" s="175">
        <f>100*AX301/$AI301</f>
        <v>25.3382166081172</v>
      </c>
      <c r="AZ301" s="173">
        <f>IF(AY301&gt;$AI$8,1,0)</f>
        <v>0</v>
      </c>
      <c r="BA301" s="175">
        <f>IF($R301=AX$17,AY301,0)</f>
        <v>25.3382166081172</v>
      </c>
      <c r="BB301" s="173">
        <v>1711</v>
      </c>
      <c r="BC301" s="175">
        <f>100*BB301/$AI301</f>
        <v>4.26289956897626</v>
      </c>
      <c r="BD301" s="173">
        <f>IF(BC301&gt;$AI$8,1,0)</f>
        <v>0</v>
      </c>
      <c r="BE301" s="175">
        <f>IF($R301=BB$17,BC301,0)</f>
        <v>0</v>
      </c>
      <c r="BF301" s="173">
        <v>0</v>
      </c>
      <c r="BG301" s="175">
        <f>100*BF301/$AI301</f>
        <v>0</v>
      </c>
      <c r="BH301" s="173">
        <f>IF(BG301&gt;$AI$8,1,0)</f>
        <v>0</v>
      </c>
      <c r="BI301" s="175">
        <f>IF($R301=BF$17,BG301,0)</f>
        <v>0</v>
      </c>
      <c r="BJ301" s="173">
        <v>5350</v>
      </c>
      <c r="BK301" s="175">
        <f>100*BJ301/$AI301</f>
        <v>13.329346986571</v>
      </c>
      <c r="BL301" s="173">
        <f>IF(BK301&gt;$AI$8,1,0)</f>
        <v>0</v>
      </c>
      <c r="BM301" s="175">
        <f>IF($R301=BJ$17,BK301,0)</f>
        <v>0</v>
      </c>
      <c r="BN301" s="173">
        <v>0</v>
      </c>
      <c r="BO301" s="175">
        <f>100*BN301/$AI301</f>
        <v>0</v>
      </c>
      <c r="BP301" s="173">
        <f>IF(BO301&gt;$AI$8,1,0)</f>
        <v>0</v>
      </c>
      <c r="BQ301" s="175">
        <f>IF($R301=BN$17,BO301,0)</f>
        <v>0</v>
      </c>
      <c r="BR301" s="173">
        <v>0</v>
      </c>
      <c r="BS301" s="175">
        <f>100*BR301/$AI301</f>
        <v>0</v>
      </c>
      <c r="BT301" s="173">
        <f>IF(BS301&gt;$AI$8,1,0)</f>
        <v>0</v>
      </c>
      <c r="BU301" s="175">
        <f>IF($R301=BR$17,BS301,0)</f>
        <v>0</v>
      </c>
      <c r="BV301" s="173">
        <v>0</v>
      </c>
      <c r="BW301" s="175">
        <f>100*BV301/$AI301</f>
        <v>0</v>
      </c>
      <c r="BX301" s="173">
        <f>IF(BW301&gt;$AI$8,1,0)</f>
        <v>0</v>
      </c>
      <c r="BY301" s="175">
        <f>IF($R301=BV$17,BW301,0)</f>
        <v>0</v>
      </c>
      <c r="BZ301" s="173">
        <v>0</v>
      </c>
      <c r="CA301" s="175">
        <f>100*BZ301/$AI301</f>
        <v>0</v>
      </c>
      <c r="CB301" s="173">
        <f>IF(CA301&gt;$AI$8,1,0)</f>
        <v>0</v>
      </c>
      <c r="CC301" s="175">
        <f>IF($R301=BZ$17,CA301,0)</f>
        <v>0</v>
      </c>
      <c r="CD301" s="173">
        <v>0</v>
      </c>
      <c r="CE301" s="175">
        <f>100*CD301/$AI301</f>
        <v>0</v>
      </c>
      <c r="CF301" s="173">
        <f>IF(CE301&gt;$AI$8,1,0)</f>
        <v>0</v>
      </c>
      <c r="CG301" s="175">
        <f>IF($R301=CD$17,CE301,0)</f>
        <v>0</v>
      </c>
      <c r="CH301" s="173">
        <v>0</v>
      </c>
      <c r="CI301" s="175">
        <f>100*CH301/$AI301</f>
        <v>0</v>
      </c>
      <c r="CJ301" s="173">
        <f>IF(CI301&gt;$AI$8,1,0)</f>
        <v>0</v>
      </c>
      <c r="CK301" s="175">
        <f>IF($R301=CH$17,CI301,0)</f>
        <v>0</v>
      </c>
      <c r="CL301" s="173">
        <v>0</v>
      </c>
      <c r="CM301" s="173">
        <v>0</v>
      </c>
      <c r="CN301" s="176"/>
    </row>
    <row r="302" ht="15.75" customHeight="1">
      <c r="A302" t="s" s="179">
        <v>2995</v>
      </c>
      <c r="B302" t="s" s="180">
        <v>84</v>
      </c>
      <c r="C302" t="s" s="180">
        <v>535</v>
      </c>
      <c r="D302" t="s" s="181">
        <v>86</v>
      </c>
      <c r="E302" t="s" s="188">
        <v>79</v>
      </c>
      <c r="F302" t="s" s="146">
        <v>46</v>
      </c>
      <c r="G302" t="s" s="146">
        <v>2655</v>
      </c>
      <c r="H302" t="s" s="146">
        <v>1486</v>
      </c>
      <c r="I302" t="s" s="146">
        <v>49</v>
      </c>
      <c r="J302" t="s" s="146">
        <v>1733</v>
      </c>
      <c r="K302" t="s" s="183">
        <f>_xlfn.IFS(Q302=0,O302,T302=1,R302,U302=1,AA302,V302=1,AD302)</f>
        <v>2365</v>
      </c>
      <c r="L302" s="189">
        <f>_xlfn.IFS(Q302=0,P302,T302=1,S302,U302=1,AB302,V302=1,AE302)</f>
        <v>26.9364189</v>
      </c>
      <c r="M302" t="s" s="146">
        <f>IF(O302="Lab","over","under")</f>
        <v>2429</v>
      </c>
      <c r="N302" s="145">
        <v>0</v>
      </c>
      <c r="O302" t="s" s="184">
        <v>28</v>
      </c>
      <c r="P302" s="147">
        <f>AQ302</f>
        <v>36.484063976905</v>
      </c>
      <c r="Q302" s="145">
        <f>T302+U302+V302</f>
        <v>1</v>
      </c>
      <c r="R302" t="s" s="185">
        <v>27</v>
      </c>
      <c r="S302" s="147">
        <f>AO302</f>
        <v>29.208669941564</v>
      </c>
      <c r="T302" s="138"/>
      <c r="U302" s="145">
        <v>1</v>
      </c>
      <c r="V302" s="138"/>
      <c r="W302" s="138"/>
      <c r="X302" t="s" s="146">
        <f>IF($A302=Y302,"ok","bad")</f>
        <v>2430</v>
      </c>
      <c r="Y302" t="s" s="146">
        <v>2995</v>
      </c>
      <c r="Z302" t="s" s="146">
        <v>535</v>
      </c>
      <c r="AA302" t="s" s="186">
        <v>2365</v>
      </c>
      <c r="AB302" s="141">
        <f>100*AC302</f>
        <v>26.9364189</v>
      </c>
      <c r="AC302" s="190">
        <v>0.269364189</v>
      </c>
      <c r="AD302" t="s" s="187">
        <v>31</v>
      </c>
      <c r="AE302" s="141">
        <v>4.9752055</v>
      </c>
      <c r="AF302" s="190">
        <v>0.049752055</v>
      </c>
      <c r="AG302" s="138"/>
      <c r="AH302" s="145">
        <v>76974</v>
      </c>
      <c r="AI302" s="145">
        <v>42953</v>
      </c>
      <c r="AJ302" s="145">
        <v>119</v>
      </c>
      <c r="AK302" s="145">
        <v>3125</v>
      </c>
      <c r="AL302" s="145">
        <v>12546</v>
      </c>
      <c r="AM302" s="148">
        <f>100*AL302/$AI302</f>
        <v>29.208669941564</v>
      </c>
      <c r="AN302" s="145">
        <f>IF(AM302&gt;$AI$8,1,0)</f>
        <v>0</v>
      </c>
      <c r="AO302" s="148">
        <f>IF($R302=AL$17,AM302,0)</f>
        <v>29.208669941564</v>
      </c>
      <c r="AP302" s="145">
        <v>15671</v>
      </c>
      <c r="AQ302" s="148">
        <f>100*AP302/$AI302</f>
        <v>36.484063976905</v>
      </c>
      <c r="AR302" s="145">
        <f>IF(AQ302&gt;$AI$8,1,0)</f>
        <v>0</v>
      </c>
      <c r="AS302" s="148">
        <f>IF($R302=AP$17,AQ302,0)</f>
        <v>0</v>
      </c>
      <c r="AT302" s="145">
        <v>1029</v>
      </c>
      <c r="AU302" s="148">
        <f>100*AT302/$AI302</f>
        <v>2.39564174795707</v>
      </c>
      <c r="AV302" s="145">
        <f>IF(AU302&gt;$AI$8,1,0)</f>
        <v>0</v>
      </c>
      <c r="AW302" s="148">
        <f>IF($R302=AT$17,AU302,0)</f>
        <v>0</v>
      </c>
      <c r="AX302" s="145">
        <v>11570</v>
      </c>
      <c r="AY302" s="148">
        <f>100*AX302/$AI302</f>
        <v>26.9364188764463</v>
      </c>
      <c r="AZ302" s="145">
        <f>IF(AY302&gt;$AI$8,1,0)</f>
        <v>0</v>
      </c>
      <c r="BA302" s="148">
        <f>IF($R302=AX$17,AY302,0)</f>
        <v>0</v>
      </c>
      <c r="BB302" s="145">
        <v>2137</v>
      </c>
      <c r="BC302" s="148">
        <f>100*BB302/$AI302</f>
        <v>4.97520545712756</v>
      </c>
      <c r="BD302" s="145">
        <f>IF(BC302&gt;$AI$8,1,0)</f>
        <v>0</v>
      </c>
      <c r="BE302" s="148">
        <f>IF($R302=BB$17,BC302,0)</f>
        <v>0</v>
      </c>
      <c r="BF302" s="145">
        <v>0</v>
      </c>
      <c r="BG302" s="148">
        <f>100*BF302/$AI302</f>
        <v>0</v>
      </c>
      <c r="BH302" s="145">
        <f>IF(BG302&gt;$AI$8,1,0)</f>
        <v>0</v>
      </c>
      <c r="BI302" s="148">
        <f>IF($R302=BF$17,BG302,0)</f>
        <v>0</v>
      </c>
      <c r="BJ302" s="145">
        <v>0</v>
      </c>
      <c r="BK302" s="148">
        <f>100*BJ302/$AI302</f>
        <v>0</v>
      </c>
      <c r="BL302" s="145">
        <f>IF(BK302&gt;$AI$8,1,0)</f>
        <v>0</v>
      </c>
      <c r="BM302" s="148">
        <f>IF($R302=BJ$17,BK302,0)</f>
        <v>0</v>
      </c>
      <c r="BN302" s="145">
        <v>0</v>
      </c>
      <c r="BO302" s="148">
        <f>100*BN302/$AI302</f>
        <v>0</v>
      </c>
      <c r="BP302" s="145">
        <f>IF(BO302&gt;$AI$8,1,0)</f>
        <v>0</v>
      </c>
      <c r="BQ302" s="148">
        <f>IF($R302=BN$17,BO302,0)</f>
        <v>0</v>
      </c>
      <c r="BR302" s="145">
        <v>0</v>
      </c>
      <c r="BS302" s="148">
        <f>100*BR302/$AI302</f>
        <v>0</v>
      </c>
      <c r="BT302" s="145">
        <f>IF(BS302&gt;$AI$8,1,0)</f>
        <v>0</v>
      </c>
      <c r="BU302" s="148">
        <f>IF($R302=BR$17,BS302,0)</f>
        <v>0</v>
      </c>
      <c r="BV302" s="145">
        <v>0</v>
      </c>
      <c r="BW302" s="148">
        <f>100*BV302/$AI302</f>
        <v>0</v>
      </c>
      <c r="BX302" s="145">
        <f>IF(BW302&gt;$AI$8,1,0)</f>
        <v>0</v>
      </c>
      <c r="BY302" s="148">
        <f>IF($R302=BV$17,BW302,0)</f>
        <v>0</v>
      </c>
      <c r="BZ302" s="145">
        <v>0</v>
      </c>
      <c r="CA302" s="148">
        <f>100*BZ302/$AI302</f>
        <v>0</v>
      </c>
      <c r="CB302" s="145">
        <f>IF(CA302&gt;$AI$8,1,0)</f>
        <v>0</v>
      </c>
      <c r="CC302" s="148">
        <f>IF($R302=BZ$17,CA302,0)</f>
        <v>0</v>
      </c>
      <c r="CD302" s="145">
        <v>0</v>
      </c>
      <c r="CE302" s="148">
        <f>100*CD302/$AI302</f>
        <v>0</v>
      </c>
      <c r="CF302" s="145">
        <f>IF(CE302&gt;$AI$8,1,0)</f>
        <v>0</v>
      </c>
      <c r="CG302" s="148">
        <f>IF($R302=CD$17,CE302,0)</f>
        <v>0</v>
      </c>
      <c r="CH302" s="145">
        <v>0</v>
      </c>
      <c r="CI302" s="148">
        <f>100*CH302/$AI302</f>
        <v>0</v>
      </c>
      <c r="CJ302" s="145">
        <f>IF(CI302&gt;$AI$8,1,0)</f>
        <v>0</v>
      </c>
      <c r="CK302" s="148">
        <f>IF($R302=CH$17,CI302,0)</f>
        <v>0</v>
      </c>
      <c r="CL302" s="145">
        <v>1437</v>
      </c>
      <c r="CM302" s="145">
        <v>0</v>
      </c>
      <c r="CN302" s="149"/>
    </row>
    <row r="303" ht="15.75" customHeight="1">
      <c r="A303" t="s" s="179">
        <v>2996</v>
      </c>
      <c r="B303" t="s" s="180">
        <v>84</v>
      </c>
      <c r="C303" t="s" s="180">
        <v>2997</v>
      </c>
      <c r="D303" t="s" s="181">
        <v>86</v>
      </c>
      <c r="E303" t="s" s="182">
        <v>79</v>
      </c>
      <c r="F303" t="s" s="130">
        <v>80</v>
      </c>
      <c r="G303" t="s" s="130">
        <v>2998</v>
      </c>
      <c r="H303" t="s" s="130">
        <v>2999</v>
      </c>
      <c r="I303" t="s" s="130">
        <v>64</v>
      </c>
      <c r="J303" t="s" s="130">
        <v>1733</v>
      </c>
      <c r="K303" t="s" s="183">
        <f>_xlfn.IFS(Q303=0,O303,T303=1,R303,U303=1,AA303,V303=1,AD303)</f>
        <v>2365</v>
      </c>
      <c r="L303" s="189">
        <f>_xlfn.IFS(Q303=0,P303,T303=1,S303,U303=1,AB303,V303=1,AE303)</f>
        <v>26.3772489</v>
      </c>
      <c r="M303" t="s" s="130">
        <f>IF(O303="Lab","over","under")</f>
        <v>2429</v>
      </c>
      <c r="N303" s="173">
        <v>0</v>
      </c>
      <c r="O303" t="s" s="184">
        <v>28</v>
      </c>
      <c r="P303" s="131">
        <f>AQ303</f>
        <v>34.1239244608336</v>
      </c>
      <c r="Q303" s="173">
        <f>T303+U303+V303</f>
        <v>1</v>
      </c>
      <c r="R303" t="s" s="185">
        <v>27</v>
      </c>
      <c r="S303" s="131">
        <f>AO303</f>
        <v>28.8160688345066</v>
      </c>
      <c r="T303" s="169"/>
      <c r="U303" s="173">
        <v>1</v>
      </c>
      <c r="V303" s="169"/>
      <c r="W303" s="169"/>
      <c r="X303" t="s" s="130">
        <f>IF($A303=Y303,"ok","bad")</f>
        <v>2430</v>
      </c>
      <c r="Y303" t="s" s="130">
        <v>2996</v>
      </c>
      <c r="Z303" t="s" s="130">
        <v>2997</v>
      </c>
      <c r="AA303" t="s" s="186">
        <v>2365</v>
      </c>
      <c r="AB303" s="125">
        <f>100*AC303</f>
        <v>26.3772489</v>
      </c>
      <c r="AC303" s="191">
        <v>0.263772489</v>
      </c>
      <c r="AD303" t="s" s="187">
        <v>31</v>
      </c>
      <c r="AE303" s="125">
        <v>3.2238239</v>
      </c>
      <c r="AF303" s="191">
        <v>0.032238239</v>
      </c>
      <c r="AG303" s="169"/>
      <c r="AH303" s="173">
        <v>70151</v>
      </c>
      <c r="AI303" s="173">
        <v>35796</v>
      </c>
      <c r="AJ303" s="173">
        <v>110</v>
      </c>
      <c r="AK303" s="173">
        <v>1900</v>
      </c>
      <c r="AL303" s="173">
        <v>10315</v>
      </c>
      <c r="AM303" s="175">
        <f>100*AL303/$AI303</f>
        <v>28.8160688345066</v>
      </c>
      <c r="AN303" s="173">
        <f>IF(AM303&gt;$AI$8,1,0)</f>
        <v>0</v>
      </c>
      <c r="AO303" s="175">
        <f>IF($R303=AL$17,AM303,0)</f>
        <v>28.8160688345066</v>
      </c>
      <c r="AP303" s="173">
        <v>12215</v>
      </c>
      <c r="AQ303" s="175">
        <f>100*AP303/$AI303</f>
        <v>34.1239244608336</v>
      </c>
      <c r="AR303" s="173">
        <f>IF(AQ303&gt;$AI$8,1,0)</f>
        <v>0</v>
      </c>
      <c r="AS303" s="175">
        <f>IF($R303=AP$17,AQ303,0)</f>
        <v>0</v>
      </c>
      <c r="AT303" s="173">
        <v>1056</v>
      </c>
      <c r="AU303" s="175">
        <f>100*AT303/$AI303</f>
        <v>2.95005028494804</v>
      </c>
      <c r="AV303" s="173">
        <f>IF(AU303&gt;$AI$8,1,0)</f>
        <v>0</v>
      </c>
      <c r="AW303" s="175">
        <f>IF($R303=AT$17,AU303,0)</f>
        <v>0</v>
      </c>
      <c r="AX303" s="173">
        <v>9442</v>
      </c>
      <c r="AY303" s="175">
        <f>100*AX303/$AI303</f>
        <v>26.3772488546206</v>
      </c>
      <c r="AZ303" s="173">
        <f>IF(AY303&gt;$AI$8,1,0)</f>
        <v>0</v>
      </c>
      <c r="BA303" s="175">
        <f>IF($R303=AX$17,AY303,0)</f>
        <v>0</v>
      </c>
      <c r="BB303" s="173">
        <v>1154</v>
      </c>
      <c r="BC303" s="175">
        <f>100*BB303/$AI303</f>
        <v>3.22382389093753</v>
      </c>
      <c r="BD303" s="173">
        <f>IF(BC303&gt;$AI$8,1,0)</f>
        <v>0</v>
      </c>
      <c r="BE303" s="175">
        <f>IF($R303=BB$17,BC303,0)</f>
        <v>0</v>
      </c>
      <c r="BF303" s="173">
        <v>0</v>
      </c>
      <c r="BG303" s="175">
        <f>100*BF303/$AI303</f>
        <v>0</v>
      </c>
      <c r="BH303" s="173">
        <f>IF(BG303&gt;$AI$8,1,0)</f>
        <v>0</v>
      </c>
      <c r="BI303" s="175">
        <f>IF($R303=BF$17,BG303,0)</f>
        <v>0</v>
      </c>
      <c r="BJ303" s="173">
        <v>0</v>
      </c>
      <c r="BK303" s="175">
        <f>100*BJ303/$AI303</f>
        <v>0</v>
      </c>
      <c r="BL303" s="173">
        <f>IF(BK303&gt;$AI$8,1,0)</f>
        <v>0</v>
      </c>
      <c r="BM303" s="175">
        <f>IF($R303=BJ$17,BK303,0)</f>
        <v>0</v>
      </c>
      <c r="BN303" s="173">
        <v>0</v>
      </c>
      <c r="BO303" s="175">
        <f>100*BN303/$AI303</f>
        <v>0</v>
      </c>
      <c r="BP303" s="173">
        <f>IF(BO303&gt;$AI$8,1,0)</f>
        <v>0</v>
      </c>
      <c r="BQ303" s="175">
        <f>IF($R303=BN$17,BO303,0)</f>
        <v>0</v>
      </c>
      <c r="BR303" s="173">
        <v>0</v>
      </c>
      <c r="BS303" s="175">
        <f>100*BR303/$AI303</f>
        <v>0</v>
      </c>
      <c r="BT303" s="173">
        <f>IF(BS303&gt;$AI$8,1,0)</f>
        <v>0</v>
      </c>
      <c r="BU303" s="175">
        <f>IF($R303=BR$17,BS303,0)</f>
        <v>0</v>
      </c>
      <c r="BV303" s="173">
        <v>0</v>
      </c>
      <c r="BW303" s="175">
        <f>100*BV303/$AI303</f>
        <v>0</v>
      </c>
      <c r="BX303" s="173">
        <f>IF(BW303&gt;$AI$8,1,0)</f>
        <v>0</v>
      </c>
      <c r="BY303" s="175">
        <f>IF($R303=BV$17,BW303,0)</f>
        <v>0</v>
      </c>
      <c r="BZ303" s="173">
        <v>0</v>
      </c>
      <c r="CA303" s="175">
        <f>100*BZ303/$AI303</f>
        <v>0</v>
      </c>
      <c r="CB303" s="173">
        <f>IF(CA303&gt;$AI$8,1,0)</f>
        <v>0</v>
      </c>
      <c r="CC303" s="175">
        <f>IF($R303=BZ$17,CA303,0)</f>
        <v>0</v>
      </c>
      <c r="CD303" s="173">
        <v>0</v>
      </c>
      <c r="CE303" s="175">
        <f>100*CD303/$AI303</f>
        <v>0</v>
      </c>
      <c r="CF303" s="173">
        <f>IF(CE303&gt;$AI$8,1,0)</f>
        <v>0</v>
      </c>
      <c r="CG303" s="175">
        <f>IF($R303=CD$17,CE303,0)</f>
        <v>0</v>
      </c>
      <c r="CH303" s="173">
        <v>0</v>
      </c>
      <c r="CI303" s="175">
        <f>100*CH303/$AI303</f>
        <v>0</v>
      </c>
      <c r="CJ303" s="173">
        <f>IF(CI303&gt;$AI$8,1,0)</f>
        <v>0</v>
      </c>
      <c r="CK303" s="175">
        <f>IF($R303=CH$17,CI303,0)</f>
        <v>0</v>
      </c>
      <c r="CL303" s="173">
        <v>1667</v>
      </c>
      <c r="CM303" s="173">
        <v>0</v>
      </c>
      <c r="CN303" s="176"/>
    </row>
    <row r="304" ht="15.75" customHeight="1">
      <c r="A304" t="s" s="179">
        <v>3000</v>
      </c>
      <c r="B304" t="s" s="180">
        <v>84</v>
      </c>
      <c r="C304" t="s" s="180">
        <v>3001</v>
      </c>
      <c r="D304" t="s" s="181">
        <v>86</v>
      </c>
      <c r="E304" t="s" s="188">
        <v>79</v>
      </c>
      <c r="F304" t="s" s="146">
        <v>46</v>
      </c>
      <c r="G304" t="s" s="146">
        <v>1297</v>
      </c>
      <c r="H304" t="s" s="146">
        <v>2728</v>
      </c>
      <c r="I304" t="s" s="146">
        <v>64</v>
      </c>
      <c r="J304" t="s" s="146">
        <v>1733</v>
      </c>
      <c r="K304" t="s" s="183">
        <f>_xlfn.IFS(Q304=0,O304,T304=1,R304,U304=1,AA304,V304=1,AD304)</f>
        <v>2365</v>
      </c>
      <c r="L304" s="189">
        <f>_xlfn.IFS(Q304=0,P304,T304=1,S304,U304=1,AB304,V304=1,AE304)</f>
        <v>26.1382511</v>
      </c>
      <c r="M304" t="s" s="146">
        <f>IF(O304="Lab","over","under")</f>
        <v>2429</v>
      </c>
      <c r="N304" s="145">
        <v>0</v>
      </c>
      <c r="O304" t="s" s="184">
        <v>28</v>
      </c>
      <c r="P304" s="147">
        <f>AQ304</f>
        <v>35.9721543722521</v>
      </c>
      <c r="Q304" s="145">
        <f>T304+U304+V304</f>
        <v>1</v>
      </c>
      <c r="R304" t="s" s="185">
        <v>27</v>
      </c>
      <c r="S304" s="147">
        <f>AO304</f>
        <v>30.6033219345383</v>
      </c>
      <c r="T304" s="138"/>
      <c r="U304" s="145">
        <v>1</v>
      </c>
      <c r="V304" s="138"/>
      <c r="W304" s="138"/>
      <c r="X304" t="s" s="146">
        <f>IF($A304=Y304,"ok","bad")</f>
        <v>2430</v>
      </c>
      <c r="Y304" t="s" s="146">
        <v>3000</v>
      </c>
      <c r="Z304" t="s" s="146">
        <v>3001</v>
      </c>
      <c r="AA304" t="s" s="186">
        <v>2365</v>
      </c>
      <c r="AB304" s="141">
        <f>100*AC304</f>
        <v>26.1382511</v>
      </c>
      <c r="AC304" s="190">
        <v>0.261382511</v>
      </c>
      <c r="AD304" t="s" s="187">
        <v>31</v>
      </c>
      <c r="AE304" s="141">
        <v>4.2867611</v>
      </c>
      <c r="AF304" s="190">
        <v>0.042867611</v>
      </c>
      <c r="AG304" s="138"/>
      <c r="AH304" s="145">
        <v>69752</v>
      </c>
      <c r="AI304" s="145">
        <v>40940</v>
      </c>
      <c r="AJ304" s="145">
        <v>141</v>
      </c>
      <c r="AK304" s="145">
        <v>2198</v>
      </c>
      <c r="AL304" s="145">
        <v>12529</v>
      </c>
      <c r="AM304" s="148">
        <f>100*AL304/$AI304</f>
        <v>30.6033219345383</v>
      </c>
      <c r="AN304" s="145">
        <f>IF(AM304&gt;$AI$8,1,0)</f>
        <v>0</v>
      </c>
      <c r="AO304" s="148">
        <f>IF($R304=AL$17,AM304,0)</f>
        <v>30.6033219345383</v>
      </c>
      <c r="AP304" s="145">
        <v>14727</v>
      </c>
      <c r="AQ304" s="148">
        <f>100*AP304/$AI304</f>
        <v>35.9721543722521</v>
      </c>
      <c r="AR304" s="145">
        <f>IF(AQ304&gt;$AI$8,1,0)</f>
        <v>0</v>
      </c>
      <c r="AS304" s="148">
        <f>IF($R304=AP$17,AQ304,0)</f>
        <v>0</v>
      </c>
      <c r="AT304" s="145">
        <v>1228</v>
      </c>
      <c r="AU304" s="148">
        <f>100*AT304/$AI304</f>
        <v>2.99951148021495</v>
      </c>
      <c r="AV304" s="145">
        <f>IF(AU304&gt;$AI$8,1,0)</f>
        <v>0</v>
      </c>
      <c r="AW304" s="148">
        <f>IF($R304=AT$17,AU304,0)</f>
        <v>0</v>
      </c>
      <c r="AX304" s="145">
        <v>10701</v>
      </c>
      <c r="AY304" s="148">
        <f>100*AX304/$AI304</f>
        <v>26.1382510991695</v>
      </c>
      <c r="AZ304" s="145">
        <f>IF(AY304&gt;$AI$8,1,0)</f>
        <v>0</v>
      </c>
      <c r="BA304" s="148">
        <f>IF($R304=AX$17,AY304,0)</f>
        <v>0</v>
      </c>
      <c r="BB304" s="145">
        <v>1755</v>
      </c>
      <c r="BC304" s="148">
        <f>100*BB304/$AI304</f>
        <v>4.28676111382511</v>
      </c>
      <c r="BD304" s="145">
        <f>IF(BC304&gt;$AI$8,1,0)</f>
        <v>0</v>
      </c>
      <c r="BE304" s="148">
        <f>IF($R304=BB$17,BC304,0)</f>
        <v>0</v>
      </c>
      <c r="BF304" s="145">
        <v>0</v>
      </c>
      <c r="BG304" s="148">
        <f>100*BF304/$AI304</f>
        <v>0</v>
      </c>
      <c r="BH304" s="145">
        <f>IF(BG304&gt;$AI$8,1,0)</f>
        <v>0</v>
      </c>
      <c r="BI304" s="148">
        <f>IF($R304=BF$17,BG304,0)</f>
        <v>0</v>
      </c>
      <c r="BJ304" s="145">
        <v>0</v>
      </c>
      <c r="BK304" s="148">
        <f>100*BJ304/$AI304</f>
        <v>0</v>
      </c>
      <c r="BL304" s="145">
        <f>IF(BK304&gt;$AI$8,1,0)</f>
        <v>0</v>
      </c>
      <c r="BM304" s="148">
        <f>IF($R304=BJ$17,BK304,0)</f>
        <v>0</v>
      </c>
      <c r="BN304" s="145">
        <v>0</v>
      </c>
      <c r="BO304" s="148">
        <f>100*BN304/$AI304</f>
        <v>0</v>
      </c>
      <c r="BP304" s="145">
        <f>IF(BO304&gt;$AI$8,1,0)</f>
        <v>0</v>
      </c>
      <c r="BQ304" s="148">
        <f>IF($R304=BN$17,BO304,0)</f>
        <v>0</v>
      </c>
      <c r="BR304" s="145">
        <v>0</v>
      </c>
      <c r="BS304" s="148">
        <f>100*BR304/$AI304</f>
        <v>0</v>
      </c>
      <c r="BT304" s="145">
        <f>IF(BS304&gt;$AI$8,1,0)</f>
        <v>0</v>
      </c>
      <c r="BU304" s="148">
        <f>IF($R304=BR$17,BS304,0)</f>
        <v>0</v>
      </c>
      <c r="BV304" s="145">
        <v>0</v>
      </c>
      <c r="BW304" s="148">
        <f>100*BV304/$AI304</f>
        <v>0</v>
      </c>
      <c r="BX304" s="145">
        <f>IF(BW304&gt;$AI$8,1,0)</f>
        <v>0</v>
      </c>
      <c r="BY304" s="148">
        <f>IF($R304=BV$17,BW304,0)</f>
        <v>0</v>
      </c>
      <c r="BZ304" s="145">
        <v>0</v>
      </c>
      <c r="CA304" s="148">
        <f>100*BZ304/$AI304</f>
        <v>0</v>
      </c>
      <c r="CB304" s="145">
        <f>IF(CA304&gt;$AI$8,1,0)</f>
        <v>0</v>
      </c>
      <c r="CC304" s="148">
        <f>IF($R304=BZ$17,CA304,0)</f>
        <v>0</v>
      </c>
      <c r="CD304" s="145">
        <v>0</v>
      </c>
      <c r="CE304" s="148">
        <f>100*CD304/$AI304</f>
        <v>0</v>
      </c>
      <c r="CF304" s="145">
        <f>IF(CE304&gt;$AI$8,1,0)</f>
        <v>0</v>
      </c>
      <c r="CG304" s="148">
        <f>IF($R304=CD$17,CE304,0)</f>
        <v>0</v>
      </c>
      <c r="CH304" s="145">
        <v>0</v>
      </c>
      <c r="CI304" s="148">
        <f>100*CH304/$AI304</f>
        <v>0</v>
      </c>
      <c r="CJ304" s="145">
        <f>IF(CI304&gt;$AI$8,1,0)</f>
        <v>0</v>
      </c>
      <c r="CK304" s="148">
        <f>IF($R304=CH$17,CI304,0)</f>
        <v>0</v>
      </c>
      <c r="CL304" s="145">
        <v>0</v>
      </c>
      <c r="CM304" s="145">
        <v>0</v>
      </c>
      <c r="CN304" s="149"/>
    </row>
    <row r="305" ht="15.75" customHeight="1">
      <c r="A305" t="s" s="179">
        <v>3002</v>
      </c>
      <c r="B305" t="s" s="180">
        <v>75</v>
      </c>
      <c r="C305" t="s" s="180">
        <v>1867</v>
      </c>
      <c r="D305" t="s" s="181">
        <v>78</v>
      </c>
      <c r="E305" t="s" s="182">
        <v>79</v>
      </c>
      <c r="F305" t="s" s="130">
        <v>46</v>
      </c>
      <c r="G305" t="s" s="130">
        <v>555</v>
      </c>
      <c r="H305" t="s" s="130">
        <v>3003</v>
      </c>
      <c r="I305" t="s" s="130">
        <v>49</v>
      </c>
      <c r="J305" t="s" s="130">
        <v>1733</v>
      </c>
      <c r="K305" t="s" s="183">
        <f>_xlfn.IFS(Q305=0,O305,T305=1,R305,U305=1,AA305,V305=1,AD305)</f>
        <v>2365</v>
      </c>
      <c r="L305" s="189">
        <f>_xlfn.IFS(Q305=0,P305,T305=1,S305,U305=1,AB305,V305=1,AE305)</f>
        <v>25.6402751</v>
      </c>
      <c r="M305" t="s" s="130">
        <f>IF(O305="Lab","over","under")</f>
        <v>2429</v>
      </c>
      <c r="N305" s="173">
        <v>0</v>
      </c>
      <c r="O305" t="s" s="184">
        <v>28</v>
      </c>
      <c r="P305" s="131">
        <f>AQ305</f>
        <v>29.0721498609688</v>
      </c>
      <c r="Q305" s="173">
        <f>T305+U305+V305</f>
        <v>1</v>
      </c>
      <c r="R305" t="s" s="185">
        <v>27</v>
      </c>
      <c r="S305" s="131">
        <f>AO305</f>
        <v>28.206253963608</v>
      </c>
      <c r="T305" s="169"/>
      <c r="U305" s="173">
        <v>1</v>
      </c>
      <c r="V305" s="169"/>
      <c r="W305" s="169"/>
      <c r="X305" t="s" s="130">
        <f>IF($A305=Y305,"ok","bad")</f>
        <v>2430</v>
      </c>
      <c r="Y305" t="s" s="130">
        <v>3002</v>
      </c>
      <c r="Z305" t="s" s="130">
        <v>1867</v>
      </c>
      <c r="AA305" t="s" s="186">
        <v>2365</v>
      </c>
      <c r="AB305" s="125">
        <f>100*AC305</f>
        <v>25.6402751</v>
      </c>
      <c r="AC305" s="191">
        <v>0.256402751</v>
      </c>
      <c r="AD305" t="s" s="187">
        <v>3004</v>
      </c>
      <c r="AE305" s="125">
        <v>7.8979462</v>
      </c>
      <c r="AF305" s="191">
        <v>0.078979462</v>
      </c>
      <c r="AG305" s="169"/>
      <c r="AH305" s="173">
        <v>79067</v>
      </c>
      <c r="AI305" s="173">
        <v>40998</v>
      </c>
      <c r="AJ305" s="173">
        <v>90</v>
      </c>
      <c r="AK305" s="173">
        <v>355</v>
      </c>
      <c r="AL305" s="173">
        <v>11564</v>
      </c>
      <c r="AM305" s="175">
        <f>100*AL305/$AI305</f>
        <v>28.206253963608</v>
      </c>
      <c r="AN305" s="173">
        <f>IF(AM305&gt;$AI$8,1,0)</f>
        <v>0</v>
      </c>
      <c r="AO305" s="175">
        <f>IF($R305=AL$17,AM305,0)</f>
        <v>28.206253963608</v>
      </c>
      <c r="AP305" s="173">
        <v>11919</v>
      </c>
      <c r="AQ305" s="175">
        <f>100*AP305/$AI305</f>
        <v>29.0721498609688</v>
      </c>
      <c r="AR305" s="173">
        <f>IF(AQ305&gt;$AI$8,1,0)</f>
        <v>0</v>
      </c>
      <c r="AS305" s="175">
        <f>IF($R305=AP$17,AQ305,0)</f>
        <v>0</v>
      </c>
      <c r="AT305" s="173">
        <v>1321</v>
      </c>
      <c r="AU305" s="175">
        <f>100*AT305/$AI305</f>
        <v>3.22210839553149</v>
      </c>
      <c r="AV305" s="173">
        <f>IF(AU305&gt;$AI$8,1,0)</f>
        <v>0</v>
      </c>
      <c r="AW305" s="175">
        <f>IF($R305=AT$17,AU305,0)</f>
        <v>0</v>
      </c>
      <c r="AX305" s="173">
        <v>10512</v>
      </c>
      <c r="AY305" s="175">
        <f>100*AX305/$AI305</f>
        <v>25.6402751353725</v>
      </c>
      <c r="AZ305" s="173">
        <f>IF(AY305&gt;$AI$8,1,0)</f>
        <v>0</v>
      </c>
      <c r="BA305" s="175">
        <f>IF($R305=AX$17,AY305,0)</f>
        <v>0</v>
      </c>
      <c r="BB305" s="173">
        <v>1692</v>
      </c>
      <c r="BC305" s="175">
        <f>100*BB305/$AI305</f>
        <v>4.1270305868579</v>
      </c>
      <c r="BD305" s="173">
        <f>IF(BC305&gt;$AI$8,1,0)</f>
        <v>0</v>
      </c>
      <c r="BE305" s="175">
        <f>IF($R305=BB$17,BC305,0)</f>
        <v>0</v>
      </c>
      <c r="BF305" s="173">
        <v>0</v>
      </c>
      <c r="BG305" s="175">
        <f>100*BF305/$AI305</f>
        <v>0</v>
      </c>
      <c r="BH305" s="173">
        <f>IF(BG305&gt;$AI$8,1,0)</f>
        <v>0</v>
      </c>
      <c r="BI305" s="175">
        <f>IF($R305=BF$17,BG305,0)</f>
        <v>0</v>
      </c>
      <c r="BJ305" s="173">
        <v>0</v>
      </c>
      <c r="BK305" s="175">
        <f>100*BJ305/$AI305</f>
        <v>0</v>
      </c>
      <c r="BL305" s="173">
        <f>IF(BK305&gt;$AI$8,1,0)</f>
        <v>0</v>
      </c>
      <c r="BM305" s="175">
        <f>IF($R305=BJ$17,BK305,0)</f>
        <v>0</v>
      </c>
      <c r="BN305" s="173">
        <v>0</v>
      </c>
      <c r="BO305" s="175">
        <f>100*BN305/$AI305</f>
        <v>0</v>
      </c>
      <c r="BP305" s="173">
        <f>IF(BO305&gt;$AI$8,1,0)</f>
        <v>0</v>
      </c>
      <c r="BQ305" s="175">
        <f>IF($R305=BN$17,BO305,0)</f>
        <v>0</v>
      </c>
      <c r="BR305" s="173">
        <v>0</v>
      </c>
      <c r="BS305" s="175">
        <f>100*BR305/$AI305</f>
        <v>0</v>
      </c>
      <c r="BT305" s="173">
        <f>IF(BS305&gt;$AI$8,1,0)</f>
        <v>0</v>
      </c>
      <c r="BU305" s="175">
        <f>IF($R305=BR$17,BS305,0)</f>
        <v>0</v>
      </c>
      <c r="BV305" s="173">
        <v>0</v>
      </c>
      <c r="BW305" s="175">
        <f>100*BV305/$AI305</f>
        <v>0</v>
      </c>
      <c r="BX305" s="173">
        <f>IF(BW305&gt;$AI$8,1,0)</f>
        <v>0</v>
      </c>
      <c r="BY305" s="175">
        <f>IF($R305=BV$17,BW305,0)</f>
        <v>0</v>
      </c>
      <c r="BZ305" s="173">
        <v>0</v>
      </c>
      <c r="CA305" s="175">
        <f>100*BZ305/$AI305</f>
        <v>0</v>
      </c>
      <c r="CB305" s="173">
        <f>IF(CA305&gt;$AI$8,1,0)</f>
        <v>0</v>
      </c>
      <c r="CC305" s="175">
        <f>IF($R305=BZ$17,CA305,0)</f>
        <v>0</v>
      </c>
      <c r="CD305" s="173">
        <v>0</v>
      </c>
      <c r="CE305" s="175">
        <f>100*CD305/$AI305</f>
        <v>0</v>
      </c>
      <c r="CF305" s="173">
        <f>IF(CE305&gt;$AI$8,1,0)</f>
        <v>0</v>
      </c>
      <c r="CG305" s="175">
        <f>IF($R305=CD$17,CE305,0)</f>
        <v>0</v>
      </c>
      <c r="CH305" s="173">
        <v>0</v>
      </c>
      <c r="CI305" s="175">
        <f>100*CH305/$AI305</f>
        <v>0</v>
      </c>
      <c r="CJ305" s="173">
        <f>IF(CI305&gt;$AI$8,1,0)</f>
        <v>0</v>
      </c>
      <c r="CK305" s="175">
        <f>IF($R305=CH$17,CI305,0)</f>
        <v>0</v>
      </c>
      <c r="CL305" s="173">
        <v>369</v>
      </c>
      <c r="CM305" s="173">
        <v>0</v>
      </c>
      <c r="CN305" s="176"/>
    </row>
    <row r="306" ht="15.75" customHeight="1">
      <c r="A306" t="s" s="179">
        <v>3005</v>
      </c>
      <c r="B306" t="s" s="180">
        <v>84</v>
      </c>
      <c r="C306" t="s" s="180">
        <v>3006</v>
      </c>
      <c r="D306" t="s" s="181">
        <v>86</v>
      </c>
      <c r="E306" t="s" s="188">
        <v>79</v>
      </c>
      <c r="F306" t="s" s="146">
        <v>80</v>
      </c>
      <c r="G306" t="s" s="146">
        <v>3007</v>
      </c>
      <c r="H306" t="s" s="146">
        <v>3008</v>
      </c>
      <c r="I306" t="s" s="146">
        <v>64</v>
      </c>
      <c r="J306" t="s" s="146">
        <v>1733</v>
      </c>
      <c r="K306" t="s" s="183">
        <f>_xlfn.IFS(Q306=0,O306,T306=1,R306,U306=1,AA306,V306=1,AD306)</f>
        <v>2365</v>
      </c>
      <c r="L306" s="189">
        <f>_xlfn.IFS(Q306=0,P306,T306=1,S306,U306=1,AB306,V306=1,AE306)</f>
        <v>25.177394</v>
      </c>
      <c r="M306" t="s" s="146">
        <f>IF(O306="Lab","over","under")</f>
        <v>2429</v>
      </c>
      <c r="N306" s="145">
        <v>0</v>
      </c>
      <c r="O306" t="s" s="184">
        <v>28</v>
      </c>
      <c r="P306" s="147">
        <f>AQ306</f>
        <v>36.9073783359498</v>
      </c>
      <c r="Q306" s="145">
        <f>T306+U306+V306</f>
        <v>1</v>
      </c>
      <c r="R306" t="s" s="185">
        <v>27</v>
      </c>
      <c r="S306" s="147">
        <f>AO306</f>
        <v>26.2794348508634</v>
      </c>
      <c r="T306" s="138"/>
      <c r="U306" s="145">
        <v>1</v>
      </c>
      <c r="V306" s="138"/>
      <c r="W306" s="138"/>
      <c r="X306" t="s" s="146">
        <f>IF($A306=Y306,"ok","bad")</f>
        <v>2430</v>
      </c>
      <c r="Y306" t="s" s="146">
        <v>3005</v>
      </c>
      <c r="Z306" t="s" s="146">
        <v>3006</v>
      </c>
      <c r="AA306" t="s" s="186">
        <v>2365</v>
      </c>
      <c r="AB306" s="141">
        <f>100*AC306</f>
        <v>25.177394</v>
      </c>
      <c r="AC306" s="190">
        <v>0.25177394</v>
      </c>
      <c r="AD306" t="s" s="187">
        <v>31</v>
      </c>
      <c r="AE306" s="141">
        <v>4.7378336</v>
      </c>
      <c r="AF306" s="190">
        <v>0.047378336</v>
      </c>
      <c r="AG306" s="138"/>
      <c r="AH306" s="145">
        <v>74098</v>
      </c>
      <c r="AI306" s="145">
        <v>31850</v>
      </c>
      <c r="AJ306" s="145">
        <v>139</v>
      </c>
      <c r="AK306" s="145">
        <v>3385</v>
      </c>
      <c r="AL306" s="145">
        <v>8370</v>
      </c>
      <c r="AM306" s="148">
        <f>100*AL306/$AI306</f>
        <v>26.2794348508634</v>
      </c>
      <c r="AN306" s="145">
        <f>IF(AM306&gt;$AI$8,1,0)</f>
        <v>0</v>
      </c>
      <c r="AO306" s="148">
        <f>IF($R306=AL$17,AM306,0)</f>
        <v>26.2794348508634</v>
      </c>
      <c r="AP306" s="145">
        <v>11755</v>
      </c>
      <c r="AQ306" s="148">
        <f>100*AP306/$AI306</f>
        <v>36.9073783359498</v>
      </c>
      <c r="AR306" s="145">
        <f>IF(AQ306&gt;$AI$8,1,0)</f>
        <v>0</v>
      </c>
      <c r="AS306" s="148">
        <f>IF($R306=AP$17,AQ306,0)</f>
        <v>0</v>
      </c>
      <c r="AT306" s="145">
        <v>592</v>
      </c>
      <c r="AU306" s="148">
        <f>100*AT306/$AI306</f>
        <v>1.85871271585557</v>
      </c>
      <c r="AV306" s="145">
        <f>IF(AU306&gt;$AI$8,1,0)</f>
        <v>0</v>
      </c>
      <c r="AW306" s="148">
        <f>IF($R306=AT$17,AU306,0)</f>
        <v>0</v>
      </c>
      <c r="AX306" s="145">
        <v>8019</v>
      </c>
      <c r="AY306" s="148">
        <f>100*AX306/$AI306</f>
        <v>25.1773940345369</v>
      </c>
      <c r="AZ306" s="145">
        <f>IF(AY306&gt;$AI$8,1,0)</f>
        <v>0</v>
      </c>
      <c r="BA306" s="148">
        <f>IF($R306=AX$17,AY306,0)</f>
        <v>0</v>
      </c>
      <c r="BB306" s="145">
        <v>1509</v>
      </c>
      <c r="BC306" s="148">
        <f>100*BB306/$AI306</f>
        <v>4.73783359497645</v>
      </c>
      <c r="BD306" s="145">
        <f>IF(BC306&gt;$AI$8,1,0)</f>
        <v>0</v>
      </c>
      <c r="BE306" s="148">
        <f>IF($R306=BB$17,BC306,0)</f>
        <v>0</v>
      </c>
      <c r="BF306" s="145">
        <v>0</v>
      </c>
      <c r="BG306" s="148">
        <f>100*BF306/$AI306</f>
        <v>0</v>
      </c>
      <c r="BH306" s="145">
        <f>IF(BG306&gt;$AI$8,1,0)</f>
        <v>0</v>
      </c>
      <c r="BI306" s="148">
        <f>IF($R306=BF$17,BG306,0)</f>
        <v>0</v>
      </c>
      <c r="BJ306" s="145">
        <v>0</v>
      </c>
      <c r="BK306" s="148">
        <f>100*BJ306/$AI306</f>
        <v>0</v>
      </c>
      <c r="BL306" s="145">
        <f>IF(BK306&gt;$AI$8,1,0)</f>
        <v>0</v>
      </c>
      <c r="BM306" s="148">
        <f>IF($R306=BJ$17,BK306,0)</f>
        <v>0</v>
      </c>
      <c r="BN306" s="145">
        <v>0</v>
      </c>
      <c r="BO306" s="148">
        <f>100*BN306/$AI306</f>
        <v>0</v>
      </c>
      <c r="BP306" s="145">
        <f>IF(BO306&gt;$AI$8,1,0)</f>
        <v>0</v>
      </c>
      <c r="BQ306" s="148">
        <f>IF($R306=BN$17,BO306,0)</f>
        <v>0</v>
      </c>
      <c r="BR306" s="145">
        <v>0</v>
      </c>
      <c r="BS306" s="148">
        <f>100*BR306/$AI306</f>
        <v>0</v>
      </c>
      <c r="BT306" s="145">
        <f>IF(BS306&gt;$AI$8,1,0)</f>
        <v>0</v>
      </c>
      <c r="BU306" s="148">
        <f>IF($R306=BR$17,BS306,0)</f>
        <v>0</v>
      </c>
      <c r="BV306" s="145">
        <v>0</v>
      </c>
      <c r="BW306" s="148">
        <f>100*BV306/$AI306</f>
        <v>0</v>
      </c>
      <c r="BX306" s="145">
        <f>IF(BW306&gt;$AI$8,1,0)</f>
        <v>0</v>
      </c>
      <c r="BY306" s="148">
        <f>IF($R306=BV$17,BW306,0)</f>
        <v>0</v>
      </c>
      <c r="BZ306" s="145">
        <v>0</v>
      </c>
      <c r="CA306" s="148">
        <f>100*BZ306/$AI306</f>
        <v>0</v>
      </c>
      <c r="CB306" s="145">
        <f>IF(CA306&gt;$AI$8,1,0)</f>
        <v>0</v>
      </c>
      <c r="CC306" s="148">
        <f>IF($R306=BZ$17,CA306,0)</f>
        <v>0</v>
      </c>
      <c r="CD306" s="145">
        <v>0</v>
      </c>
      <c r="CE306" s="148">
        <f>100*CD306/$AI306</f>
        <v>0</v>
      </c>
      <c r="CF306" s="145">
        <f>IF(CE306&gt;$AI$8,1,0)</f>
        <v>0</v>
      </c>
      <c r="CG306" s="148">
        <f>IF($R306=CD$17,CE306,0)</f>
        <v>0</v>
      </c>
      <c r="CH306" s="145">
        <v>0</v>
      </c>
      <c r="CI306" s="148">
        <f>100*CH306/$AI306</f>
        <v>0</v>
      </c>
      <c r="CJ306" s="145">
        <f>IF(CI306&gt;$AI$8,1,0)</f>
        <v>0</v>
      </c>
      <c r="CK306" s="148">
        <f>IF($R306=CH$17,CI306,0)</f>
        <v>0</v>
      </c>
      <c r="CL306" s="145">
        <v>0</v>
      </c>
      <c r="CM306" s="145">
        <v>0</v>
      </c>
      <c r="CN306" s="149"/>
    </row>
    <row r="307" ht="15.75" customHeight="1">
      <c r="A307" t="s" s="179">
        <v>3009</v>
      </c>
      <c r="B307" t="s" s="180">
        <v>84</v>
      </c>
      <c r="C307" t="s" s="180">
        <v>2064</v>
      </c>
      <c r="D307" t="s" s="181">
        <v>86</v>
      </c>
      <c r="E307" t="s" s="182">
        <v>79</v>
      </c>
      <c r="F307" t="s" s="130">
        <v>46</v>
      </c>
      <c r="G307" t="s" s="130">
        <v>714</v>
      </c>
      <c r="H307" t="s" s="130">
        <v>564</v>
      </c>
      <c r="I307" t="s" s="130">
        <v>64</v>
      </c>
      <c r="J307" t="s" s="130">
        <v>1733</v>
      </c>
      <c r="K307" t="s" s="183">
        <f>_xlfn.IFS(Q307=0,O307,T307=1,R307,U307=1,AA307,V307=1,AD307)</f>
        <v>27</v>
      </c>
      <c r="L307" s="189">
        <f>_xlfn.IFS(Q307=0,P307,T307=1,S307,U307=1,AB307,V307=1,AE307)</f>
        <v>31.871745683749</v>
      </c>
      <c r="M307" t="s" s="130">
        <f>IF(O307="Lab","over","under")</f>
        <v>2429</v>
      </c>
      <c r="N307" s="173">
        <v>0</v>
      </c>
      <c r="O307" t="s" s="184">
        <v>28</v>
      </c>
      <c r="P307" s="131">
        <f>AQ307</f>
        <v>35.0278615145702</v>
      </c>
      <c r="Q307" s="173">
        <f>T307+U307+V307</f>
        <v>1</v>
      </c>
      <c r="R307" t="s" s="185">
        <v>27</v>
      </c>
      <c r="S307" s="131">
        <f>AO307</f>
        <v>31.871745683749</v>
      </c>
      <c r="T307" s="173">
        <v>1</v>
      </c>
      <c r="U307" s="169"/>
      <c r="V307" s="169"/>
      <c r="W307" s="169"/>
      <c r="X307" t="s" s="130">
        <f>IF($A307=Y307,"ok","bad")</f>
        <v>2430</v>
      </c>
      <c r="Y307" t="s" s="130">
        <v>3009</v>
      </c>
      <c r="Z307" t="s" s="130">
        <v>2064</v>
      </c>
      <c r="AA307" t="s" s="186">
        <v>2365</v>
      </c>
      <c r="AB307" s="125">
        <f>100*AC307</f>
        <v>25.1301727</v>
      </c>
      <c r="AC307" s="191">
        <v>0.251301727</v>
      </c>
      <c r="AD307" t="s" s="187">
        <v>31</v>
      </c>
      <c r="AE307" s="125">
        <v>3.6060108</v>
      </c>
      <c r="AF307" s="191">
        <v>0.036060108</v>
      </c>
      <c r="AG307" s="169"/>
      <c r="AH307" s="173">
        <v>75055</v>
      </c>
      <c r="AI307" s="173">
        <v>43788</v>
      </c>
      <c r="AJ307" s="173">
        <v>116</v>
      </c>
      <c r="AK307" s="173">
        <v>1382</v>
      </c>
      <c r="AL307" s="173">
        <v>13956</v>
      </c>
      <c r="AM307" s="175">
        <f>100*AL307/$AI307</f>
        <v>31.871745683749</v>
      </c>
      <c r="AN307" s="173">
        <f>IF(AM307&gt;$AI$8,1,0)</f>
        <v>0</v>
      </c>
      <c r="AO307" s="175">
        <f>IF($R307=AL$17,AM307,0)</f>
        <v>31.871745683749</v>
      </c>
      <c r="AP307" s="173">
        <v>15338</v>
      </c>
      <c r="AQ307" s="175">
        <f>100*AP307/$AI307</f>
        <v>35.0278615145702</v>
      </c>
      <c r="AR307" s="173">
        <f>IF(AQ307&gt;$AI$8,1,0)</f>
        <v>0</v>
      </c>
      <c r="AS307" s="175">
        <f>IF($R307=AP$17,AQ307,0)</f>
        <v>0</v>
      </c>
      <c r="AT307" s="173">
        <v>1451</v>
      </c>
      <c r="AU307" s="175">
        <f>100*AT307/$AI307</f>
        <v>3.31369324929204</v>
      </c>
      <c r="AV307" s="173">
        <f>IF(AU307&gt;$AI$8,1,0)</f>
        <v>0</v>
      </c>
      <c r="AW307" s="175">
        <f>IF($R307=AT$17,AU307,0)</f>
        <v>0</v>
      </c>
      <c r="AX307" s="173">
        <v>11004</v>
      </c>
      <c r="AY307" s="175">
        <f>100*AX307/$AI307</f>
        <v>25.1301726500411</v>
      </c>
      <c r="AZ307" s="173">
        <f>IF(AY307&gt;$AI$8,1,0)</f>
        <v>0</v>
      </c>
      <c r="BA307" s="175">
        <f>IF($R307=AX$17,AY307,0)</f>
        <v>0</v>
      </c>
      <c r="BB307" s="173">
        <v>1579</v>
      </c>
      <c r="BC307" s="175">
        <f>100*BB307/$AI307</f>
        <v>3.60601077920892</v>
      </c>
      <c r="BD307" s="173">
        <f>IF(BC307&gt;$AI$8,1,0)</f>
        <v>0</v>
      </c>
      <c r="BE307" s="175">
        <f>IF($R307=BB$17,BC307,0)</f>
        <v>0</v>
      </c>
      <c r="BF307" s="173">
        <v>0</v>
      </c>
      <c r="BG307" s="175">
        <f>100*BF307/$AI307</f>
        <v>0</v>
      </c>
      <c r="BH307" s="173">
        <f>IF(BG307&gt;$AI$8,1,0)</f>
        <v>0</v>
      </c>
      <c r="BI307" s="175">
        <f>IF($R307=BF$17,BG307,0)</f>
        <v>0</v>
      </c>
      <c r="BJ307" s="173">
        <v>0</v>
      </c>
      <c r="BK307" s="175">
        <f>100*BJ307/$AI307</f>
        <v>0</v>
      </c>
      <c r="BL307" s="173">
        <f>IF(BK307&gt;$AI$8,1,0)</f>
        <v>0</v>
      </c>
      <c r="BM307" s="175">
        <f>IF($R307=BJ$17,BK307,0)</f>
        <v>0</v>
      </c>
      <c r="BN307" s="173">
        <v>0</v>
      </c>
      <c r="BO307" s="175">
        <f>100*BN307/$AI307</f>
        <v>0</v>
      </c>
      <c r="BP307" s="173">
        <f>IF(BO307&gt;$AI$8,1,0)</f>
        <v>0</v>
      </c>
      <c r="BQ307" s="175">
        <f>IF($R307=BN$17,BO307,0)</f>
        <v>0</v>
      </c>
      <c r="BR307" s="173">
        <v>0</v>
      </c>
      <c r="BS307" s="175">
        <f>100*BR307/$AI307</f>
        <v>0</v>
      </c>
      <c r="BT307" s="173">
        <f>IF(BS307&gt;$AI$8,1,0)</f>
        <v>0</v>
      </c>
      <c r="BU307" s="175">
        <f>IF($R307=BR$17,BS307,0)</f>
        <v>0</v>
      </c>
      <c r="BV307" s="173">
        <v>0</v>
      </c>
      <c r="BW307" s="175">
        <f>100*BV307/$AI307</f>
        <v>0</v>
      </c>
      <c r="BX307" s="173">
        <f>IF(BW307&gt;$AI$8,1,0)</f>
        <v>0</v>
      </c>
      <c r="BY307" s="175">
        <f>IF($R307=BV$17,BW307,0)</f>
        <v>0</v>
      </c>
      <c r="BZ307" s="173">
        <v>0</v>
      </c>
      <c r="CA307" s="175">
        <f>100*BZ307/$AI307</f>
        <v>0</v>
      </c>
      <c r="CB307" s="173">
        <f>IF(CA307&gt;$AI$8,1,0)</f>
        <v>0</v>
      </c>
      <c r="CC307" s="175">
        <f>IF($R307=BZ$17,CA307,0)</f>
        <v>0</v>
      </c>
      <c r="CD307" s="173">
        <v>0</v>
      </c>
      <c r="CE307" s="175">
        <f>100*CD307/$AI307</f>
        <v>0</v>
      </c>
      <c r="CF307" s="173">
        <f>IF(CE307&gt;$AI$8,1,0)</f>
        <v>0</v>
      </c>
      <c r="CG307" s="175">
        <f>IF($R307=CD$17,CE307,0)</f>
        <v>0</v>
      </c>
      <c r="CH307" s="173">
        <v>0</v>
      </c>
      <c r="CI307" s="175">
        <f>100*CH307/$AI307</f>
        <v>0</v>
      </c>
      <c r="CJ307" s="173">
        <f>IF(CI307&gt;$AI$8,1,0)</f>
        <v>0</v>
      </c>
      <c r="CK307" s="175">
        <f>IF($R307=CH$17,CI307,0)</f>
        <v>0</v>
      </c>
      <c r="CL307" s="173">
        <v>0</v>
      </c>
      <c r="CM307" s="173">
        <v>0</v>
      </c>
      <c r="CN307" s="176"/>
    </row>
    <row r="308" ht="15.75" customHeight="1">
      <c r="A308" t="s" s="179">
        <v>3010</v>
      </c>
      <c r="B308" t="s" s="180">
        <v>75</v>
      </c>
      <c r="C308" t="s" s="180">
        <v>966</v>
      </c>
      <c r="D308" t="s" s="181">
        <v>78</v>
      </c>
      <c r="E308" t="s" s="188">
        <v>79</v>
      </c>
      <c r="F308" t="s" s="146">
        <v>46</v>
      </c>
      <c r="G308" t="s" s="146">
        <v>1769</v>
      </c>
      <c r="H308" t="s" s="146">
        <v>3011</v>
      </c>
      <c r="I308" t="s" s="146">
        <v>49</v>
      </c>
      <c r="J308" t="s" s="146">
        <v>1733</v>
      </c>
      <c r="K308" t="s" s="183">
        <f>_xlfn.IFS(Q308=0,O308,T308=1,R308,U308=1,AA308,V308=1,AD308)</f>
        <v>2943</v>
      </c>
      <c r="L308" s="189">
        <f>_xlfn.IFS(Q308=0,P308,T308=1,S308,U308=1,AB308,V308=1,AE308)</f>
        <v>9.143042100000001</v>
      </c>
      <c r="M308" t="s" s="146">
        <f>IF(O308="Lab","over","under")</f>
        <v>2429</v>
      </c>
      <c r="N308" s="145">
        <v>0</v>
      </c>
      <c r="O308" t="s" s="184">
        <v>28</v>
      </c>
      <c r="P308" s="147">
        <f>AQ308</f>
        <v>34.7315358645886</v>
      </c>
      <c r="Q308" s="145">
        <f>T308+U308+V308</f>
        <v>1</v>
      </c>
      <c r="R308" t="s" s="185">
        <v>27</v>
      </c>
      <c r="S308" s="147">
        <f>AO308</f>
        <v>26.1087730657171</v>
      </c>
      <c r="T308" s="138"/>
      <c r="U308" s="145">
        <v>0</v>
      </c>
      <c r="V308" s="145">
        <v>1</v>
      </c>
      <c r="W308" s="138"/>
      <c r="X308" t="s" s="146">
        <f>IF($A308=Y308,"ok","bad")</f>
        <v>2430</v>
      </c>
      <c r="Y308" t="s" s="146">
        <v>3010</v>
      </c>
      <c r="Z308" t="s" s="146">
        <v>966</v>
      </c>
      <c r="AA308" t="s" s="186">
        <v>2365</v>
      </c>
      <c r="AB308" s="141">
        <f>100*AC308</f>
        <v>24.7074874</v>
      </c>
      <c r="AC308" s="190">
        <v>0.247074874</v>
      </c>
      <c r="AD308" t="s" s="187">
        <v>31</v>
      </c>
      <c r="AE308" s="141">
        <v>9.143042100000001</v>
      </c>
      <c r="AF308" s="190">
        <v>0.091430421</v>
      </c>
      <c r="AG308" s="138"/>
      <c r="AH308" s="145">
        <v>70056</v>
      </c>
      <c r="AI308" s="145">
        <v>43246</v>
      </c>
      <c r="AJ308" s="145">
        <v>146</v>
      </c>
      <c r="AK308" s="145">
        <v>3729</v>
      </c>
      <c r="AL308" s="145">
        <v>11291</v>
      </c>
      <c r="AM308" s="148">
        <f>100*AL308/$AI308</f>
        <v>26.1087730657171</v>
      </c>
      <c r="AN308" s="145">
        <f>IF(AM308&gt;$AI$8,1,0)</f>
        <v>0</v>
      </c>
      <c r="AO308" s="148">
        <f>IF($R308=AL$17,AM308,0)</f>
        <v>26.1087730657171</v>
      </c>
      <c r="AP308" s="145">
        <v>15020</v>
      </c>
      <c r="AQ308" s="148">
        <f>100*AP308/$AI308</f>
        <v>34.7315358645886</v>
      </c>
      <c r="AR308" s="145">
        <f>IF(AQ308&gt;$AI$8,1,0)</f>
        <v>0</v>
      </c>
      <c r="AS308" s="148">
        <f>IF($R308=AP$17,AQ308,0)</f>
        <v>0</v>
      </c>
      <c r="AT308" s="145">
        <v>1736</v>
      </c>
      <c r="AU308" s="148">
        <f>100*AT308/$AI308</f>
        <v>4.01424409193914</v>
      </c>
      <c r="AV308" s="145">
        <f>IF(AU308&gt;$AI$8,1,0)</f>
        <v>0</v>
      </c>
      <c r="AW308" s="148">
        <f>IF($R308=AT$17,AU308,0)</f>
        <v>0</v>
      </c>
      <c r="AX308" s="145">
        <v>10685</v>
      </c>
      <c r="AY308" s="148">
        <f>100*AX308/$AI308</f>
        <v>24.7074873976784</v>
      </c>
      <c r="AZ308" s="145">
        <f>IF(AY308&gt;$AI$8,1,0)</f>
        <v>0</v>
      </c>
      <c r="BA308" s="148">
        <f>IF($R308=AX$17,AY308,0)</f>
        <v>0</v>
      </c>
      <c r="BB308" s="145">
        <v>3954</v>
      </c>
      <c r="BC308" s="148">
        <f>100*BB308/$AI308</f>
        <v>9.14304213106414</v>
      </c>
      <c r="BD308" s="145">
        <f>IF(BC308&gt;$AI$8,1,0)</f>
        <v>0</v>
      </c>
      <c r="BE308" s="148">
        <f>IF($R308=BB$17,BC308,0)</f>
        <v>0</v>
      </c>
      <c r="BF308" s="145">
        <v>0</v>
      </c>
      <c r="BG308" s="148">
        <f>100*BF308/$AI308</f>
        <v>0</v>
      </c>
      <c r="BH308" s="145">
        <f>IF(BG308&gt;$AI$8,1,0)</f>
        <v>0</v>
      </c>
      <c r="BI308" s="148">
        <f>IF($R308=BF$17,BG308,0)</f>
        <v>0</v>
      </c>
      <c r="BJ308" s="145">
        <v>0</v>
      </c>
      <c r="BK308" s="148">
        <f>100*BJ308/$AI308</f>
        <v>0</v>
      </c>
      <c r="BL308" s="145">
        <f>IF(BK308&gt;$AI$8,1,0)</f>
        <v>0</v>
      </c>
      <c r="BM308" s="148">
        <f>IF($R308=BJ$17,BK308,0)</f>
        <v>0</v>
      </c>
      <c r="BN308" s="145">
        <v>0</v>
      </c>
      <c r="BO308" s="148">
        <f>100*BN308/$AI308</f>
        <v>0</v>
      </c>
      <c r="BP308" s="145">
        <f>IF(BO308&gt;$AI$8,1,0)</f>
        <v>0</v>
      </c>
      <c r="BQ308" s="148">
        <f>IF($R308=BN$17,BO308,0)</f>
        <v>0</v>
      </c>
      <c r="BR308" s="145">
        <v>0</v>
      </c>
      <c r="BS308" s="148">
        <f>100*BR308/$AI308</f>
        <v>0</v>
      </c>
      <c r="BT308" s="145">
        <f>IF(BS308&gt;$AI$8,1,0)</f>
        <v>0</v>
      </c>
      <c r="BU308" s="148">
        <f>IF($R308=BR$17,BS308,0)</f>
        <v>0</v>
      </c>
      <c r="BV308" s="145">
        <v>0</v>
      </c>
      <c r="BW308" s="148">
        <f>100*BV308/$AI308</f>
        <v>0</v>
      </c>
      <c r="BX308" s="145">
        <f>IF(BW308&gt;$AI$8,1,0)</f>
        <v>0</v>
      </c>
      <c r="BY308" s="148">
        <f>IF($R308=BV$17,BW308,0)</f>
        <v>0</v>
      </c>
      <c r="BZ308" s="145">
        <v>0</v>
      </c>
      <c r="CA308" s="148">
        <f>100*BZ308/$AI308</f>
        <v>0</v>
      </c>
      <c r="CB308" s="145">
        <f>IF(CA308&gt;$AI$8,1,0)</f>
        <v>0</v>
      </c>
      <c r="CC308" s="148">
        <f>IF($R308=BZ$17,CA308,0)</f>
        <v>0</v>
      </c>
      <c r="CD308" s="145">
        <v>0</v>
      </c>
      <c r="CE308" s="148">
        <f>100*CD308/$AI308</f>
        <v>0</v>
      </c>
      <c r="CF308" s="145">
        <f>IF(CE308&gt;$AI$8,1,0)</f>
        <v>0</v>
      </c>
      <c r="CG308" s="148">
        <f>IF($R308=CD$17,CE308,0)</f>
        <v>0</v>
      </c>
      <c r="CH308" s="145">
        <v>0</v>
      </c>
      <c r="CI308" s="148">
        <f>100*CH308/$AI308</f>
        <v>0</v>
      </c>
      <c r="CJ308" s="145">
        <f>IF(CI308&gt;$AI$8,1,0)</f>
        <v>0</v>
      </c>
      <c r="CK308" s="148">
        <f>IF($R308=CH$17,CI308,0)</f>
        <v>0</v>
      </c>
      <c r="CL308" s="145">
        <v>0</v>
      </c>
      <c r="CM308" s="145">
        <v>0</v>
      </c>
      <c r="CN308" s="149"/>
    </row>
    <row r="309" ht="15.75" customHeight="1">
      <c r="A309" t="s" s="179">
        <v>3012</v>
      </c>
      <c r="B309" t="s" s="180">
        <v>183</v>
      </c>
      <c r="C309" t="s" s="180">
        <v>3013</v>
      </c>
      <c r="D309" t="s" s="181">
        <v>186</v>
      </c>
      <c r="E309" t="s" s="182">
        <v>79</v>
      </c>
      <c r="F309" t="s" s="130">
        <v>46</v>
      </c>
      <c r="G309" t="s" s="130">
        <v>315</v>
      </c>
      <c r="H309" t="s" s="130">
        <v>3014</v>
      </c>
      <c r="I309" t="s" s="130">
        <v>64</v>
      </c>
      <c r="J309" t="s" s="130">
        <v>1733</v>
      </c>
      <c r="K309" t="s" s="183">
        <f>_xlfn.IFS(Q309=0,O309,T309=1,R309,U309=1,AA309,V309=1,AD309)</f>
        <v>2943</v>
      </c>
      <c r="L309" s="189">
        <f>_xlfn.IFS(Q309=0,P309,T309=1,S309,U309=1,AB309,V309=1,AE309)</f>
        <v>7.4000574</v>
      </c>
      <c r="M309" t="s" s="130">
        <f>IF(O309="Lab","over","under")</f>
        <v>2429</v>
      </c>
      <c r="N309" s="173">
        <v>0</v>
      </c>
      <c r="O309" t="s" s="184">
        <v>28</v>
      </c>
      <c r="P309" s="131">
        <f>AQ309</f>
        <v>34.5830145371079</v>
      </c>
      <c r="Q309" s="173">
        <f>T309+U309+V309</f>
        <v>1</v>
      </c>
      <c r="R309" t="s" s="185">
        <v>27</v>
      </c>
      <c r="S309" s="131">
        <f>AO309</f>
        <v>29.7628156082632</v>
      </c>
      <c r="T309" s="169"/>
      <c r="U309" s="173">
        <v>0</v>
      </c>
      <c r="V309" s="173">
        <v>1</v>
      </c>
      <c r="W309" s="169"/>
      <c r="X309" t="s" s="130">
        <f>IF($A309=Y309,"ok","bad")</f>
        <v>2430</v>
      </c>
      <c r="Y309" t="s" s="130">
        <v>3012</v>
      </c>
      <c r="Z309" t="s" s="130">
        <v>3013</v>
      </c>
      <c r="AA309" t="s" s="186">
        <v>2365</v>
      </c>
      <c r="AB309" s="125">
        <f>100*AC309</f>
        <v>24.6939556</v>
      </c>
      <c r="AC309" s="191">
        <v>0.246939556</v>
      </c>
      <c r="AD309" t="s" s="187">
        <v>31</v>
      </c>
      <c r="AE309" s="125">
        <v>7.4000574</v>
      </c>
      <c r="AF309" s="191">
        <v>0.074000574</v>
      </c>
      <c r="AG309" s="169"/>
      <c r="AH309" s="173">
        <v>74332</v>
      </c>
      <c r="AI309" s="173">
        <v>41824</v>
      </c>
      <c r="AJ309" s="173">
        <v>101</v>
      </c>
      <c r="AK309" s="173">
        <v>2016</v>
      </c>
      <c r="AL309" s="173">
        <v>12448</v>
      </c>
      <c r="AM309" s="175">
        <f>100*AL309/$AI309</f>
        <v>29.7628156082632</v>
      </c>
      <c r="AN309" s="173">
        <f>IF(AM309&gt;$AI$8,1,0)</f>
        <v>0</v>
      </c>
      <c r="AO309" s="175">
        <f>IF($R309=AL$17,AM309,0)</f>
        <v>29.7628156082632</v>
      </c>
      <c r="AP309" s="173">
        <v>14464</v>
      </c>
      <c r="AQ309" s="175">
        <f>100*AP309/$AI309</f>
        <v>34.5830145371079</v>
      </c>
      <c r="AR309" s="173">
        <f>IF(AQ309&gt;$AI$8,1,0)</f>
        <v>0</v>
      </c>
      <c r="AS309" s="175">
        <f>IF($R309=AP$17,AQ309,0)</f>
        <v>0</v>
      </c>
      <c r="AT309" s="173">
        <v>1489</v>
      </c>
      <c r="AU309" s="175">
        <f>100*AT309/$AI309</f>
        <v>3.56015684774292</v>
      </c>
      <c r="AV309" s="173">
        <f>IF(AU309&gt;$AI$8,1,0)</f>
        <v>0</v>
      </c>
      <c r="AW309" s="175">
        <f>IF($R309=AT$17,AU309,0)</f>
        <v>0</v>
      </c>
      <c r="AX309" s="173">
        <v>10328</v>
      </c>
      <c r="AY309" s="175">
        <f>100*AX309/$AI309</f>
        <v>24.6939556235654</v>
      </c>
      <c r="AZ309" s="173">
        <f>IF(AY309&gt;$AI$8,1,0)</f>
        <v>0</v>
      </c>
      <c r="BA309" s="175">
        <f>IF($R309=AX$17,AY309,0)</f>
        <v>0</v>
      </c>
      <c r="BB309" s="173">
        <v>3095</v>
      </c>
      <c r="BC309" s="175">
        <f>100*BB309/$AI309</f>
        <v>7.40005738332058</v>
      </c>
      <c r="BD309" s="173">
        <f>IF(BC309&gt;$AI$8,1,0)</f>
        <v>0</v>
      </c>
      <c r="BE309" s="175">
        <f>IF($R309=BB$17,BC309,0)</f>
        <v>0</v>
      </c>
      <c r="BF309" s="173">
        <v>0</v>
      </c>
      <c r="BG309" s="175">
        <f>100*BF309/$AI309</f>
        <v>0</v>
      </c>
      <c r="BH309" s="173">
        <f>IF(BG309&gt;$AI$8,1,0)</f>
        <v>0</v>
      </c>
      <c r="BI309" s="175">
        <f>IF($R309=BF$17,BG309,0)</f>
        <v>0</v>
      </c>
      <c r="BJ309" s="173">
        <v>0</v>
      </c>
      <c r="BK309" s="175">
        <f>100*BJ309/$AI309</f>
        <v>0</v>
      </c>
      <c r="BL309" s="173">
        <f>IF(BK309&gt;$AI$8,1,0)</f>
        <v>0</v>
      </c>
      <c r="BM309" s="175">
        <f>IF($R309=BJ$17,BK309,0)</f>
        <v>0</v>
      </c>
      <c r="BN309" s="173">
        <v>0</v>
      </c>
      <c r="BO309" s="175">
        <f>100*BN309/$AI309</f>
        <v>0</v>
      </c>
      <c r="BP309" s="173">
        <f>IF(BO309&gt;$AI$8,1,0)</f>
        <v>0</v>
      </c>
      <c r="BQ309" s="175">
        <f>IF($R309=BN$17,BO309,0)</f>
        <v>0</v>
      </c>
      <c r="BR309" s="173">
        <v>0</v>
      </c>
      <c r="BS309" s="175">
        <f>100*BR309/$AI309</f>
        <v>0</v>
      </c>
      <c r="BT309" s="173">
        <f>IF(BS309&gt;$AI$8,1,0)</f>
        <v>0</v>
      </c>
      <c r="BU309" s="175">
        <f>IF($R309=BR$17,BS309,0)</f>
        <v>0</v>
      </c>
      <c r="BV309" s="173">
        <v>0</v>
      </c>
      <c r="BW309" s="175">
        <f>100*BV309/$AI309</f>
        <v>0</v>
      </c>
      <c r="BX309" s="173">
        <f>IF(BW309&gt;$AI$8,1,0)</f>
        <v>0</v>
      </c>
      <c r="BY309" s="175">
        <f>IF($R309=BV$17,BW309,0)</f>
        <v>0</v>
      </c>
      <c r="BZ309" s="173">
        <v>0</v>
      </c>
      <c r="CA309" s="175">
        <f>100*BZ309/$AI309</f>
        <v>0</v>
      </c>
      <c r="CB309" s="173">
        <f>IF(CA309&gt;$AI$8,1,0)</f>
        <v>0</v>
      </c>
      <c r="CC309" s="175">
        <f>IF($R309=BZ$17,CA309,0)</f>
        <v>0</v>
      </c>
      <c r="CD309" s="173">
        <v>0</v>
      </c>
      <c r="CE309" s="175">
        <f>100*CD309/$AI309</f>
        <v>0</v>
      </c>
      <c r="CF309" s="173">
        <f>IF(CE309&gt;$AI$8,1,0)</f>
        <v>0</v>
      </c>
      <c r="CG309" s="175">
        <f>IF($R309=CD$17,CE309,0)</f>
        <v>0</v>
      </c>
      <c r="CH309" s="173">
        <v>0</v>
      </c>
      <c r="CI309" s="175">
        <f>100*CH309/$AI309</f>
        <v>0</v>
      </c>
      <c r="CJ309" s="173">
        <f>IF(CI309&gt;$AI$8,1,0)</f>
        <v>0</v>
      </c>
      <c r="CK309" s="175">
        <f>IF($R309=CH$17,CI309,0)</f>
        <v>0</v>
      </c>
      <c r="CL309" s="173">
        <v>0</v>
      </c>
      <c r="CM309" s="173">
        <v>0</v>
      </c>
      <c r="CN309" s="176"/>
    </row>
    <row r="310" ht="15.75" customHeight="1">
      <c r="A310" t="s" s="179">
        <v>3015</v>
      </c>
      <c r="B310" t="s" s="180">
        <v>75</v>
      </c>
      <c r="C310" t="s" s="180">
        <v>599</v>
      </c>
      <c r="D310" t="s" s="181">
        <v>78</v>
      </c>
      <c r="E310" t="s" s="188">
        <v>79</v>
      </c>
      <c r="F310" t="s" s="146">
        <v>46</v>
      </c>
      <c r="G310" t="s" s="146">
        <v>3016</v>
      </c>
      <c r="H310" t="s" s="146">
        <v>1228</v>
      </c>
      <c r="I310" t="s" s="146">
        <v>49</v>
      </c>
      <c r="J310" t="s" s="146">
        <v>1733</v>
      </c>
      <c r="K310" t="s" s="183">
        <f>_xlfn.IFS(Q310=0,O310,T310=1,R310,U310=1,AA310,V310=1,AD310)</f>
        <v>2365</v>
      </c>
      <c r="L310" s="189">
        <f>_xlfn.IFS(Q310=0,P310,T310=1,S310,U310=1,AB310,V310=1,AE310)</f>
        <v>24.4558698</v>
      </c>
      <c r="M310" t="s" s="146">
        <f>IF(O310="Lab","over","under")</f>
        <v>2429</v>
      </c>
      <c r="N310" s="145">
        <v>0</v>
      </c>
      <c r="O310" t="s" s="184">
        <v>28</v>
      </c>
      <c r="P310" s="147">
        <f>AQ310</f>
        <v>33.5145060594932</v>
      </c>
      <c r="Q310" s="145">
        <f>T310+U310+V310</f>
        <v>1</v>
      </c>
      <c r="R310" t="s" s="185">
        <v>27</v>
      </c>
      <c r="S310" s="147">
        <f>AO310</f>
        <v>28.6228424531766</v>
      </c>
      <c r="T310" s="138"/>
      <c r="U310" s="145">
        <v>1</v>
      </c>
      <c r="V310" s="138"/>
      <c r="W310" s="138"/>
      <c r="X310" t="s" s="146">
        <f>IF($A310=Y310,"ok","bad")</f>
        <v>2430</v>
      </c>
      <c r="Y310" t="s" s="146">
        <v>3015</v>
      </c>
      <c r="Z310" t="s" s="146">
        <v>599</v>
      </c>
      <c r="AA310" t="s" s="186">
        <v>2365</v>
      </c>
      <c r="AB310" s="141">
        <f>100*AC310</f>
        <v>24.4558698</v>
      </c>
      <c r="AC310" s="190">
        <v>0.244558698</v>
      </c>
      <c r="AD310" t="s" s="187">
        <v>31</v>
      </c>
      <c r="AE310" s="141">
        <v>6.1304933</v>
      </c>
      <c r="AF310" s="190">
        <v>0.061304933</v>
      </c>
      <c r="AG310" s="138"/>
      <c r="AH310" s="145">
        <v>75109</v>
      </c>
      <c r="AI310" s="145">
        <v>40845</v>
      </c>
      <c r="AJ310" s="145">
        <v>124</v>
      </c>
      <c r="AK310" s="145">
        <v>1998</v>
      </c>
      <c r="AL310" s="145">
        <v>11691</v>
      </c>
      <c r="AM310" s="148">
        <f>100*AL310/$AI310</f>
        <v>28.6228424531766</v>
      </c>
      <c r="AN310" s="145">
        <f>IF(AM310&gt;$AI$8,1,0)</f>
        <v>0</v>
      </c>
      <c r="AO310" s="148">
        <f>IF($R310=AL$17,AM310,0)</f>
        <v>28.6228424531766</v>
      </c>
      <c r="AP310" s="145">
        <v>13689</v>
      </c>
      <c r="AQ310" s="148">
        <f>100*AP310/$AI310</f>
        <v>33.5145060594932</v>
      </c>
      <c r="AR310" s="145">
        <f>IF(AQ310&gt;$AI$8,1,0)</f>
        <v>0</v>
      </c>
      <c r="AS310" s="148">
        <f>IF($R310=AP$17,AQ310,0)</f>
        <v>0</v>
      </c>
      <c r="AT310" s="145">
        <v>2175</v>
      </c>
      <c r="AU310" s="148">
        <f>100*AT310/$AI310</f>
        <v>5.32500918105031</v>
      </c>
      <c r="AV310" s="145">
        <f>IF(AU310&gt;$AI$8,1,0)</f>
        <v>0</v>
      </c>
      <c r="AW310" s="148">
        <f>IF($R310=AT$17,AU310,0)</f>
        <v>0</v>
      </c>
      <c r="AX310" s="145">
        <v>9989</v>
      </c>
      <c r="AY310" s="148">
        <f>100*AX310/$AI310</f>
        <v>24.4558697514996</v>
      </c>
      <c r="AZ310" s="145">
        <f>IF(AY310&gt;$AI$8,1,0)</f>
        <v>0</v>
      </c>
      <c r="BA310" s="148">
        <f>IF($R310=AX$17,AY310,0)</f>
        <v>0</v>
      </c>
      <c r="BB310" s="145">
        <v>2504</v>
      </c>
      <c r="BC310" s="148">
        <f>100*BB310/$AI310</f>
        <v>6.13049332843677</v>
      </c>
      <c r="BD310" s="145">
        <f>IF(BC310&gt;$AI$8,1,0)</f>
        <v>0</v>
      </c>
      <c r="BE310" s="148">
        <f>IF($R310=BB$17,BC310,0)</f>
        <v>0</v>
      </c>
      <c r="BF310" s="145">
        <v>0</v>
      </c>
      <c r="BG310" s="148">
        <f>100*BF310/$AI310</f>
        <v>0</v>
      </c>
      <c r="BH310" s="145">
        <f>IF(BG310&gt;$AI$8,1,0)</f>
        <v>0</v>
      </c>
      <c r="BI310" s="148">
        <f>IF($R310=BF$17,BG310,0)</f>
        <v>0</v>
      </c>
      <c r="BJ310" s="145">
        <v>0</v>
      </c>
      <c r="BK310" s="148">
        <f>100*BJ310/$AI310</f>
        <v>0</v>
      </c>
      <c r="BL310" s="145">
        <f>IF(BK310&gt;$AI$8,1,0)</f>
        <v>0</v>
      </c>
      <c r="BM310" s="148">
        <f>IF($R310=BJ$17,BK310,0)</f>
        <v>0</v>
      </c>
      <c r="BN310" s="145">
        <v>0</v>
      </c>
      <c r="BO310" s="148">
        <f>100*BN310/$AI310</f>
        <v>0</v>
      </c>
      <c r="BP310" s="145">
        <f>IF(BO310&gt;$AI$8,1,0)</f>
        <v>0</v>
      </c>
      <c r="BQ310" s="148">
        <f>IF($R310=BN$17,BO310,0)</f>
        <v>0</v>
      </c>
      <c r="BR310" s="145">
        <v>0</v>
      </c>
      <c r="BS310" s="148">
        <f>100*BR310/$AI310</f>
        <v>0</v>
      </c>
      <c r="BT310" s="145">
        <f>IF(BS310&gt;$AI$8,1,0)</f>
        <v>0</v>
      </c>
      <c r="BU310" s="148">
        <f>IF($R310=BR$17,BS310,0)</f>
        <v>0</v>
      </c>
      <c r="BV310" s="145">
        <v>0</v>
      </c>
      <c r="BW310" s="148">
        <f>100*BV310/$AI310</f>
        <v>0</v>
      </c>
      <c r="BX310" s="145">
        <f>IF(BW310&gt;$AI$8,1,0)</f>
        <v>0</v>
      </c>
      <c r="BY310" s="148">
        <f>IF($R310=BV$17,BW310,0)</f>
        <v>0</v>
      </c>
      <c r="BZ310" s="145">
        <v>0</v>
      </c>
      <c r="CA310" s="148">
        <f>100*BZ310/$AI310</f>
        <v>0</v>
      </c>
      <c r="CB310" s="145">
        <f>IF(CA310&gt;$AI$8,1,0)</f>
        <v>0</v>
      </c>
      <c r="CC310" s="148">
        <f>IF($R310=BZ$17,CA310,0)</f>
        <v>0</v>
      </c>
      <c r="CD310" s="145">
        <v>0</v>
      </c>
      <c r="CE310" s="148">
        <f>100*CD310/$AI310</f>
        <v>0</v>
      </c>
      <c r="CF310" s="145">
        <f>IF(CE310&gt;$AI$8,1,0)</f>
        <v>0</v>
      </c>
      <c r="CG310" s="148">
        <f>IF($R310=CD$17,CE310,0)</f>
        <v>0</v>
      </c>
      <c r="CH310" s="145">
        <v>0</v>
      </c>
      <c r="CI310" s="148">
        <f>100*CH310/$AI310</f>
        <v>0</v>
      </c>
      <c r="CJ310" s="145">
        <f>IF(CI310&gt;$AI$8,1,0)</f>
        <v>0</v>
      </c>
      <c r="CK310" s="148">
        <f>IF($R310=CH$17,CI310,0)</f>
        <v>0</v>
      </c>
      <c r="CL310" s="145">
        <v>939</v>
      </c>
      <c r="CM310" s="145">
        <v>0</v>
      </c>
      <c r="CN310" s="149"/>
    </row>
    <row r="311" ht="19.95" customHeight="1">
      <c r="A311" t="s" s="179">
        <v>3017</v>
      </c>
      <c r="B311" t="s" s="180">
        <v>84</v>
      </c>
      <c r="C311" t="s" s="180">
        <v>3018</v>
      </c>
      <c r="D311" t="s" s="181">
        <v>86</v>
      </c>
      <c r="E311" t="s" s="182">
        <v>79</v>
      </c>
      <c r="F311" t="s" s="130">
        <v>80</v>
      </c>
      <c r="G311" t="s" s="130">
        <v>157</v>
      </c>
      <c r="H311" t="s" s="130">
        <v>115</v>
      </c>
      <c r="I311" t="s" s="130">
        <v>49</v>
      </c>
      <c r="J311" t="s" s="130">
        <v>1733</v>
      </c>
      <c r="K311" t="s" s="183">
        <f>_xlfn.IFS(Q311=0,O311,T311=1,R311,U311=1,AA311,V311=1,AD311)</f>
        <v>2365</v>
      </c>
      <c r="L311" s="189">
        <f>_xlfn.IFS(Q311=0,P311,T311=1,S311,U311=1,AB311,V311=1,AE311)</f>
        <v>24.4094053</v>
      </c>
      <c r="M311" t="s" s="130">
        <f>IF(O311="Lab","over","under")</f>
        <v>2429</v>
      </c>
      <c r="N311" s="173">
        <v>0</v>
      </c>
      <c r="O311" t="s" s="184">
        <v>28</v>
      </c>
      <c r="P311" s="131">
        <f>AQ311</f>
        <v>40.329183955740</v>
      </c>
      <c r="Q311" s="173">
        <f>T311+U311+V311</f>
        <v>1</v>
      </c>
      <c r="R311" t="s" s="185">
        <v>27</v>
      </c>
      <c r="S311" s="131">
        <f>AO311</f>
        <v>26.2710926694329</v>
      </c>
      <c r="T311" s="169"/>
      <c r="U311" s="173">
        <v>1</v>
      </c>
      <c r="V311" s="169"/>
      <c r="W311" s="169"/>
      <c r="X311" t="s" s="130">
        <f>IF($A311=Y311,"ok","bad")</f>
        <v>2430</v>
      </c>
      <c r="Y311" t="s" s="130">
        <v>3017</v>
      </c>
      <c r="Z311" t="s" s="130">
        <v>3018</v>
      </c>
      <c r="AA311" t="s" s="186">
        <v>2365</v>
      </c>
      <c r="AB311" s="125">
        <f>100*AC311</f>
        <v>24.4094053</v>
      </c>
      <c r="AC311" s="191">
        <v>0.244094053</v>
      </c>
      <c r="AD311" t="s" s="187">
        <v>31</v>
      </c>
      <c r="AE311" s="125">
        <v>3.4190871</v>
      </c>
      <c r="AF311" s="191">
        <v>0.034190871</v>
      </c>
      <c r="AG311" s="169"/>
      <c r="AH311" s="173">
        <v>69854</v>
      </c>
      <c r="AI311" s="173">
        <v>36150</v>
      </c>
      <c r="AJ311" s="173">
        <v>103</v>
      </c>
      <c r="AK311" s="173">
        <v>5082</v>
      </c>
      <c r="AL311" s="173">
        <v>9497</v>
      </c>
      <c r="AM311" s="175">
        <f>100*AL311/$AI311</f>
        <v>26.2710926694329</v>
      </c>
      <c r="AN311" s="173">
        <f>IF(AM311&gt;$AI$8,1,0)</f>
        <v>0</v>
      </c>
      <c r="AO311" s="175">
        <f>IF($R311=AL$17,AM311,0)</f>
        <v>26.2710926694329</v>
      </c>
      <c r="AP311" s="173">
        <v>14579</v>
      </c>
      <c r="AQ311" s="175">
        <f>100*AP311/$AI311</f>
        <v>40.329183955740</v>
      </c>
      <c r="AR311" s="173">
        <f>IF(AQ311&gt;$AI$8,1,0)</f>
        <v>0</v>
      </c>
      <c r="AS311" s="175">
        <f>IF($R311=AP$17,AQ311,0)</f>
        <v>0</v>
      </c>
      <c r="AT311" s="173">
        <v>911</v>
      </c>
      <c r="AU311" s="175">
        <f>100*AT311/$AI311</f>
        <v>2.52005532503458</v>
      </c>
      <c r="AV311" s="173">
        <f>IF(AU311&gt;$AI$8,1,0)</f>
        <v>0</v>
      </c>
      <c r="AW311" s="175">
        <f>IF($R311=AT$17,AU311,0)</f>
        <v>0</v>
      </c>
      <c r="AX311" s="173">
        <v>8824</v>
      </c>
      <c r="AY311" s="175">
        <f>100*AX311/$AI311</f>
        <v>24.4094052558783</v>
      </c>
      <c r="AZ311" s="173">
        <f>IF(AY311&gt;$AI$8,1,0)</f>
        <v>0</v>
      </c>
      <c r="BA311" s="175">
        <f>IF($R311=AX$17,AY311,0)</f>
        <v>0</v>
      </c>
      <c r="BB311" s="173">
        <v>1236</v>
      </c>
      <c r="BC311" s="175">
        <f>100*BB311/$AI311</f>
        <v>3.41908713692946</v>
      </c>
      <c r="BD311" s="173">
        <f>IF(BC311&gt;$AI$8,1,0)</f>
        <v>0</v>
      </c>
      <c r="BE311" s="175">
        <f>IF($R311=BB$17,BC311,0)</f>
        <v>0</v>
      </c>
      <c r="BF311" s="173">
        <v>0</v>
      </c>
      <c r="BG311" s="175">
        <f>100*BF311/$AI311</f>
        <v>0</v>
      </c>
      <c r="BH311" s="173">
        <f>IF(BG311&gt;$AI$8,1,0)</f>
        <v>0</v>
      </c>
      <c r="BI311" s="175">
        <f>IF($R311=BF$17,BG311,0)</f>
        <v>0</v>
      </c>
      <c r="BJ311" s="173">
        <v>0</v>
      </c>
      <c r="BK311" s="175">
        <f>100*BJ311/$AI311</f>
        <v>0</v>
      </c>
      <c r="BL311" s="173">
        <f>IF(BK311&gt;$AI$8,1,0)</f>
        <v>0</v>
      </c>
      <c r="BM311" s="175">
        <f>IF($R311=BJ$17,BK311,0)</f>
        <v>0</v>
      </c>
      <c r="BN311" s="173">
        <v>0</v>
      </c>
      <c r="BO311" s="175">
        <f>100*BN311/$AI311</f>
        <v>0</v>
      </c>
      <c r="BP311" s="173">
        <f>IF(BO311&gt;$AI$8,1,0)</f>
        <v>0</v>
      </c>
      <c r="BQ311" s="175">
        <f>IF($R311=BN$17,BO311,0)</f>
        <v>0</v>
      </c>
      <c r="BR311" s="173">
        <v>0</v>
      </c>
      <c r="BS311" s="175">
        <f>100*BR311/$AI311</f>
        <v>0</v>
      </c>
      <c r="BT311" s="173">
        <f>IF(BS311&gt;$AI$8,1,0)</f>
        <v>0</v>
      </c>
      <c r="BU311" s="175">
        <f>IF($R311=BR$17,BS311,0)</f>
        <v>0</v>
      </c>
      <c r="BV311" s="173">
        <v>0</v>
      </c>
      <c r="BW311" s="175">
        <f>100*BV311/$AI311</f>
        <v>0</v>
      </c>
      <c r="BX311" s="173">
        <f>IF(BW311&gt;$AI$8,1,0)</f>
        <v>0</v>
      </c>
      <c r="BY311" s="175">
        <f>IF($R311=BV$17,BW311,0)</f>
        <v>0</v>
      </c>
      <c r="BZ311" s="173">
        <v>0</v>
      </c>
      <c r="CA311" s="175">
        <f>100*BZ311/$AI311</f>
        <v>0</v>
      </c>
      <c r="CB311" s="173">
        <f>IF(CA311&gt;$AI$8,1,0)</f>
        <v>0</v>
      </c>
      <c r="CC311" s="175">
        <f>IF($R311=BZ$17,CA311,0)</f>
        <v>0</v>
      </c>
      <c r="CD311" s="173">
        <v>0</v>
      </c>
      <c r="CE311" s="175">
        <f>100*CD311/$AI311</f>
        <v>0</v>
      </c>
      <c r="CF311" s="173">
        <f>IF(CE311&gt;$AI$8,1,0)</f>
        <v>0</v>
      </c>
      <c r="CG311" s="175">
        <f>IF($R311=CD$17,CE311,0)</f>
        <v>0</v>
      </c>
      <c r="CH311" s="173">
        <v>0</v>
      </c>
      <c r="CI311" s="175">
        <f>100*CH311/$AI311</f>
        <v>0</v>
      </c>
      <c r="CJ311" s="173">
        <f>IF(CI311&gt;$AI$8,1,0)</f>
        <v>0</v>
      </c>
      <c r="CK311" s="175">
        <f>IF($R311=CH$17,CI311,0)</f>
        <v>0</v>
      </c>
      <c r="CL311" s="173">
        <v>0</v>
      </c>
      <c r="CM311" s="173">
        <v>0</v>
      </c>
      <c r="CN311" s="176"/>
    </row>
    <row r="312" ht="15.75" customHeight="1">
      <c r="A312" t="s" s="179">
        <v>3019</v>
      </c>
      <c r="B312" t="s" s="180">
        <v>90</v>
      </c>
      <c r="C312" t="s" s="180">
        <v>3020</v>
      </c>
      <c r="D312" t="s" s="181">
        <v>93</v>
      </c>
      <c r="E312" t="s" s="188">
        <v>79</v>
      </c>
      <c r="F312" t="s" s="146">
        <v>80</v>
      </c>
      <c r="G312" t="s" s="146">
        <v>3021</v>
      </c>
      <c r="H312" t="s" s="146">
        <v>3022</v>
      </c>
      <c r="I312" t="s" s="146">
        <v>64</v>
      </c>
      <c r="J312" t="s" s="146">
        <v>1733</v>
      </c>
      <c r="K312" t="s" s="183">
        <f>_xlfn.IFS(Q312=0,O312,T312=1,R312,U312=1,AA312,V312=1,AD312)</f>
        <v>2365</v>
      </c>
      <c r="L312" s="189">
        <f>_xlfn.IFS(Q312=0,P312,T312=1,S312,U312=1,AB312,V312=1,AE312)</f>
        <v>23.7096388</v>
      </c>
      <c r="M312" t="s" s="146">
        <f>IF(O312="Lab","over","under")</f>
        <v>2429</v>
      </c>
      <c r="N312" s="145">
        <v>0</v>
      </c>
      <c r="O312" t="s" s="184">
        <v>28</v>
      </c>
      <c r="P312" s="147">
        <f>AQ312</f>
        <v>40.0478354460655</v>
      </c>
      <c r="Q312" s="145">
        <f>T312+U312+V312</f>
        <v>1</v>
      </c>
      <c r="R312" t="s" s="185">
        <v>27</v>
      </c>
      <c r="S312" s="147">
        <f>AO312</f>
        <v>28.9332695527386</v>
      </c>
      <c r="T312" s="138"/>
      <c r="U312" s="145">
        <v>1</v>
      </c>
      <c r="V312" s="138"/>
      <c r="W312" s="138"/>
      <c r="X312" t="s" s="146">
        <f>IF($A312=Y312,"ok","bad")</f>
        <v>2430</v>
      </c>
      <c r="Y312" t="s" s="146">
        <v>3019</v>
      </c>
      <c r="Z312" t="s" s="146">
        <v>3020</v>
      </c>
      <c r="AA312" t="s" s="186">
        <v>2365</v>
      </c>
      <c r="AB312" s="141">
        <f>100*AC312</f>
        <v>23.7096388</v>
      </c>
      <c r="AC312" s="190">
        <v>0.237096388</v>
      </c>
      <c r="AD312" t="s" s="187">
        <v>29</v>
      </c>
      <c r="AE312" s="141">
        <v>3.1523559</v>
      </c>
      <c r="AF312" s="190">
        <v>0.031523559</v>
      </c>
      <c r="AG312" s="138"/>
      <c r="AH312" s="145">
        <v>73229</v>
      </c>
      <c r="AI312" s="145">
        <v>41810</v>
      </c>
      <c r="AJ312" s="145">
        <v>128</v>
      </c>
      <c r="AK312" s="145">
        <v>4647</v>
      </c>
      <c r="AL312" s="145">
        <v>12097</v>
      </c>
      <c r="AM312" s="148">
        <f>100*AL312/$AI312</f>
        <v>28.9332695527386</v>
      </c>
      <c r="AN312" s="145">
        <f>IF(AM312&gt;$AI$8,1,0)</f>
        <v>0</v>
      </c>
      <c r="AO312" s="148">
        <f>IF($R312=AL$17,AM312,0)</f>
        <v>28.9332695527386</v>
      </c>
      <c r="AP312" s="145">
        <v>16744</v>
      </c>
      <c r="AQ312" s="148">
        <f>100*AP312/$AI312</f>
        <v>40.0478354460655</v>
      </c>
      <c r="AR312" s="145">
        <f>IF(AQ312&gt;$AI$8,1,0)</f>
        <v>0</v>
      </c>
      <c r="AS312" s="148">
        <f>IF($R312=AP$17,AQ312,0)</f>
        <v>0</v>
      </c>
      <c r="AT312" s="145">
        <v>1318</v>
      </c>
      <c r="AU312" s="148">
        <f>100*AT312/$AI312</f>
        <v>3.15235589571873</v>
      </c>
      <c r="AV312" s="145">
        <f>IF(AU312&gt;$AI$8,1,0)</f>
        <v>0</v>
      </c>
      <c r="AW312" s="148">
        <f>IF($R312=AT$17,AU312,0)</f>
        <v>0</v>
      </c>
      <c r="AX312" s="145">
        <v>9913</v>
      </c>
      <c r="AY312" s="148">
        <f>100*AX312/$AI312</f>
        <v>23.7096388423822</v>
      </c>
      <c r="AZ312" s="145">
        <f>IF(AY312&gt;$AI$8,1,0)</f>
        <v>0</v>
      </c>
      <c r="BA312" s="148">
        <f>IF($R312=AX$17,AY312,0)</f>
        <v>0</v>
      </c>
      <c r="BB312" s="145">
        <v>1269</v>
      </c>
      <c r="BC312" s="148">
        <f>100*BB312/$AI312</f>
        <v>3.03515905285817</v>
      </c>
      <c r="BD312" s="145">
        <f>IF(BC312&gt;$AI$8,1,0)</f>
        <v>0</v>
      </c>
      <c r="BE312" s="148">
        <f>IF($R312=BB$17,BC312,0)</f>
        <v>0</v>
      </c>
      <c r="BF312" s="145">
        <v>0</v>
      </c>
      <c r="BG312" s="148">
        <f>100*BF312/$AI312</f>
        <v>0</v>
      </c>
      <c r="BH312" s="145">
        <f>IF(BG312&gt;$AI$8,1,0)</f>
        <v>0</v>
      </c>
      <c r="BI312" s="148">
        <f>IF($R312=BF$17,BG312,0)</f>
        <v>0</v>
      </c>
      <c r="BJ312" s="145">
        <v>0</v>
      </c>
      <c r="BK312" s="148">
        <f>100*BJ312/$AI312</f>
        <v>0</v>
      </c>
      <c r="BL312" s="145">
        <f>IF(BK312&gt;$AI$8,1,0)</f>
        <v>0</v>
      </c>
      <c r="BM312" s="148">
        <f>IF($R312=BJ$17,BK312,0)</f>
        <v>0</v>
      </c>
      <c r="BN312" s="145">
        <v>0</v>
      </c>
      <c r="BO312" s="148">
        <f>100*BN312/$AI312</f>
        <v>0</v>
      </c>
      <c r="BP312" s="145">
        <f>IF(BO312&gt;$AI$8,1,0)</f>
        <v>0</v>
      </c>
      <c r="BQ312" s="148">
        <f>IF($R312=BN$17,BO312,0)</f>
        <v>0</v>
      </c>
      <c r="BR312" s="145">
        <v>0</v>
      </c>
      <c r="BS312" s="148">
        <f>100*BR312/$AI312</f>
        <v>0</v>
      </c>
      <c r="BT312" s="145">
        <f>IF(BS312&gt;$AI$8,1,0)</f>
        <v>0</v>
      </c>
      <c r="BU312" s="148">
        <f>IF($R312=BR$17,BS312,0)</f>
        <v>0</v>
      </c>
      <c r="BV312" s="145">
        <v>0</v>
      </c>
      <c r="BW312" s="148">
        <f>100*BV312/$AI312</f>
        <v>0</v>
      </c>
      <c r="BX312" s="145">
        <f>IF(BW312&gt;$AI$8,1,0)</f>
        <v>0</v>
      </c>
      <c r="BY312" s="148">
        <f>IF($R312=BV$17,BW312,0)</f>
        <v>0</v>
      </c>
      <c r="BZ312" s="145">
        <v>0</v>
      </c>
      <c r="CA312" s="148">
        <f>100*BZ312/$AI312</f>
        <v>0</v>
      </c>
      <c r="CB312" s="145">
        <f>IF(CA312&gt;$AI$8,1,0)</f>
        <v>0</v>
      </c>
      <c r="CC312" s="148">
        <f>IF($R312=BZ$17,CA312,0)</f>
        <v>0</v>
      </c>
      <c r="CD312" s="145">
        <v>0</v>
      </c>
      <c r="CE312" s="148">
        <f>100*CD312/$AI312</f>
        <v>0</v>
      </c>
      <c r="CF312" s="145">
        <f>IF(CE312&gt;$AI$8,1,0)</f>
        <v>0</v>
      </c>
      <c r="CG312" s="148">
        <f>IF($R312=CD$17,CE312,0)</f>
        <v>0</v>
      </c>
      <c r="CH312" s="145">
        <v>0</v>
      </c>
      <c r="CI312" s="148">
        <f>100*CH312/$AI312</f>
        <v>0</v>
      </c>
      <c r="CJ312" s="145">
        <f>IF(CI312&gt;$AI$8,1,0)</f>
        <v>0</v>
      </c>
      <c r="CK312" s="148">
        <f>IF($R312=CH$17,CI312,0)</f>
        <v>0</v>
      </c>
      <c r="CL312" s="145">
        <v>3891</v>
      </c>
      <c r="CM312" s="145">
        <v>0</v>
      </c>
      <c r="CN312" s="149"/>
    </row>
    <row r="313" ht="15.75" customHeight="1">
      <c r="A313" t="s" s="179">
        <v>3023</v>
      </c>
      <c r="B313" t="s" s="180">
        <v>256</v>
      </c>
      <c r="C313" t="s" s="180">
        <v>318</v>
      </c>
      <c r="D313" t="s" s="181">
        <v>259</v>
      </c>
      <c r="E313" t="s" s="182">
        <v>79</v>
      </c>
      <c r="F313" t="s" s="130">
        <v>46</v>
      </c>
      <c r="G313" t="s" s="130">
        <v>1200</v>
      </c>
      <c r="H313" t="s" s="130">
        <v>3024</v>
      </c>
      <c r="I313" t="s" s="130">
        <v>49</v>
      </c>
      <c r="J313" t="s" s="130">
        <v>1733</v>
      </c>
      <c r="K313" t="s" s="183">
        <f>_xlfn.IFS(Q313=0,O313,T313=1,R313,U313=1,AA313,V313=1,AD313)</f>
        <v>2365</v>
      </c>
      <c r="L313" s="189">
        <f>_xlfn.IFS(Q313=0,P313,T313=1,S313,U313=1,AB313,V313=1,AE313)</f>
        <v>23.4150444</v>
      </c>
      <c r="M313" t="s" s="130">
        <f>IF(O313="Lab","over","under")</f>
        <v>2429</v>
      </c>
      <c r="N313" s="173">
        <v>0</v>
      </c>
      <c r="O313" t="s" s="184">
        <v>28</v>
      </c>
      <c r="P313" s="131">
        <f>AQ313</f>
        <v>42.1401538575704</v>
      </c>
      <c r="Q313" s="173">
        <f>T313+U313+V313</f>
        <v>1</v>
      </c>
      <c r="R313" t="s" s="185">
        <v>27</v>
      </c>
      <c r="S313" s="131">
        <f>AO313</f>
        <v>25.6363321542533</v>
      </c>
      <c r="T313" s="169"/>
      <c r="U313" s="173">
        <v>1</v>
      </c>
      <c r="V313" s="169"/>
      <c r="W313" s="169"/>
      <c r="X313" t="s" s="130">
        <f>IF($A313=Y313,"ok","bad")</f>
        <v>2430</v>
      </c>
      <c r="Y313" t="s" s="130">
        <v>3023</v>
      </c>
      <c r="Z313" t="s" s="130">
        <v>318</v>
      </c>
      <c r="AA313" t="s" s="186">
        <v>2365</v>
      </c>
      <c r="AB313" s="125">
        <f>100*AC313</f>
        <v>23.4150444</v>
      </c>
      <c r="AC313" s="191">
        <v>0.234150444</v>
      </c>
      <c r="AD313" t="s" s="187">
        <v>31</v>
      </c>
      <c r="AE313" s="125">
        <v>4.5934648</v>
      </c>
      <c r="AF313" s="191">
        <v>0.045934648</v>
      </c>
      <c r="AG313" s="169"/>
      <c r="AH313" s="173">
        <v>70745</v>
      </c>
      <c r="AI313" s="173">
        <v>40427</v>
      </c>
      <c r="AJ313" s="173">
        <v>133</v>
      </c>
      <c r="AK313" s="173">
        <v>6672</v>
      </c>
      <c r="AL313" s="173">
        <v>10364</v>
      </c>
      <c r="AM313" s="175">
        <f>100*AL313/$AI313</f>
        <v>25.6363321542533</v>
      </c>
      <c r="AN313" s="173">
        <f>IF(AM313&gt;$AI$8,1,0)</f>
        <v>0</v>
      </c>
      <c r="AO313" s="175">
        <f>IF($R313=AL$17,AM313,0)</f>
        <v>25.6363321542533</v>
      </c>
      <c r="AP313" s="173">
        <v>17036</v>
      </c>
      <c r="AQ313" s="175">
        <f>100*AP313/$AI313</f>
        <v>42.1401538575704</v>
      </c>
      <c r="AR313" s="173">
        <f>IF(AQ313&gt;$AI$8,1,0)</f>
        <v>0</v>
      </c>
      <c r="AS313" s="175">
        <f>IF($R313=AP$17,AQ313,0)</f>
        <v>0</v>
      </c>
      <c r="AT313" s="173">
        <v>1373</v>
      </c>
      <c r="AU313" s="175">
        <f>100*AT313/$AI313</f>
        <v>3.39624508373117</v>
      </c>
      <c r="AV313" s="173">
        <f>IF(AU313&gt;$AI$8,1,0)</f>
        <v>0</v>
      </c>
      <c r="AW313" s="175">
        <f>IF($R313=AT$17,AU313,0)</f>
        <v>0</v>
      </c>
      <c r="AX313" s="173">
        <v>9466</v>
      </c>
      <c r="AY313" s="175">
        <f>100*AX313/$AI313</f>
        <v>23.4150444010191</v>
      </c>
      <c r="AZ313" s="173">
        <f>IF(AY313&gt;$AI$8,1,0)</f>
        <v>0</v>
      </c>
      <c r="BA313" s="175">
        <f>IF($R313=AX$17,AY313,0)</f>
        <v>0</v>
      </c>
      <c r="BB313" s="173">
        <v>1857</v>
      </c>
      <c r="BC313" s="175">
        <f>100*BB313/$AI313</f>
        <v>4.59346476364806</v>
      </c>
      <c r="BD313" s="173">
        <f>IF(BC313&gt;$AI$8,1,0)</f>
        <v>0</v>
      </c>
      <c r="BE313" s="175">
        <f>IF($R313=BB$17,BC313,0)</f>
        <v>0</v>
      </c>
      <c r="BF313" s="173">
        <v>0</v>
      </c>
      <c r="BG313" s="175">
        <f>100*BF313/$AI313</f>
        <v>0</v>
      </c>
      <c r="BH313" s="173">
        <f>IF(BG313&gt;$AI$8,1,0)</f>
        <v>0</v>
      </c>
      <c r="BI313" s="175">
        <f>IF($R313=BF$17,BG313,0)</f>
        <v>0</v>
      </c>
      <c r="BJ313" s="173">
        <v>0</v>
      </c>
      <c r="BK313" s="175">
        <f>100*BJ313/$AI313</f>
        <v>0</v>
      </c>
      <c r="BL313" s="173">
        <f>IF(BK313&gt;$AI$8,1,0)</f>
        <v>0</v>
      </c>
      <c r="BM313" s="175">
        <f>IF($R313=BJ$17,BK313,0)</f>
        <v>0</v>
      </c>
      <c r="BN313" s="173">
        <v>0</v>
      </c>
      <c r="BO313" s="175">
        <f>100*BN313/$AI313</f>
        <v>0</v>
      </c>
      <c r="BP313" s="173">
        <f>IF(BO313&gt;$AI$8,1,0)</f>
        <v>0</v>
      </c>
      <c r="BQ313" s="175">
        <f>IF($R313=BN$17,BO313,0)</f>
        <v>0</v>
      </c>
      <c r="BR313" s="173">
        <v>0</v>
      </c>
      <c r="BS313" s="175">
        <f>100*BR313/$AI313</f>
        <v>0</v>
      </c>
      <c r="BT313" s="173">
        <f>IF(BS313&gt;$AI$8,1,0)</f>
        <v>0</v>
      </c>
      <c r="BU313" s="175">
        <f>IF($R313=BR$17,BS313,0)</f>
        <v>0</v>
      </c>
      <c r="BV313" s="173">
        <v>0</v>
      </c>
      <c r="BW313" s="175">
        <f>100*BV313/$AI313</f>
        <v>0</v>
      </c>
      <c r="BX313" s="173">
        <f>IF(BW313&gt;$AI$8,1,0)</f>
        <v>0</v>
      </c>
      <c r="BY313" s="175">
        <f>IF($R313=BV$17,BW313,0)</f>
        <v>0</v>
      </c>
      <c r="BZ313" s="173">
        <v>0</v>
      </c>
      <c r="CA313" s="175">
        <f>100*BZ313/$AI313</f>
        <v>0</v>
      </c>
      <c r="CB313" s="173">
        <f>IF(CA313&gt;$AI$8,1,0)</f>
        <v>0</v>
      </c>
      <c r="CC313" s="175">
        <f>IF($R313=BZ$17,CA313,0)</f>
        <v>0</v>
      </c>
      <c r="CD313" s="173">
        <v>0</v>
      </c>
      <c r="CE313" s="175">
        <f>100*CD313/$AI313</f>
        <v>0</v>
      </c>
      <c r="CF313" s="173">
        <f>IF(CE313&gt;$AI$8,1,0)</f>
        <v>0</v>
      </c>
      <c r="CG313" s="175">
        <f>IF($R313=CD$17,CE313,0)</f>
        <v>0</v>
      </c>
      <c r="CH313" s="173">
        <v>0</v>
      </c>
      <c r="CI313" s="175">
        <f>100*CH313/$AI313</f>
        <v>0</v>
      </c>
      <c r="CJ313" s="173">
        <f>IF(CI313&gt;$AI$8,1,0)</f>
        <v>0</v>
      </c>
      <c r="CK313" s="175">
        <f>IF($R313=CH$17,CI313,0)</f>
        <v>0</v>
      </c>
      <c r="CL313" s="173">
        <v>0</v>
      </c>
      <c r="CM313" s="173">
        <v>0</v>
      </c>
      <c r="CN313" s="176"/>
    </row>
    <row r="314" ht="15.75" customHeight="1">
      <c r="A314" t="s" s="179">
        <v>3025</v>
      </c>
      <c r="B314" t="s" s="180">
        <v>75</v>
      </c>
      <c r="C314" t="s" s="180">
        <v>1771</v>
      </c>
      <c r="D314" t="s" s="181">
        <v>78</v>
      </c>
      <c r="E314" t="s" s="188">
        <v>79</v>
      </c>
      <c r="F314" t="s" s="146">
        <v>46</v>
      </c>
      <c r="G314" t="s" s="146">
        <v>3026</v>
      </c>
      <c r="H314" t="s" s="146">
        <v>564</v>
      </c>
      <c r="I314" t="s" s="146">
        <v>64</v>
      </c>
      <c r="J314" t="s" s="146">
        <v>1733</v>
      </c>
      <c r="K314" t="s" s="183">
        <f>_xlfn.IFS(Q314=0,O314,T314=1,R314,U314=1,AA314,V314=1,AD314)</f>
        <v>2365</v>
      </c>
      <c r="L314" s="189">
        <f>_xlfn.IFS(Q314=0,P314,T314=1,S314,U314=1,AB314,V314=1,AE314)</f>
        <v>23.3954646</v>
      </c>
      <c r="M314" t="s" s="146">
        <f>IF(O314="Lab","over","under")</f>
        <v>2429</v>
      </c>
      <c r="N314" s="145">
        <v>0</v>
      </c>
      <c r="O314" t="s" s="184">
        <v>28</v>
      </c>
      <c r="P314" s="147">
        <f>AQ314</f>
        <v>36.1589745997465</v>
      </c>
      <c r="Q314" s="145">
        <f>T314+U314+V314</f>
        <v>1</v>
      </c>
      <c r="R314" t="s" s="185">
        <v>27</v>
      </c>
      <c r="S314" s="147">
        <f>AO314</f>
        <v>29.280717404573</v>
      </c>
      <c r="T314" s="138"/>
      <c r="U314" s="145">
        <v>1</v>
      </c>
      <c r="V314" s="138"/>
      <c r="W314" s="138"/>
      <c r="X314" t="s" s="146">
        <f>IF($A314=Y314,"ok","bad")</f>
        <v>2430</v>
      </c>
      <c r="Y314" t="s" s="146">
        <v>3025</v>
      </c>
      <c r="Z314" t="s" s="146">
        <v>1771</v>
      </c>
      <c r="AA314" t="s" s="186">
        <v>2365</v>
      </c>
      <c r="AB314" s="141">
        <f>100*AC314</f>
        <v>23.3954646</v>
      </c>
      <c r="AC314" s="190">
        <v>0.233954646</v>
      </c>
      <c r="AD314" t="s" s="187">
        <v>31</v>
      </c>
      <c r="AE314" s="141">
        <v>5.6974506</v>
      </c>
      <c r="AF314" s="190">
        <v>0.056974506</v>
      </c>
      <c r="AG314" s="138"/>
      <c r="AH314" s="145">
        <v>74257</v>
      </c>
      <c r="AI314" s="145">
        <v>42598</v>
      </c>
      <c r="AJ314" s="145">
        <v>135</v>
      </c>
      <c r="AK314" s="145">
        <v>2930</v>
      </c>
      <c r="AL314" s="145">
        <v>12473</v>
      </c>
      <c r="AM314" s="148">
        <f>100*AL314/$AI314</f>
        <v>29.280717404573</v>
      </c>
      <c r="AN314" s="145">
        <f>IF(AM314&gt;$AI$8,1,0)</f>
        <v>0</v>
      </c>
      <c r="AO314" s="148">
        <f>IF($R314=AL$17,AM314,0)</f>
        <v>29.280717404573</v>
      </c>
      <c r="AP314" s="145">
        <v>15403</v>
      </c>
      <c r="AQ314" s="148">
        <f>100*AP314/$AI314</f>
        <v>36.1589745997465</v>
      </c>
      <c r="AR314" s="145">
        <f>IF(AQ314&gt;$AI$8,1,0)</f>
        <v>0</v>
      </c>
      <c r="AS314" s="148">
        <f>IF($R314=AP$17,AQ314,0)</f>
        <v>0</v>
      </c>
      <c r="AT314" s="145">
        <v>1894</v>
      </c>
      <c r="AU314" s="148">
        <f>100*AT314/$AI314</f>
        <v>4.44621813230668</v>
      </c>
      <c r="AV314" s="145">
        <f>IF(AU314&gt;$AI$8,1,0)</f>
        <v>0</v>
      </c>
      <c r="AW314" s="148">
        <f>IF($R314=AT$17,AU314,0)</f>
        <v>0</v>
      </c>
      <c r="AX314" s="145">
        <v>9966</v>
      </c>
      <c r="AY314" s="148">
        <f>100*AX314/$AI314</f>
        <v>23.3954645758017</v>
      </c>
      <c r="AZ314" s="145">
        <f>IF(AY314&gt;$AI$8,1,0)</f>
        <v>0</v>
      </c>
      <c r="BA314" s="148">
        <f>IF($R314=AX$17,AY314,0)</f>
        <v>0</v>
      </c>
      <c r="BB314" s="145">
        <v>2427</v>
      </c>
      <c r="BC314" s="148">
        <f>100*BB314/$AI314</f>
        <v>5.69745058453449</v>
      </c>
      <c r="BD314" s="145">
        <f>IF(BC314&gt;$AI$8,1,0)</f>
        <v>0</v>
      </c>
      <c r="BE314" s="148">
        <f>IF($R314=BB$17,BC314,0)</f>
        <v>0</v>
      </c>
      <c r="BF314" s="145">
        <v>0</v>
      </c>
      <c r="BG314" s="148">
        <f>100*BF314/$AI314</f>
        <v>0</v>
      </c>
      <c r="BH314" s="145">
        <f>IF(BG314&gt;$AI$8,1,0)</f>
        <v>0</v>
      </c>
      <c r="BI314" s="148">
        <f>IF($R314=BF$17,BG314,0)</f>
        <v>0</v>
      </c>
      <c r="BJ314" s="145">
        <v>0</v>
      </c>
      <c r="BK314" s="148">
        <f>100*BJ314/$AI314</f>
        <v>0</v>
      </c>
      <c r="BL314" s="145">
        <f>IF(BK314&gt;$AI$8,1,0)</f>
        <v>0</v>
      </c>
      <c r="BM314" s="148">
        <f>IF($R314=BJ$17,BK314,0)</f>
        <v>0</v>
      </c>
      <c r="BN314" s="145">
        <v>0</v>
      </c>
      <c r="BO314" s="148">
        <f>100*BN314/$AI314</f>
        <v>0</v>
      </c>
      <c r="BP314" s="145">
        <f>IF(BO314&gt;$AI$8,1,0)</f>
        <v>0</v>
      </c>
      <c r="BQ314" s="148">
        <f>IF($R314=BN$17,BO314,0)</f>
        <v>0</v>
      </c>
      <c r="BR314" s="145">
        <v>0</v>
      </c>
      <c r="BS314" s="148">
        <f>100*BR314/$AI314</f>
        <v>0</v>
      </c>
      <c r="BT314" s="145">
        <f>IF(BS314&gt;$AI$8,1,0)</f>
        <v>0</v>
      </c>
      <c r="BU314" s="148">
        <f>IF($R314=BR$17,BS314,0)</f>
        <v>0</v>
      </c>
      <c r="BV314" s="145">
        <v>0</v>
      </c>
      <c r="BW314" s="148">
        <f>100*BV314/$AI314</f>
        <v>0</v>
      </c>
      <c r="BX314" s="145">
        <f>IF(BW314&gt;$AI$8,1,0)</f>
        <v>0</v>
      </c>
      <c r="BY314" s="148">
        <f>IF($R314=BV$17,BW314,0)</f>
        <v>0</v>
      </c>
      <c r="BZ314" s="145">
        <v>0</v>
      </c>
      <c r="CA314" s="148">
        <f>100*BZ314/$AI314</f>
        <v>0</v>
      </c>
      <c r="CB314" s="145">
        <f>IF(CA314&gt;$AI$8,1,0)</f>
        <v>0</v>
      </c>
      <c r="CC314" s="148">
        <f>IF($R314=BZ$17,CA314,0)</f>
        <v>0</v>
      </c>
      <c r="CD314" s="145">
        <v>0</v>
      </c>
      <c r="CE314" s="148">
        <f>100*CD314/$AI314</f>
        <v>0</v>
      </c>
      <c r="CF314" s="145">
        <f>IF(CE314&gt;$AI$8,1,0)</f>
        <v>0</v>
      </c>
      <c r="CG314" s="148">
        <f>IF($R314=CD$17,CE314,0)</f>
        <v>0</v>
      </c>
      <c r="CH314" s="145">
        <v>0</v>
      </c>
      <c r="CI314" s="148">
        <f>100*CH314/$AI314</f>
        <v>0</v>
      </c>
      <c r="CJ314" s="145">
        <f>IF(CI314&gt;$AI$8,1,0)</f>
        <v>0</v>
      </c>
      <c r="CK314" s="148">
        <f>IF($R314=CH$17,CI314,0)</f>
        <v>0</v>
      </c>
      <c r="CL314" s="145">
        <v>0</v>
      </c>
      <c r="CM314" s="145">
        <v>0</v>
      </c>
      <c r="CN314" s="149"/>
    </row>
    <row r="315" ht="15.75" customHeight="1">
      <c r="A315" t="s" s="179">
        <v>3027</v>
      </c>
      <c r="B315" t="s" s="180">
        <v>101</v>
      </c>
      <c r="C315" t="s" s="180">
        <v>3028</v>
      </c>
      <c r="D315" t="s" s="181">
        <v>104</v>
      </c>
      <c r="E315" t="s" s="182">
        <v>79</v>
      </c>
      <c r="F315" t="s" s="130">
        <v>46</v>
      </c>
      <c r="G315" t="s" s="130">
        <v>635</v>
      </c>
      <c r="H315" t="s" s="130">
        <v>3029</v>
      </c>
      <c r="I315" t="s" s="130">
        <v>64</v>
      </c>
      <c r="J315" t="s" s="130">
        <v>1733</v>
      </c>
      <c r="K315" t="s" s="183">
        <f>_xlfn.IFS(Q315=0,O315,T315=1,R315,U315=1,AA315,V315=1,AD315)</f>
        <v>2365</v>
      </c>
      <c r="L315" s="189">
        <f>_xlfn.IFS(Q315=0,P315,T315=1,S315,U315=1,AB315,V315=1,AE315)</f>
        <v>23.2634607</v>
      </c>
      <c r="M315" t="s" s="130">
        <f>IF(O315="Lab","over","under")</f>
        <v>2429</v>
      </c>
      <c r="N315" s="173">
        <v>0</v>
      </c>
      <c r="O315" t="s" s="184">
        <v>28</v>
      </c>
      <c r="P315" s="131">
        <f>AQ315</f>
        <v>38.7196876284423</v>
      </c>
      <c r="Q315" s="173">
        <f>T315+U315+V315</f>
        <v>1</v>
      </c>
      <c r="R315" t="s" s="185">
        <v>27</v>
      </c>
      <c r="S315" s="131">
        <f>AO315</f>
        <v>27.5339087546239</v>
      </c>
      <c r="T315" s="169"/>
      <c r="U315" s="173">
        <v>1</v>
      </c>
      <c r="V315" s="169"/>
      <c r="W315" s="169"/>
      <c r="X315" t="s" s="130">
        <f>IF($A315=Y315,"ok","bad")</f>
        <v>2430</v>
      </c>
      <c r="Y315" t="s" s="130">
        <v>3027</v>
      </c>
      <c r="Z315" t="s" s="130">
        <v>3028</v>
      </c>
      <c r="AA315" t="s" s="186">
        <v>2365</v>
      </c>
      <c r="AB315" s="125">
        <f>100*AC315</f>
        <v>23.2634607</v>
      </c>
      <c r="AC315" s="191">
        <v>0.232634607</v>
      </c>
      <c r="AD315" t="s" s="187">
        <v>31</v>
      </c>
      <c r="AE315" s="125">
        <v>4.5540485</v>
      </c>
      <c r="AF315" s="191">
        <v>0.045540485</v>
      </c>
      <c r="AG315" s="169"/>
      <c r="AH315" s="173">
        <v>78896</v>
      </c>
      <c r="AI315" s="173">
        <v>48660</v>
      </c>
      <c r="AJ315" s="173">
        <v>161</v>
      </c>
      <c r="AK315" s="173">
        <v>5443</v>
      </c>
      <c r="AL315" s="173">
        <v>13398</v>
      </c>
      <c r="AM315" s="175">
        <f>100*AL315/$AI315</f>
        <v>27.5339087546239</v>
      </c>
      <c r="AN315" s="173">
        <f>IF(AM315&gt;$AI$8,1,0)</f>
        <v>0</v>
      </c>
      <c r="AO315" s="175">
        <f>IF($R315=AL$17,AM315,0)</f>
        <v>27.5339087546239</v>
      </c>
      <c r="AP315" s="173">
        <v>18841</v>
      </c>
      <c r="AQ315" s="175">
        <f>100*AP315/$AI315</f>
        <v>38.7196876284423</v>
      </c>
      <c r="AR315" s="173">
        <f>IF(AQ315&gt;$AI$8,1,0)</f>
        <v>0</v>
      </c>
      <c r="AS315" s="175">
        <f>IF($R315=AP$17,AQ315,0)</f>
        <v>0</v>
      </c>
      <c r="AT315" s="173">
        <v>1838</v>
      </c>
      <c r="AU315" s="175">
        <f>100*AT315/$AI315</f>
        <v>3.77722975750103</v>
      </c>
      <c r="AV315" s="173">
        <f>IF(AU315&gt;$AI$8,1,0)</f>
        <v>0</v>
      </c>
      <c r="AW315" s="175">
        <f>IF($R315=AT$17,AU315,0)</f>
        <v>0</v>
      </c>
      <c r="AX315" s="173">
        <v>11320</v>
      </c>
      <c r="AY315" s="175">
        <f>100*AX315/$AI315</f>
        <v>23.2634607480477</v>
      </c>
      <c r="AZ315" s="173">
        <f>IF(AY315&gt;$AI$8,1,0)</f>
        <v>0</v>
      </c>
      <c r="BA315" s="175">
        <f>IF($R315=AX$17,AY315,0)</f>
        <v>0</v>
      </c>
      <c r="BB315" s="173">
        <v>2216</v>
      </c>
      <c r="BC315" s="175">
        <f>100*BB315/$AI315</f>
        <v>4.55404849979449</v>
      </c>
      <c r="BD315" s="173">
        <f>IF(BC315&gt;$AI$8,1,0)</f>
        <v>0</v>
      </c>
      <c r="BE315" s="175">
        <f>IF($R315=BB$17,BC315,0)</f>
        <v>0</v>
      </c>
      <c r="BF315" s="173">
        <v>0</v>
      </c>
      <c r="BG315" s="175">
        <f>100*BF315/$AI315</f>
        <v>0</v>
      </c>
      <c r="BH315" s="173">
        <f>IF(BG315&gt;$AI$8,1,0)</f>
        <v>0</v>
      </c>
      <c r="BI315" s="175">
        <f>IF($R315=BF$17,BG315,0)</f>
        <v>0</v>
      </c>
      <c r="BJ315" s="173">
        <v>0</v>
      </c>
      <c r="BK315" s="175">
        <f>100*BJ315/$AI315</f>
        <v>0</v>
      </c>
      <c r="BL315" s="173">
        <f>IF(BK315&gt;$AI$8,1,0)</f>
        <v>0</v>
      </c>
      <c r="BM315" s="175">
        <f>IF($R315=BJ$17,BK315,0)</f>
        <v>0</v>
      </c>
      <c r="BN315" s="173">
        <v>0</v>
      </c>
      <c r="BO315" s="175">
        <f>100*BN315/$AI315</f>
        <v>0</v>
      </c>
      <c r="BP315" s="173">
        <f>IF(BO315&gt;$AI$8,1,0)</f>
        <v>0</v>
      </c>
      <c r="BQ315" s="175">
        <f>IF($R315=BN$17,BO315,0)</f>
        <v>0</v>
      </c>
      <c r="BR315" s="173">
        <v>0</v>
      </c>
      <c r="BS315" s="175">
        <f>100*BR315/$AI315</f>
        <v>0</v>
      </c>
      <c r="BT315" s="173">
        <f>IF(BS315&gt;$AI$8,1,0)</f>
        <v>0</v>
      </c>
      <c r="BU315" s="175">
        <f>IF($R315=BR$17,BS315,0)</f>
        <v>0</v>
      </c>
      <c r="BV315" s="173">
        <v>0</v>
      </c>
      <c r="BW315" s="175">
        <f>100*BV315/$AI315</f>
        <v>0</v>
      </c>
      <c r="BX315" s="173">
        <f>IF(BW315&gt;$AI$8,1,0)</f>
        <v>0</v>
      </c>
      <c r="BY315" s="175">
        <f>IF($R315=BV$17,BW315,0)</f>
        <v>0</v>
      </c>
      <c r="BZ315" s="173">
        <v>0</v>
      </c>
      <c r="CA315" s="175">
        <f>100*BZ315/$AI315</f>
        <v>0</v>
      </c>
      <c r="CB315" s="173">
        <f>IF(CA315&gt;$AI$8,1,0)</f>
        <v>0</v>
      </c>
      <c r="CC315" s="175">
        <f>IF($R315=BZ$17,CA315,0)</f>
        <v>0</v>
      </c>
      <c r="CD315" s="173">
        <v>0</v>
      </c>
      <c r="CE315" s="175">
        <f>100*CD315/$AI315</f>
        <v>0</v>
      </c>
      <c r="CF315" s="173">
        <f>IF(CE315&gt;$AI$8,1,0)</f>
        <v>0</v>
      </c>
      <c r="CG315" s="175">
        <f>IF($R315=CD$17,CE315,0)</f>
        <v>0</v>
      </c>
      <c r="CH315" s="173">
        <v>0</v>
      </c>
      <c r="CI315" s="175">
        <f>100*CH315/$AI315</f>
        <v>0</v>
      </c>
      <c r="CJ315" s="173">
        <f>IF(CI315&gt;$AI$8,1,0)</f>
        <v>0</v>
      </c>
      <c r="CK315" s="175">
        <f>IF($R315=CH$17,CI315,0)</f>
        <v>0</v>
      </c>
      <c r="CL315" s="173">
        <v>1322</v>
      </c>
      <c r="CM315" s="173">
        <v>0</v>
      </c>
      <c r="CN315" s="176"/>
    </row>
    <row r="316" ht="15.75" customHeight="1">
      <c r="A316" t="s" s="179">
        <v>3030</v>
      </c>
      <c r="B316" t="s" s="180">
        <v>101</v>
      </c>
      <c r="C316" t="s" s="180">
        <v>1399</v>
      </c>
      <c r="D316" t="s" s="181">
        <v>104</v>
      </c>
      <c r="E316" t="s" s="188">
        <v>79</v>
      </c>
      <c r="F316" t="s" s="146">
        <v>46</v>
      </c>
      <c r="G316" t="s" s="146">
        <v>717</v>
      </c>
      <c r="H316" t="s" s="146">
        <v>3031</v>
      </c>
      <c r="I316" t="s" s="146">
        <v>49</v>
      </c>
      <c r="J316" t="s" s="146">
        <v>1733</v>
      </c>
      <c r="K316" t="s" s="183">
        <f>_xlfn.IFS(Q316=0,O316,T316=1,R316,U316=1,AA316,V316=1,AD316)</f>
        <v>2365</v>
      </c>
      <c r="L316" s="189">
        <f>_xlfn.IFS(Q316=0,P316,T316=1,S316,U316=1,AB316,V316=1,AE316)</f>
        <v>22.8417748</v>
      </c>
      <c r="M316" t="s" s="146">
        <f>IF(O316="Lab","over","under")</f>
        <v>2429</v>
      </c>
      <c r="N316" s="145">
        <v>0</v>
      </c>
      <c r="O316" t="s" s="184">
        <v>28</v>
      </c>
      <c r="P316" s="147">
        <f>AQ316</f>
        <v>39.0585830067905</v>
      </c>
      <c r="Q316" s="145">
        <f>T316+U316+V316</f>
        <v>1</v>
      </c>
      <c r="R316" t="s" s="185">
        <v>27</v>
      </c>
      <c r="S316" s="147">
        <f>AO316</f>
        <v>30.576581400443</v>
      </c>
      <c r="T316" s="138"/>
      <c r="U316" s="145">
        <v>1</v>
      </c>
      <c r="V316" s="138"/>
      <c r="W316" s="138"/>
      <c r="X316" t="s" s="146">
        <f>IF($A316=Y316,"ok","bad")</f>
        <v>2430</v>
      </c>
      <c r="Y316" t="s" s="146">
        <v>3030</v>
      </c>
      <c r="Z316" t="s" s="146">
        <v>1399</v>
      </c>
      <c r="AA316" t="s" s="186">
        <v>2365</v>
      </c>
      <c r="AB316" s="141">
        <f>100*AC316</f>
        <v>22.8417748</v>
      </c>
      <c r="AC316" s="190">
        <v>0.228417748</v>
      </c>
      <c r="AD316" t="s" s="187">
        <v>31</v>
      </c>
      <c r="AE316" s="141">
        <v>3.2272982</v>
      </c>
      <c r="AF316" s="190">
        <v>0.032272982</v>
      </c>
      <c r="AG316" s="138"/>
      <c r="AH316" s="145">
        <v>74535</v>
      </c>
      <c r="AI316" s="145">
        <v>41087</v>
      </c>
      <c r="AJ316" s="145">
        <v>114</v>
      </c>
      <c r="AK316" s="145">
        <v>3485</v>
      </c>
      <c r="AL316" s="145">
        <v>12563</v>
      </c>
      <c r="AM316" s="148">
        <f>100*AL316/$AI316</f>
        <v>30.576581400443</v>
      </c>
      <c r="AN316" s="145">
        <f>IF(AM316&gt;$AI$8,1,0)</f>
        <v>0</v>
      </c>
      <c r="AO316" s="148">
        <f>IF($R316=AL$17,AM316,0)</f>
        <v>30.576581400443</v>
      </c>
      <c r="AP316" s="145">
        <v>16048</v>
      </c>
      <c r="AQ316" s="148">
        <f>100*AP316/$AI316</f>
        <v>39.0585830067905</v>
      </c>
      <c r="AR316" s="145">
        <f>IF(AQ316&gt;$AI$8,1,0)</f>
        <v>0</v>
      </c>
      <c r="AS316" s="148">
        <f>IF($R316=AP$17,AQ316,0)</f>
        <v>0</v>
      </c>
      <c r="AT316" s="145">
        <v>799</v>
      </c>
      <c r="AU316" s="148">
        <f>100*AT316/$AI316</f>
        <v>1.94465402682114</v>
      </c>
      <c r="AV316" s="145">
        <f>IF(AU316&gt;$AI$8,1,0)</f>
        <v>0</v>
      </c>
      <c r="AW316" s="148">
        <f>IF($R316=AT$17,AU316,0)</f>
        <v>0</v>
      </c>
      <c r="AX316" s="145">
        <v>9385</v>
      </c>
      <c r="AY316" s="148">
        <f>100*AX316/$AI316</f>
        <v>22.8417747706087</v>
      </c>
      <c r="AZ316" s="145">
        <f>IF(AY316&gt;$AI$8,1,0)</f>
        <v>0</v>
      </c>
      <c r="BA316" s="148">
        <f>IF($R316=AX$17,AY316,0)</f>
        <v>0</v>
      </c>
      <c r="BB316" s="145">
        <v>1326</v>
      </c>
      <c r="BC316" s="148">
        <f>100*BB316/$AI316</f>
        <v>3.22729817217125</v>
      </c>
      <c r="BD316" s="145">
        <f>IF(BC316&gt;$AI$8,1,0)</f>
        <v>0</v>
      </c>
      <c r="BE316" s="148">
        <f>IF($R316=BB$17,BC316,0)</f>
        <v>0</v>
      </c>
      <c r="BF316" s="145">
        <v>0</v>
      </c>
      <c r="BG316" s="148">
        <f>100*BF316/$AI316</f>
        <v>0</v>
      </c>
      <c r="BH316" s="145">
        <f>IF(BG316&gt;$AI$8,1,0)</f>
        <v>0</v>
      </c>
      <c r="BI316" s="148">
        <f>IF($R316=BF$17,BG316,0)</f>
        <v>0</v>
      </c>
      <c r="BJ316" s="145">
        <v>0</v>
      </c>
      <c r="BK316" s="148">
        <f>100*BJ316/$AI316</f>
        <v>0</v>
      </c>
      <c r="BL316" s="145">
        <f>IF(BK316&gt;$AI$8,1,0)</f>
        <v>0</v>
      </c>
      <c r="BM316" s="148">
        <f>IF($R316=BJ$17,BK316,0)</f>
        <v>0</v>
      </c>
      <c r="BN316" s="145">
        <v>0</v>
      </c>
      <c r="BO316" s="148">
        <f>100*BN316/$AI316</f>
        <v>0</v>
      </c>
      <c r="BP316" s="145">
        <f>IF(BO316&gt;$AI$8,1,0)</f>
        <v>0</v>
      </c>
      <c r="BQ316" s="148">
        <f>IF($R316=BN$17,BO316,0)</f>
        <v>0</v>
      </c>
      <c r="BR316" s="145">
        <v>0</v>
      </c>
      <c r="BS316" s="148">
        <f>100*BR316/$AI316</f>
        <v>0</v>
      </c>
      <c r="BT316" s="145">
        <f>IF(BS316&gt;$AI$8,1,0)</f>
        <v>0</v>
      </c>
      <c r="BU316" s="148">
        <f>IF($R316=BR$17,BS316,0)</f>
        <v>0</v>
      </c>
      <c r="BV316" s="145">
        <v>0</v>
      </c>
      <c r="BW316" s="148">
        <f>100*BV316/$AI316</f>
        <v>0</v>
      </c>
      <c r="BX316" s="145">
        <f>IF(BW316&gt;$AI$8,1,0)</f>
        <v>0</v>
      </c>
      <c r="BY316" s="148">
        <f>IF($R316=BV$17,BW316,0)</f>
        <v>0</v>
      </c>
      <c r="BZ316" s="145">
        <v>0</v>
      </c>
      <c r="CA316" s="148">
        <f>100*BZ316/$AI316</f>
        <v>0</v>
      </c>
      <c r="CB316" s="145">
        <f>IF(CA316&gt;$AI$8,1,0)</f>
        <v>0</v>
      </c>
      <c r="CC316" s="148">
        <f>IF($R316=BZ$17,CA316,0)</f>
        <v>0</v>
      </c>
      <c r="CD316" s="145">
        <v>0</v>
      </c>
      <c r="CE316" s="148">
        <f>100*CD316/$AI316</f>
        <v>0</v>
      </c>
      <c r="CF316" s="145">
        <f>IF(CE316&gt;$AI$8,1,0)</f>
        <v>0</v>
      </c>
      <c r="CG316" s="148">
        <f>IF($R316=CD$17,CE316,0)</f>
        <v>0</v>
      </c>
      <c r="CH316" s="145">
        <v>0</v>
      </c>
      <c r="CI316" s="148">
        <f>100*CH316/$AI316</f>
        <v>0</v>
      </c>
      <c r="CJ316" s="145">
        <f>IF(CI316&gt;$AI$8,1,0)</f>
        <v>0</v>
      </c>
      <c r="CK316" s="148">
        <f>IF($R316=CH$17,CI316,0)</f>
        <v>0</v>
      </c>
      <c r="CL316" s="145">
        <v>0</v>
      </c>
      <c r="CM316" s="145">
        <v>0</v>
      </c>
      <c r="CN316" s="149"/>
    </row>
    <row r="317" ht="15.75" customHeight="1">
      <c r="A317" t="s" s="179">
        <v>3032</v>
      </c>
      <c r="B317" t="s" s="180">
        <v>160</v>
      </c>
      <c r="C317" t="s" s="180">
        <v>276</v>
      </c>
      <c r="D317" t="s" s="181">
        <v>162</v>
      </c>
      <c r="E317" t="s" s="182">
        <v>79</v>
      </c>
      <c r="F317" t="s" s="130">
        <v>80</v>
      </c>
      <c r="G317" t="s" s="130">
        <v>170</v>
      </c>
      <c r="H317" t="s" s="130">
        <v>3033</v>
      </c>
      <c r="I317" t="s" s="130">
        <v>49</v>
      </c>
      <c r="J317" t="s" s="130">
        <v>1733</v>
      </c>
      <c r="K317" t="s" s="183">
        <f>_xlfn.IFS(Q317=0,O317,T317=1,R317,U317=1,AA317,V317=1,AD317)</f>
        <v>2365</v>
      </c>
      <c r="L317" s="189">
        <f>_xlfn.IFS(Q317=0,P317,T317=1,S317,U317=1,AB317,V317=1,AE317)</f>
        <v>22.6893077</v>
      </c>
      <c r="M317" t="s" s="130">
        <f>IF(O317="Lab","over","under")</f>
        <v>2429</v>
      </c>
      <c r="N317" s="173">
        <v>0</v>
      </c>
      <c r="O317" t="s" s="184">
        <v>28</v>
      </c>
      <c r="P317" s="131">
        <f>AQ317</f>
        <v>36.1634568923863</v>
      </c>
      <c r="Q317" s="173">
        <f>T317+U317+V317</f>
        <v>1</v>
      </c>
      <c r="R317" t="s" s="185">
        <v>27</v>
      </c>
      <c r="S317" s="131">
        <f>AO317</f>
        <v>31.2993258323554</v>
      </c>
      <c r="T317" s="169"/>
      <c r="U317" s="173">
        <v>1</v>
      </c>
      <c r="V317" s="169"/>
      <c r="W317" s="169"/>
      <c r="X317" t="s" s="130">
        <f>IF($A317=Y317,"ok","bad")</f>
        <v>2430</v>
      </c>
      <c r="Y317" t="s" s="130">
        <v>3032</v>
      </c>
      <c r="Z317" t="s" s="130">
        <v>276</v>
      </c>
      <c r="AA317" t="s" s="186">
        <v>2365</v>
      </c>
      <c r="AB317" s="125">
        <f>100*AC317</f>
        <v>22.6893077</v>
      </c>
      <c r="AC317" s="191">
        <v>0.226893077</v>
      </c>
      <c r="AD317" t="s" s="187">
        <v>29</v>
      </c>
      <c r="AE317" s="125">
        <v>5.0712133</v>
      </c>
      <c r="AF317" s="191">
        <v>0.050712133</v>
      </c>
      <c r="AG317" s="169"/>
      <c r="AH317" s="173">
        <v>57359</v>
      </c>
      <c r="AI317" s="173">
        <v>43461</v>
      </c>
      <c r="AJ317" s="173">
        <v>118</v>
      </c>
      <c r="AK317" s="173">
        <v>2114</v>
      </c>
      <c r="AL317" s="173">
        <v>13603</v>
      </c>
      <c r="AM317" s="175">
        <f>100*AL317/$AI317</f>
        <v>31.2993258323554</v>
      </c>
      <c r="AN317" s="173">
        <f>IF(AM317&gt;$AI$8,1,0)</f>
        <v>0</v>
      </c>
      <c r="AO317" s="175">
        <f>IF($R317=AL$17,AM317,0)</f>
        <v>31.2993258323554</v>
      </c>
      <c r="AP317" s="173">
        <v>15717</v>
      </c>
      <c r="AQ317" s="175">
        <f>100*AP317/$AI317</f>
        <v>36.1634568923863</v>
      </c>
      <c r="AR317" s="173">
        <f>IF(AQ317&gt;$AI$8,1,0)</f>
        <v>0</v>
      </c>
      <c r="AS317" s="175">
        <f>IF($R317=AP$17,AQ317,0)</f>
        <v>0</v>
      </c>
      <c r="AT317" s="173">
        <v>2204</v>
      </c>
      <c r="AU317" s="175">
        <f>100*AT317/$AI317</f>
        <v>5.07121327166885</v>
      </c>
      <c r="AV317" s="173">
        <f>IF(AU317&gt;$AI$8,1,0)</f>
        <v>0</v>
      </c>
      <c r="AW317" s="175">
        <f>IF($R317=AT$17,AU317,0)</f>
        <v>0</v>
      </c>
      <c r="AX317" s="173">
        <v>9861</v>
      </c>
      <c r="AY317" s="175">
        <f>100*AX317/$AI317</f>
        <v>22.6893076551391</v>
      </c>
      <c r="AZ317" s="173">
        <f>IF(AY317&gt;$AI$8,1,0)</f>
        <v>0</v>
      </c>
      <c r="BA317" s="175">
        <f>IF($R317=AX$17,AY317,0)</f>
        <v>0</v>
      </c>
      <c r="BB317" s="173">
        <v>2076</v>
      </c>
      <c r="BC317" s="175">
        <f>100*BB317/$AI317</f>
        <v>4.77669634845033</v>
      </c>
      <c r="BD317" s="173">
        <f>IF(BC317&gt;$AI$8,1,0)</f>
        <v>0</v>
      </c>
      <c r="BE317" s="175">
        <f>IF($R317=BB$17,BC317,0)</f>
        <v>0</v>
      </c>
      <c r="BF317" s="173">
        <v>0</v>
      </c>
      <c r="BG317" s="175">
        <f>100*BF317/$AI317</f>
        <v>0</v>
      </c>
      <c r="BH317" s="173">
        <f>IF(BG317&gt;$AI$8,1,0)</f>
        <v>0</v>
      </c>
      <c r="BI317" s="175">
        <f>IF($R317=BF$17,BG317,0)</f>
        <v>0</v>
      </c>
      <c r="BJ317" s="173">
        <v>0</v>
      </c>
      <c r="BK317" s="175">
        <f>100*BJ317/$AI317</f>
        <v>0</v>
      </c>
      <c r="BL317" s="173">
        <f>IF(BK317&gt;$AI$8,1,0)</f>
        <v>0</v>
      </c>
      <c r="BM317" s="175">
        <f>IF($R317=BJ$17,BK317,0)</f>
        <v>0</v>
      </c>
      <c r="BN317" s="173">
        <v>0</v>
      </c>
      <c r="BO317" s="175">
        <f>100*BN317/$AI317</f>
        <v>0</v>
      </c>
      <c r="BP317" s="173">
        <f>IF(BO317&gt;$AI$8,1,0)</f>
        <v>0</v>
      </c>
      <c r="BQ317" s="175">
        <f>IF($R317=BN$17,BO317,0)</f>
        <v>0</v>
      </c>
      <c r="BR317" s="173">
        <v>0</v>
      </c>
      <c r="BS317" s="175">
        <f>100*BR317/$AI317</f>
        <v>0</v>
      </c>
      <c r="BT317" s="173">
        <f>IF(BS317&gt;$AI$8,1,0)</f>
        <v>0</v>
      </c>
      <c r="BU317" s="175">
        <f>IF($R317=BR$17,BS317,0)</f>
        <v>0</v>
      </c>
      <c r="BV317" s="173">
        <v>0</v>
      </c>
      <c r="BW317" s="175">
        <f>100*BV317/$AI317</f>
        <v>0</v>
      </c>
      <c r="BX317" s="173">
        <f>IF(BW317&gt;$AI$8,1,0)</f>
        <v>0</v>
      </c>
      <c r="BY317" s="175">
        <f>IF($R317=BV$17,BW317,0)</f>
        <v>0</v>
      </c>
      <c r="BZ317" s="173">
        <v>0</v>
      </c>
      <c r="CA317" s="175">
        <f>100*BZ317/$AI317</f>
        <v>0</v>
      </c>
      <c r="CB317" s="173">
        <f>IF(CA317&gt;$AI$8,1,0)</f>
        <v>0</v>
      </c>
      <c r="CC317" s="175">
        <f>IF($R317=BZ$17,CA317,0)</f>
        <v>0</v>
      </c>
      <c r="CD317" s="173">
        <v>0</v>
      </c>
      <c r="CE317" s="175">
        <f>100*CD317/$AI317</f>
        <v>0</v>
      </c>
      <c r="CF317" s="173">
        <f>IF(CE317&gt;$AI$8,1,0)</f>
        <v>0</v>
      </c>
      <c r="CG317" s="175">
        <f>IF($R317=CD$17,CE317,0)</f>
        <v>0</v>
      </c>
      <c r="CH317" s="173">
        <v>0</v>
      </c>
      <c r="CI317" s="175">
        <f>100*CH317/$AI317</f>
        <v>0</v>
      </c>
      <c r="CJ317" s="173">
        <f>IF(CI317&gt;$AI$8,1,0)</f>
        <v>0</v>
      </c>
      <c r="CK317" s="175">
        <f>IF($R317=CH$17,CI317,0)</f>
        <v>0</v>
      </c>
      <c r="CL317" s="173">
        <v>474</v>
      </c>
      <c r="CM317" s="173">
        <v>0</v>
      </c>
      <c r="CN317" s="176"/>
    </row>
    <row r="318" ht="15.75" customHeight="1">
      <c r="A318" t="s" s="222">
        <v>3034</v>
      </c>
      <c r="B318" t="s" s="223">
        <v>197</v>
      </c>
      <c r="C318" t="s" s="223">
        <v>3035</v>
      </c>
      <c r="D318" t="s" s="224">
        <v>200</v>
      </c>
      <c r="E318" t="s" s="278">
        <v>79</v>
      </c>
      <c r="F318" t="s" s="279">
        <v>80</v>
      </c>
      <c r="G318" t="s" s="279">
        <v>3036</v>
      </c>
      <c r="H318" t="s" s="279">
        <v>1100</v>
      </c>
      <c r="I318" t="s" s="279">
        <v>49</v>
      </c>
      <c r="J318" t="s" s="279">
        <v>1733</v>
      </c>
      <c r="K318" t="s" s="227">
        <f>_xlfn.IFS(Q318=0,O318,T318=1,R318,U318=1,AA318,V318=1,AD318)</f>
        <v>2365</v>
      </c>
      <c r="L318" s="228">
        <f>_xlfn.IFS(Q318=0,P318,T318=1,S318,U318=1,AB318,V318=1,AE318)</f>
        <v>22.563935</v>
      </c>
      <c r="M318" t="s" s="279">
        <f>IF(O318="Lab","over","under")</f>
        <v>2429</v>
      </c>
      <c r="N318" s="280">
        <v>0</v>
      </c>
      <c r="O318" t="s" s="230">
        <v>28</v>
      </c>
      <c r="P318" s="281">
        <f>AQ318</f>
        <v>41.2194325182005</v>
      </c>
      <c r="Q318" s="145">
        <f>T318+U318+V318</f>
        <v>1</v>
      </c>
      <c r="R318" t="s" s="232">
        <v>27</v>
      </c>
      <c r="S318" s="281">
        <f>AO318</f>
        <v>28.1430838155684</v>
      </c>
      <c r="T318" s="282"/>
      <c r="U318" s="280">
        <v>1</v>
      </c>
      <c r="V318" s="282"/>
      <c r="W318" s="282"/>
      <c r="X318" t="s" s="146">
        <f>IF($A318=Y318,"ok","bad")</f>
        <v>2430</v>
      </c>
      <c r="Y318" t="s" s="146">
        <v>3034</v>
      </c>
      <c r="Z318" t="s" s="146">
        <v>3035</v>
      </c>
      <c r="AA318" t="s" s="234">
        <v>2365</v>
      </c>
      <c r="AB318" s="283">
        <f>100*AC318</f>
        <v>22.563935</v>
      </c>
      <c r="AC318" s="284">
        <v>0.22563935</v>
      </c>
      <c r="AD318" t="s" s="237">
        <v>29</v>
      </c>
      <c r="AE318" s="283">
        <v>4.1207766</v>
      </c>
      <c r="AF318" s="284">
        <v>0.041207766</v>
      </c>
      <c r="AG318" s="282"/>
      <c r="AH318" s="285">
        <v>74724</v>
      </c>
      <c r="AI318" s="285">
        <v>42856</v>
      </c>
      <c r="AJ318" s="285">
        <v>118</v>
      </c>
      <c r="AK318" s="285">
        <v>5604</v>
      </c>
      <c r="AL318" s="285">
        <v>12061</v>
      </c>
      <c r="AM318" s="286">
        <f>100*AL318/$AI318</f>
        <v>28.1430838155684</v>
      </c>
      <c r="AN318" s="285">
        <f>IF(AM318&gt;$AI$8,1,0)</f>
        <v>0</v>
      </c>
      <c r="AO318" s="286">
        <f>IF($R318=AL$17,AM318,0)</f>
        <v>28.1430838155684</v>
      </c>
      <c r="AP318" s="285">
        <v>17665</v>
      </c>
      <c r="AQ318" s="286">
        <f>100*AP318/$AI318</f>
        <v>41.2194325182005</v>
      </c>
      <c r="AR318" s="285">
        <f>IF(AQ318&gt;$AI$8,1,0)</f>
        <v>0</v>
      </c>
      <c r="AS318" s="286">
        <f>IF($R318=AP$17,AQ318,0)</f>
        <v>0</v>
      </c>
      <c r="AT318" s="285">
        <v>1766</v>
      </c>
      <c r="AU318" s="286">
        <f>100*AT318/$AI318</f>
        <v>4.12077655404144</v>
      </c>
      <c r="AV318" s="285">
        <f>IF(AU318&gt;$AI$8,1,0)</f>
        <v>0</v>
      </c>
      <c r="AW318" s="286">
        <f>IF($R318=AT$17,AU318,0)</f>
        <v>0</v>
      </c>
      <c r="AX318" s="285">
        <v>9670</v>
      </c>
      <c r="AY318" s="286">
        <f>100*AX318/$AI318</f>
        <v>22.5639350382677</v>
      </c>
      <c r="AZ318" s="285">
        <f>IF(AY318&gt;$AI$8,1,0)</f>
        <v>0</v>
      </c>
      <c r="BA318" s="286">
        <f>IF($R318=AX$17,AY318,0)</f>
        <v>0</v>
      </c>
      <c r="BB318" s="285">
        <v>1694</v>
      </c>
      <c r="BC318" s="286">
        <f>100*BB318/$AI318</f>
        <v>3.95277207392197</v>
      </c>
      <c r="BD318" s="285">
        <f>IF(BC318&gt;$AI$8,1,0)</f>
        <v>0</v>
      </c>
      <c r="BE318" s="286">
        <f>IF($R318=BB$17,BC318,0)</f>
        <v>0</v>
      </c>
      <c r="BF318" s="285">
        <v>0</v>
      </c>
      <c r="BG318" s="286">
        <f>100*BF318/$AI318</f>
        <v>0</v>
      </c>
      <c r="BH318" s="285">
        <f>IF(BG318&gt;$AI$8,1,0)</f>
        <v>0</v>
      </c>
      <c r="BI318" s="286">
        <f>IF($R318=BF$17,BG318,0)</f>
        <v>0</v>
      </c>
      <c r="BJ318" s="285">
        <v>0</v>
      </c>
      <c r="BK318" s="286">
        <f>100*BJ318/$AI318</f>
        <v>0</v>
      </c>
      <c r="BL318" s="285">
        <f>IF(BK318&gt;$AI$8,1,0)</f>
        <v>0</v>
      </c>
      <c r="BM318" s="286">
        <f>IF($R318=BJ$17,BK318,0)</f>
        <v>0</v>
      </c>
      <c r="BN318" s="285">
        <v>0</v>
      </c>
      <c r="BO318" s="286">
        <f>100*BN318/$AI318</f>
        <v>0</v>
      </c>
      <c r="BP318" s="285">
        <f>IF(BO318&gt;$AI$8,1,0)</f>
        <v>0</v>
      </c>
      <c r="BQ318" s="286">
        <f>IF($R318=BN$17,BO318,0)</f>
        <v>0</v>
      </c>
      <c r="BR318" s="285">
        <v>0</v>
      </c>
      <c r="BS318" s="286">
        <f>100*BR318/$AI318</f>
        <v>0</v>
      </c>
      <c r="BT318" s="285">
        <f>IF(BS318&gt;$AI$8,1,0)</f>
        <v>0</v>
      </c>
      <c r="BU318" s="286">
        <f>IF($R318=BR$17,BS318,0)</f>
        <v>0</v>
      </c>
      <c r="BV318" s="285">
        <v>0</v>
      </c>
      <c r="BW318" s="286">
        <f>100*BV318/$AI318</f>
        <v>0</v>
      </c>
      <c r="BX318" s="285">
        <f>IF(BW318&gt;$AI$8,1,0)</f>
        <v>0</v>
      </c>
      <c r="BY318" s="286">
        <f>IF($R318=BV$17,BW318,0)</f>
        <v>0</v>
      </c>
      <c r="BZ318" s="285">
        <v>0</v>
      </c>
      <c r="CA318" s="286">
        <f>100*BZ318/$AI318</f>
        <v>0</v>
      </c>
      <c r="CB318" s="285">
        <f>IF(CA318&gt;$AI$8,1,0)</f>
        <v>0</v>
      </c>
      <c r="CC318" s="286">
        <f>IF($R318=BZ$17,CA318,0)</f>
        <v>0</v>
      </c>
      <c r="CD318" s="285">
        <v>0</v>
      </c>
      <c r="CE318" s="286">
        <f>100*CD318/$AI318</f>
        <v>0</v>
      </c>
      <c r="CF318" s="285">
        <f>IF(CE318&gt;$AI$8,1,0)</f>
        <v>0</v>
      </c>
      <c r="CG318" s="286">
        <f>IF($R318=CD$17,CE318,0)</f>
        <v>0</v>
      </c>
      <c r="CH318" s="285">
        <v>0</v>
      </c>
      <c r="CI318" s="286">
        <f>100*CH318/$AI318</f>
        <v>0</v>
      </c>
      <c r="CJ318" s="285">
        <f>IF(CI318&gt;$AI$8,1,0)</f>
        <v>0</v>
      </c>
      <c r="CK318" s="286">
        <f>IF($R318=CH$17,CI318,0)</f>
        <v>0</v>
      </c>
      <c r="CL318" s="285">
        <v>257</v>
      </c>
      <c r="CM318" s="285">
        <v>0</v>
      </c>
      <c r="CN318" s="287"/>
    </row>
    <row r="319" ht="15.75" customHeight="1">
      <c r="A319" t="s" s="241">
        <v>3037</v>
      </c>
      <c r="B319" t="s" s="242">
        <v>183</v>
      </c>
      <c r="C319" t="s" s="242">
        <v>1960</v>
      </c>
      <c r="D319" t="s" s="243">
        <v>186</v>
      </c>
      <c r="E319" t="s" s="244">
        <v>79</v>
      </c>
      <c r="F319" t="s" s="245">
        <v>46</v>
      </c>
      <c r="G319" t="s" s="245">
        <v>3038</v>
      </c>
      <c r="H319" t="s" s="245">
        <v>3039</v>
      </c>
      <c r="I319" t="s" s="245">
        <v>49</v>
      </c>
      <c r="J319" t="s" s="245">
        <v>1733</v>
      </c>
      <c r="K319" t="s" s="245">
        <f>_xlfn.IFS(Q319=0,O319,T319=1,R319,U319=1,AA319,V319=1,AD319)</f>
        <v>2365</v>
      </c>
      <c r="L319" s="246">
        <f>_xlfn.IFS(Q319=0,P319,T319=1,S319,U319=1,AB319,V319=1,AE319)</f>
        <v>22.4608097</v>
      </c>
      <c r="M319" t="s" s="245">
        <f>IF(O319="Lab","over","under")</f>
        <v>2429</v>
      </c>
      <c r="N319" s="246">
        <v>0</v>
      </c>
      <c r="O319" t="s" s="245">
        <v>28</v>
      </c>
      <c r="P319" s="247">
        <f>AQ319</f>
        <v>26.7215518213601</v>
      </c>
      <c r="Q319" s="173">
        <f>T319+U319+V319</f>
        <v>1</v>
      </c>
      <c r="R319" t="s" s="245">
        <v>27</v>
      </c>
      <c r="S319" s="247">
        <f>AO319</f>
        <v>25.3005526108041</v>
      </c>
      <c r="T319" s="248"/>
      <c r="U319" s="246">
        <v>1</v>
      </c>
      <c r="V319" s="248"/>
      <c r="W319" s="248"/>
      <c r="X319" t="s" s="130">
        <f>IF($A319=Y319,"ok","bad")</f>
        <v>2430</v>
      </c>
      <c r="Y319" t="s" s="130">
        <v>3037</v>
      </c>
      <c r="Z319" t="s" s="130">
        <v>1960</v>
      </c>
      <c r="AA319" t="s" s="245">
        <v>2365</v>
      </c>
      <c r="AB319" s="249">
        <f>100*AC319</f>
        <v>22.4608097</v>
      </c>
      <c r="AC319" s="250">
        <v>0.224608097</v>
      </c>
      <c r="AD319" t="s" s="251">
        <v>217</v>
      </c>
      <c r="AE319" s="249">
        <v>14.1693921</v>
      </c>
      <c r="AF319" s="250">
        <v>0.141693921</v>
      </c>
      <c r="AG319" s="248"/>
      <c r="AH319" s="252">
        <v>74724</v>
      </c>
      <c r="AI319" s="252">
        <v>44335</v>
      </c>
      <c r="AJ319" s="252">
        <v>139</v>
      </c>
      <c r="AK319" s="252">
        <v>630</v>
      </c>
      <c r="AL319" s="252">
        <v>11217</v>
      </c>
      <c r="AM319" s="253">
        <f>100*AL319/$AI319</f>
        <v>25.3005526108041</v>
      </c>
      <c r="AN319" s="252">
        <f>IF(AM319&gt;$AI$8,1,0)</f>
        <v>0</v>
      </c>
      <c r="AO319" s="253">
        <f>IF($R319=AL$17,AM319,0)</f>
        <v>25.3005526108041</v>
      </c>
      <c r="AP319" s="252">
        <v>11847</v>
      </c>
      <c r="AQ319" s="253">
        <f>100*AP319/$AI319</f>
        <v>26.7215518213601</v>
      </c>
      <c r="AR319" s="252">
        <f>IF(AQ319&gt;$AI$8,1,0)</f>
        <v>0</v>
      </c>
      <c r="AS319" s="253">
        <f>IF($R319=AP$17,AQ319,0)</f>
        <v>0</v>
      </c>
      <c r="AT319" s="252">
        <v>2618</v>
      </c>
      <c r="AU319" s="253">
        <f>100*AT319/$AI319</f>
        <v>5.90504116386602</v>
      </c>
      <c r="AV319" s="252">
        <f>IF(AU319&gt;$AI$8,1,0)</f>
        <v>0</v>
      </c>
      <c r="AW319" s="253">
        <f>IF($R319=AT$17,AU319,0)</f>
        <v>0</v>
      </c>
      <c r="AX319" s="252">
        <v>9958</v>
      </c>
      <c r="AY319" s="253">
        <f>100*AX319/$AI319</f>
        <v>22.4608097439946</v>
      </c>
      <c r="AZ319" s="252">
        <f>IF(AY319&gt;$AI$8,1,0)</f>
        <v>0</v>
      </c>
      <c r="BA319" s="253">
        <f>IF($R319=AX$17,AY319,0)</f>
        <v>0</v>
      </c>
      <c r="BB319" s="252">
        <v>1838</v>
      </c>
      <c r="BC319" s="253">
        <f>100*BB319/$AI319</f>
        <v>4.14570880793955</v>
      </c>
      <c r="BD319" s="252">
        <f>IF(BC319&gt;$AI$8,1,0)</f>
        <v>0</v>
      </c>
      <c r="BE319" s="253">
        <f>IF($R319=BB$17,BC319,0)</f>
        <v>0</v>
      </c>
      <c r="BF319" s="252">
        <v>0</v>
      </c>
      <c r="BG319" s="253">
        <f>100*BF319/$AI319</f>
        <v>0</v>
      </c>
      <c r="BH319" s="252">
        <f>IF(BG319&gt;$AI$8,1,0)</f>
        <v>0</v>
      </c>
      <c r="BI319" s="253">
        <f>IF($R319=BF$17,BG319,0)</f>
        <v>0</v>
      </c>
      <c r="BJ319" s="252">
        <v>0</v>
      </c>
      <c r="BK319" s="253">
        <f>100*BJ319/$AI319</f>
        <v>0</v>
      </c>
      <c r="BL319" s="252">
        <f>IF(BK319&gt;$AI$8,1,0)</f>
        <v>0</v>
      </c>
      <c r="BM319" s="253">
        <f>IF($R319=BJ$17,BK319,0)</f>
        <v>0</v>
      </c>
      <c r="BN319" s="252">
        <v>0</v>
      </c>
      <c r="BO319" s="253">
        <f>100*BN319/$AI319</f>
        <v>0</v>
      </c>
      <c r="BP319" s="252">
        <f>IF(BO319&gt;$AI$8,1,0)</f>
        <v>0</v>
      </c>
      <c r="BQ319" s="253">
        <f>IF($R319=BN$17,BO319,0)</f>
        <v>0</v>
      </c>
      <c r="BR319" s="252">
        <v>0</v>
      </c>
      <c r="BS319" s="253">
        <f>100*BR319/$AI319</f>
        <v>0</v>
      </c>
      <c r="BT319" s="252">
        <f>IF(BS319&gt;$AI$8,1,0)</f>
        <v>0</v>
      </c>
      <c r="BU319" s="253">
        <f>IF($R319=BR$17,BS319,0)</f>
        <v>0</v>
      </c>
      <c r="BV319" s="252">
        <v>0</v>
      </c>
      <c r="BW319" s="253">
        <f>100*BV319/$AI319</f>
        <v>0</v>
      </c>
      <c r="BX319" s="252">
        <f>IF(BW319&gt;$AI$8,1,0)</f>
        <v>0</v>
      </c>
      <c r="BY319" s="253">
        <f>IF($R319=BV$17,BW319,0)</f>
        <v>0</v>
      </c>
      <c r="BZ319" s="252">
        <v>0</v>
      </c>
      <c r="CA319" s="253">
        <f>100*BZ319/$AI319</f>
        <v>0</v>
      </c>
      <c r="CB319" s="252">
        <f>IF(CA319&gt;$AI$8,1,0)</f>
        <v>0</v>
      </c>
      <c r="CC319" s="253">
        <f>IF($R319=BZ$17,CA319,0)</f>
        <v>0</v>
      </c>
      <c r="CD319" s="252">
        <v>0</v>
      </c>
      <c r="CE319" s="253">
        <f>100*CD319/$AI319</f>
        <v>0</v>
      </c>
      <c r="CF319" s="252">
        <f>IF(CE319&gt;$AI$8,1,0)</f>
        <v>0</v>
      </c>
      <c r="CG319" s="254">
        <f>IF($R319=CD$17,CE319,0)</f>
        <v>0</v>
      </c>
      <c r="CH319" s="255">
        <v>0</v>
      </c>
      <c r="CI319" s="256">
        <f>100*CH319/$AI319</f>
        <v>0</v>
      </c>
      <c r="CJ319" s="252">
        <f>IF(CI319&gt;$AI$8,1,0)</f>
        <v>0</v>
      </c>
      <c r="CK319" s="253">
        <f>IF($R319=CH$17,CI319,0)</f>
        <v>0</v>
      </c>
      <c r="CL319" s="252">
        <v>0</v>
      </c>
      <c r="CM319" s="252">
        <v>0</v>
      </c>
      <c r="CN319" s="257"/>
    </row>
    <row r="320" ht="15.75" customHeight="1">
      <c r="A320" t="s" s="258">
        <v>3040</v>
      </c>
      <c r="B320" t="s" s="259">
        <v>84</v>
      </c>
      <c r="C320" t="s" s="259">
        <v>3041</v>
      </c>
      <c r="D320" t="s" s="260">
        <v>86</v>
      </c>
      <c r="E320" t="s" s="288">
        <v>79</v>
      </c>
      <c r="F320" t="s" s="289">
        <v>46</v>
      </c>
      <c r="G320" t="s" s="289">
        <v>1041</v>
      </c>
      <c r="H320" t="s" s="289">
        <v>3042</v>
      </c>
      <c r="I320" t="s" s="289">
        <v>49</v>
      </c>
      <c r="J320" t="s" s="289">
        <v>1733</v>
      </c>
      <c r="K320" t="s" s="263">
        <f>_xlfn.IFS(Q320=0,O320,T320=1,R320,U320=1,AA320,V320=1,AD320)</f>
        <v>2365</v>
      </c>
      <c r="L320" s="264">
        <f>_xlfn.IFS(Q320=0,P320,T320=1,S320,U320=1,AB320,V320=1,AE320)</f>
        <v>22.3761926</v>
      </c>
      <c r="M320" t="s" s="289">
        <f>IF(O320="Lab","over","under")</f>
        <v>2429</v>
      </c>
      <c r="N320" s="290">
        <v>0</v>
      </c>
      <c r="O320" t="s" s="266">
        <v>28</v>
      </c>
      <c r="P320" s="291">
        <f>AQ320</f>
        <v>40.3654904336413</v>
      </c>
      <c r="Q320" s="145">
        <f>T320+U320+V320</f>
        <v>1</v>
      </c>
      <c r="R320" t="s" s="268">
        <v>27</v>
      </c>
      <c r="S320" s="291">
        <f>AO320</f>
        <v>27.570801150992</v>
      </c>
      <c r="T320" s="292"/>
      <c r="U320" s="290">
        <v>1</v>
      </c>
      <c r="V320" s="292"/>
      <c r="W320" s="292"/>
      <c r="X320" t="s" s="146">
        <f>IF($A320=Y320,"ok","bad")</f>
        <v>2430</v>
      </c>
      <c r="Y320" t="s" s="146">
        <v>3040</v>
      </c>
      <c r="Z320" t="s" s="146">
        <v>3041</v>
      </c>
      <c r="AA320" t="s" s="270">
        <v>2365</v>
      </c>
      <c r="AB320" s="293">
        <f>100*AC320</f>
        <v>22.3761926</v>
      </c>
      <c r="AC320" s="294">
        <v>0.223761926</v>
      </c>
      <c r="AD320" t="s" s="273">
        <v>29</v>
      </c>
      <c r="AE320" s="293">
        <v>5.015397</v>
      </c>
      <c r="AF320" s="294">
        <v>0.05015397</v>
      </c>
      <c r="AG320" s="292"/>
      <c r="AH320" s="295">
        <v>67815</v>
      </c>
      <c r="AI320" s="295">
        <v>39618</v>
      </c>
      <c r="AJ320" s="295">
        <v>158</v>
      </c>
      <c r="AK320" s="295">
        <v>5069</v>
      </c>
      <c r="AL320" s="295">
        <v>10923</v>
      </c>
      <c r="AM320" s="296">
        <f>100*AL320/$AI320</f>
        <v>27.570801150992</v>
      </c>
      <c r="AN320" s="295">
        <f>IF(AM320&gt;$AI$8,1,0)</f>
        <v>0</v>
      </c>
      <c r="AO320" s="296">
        <f>IF($R320=AL$17,AM320,0)</f>
        <v>27.570801150992</v>
      </c>
      <c r="AP320" s="295">
        <v>15992</v>
      </c>
      <c r="AQ320" s="296">
        <f>100*AP320/$AI320</f>
        <v>40.3654904336413</v>
      </c>
      <c r="AR320" s="295">
        <f>IF(AQ320&gt;$AI$8,1,0)</f>
        <v>0</v>
      </c>
      <c r="AS320" s="296">
        <f>IF($R320=AP$17,AQ320,0)</f>
        <v>0</v>
      </c>
      <c r="AT320" s="295">
        <v>1987</v>
      </c>
      <c r="AU320" s="296">
        <f>100*AT320/$AI320</f>
        <v>5.0153970417487</v>
      </c>
      <c r="AV320" s="295">
        <f>IF(AU320&gt;$AI$8,1,0)</f>
        <v>0</v>
      </c>
      <c r="AW320" s="296">
        <f>IF($R320=AT$17,AU320,0)</f>
        <v>0</v>
      </c>
      <c r="AX320" s="295">
        <v>8865</v>
      </c>
      <c r="AY320" s="296">
        <f>100*AX320/$AI320</f>
        <v>22.3761926397092</v>
      </c>
      <c r="AZ320" s="295">
        <f>IF(AY320&gt;$AI$8,1,0)</f>
        <v>0</v>
      </c>
      <c r="BA320" s="296">
        <f>IF($R320=AX$17,AY320,0)</f>
        <v>0</v>
      </c>
      <c r="BB320" s="295">
        <v>1851</v>
      </c>
      <c r="BC320" s="296">
        <f>100*BB320/$AI320</f>
        <v>4.67211873390883</v>
      </c>
      <c r="BD320" s="295">
        <f>IF(BC320&gt;$AI$8,1,0)</f>
        <v>0</v>
      </c>
      <c r="BE320" s="296">
        <f>IF($R320=BB$17,BC320,0)</f>
        <v>0</v>
      </c>
      <c r="BF320" s="295">
        <v>0</v>
      </c>
      <c r="BG320" s="296">
        <f>100*BF320/$AI320</f>
        <v>0</v>
      </c>
      <c r="BH320" s="295">
        <f>IF(BG320&gt;$AI$8,1,0)</f>
        <v>0</v>
      </c>
      <c r="BI320" s="296">
        <f>IF($R320=BF$17,BG320,0)</f>
        <v>0</v>
      </c>
      <c r="BJ320" s="295">
        <v>0</v>
      </c>
      <c r="BK320" s="296">
        <f>100*BJ320/$AI320</f>
        <v>0</v>
      </c>
      <c r="BL320" s="295">
        <f>IF(BK320&gt;$AI$8,1,0)</f>
        <v>0</v>
      </c>
      <c r="BM320" s="296">
        <f>IF($R320=BJ$17,BK320,0)</f>
        <v>0</v>
      </c>
      <c r="BN320" s="295">
        <v>0</v>
      </c>
      <c r="BO320" s="296">
        <f>100*BN320/$AI320</f>
        <v>0</v>
      </c>
      <c r="BP320" s="295">
        <f>IF(BO320&gt;$AI$8,1,0)</f>
        <v>0</v>
      </c>
      <c r="BQ320" s="296">
        <f>IF($R320=BN$17,BO320,0)</f>
        <v>0</v>
      </c>
      <c r="BR320" s="295">
        <v>0</v>
      </c>
      <c r="BS320" s="296">
        <f>100*BR320/$AI320</f>
        <v>0</v>
      </c>
      <c r="BT320" s="295">
        <f>IF(BS320&gt;$AI$8,1,0)</f>
        <v>0</v>
      </c>
      <c r="BU320" s="296">
        <f>IF($R320=BR$17,BS320,0)</f>
        <v>0</v>
      </c>
      <c r="BV320" s="295">
        <v>0</v>
      </c>
      <c r="BW320" s="296">
        <f>100*BV320/$AI320</f>
        <v>0</v>
      </c>
      <c r="BX320" s="295">
        <f>IF(BW320&gt;$AI$8,1,0)</f>
        <v>0</v>
      </c>
      <c r="BY320" s="296">
        <f>IF($R320=BV$17,BW320,0)</f>
        <v>0</v>
      </c>
      <c r="BZ320" s="295">
        <v>0</v>
      </c>
      <c r="CA320" s="296">
        <f>100*BZ320/$AI320</f>
        <v>0</v>
      </c>
      <c r="CB320" s="295">
        <f>IF(CA320&gt;$AI$8,1,0)</f>
        <v>0</v>
      </c>
      <c r="CC320" s="296">
        <f>IF($R320=BZ$17,CA320,0)</f>
        <v>0</v>
      </c>
      <c r="CD320" s="295">
        <v>0</v>
      </c>
      <c r="CE320" s="296">
        <f>100*CD320/$AI320</f>
        <v>0</v>
      </c>
      <c r="CF320" s="295">
        <f>IF(CE320&gt;$AI$8,1,0)</f>
        <v>0</v>
      </c>
      <c r="CG320" s="296">
        <f>IF($R320=CD$17,CE320,0)</f>
        <v>0</v>
      </c>
      <c r="CH320" s="295">
        <v>0</v>
      </c>
      <c r="CI320" s="296">
        <f>100*CH320/$AI320</f>
        <v>0</v>
      </c>
      <c r="CJ320" s="295">
        <f>IF(CI320&gt;$AI$8,1,0)</f>
        <v>0</v>
      </c>
      <c r="CK320" s="296">
        <f>IF($R320=CH$17,CI320,0)</f>
        <v>0</v>
      </c>
      <c r="CL320" s="295">
        <v>1475</v>
      </c>
      <c r="CM320" s="295">
        <v>0</v>
      </c>
      <c r="CN320" s="297"/>
    </row>
    <row r="321" ht="15.75" customHeight="1">
      <c r="A321" t="s" s="179">
        <v>3043</v>
      </c>
      <c r="B321" t="s" s="180">
        <v>84</v>
      </c>
      <c r="C321" t="s" s="180">
        <v>3044</v>
      </c>
      <c r="D321" t="s" s="181">
        <v>86</v>
      </c>
      <c r="E321" t="s" s="182">
        <v>79</v>
      </c>
      <c r="F321" t="s" s="130">
        <v>80</v>
      </c>
      <c r="G321" t="s" s="130">
        <v>428</v>
      </c>
      <c r="H321" t="s" s="130">
        <v>3045</v>
      </c>
      <c r="I321" t="s" s="130">
        <v>49</v>
      </c>
      <c r="J321" t="s" s="130">
        <v>1733</v>
      </c>
      <c r="K321" t="s" s="183">
        <f>_xlfn.IFS(Q321=0,O321,T321=1,R321,U321=1,AA321,V321=1,AD321)</f>
        <v>2365</v>
      </c>
      <c r="L321" s="189">
        <f>_xlfn.IFS(Q321=0,P321,T321=1,S321,U321=1,AB321,V321=1,AE321)</f>
        <v>21.9918088</v>
      </c>
      <c r="M321" t="s" s="130">
        <f>IF(O321="Lab","over","under")</f>
        <v>2429</v>
      </c>
      <c r="N321" s="173">
        <v>0</v>
      </c>
      <c r="O321" t="s" s="184">
        <v>28</v>
      </c>
      <c r="P321" s="131">
        <f>AQ321</f>
        <v>38.9418839753227</v>
      </c>
      <c r="Q321" s="173">
        <f>T321+U321+V321</f>
        <v>1</v>
      </c>
      <c r="R321" t="s" s="185">
        <v>27</v>
      </c>
      <c r="S321" s="131">
        <f>AO321</f>
        <v>27.629737155892</v>
      </c>
      <c r="T321" s="169"/>
      <c r="U321" s="173">
        <v>1</v>
      </c>
      <c r="V321" s="169"/>
      <c r="W321" s="169"/>
      <c r="X321" t="s" s="130">
        <f>IF($A321=Y321,"ok","bad")</f>
        <v>2430</v>
      </c>
      <c r="Y321" t="s" s="130">
        <v>3043</v>
      </c>
      <c r="Z321" t="s" s="130">
        <v>3044</v>
      </c>
      <c r="AA321" t="s" s="186">
        <v>2365</v>
      </c>
      <c r="AB321" s="125">
        <f>100*AC321</f>
        <v>21.9918088</v>
      </c>
      <c r="AC321" s="191">
        <v>0.219918088</v>
      </c>
      <c r="AD321" t="s" s="187">
        <v>29</v>
      </c>
      <c r="AE321" s="125">
        <v>5.8608533</v>
      </c>
      <c r="AF321" s="191">
        <v>0.058608533</v>
      </c>
      <c r="AG321" s="169"/>
      <c r="AH321" s="173">
        <v>68549</v>
      </c>
      <c r="AI321" s="173">
        <v>38578</v>
      </c>
      <c r="AJ321" s="173">
        <v>142</v>
      </c>
      <c r="AK321" s="173">
        <v>4364</v>
      </c>
      <c r="AL321" s="173">
        <v>10659</v>
      </c>
      <c r="AM321" s="175">
        <f>100*AL321/$AI321</f>
        <v>27.629737155892</v>
      </c>
      <c r="AN321" s="173">
        <f>IF(AM321&gt;$AI$8,1,0)</f>
        <v>0</v>
      </c>
      <c r="AO321" s="175">
        <f>IF($R321=AL$17,AM321,0)</f>
        <v>27.629737155892</v>
      </c>
      <c r="AP321" s="173">
        <v>15023</v>
      </c>
      <c r="AQ321" s="175">
        <f>100*AP321/$AI321</f>
        <v>38.9418839753227</v>
      </c>
      <c r="AR321" s="173">
        <f>IF(AQ321&gt;$AI$8,1,0)</f>
        <v>0</v>
      </c>
      <c r="AS321" s="175">
        <f>IF($R321=AP$17,AQ321,0)</f>
        <v>0</v>
      </c>
      <c r="AT321" s="173">
        <v>2261</v>
      </c>
      <c r="AU321" s="175">
        <f>100*AT321/$AI321</f>
        <v>5.86085333609829</v>
      </c>
      <c r="AV321" s="173">
        <f>IF(AU321&gt;$AI$8,1,0)</f>
        <v>0</v>
      </c>
      <c r="AW321" s="175">
        <f>IF($R321=AT$17,AU321,0)</f>
        <v>0</v>
      </c>
      <c r="AX321" s="173">
        <v>8484</v>
      </c>
      <c r="AY321" s="175">
        <f>100*AX321/$AI321</f>
        <v>21.9918088029447</v>
      </c>
      <c r="AZ321" s="173">
        <f>IF(AY321&gt;$AI$8,1,0)</f>
        <v>0</v>
      </c>
      <c r="BA321" s="175">
        <f>IF($R321=AX$17,AY321,0)</f>
        <v>0</v>
      </c>
      <c r="BB321" s="173">
        <v>2151</v>
      </c>
      <c r="BC321" s="175">
        <f>100*BB321/$AI321</f>
        <v>5.57571672974234</v>
      </c>
      <c r="BD321" s="173">
        <f>IF(BC321&gt;$AI$8,1,0)</f>
        <v>0</v>
      </c>
      <c r="BE321" s="175">
        <f>IF($R321=BB$17,BC321,0)</f>
        <v>0</v>
      </c>
      <c r="BF321" s="173">
        <v>0</v>
      </c>
      <c r="BG321" s="175">
        <f>100*BF321/$AI321</f>
        <v>0</v>
      </c>
      <c r="BH321" s="173">
        <f>IF(BG321&gt;$AI$8,1,0)</f>
        <v>0</v>
      </c>
      <c r="BI321" s="175">
        <f>IF($R321=BF$17,BG321,0)</f>
        <v>0</v>
      </c>
      <c r="BJ321" s="173">
        <v>0</v>
      </c>
      <c r="BK321" s="175">
        <f>100*BJ321/$AI321</f>
        <v>0</v>
      </c>
      <c r="BL321" s="173">
        <f>IF(BK321&gt;$AI$8,1,0)</f>
        <v>0</v>
      </c>
      <c r="BM321" s="175">
        <f>IF($R321=BJ$17,BK321,0)</f>
        <v>0</v>
      </c>
      <c r="BN321" s="173">
        <v>0</v>
      </c>
      <c r="BO321" s="175">
        <f>100*BN321/$AI321</f>
        <v>0</v>
      </c>
      <c r="BP321" s="173">
        <f>IF(BO321&gt;$AI$8,1,0)</f>
        <v>0</v>
      </c>
      <c r="BQ321" s="175">
        <f>IF($R321=BN$17,BO321,0)</f>
        <v>0</v>
      </c>
      <c r="BR321" s="173">
        <v>0</v>
      </c>
      <c r="BS321" s="175">
        <f>100*BR321/$AI321</f>
        <v>0</v>
      </c>
      <c r="BT321" s="173">
        <f>IF(BS321&gt;$AI$8,1,0)</f>
        <v>0</v>
      </c>
      <c r="BU321" s="175">
        <f>IF($R321=BR$17,BS321,0)</f>
        <v>0</v>
      </c>
      <c r="BV321" s="173">
        <v>0</v>
      </c>
      <c r="BW321" s="175">
        <f>100*BV321/$AI321</f>
        <v>0</v>
      </c>
      <c r="BX321" s="173">
        <f>IF(BW321&gt;$AI$8,1,0)</f>
        <v>0</v>
      </c>
      <c r="BY321" s="175">
        <f>IF($R321=BV$17,BW321,0)</f>
        <v>0</v>
      </c>
      <c r="BZ321" s="173">
        <v>0</v>
      </c>
      <c r="CA321" s="175">
        <f>100*BZ321/$AI321</f>
        <v>0</v>
      </c>
      <c r="CB321" s="173">
        <f>IF(CA321&gt;$AI$8,1,0)</f>
        <v>0</v>
      </c>
      <c r="CC321" s="175">
        <f>IF($R321=BZ$17,CA321,0)</f>
        <v>0</v>
      </c>
      <c r="CD321" s="173">
        <v>0</v>
      </c>
      <c r="CE321" s="175">
        <f>100*CD321/$AI321</f>
        <v>0</v>
      </c>
      <c r="CF321" s="173">
        <f>IF(CE321&gt;$AI$8,1,0)</f>
        <v>0</v>
      </c>
      <c r="CG321" s="175">
        <f>IF($R321=CD$17,CE321,0)</f>
        <v>0</v>
      </c>
      <c r="CH321" s="173">
        <v>0</v>
      </c>
      <c r="CI321" s="175">
        <f>100*CH321/$AI321</f>
        <v>0</v>
      </c>
      <c r="CJ321" s="173">
        <f>IF(CI321&gt;$AI$8,1,0)</f>
        <v>0</v>
      </c>
      <c r="CK321" s="175">
        <f>IF($R321=CH$17,CI321,0)</f>
        <v>0</v>
      </c>
      <c r="CL321" s="173">
        <v>182</v>
      </c>
      <c r="CM321" s="173">
        <v>0</v>
      </c>
      <c r="CN321" s="176"/>
    </row>
    <row r="322" ht="15.75" customHeight="1">
      <c r="A322" t="s" s="179">
        <v>3046</v>
      </c>
      <c r="B322" t="s" s="180">
        <v>84</v>
      </c>
      <c r="C322" t="s" s="180">
        <v>1640</v>
      </c>
      <c r="D322" t="s" s="181">
        <v>86</v>
      </c>
      <c r="E322" t="s" s="188">
        <v>79</v>
      </c>
      <c r="F322" t="s" s="146">
        <v>46</v>
      </c>
      <c r="G322" t="s" s="146">
        <v>3047</v>
      </c>
      <c r="H322" t="s" s="146">
        <v>3048</v>
      </c>
      <c r="I322" t="s" s="146">
        <v>64</v>
      </c>
      <c r="J322" t="s" s="146">
        <v>1733</v>
      </c>
      <c r="K322" t="s" s="183">
        <f>_xlfn.IFS(Q322=0,O322,T322=1,R322,U322=1,AA322,V322=1,AD322)</f>
        <v>2943</v>
      </c>
      <c r="L322" s="189">
        <f>_xlfn.IFS(Q322=0,P322,T322=1,S322,U322=1,AB322,V322=1,AE322)</f>
        <v>7.0220561</v>
      </c>
      <c r="M322" t="s" s="146">
        <f>IF(O322="Lab","over","under")</f>
        <v>2429</v>
      </c>
      <c r="N322" s="145">
        <v>0</v>
      </c>
      <c r="O322" t="s" s="184">
        <v>28</v>
      </c>
      <c r="P322" s="147">
        <f>AQ322</f>
        <v>36.9203891975833</v>
      </c>
      <c r="Q322" s="145">
        <f>T322+U322+V322</f>
        <v>1</v>
      </c>
      <c r="R322" t="s" s="185">
        <v>27</v>
      </c>
      <c r="S322" s="147">
        <f>AO322</f>
        <v>28.4788780239245</v>
      </c>
      <c r="T322" s="138"/>
      <c r="U322" s="145">
        <v>0</v>
      </c>
      <c r="V322" s="145">
        <v>1</v>
      </c>
      <c r="W322" s="138"/>
      <c r="X322" t="s" s="146">
        <f>IF($A322=Y322,"ok","bad")</f>
        <v>2430</v>
      </c>
      <c r="Y322" t="s" s="146">
        <v>3046</v>
      </c>
      <c r="Z322" t="s" s="146">
        <v>1640</v>
      </c>
      <c r="AA322" t="s" s="186">
        <v>2365</v>
      </c>
      <c r="AB322" s="141">
        <f>100*AC322</f>
        <v>21.9809283</v>
      </c>
      <c r="AC322" s="190">
        <v>0.219809283</v>
      </c>
      <c r="AD322" t="s" s="187">
        <v>31</v>
      </c>
      <c r="AE322" s="141">
        <v>7.0220561</v>
      </c>
      <c r="AF322" s="190">
        <v>0.070220561</v>
      </c>
      <c r="AG322" s="138"/>
      <c r="AH322" s="145">
        <v>71843</v>
      </c>
      <c r="AI322" s="145">
        <v>41213</v>
      </c>
      <c r="AJ322" s="145">
        <v>105</v>
      </c>
      <c r="AK322" s="145">
        <v>3479</v>
      </c>
      <c r="AL322" s="145">
        <v>11737</v>
      </c>
      <c r="AM322" s="148">
        <f>100*AL322/$AI322</f>
        <v>28.4788780239245</v>
      </c>
      <c r="AN322" s="145">
        <f>IF(AM322&gt;$AI$8,1,0)</f>
        <v>0</v>
      </c>
      <c r="AO322" s="148">
        <f>IF($R322=AL$17,AM322,0)</f>
        <v>28.4788780239245</v>
      </c>
      <c r="AP322" s="145">
        <v>15216</v>
      </c>
      <c r="AQ322" s="148">
        <f>100*AP322/$AI322</f>
        <v>36.9203891975833</v>
      </c>
      <c r="AR322" s="145">
        <f>IF(AQ322&gt;$AI$8,1,0)</f>
        <v>0</v>
      </c>
      <c r="AS322" s="148">
        <f>IF($R322=AP$17,AQ322,0)</f>
        <v>0</v>
      </c>
      <c r="AT322" s="145">
        <v>1340</v>
      </c>
      <c r="AU322" s="148">
        <f>100*AT322/$AI322</f>
        <v>3.25140125688496</v>
      </c>
      <c r="AV322" s="145">
        <f>IF(AU322&gt;$AI$8,1,0)</f>
        <v>0</v>
      </c>
      <c r="AW322" s="148">
        <f>IF($R322=AT$17,AU322,0)</f>
        <v>0</v>
      </c>
      <c r="AX322" s="145">
        <v>9059</v>
      </c>
      <c r="AY322" s="148">
        <f>100*AX322/$AI322</f>
        <v>21.9809283478514</v>
      </c>
      <c r="AZ322" s="145">
        <f>IF(AY322&gt;$AI$8,1,0)</f>
        <v>0</v>
      </c>
      <c r="BA322" s="148">
        <f>IF($R322=AX$17,AY322,0)</f>
        <v>0</v>
      </c>
      <c r="BB322" s="145">
        <v>2894</v>
      </c>
      <c r="BC322" s="148">
        <f>100*BB322/$AI322</f>
        <v>7.02205614733215</v>
      </c>
      <c r="BD322" s="145">
        <f>IF(BC322&gt;$AI$8,1,0)</f>
        <v>0</v>
      </c>
      <c r="BE322" s="148">
        <f>IF($R322=BB$17,BC322,0)</f>
        <v>0</v>
      </c>
      <c r="BF322" s="145">
        <v>0</v>
      </c>
      <c r="BG322" s="148">
        <f>100*BF322/$AI322</f>
        <v>0</v>
      </c>
      <c r="BH322" s="145">
        <f>IF(BG322&gt;$AI$8,1,0)</f>
        <v>0</v>
      </c>
      <c r="BI322" s="148">
        <f>IF($R322=BF$17,BG322,0)</f>
        <v>0</v>
      </c>
      <c r="BJ322" s="145">
        <v>0</v>
      </c>
      <c r="BK322" s="148">
        <f>100*BJ322/$AI322</f>
        <v>0</v>
      </c>
      <c r="BL322" s="145">
        <f>IF(BK322&gt;$AI$8,1,0)</f>
        <v>0</v>
      </c>
      <c r="BM322" s="148">
        <f>IF($R322=BJ$17,BK322,0)</f>
        <v>0</v>
      </c>
      <c r="BN322" s="145">
        <v>0</v>
      </c>
      <c r="BO322" s="148">
        <f>100*BN322/$AI322</f>
        <v>0</v>
      </c>
      <c r="BP322" s="145">
        <f>IF(BO322&gt;$AI$8,1,0)</f>
        <v>0</v>
      </c>
      <c r="BQ322" s="148">
        <f>IF($R322=BN$17,BO322,0)</f>
        <v>0</v>
      </c>
      <c r="BR322" s="145">
        <v>0</v>
      </c>
      <c r="BS322" s="148">
        <f>100*BR322/$AI322</f>
        <v>0</v>
      </c>
      <c r="BT322" s="145">
        <f>IF(BS322&gt;$AI$8,1,0)</f>
        <v>0</v>
      </c>
      <c r="BU322" s="148">
        <f>IF($R322=BR$17,BS322,0)</f>
        <v>0</v>
      </c>
      <c r="BV322" s="145">
        <v>0</v>
      </c>
      <c r="BW322" s="148">
        <f>100*BV322/$AI322</f>
        <v>0</v>
      </c>
      <c r="BX322" s="145">
        <f>IF(BW322&gt;$AI$8,1,0)</f>
        <v>0</v>
      </c>
      <c r="BY322" s="148">
        <f>IF($R322=BV$17,BW322,0)</f>
        <v>0</v>
      </c>
      <c r="BZ322" s="145">
        <v>0</v>
      </c>
      <c r="CA322" s="148">
        <f>100*BZ322/$AI322</f>
        <v>0</v>
      </c>
      <c r="CB322" s="145">
        <f>IF(CA322&gt;$AI$8,1,0)</f>
        <v>0</v>
      </c>
      <c r="CC322" s="148">
        <f>IF($R322=BZ$17,CA322,0)</f>
        <v>0</v>
      </c>
      <c r="CD322" s="145">
        <v>0</v>
      </c>
      <c r="CE322" s="148">
        <f>100*CD322/$AI322</f>
        <v>0</v>
      </c>
      <c r="CF322" s="145">
        <f>IF(CE322&gt;$AI$8,1,0)</f>
        <v>0</v>
      </c>
      <c r="CG322" s="148">
        <f>IF($R322=CD$17,CE322,0)</f>
        <v>0</v>
      </c>
      <c r="CH322" s="145">
        <v>0</v>
      </c>
      <c r="CI322" s="148">
        <f>100*CH322/$AI322</f>
        <v>0</v>
      </c>
      <c r="CJ322" s="145">
        <f>IF(CI322&gt;$AI$8,1,0)</f>
        <v>0</v>
      </c>
      <c r="CK322" s="148">
        <f>IF($R322=CH$17,CI322,0)</f>
        <v>0</v>
      </c>
      <c r="CL322" s="145">
        <v>203</v>
      </c>
      <c r="CM322" s="145">
        <v>0</v>
      </c>
      <c r="CN322" s="149"/>
    </row>
    <row r="323" ht="19.95" customHeight="1">
      <c r="A323" t="s" s="179">
        <v>3049</v>
      </c>
      <c r="B323" t="s" s="180">
        <v>166</v>
      </c>
      <c r="C323" t="s" s="180">
        <v>1826</v>
      </c>
      <c r="D323" t="s" s="181">
        <v>169</v>
      </c>
      <c r="E323" t="s" s="182">
        <v>79</v>
      </c>
      <c r="F323" t="s" s="130">
        <v>46</v>
      </c>
      <c r="G323" t="s" s="130">
        <v>996</v>
      </c>
      <c r="H323" t="s" s="130">
        <v>3050</v>
      </c>
      <c r="I323" t="s" s="130">
        <v>64</v>
      </c>
      <c r="J323" t="s" s="130">
        <v>1733</v>
      </c>
      <c r="K323" t="s" s="183">
        <f>_xlfn.IFS(Q323=0,O323,T323=1,R323,U323=1,AA323,V323=1,AD323)</f>
        <v>2365</v>
      </c>
      <c r="L323" s="189">
        <f>_xlfn.IFS(Q323=0,P323,T323=1,S323,U323=1,AB323,V323=1,AE323)</f>
        <v>21.8380407</v>
      </c>
      <c r="M323" t="s" s="130">
        <f>IF(O323="Lab","over","under")</f>
        <v>2429</v>
      </c>
      <c r="N323" s="173">
        <v>0</v>
      </c>
      <c r="O323" t="s" s="184">
        <v>28</v>
      </c>
      <c r="P323" s="131">
        <f>AQ323</f>
        <v>40.1573912846837</v>
      </c>
      <c r="Q323" s="173">
        <f>T323+U323+V323</f>
        <v>1</v>
      </c>
      <c r="R323" t="s" s="185">
        <v>27</v>
      </c>
      <c r="S323" s="131">
        <f>AO323</f>
        <v>27.9279075552339</v>
      </c>
      <c r="T323" s="169"/>
      <c r="U323" s="173">
        <v>1</v>
      </c>
      <c r="V323" s="169"/>
      <c r="W323" s="169"/>
      <c r="X323" t="s" s="130">
        <f>IF($A323=Y323,"ok","bad")</f>
        <v>2430</v>
      </c>
      <c r="Y323" t="s" s="130">
        <v>3049</v>
      </c>
      <c r="Z323" t="s" s="130">
        <v>1826</v>
      </c>
      <c r="AA323" t="s" s="186">
        <v>2365</v>
      </c>
      <c r="AB323" s="125">
        <f>100*AC323</f>
        <v>21.8380407</v>
      </c>
      <c r="AC323" s="191">
        <v>0.218380407</v>
      </c>
      <c r="AD323" t="s" s="187">
        <v>29</v>
      </c>
      <c r="AE323" s="125">
        <v>4.2943398</v>
      </c>
      <c r="AF323" s="191">
        <v>0.042943398</v>
      </c>
      <c r="AG323" s="169"/>
      <c r="AH323" s="173">
        <v>74544</v>
      </c>
      <c r="AI323" s="173">
        <v>44221</v>
      </c>
      <c r="AJ323" s="173">
        <v>120</v>
      </c>
      <c r="AK323" s="173">
        <v>5408</v>
      </c>
      <c r="AL323" s="173">
        <v>12350</v>
      </c>
      <c r="AM323" s="175">
        <f>100*AL323/$AI323</f>
        <v>27.9279075552339</v>
      </c>
      <c r="AN323" s="173">
        <f>IF(AM323&gt;$AI$8,1,0)</f>
        <v>0</v>
      </c>
      <c r="AO323" s="175">
        <f>IF($R323=AL$17,AM323,0)</f>
        <v>27.9279075552339</v>
      </c>
      <c r="AP323" s="173">
        <v>17758</v>
      </c>
      <c r="AQ323" s="175">
        <f>100*AP323/$AI323</f>
        <v>40.1573912846837</v>
      </c>
      <c r="AR323" s="173">
        <f>IF(AQ323&gt;$AI$8,1,0)</f>
        <v>0</v>
      </c>
      <c r="AS323" s="175">
        <f>IF($R323=AP$17,AQ323,0)</f>
        <v>0</v>
      </c>
      <c r="AT323" s="173">
        <v>1899</v>
      </c>
      <c r="AU323" s="175">
        <f>100*AT323/$AI323</f>
        <v>4.29433979331087</v>
      </c>
      <c r="AV323" s="173">
        <f>IF(AU323&gt;$AI$8,1,0)</f>
        <v>0</v>
      </c>
      <c r="AW323" s="175">
        <f>IF($R323=AT$17,AU323,0)</f>
        <v>0</v>
      </c>
      <c r="AX323" s="173">
        <v>9657</v>
      </c>
      <c r="AY323" s="175">
        <f>100*AX323/$AI323</f>
        <v>21.838040749870</v>
      </c>
      <c r="AZ323" s="173">
        <f>IF(AY323&gt;$AI$8,1,0)</f>
        <v>0</v>
      </c>
      <c r="BA323" s="175">
        <f>IF($R323=AX$17,AY323,0)</f>
        <v>0</v>
      </c>
      <c r="BB323" s="173">
        <v>1719</v>
      </c>
      <c r="BC323" s="175">
        <f>100*BB323/$AI323</f>
        <v>3.88729336740463</v>
      </c>
      <c r="BD323" s="173">
        <f>IF(BC323&gt;$AI$8,1,0)</f>
        <v>0</v>
      </c>
      <c r="BE323" s="175">
        <f>IF($R323=BB$17,BC323,0)</f>
        <v>0</v>
      </c>
      <c r="BF323" s="173">
        <v>0</v>
      </c>
      <c r="BG323" s="175">
        <f>100*BF323/$AI323</f>
        <v>0</v>
      </c>
      <c r="BH323" s="173">
        <f>IF(BG323&gt;$AI$8,1,0)</f>
        <v>0</v>
      </c>
      <c r="BI323" s="175">
        <f>IF($R323=BF$17,BG323,0)</f>
        <v>0</v>
      </c>
      <c r="BJ323" s="173">
        <v>0</v>
      </c>
      <c r="BK323" s="175">
        <f>100*BJ323/$AI323</f>
        <v>0</v>
      </c>
      <c r="BL323" s="173">
        <f>IF(BK323&gt;$AI$8,1,0)</f>
        <v>0</v>
      </c>
      <c r="BM323" s="175">
        <f>IF($R323=BJ$17,BK323,0)</f>
        <v>0</v>
      </c>
      <c r="BN323" s="173">
        <v>0</v>
      </c>
      <c r="BO323" s="175">
        <f>100*BN323/$AI323</f>
        <v>0</v>
      </c>
      <c r="BP323" s="173">
        <f>IF(BO323&gt;$AI$8,1,0)</f>
        <v>0</v>
      </c>
      <c r="BQ323" s="175">
        <f>IF($R323=BN$17,BO323,0)</f>
        <v>0</v>
      </c>
      <c r="BR323" s="173">
        <v>0</v>
      </c>
      <c r="BS323" s="175">
        <f>100*BR323/$AI323</f>
        <v>0</v>
      </c>
      <c r="BT323" s="173">
        <f>IF(BS323&gt;$AI$8,1,0)</f>
        <v>0</v>
      </c>
      <c r="BU323" s="175">
        <f>IF($R323=BR$17,BS323,0)</f>
        <v>0</v>
      </c>
      <c r="BV323" s="173">
        <v>0</v>
      </c>
      <c r="BW323" s="175">
        <f>100*BV323/$AI323</f>
        <v>0</v>
      </c>
      <c r="BX323" s="173">
        <f>IF(BW323&gt;$AI$8,1,0)</f>
        <v>0</v>
      </c>
      <c r="BY323" s="175">
        <f>IF($R323=BV$17,BW323,0)</f>
        <v>0</v>
      </c>
      <c r="BZ323" s="173">
        <v>0</v>
      </c>
      <c r="CA323" s="175">
        <f>100*BZ323/$AI323</f>
        <v>0</v>
      </c>
      <c r="CB323" s="173">
        <f>IF(CA323&gt;$AI$8,1,0)</f>
        <v>0</v>
      </c>
      <c r="CC323" s="175">
        <f>IF($R323=BZ$17,CA323,0)</f>
        <v>0</v>
      </c>
      <c r="CD323" s="173">
        <v>0</v>
      </c>
      <c r="CE323" s="175">
        <f>100*CD323/$AI323</f>
        <v>0</v>
      </c>
      <c r="CF323" s="173">
        <f>IF(CE323&gt;$AI$8,1,0)</f>
        <v>0</v>
      </c>
      <c r="CG323" s="175">
        <f>IF($R323=CD$17,CE323,0)</f>
        <v>0</v>
      </c>
      <c r="CH323" s="173">
        <v>0</v>
      </c>
      <c r="CI323" s="175">
        <f>100*CH323/$AI323</f>
        <v>0</v>
      </c>
      <c r="CJ323" s="173">
        <f>IF(CI323&gt;$AI$8,1,0)</f>
        <v>0</v>
      </c>
      <c r="CK323" s="175">
        <f>IF($R323=CH$17,CI323,0)</f>
        <v>0</v>
      </c>
      <c r="CL323" s="173">
        <v>0</v>
      </c>
      <c r="CM323" s="173">
        <v>0</v>
      </c>
      <c r="CN323" s="176"/>
    </row>
    <row r="324" ht="15.75" customHeight="1">
      <c r="A324" t="s" s="179">
        <v>3051</v>
      </c>
      <c r="B324" t="s" s="180">
        <v>183</v>
      </c>
      <c r="C324" t="s" s="180">
        <v>1091</v>
      </c>
      <c r="D324" t="s" s="181">
        <v>186</v>
      </c>
      <c r="E324" t="s" s="188">
        <v>79</v>
      </c>
      <c r="F324" t="s" s="146">
        <v>46</v>
      </c>
      <c r="G324" t="s" s="146">
        <v>366</v>
      </c>
      <c r="H324" t="s" s="146">
        <v>3052</v>
      </c>
      <c r="I324" t="s" s="146">
        <v>49</v>
      </c>
      <c r="J324" t="s" s="146">
        <v>1733</v>
      </c>
      <c r="K324" t="s" s="183">
        <f>_xlfn.IFS(Q324=0,O324,T324=1,R324,U324=1,AA324,V324=1,AD324)</f>
        <v>27</v>
      </c>
      <c r="L324" s="189">
        <f>_xlfn.IFS(Q324=0,P324,T324=1,S324,U324=1,AB324,V324=1,AE324)</f>
        <v>31.849528334525</v>
      </c>
      <c r="M324" t="s" s="146">
        <f>IF(O324="Lab","over","under")</f>
        <v>2429</v>
      </c>
      <c r="N324" s="145">
        <v>0</v>
      </c>
      <c r="O324" t="s" s="184">
        <v>28</v>
      </c>
      <c r="P324" s="147">
        <f>AQ324</f>
        <v>37.6248356666744</v>
      </c>
      <c r="Q324" s="145">
        <f>T324+U324+V324</f>
        <v>1</v>
      </c>
      <c r="R324" t="s" s="185">
        <v>27</v>
      </c>
      <c r="S324" s="147">
        <f>AO324</f>
        <v>31.849528334525</v>
      </c>
      <c r="T324" s="145">
        <v>1</v>
      </c>
      <c r="U324" s="138"/>
      <c r="V324" s="138"/>
      <c r="W324" s="138"/>
      <c r="X324" t="s" s="146">
        <f>IF($A324=Y324,"ok","bad")</f>
        <v>2430</v>
      </c>
      <c r="Y324" t="s" s="146">
        <v>3051</v>
      </c>
      <c r="Z324" t="s" s="146">
        <v>1091</v>
      </c>
      <c r="AA324" t="s" s="186">
        <v>2365</v>
      </c>
      <c r="AB324" s="141">
        <f>100*AC324</f>
        <v>21.8211592</v>
      </c>
      <c r="AC324" s="190">
        <v>0.218211592</v>
      </c>
      <c r="AD324" t="s" s="187">
        <v>31</v>
      </c>
      <c r="AE324" s="141">
        <v>5.2286828</v>
      </c>
      <c r="AF324" s="190">
        <v>0.052286828</v>
      </c>
      <c r="AG324" s="138"/>
      <c r="AH324" s="145">
        <v>74683</v>
      </c>
      <c r="AI324" s="145">
        <v>43357</v>
      </c>
      <c r="AJ324" s="145">
        <v>117</v>
      </c>
      <c r="AK324" s="145">
        <v>2504</v>
      </c>
      <c r="AL324" s="145">
        <v>13809</v>
      </c>
      <c r="AM324" s="148">
        <f>100*AL324/$AI324</f>
        <v>31.849528334525</v>
      </c>
      <c r="AN324" s="145">
        <f>IF(AM324&gt;$AI$8,1,0)</f>
        <v>0</v>
      </c>
      <c r="AO324" s="148">
        <f>IF($R324=AL$17,AM324,0)</f>
        <v>31.849528334525</v>
      </c>
      <c r="AP324" s="145">
        <v>16313</v>
      </c>
      <c r="AQ324" s="148">
        <f>100*AP324/$AI324</f>
        <v>37.6248356666744</v>
      </c>
      <c r="AR324" s="145">
        <f>IF(AQ324&gt;$AI$8,1,0)</f>
        <v>0</v>
      </c>
      <c r="AS324" s="148">
        <f>IF($R324=AP$17,AQ324,0)</f>
        <v>0</v>
      </c>
      <c r="AT324" s="145">
        <v>1350</v>
      </c>
      <c r="AU324" s="148">
        <f>100*AT324/$AI324</f>
        <v>3.11368406485689</v>
      </c>
      <c r="AV324" s="145">
        <f>IF(AU324&gt;$AI$8,1,0)</f>
        <v>0</v>
      </c>
      <c r="AW324" s="148">
        <f>IF($R324=AT$17,AU324,0)</f>
        <v>0</v>
      </c>
      <c r="AX324" s="145">
        <v>9461</v>
      </c>
      <c r="AY324" s="148">
        <f>100*AX324/$AI324</f>
        <v>21.8211592130452</v>
      </c>
      <c r="AZ324" s="145">
        <f>IF(AY324&gt;$AI$8,1,0)</f>
        <v>0</v>
      </c>
      <c r="BA324" s="148">
        <f>IF($R324=AX$17,AY324,0)</f>
        <v>0</v>
      </c>
      <c r="BB324" s="145">
        <v>2267</v>
      </c>
      <c r="BC324" s="148">
        <f>100*BB324/$AI324</f>
        <v>5.22868279631893</v>
      </c>
      <c r="BD324" s="145">
        <f>IF(BC324&gt;$AI$8,1,0)</f>
        <v>0</v>
      </c>
      <c r="BE324" s="148">
        <f>IF($R324=BB$17,BC324,0)</f>
        <v>0</v>
      </c>
      <c r="BF324" s="145">
        <v>0</v>
      </c>
      <c r="BG324" s="148">
        <f>100*BF324/$AI324</f>
        <v>0</v>
      </c>
      <c r="BH324" s="145">
        <f>IF(BG324&gt;$AI$8,1,0)</f>
        <v>0</v>
      </c>
      <c r="BI324" s="148">
        <f>IF($R324=BF$17,BG324,0)</f>
        <v>0</v>
      </c>
      <c r="BJ324" s="145">
        <v>0</v>
      </c>
      <c r="BK324" s="148">
        <f>100*BJ324/$AI324</f>
        <v>0</v>
      </c>
      <c r="BL324" s="145">
        <f>IF(BK324&gt;$AI$8,1,0)</f>
        <v>0</v>
      </c>
      <c r="BM324" s="148">
        <f>IF($R324=BJ$17,BK324,0)</f>
        <v>0</v>
      </c>
      <c r="BN324" s="145">
        <v>0</v>
      </c>
      <c r="BO324" s="148">
        <f>100*BN324/$AI324</f>
        <v>0</v>
      </c>
      <c r="BP324" s="145">
        <f>IF(BO324&gt;$AI$8,1,0)</f>
        <v>0</v>
      </c>
      <c r="BQ324" s="148">
        <f>IF($R324=BN$17,BO324,0)</f>
        <v>0</v>
      </c>
      <c r="BR324" s="145">
        <v>0</v>
      </c>
      <c r="BS324" s="148">
        <f>100*BR324/$AI324</f>
        <v>0</v>
      </c>
      <c r="BT324" s="145">
        <f>IF(BS324&gt;$AI$8,1,0)</f>
        <v>0</v>
      </c>
      <c r="BU324" s="148">
        <f>IF($R324=BR$17,BS324,0)</f>
        <v>0</v>
      </c>
      <c r="BV324" s="145">
        <v>0</v>
      </c>
      <c r="BW324" s="148">
        <f>100*BV324/$AI324</f>
        <v>0</v>
      </c>
      <c r="BX324" s="145">
        <f>IF(BW324&gt;$AI$8,1,0)</f>
        <v>0</v>
      </c>
      <c r="BY324" s="148">
        <f>IF($R324=BV$17,BW324,0)</f>
        <v>0</v>
      </c>
      <c r="BZ324" s="145">
        <v>0</v>
      </c>
      <c r="CA324" s="148">
        <f>100*BZ324/$AI324</f>
        <v>0</v>
      </c>
      <c r="CB324" s="145">
        <f>IF(CA324&gt;$AI$8,1,0)</f>
        <v>0</v>
      </c>
      <c r="CC324" s="148">
        <f>IF($R324=BZ$17,CA324,0)</f>
        <v>0</v>
      </c>
      <c r="CD324" s="145">
        <v>0</v>
      </c>
      <c r="CE324" s="148">
        <f>100*CD324/$AI324</f>
        <v>0</v>
      </c>
      <c r="CF324" s="145">
        <f>IF(CE324&gt;$AI$8,1,0)</f>
        <v>0</v>
      </c>
      <c r="CG324" s="148">
        <f>IF($R324=CD$17,CE324,0)</f>
        <v>0</v>
      </c>
      <c r="CH324" s="145">
        <v>0</v>
      </c>
      <c r="CI324" s="148">
        <f>100*CH324/$AI324</f>
        <v>0</v>
      </c>
      <c r="CJ324" s="145">
        <f>IF(CI324&gt;$AI$8,1,0)</f>
        <v>0</v>
      </c>
      <c r="CK324" s="148">
        <f>IF($R324=CH$17,CI324,0)</f>
        <v>0</v>
      </c>
      <c r="CL324" s="145">
        <v>2286</v>
      </c>
      <c r="CM324" s="145">
        <v>0</v>
      </c>
      <c r="CN324" s="149"/>
    </row>
    <row r="325" ht="15.75" customHeight="1">
      <c r="A325" t="s" s="179">
        <v>3053</v>
      </c>
      <c r="B325" t="s" s="180">
        <v>90</v>
      </c>
      <c r="C325" t="s" s="180">
        <v>358</v>
      </c>
      <c r="D325" t="s" s="181">
        <v>93</v>
      </c>
      <c r="E325" t="s" s="182">
        <v>79</v>
      </c>
      <c r="F325" t="s" s="130">
        <v>80</v>
      </c>
      <c r="G325" t="s" s="130">
        <v>3054</v>
      </c>
      <c r="H325" t="s" s="130">
        <v>3055</v>
      </c>
      <c r="I325" t="s" s="130">
        <v>64</v>
      </c>
      <c r="J325" t="s" s="130">
        <v>1733</v>
      </c>
      <c r="K325" t="s" s="183">
        <f>_xlfn.IFS(Q325=0,O325,T325=1,R325,U325=1,AA325,V325=1,AD325)</f>
        <v>2943</v>
      </c>
      <c r="L325" s="189">
        <f>_xlfn.IFS(Q325=0,P325,T325=1,S325,U325=1,AB325,V325=1,AE325)</f>
        <v>10.8005258</v>
      </c>
      <c r="M325" t="s" s="130">
        <f>IF(O325="Lab","over","under")</f>
        <v>2429</v>
      </c>
      <c r="N325" s="173">
        <v>0</v>
      </c>
      <c r="O325" t="s" s="184">
        <v>28</v>
      </c>
      <c r="P325" s="131">
        <f>AQ325</f>
        <v>37.2840702045711</v>
      </c>
      <c r="Q325" s="173">
        <f>T325+U325+V325</f>
        <v>1</v>
      </c>
      <c r="R325" t="s" s="185">
        <v>27</v>
      </c>
      <c r="S325" s="131">
        <f>AO325</f>
        <v>21.9400816439494</v>
      </c>
      <c r="T325" s="169"/>
      <c r="U325" s="173">
        <v>0</v>
      </c>
      <c r="V325" s="173">
        <v>1</v>
      </c>
      <c r="W325" s="169"/>
      <c r="X325" t="s" s="130">
        <f>IF($A325=Y325,"ok","bad")</f>
        <v>2430</v>
      </c>
      <c r="Y325" t="s" s="130">
        <v>3053</v>
      </c>
      <c r="Z325" t="s" s="130">
        <v>358</v>
      </c>
      <c r="AA325" t="s" s="186">
        <v>2365</v>
      </c>
      <c r="AB325" s="125">
        <f>100*AC325</f>
        <v>21.7440439</v>
      </c>
      <c r="AC325" s="191">
        <v>0.217440439</v>
      </c>
      <c r="AD325" t="s" s="187">
        <v>31</v>
      </c>
      <c r="AE325" s="125">
        <v>10.8005258</v>
      </c>
      <c r="AF325" s="191">
        <v>0.108005258</v>
      </c>
      <c r="AG325" s="169"/>
      <c r="AH325" s="173">
        <v>80011</v>
      </c>
      <c r="AI325" s="173">
        <v>43359</v>
      </c>
      <c r="AJ325" s="173">
        <v>148</v>
      </c>
      <c r="AK325" s="173">
        <v>6653</v>
      </c>
      <c r="AL325" s="173">
        <v>9513</v>
      </c>
      <c r="AM325" s="175">
        <f>100*AL325/$AI325</f>
        <v>21.9400816439494</v>
      </c>
      <c r="AN325" s="173">
        <f>IF(AM325&gt;$AI$8,1,0)</f>
        <v>0</v>
      </c>
      <c r="AO325" s="175">
        <f>IF($R325=AL$17,AM325,0)</f>
        <v>21.9400816439494</v>
      </c>
      <c r="AP325" s="173">
        <v>16166</v>
      </c>
      <c r="AQ325" s="175">
        <f>100*AP325/$AI325</f>
        <v>37.2840702045711</v>
      </c>
      <c r="AR325" s="173">
        <f>IF(AQ325&gt;$AI$8,1,0)</f>
        <v>0</v>
      </c>
      <c r="AS325" s="175">
        <f>IF($R325=AP$17,AQ325,0)</f>
        <v>0</v>
      </c>
      <c r="AT325" s="173">
        <v>1507</v>
      </c>
      <c r="AU325" s="175">
        <f>100*AT325/$AI325</f>
        <v>3.47563366313799</v>
      </c>
      <c r="AV325" s="173">
        <f>IF(AU325&gt;$AI$8,1,0)</f>
        <v>0</v>
      </c>
      <c r="AW325" s="175">
        <f>IF($R325=AT$17,AU325,0)</f>
        <v>0</v>
      </c>
      <c r="AX325" s="173">
        <v>9428</v>
      </c>
      <c r="AY325" s="175">
        <f>100*AX325/$AI325</f>
        <v>21.7440439124519</v>
      </c>
      <c r="AZ325" s="173">
        <f>IF(AY325&gt;$AI$8,1,0)</f>
        <v>0</v>
      </c>
      <c r="BA325" s="175">
        <f>IF($R325=AX$17,AY325,0)</f>
        <v>0</v>
      </c>
      <c r="BB325" s="173">
        <v>4683</v>
      </c>
      <c r="BC325" s="175">
        <f>100*BB325/$AI325</f>
        <v>10.8005258423857</v>
      </c>
      <c r="BD325" s="173">
        <f>IF(BC325&gt;$AI$8,1,0)</f>
        <v>0</v>
      </c>
      <c r="BE325" s="175">
        <f>IF($R325=BB$17,BC325,0)</f>
        <v>0</v>
      </c>
      <c r="BF325" s="173">
        <v>0</v>
      </c>
      <c r="BG325" s="175">
        <f>100*BF325/$AI325</f>
        <v>0</v>
      </c>
      <c r="BH325" s="173">
        <f>IF(BG325&gt;$AI$8,1,0)</f>
        <v>0</v>
      </c>
      <c r="BI325" s="175">
        <f>IF($R325=BF$17,BG325,0)</f>
        <v>0</v>
      </c>
      <c r="BJ325" s="173">
        <v>0</v>
      </c>
      <c r="BK325" s="175">
        <f>100*BJ325/$AI325</f>
        <v>0</v>
      </c>
      <c r="BL325" s="173">
        <f>IF(BK325&gt;$AI$8,1,0)</f>
        <v>0</v>
      </c>
      <c r="BM325" s="175">
        <f>IF($R325=BJ$17,BK325,0)</f>
        <v>0</v>
      </c>
      <c r="BN325" s="173">
        <v>0</v>
      </c>
      <c r="BO325" s="175">
        <f>100*BN325/$AI325</f>
        <v>0</v>
      </c>
      <c r="BP325" s="173">
        <f>IF(BO325&gt;$AI$8,1,0)</f>
        <v>0</v>
      </c>
      <c r="BQ325" s="175">
        <f>IF($R325=BN$17,BO325,0)</f>
        <v>0</v>
      </c>
      <c r="BR325" s="173">
        <v>0</v>
      </c>
      <c r="BS325" s="175">
        <f>100*BR325/$AI325</f>
        <v>0</v>
      </c>
      <c r="BT325" s="173">
        <f>IF(BS325&gt;$AI$8,1,0)</f>
        <v>0</v>
      </c>
      <c r="BU325" s="175">
        <f>IF($R325=BR$17,BS325,0)</f>
        <v>0</v>
      </c>
      <c r="BV325" s="173">
        <v>0</v>
      </c>
      <c r="BW325" s="175">
        <f>100*BV325/$AI325</f>
        <v>0</v>
      </c>
      <c r="BX325" s="173">
        <f>IF(BW325&gt;$AI$8,1,0)</f>
        <v>0</v>
      </c>
      <c r="BY325" s="175">
        <f>IF($R325=BV$17,BW325,0)</f>
        <v>0</v>
      </c>
      <c r="BZ325" s="173">
        <v>0</v>
      </c>
      <c r="CA325" s="175">
        <f>100*BZ325/$AI325</f>
        <v>0</v>
      </c>
      <c r="CB325" s="173">
        <f>IF(CA325&gt;$AI$8,1,0)</f>
        <v>0</v>
      </c>
      <c r="CC325" s="175">
        <f>IF($R325=BZ$17,CA325,0)</f>
        <v>0</v>
      </c>
      <c r="CD325" s="173">
        <v>0</v>
      </c>
      <c r="CE325" s="175">
        <f>100*CD325/$AI325</f>
        <v>0</v>
      </c>
      <c r="CF325" s="173">
        <f>IF(CE325&gt;$AI$8,1,0)</f>
        <v>0</v>
      </c>
      <c r="CG325" s="175">
        <f>IF($R325=CD$17,CE325,0)</f>
        <v>0</v>
      </c>
      <c r="CH325" s="173">
        <v>0</v>
      </c>
      <c r="CI325" s="175">
        <f>100*CH325/$AI325</f>
        <v>0</v>
      </c>
      <c r="CJ325" s="173">
        <f>IF(CI325&gt;$AI$8,1,0)</f>
        <v>0</v>
      </c>
      <c r="CK325" s="175">
        <f>IF($R325=CH$17,CI325,0)</f>
        <v>0</v>
      </c>
      <c r="CL325" s="173">
        <v>319</v>
      </c>
      <c r="CM325" s="173">
        <v>0</v>
      </c>
      <c r="CN325" s="176"/>
    </row>
    <row r="326" ht="15.75" customHeight="1">
      <c r="A326" t="s" s="179">
        <v>3056</v>
      </c>
      <c r="B326" t="s" s="180">
        <v>90</v>
      </c>
      <c r="C326" t="s" s="180">
        <v>1784</v>
      </c>
      <c r="D326" t="s" s="181">
        <v>93</v>
      </c>
      <c r="E326" t="s" s="188">
        <v>79</v>
      </c>
      <c r="F326" t="s" s="146">
        <v>46</v>
      </c>
      <c r="G326" t="s" s="146">
        <v>1081</v>
      </c>
      <c r="H326" t="s" s="146">
        <v>3057</v>
      </c>
      <c r="I326" t="s" s="146">
        <v>49</v>
      </c>
      <c r="J326" t="s" s="146">
        <v>1733</v>
      </c>
      <c r="K326" t="s" s="183">
        <f>_xlfn.IFS(Q326=0,O326,T326=1,R326,U326=1,AA326,V326=1,AD326)</f>
        <v>2365</v>
      </c>
      <c r="L326" s="189">
        <f>_xlfn.IFS(Q326=0,P326,T326=1,S326,U326=1,AB326,V326=1,AE326)</f>
        <v>21.7288987</v>
      </c>
      <c r="M326" t="s" s="146">
        <f>IF(O326="Lab","over","under")</f>
        <v>2429</v>
      </c>
      <c r="N326" s="145">
        <v>0</v>
      </c>
      <c r="O326" t="s" s="184">
        <v>28</v>
      </c>
      <c r="P326" s="147">
        <f>AQ326</f>
        <v>40.8960509211529</v>
      </c>
      <c r="Q326" s="145">
        <f>T326+U326+V326</f>
        <v>1</v>
      </c>
      <c r="R326" t="s" s="185">
        <v>27</v>
      </c>
      <c r="S326" s="147">
        <f>AO326</f>
        <v>28.2823075888655</v>
      </c>
      <c r="T326" s="138"/>
      <c r="U326" s="145">
        <v>1</v>
      </c>
      <c r="V326" s="138"/>
      <c r="W326" s="138"/>
      <c r="X326" t="s" s="146">
        <f>IF($A326=Y326,"ok","bad")</f>
        <v>2430</v>
      </c>
      <c r="Y326" t="s" s="146">
        <v>3056</v>
      </c>
      <c r="Z326" t="s" s="146">
        <v>1784</v>
      </c>
      <c r="AA326" t="s" s="186">
        <v>2365</v>
      </c>
      <c r="AB326" s="141">
        <f>100*AC326</f>
        <v>21.7288987</v>
      </c>
      <c r="AC326" s="190">
        <v>0.217288987</v>
      </c>
      <c r="AD326" t="s" s="187">
        <v>31</v>
      </c>
      <c r="AE326" s="141">
        <v>5.2109014</v>
      </c>
      <c r="AF326" s="190">
        <v>0.052109014</v>
      </c>
      <c r="AG326" s="138"/>
      <c r="AH326" s="145">
        <v>74440</v>
      </c>
      <c r="AI326" s="145">
        <v>44618</v>
      </c>
      <c r="AJ326" s="145">
        <v>138</v>
      </c>
      <c r="AK326" s="145">
        <v>5628</v>
      </c>
      <c r="AL326" s="145">
        <v>12619</v>
      </c>
      <c r="AM326" s="148">
        <f>100*AL326/$AI326</f>
        <v>28.2823075888655</v>
      </c>
      <c r="AN326" s="145">
        <f>IF(AM326&gt;$AI$8,1,0)</f>
        <v>0</v>
      </c>
      <c r="AO326" s="148">
        <f>IF($R326=AL$17,AM326,0)</f>
        <v>28.2823075888655</v>
      </c>
      <c r="AP326" s="145">
        <v>18247</v>
      </c>
      <c r="AQ326" s="148">
        <f>100*AP326/$AI326</f>
        <v>40.8960509211529</v>
      </c>
      <c r="AR326" s="145">
        <f>IF(AQ326&gt;$AI$8,1,0)</f>
        <v>0</v>
      </c>
      <c r="AS326" s="148">
        <f>IF($R326=AP$17,AQ326,0)</f>
        <v>0</v>
      </c>
      <c r="AT326" s="145">
        <v>1241</v>
      </c>
      <c r="AU326" s="148">
        <f>100*AT326/$AI326</f>
        <v>2.78138867721547</v>
      </c>
      <c r="AV326" s="145">
        <f>IF(AU326&gt;$AI$8,1,0)</f>
        <v>0</v>
      </c>
      <c r="AW326" s="148">
        <f>IF($R326=AT$17,AU326,0)</f>
        <v>0</v>
      </c>
      <c r="AX326" s="145">
        <v>9695</v>
      </c>
      <c r="AY326" s="148">
        <f>100*AX326/$AI326</f>
        <v>21.7288986507687</v>
      </c>
      <c r="AZ326" s="145">
        <f>IF(AY326&gt;$AI$8,1,0)</f>
        <v>0</v>
      </c>
      <c r="BA326" s="148">
        <f>IF($R326=AX$17,AY326,0)</f>
        <v>0</v>
      </c>
      <c r="BB326" s="145">
        <v>2325</v>
      </c>
      <c r="BC326" s="148">
        <f>100*BB326/$AI326</f>
        <v>5.21090142991618</v>
      </c>
      <c r="BD326" s="145">
        <f>IF(BC326&gt;$AI$8,1,0)</f>
        <v>0</v>
      </c>
      <c r="BE326" s="148">
        <f>IF($R326=BB$17,BC326,0)</f>
        <v>0</v>
      </c>
      <c r="BF326" s="145">
        <v>0</v>
      </c>
      <c r="BG326" s="148">
        <f>100*BF326/$AI326</f>
        <v>0</v>
      </c>
      <c r="BH326" s="145">
        <f>IF(BG326&gt;$AI$8,1,0)</f>
        <v>0</v>
      </c>
      <c r="BI326" s="148">
        <f>IF($R326=BF$17,BG326,0)</f>
        <v>0</v>
      </c>
      <c r="BJ326" s="145">
        <v>0</v>
      </c>
      <c r="BK326" s="148">
        <f>100*BJ326/$AI326</f>
        <v>0</v>
      </c>
      <c r="BL326" s="145">
        <f>IF(BK326&gt;$AI$8,1,0)</f>
        <v>0</v>
      </c>
      <c r="BM326" s="148">
        <f>IF($R326=BJ$17,BK326,0)</f>
        <v>0</v>
      </c>
      <c r="BN326" s="145">
        <v>0</v>
      </c>
      <c r="BO326" s="148">
        <f>100*BN326/$AI326</f>
        <v>0</v>
      </c>
      <c r="BP326" s="145">
        <f>IF(BO326&gt;$AI$8,1,0)</f>
        <v>0</v>
      </c>
      <c r="BQ326" s="148">
        <f>IF($R326=BN$17,BO326,0)</f>
        <v>0</v>
      </c>
      <c r="BR326" s="145">
        <v>0</v>
      </c>
      <c r="BS326" s="148">
        <f>100*BR326/$AI326</f>
        <v>0</v>
      </c>
      <c r="BT326" s="145">
        <f>IF(BS326&gt;$AI$8,1,0)</f>
        <v>0</v>
      </c>
      <c r="BU326" s="148">
        <f>IF($R326=BR$17,BS326,0)</f>
        <v>0</v>
      </c>
      <c r="BV326" s="145">
        <v>0</v>
      </c>
      <c r="BW326" s="148">
        <f>100*BV326/$AI326</f>
        <v>0</v>
      </c>
      <c r="BX326" s="145">
        <f>IF(BW326&gt;$AI$8,1,0)</f>
        <v>0</v>
      </c>
      <c r="BY326" s="148">
        <f>IF($R326=BV$17,BW326,0)</f>
        <v>0</v>
      </c>
      <c r="BZ326" s="145">
        <v>0</v>
      </c>
      <c r="CA326" s="148">
        <f>100*BZ326/$AI326</f>
        <v>0</v>
      </c>
      <c r="CB326" s="145">
        <f>IF(CA326&gt;$AI$8,1,0)</f>
        <v>0</v>
      </c>
      <c r="CC326" s="148">
        <f>IF($R326=BZ$17,CA326,0)</f>
        <v>0</v>
      </c>
      <c r="CD326" s="145">
        <v>0</v>
      </c>
      <c r="CE326" s="148">
        <f>100*CD326/$AI326</f>
        <v>0</v>
      </c>
      <c r="CF326" s="145">
        <f>IF(CE326&gt;$AI$8,1,0)</f>
        <v>0</v>
      </c>
      <c r="CG326" s="148">
        <f>IF($R326=CD$17,CE326,0)</f>
        <v>0</v>
      </c>
      <c r="CH326" s="145">
        <v>0</v>
      </c>
      <c r="CI326" s="148">
        <f>100*CH326/$AI326</f>
        <v>0</v>
      </c>
      <c r="CJ326" s="145">
        <f>IF(CI326&gt;$AI$8,1,0)</f>
        <v>0</v>
      </c>
      <c r="CK326" s="148">
        <f>IF($R326=CH$17,CI326,0)</f>
        <v>0</v>
      </c>
      <c r="CL326" s="145">
        <v>799</v>
      </c>
      <c r="CM326" s="145">
        <v>0</v>
      </c>
      <c r="CN326" s="149"/>
    </row>
    <row r="327" ht="15.75" customHeight="1">
      <c r="A327" t="s" s="179">
        <v>3058</v>
      </c>
      <c r="B327" t="s" s="180">
        <v>101</v>
      </c>
      <c r="C327" t="s" s="180">
        <v>194</v>
      </c>
      <c r="D327" t="s" s="181">
        <v>104</v>
      </c>
      <c r="E327" t="s" s="182">
        <v>79</v>
      </c>
      <c r="F327" t="s" s="130">
        <v>46</v>
      </c>
      <c r="G327" t="s" s="130">
        <v>509</v>
      </c>
      <c r="H327" t="s" s="130">
        <v>2459</v>
      </c>
      <c r="I327" t="s" s="130">
        <v>64</v>
      </c>
      <c r="J327" t="s" s="130">
        <v>1733</v>
      </c>
      <c r="K327" t="s" s="183">
        <f>_xlfn.IFS(Q327=0,O327,T327=1,R327,U327=1,AA327,V327=1,AD327)</f>
        <v>2365</v>
      </c>
      <c r="L327" s="189">
        <f>_xlfn.IFS(Q327=0,P327,T327=1,S327,U327=1,AB327,V327=1,AE327)</f>
        <v>21.7277954</v>
      </c>
      <c r="M327" t="s" s="130">
        <f>IF(O327="Lab","over","under")</f>
        <v>2429</v>
      </c>
      <c r="N327" s="173">
        <v>0</v>
      </c>
      <c r="O327" t="s" s="184">
        <v>28</v>
      </c>
      <c r="P327" s="131">
        <f>AQ327</f>
        <v>41.1693925754267</v>
      </c>
      <c r="Q327" s="173">
        <f>T327+U327+V327</f>
        <v>1</v>
      </c>
      <c r="R327" t="s" s="185">
        <v>27</v>
      </c>
      <c r="S327" s="131">
        <f>AO327</f>
        <v>28.3167699095325</v>
      </c>
      <c r="T327" s="169"/>
      <c r="U327" s="173">
        <v>1</v>
      </c>
      <c r="V327" s="169"/>
      <c r="W327" s="169"/>
      <c r="X327" t="s" s="130">
        <f>IF($A327=Y327,"ok","bad")</f>
        <v>2430</v>
      </c>
      <c r="Y327" t="s" s="130">
        <v>3058</v>
      </c>
      <c r="Z327" t="s" s="130">
        <v>194</v>
      </c>
      <c r="AA327" t="s" s="186">
        <v>2365</v>
      </c>
      <c r="AB327" s="125">
        <f>100*AC327</f>
        <v>21.7277954</v>
      </c>
      <c r="AC327" s="191">
        <v>0.217277954</v>
      </c>
      <c r="AD327" t="s" s="187">
        <v>29</v>
      </c>
      <c r="AE327" s="125">
        <v>4.4476135</v>
      </c>
      <c r="AF327" s="191">
        <v>0.044476135</v>
      </c>
      <c r="AG327" s="169"/>
      <c r="AH327" s="173">
        <v>78161</v>
      </c>
      <c r="AI327" s="173">
        <v>44878</v>
      </c>
      <c r="AJ327" s="173">
        <v>150</v>
      </c>
      <c r="AK327" s="173">
        <v>5768</v>
      </c>
      <c r="AL327" s="173">
        <v>12708</v>
      </c>
      <c r="AM327" s="175">
        <f>100*AL327/$AI327</f>
        <v>28.3167699095325</v>
      </c>
      <c r="AN327" s="173">
        <f>IF(AM327&gt;$AI$8,1,0)</f>
        <v>0</v>
      </c>
      <c r="AO327" s="175">
        <f>IF($R327=AL$17,AM327,0)</f>
        <v>28.3167699095325</v>
      </c>
      <c r="AP327" s="173">
        <v>18476</v>
      </c>
      <c r="AQ327" s="175">
        <f>100*AP327/$AI327</f>
        <v>41.1693925754267</v>
      </c>
      <c r="AR327" s="173">
        <f>IF(AQ327&gt;$AI$8,1,0)</f>
        <v>0</v>
      </c>
      <c r="AS327" s="175">
        <f>IF($R327=AP$17,AQ327,0)</f>
        <v>0</v>
      </c>
      <c r="AT327" s="173">
        <v>1996</v>
      </c>
      <c r="AU327" s="175">
        <f>100*AT327/$AI327</f>
        <v>4.44761353001471</v>
      </c>
      <c r="AV327" s="173">
        <f>IF(AU327&gt;$AI$8,1,0)</f>
        <v>0</v>
      </c>
      <c r="AW327" s="175">
        <f>IF($R327=AT$17,AU327,0)</f>
        <v>0</v>
      </c>
      <c r="AX327" s="173">
        <v>9751</v>
      </c>
      <c r="AY327" s="175">
        <f>100*AX327/$AI327</f>
        <v>21.7277953562993</v>
      </c>
      <c r="AZ327" s="173">
        <f>IF(AY327&gt;$AI$8,1,0)</f>
        <v>0</v>
      </c>
      <c r="BA327" s="175">
        <f>IF($R327=AX$17,AY327,0)</f>
        <v>0</v>
      </c>
      <c r="BB327" s="173">
        <v>1947</v>
      </c>
      <c r="BC327" s="175">
        <f>100*BB327/$AI327</f>
        <v>4.33842862872677</v>
      </c>
      <c r="BD327" s="173">
        <f>IF(BC327&gt;$AI$8,1,0)</f>
        <v>0</v>
      </c>
      <c r="BE327" s="175">
        <f>IF($R327=BB$17,BC327,0)</f>
        <v>0</v>
      </c>
      <c r="BF327" s="173">
        <v>0</v>
      </c>
      <c r="BG327" s="175">
        <f>100*BF327/$AI327</f>
        <v>0</v>
      </c>
      <c r="BH327" s="173">
        <f>IF(BG327&gt;$AI$8,1,0)</f>
        <v>0</v>
      </c>
      <c r="BI327" s="175">
        <f>IF($R327=BF$17,BG327,0)</f>
        <v>0</v>
      </c>
      <c r="BJ327" s="173">
        <v>0</v>
      </c>
      <c r="BK327" s="175">
        <f>100*BJ327/$AI327</f>
        <v>0</v>
      </c>
      <c r="BL327" s="173">
        <f>IF(BK327&gt;$AI$8,1,0)</f>
        <v>0</v>
      </c>
      <c r="BM327" s="175">
        <f>IF($R327=BJ$17,BK327,0)</f>
        <v>0</v>
      </c>
      <c r="BN327" s="173">
        <v>0</v>
      </c>
      <c r="BO327" s="175">
        <f>100*BN327/$AI327</f>
        <v>0</v>
      </c>
      <c r="BP327" s="173">
        <f>IF(BO327&gt;$AI$8,1,0)</f>
        <v>0</v>
      </c>
      <c r="BQ327" s="175">
        <f>IF($R327=BN$17,BO327,0)</f>
        <v>0</v>
      </c>
      <c r="BR327" s="173">
        <v>0</v>
      </c>
      <c r="BS327" s="175">
        <f>100*BR327/$AI327</f>
        <v>0</v>
      </c>
      <c r="BT327" s="173">
        <f>IF(BS327&gt;$AI$8,1,0)</f>
        <v>0</v>
      </c>
      <c r="BU327" s="175">
        <f>IF($R327=BR$17,BS327,0)</f>
        <v>0</v>
      </c>
      <c r="BV327" s="173">
        <v>0</v>
      </c>
      <c r="BW327" s="175">
        <f>100*BV327/$AI327</f>
        <v>0</v>
      </c>
      <c r="BX327" s="173">
        <f>IF(BW327&gt;$AI$8,1,0)</f>
        <v>0</v>
      </c>
      <c r="BY327" s="175">
        <f>IF($R327=BV$17,BW327,0)</f>
        <v>0</v>
      </c>
      <c r="BZ327" s="173">
        <v>0</v>
      </c>
      <c r="CA327" s="175">
        <f>100*BZ327/$AI327</f>
        <v>0</v>
      </c>
      <c r="CB327" s="173">
        <f>IF(CA327&gt;$AI$8,1,0)</f>
        <v>0</v>
      </c>
      <c r="CC327" s="175">
        <f>IF($R327=BZ$17,CA327,0)</f>
        <v>0</v>
      </c>
      <c r="CD327" s="173">
        <v>0</v>
      </c>
      <c r="CE327" s="175">
        <f>100*CD327/$AI327</f>
        <v>0</v>
      </c>
      <c r="CF327" s="173">
        <f>IF(CE327&gt;$AI$8,1,0)</f>
        <v>0</v>
      </c>
      <c r="CG327" s="175">
        <f>IF($R327=CD$17,CE327,0)</f>
        <v>0</v>
      </c>
      <c r="CH327" s="173">
        <v>0</v>
      </c>
      <c r="CI327" s="175">
        <f>100*CH327/$AI327</f>
        <v>0</v>
      </c>
      <c r="CJ327" s="173">
        <f>IF(CI327&gt;$AI$8,1,0)</f>
        <v>0</v>
      </c>
      <c r="CK327" s="175">
        <f>IF($R327=CH$17,CI327,0)</f>
        <v>0</v>
      </c>
      <c r="CL327" s="173">
        <v>336</v>
      </c>
      <c r="CM327" s="173">
        <v>0</v>
      </c>
      <c r="CN327" s="176"/>
    </row>
    <row r="328" ht="15.75" customHeight="1">
      <c r="A328" t="s" s="179">
        <v>3059</v>
      </c>
      <c r="B328" t="s" s="180">
        <v>166</v>
      </c>
      <c r="C328" t="s" s="180">
        <v>3060</v>
      </c>
      <c r="D328" t="s" s="181">
        <v>169</v>
      </c>
      <c r="E328" t="s" s="188">
        <v>79</v>
      </c>
      <c r="F328" t="s" s="146">
        <v>46</v>
      </c>
      <c r="G328" t="s" s="146">
        <v>129</v>
      </c>
      <c r="H328" t="s" s="146">
        <v>3061</v>
      </c>
      <c r="I328" t="s" s="146">
        <v>49</v>
      </c>
      <c r="J328" t="s" s="146">
        <v>1733</v>
      </c>
      <c r="K328" t="s" s="183">
        <f>_xlfn.IFS(Q328=0,O328,T328=1,R328,U328=1,AA328,V328=1,AD328)</f>
        <v>27</v>
      </c>
      <c r="L328" s="189">
        <f>_xlfn.IFS(Q328=0,P328,T328=1,S328,U328=1,AB328,V328=1,AE328)</f>
        <v>32.737912705714</v>
      </c>
      <c r="M328" t="s" s="146">
        <f>IF(O328="Lab","over","under")</f>
        <v>2429</v>
      </c>
      <c r="N328" s="145">
        <v>0</v>
      </c>
      <c r="O328" t="s" s="184">
        <v>28</v>
      </c>
      <c r="P328" s="147">
        <f>AQ328</f>
        <v>38.6435653684964</v>
      </c>
      <c r="Q328" s="145">
        <f>T328+U328+V328</f>
        <v>1</v>
      </c>
      <c r="R328" t="s" s="185">
        <v>27</v>
      </c>
      <c r="S328" s="147">
        <f>AO328</f>
        <v>32.737912705714</v>
      </c>
      <c r="T328" s="145">
        <v>1</v>
      </c>
      <c r="U328" s="138"/>
      <c r="V328" s="138"/>
      <c r="W328" s="138"/>
      <c r="X328" t="s" s="146">
        <f>IF($A328=Y328,"ok","bad")</f>
        <v>2430</v>
      </c>
      <c r="Y328" t="s" s="146">
        <v>3059</v>
      </c>
      <c r="Z328" t="s" s="146">
        <v>3060</v>
      </c>
      <c r="AA328" t="s" s="186">
        <v>2365</v>
      </c>
      <c r="AB328" s="141">
        <f>100*AC328</f>
        <v>21.6881325</v>
      </c>
      <c r="AC328" s="190">
        <v>0.216881325</v>
      </c>
      <c r="AD328" t="s" s="187">
        <v>31</v>
      </c>
      <c r="AE328" s="141">
        <v>3.5776347</v>
      </c>
      <c r="AF328" s="190">
        <v>0.035776347</v>
      </c>
      <c r="AG328" s="138"/>
      <c r="AH328" s="145">
        <v>70154</v>
      </c>
      <c r="AI328" s="145">
        <v>39132</v>
      </c>
      <c r="AJ328" s="145">
        <v>134</v>
      </c>
      <c r="AK328" s="145">
        <v>2311</v>
      </c>
      <c r="AL328" s="145">
        <v>12811</v>
      </c>
      <c r="AM328" s="148">
        <f>100*AL328/$AI328</f>
        <v>32.737912705714</v>
      </c>
      <c r="AN328" s="145">
        <f>IF(AM328&gt;$AI$8,1,0)</f>
        <v>0</v>
      </c>
      <c r="AO328" s="148">
        <f>IF($R328=AL$17,AM328,0)</f>
        <v>32.737912705714</v>
      </c>
      <c r="AP328" s="145">
        <v>15122</v>
      </c>
      <c r="AQ328" s="148">
        <f>100*AP328/$AI328</f>
        <v>38.6435653684964</v>
      </c>
      <c r="AR328" s="145">
        <f>IF(AQ328&gt;$AI$8,1,0)</f>
        <v>0</v>
      </c>
      <c r="AS328" s="148">
        <f>IF($R328=AP$17,AQ328,0)</f>
        <v>0</v>
      </c>
      <c r="AT328" s="145">
        <v>1166</v>
      </c>
      <c r="AU328" s="148">
        <f>100*AT328/$AI328</f>
        <v>2.97965859143412</v>
      </c>
      <c r="AV328" s="145">
        <f>IF(AU328&gt;$AI$8,1,0)</f>
        <v>0</v>
      </c>
      <c r="AW328" s="148">
        <f>IF($R328=AT$17,AU328,0)</f>
        <v>0</v>
      </c>
      <c r="AX328" s="145">
        <v>8487</v>
      </c>
      <c r="AY328" s="148">
        <f>100*AX328/$AI328</f>
        <v>21.688132474701</v>
      </c>
      <c r="AZ328" s="145">
        <f>IF(AY328&gt;$AI$8,1,0)</f>
        <v>0</v>
      </c>
      <c r="BA328" s="148">
        <f>IF($R328=AX$17,AY328,0)</f>
        <v>0</v>
      </c>
      <c r="BB328" s="145">
        <v>1400</v>
      </c>
      <c r="BC328" s="148">
        <f>100*BB328/$AI328</f>
        <v>3.57763467239088</v>
      </c>
      <c r="BD328" s="145">
        <f>IF(BC328&gt;$AI$8,1,0)</f>
        <v>0</v>
      </c>
      <c r="BE328" s="148">
        <f>IF($R328=BB$17,BC328,0)</f>
        <v>0</v>
      </c>
      <c r="BF328" s="145">
        <v>0</v>
      </c>
      <c r="BG328" s="148">
        <f>100*BF328/$AI328</f>
        <v>0</v>
      </c>
      <c r="BH328" s="145">
        <f>IF(BG328&gt;$AI$8,1,0)</f>
        <v>0</v>
      </c>
      <c r="BI328" s="148">
        <f>IF($R328=BF$17,BG328,0)</f>
        <v>0</v>
      </c>
      <c r="BJ328" s="145">
        <v>0</v>
      </c>
      <c r="BK328" s="148">
        <f>100*BJ328/$AI328</f>
        <v>0</v>
      </c>
      <c r="BL328" s="145">
        <f>IF(BK328&gt;$AI$8,1,0)</f>
        <v>0</v>
      </c>
      <c r="BM328" s="148">
        <f>IF($R328=BJ$17,BK328,0)</f>
        <v>0</v>
      </c>
      <c r="BN328" s="145">
        <v>0</v>
      </c>
      <c r="BO328" s="148">
        <f>100*BN328/$AI328</f>
        <v>0</v>
      </c>
      <c r="BP328" s="145">
        <f>IF(BO328&gt;$AI$8,1,0)</f>
        <v>0</v>
      </c>
      <c r="BQ328" s="148">
        <f>IF($R328=BN$17,BO328,0)</f>
        <v>0</v>
      </c>
      <c r="BR328" s="145">
        <v>0</v>
      </c>
      <c r="BS328" s="148">
        <f>100*BR328/$AI328</f>
        <v>0</v>
      </c>
      <c r="BT328" s="145">
        <f>IF(BS328&gt;$AI$8,1,0)</f>
        <v>0</v>
      </c>
      <c r="BU328" s="148">
        <f>IF($R328=BR$17,BS328,0)</f>
        <v>0</v>
      </c>
      <c r="BV328" s="145">
        <v>0</v>
      </c>
      <c r="BW328" s="148">
        <f>100*BV328/$AI328</f>
        <v>0</v>
      </c>
      <c r="BX328" s="145">
        <f>IF(BW328&gt;$AI$8,1,0)</f>
        <v>0</v>
      </c>
      <c r="BY328" s="148">
        <f>IF($R328=BV$17,BW328,0)</f>
        <v>0</v>
      </c>
      <c r="BZ328" s="145">
        <v>0</v>
      </c>
      <c r="CA328" s="148">
        <f>100*BZ328/$AI328</f>
        <v>0</v>
      </c>
      <c r="CB328" s="145">
        <f>IF(CA328&gt;$AI$8,1,0)</f>
        <v>0</v>
      </c>
      <c r="CC328" s="148">
        <f>IF($R328=BZ$17,CA328,0)</f>
        <v>0</v>
      </c>
      <c r="CD328" s="145">
        <v>0</v>
      </c>
      <c r="CE328" s="148">
        <f>100*CD328/$AI328</f>
        <v>0</v>
      </c>
      <c r="CF328" s="145">
        <f>IF(CE328&gt;$AI$8,1,0)</f>
        <v>0</v>
      </c>
      <c r="CG328" s="148">
        <f>IF($R328=CD$17,CE328,0)</f>
        <v>0</v>
      </c>
      <c r="CH328" s="145">
        <v>0</v>
      </c>
      <c r="CI328" s="148">
        <f>100*CH328/$AI328</f>
        <v>0</v>
      </c>
      <c r="CJ328" s="145">
        <f>IF(CI328&gt;$AI$8,1,0)</f>
        <v>0</v>
      </c>
      <c r="CK328" s="148">
        <f>IF($R328=CH$17,CI328,0)</f>
        <v>0</v>
      </c>
      <c r="CL328" s="145">
        <v>968</v>
      </c>
      <c r="CM328" s="145">
        <v>0</v>
      </c>
      <c r="CN328" s="149"/>
    </row>
    <row r="329" ht="15.75" customHeight="1">
      <c r="A329" t="s" s="179">
        <v>3062</v>
      </c>
      <c r="B329" t="s" s="180">
        <v>84</v>
      </c>
      <c r="C329" t="s" s="180">
        <v>3063</v>
      </c>
      <c r="D329" t="s" s="181">
        <v>86</v>
      </c>
      <c r="E329" t="s" s="182">
        <v>79</v>
      </c>
      <c r="F329" t="s" s="130">
        <v>46</v>
      </c>
      <c r="G329" t="s" s="130">
        <v>3064</v>
      </c>
      <c r="H329" t="s" s="130">
        <v>3065</v>
      </c>
      <c r="I329" t="s" s="130">
        <v>64</v>
      </c>
      <c r="J329" t="s" s="130">
        <v>1733</v>
      </c>
      <c r="K329" t="s" s="183">
        <f>_xlfn.IFS(Q329=0,O329,T329=1,R329,U329=1,AA329,V329=1,AD329)</f>
        <v>27</v>
      </c>
      <c r="L329" s="189">
        <f>_xlfn.IFS(Q329=0,P329,T329=1,S329,U329=1,AB329,V329=1,AE329)</f>
        <v>33.2030677543843</v>
      </c>
      <c r="M329" t="s" s="130">
        <f>IF(O329="Lab","over","under")</f>
        <v>2429</v>
      </c>
      <c r="N329" s="173">
        <v>0</v>
      </c>
      <c r="O329" t="s" s="184">
        <v>28</v>
      </c>
      <c r="P329" s="131">
        <f>AQ329</f>
        <v>34.7345024669044</v>
      </c>
      <c r="Q329" s="173">
        <f>T329+U329+V329</f>
        <v>1</v>
      </c>
      <c r="R329" t="s" s="185">
        <v>27</v>
      </c>
      <c r="S329" s="131">
        <f>AO329</f>
        <v>33.2030677543843</v>
      </c>
      <c r="T329" s="173">
        <v>1</v>
      </c>
      <c r="U329" s="169"/>
      <c r="V329" s="169"/>
      <c r="W329" s="169"/>
      <c r="X329" t="s" s="130">
        <f>IF($A329=Y329,"ok","bad")</f>
        <v>2430</v>
      </c>
      <c r="Y329" t="s" s="130">
        <v>3062</v>
      </c>
      <c r="Z329" t="s" s="130">
        <v>3063</v>
      </c>
      <c r="AA329" t="s" s="186">
        <v>2365</v>
      </c>
      <c r="AB329" s="125">
        <f>100*AC329</f>
        <v>21.618387</v>
      </c>
      <c r="AC329" s="191">
        <v>0.21618387</v>
      </c>
      <c r="AD329" t="s" s="187">
        <v>29</v>
      </c>
      <c r="AE329" s="125">
        <v>3.8517903</v>
      </c>
      <c r="AF329" s="191">
        <v>0.038517903</v>
      </c>
      <c r="AG329" s="169"/>
      <c r="AH329" s="173">
        <v>70002</v>
      </c>
      <c r="AI329" s="173">
        <v>40942</v>
      </c>
      <c r="AJ329" s="173">
        <v>120</v>
      </c>
      <c r="AK329" s="173">
        <v>627</v>
      </c>
      <c r="AL329" s="173">
        <v>13594</v>
      </c>
      <c r="AM329" s="175">
        <f>100*AL329/$AI329</f>
        <v>33.2030677543843</v>
      </c>
      <c r="AN329" s="173">
        <f>IF(AM329&gt;$AI$8,1,0)</f>
        <v>0</v>
      </c>
      <c r="AO329" s="175">
        <f>IF($R329=AL$17,AM329,0)</f>
        <v>33.2030677543843</v>
      </c>
      <c r="AP329" s="173">
        <v>14221</v>
      </c>
      <c r="AQ329" s="175">
        <f>100*AP329/$AI329</f>
        <v>34.7345024669044</v>
      </c>
      <c r="AR329" s="173">
        <f>IF(AQ329&gt;$AI$8,1,0)</f>
        <v>0</v>
      </c>
      <c r="AS329" s="175">
        <f>IF($R329=AP$17,AQ329,0)</f>
        <v>0</v>
      </c>
      <c r="AT329" s="173">
        <v>1577</v>
      </c>
      <c r="AU329" s="175">
        <f>100*AT329/$AI329</f>
        <v>3.85179033755068</v>
      </c>
      <c r="AV329" s="173">
        <f>IF(AU329&gt;$AI$8,1,0)</f>
        <v>0</v>
      </c>
      <c r="AW329" s="175">
        <f>IF($R329=AT$17,AU329,0)</f>
        <v>0</v>
      </c>
      <c r="AX329" s="173">
        <v>8851</v>
      </c>
      <c r="AY329" s="175">
        <f>100*AX329/$AI329</f>
        <v>21.6183869864687</v>
      </c>
      <c r="AZ329" s="173">
        <f>IF(AY329&gt;$AI$8,1,0)</f>
        <v>0</v>
      </c>
      <c r="BA329" s="175">
        <f>IF($R329=AX$17,AY329,0)</f>
        <v>0</v>
      </c>
      <c r="BB329" s="173">
        <v>1207</v>
      </c>
      <c r="BC329" s="175">
        <f>100*BB329/$AI329</f>
        <v>2.94807288359142</v>
      </c>
      <c r="BD329" s="173">
        <f>IF(BC329&gt;$AI$8,1,0)</f>
        <v>0</v>
      </c>
      <c r="BE329" s="175">
        <f>IF($R329=BB$17,BC329,0)</f>
        <v>0</v>
      </c>
      <c r="BF329" s="173">
        <v>0</v>
      </c>
      <c r="BG329" s="175">
        <f>100*BF329/$AI329</f>
        <v>0</v>
      </c>
      <c r="BH329" s="173">
        <f>IF(BG329&gt;$AI$8,1,0)</f>
        <v>0</v>
      </c>
      <c r="BI329" s="175">
        <f>IF($R329=BF$17,BG329,0)</f>
        <v>0</v>
      </c>
      <c r="BJ329" s="173">
        <v>0</v>
      </c>
      <c r="BK329" s="175">
        <f>100*BJ329/$AI329</f>
        <v>0</v>
      </c>
      <c r="BL329" s="173">
        <f>IF(BK329&gt;$AI$8,1,0)</f>
        <v>0</v>
      </c>
      <c r="BM329" s="175">
        <f>IF($R329=BJ$17,BK329,0)</f>
        <v>0</v>
      </c>
      <c r="BN329" s="173">
        <v>0</v>
      </c>
      <c r="BO329" s="175">
        <f>100*BN329/$AI329</f>
        <v>0</v>
      </c>
      <c r="BP329" s="173">
        <f>IF(BO329&gt;$AI$8,1,0)</f>
        <v>0</v>
      </c>
      <c r="BQ329" s="175">
        <f>IF($R329=BN$17,BO329,0)</f>
        <v>0</v>
      </c>
      <c r="BR329" s="173">
        <v>0</v>
      </c>
      <c r="BS329" s="175">
        <f>100*BR329/$AI329</f>
        <v>0</v>
      </c>
      <c r="BT329" s="173">
        <f>IF(BS329&gt;$AI$8,1,0)</f>
        <v>0</v>
      </c>
      <c r="BU329" s="175">
        <f>IF($R329=BR$17,BS329,0)</f>
        <v>0</v>
      </c>
      <c r="BV329" s="173">
        <v>0</v>
      </c>
      <c r="BW329" s="175">
        <f>100*BV329/$AI329</f>
        <v>0</v>
      </c>
      <c r="BX329" s="173">
        <f>IF(BW329&gt;$AI$8,1,0)</f>
        <v>0</v>
      </c>
      <c r="BY329" s="175">
        <f>IF($R329=BV$17,BW329,0)</f>
        <v>0</v>
      </c>
      <c r="BZ329" s="173">
        <v>0</v>
      </c>
      <c r="CA329" s="175">
        <f>100*BZ329/$AI329</f>
        <v>0</v>
      </c>
      <c r="CB329" s="173">
        <f>IF(CA329&gt;$AI$8,1,0)</f>
        <v>0</v>
      </c>
      <c r="CC329" s="175">
        <f>IF($R329=BZ$17,CA329,0)</f>
        <v>0</v>
      </c>
      <c r="CD329" s="173">
        <v>0</v>
      </c>
      <c r="CE329" s="175">
        <f>100*CD329/$AI329</f>
        <v>0</v>
      </c>
      <c r="CF329" s="173">
        <f>IF(CE329&gt;$AI$8,1,0)</f>
        <v>0</v>
      </c>
      <c r="CG329" s="175">
        <f>IF($R329=CD$17,CE329,0)</f>
        <v>0</v>
      </c>
      <c r="CH329" s="173">
        <v>0</v>
      </c>
      <c r="CI329" s="175">
        <f>100*CH329/$AI329</f>
        <v>0</v>
      </c>
      <c r="CJ329" s="173">
        <f>IF(CI329&gt;$AI$8,1,0)</f>
        <v>0</v>
      </c>
      <c r="CK329" s="175">
        <f>IF($R329=CH$17,CI329,0)</f>
        <v>0</v>
      </c>
      <c r="CL329" s="173">
        <v>0</v>
      </c>
      <c r="CM329" s="173">
        <v>0</v>
      </c>
      <c r="CN329" s="176"/>
    </row>
    <row r="330" ht="15.75" customHeight="1">
      <c r="A330" t="s" s="179">
        <v>3066</v>
      </c>
      <c r="B330" t="s" s="180">
        <v>75</v>
      </c>
      <c r="C330" t="s" s="180">
        <v>134</v>
      </c>
      <c r="D330" t="s" s="181">
        <v>78</v>
      </c>
      <c r="E330" t="s" s="188">
        <v>79</v>
      </c>
      <c r="F330" t="s" s="146">
        <v>46</v>
      </c>
      <c r="G330" t="s" s="146">
        <v>3067</v>
      </c>
      <c r="H330" t="s" s="146">
        <v>3068</v>
      </c>
      <c r="I330" t="s" s="146">
        <v>49</v>
      </c>
      <c r="J330" t="s" s="146">
        <v>1733</v>
      </c>
      <c r="K330" t="s" s="183">
        <f>_xlfn.IFS(Q330=0,O330,T330=1,R330,U330=1,AA330,V330=1,AD330)</f>
        <v>2943</v>
      </c>
      <c r="L330" s="189">
        <f>_xlfn.IFS(Q330=0,P330,T330=1,S330,U330=1,AB330,V330=1,AE330)</f>
        <v>9.2708888</v>
      </c>
      <c r="M330" t="s" s="146">
        <f>IF(O330="Lab","over","under")</f>
        <v>2429</v>
      </c>
      <c r="N330" s="145">
        <v>0</v>
      </c>
      <c r="O330" t="s" s="184">
        <v>28</v>
      </c>
      <c r="P330" s="147">
        <f>AQ330</f>
        <v>32.4896221394359</v>
      </c>
      <c r="Q330" s="145">
        <f>T330+U330+V330</f>
        <v>1</v>
      </c>
      <c r="R330" t="s" s="185">
        <v>27</v>
      </c>
      <c r="S330" s="147">
        <f>AO330</f>
        <v>28.7025013304949</v>
      </c>
      <c r="T330" s="138"/>
      <c r="U330" s="145">
        <v>0</v>
      </c>
      <c r="V330" s="145">
        <v>1</v>
      </c>
      <c r="W330" s="138"/>
      <c r="X330" t="s" s="146">
        <f>IF($A330=Y330,"ok","bad")</f>
        <v>2430</v>
      </c>
      <c r="Y330" t="s" s="146">
        <v>3066</v>
      </c>
      <c r="Z330" t="s" s="146">
        <v>134</v>
      </c>
      <c r="AA330" t="s" s="186">
        <v>2365</v>
      </c>
      <c r="AB330" s="141">
        <f>100*AC330</f>
        <v>21.5880788</v>
      </c>
      <c r="AC330" s="190">
        <v>0.215880788</v>
      </c>
      <c r="AD330" t="s" s="187">
        <v>31</v>
      </c>
      <c r="AE330" s="141">
        <v>9.2708888</v>
      </c>
      <c r="AF330" s="190">
        <v>0.092708888</v>
      </c>
      <c r="AG330" s="138"/>
      <c r="AH330" s="145">
        <v>76233</v>
      </c>
      <c r="AI330" s="145">
        <v>46975</v>
      </c>
      <c r="AJ330" s="145">
        <v>164</v>
      </c>
      <c r="AK330" s="145">
        <v>1779</v>
      </c>
      <c r="AL330" s="145">
        <v>13483</v>
      </c>
      <c r="AM330" s="148">
        <f>100*AL330/$AI330</f>
        <v>28.7025013304949</v>
      </c>
      <c r="AN330" s="145">
        <f>IF(AM330&gt;$AI$8,1,0)</f>
        <v>0</v>
      </c>
      <c r="AO330" s="148">
        <f>IF($R330=AL$17,AM330,0)</f>
        <v>28.7025013304949</v>
      </c>
      <c r="AP330" s="145">
        <v>15262</v>
      </c>
      <c r="AQ330" s="148">
        <f>100*AP330/$AI330</f>
        <v>32.4896221394359</v>
      </c>
      <c r="AR330" s="145">
        <f>IF(AQ330&gt;$AI$8,1,0)</f>
        <v>0</v>
      </c>
      <c r="AS330" s="148">
        <f>IF($R330=AP$17,AQ330,0)</f>
        <v>0</v>
      </c>
      <c r="AT330" s="145">
        <v>2445</v>
      </c>
      <c r="AU330" s="148">
        <f>100*AT330/$AI330</f>
        <v>5.20489622139436</v>
      </c>
      <c r="AV330" s="145">
        <f>IF(AU330&gt;$AI$8,1,0)</f>
        <v>0</v>
      </c>
      <c r="AW330" s="148">
        <f>IF($R330=AT$17,AU330,0)</f>
        <v>0</v>
      </c>
      <c r="AX330" s="145">
        <v>10141</v>
      </c>
      <c r="AY330" s="148">
        <f>100*AX330/$AI330</f>
        <v>21.5880787653007</v>
      </c>
      <c r="AZ330" s="145">
        <f>IF(AY330&gt;$AI$8,1,0)</f>
        <v>0</v>
      </c>
      <c r="BA330" s="148">
        <f>IF($R330=AX$17,AY330,0)</f>
        <v>0</v>
      </c>
      <c r="BB330" s="145">
        <v>4355</v>
      </c>
      <c r="BC330" s="148">
        <f>100*BB330/$AI330</f>
        <v>9.270888770622671</v>
      </c>
      <c r="BD330" s="145">
        <f>IF(BC330&gt;$AI$8,1,0)</f>
        <v>0</v>
      </c>
      <c r="BE330" s="148">
        <f>IF($R330=BB$17,BC330,0)</f>
        <v>0</v>
      </c>
      <c r="BF330" s="145">
        <v>0</v>
      </c>
      <c r="BG330" s="148">
        <f>100*BF330/$AI330</f>
        <v>0</v>
      </c>
      <c r="BH330" s="145">
        <f>IF(BG330&gt;$AI$8,1,0)</f>
        <v>0</v>
      </c>
      <c r="BI330" s="148">
        <f>IF($R330=BF$17,BG330,0)</f>
        <v>0</v>
      </c>
      <c r="BJ330" s="145">
        <v>0</v>
      </c>
      <c r="BK330" s="148">
        <f>100*BJ330/$AI330</f>
        <v>0</v>
      </c>
      <c r="BL330" s="145">
        <f>IF(BK330&gt;$AI$8,1,0)</f>
        <v>0</v>
      </c>
      <c r="BM330" s="148">
        <f>IF($R330=BJ$17,BK330,0)</f>
        <v>0</v>
      </c>
      <c r="BN330" s="145">
        <v>0</v>
      </c>
      <c r="BO330" s="148">
        <f>100*BN330/$AI330</f>
        <v>0</v>
      </c>
      <c r="BP330" s="145">
        <f>IF(BO330&gt;$AI$8,1,0)</f>
        <v>0</v>
      </c>
      <c r="BQ330" s="148">
        <f>IF($R330=BN$17,BO330,0)</f>
        <v>0</v>
      </c>
      <c r="BR330" s="145">
        <v>0</v>
      </c>
      <c r="BS330" s="148">
        <f>100*BR330/$AI330</f>
        <v>0</v>
      </c>
      <c r="BT330" s="145">
        <f>IF(BS330&gt;$AI$8,1,0)</f>
        <v>0</v>
      </c>
      <c r="BU330" s="148">
        <f>IF($R330=BR$17,BS330,0)</f>
        <v>0</v>
      </c>
      <c r="BV330" s="145">
        <v>0</v>
      </c>
      <c r="BW330" s="148">
        <f>100*BV330/$AI330</f>
        <v>0</v>
      </c>
      <c r="BX330" s="145">
        <f>IF(BW330&gt;$AI$8,1,0)</f>
        <v>0</v>
      </c>
      <c r="BY330" s="148">
        <f>IF($R330=BV$17,BW330,0)</f>
        <v>0</v>
      </c>
      <c r="BZ330" s="145">
        <v>0</v>
      </c>
      <c r="CA330" s="148">
        <f>100*BZ330/$AI330</f>
        <v>0</v>
      </c>
      <c r="CB330" s="145">
        <f>IF(CA330&gt;$AI$8,1,0)</f>
        <v>0</v>
      </c>
      <c r="CC330" s="148">
        <f>IF($R330=BZ$17,CA330,0)</f>
        <v>0</v>
      </c>
      <c r="CD330" s="145">
        <v>0</v>
      </c>
      <c r="CE330" s="148">
        <f>100*CD330/$AI330</f>
        <v>0</v>
      </c>
      <c r="CF330" s="145">
        <f>IF(CE330&gt;$AI$8,1,0)</f>
        <v>0</v>
      </c>
      <c r="CG330" s="148">
        <f>IF($R330=CD$17,CE330,0)</f>
        <v>0</v>
      </c>
      <c r="CH330" s="145">
        <v>0</v>
      </c>
      <c r="CI330" s="148">
        <f>100*CH330/$AI330</f>
        <v>0</v>
      </c>
      <c r="CJ330" s="145">
        <f>IF(CI330&gt;$AI$8,1,0)</f>
        <v>0</v>
      </c>
      <c r="CK330" s="148">
        <f>IF($R330=CH$17,CI330,0)</f>
        <v>0</v>
      </c>
      <c r="CL330" s="145">
        <v>0</v>
      </c>
      <c r="CM330" s="145">
        <v>0</v>
      </c>
      <c r="CN330" s="149"/>
    </row>
    <row r="331" ht="15.75" customHeight="1">
      <c r="A331" t="s" s="179">
        <v>3069</v>
      </c>
      <c r="B331" t="s" s="180">
        <v>101</v>
      </c>
      <c r="C331" t="s" s="180">
        <v>355</v>
      </c>
      <c r="D331" t="s" s="181">
        <v>104</v>
      </c>
      <c r="E331" t="s" s="182">
        <v>79</v>
      </c>
      <c r="F331" t="s" s="130">
        <v>46</v>
      </c>
      <c r="G331" t="s" s="130">
        <v>777</v>
      </c>
      <c r="H331" t="s" s="130">
        <v>3070</v>
      </c>
      <c r="I331" t="s" s="130">
        <v>64</v>
      </c>
      <c r="J331" t="s" s="130">
        <v>1733</v>
      </c>
      <c r="K331" t="s" s="183">
        <f>_xlfn.IFS(Q331=0,O331,T331=1,R331,U331=1,AA331,V331=1,AD331)</f>
        <v>2943</v>
      </c>
      <c r="L331" s="189">
        <f>_xlfn.IFS(Q331=0,P331,T331=1,S331,U331=1,AB331,V331=1,AE331)</f>
        <v>8.8466795</v>
      </c>
      <c r="M331" t="s" s="130">
        <f>IF(O331="Lab","over","under")</f>
        <v>2429</v>
      </c>
      <c r="N331" s="173">
        <v>0</v>
      </c>
      <c r="O331" t="s" s="184">
        <v>28</v>
      </c>
      <c r="P331" s="131">
        <f>AQ331</f>
        <v>40.5264646274214</v>
      </c>
      <c r="Q331" s="173">
        <f>T331+U331+V331</f>
        <v>1</v>
      </c>
      <c r="R331" t="s" s="185">
        <v>27</v>
      </c>
      <c r="S331" s="131">
        <f>AO331</f>
        <v>25.6256775227412</v>
      </c>
      <c r="T331" s="169"/>
      <c r="U331" s="173">
        <v>0</v>
      </c>
      <c r="V331" s="173">
        <v>1</v>
      </c>
      <c r="W331" s="169"/>
      <c r="X331" t="s" s="130">
        <f>IF($A331=Y331,"ok","bad")</f>
        <v>2430</v>
      </c>
      <c r="Y331" t="s" s="130">
        <v>3069</v>
      </c>
      <c r="Z331" t="s" s="130">
        <v>355</v>
      </c>
      <c r="AA331" t="s" s="186">
        <v>2365</v>
      </c>
      <c r="AB331" s="125">
        <f>100*AC331</f>
        <v>21.5181223</v>
      </c>
      <c r="AC331" s="191">
        <v>0.215181223</v>
      </c>
      <c r="AD331" t="s" s="187">
        <v>31</v>
      </c>
      <c r="AE331" s="125">
        <v>8.8466795</v>
      </c>
      <c r="AF331" s="191">
        <v>0.088466795</v>
      </c>
      <c r="AG331" s="169"/>
      <c r="AH331" s="173">
        <v>77207</v>
      </c>
      <c r="AI331" s="173">
        <v>42434</v>
      </c>
      <c r="AJ331" s="173">
        <v>111</v>
      </c>
      <c r="AK331" s="173">
        <v>6323</v>
      </c>
      <c r="AL331" s="173">
        <v>10874</v>
      </c>
      <c r="AM331" s="175">
        <f>100*AL331/$AI331</f>
        <v>25.6256775227412</v>
      </c>
      <c r="AN331" s="173">
        <f>IF(AM331&gt;$AI$8,1,0)</f>
        <v>0</v>
      </c>
      <c r="AO331" s="175">
        <f>IF($R331=AL$17,AM331,0)</f>
        <v>25.6256775227412</v>
      </c>
      <c r="AP331" s="173">
        <v>17197</v>
      </c>
      <c r="AQ331" s="175">
        <f>100*AP331/$AI331</f>
        <v>40.5264646274214</v>
      </c>
      <c r="AR331" s="173">
        <f>IF(AQ331&gt;$AI$8,1,0)</f>
        <v>0</v>
      </c>
      <c r="AS331" s="175">
        <f>IF($R331=AP$17,AQ331,0)</f>
        <v>0</v>
      </c>
      <c r="AT331" s="173">
        <v>1478</v>
      </c>
      <c r="AU331" s="175">
        <f>100*AT331/$AI331</f>
        <v>3.48305603996795</v>
      </c>
      <c r="AV331" s="173">
        <f>IF(AU331&gt;$AI$8,1,0)</f>
        <v>0</v>
      </c>
      <c r="AW331" s="175">
        <f>IF($R331=AT$17,AU331,0)</f>
        <v>0</v>
      </c>
      <c r="AX331" s="173">
        <v>9131</v>
      </c>
      <c r="AY331" s="175">
        <f>100*AX331/$AI331</f>
        <v>21.5181222604515</v>
      </c>
      <c r="AZ331" s="173">
        <f>IF(AY331&gt;$AI$8,1,0)</f>
        <v>0</v>
      </c>
      <c r="BA331" s="175">
        <f>IF($R331=AX$17,AY331,0)</f>
        <v>0</v>
      </c>
      <c r="BB331" s="173">
        <v>3754</v>
      </c>
      <c r="BC331" s="175">
        <f>100*BB331/$AI331</f>
        <v>8.846679549417919</v>
      </c>
      <c r="BD331" s="173">
        <f>IF(BC331&gt;$AI$8,1,0)</f>
        <v>0</v>
      </c>
      <c r="BE331" s="175">
        <f>IF($R331=BB$17,BC331,0)</f>
        <v>0</v>
      </c>
      <c r="BF331" s="173">
        <v>0</v>
      </c>
      <c r="BG331" s="175">
        <f>100*BF331/$AI331</f>
        <v>0</v>
      </c>
      <c r="BH331" s="173">
        <f>IF(BG331&gt;$AI$8,1,0)</f>
        <v>0</v>
      </c>
      <c r="BI331" s="175">
        <f>IF($R331=BF$17,BG331,0)</f>
        <v>0</v>
      </c>
      <c r="BJ331" s="173">
        <v>0</v>
      </c>
      <c r="BK331" s="175">
        <f>100*BJ331/$AI331</f>
        <v>0</v>
      </c>
      <c r="BL331" s="173">
        <f>IF(BK331&gt;$AI$8,1,0)</f>
        <v>0</v>
      </c>
      <c r="BM331" s="175">
        <f>IF($R331=BJ$17,BK331,0)</f>
        <v>0</v>
      </c>
      <c r="BN331" s="173">
        <v>0</v>
      </c>
      <c r="BO331" s="175">
        <f>100*BN331/$AI331</f>
        <v>0</v>
      </c>
      <c r="BP331" s="173">
        <f>IF(BO331&gt;$AI$8,1,0)</f>
        <v>0</v>
      </c>
      <c r="BQ331" s="175">
        <f>IF($R331=BN$17,BO331,0)</f>
        <v>0</v>
      </c>
      <c r="BR331" s="173">
        <v>0</v>
      </c>
      <c r="BS331" s="175">
        <f>100*BR331/$AI331</f>
        <v>0</v>
      </c>
      <c r="BT331" s="173">
        <f>IF(BS331&gt;$AI$8,1,0)</f>
        <v>0</v>
      </c>
      <c r="BU331" s="175">
        <f>IF($R331=BR$17,BS331,0)</f>
        <v>0</v>
      </c>
      <c r="BV331" s="173">
        <v>0</v>
      </c>
      <c r="BW331" s="175">
        <f>100*BV331/$AI331</f>
        <v>0</v>
      </c>
      <c r="BX331" s="173">
        <f>IF(BW331&gt;$AI$8,1,0)</f>
        <v>0</v>
      </c>
      <c r="BY331" s="175">
        <f>IF($R331=BV$17,BW331,0)</f>
        <v>0</v>
      </c>
      <c r="BZ331" s="173">
        <v>0</v>
      </c>
      <c r="CA331" s="175">
        <f>100*BZ331/$AI331</f>
        <v>0</v>
      </c>
      <c r="CB331" s="173">
        <f>IF(CA331&gt;$AI$8,1,0)</f>
        <v>0</v>
      </c>
      <c r="CC331" s="175">
        <f>IF($R331=BZ$17,CA331,0)</f>
        <v>0</v>
      </c>
      <c r="CD331" s="173">
        <v>0</v>
      </c>
      <c r="CE331" s="175">
        <f>100*CD331/$AI331</f>
        <v>0</v>
      </c>
      <c r="CF331" s="173">
        <f>IF(CE331&gt;$AI$8,1,0)</f>
        <v>0</v>
      </c>
      <c r="CG331" s="175">
        <f>IF($R331=CD$17,CE331,0)</f>
        <v>0</v>
      </c>
      <c r="CH331" s="173">
        <v>0</v>
      </c>
      <c r="CI331" s="175">
        <f>100*CH331/$AI331</f>
        <v>0</v>
      </c>
      <c r="CJ331" s="173">
        <f>IF(CI331&gt;$AI$8,1,0)</f>
        <v>0</v>
      </c>
      <c r="CK331" s="175">
        <f>IF($R331=CH$17,CI331,0)</f>
        <v>0</v>
      </c>
      <c r="CL331" s="173">
        <v>75</v>
      </c>
      <c r="CM331" s="173">
        <v>0</v>
      </c>
      <c r="CN331" s="176"/>
    </row>
    <row r="332" ht="15.75" customHeight="1">
      <c r="A332" t="s" s="179">
        <v>3071</v>
      </c>
      <c r="B332" t="s" s="180">
        <v>101</v>
      </c>
      <c r="C332" t="s" s="180">
        <v>3072</v>
      </c>
      <c r="D332" t="s" s="181">
        <v>104</v>
      </c>
      <c r="E332" t="s" s="188">
        <v>79</v>
      </c>
      <c r="F332" t="s" s="146">
        <v>46</v>
      </c>
      <c r="G332" t="s" s="146">
        <v>3073</v>
      </c>
      <c r="H332" t="s" s="146">
        <v>3074</v>
      </c>
      <c r="I332" t="s" s="146">
        <v>64</v>
      </c>
      <c r="J332" t="s" s="146">
        <v>1733</v>
      </c>
      <c r="K332" t="s" s="183">
        <f>_xlfn.IFS(Q332=0,O332,T332=1,R332,U332=1,AA332,V332=1,AD332)</f>
        <v>2365</v>
      </c>
      <c r="L332" s="189">
        <f>_xlfn.IFS(Q332=0,P332,T332=1,S332,U332=1,AB332,V332=1,AE332)</f>
        <v>21.498238</v>
      </c>
      <c r="M332" t="s" s="146">
        <f>IF(O332="Lab","over","under")</f>
        <v>2429</v>
      </c>
      <c r="N332" s="145">
        <v>0</v>
      </c>
      <c r="O332" t="s" s="184">
        <v>28</v>
      </c>
      <c r="P332" s="147">
        <f>AQ332</f>
        <v>40.3182903262476</v>
      </c>
      <c r="Q332" s="145">
        <f>T332+U332+V332</f>
        <v>1</v>
      </c>
      <c r="R332" t="s" s="185">
        <v>27</v>
      </c>
      <c r="S332" s="147">
        <f>AO332</f>
        <v>27.845856542003</v>
      </c>
      <c r="T332" s="138"/>
      <c r="U332" s="145">
        <v>1</v>
      </c>
      <c r="V332" s="138"/>
      <c r="W332" s="138"/>
      <c r="X332" t="s" s="146">
        <f>IF($A332=Y332,"ok","bad")</f>
        <v>2430</v>
      </c>
      <c r="Y332" t="s" s="146">
        <v>3071</v>
      </c>
      <c r="Z332" t="s" s="146">
        <v>3072</v>
      </c>
      <c r="AA332" t="s" s="186">
        <v>2365</v>
      </c>
      <c r="AB332" s="141">
        <f>100*AC332</f>
        <v>21.498238</v>
      </c>
      <c r="AC332" s="190">
        <v>0.21498238</v>
      </c>
      <c r="AD332" t="s" s="187">
        <v>31</v>
      </c>
      <c r="AE332" s="141">
        <v>6.1475503</v>
      </c>
      <c r="AF332" s="190">
        <v>0.061475503</v>
      </c>
      <c r="AG332" s="138"/>
      <c r="AH332" s="145">
        <v>77542</v>
      </c>
      <c r="AI332" s="145">
        <v>43985</v>
      </c>
      <c r="AJ332" s="145">
        <v>145</v>
      </c>
      <c r="AK332" s="145">
        <v>5486</v>
      </c>
      <c r="AL332" s="145">
        <v>12248</v>
      </c>
      <c r="AM332" s="148">
        <f>100*AL332/$AI332</f>
        <v>27.845856542003</v>
      </c>
      <c r="AN332" s="145">
        <f>IF(AM332&gt;$AI$8,1,0)</f>
        <v>0</v>
      </c>
      <c r="AO332" s="148">
        <f>IF($R332=AL$17,AM332,0)</f>
        <v>27.845856542003</v>
      </c>
      <c r="AP332" s="145">
        <v>17734</v>
      </c>
      <c r="AQ332" s="148">
        <f>100*AP332/$AI332</f>
        <v>40.3182903262476</v>
      </c>
      <c r="AR332" s="145">
        <f>IF(AQ332&gt;$AI$8,1,0)</f>
        <v>0</v>
      </c>
      <c r="AS332" s="148">
        <f>IF($R332=AP$17,AQ332,0)</f>
        <v>0</v>
      </c>
      <c r="AT332" s="145">
        <v>1570</v>
      </c>
      <c r="AU332" s="148">
        <f>100*AT332/$AI332</f>
        <v>3.56939865863363</v>
      </c>
      <c r="AV332" s="145">
        <f>IF(AU332&gt;$AI$8,1,0)</f>
        <v>0</v>
      </c>
      <c r="AW332" s="148">
        <f>IF($R332=AT$17,AU332,0)</f>
        <v>0</v>
      </c>
      <c r="AX332" s="145">
        <v>9456</v>
      </c>
      <c r="AY332" s="148">
        <f>100*AX332/$AI332</f>
        <v>21.498238035694</v>
      </c>
      <c r="AZ332" s="145">
        <f>IF(AY332&gt;$AI$8,1,0)</f>
        <v>0</v>
      </c>
      <c r="BA332" s="148">
        <f>IF($R332=AX$17,AY332,0)</f>
        <v>0</v>
      </c>
      <c r="BB332" s="145">
        <v>2704</v>
      </c>
      <c r="BC332" s="148">
        <f>100*BB332/$AI332</f>
        <v>6.14755030123906</v>
      </c>
      <c r="BD332" s="145">
        <f>IF(BC332&gt;$AI$8,1,0)</f>
        <v>0</v>
      </c>
      <c r="BE332" s="148">
        <f>IF($R332=BB$17,BC332,0)</f>
        <v>0</v>
      </c>
      <c r="BF332" s="145">
        <v>0</v>
      </c>
      <c r="BG332" s="148">
        <f>100*BF332/$AI332</f>
        <v>0</v>
      </c>
      <c r="BH332" s="145">
        <f>IF(BG332&gt;$AI$8,1,0)</f>
        <v>0</v>
      </c>
      <c r="BI332" s="148">
        <f>IF($R332=BF$17,BG332,0)</f>
        <v>0</v>
      </c>
      <c r="BJ332" s="145">
        <v>0</v>
      </c>
      <c r="BK332" s="148">
        <f>100*BJ332/$AI332</f>
        <v>0</v>
      </c>
      <c r="BL332" s="145">
        <f>IF(BK332&gt;$AI$8,1,0)</f>
        <v>0</v>
      </c>
      <c r="BM332" s="148">
        <f>IF($R332=BJ$17,BK332,0)</f>
        <v>0</v>
      </c>
      <c r="BN332" s="145">
        <v>0</v>
      </c>
      <c r="BO332" s="148">
        <f>100*BN332/$AI332</f>
        <v>0</v>
      </c>
      <c r="BP332" s="145">
        <f>IF(BO332&gt;$AI$8,1,0)</f>
        <v>0</v>
      </c>
      <c r="BQ332" s="148">
        <f>IF($R332=BN$17,BO332,0)</f>
        <v>0</v>
      </c>
      <c r="BR332" s="145">
        <v>0</v>
      </c>
      <c r="BS332" s="148">
        <f>100*BR332/$AI332</f>
        <v>0</v>
      </c>
      <c r="BT332" s="145">
        <f>IF(BS332&gt;$AI$8,1,0)</f>
        <v>0</v>
      </c>
      <c r="BU332" s="148">
        <f>IF($R332=BR$17,BS332,0)</f>
        <v>0</v>
      </c>
      <c r="BV332" s="145">
        <v>0</v>
      </c>
      <c r="BW332" s="148">
        <f>100*BV332/$AI332</f>
        <v>0</v>
      </c>
      <c r="BX332" s="145">
        <f>IF(BW332&gt;$AI$8,1,0)</f>
        <v>0</v>
      </c>
      <c r="BY332" s="148">
        <f>IF($R332=BV$17,BW332,0)</f>
        <v>0</v>
      </c>
      <c r="BZ332" s="145">
        <v>0</v>
      </c>
      <c r="CA332" s="148">
        <f>100*BZ332/$AI332</f>
        <v>0</v>
      </c>
      <c r="CB332" s="145">
        <f>IF(CA332&gt;$AI$8,1,0)</f>
        <v>0</v>
      </c>
      <c r="CC332" s="148">
        <f>IF($R332=BZ$17,CA332,0)</f>
        <v>0</v>
      </c>
      <c r="CD332" s="145">
        <v>0</v>
      </c>
      <c r="CE332" s="148">
        <f>100*CD332/$AI332</f>
        <v>0</v>
      </c>
      <c r="CF332" s="145">
        <f>IF(CE332&gt;$AI$8,1,0)</f>
        <v>0</v>
      </c>
      <c r="CG332" s="148">
        <f>IF($R332=CD$17,CE332,0)</f>
        <v>0</v>
      </c>
      <c r="CH332" s="145">
        <v>0</v>
      </c>
      <c r="CI332" s="148">
        <f>100*CH332/$AI332</f>
        <v>0</v>
      </c>
      <c r="CJ332" s="145">
        <f>IF(CI332&gt;$AI$8,1,0)</f>
        <v>0</v>
      </c>
      <c r="CK332" s="148">
        <f>IF($R332=CH$17,CI332,0)</f>
        <v>0</v>
      </c>
      <c r="CL332" s="145">
        <v>178</v>
      </c>
      <c r="CM332" s="145">
        <v>0</v>
      </c>
      <c r="CN332" s="149"/>
    </row>
    <row r="333" ht="15.75" customHeight="1">
      <c r="A333" t="s" s="179">
        <v>3075</v>
      </c>
      <c r="B333" t="s" s="180">
        <v>75</v>
      </c>
      <c r="C333" t="s" s="180">
        <v>738</v>
      </c>
      <c r="D333" t="s" s="181">
        <v>78</v>
      </c>
      <c r="E333" t="s" s="182">
        <v>79</v>
      </c>
      <c r="F333" t="s" s="130">
        <v>46</v>
      </c>
      <c r="G333" t="s" s="130">
        <v>1657</v>
      </c>
      <c r="H333" t="s" s="130">
        <v>3076</v>
      </c>
      <c r="I333" t="s" s="130">
        <v>49</v>
      </c>
      <c r="J333" t="s" s="130">
        <v>1733</v>
      </c>
      <c r="K333" t="s" s="183">
        <f>_xlfn.IFS(Q333=0,O333,T333=1,R333,U333=1,AA333,V333=1,AD333)</f>
        <v>2943</v>
      </c>
      <c r="L333" s="189">
        <f>_xlfn.IFS(Q333=0,P333,T333=1,S333,U333=1,AB333,V333=1,AE333)</f>
        <v>7.1682251</v>
      </c>
      <c r="M333" t="s" s="130">
        <f>IF(O333="Lab","over","under")</f>
        <v>2429</v>
      </c>
      <c r="N333" s="173">
        <v>0</v>
      </c>
      <c r="O333" t="s" s="184">
        <v>28</v>
      </c>
      <c r="P333" s="131">
        <f>AQ333</f>
        <v>34.5980938680094</v>
      </c>
      <c r="Q333" s="173">
        <f>T333+U333+V333</f>
        <v>1</v>
      </c>
      <c r="R333" t="s" s="185">
        <v>27</v>
      </c>
      <c r="S333" s="131">
        <f>AO333</f>
        <v>31.9187196547384</v>
      </c>
      <c r="T333" s="173">
        <v>0</v>
      </c>
      <c r="U333" s="169"/>
      <c r="V333" s="173">
        <v>1</v>
      </c>
      <c r="W333" s="169"/>
      <c r="X333" t="s" s="130">
        <f>IF($A333=Y333,"ok","bad")</f>
        <v>2430</v>
      </c>
      <c r="Y333" t="s" s="130">
        <v>3075</v>
      </c>
      <c r="Z333" t="s" s="130">
        <v>738</v>
      </c>
      <c r="AA333" t="s" s="186">
        <v>2365</v>
      </c>
      <c r="AB333" s="125">
        <f>100*AC333</f>
        <v>21.4057723</v>
      </c>
      <c r="AC333" s="191">
        <v>0.214057723</v>
      </c>
      <c r="AD333" t="s" s="187">
        <v>31</v>
      </c>
      <c r="AE333" s="125">
        <v>7.1682251</v>
      </c>
      <c r="AF333" s="191">
        <v>0.071682251</v>
      </c>
      <c r="AG333" s="169"/>
      <c r="AH333" s="173">
        <v>75426</v>
      </c>
      <c r="AI333" s="173">
        <v>44488</v>
      </c>
      <c r="AJ333" s="173">
        <v>272</v>
      </c>
      <c r="AK333" s="173">
        <v>1192</v>
      </c>
      <c r="AL333" s="173">
        <v>14200</v>
      </c>
      <c r="AM333" s="175">
        <f>100*AL333/$AI333</f>
        <v>31.9187196547384</v>
      </c>
      <c r="AN333" s="173">
        <f>IF(AM333&gt;$AI$8,1,0)</f>
        <v>0</v>
      </c>
      <c r="AO333" s="175">
        <f>IF($R333=AL$17,AM333,0)</f>
        <v>31.9187196547384</v>
      </c>
      <c r="AP333" s="173">
        <v>15392</v>
      </c>
      <c r="AQ333" s="175">
        <f>100*AP333/$AI333</f>
        <v>34.5980938680094</v>
      </c>
      <c r="AR333" s="173">
        <f>IF(AQ333&gt;$AI$8,1,0)</f>
        <v>0</v>
      </c>
      <c r="AS333" s="175">
        <f>IF($R333=AP$17,AQ333,0)</f>
        <v>0</v>
      </c>
      <c r="AT333" s="173">
        <v>2184</v>
      </c>
      <c r="AU333" s="175">
        <f>100*AT333/$AI333</f>
        <v>4.90918899478511</v>
      </c>
      <c r="AV333" s="173">
        <f>IF(AU333&gt;$AI$8,1,0)</f>
        <v>0</v>
      </c>
      <c r="AW333" s="175">
        <f>IF($R333=AT$17,AU333,0)</f>
        <v>0</v>
      </c>
      <c r="AX333" s="173">
        <v>9523</v>
      </c>
      <c r="AY333" s="175">
        <f>100*AX333/$AI333</f>
        <v>21.4057723431038</v>
      </c>
      <c r="AZ333" s="173">
        <f>IF(AY333&gt;$AI$8,1,0)</f>
        <v>0</v>
      </c>
      <c r="BA333" s="175">
        <f>IF($R333=AX$17,AY333,0)</f>
        <v>0</v>
      </c>
      <c r="BB333" s="173">
        <v>3189</v>
      </c>
      <c r="BC333" s="175">
        <f>100*BB333/$AI333</f>
        <v>7.16822513936342</v>
      </c>
      <c r="BD333" s="173">
        <f>IF(BC333&gt;$AI$8,1,0)</f>
        <v>0</v>
      </c>
      <c r="BE333" s="175">
        <f>IF($R333=BB$17,BC333,0)</f>
        <v>0</v>
      </c>
      <c r="BF333" s="173">
        <v>0</v>
      </c>
      <c r="BG333" s="175">
        <f>100*BF333/$AI333</f>
        <v>0</v>
      </c>
      <c r="BH333" s="173">
        <f>IF(BG333&gt;$AI$8,1,0)</f>
        <v>0</v>
      </c>
      <c r="BI333" s="175">
        <f>IF($R333=BF$17,BG333,0)</f>
        <v>0</v>
      </c>
      <c r="BJ333" s="173">
        <v>0</v>
      </c>
      <c r="BK333" s="175">
        <f>100*BJ333/$AI333</f>
        <v>0</v>
      </c>
      <c r="BL333" s="173">
        <f>IF(BK333&gt;$AI$8,1,0)</f>
        <v>0</v>
      </c>
      <c r="BM333" s="175">
        <f>IF($R333=BJ$17,BK333,0)</f>
        <v>0</v>
      </c>
      <c r="BN333" s="173">
        <v>0</v>
      </c>
      <c r="BO333" s="175">
        <f>100*BN333/$AI333</f>
        <v>0</v>
      </c>
      <c r="BP333" s="173">
        <f>IF(BO333&gt;$AI$8,1,0)</f>
        <v>0</v>
      </c>
      <c r="BQ333" s="175">
        <f>IF($R333=BN$17,BO333,0)</f>
        <v>0</v>
      </c>
      <c r="BR333" s="173">
        <v>0</v>
      </c>
      <c r="BS333" s="175">
        <f>100*BR333/$AI333</f>
        <v>0</v>
      </c>
      <c r="BT333" s="173">
        <f>IF(BS333&gt;$AI$8,1,0)</f>
        <v>0</v>
      </c>
      <c r="BU333" s="175">
        <f>IF($R333=BR$17,BS333,0)</f>
        <v>0</v>
      </c>
      <c r="BV333" s="173">
        <v>0</v>
      </c>
      <c r="BW333" s="175">
        <f>100*BV333/$AI333</f>
        <v>0</v>
      </c>
      <c r="BX333" s="173">
        <f>IF(BW333&gt;$AI$8,1,0)</f>
        <v>0</v>
      </c>
      <c r="BY333" s="175">
        <f>IF($R333=BV$17,BW333,0)</f>
        <v>0</v>
      </c>
      <c r="BZ333" s="173">
        <v>0</v>
      </c>
      <c r="CA333" s="175">
        <f>100*BZ333/$AI333</f>
        <v>0</v>
      </c>
      <c r="CB333" s="173">
        <f>IF(CA333&gt;$AI$8,1,0)</f>
        <v>0</v>
      </c>
      <c r="CC333" s="175">
        <f>IF($R333=BZ$17,CA333,0)</f>
        <v>0</v>
      </c>
      <c r="CD333" s="173">
        <v>0</v>
      </c>
      <c r="CE333" s="175">
        <f>100*CD333/$AI333</f>
        <v>0</v>
      </c>
      <c r="CF333" s="173">
        <f>IF(CE333&gt;$AI$8,1,0)</f>
        <v>0</v>
      </c>
      <c r="CG333" s="175">
        <f>IF($R333=CD$17,CE333,0)</f>
        <v>0</v>
      </c>
      <c r="CH333" s="173">
        <v>0</v>
      </c>
      <c r="CI333" s="175">
        <f>100*CH333/$AI333</f>
        <v>0</v>
      </c>
      <c r="CJ333" s="173">
        <f>IF(CI333&gt;$AI$8,1,0)</f>
        <v>0</v>
      </c>
      <c r="CK333" s="175">
        <f>IF($R333=CH$17,CI333,0)</f>
        <v>0</v>
      </c>
      <c r="CL333" s="173">
        <v>0</v>
      </c>
      <c r="CM333" s="173">
        <v>0</v>
      </c>
      <c r="CN333" s="176"/>
    </row>
    <row r="334" ht="15.75" customHeight="1">
      <c r="A334" t="s" s="179">
        <v>3077</v>
      </c>
      <c r="B334" t="s" s="180">
        <v>75</v>
      </c>
      <c r="C334" t="s" s="180">
        <v>991</v>
      </c>
      <c r="D334" t="s" s="181">
        <v>78</v>
      </c>
      <c r="E334" t="s" s="188">
        <v>79</v>
      </c>
      <c r="F334" t="s" s="146">
        <v>80</v>
      </c>
      <c r="G334" t="s" s="146">
        <v>3078</v>
      </c>
      <c r="H334" t="s" s="146">
        <v>1394</v>
      </c>
      <c r="I334" t="s" s="146">
        <v>64</v>
      </c>
      <c r="J334" t="s" s="146">
        <v>1733</v>
      </c>
      <c r="K334" t="s" s="183">
        <f>_xlfn.IFS(Q334=0,O334,T334=1,R334,U334=1,AA334,V334=1,AD334)</f>
        <v>2365</v>
      </c>
      <c r="L334" s="189">
        <f>_xlfn.IFS(Q334=0,P334,T334=1,S334,U334=1,AB334,V334=1,AE334)</f>
        <v>21.3709285</v>
      </c>
      <c r="M334" t="s" s="146">
        <f>IF(O334="Lab","over","under")</f>
        <v>2429</v>
      </c>
      <c r="N334" s="145">
        <v>0</v>
      </c>
      <c r="O334" t="s" s="184">
        <v>28</v>
      </c>
      <c r="P334" s="147">
        <f>AQ334</f>
        <v>37.8269324258629</v>
      </c>
      <c r="Q334" s="145">
        <f>T334+U334+V334</f>
        <v>1</v>
      </c>
      <c r="R334" t="s" s="185">
        <v>27</v>
      </c>
      <c r="S334" s="147">
        <f>AO334</f>
        <v>28.1720952843947</v>
      </c>
      <c r="T334" s="138"/>
      <c r="U334" s="145">
        <v>1</v>
      </c>
      <c r="V334" s="138"/>
      <c r="W334" s="138"/>
      <c r="X334" t="s" s="146">
        <f>IF($A334=Y334,"ok","bad")</f>
        <v>2430</v>
      </c>
      <c r="Y334" t="s" s="146">
        <v>3077</v>
      </c>
      <c r="Z334" t="s" s="146">
        <v>991</v>
      </c>
      <c r="AA334" t="s" s="186">
        <v>2365</v>
      </c>
      <c r="AB334" s="141">
        <f>100*AC334</f>
        <v>21.3709285</v>
      </c>
      <c r="AC334" s="190">
        <v>0.213709285</v>
      </c>
      <c r="AD334" t="s" s="187">
        <v>31</v>
      </c>
      <c r="AE334" s="141">
        <v>5.6344191</v>
      </c>
      <c r="AF334" s="190">
        <v>0.056344191</v>
      </c>
      <c r="AG334" s="138"/>
      <c r="AH334" s="145">
        <v>73523</v>
      </c>
      <c r="AI334" s="145">
        <v>41140</v>
      </c>
      <c r="AJ334" s="145">
        <v>138</v>
      </c>
      <c r="AK334" s="145">
        <v>3972</v>
      </c>
      <c r="AL334" s="145">
        <v>11590</v>
      </c>
      <c r="AM334" s="148">
        <f>100*AL334/$AI334</f>
        <v>28.1720952843947</v>
      </c>
      <c r="AN334" s="145">
        <f>IF(AM334&gt;$AI$8,1,0)</f>
        <v>0</v>
      </c>
      <c r="AO334" s="148">
        <f>IF($R334=AL$17,AM334,0)</f>
        <v>28.1720952843947</v>
      </c>
      <c r="AP334" s="145">
        <v>15562</v>
      </c>
      <c r="AQ334" s="148">
        <f>100*AP334/$AI334</f>
        <v>37.8269324258629</v>
      </c>
      <c r="AR334" s="145">
        <f>IF(AQ334&gt;$AI$8,1,0)</f>
        <v>0</v>
      </c>
      <c r="AS334" s="148">
        <f>IF($R334=AP$17,AQ334,0)</f>
        <v>0</v>
      </c>
      <c r="AT334" s="145">
        <v>2248</v>
      </c>
      <c r="AU334" s="148">
        <f>100*AT334/$AI334</f>
        <v>5.46426835196889</v>
      </c>
      <c r="AV334" s="145">
        <f>IF(AU334&gt;$AI$8,1,0)</f>
        <v>0</v>
      </c>
      <c r="AW334" s="148">
        <f>IF($R334=AT$17,AU334,0)</f>
        <v>0</v>
      </c>
      <c r="AX334" s="145">
        <v>8792</v>
      </c>
      <c r="AY334" s="148">
        <f>100*AX334/$AI334</f>
        <v>21.3709285367039</v>
      </c>
      <c r="AZ334" s="145">
        <f>IF(AY334&gt;$AI$8,1,0)</f>
        <v>0</v>
      </c>
      <c r="BA334" s="148">
        <f>IF($R334=AX$17,AY334,0)</f>
        <v>0</v>
      </c>
      <c r="BB334" s="145">
        <v>2318</v>
      </c>
      <c r="BC334" s="148">
        <f>100*BB334/$AI334</f>
        <v>5.63441905687895</v>
      </c>
      <c r="BD334" s="145">
        <f>IF(BC334&gt;$AI$8,1,0)</f>
        <v>0</v>
      </c>
      <c r="BE334" s="148">
        <f>IF($R334=BB$17,BC334,0)</f>
        <v>0</v>
      </c>
      <c r="BF334" s="145">
        <v>0</v>
      </c>
      <c r="BG334" s="148">
        <f>100*BF334/$AI334</f>
        <v>0</v>
      </c>
      <c r="BH334" s="145">
        <f>IF(BG334&gt;$AI$8,1,0)</f>
        <v>0</v>
      </c>
      <c r="BI334" s="148">
        <f>IF($R334=BF$17,BG334,0)</f>
        <v>0</v>
      </c>
      <c r="BJ334" s="145">
        <v>0</v>
      </c>
      <c r="BK334" s="148">
        <f>100*BJ334/$AI334</f>
        <v>0</v>
      </c>
      <c r="BL334" s="145">
        <f>IF(BK334&gt;$AI$8,1,0)</f>
        <v>0</v>
      </c>
      <c r="BM334" s="148">
        <f>IF($R334=BJ$17,BK334,0)</f>
        <v>0</v>
      </c>
      <c r="BN334" s="145">
        <v>0</v>
      </c>
      <c r="BO334" s="148">
        <f>100*BN334/$AI334</f>
        <v>0</v>
      </c>
      <c r="BP334" s="145">
        <f>IF(BO334&gt;$AI$8,1,0)</f>
        <v>0</v>
      </c>
      <c r="BQ334" s="148">
        <f>IF($R334=BN$17,BO334,0)</f>
        <v>0</v>
      </c>
      <c r="BR334" s="145">
        <v>0</v>
      </c>
      <c r="BS334" s="148">
        <f>100*BR334/$AI334</f>
        <v>0</v>
      </c>
      <c r="BT334" s="145">
        <f>IF(BS334&gt;$AI$8,1,0)</f>
        <v>0</v>
      </c>
      <c r="BU334" s="148">
        <f>IF($R334=BR$17,BS334,0)</f>
        <v>0</v>
      </c>
      <c r="BV334" s="145">
        <v>0</v>
      </c>
      <c r="BW334" s="148">
        <f>100*BV334/$AI334</f>
        <v>0</v>
      </c>
      <c r="BX334" s="145">
        <f>IF(BW334&gt;$AI$8,1,0)</f>
        <v>0</v>
      </c>
      <c r="BY334" s="148">
        <f>IF($R334=BV$17,BW334,0)</f>
        <v>0</v>
      </c>
      <c r="BZ334" s="145">
        <v>0</v>
      </c>
      <c r="CA334" s="148">
        <f>100*BZ334/$AI334</f>
        <v>0</v>
      </c>
      <c r="CB334" s="145">
        <f>IF(CA334&gt;$AI$8,1,0)</f>
        <v>0</v>
      </c>
      <c r="CC334" s="148">
        <f>IF($R334=BZ$17,CA334,0)</f>
        <v>0</v>
      </c>
      <c r="CD334" s="145">
        <v>0</v>
      </c>
      <c r="CE334" s="148">
        <f>100*CD334/$AI334</f>
        <v>0</v>
      </c>
      <c r="CF334" s="145">
        <f>IF(CE334&gt;$AI$8,1,0)</f>
        <v>0</v>
      </c>
      <c r="CG334" s="148">
        <f>IF($R334=CD$17,CE334,0)</f>
        <v>0</v>
      </c>
      <c r="CH334" s="145">
        <v>0</v>
      </c>
      <c r="CI334" s="148">
        <f>100*CH334/$AI334</f>
        <v>0</v>
      </c>
      <c r="CJ334" s="145">
        <f>IF(CI334&gt;$AI$8,1,0)</f>
        <v>0</v>
      </c>
      <c r="CK334" s="148">
        <f>IF($R334=CH$17,CI334,0)</f>
        <v>0</v>
      </c>
      <c r="CL334" s="145">
        <v>422</v>
      </c>
      <c r="CM334" s="145">
        <v>0</v>
      </c>
      <c r="CN334" s="149"/>
    </row>
    <row r="335" ht="15.75" customHeight="1">
      <c r="A335" t="s" s="179">
        <v>3079</v>
      </c>
      <c r="B335" t="s" s="180">
        <v>101</v>
      </c>
      <c r="C335" t="s" s="180">
        <v>928</v>
      </c>
      <c r="D335" t="s" s="181">
        <v>104</v>
      </c>
      <c r="E335" t="s" s="182">
        <v>79</v>
      </c>
      <c r="F335" t="s" s="130">
        <v>46</v>
      </c>
      <c r="G335" t="s" s="130">
        <v>1041</v>
      </c>
      <c r="H335" t="s" s="130">
        <v>1430</v>
      </c>
      <c r="I335" t="s" s="130">
        <v>49</v>
      </c>
      <c r="J335" t="s" s="130">
        <v>1733</v>
      </c>
      <c r="K335" t="s" s="183">
        <f>_xlfn.IFS(Q335=0,O335,T335=1,R335,U335=1,AA335,V335=1,AD335)</f>
        <v>2365</v>
      </c>
      <c r="L335" s="189">
        <f>_xlfn.IFS(Q335=0,P335,T335=1,S335,U335=1,AB335,V335=1,AE335)</f>
        <v>21.3040041</v>
      </c>
      <c r="M335" t="s" s="130">
        <f>IF(O335="Lab","over","under")</f>
        <v>2429</v>
      </c>
      <c r="N335" s="173">
        <v>0</v>
      </c>
      <c r="O335" t="s" s="184">
        <v>28</v>
      </c>
      <c r="P335" s="131">
        <f>AQ335</f>
        <v>40.0502255499233</v>
      </c>
      <c r="Q335" s="173">
        <f>T335+U335+V335</f>
        <v>1</v>
      </c>
      <c r="R335" t="s" s="185">
        <v>27</v>
      </c>
      <c r="S335" s="131">
        <f>AO335</f>
        <v>26.4265451332372</v>
      </c>
      <c r="T335" s="169"/>
      <c r="U335" s="173">
        <v>1</v>
      </c>
      <c r="V335" s="169"/>
      <c r="W335" s="169"/>
      <c r="X335" t="s" s="130">
        <f>IF($A335=Y335,"ok","bad")</f>
        <v>2430</v>
      </c>
      <c r="Y335" t="s" s="130">
        <v>3079</v>
      </c>
      <c r="Z335" t="s" s="130">
        <v>928</v>
      </c>
      <c r="AA335" t="s" s="186">
        <v>2365</v>
      </c>
      <c r="AB335" s="125">
        <f>100*AC335</f>
        <v>21.3040041</v>
      </c>
      <c r="AC335" s="191">
        <v>0.213040041</v>
      </c>
      <c r="AD335" t="s" s="187">
        <v>31</v>
      </c>
      <c r="AE335" s="125">
        <v>5.7619867</v>
      </c>
      <c r="AF335" s="191">
        <v>0.057619867</v>
      </c>
      <c r="AG335" s="169"/>
      <c r="AH335" s="173">
        <v>71501</v>
      </c>
      <c r="AI335" s="173">
        <v>43006</v>
      </c>
      <c r="AJ335" s="173">
        <v>175</v>
      </c>
      <c r="AK335" s="173">
        <v>5859</v>
      </c>
      <c r="AL335" s="173">
        <v>11365</v>
      </c>
      <c r="AM335" s="175">
        <f>100*AL335/$AI335</f>
        <v>26.4265451332372</v>
      </c>
      <c r="AN335" s="173">
        <f>IF(AM335&gt;$AI$8,1,0)</f>
        <v>0</v>
      </c>
      <c r="AO335" s="175">
        <f>IF($R335=AL$17,AM335,0)</f>
        <v>26.4265451332372</v>
      </c>
      <c r="AP335" s="173">
        <v>17224</v>
      </c>
      <c r="AQ335" s="175">
        <f>100*AP335/$AI335</f>
        <v>40.0502255499233</v>
      </c>
      <c r="AR335" s="173">
        <f>IF(AQ335&gt;$AI$8,1,0)</f>
        <v>0</v>
      </c>
      <c r="AS335" s="175">
        <f>IF($R335=AP$17,AQ335,0)</f>
        <v>0</v>
      </c>
      <c r="AT335" s="173">
        <v>2426</v>
      </c>
      <c r="AU335" s="175">
        <f>100*AT335/$AI335</f>
        <v>5.64107333860392</v>
      </c>
      <c r="AV335" s="173">
        <f>IF(AU335&gt;$AI$8,1,0)</f>
        <v>0</v>
      </c>
      <c r="AW335" s="175">
        <f>IF($R335=AT$17,AU335,0)</f>
        <v>0</v>
      </c>
      <c r="AX335" s="173">
        <v>9162</v>
      </c>
      <c r="AY335" s="175">
        <f>100*AX335/$AI335</f>
        <v>21.3040040924522</v>
      </c>
      <c r="AZ335" s="173">
        <f>IF(AY335&gt;$AI$8,1,0)</f>
        <v>0</v>
      </c>
      <c r="BA335" s="175">
        <f>IF($R335=AX$17,AY335,0)</f>
        <v>0</v>
      </c>
      <c r="BB335" s="173">
        <v>2478</v>
      </c>
      <c r="BC335" s="175">
        <f>100*BB335/$AI335</f>
        <v>5.7619866995303</v>
      </c>
      <c r="BD335" s="173">
        <f>IF(BC335&gt;$AI$8,1,0)</f>
        <v>0</v>
      </c>
      <c r="BE335" s="175">
        <f>IF($R335=BB$17,BC335,0)</f>
        <v>0</v>
      </c>
      <c r="BF335" s="173">
        <v>0</v>
      </c>
      <c r="BG335" s="175">
        <f>100*BF335/$AI335</f>
        <v>0</v>
      </c>
      <c r="BH335" s="173">
        <f>IF(BG335&gt;$AI$8,1,0)</f>
        <v>0</v>
      </c>
      <c r="BI335" s="175">
        <f>IF($R335=BF$17,BG335,0)</f>
        <v>0</v>
      </c>
      <c r="BJ335" s="173">
        <v>0</v>
      </c>
      <c r="BK335" s="175">
        <f>100*BJ335/$AI335</f>
        <v>0</v>
      </c>
      <c r="BL335" s="173">
        <f>IF(BK335&gt;$AI$8,1,0)</f>
        <v>0</v>
      </c>
      <c r="BM335" s="175">
        <f>IF($R335=BJ$17,BK335,0)</f>
        <v>0</v>
      </c>
      <c r="BN335" s="173">
        <v>0</v>
      </c>
      <c r="BO335" s="175">
        <f>100*BN335/$AI335</f>
        <v>0</v>
      </c>
      <c r="BP335" s="173">
        <f>IF(BO335&gt;$AI$8,1,0)</f>
        <v>0</v>
      </c>
      <c r="BQ335" s="175">
        <f>IF($R335=BN$17,BO335,0)</f>
        <v>0</v>
      </c>
      <c r="BR335" s="173">
        <v>0</v>
      </c>
      <c r="BS335" s="175">
        <f>100*BR335/$AI335</f>
        <v>0</v>
      </c>
      <c r="BT335" s="173">
        <f>IF(BS335&gt;$AI$8,1,0)</f>
        <v>0</v>
      </c>
      <c r="BU335" s="175">
        <f>IF($R335=BR$17,BS335,0)</f>
        <v>0</v>
      </c>
      <c r="BV335" s="173">
        <v>0</v>
      </c>
      <c r="BW335" s="175">
        <f>100*BV335/$AI335</f>
        <v>0</v>
      </c>
      <c r="BX335" s="173">
        <f>IF(BW335&gt;$AI$8,1,0)</f>
        <v>0</v>
      </c>
      <c r="BY335" s="175">
        <f>IF($R335=BV$17,BW335,0)</f>
        <v>0</v>
      </c>
      <c r="BZ335" s="173">
        <v>0</v>
      </c>
      <c r="CA335" s="175">
        <f>100*BZ335/$AI335</f>
        <v>0</v>
      </c>
      <c r="CB335" s="173">
        <f>IF(CA335&gt;$AI$8,1,0)</f>
        <v>0</v>
      </c>
      <c r="CC335" s="175">
        <f>IF($R335=BZ$17,CA335,0)</f>
        <v>0</v>
      </c>
      <c r="CD335" s="173">
        <v>0</v>
      </c>
      <c r="CE335" s="175">
        <f>100*CD335/$AI335</f>
        <v>0</v>
      </c>
      <c r="CF335" s="173">
        <f>IF(CE335&gt;$AI$8,1,0)</f>
        <v>0</v>
      </c>
      <c r="CG335" s="175">
        <f>IF($R335=CD$17,CE335,0)</f>
        <v>0</v>
      </c>
      <c r="CH335" s="173">
        <v>0</v>
      </c>
      <c r="CI335" s="175">
        <f>100*CH335/$AI335</f>
        <v>0</v>
      </c>
      <c r="CJ335" s="173">
        <f>IF(CI335&gt;$AI$8,1,0)</f>
        <v>0</v>
      </c>
      <c r="CK335" s="175">
        <f>IF($R335=CH$17,CI335,0)</f>
        <v>0</v>
      </c>
      <c r="CL335" s="173">
        <v>0</v>
      </c>
      <c r="CM335" s="173">
        <v>0</v>
      </c>
      <c r="CN335" s="176"/>
    </row>
    <row r="336" ht="15.75" customHeight="1">
      <c r="A336" t="s" s="179">
        <v>3080</v>
      </c>
      <c r="B336" t="s" s="180">
        <v>84</v>
      </c>
      <c r="C336" t="s" s="180">
        <v>3081</v>
      </c>
      <c r="D336" t="s" s="181">
        <v>86</v>
      </c>
      <c r="E336" t="s" s="188">
        <v>79</v>
      </c>
      <c r="F336" t="s" s="146">
        <v>46</v>
      </c>
      <c r="G336" t="s" s="146">
        <v>1577</v>
      </c>
      <c r="H336" t="s" s="146">
        <v>3082</v>
      </c>
      <c r="I336" t="s" s="146">
        <v>49</v>
      </c>
      <c r="J336" t="s" s="146">
        <v>1733</v>
      </c>
      <c r="K336" t="s" s="183">
        <f>_xlfn.IFS(Q336=0,O336,T336=1,R336,U336=1,AA336,V336=1,AD336)</f>
        <v>2365</v>
      </c>
      <c r="L336" s="189">
        <f>_xlfn.IFS(Q336=0,P336,T336=1,S336,U336=1,AB336,V336=1,AE336)</f>
        <v>21.0642821</v>
      </c>
      <c r="M336" t="s" s="146">
        <f>IF(O336="Lab","over","under")</f>
        <v>2429</v>
      </c>
      <c r="N336" s="145">
        <v>0</v>
      </c>
      <c r="O336" t="s" s="184">
        <v>28</v>
      </c>
      <c r="P336" s="147">
        <f>AQ336</f>
        <v>35.553509983124</v>
      </c>
      <c r="Q336" s="145">
        <f>T336+U336+V336</f>
        <v>1</v>
      </c>
      <c r="R336" t="s" s="185">
        <v>27</v>
      </c>
      <c r="S336" s="147">
        <f>AO336</f>
        <v>30.5871523440068</v>
      </c>
      <c r="T336" s="138"/>
      <c r="U336" s="145">
        <v>1</v>
      </c>
      <c r="V336" s="138"/>
      <c r="W336" s="138"/>
      <c r="X336" t="s" s="146">
        <f>IF($A336=Y336,"ok","bad")</f>
        <v>2430</v>
      </c>
      <c r="Y336" t="s" s="146">
        <v>3080</v>
      </c>
      <c r="Z336" t="s" s="146">
        <v>3081</v>
      </c>
      <c r="AA336" t="s" s="186">
        <v>2365</v>
      </c>
      <c r="AB336" s="141">
        <f>100*AC336</f>
        <v>21.0642821</v>
      </c>
      <c r="AC336" s="190">
        <v>0.210642821</v>
      </c>
      <c r="AD336" t="s" s="187">
        <v>31</v>
      </c>
      <c r="AE336" s="141">
        <v>4.64418</v>
      </c>
      <c r="AF336" s="190">
        <v>0.0464418</v>
      </c>
      <c r="AG336" s="138"/>
      <c r="AH336" s="145">
        <v>77994</v>
      </c>
      <c r="AI336" s="145">
        <v>45627</v>
      </c>
      <c r="AJ336" s="145">
        <v>161</v>
      </c>
      <c r="AK336" s="145">
        <v>2266</v>
      </c>
      <c r="AL336" s="145">
        <v>13956</v>
      </c>
      <c r="AM336" s="148">
        <f>100*AL336/$AI336</f>
        <v>30.5871523440068</v>
      </c>
      <c r="AN336" s="145">
        <f>IF(AM336&gt;$AI$8,1,0)</f>
        <v>0</v>
      </c>
      <c r="AO336" s="148">
        <f>IF($R336=AL$17,AM336,0)</f>
        <v>30.5871523440068</v>
      </c>
      <c r="AP336" s="145">
        <v>16222</v>
      </c>
      <c r="AQ336" s="148">
        <f>100*AP336/$AI336</f>
        <v>35.553509983124</v>
      </c>
      <c r="AR336" s="145">
        <f>IF(AQ336&gt;$AI$8,1,0)</f>
        <v>0</v>
      </c>
      <c r="AS336" s="148">
        <f>IF($R336=AP$17,AQ336,0)</f>
        <v>0</v>
      </c>
      <c r="AT336" s="145">
        <v>1663</v>
      </c>
      <c r="AU336" s="148">
        <f>100*AT336/$AI336</f>
        <v>3.64477173603349</v>
      </c>
      <c r="AV336" s="145">
        <f>IF(AU336&gt;$AI$8,1,0)</f>
        <v>0</v>
      </c>
      <c r="AW336" s="148">
        <f>IF($R336=AT$17,AU336,0)</f>
        <v>0</v>
      </c>
      <c r="AX336" s="145">
        <v>9611</v>
      </c>
      <c r="AY336" s="148">
        <f>100*AX336/$AI336</f>
        <v>21.0642821136608</v>
      </c>
      <c r="AZ336" s="145">
        <f>IF(AY336&gt;$AI$8,1,0)</f>
        <v>0</v>
      </c>
      <c r="BA336" s="148">
        <f>IF($R336=AX$17,AY336,0)</f>
        <v>0</v>
      </c>
      <c r="BB336" s="145">
        <v>2119</v>
      </c>
      <c r="BC336" s="148">
        <f>100*BB336/$AI336</f>
        <v>4.64417998115151</v>
      </c>
      <c r="BD336" s="145">
        <f>IF(BC336&gt;$AI$8,1,0)</f>
        <v>0</v>
      </c>
      <c r="BE336" s="148">
        <f>IF($R336=BB$17,BC336,0)</f>
        <v>0</v>
      </c>
      <c r="BF336" s="145">
        <v>0</v>
      </c>
      <c r="BG336" s="148">
        <f>100*BF336/$AI336</f>
        <v>0</v>
      </c>
      <c r="BH336" s="145">
        <f>IF(BG336&gt;$AI$8,1,0)</f>
        <v>0</v>
      </c>
      <c r="BI336" s="148">
        <f>IF($R336=BF$17,BG336,0)</f>
        <v>0</v>
      </c>
      <c r="BJ336" s="145">
        <v>0</v>
      </c>
      <c r="BK336" s="148">
        <f>100*BJ336/$AI336</f>
        <v>0</v>
      </c>
      <c r="BL336" s="145">
        <f>IF(BK336&gt;$AI$8,1,0)</f>
        <v>0</v>
      </c>
      <c r="BM336" s="148">
        <f>IF($R336=BJ$17,BK336,0)</f>
        <v>0</v>
      </c>
      <c r="BN336" s="145">
        <v>0</v>
      </c>
      <c r="BO336" s="148">
        <f>100*BN336/$AI336</f>
        <v>0</v>
      </c>
      <c r="BP336" s="145">
        <f>IF(BO336&gt;$AI$8,1,0)</f>
        <v>0</v>
      </c>
      <c r="BQ336" s="148">
        <f>IF($R336=BN$17,BO336,0)</f>
        <v>0</v>
      </c>
      <c r="BR336" s="145">
        <v>0</v>
      </c>
      <c r="BS336" s="148">
        <f>100*BR336/$AI336</f>
        <v>0</v>
      </c>
      <c r="BT336" s="145">
        <f>IF(BS336&gt;$AI$8,1,0)</f>
        <v>0</v>
      </c>
      <c r="BU336" s="148">
        <f>IF($R336=BR$17,BS336,0)</f>
        <v>0</v>
      </c>
      <c r="BV336" s="145">
        <v>0</v>
      </c>
      <c r="BW336" s="148">
        <f>100*BV336/$AI336</f>
        <v>0</v>
      </c>
      <c r="BX336" s="145">
        <f>IF(BW336&gt;$AI$8,1,0)</f>
        <v>0</v>
      </c>
      <c r="BY336" s="148">
        <f>IF($R336=BV$17,BW336,0)</f>
        <v>0</v>
      </c>
      <c r="BZ336" s="145">
        <v>0</v>
      </c>
      <c r="CA336" s="148">
        <f>100*BZ336/$AI336</f>
        <v>0</v>
      </c>
      <c r="CB336" s="145">
        <f>IF(CA336&gt;$AI$8,1,0)</f>
        <v>0</v>
      </c>
      <c r="CC336" s="148">
        <f>IF($R336=BZ$17,CA336,0)</f>
        <v>0</v>
      </c>
      <c r="CD336" s="145">
        <v>0</v>
      </c>
      <c r="CE336" s="148">
        <f>100*CD336/$AI336</f>
        <v>0</v>
      </c>
      <c r="CF336" s="145">
        <f>IF(CE336&gt;$AI$8,1,0)</f>
        <v>0</v>
      </c>
      <c r="CG336" s="148">
        <f>IF($R336=CD$17,CE336,0)</f>
        <v>0</v>
      </c>
      <c r="CH336" s="145">
        <v>0</v>
      </c>
      <c r="CI336" s="148">
        <f>100*CH336/$AI336</f>
        <v>0</v>
      </c>
      <c r="CJ336" s="145">
        <f>IF(CI336&gt;$AI$8,1,0)</f>
        <v>0</v>
      </c>
      <c r="CK336" s="148">
        <f>IF($R336=CH$17,CI336,0)</f>
        <v>0</v>
      </c>
      <c r="CL336" s="145">
        <v>0</v>
      </c>
      <c r="CM336" s="145">
        <v>0</v>
      </c>
      <c r="CN336" s="149"/>
    </row>
    <row r="337" ht="15.75" customHeight="1">
      <c r="A337" t="s" s="179">
        <v>3083</v>
      </c>
      <c r="B337" t="s" s="180">
        <v>166</v>
      </c>
      <c r="C337" t="s" s="180">
        <v>3084</v>
      </c>
      <c r="D337" t="s" s="181">
        <v>169</v>
      </c>
      <c r="E337" t="s" s="182">
        <v>79</v>
      </c>
      <c r="F337" t="s" s="130">
        <v>46</v>
      </c>
      <c r="G337" t="s" s="130">
        <v>3085</v>
      </c>
      <c r="H337" t="s" s="130">
        <v>3086</v>
      </c>
      <c r="I337" t="s" s="130">
        <v>64</v>
      </c>
      <c r="J337" t="s" s="130">
        <v>1733</v>
      </c>
      <c r="K337" t="s" s="183">
        <f>_xlfn.IFS(Q337=0,O337,T337=1,R337,U337=1,AA337,V337=1,AD337)</f>
        <v>2365</v>
      </c>
      <c r="L337" s="189">
        <f>_xlfn.IFS(Q337=0,P337,T337=1,S337,U337=1,AB337,V337=1,AE337)</f>
        <v>21.0243202</v>
      </c>
      <c r="M337" t="s" s="130">
        <f>IF(O337="Lab","over","under")</f>
        <v>2429</v>
      </c>
      <c r="N337" s="173">
        <v>0</v>
      </c>
      <c r="O337" t="s" s="184">
        <v>28</v>
      </c>
      <c r="P337" s="131">
        <f>AQ337</f>
        <v>39.2770040799581</v>
      </c>
      <c r="Q337" s="173">
        <f>T337+U337+V337</f>
        <v>1</v>
      </c>
      <c r="R337" t="s" s="185">
        <v>27</v>
      </c>
      <c r="S337" s="131">
        <f>AO337</f>
        <v>28.924395414036</v>
      </c>
      <c r="T337" s="169"/>
      <c r="U337" s="173">
        <v>1</v>
      </c>
      <c r="V337" s="169"/>
      <c r="W337" s="169"/>
      <c r="X337" t="s" s="130">
        <f>IF($A337=Y337,"ok","bad")</f>
        <v>2430</v>
      </c>
      <c r="Y337" t="s" s="130">
        <v>3083</v>
      </c>
      <c r="Z337" t="s" s="130">
        <v>3084</v>
      </c>
      <c r="AA337" t="s" s="186">
        <v>2365</v>
      </c>
      <c r="AB337" s="125">
        <f>100*AC337</f>
        <v>21.0243202</v>
      </c>
      <c r="AC337" s="191">
        <v>0.210243202</v>
      </c>
      <c r="AD337" t="s" s="187">
        <v>31</v>
      </c>
      <c r="AE337" s="125">
        <v>4.8594808</v>
      </c>
      <c r="AF337" s="191">
        <v>0.048594808</v>
      </c>
      <c r="AG337" s="169"/>
      <c r="AH337" s="173">
        <v>72312</v>
      </c>
      <c r="AI337" s="173">
        <v>43873</v>
      </c>
      <c r="AJ337" s="173">
        <v>120</v>
      </c>
      <c r="AK337" s="173">
        <v>4542</v>
      </c>
      <c r="AL337" s="173">
        <v>12690</v>
      </c>
      <c r="AM337" s="175">
        <f>100*AL337/$AI337</f>
        <v>28.924395414036</v>
      </c>
      <c r="AN337" s="173">
        <f>IF(AM337&gt;$AI$8,1,0)</f>
        <v>0</v>
      </c>
      <c r="AO337" s="175">
        <f>IF($R337=AL$17,AM337,0)</f>
        <v>28.924395414036</v>
      </c>
      <c r="AP337" s="173">
        <v>17232</v>
      </c>
      <c r="AQ337" s="175">
        <f>100*AP337/$AI337</f>
        <v>39.2770040799581</v>
      </c>
      <c r="AR337" s="173">
        <f>IF(AQ337&gt;$AI$8,1,0)</f>
        <v>0</v>
      </c>
      <c r="AS337" s="175">
        <f>IF($R337=AP$17,AQ337,0)</f>
        <v>0</v>
      </c>
      <c r="AT337" s="173">
        <v>1785</v>
      </c>
      <c r="AU337" s="175">
        <f>100*AT337/$AI337</f>
        <v>4.06856152987031</v>
      </c>
      <c r="AV337" s="173">
        <f>IF(AU337&gt;$AI$8,1,0)</f>
        <v>0</v>
      </c>
      <c r="AW337" s="175">
        <f>IF($R337=AT$17,AU337,0)</f>
        <v>0</v>
      </c>
      <c r="AX337" s="173">
        <v>9224</v>
      </c>
      <c r="AY337" s="175">
        <f>100*AX337/$AI337</f>
        <v>21.0243201969321</v>
      </c>
      <c r="AZ337" s="173">
        <f>IF(AY337&gt;$AI$8,1,0)</f>
        <v>0</v>
      </c>
      <c r="BA337" s="175">
        <f>IF($R337=AX$17,AY337,0)</f>
        <v>0</v>
      </c>
      <c r="BB337" s="173">
        <v>2132</v>
      </c>
      <c r="BC337" s="175">
        <f>100*BB337/$AI337</f>
        <v>4.85948077405238</v>
      </c>
      <c r="BD337" s="173">
        <f>IF(BC337&gt;$AI$8,1,0)</f>
        <v>0</v>
      </c>
      <c r="BE337" s="175">
        <f>IF($R337=BB$17,BC337,0)</f>
        <v>0</v>
      </c>
      <c r="BF337" s="173">
        <v>0</v>
      </c>
      <c r="BG337" s="175">
        <f>100*BF337/$AI337</f>
        <v>0</v>
      </c>
      <c r="BH337" s="173">
        <f>IF(BG337&gt;$AI$8,1,0)</f>
        <v>0</v>
      </c>
      <c r="BI337" s="175">
        <f>IF($R337=BF$17,BG337,0)</f>
        <v>0</v>
      </c>
      <c r="BJ337" s="173">
        <v>0</v>
      </c>
      <c r="BK337" s="175">
        <f>100*BJ337/$AI337</f>
        <v>0</v>
      </c>
      <c r="BL337" s="173">
        <f>IF(BK337&gt;$AI$8,1,0)</f>
        <v>0</v>
      </c>
      <c r="BM337" s="175">
        <f>IF($R337=BJ$17,BK337,0)</f>
        <v>0</v>
      </c>
      <c r="BN337" s="173">
        <v>0</v>
      </c>
      <c r="BO337" s="175">
        <f>100*BN337/$AI337</f>
        <v>0</v>
      </c>
      <c r="BP337" s="173">
        <f>IF(BO337&gt;$AI$8,1,0)</f>
        <v>0</v>
      </c>
      <c r="BQ337" s="175">
        <f>IF($R337=BN$17,BO337,0)</f>
        <v>0</v>
      </c>
      <c r="BR337" s="173">
        <v>0</v>
      </c>
      <c r="BS337" s="175">
        <f>100*BR337/$AI337</f>
        <v>0</v>
      </c>
      <c r="BT337" s="173">
        <f>IF(BS337&gt;$AI$8,1,0)</f>
        <v>0</v>
      </c>
      <c r="BU337" s="175">
        <f>IF($R337=BR$17,BS337,0)</f>
        <v>0</v>
      </c>
      <c r="BV337" s="173">
        <v>0</v>
      </c>
      <c r="BW337" s="175">
        <f>100*BV337/$AI337</f>
        <v>0</v>
      </c>
      <c r="BX337" s="173">
        <f>IF(BW337&gt;$AI$8,1,0)</f>
        <v>0</v>
      </c>
      <c r="BY337" s="175">
        <f>IF($R337=BV$17,BW337,0)</f>
        <v>0</v>
      </c>
      <c r="BZ337" s="173">
        <v>0</v>
      </c>
      <c r="CA337" s="175">
        <f>100*BZ337/$AI337</f>
        <v>0</v>
      </c>
      <c r="CB337" s="173">
        <f>IF(CA337&gt;$AI$8,1,0)</f>
        <v>0</v>
      </c>
      <c r="CC337" s="175">
        <f>IF($R337=BZ$17,CA337,0)</f>
        <v>0</v>
      </c>
      <c r="CD337" s="173">
        <v>0</v>
      </c>
      <c r="CE337" s="175">
        <f>100*CD337/$AI337</f>
        <v>0</v>
      </c>
      <c r="CF337" s="173">
        <f>IF(CE337&gt;$AI$8,1,0)</f>
        <v>0</v>
      </c>
      <c r="CG337" s="175">
        <f>IF($R337=CD$17,CE337,0)</f>
        <v>0</v>
      </c>
      <c r="CH337" s="173">
        <v>0</v>
      </c>
      <c r="CI337" s="175">
        <f>100*CH337/$AI337</f>
        <v>0</v>
      </c>
      <c r="CJ337" s="173">
        <f>IF(CI337&gt;$AI$8,1,0)</f>
        <v>0</v>
      </c>
      <c r="CK337" s="175">
        <f>IF($R337=CH$17,CI337,0)</f>
        <v>0</v>
      </c>
      <c r="CL337" s="173">
        <v>929</v>
      </c>
      <c r="CM337" s="173">
        <v>0</v>
      </c>
      <c r="CN337" s="176"/>
    </row>
    <row r="338" ht="15.75" customHeight="1">
      <c r="A338" t="s" s="179">
        <v>3087</v>
      </c>
      <c r="B338" t="s" s="180">
        <v>84</v>
      </c>
      <c r="C338" t="s" s="180">
        <v>3088</v>
      </c>
      <c r="D338" t="s" s="181">
        <v>86</v>
      </c>
      <c r="E338" t="s" s="188">
        <v>79</v>
      </c>
      <c r="F338" t="s" s="146">
        <v>80</v>
      </c>
      <c r="G338" t="s" s="146">
        <v>2077</v>
      </c>
      <c r="H338" t="s" s="146">
        <v>1254</v>
      </c>
      <c r="I338" t="s" s="146">
        <v>49</v>
      </c>
      <c r="J338" t="s" s="146">
        <v>1733</v>
      </c>
      <c r="K338" t="s" s="183">
        <f>_xlfn.IFS(Q338=0,O338,T338=1,R338,U338=1,AA338,V338=1,AD338)</f>
        <v>2943</v>
      </c>
      <c r="L338" s="189">
        <f>_xlfn.IFS(Q338=0,P338,T338=1,S338,U338=1,AB338,V338=1,AE338)</f>
        <v>7.4604271</v>
      </c>
      <c r="M338" t="s" s="146">
        <f>IF(O338="Lab","over","under")</f>
        <v>2429</v>
      </c>
      <c r="N338" s="145">
        <v>0</v>
      </c>
      <c r="O338" t="s" s="184">
        <v>28</v>
      </c>
      <c r="P338" s="147">
        <f>AQ338</f>
        <v>39.6499521937746</v>
      </c>
      <c r="Q338" s="145">
        <f>T338+U338+V338</f>
        <v>1</v>
      </c>
      <c r="R338" t="s" s="185">
        <v>27</v>
      </c>
      <c r="S338" s="147">
        <f>AO338</f>
        <v>25.3372994794433</v>
      </c>
      <c r="T338" s="138"/>
      <c r="U338" s="145">
        <v>0</v>
      </c>
      <c r="V338" s="145">
        <v>1</v>
      </c>
      <c r="W338" s="138"/>
      <c r="X338" t="s" s="146">
        <f>IF($A338=Y338,"ok","bad")</f>
        <v>2430</v>
      </c>
      <c r="Y338" t="s" s="146">
        <v>3087</v>
      </c>
      <c r="Z338" t="s" s="146">
        <v>3088</v>
      </c>
      <c r="AA338" t="s" s="186">
        <v>2365</v>
      </c>
      <c r="AB338" s="141">
        <f>100*AC338</f>
        <v>20.9683417</v>
      </c>
      <c r="AC338" s="190">
        <v>0.209683417</v>
      </c>
      <c r="AD338" t="s" s="187">
        <v>31</v>
      </c>
      <c r="AE338" s="141">
        <v>7.4604271</v>
      </c>
      <c r="AF338" s="190">
        <v>0.074604271</v>
      </c>
      <c r="AG338" s="138"/>
      <c r="AH338" s="145">
        <v>74048</v>
      </c>
      <c r="AI338" s="145">
        <v>37652</v>
      </c>
      <c r="AJ338" s="145">
        <v>138</v>
      </c>
      <c r="AK338" s="145">
        <v>5389</v>
      </c>
      <c r="AL338" s="145">
        <v>9540</v>
      </c>
      <c r="AM338" s="148">
        <f>100*AL338/$AI338</f>
        <v>25.3372994794433</v>
      </c>
      <c r="AN338" s="145">
        <f>IF(AM338&gt;$AI$8,1,0)</f>
        <v>0</v>
      </c>
      <c r="AO338" s="148">
        <f>IF($R338=AL$17,AM338,0)</f>
        <v>25.3372994794433</v>
      </c>
      <c r="AP338" s="145">
        <v>14929</v>
      </c>
      <c r="AQ338" s="148">
        <f>100*AP338/$AI338</f>
        <v>39.6499521937746</v>
      </c>
      <c r="AR338" s="145">
        <f>IF(AQ338&gt;$AI$8,1,0)</f>
        <v>0</v>
      </c>
      <c r="AS338" s="148">
        <f>IF($R338=AP$17,AQ338,0)</f>
        <v>0</v>
      </c>
      <c r="AT338" s="145">
        <v>1791</v>
      </c>
      <c r="AU338" s="148">
        <f>100*AT338/$AI338</f>
        <v>4.75671943057474</v>
      </c>
      <c r="AV338" s="145">
        <f>IF(AU338&gt;$AI$8,1,0)</f>
        <v>0</v>
      </c>
      <c r="AW338" s="148">
        <f>IF($R338=AT$17,AU338,0)</f>
        <v>0</v>
      </c>
      <c r="AX338" s="145">
        <v>7895</v>
      </c>
      <c r="AY338" s="148">
        <f>100*AX338/$AI338</f>
        <v>20.9683416551578</v>
      </c>
      <c r="AZ338" s="145">
        <f>IF(AY338&gt;$AI$8,1,0)</f>
        <v>0</v>
      </c>
      <c r="BA338" s="148">
        <f>IF($R338=AX$17,AY338,0)</f>
        <v>0</v>
      </c>
      <c r="BB338" s="145">
        <v>2809</v>
      </c>
      <c r="BC338" s="148">
        <f>100*BB338/$AI338</f>
        <v>7.4604270689472</v>
      </c>
      <c r="BD338" s="145">
        <f>IF(BC338&gt;$AI$8,1,0)</f>
        <v>0</v>
      </c>
      <c r="BE338" s="148">
        <f>IF($R338=BB$17,BC338,0)</f>
        <v>0</v>
      </c>
      <c r="BF338" s="145">
        <v>0</v>
      </c>
      <c r="BG338" s="148">
        <f>100*BF338/$AI338</f>
        <v>0</v>
      </c>
      <c r="BH338" s="145">
        <f>IF(BG338&gt;$AI$8,1,0)</f>
        <v>0</v>
      </c>
      <c r="BI338" s="148">
        <f>IF($R338=BF$17,BG338,0)</f>
        <v>0</v>
      </c>
      <c r="BJ338" s="145">
        <v>0</v>
      </c>
      <c r="BK338" s="148">
        <f>100*BJ338/$AI338</f>
        <v>0</v>
      </c>
      <c r="BL338" s="145">
        <f>IF(BK338&gt;$AI$8,1,0)</f>
        <v>0</v>
      </c>
      <c r="BM338" s="148">
        <f>IF($R338=BJ$17,BK338,0)</f>
        <v>0</v>
      </c>
      <c r="BN338" s="145">
        <v>0</v>
      </c>
      <c r="BO338" s="148">
        <f>100*BN338/$AI338</f>
        <v>0</v>
      </c>
      <c r="BP338" s="145">
        <f>IF(BO338&gt;$AI$8,1,0)</f>
        <v>0</v>
      </c>
      <c r="BQ338" s="148">
        <f>IF($R338=BN$17,BO338,0)</f>
        <v>0</v>
      </c>
      <c r="BR338" s="145">
        <v>0</v>
      </c>
      <c r="BS338" s="148">
        <f>100*BR338/$AI338</f>
        <v>0</v>
      </c>
      <c r="BT338" s="145">
        <f>IF(BS338&gt;$AI$8,1,0)</f>
        <v>0</v>
      </c>
      <c r="BU338" s="148">
        <f>IF($R338=BR$17,BS338,0)</f>
        <v>0</v>
      </c>
      <c r="BV338" s="145">
        <v>0</v>
      </c>
      <c r="BW338" s="148">
        <f>100*BV338/$AI338</f>
        <v>0</v>
      </c>
      <c r="BX338" s="145">
        <f>IF(BW338&gt;$AI$8,1,0)</f>
        <v>0</v>
      </c>
      <c r="BY338" s="148">
        <f>IF($R338=BV$17,BW338,0)</f>
        <v>0</v>
      </c>
      <c r="BZ338" s="145">
        <v>0</v>
      </c>
      <c r="CA338" s="148">
        <f>100*BZ338/$AI338</f>
        <v>0</v>
      </c>
      <c r="CB338" s="145">
        <f>IF(CA338&gt;$AI$8,1,0)</f>
        <v>0</v>
      </c>
      <c r="CC338" s="148">
        <f>IF($R338=BZ$17,CA338,0)</f>
        <v>0</v>
      </c>
      <c r="CD338" s="145">
        <v>0</v>
      </c>
      <c r="CE338" s="148">
        <f>100*CD338/$AI338</f>
        <v>0</v>
      </c>
      <c r="CF338" s="145">
        <f>IF(CE338&gt;$AI$8,1,0)</f>
        <v>0</v>
      </c>
      <c r="CG338" s="148">
        <f>IF($R338=CD$17,CE338,0)</f>
        <v>0</v>
      </c>
      <c r="CH338" s="145">
        <v>0</v>
      </c>
      <c r="CI338" s="148">
        <f>100*CH338/$AI338</f>
        <v>0</v>
      </c>
      <c r="CJ338" s="145">
        <f>IF(CI338&gt;$AI$8,1,0)</f>
        <v>0</v>
      </c>
      <c r="CK338" s="148">
        <f>IF($R338=CH$17,CI338,0)</f>
        <v>0</v>
      </c>
      <c r="CL338" s="145">
        <v>0</v>
      </c>
      <c r="CM338" s="145">
        <v>0</v>
      </c>
      <c r="CN338" s="149"/>
    </row>
    <row r="339" ht="15.75" customHeight="1">
      <c r="A339" t="s" s="179">
        <v>3089</v>
      </c>
      <c r="B339" t="s" s="180">
        <v>166</v>
      </c>
      <c r="C339" t="s" s="180">
        <v>1829</v>
      </c>
      <c r="D339" t="s" s="181">
        <v>169</v>
      </c>
      <c r="E339" t="s" s="182">
        <v>79</v>
      </c>
      <c r="F339" t="s" s="130">
        <v>46</v>
      </c>
      <c r="G339" t="s" s="130">
        <v>1499</v>
      </c>
      <c r="H339" t="s" s="130">
        <v>3090</v>
      </c>
      <c r="I339" t="s" s="130">
        <v>49</v>
      </c>
      <c r="J339" t="s" s="130">
        <v>1733</v>
      </c>
      <c r="K339" t="s" s="183">
        <f>_xlfn.IFS(Q339=0,O339,T339=1,R339,U339=1,AA339,V339=1,AD339)</f>
        <v>2365</v>
      </c>
      <c r="L339" s="189">
        <f>_xlfn.IFS(Q339=0,P339,T339=1,S339,U339=1,AB339,V339=1,AE339)</f>
        <v>20.903434</v>
      </c>
      <c r="M339" t="s" s="130">
        <f>IF(O339="Lab","over","under")</f>
        <v>2429</v>
      </c>
      <c r="N339" s="173">
        <v>0</v>
      </c>
      <c r="O339" t="s" s="184">
        <v>28</v>
      </c>
      <c r="P339" s="131">
        <f>AQ339</f>
        <v>39.6507131699572</v>
      </c>
      <c r="Q339" s="173">
        <f>T339+U339+V339</f>
        <v>1</v>
      </c>
      <c r="R339" t="s" s="185">
        <v>27</v>
      </c>
      <c r="S339" s="131">
        <f>AO339</f>
        <v>30.5805229059435</v>
      </c>
      <c r="T339" s="169"/>
      <c r="U339" s="173">
        <v>1</v>
      </c>
      <c r="V339" s="169"/>
      <c r="W339" s="169"/>
      <c r="X339" t="s" s="130">
        <f>IF($A339=Y339,"ok","bad")</f>
        <v>2430</v>
      </c>
      <c r="Y339" t="s" s="130">
        <v>3089</v>
      </c>
      <c r="Z339" t="s" s="130">
        <v>1829</v>
      </c>
      <c r="AA339" t="s" s="186">
        <v>2365</v>
      </c>
      <c r="AB339" s="125">
        <f>100*AC339</f>
        <v>20.903434</v>
      </c>
      <c r="AC339" s="191">
        <v>0.20903434</v>
      </c>
      <c r="AD339" t="s" s="187">
        <v>31</v>
      </c>
      <c r="AE339" s="125">
        <v>3.1189982</v>
      </c>
      <c r="AF339" s="191">
        <v>0.031189982</v>
      </c>
      <c r="AG339" s="169"/>
      <c r="AH339" s="173">
        <v>73855</v>
      </c>
      <c r="AI339" s="173">
        <v>39051</v>
      </c>
      <c r="AJ339" s="173">
        <v>103</v>
      </c>
      <c r="AK339" s="173">
        <v>3542</v>
      </c>
      <c r="AL339" s="173">
        <v>11942</v>
      </c>
      <c r="AM339" s="175">
        <f>100*AL339/$AI339</f>
        <v>30.5805229059435</v>
      </c>
      <c r="AN339" s="173">
        <f>IF(AM339&gt;$AI$8,1,0)</f>
        <v>0</v>
      </c>
      <c r="AO339" s="175">
        <f>IF($R339=AL$17,AM339,0)</f>
        <v>30.5805229059435</v>
      </c>
      <c r="AP339" s="173">
        <v>15484</v>
      </c>
      <c r="AQ339" s="175">
        <f>100*AP339/$AI339</f>
        <v>39.6507131699572</v>
      </c>
      <c r="AR339" s="173">
        <f>IF(AQ339&gt;$AI$8,1,0)</f>
        <v>0</v>
      </c>
      <c r="AS339" s="175">
        <f>IF($R339=AP$17,AQ339,0)</f>
        <v>0</v>
      </c>
      <c r="AT339" s="173">
        <v>942</v>
      </c>
      <c r="AU339" s="175">
        <f>100*AT339/$AI339</f>
        <v>2.41223016055927</v>
      </c>
      <c r="AV339" s="173">
        <f>IF(AU339&gt;$AI$8,1,0)</f>
        <v>0</v>
      </c>
      <c r="AW339" s="175">
        <f>IF($R339=AT$17,AU339,0)</f>
        <v>0</v>
      </c>
      <c r="AX339" s="173">
        <v>8163</v>
      </c>
      <c r="AY339" s="175">
        <f>100*AX339/$AI339</f>
        <v>20.9034339709611</v>
      </c>
      <c r="AZ339" s="173">
        <f>IF(AY339&gt;$AI$8,1,0)</f>
        <v>0</v>
      </c>
      <c r="BA339" s="175">
        <f>IF($R339=AX$17,AY339,0)</f>
        <v>0</v>
      </c>
      <c r="BB339" s="173">
        <v>1218</v>
      </c>
      <c r="BC339" s="175">
        <f>100*BB339/$AI339</f>
        <v>3.11899823307982</v>
      </c>
      <c r="BD339" s="173">
        <f>IF(BC339&gt;$AI$8,1,0)</f>
        <v>0</v>
      </c>
      <c r="BE339" s="175">
        <f>IF($R339=BB$17,BC339,0)</f>
        <v>0</v>
      </c>
      <c r="BF339" s="173">
        <v>0</v>
      </c>
      <c r="BG339" s="175">
        <f>100*BF339/$AI339</f>
        <v>0</v>
      </c>
      <c r="BH339" s="173">
        <f>IF(BG339&gt;$AI$8,1,0)</f>
        <v>0</v>
      </c>
      <c r="BI339" s="175">
        <f>IF($R339=BF$17,BG339,0)</f>
        <v>0</v>
      </c>
      <c r="BJ339" s="173">
        <v>0</v>
      </c>
      <c r="BK339" s="175">
        <f>100*BJ339/$AI339</f>
        <v>0</v>
      </c>
      <c r="BL339" s="173">
        <f>IF(BK339&gt;$AI$8,1,0)</f>
        <v>0</v>
      </c>
      <c r="BM339" s="175">
        <f>IF($R339=BJ$17,BK339,0)</f>
        <v>0</v>
      </c>
      <c r="BN339" s="173">
        <v>0</v>
      </c>
      <c r="BO339" s="175">
        <f>100*BN339/$AI339</f>
        <v>0</v>
      </c>
      <c r="BP339" s="173">
        <f>IF(BO339&gt;$AI$8,1,0)</f>
        <v>0</v>
      </c>
      <c r="BQ339" s="175">
        <f>IF($R339=BN$17,BO339,0)</f>
        <v>0</v>
      </c>
      <c r="BR339" s="173">
        <v>0</v>
      </c>
      <c r="BS339" s="175">
        <f>100*BR339/$AI339</f>
        <v>0</v>
      </c>
      <c r="BT339" s="173">
        <f>IF(BS339&gt;$AI$8,1,0)</f>
        <v>0</v>
      </c>
      <c r="BU339" s="175">
        <f>IF($R339=BR$17,BS339,0)</f>
        <v>0</v>
      </c>
      <c r="BV339" s="173">
        <v>0</v>
      </c>
      <c r="BW339" s="175">
        <f>100*BV339/$AI339</f>
        <v>0</v>
      </c>
      <c r="BX339" s="173">
        <f>IF(BW339&gt;$AI$8,1,0)</f>
        <v>0</v>
      </c>
      <c r="BY339" s="175">
        <f>IF($R339=BV$17,BW339,0)</f>
        <v>0</v>
      </c>
      <c r="BZ339" s="173">
        <v>0</v>
      </c>
      <c r="CA339" s="175">
        <f>100*BZ339/$AI339</f>
        <v>0</v>
      </c>
      <c r="CB339" s="173">
        <f>IF(CA339&gt;$AI$8,1,0)</f>
        <v>0</v>
      </c>
      <c r="CC339" s="175">
        <f>IF($R339=BZ$17,CA339,0)</f>
        <v>0</v>
      </c>
      <c r="CD339" s="173">
        <v>0</v>
      </c>
      <c r="CE339" s="175">
        <f>100*CD339/$AI339</f>
        <v>0</v>
      </c>
      <c r="CF339" s="173">
        <f>IF(CE339&gt;$AI$8,1,0)</f>
        <v>0</v>
      </c>
      <c r="CG339" s="175">
        <f>IF($R339=CD$17,CE339,0)</f>
        <v>0</v>
      </c>
      <c r="CH339" s="173">
        <v>0</v>
      </c>
      <c r="CI339" s="175">
        <f>100*CH339/$AI339</f>
        <v>0</v>
      </c>
      <c r="CJ339" s="173">
        <f>IF(CI339&gt;$AI$8,1,0)</f>
        <v>0</v>
      </c>
      <c r="CK339" s="175">
        <f>IF($R339=CH$17,CI339,0)</f>
        <v>0</v>
      </c>
      <c r="CL339" s="173">
        <v>0</v>
      </c>
      <c r="CM339" s="173">
        <v>0</v>
      </c>
      <c r="CN339" s="176"/>
    </row>
    <row r="340" ht="15.75" customHeight="1">
      <c r="A340" t="s" s="179">
        <v>3091</v>
      </c>
      <c r="B340" t="s" s="180">
        <v>90</v>
      </c>
      <c r="C340" t="s" s="180">
        <v>1191</v>
      </c>
      <c r="D340" t="s" s="181">
        <v>93</v>
      </c>
      <c r="E340" t="s" s="188">
        <v>79</v>
      </c>
      <c r="F340" t="s" s="146">
        <v>46</v>
      </c>
      <c r="G340" t="s" s="146">
        <v>714</v>
      </c>
      <c r="H340" t="s" s="146">
        <v>341</v>
      </c>
      <c r="I340" t="s" s="146">
        <v>64</v>
      </c>
      <c r="J340" t="s" s="146">
        <v>1733</v>
      </c>
      <c r="K340" t="s" s="183">
        <f>_xlfn.IFS(Q340=0,O340,T340=1,R340,U340=1,AA340,V340=1,AD340)</f>
        <v>2943</v>
      </c>
      <c r="L340" s="189">
        <f>_xlfn.IFS(Q340=0,P340,T340=1,S340,U340=1,AB340,V340=1,AE340)</f>
        <v>13.5756309</v>
      </c>
      <c r="M340" t="s" s="146">
        <f>IF(O340="Lab","over","under")</f>
        <v>2429</v>
      </c>
      <c r="N340" s="145">
        <v>0</v>
      </c>
      <c r="O340" t="s" s="184">
        <v>28</v>
      </c>
      <c r="P340" s="147">
        <f>AQ340</f>
        <v>33.501951943696</v>
      </c>
      <c r="Q340" s="145">
        <f>T340+U340+V340</f>
        <v>1</v>
      </c>
      <c r="R340" t="s" s="185">
        <v>27</v>
      </c>
      <c r="S340" s="147">
        <f>AO340</f>
        <v>28.8640237532303</v>
      </c>
      <c r="T340" s="138"/>
      <c r="U340" s="145">
        <v>0</v>
      </c>
      <c r="V340" s="145">
        <v>1</v>
      </c>
      <c r="W340" s="138"/>
      <c r="X340" t="s" s="146">
        <f>IF($A340=Y340,"ok","bad")</f>
        <v>2430</v>
      </c>
      <c r="Y340" t="s" s="146">
        <v>3091</v>
      </c>
      <c r="Z340" t="s" s="146">
        <v>1191</v>
      </c>
      <c r="AA340" t="s" s="186">
        <v>2365</v>
      </c>
      <c r="AB340" s="141">
        <f>100*AC340</f>
        <v>20.7318414</v>
      </c>
      <c r="AC340" s="190">
        <v>0.207318414</v>
      </c>
      <c r="AD340" t="s" s="187">
        <v>31</v>
      </c>
      <c r="AE340" s="141">
        <v>13.5756309</v>
      </c>
      <c r="AF340" s="190">
        <v>0.135756309</v>
      </c>
      <c r="AG340" s="138"/>
      <c r="AH340" s="145">
        <v>67147</v>
      </c>
      <c r="AI340" s="145">
        <v>36374</v>
      </c>
      <c r="AJ340" s="145">
        <v>149</v>
      </c>
      <c r="AK340" s="145">
        <v>1687</v>
      </c>
      <c r="AL340" s="145">
        <v>10499</v>
      </c>
      <c r="AM340" s="148">
        <f>100*AL340/$AI340</f>
        <v>28.8640237532303</v>
      </c>
      <c r="AN340" s="145">
        <f>IF(AM340&gt;$AI$8,1,0)</f>
        <v>0</v>
      </c>
      <c r="AO340" s="148">
        <f>IF($R340=AL$17,AM340,0)</f>
        <v>28.8640237532303</v>
      </c>
      <c r="AP340" s="145">
        <v>12186</v>
      </c>
      <c r="AQ340" s="148">
        <f>100*AP340/$AI340</f>
        <v>33.501951943696</v>
      </c>
      <c r="AR340" s="145">
        <f>IF(AQ340&gt;$AI$8,1,0)</f>
        <v>0</v>
      </c>
      <c r="AS340" s="148">
        <f>IF($R340=AP$17,AQ340,0)</f>
        <v>0</v>
      </c>
      <c r="AT340" s="145">
        <v>1210</v>
      </c>
      <c r="AU340" s="148">
        <f>100*AT340/$AI340</f>
        <v>3.32655193269918</v>
      </c>
      <c r="AV340" s="145">
        <f>IF(AU340&gt;$AI$8,1,0)</f>
        <v>0</v>
      </c>
      <c r="AW340" s="148">
        <f>IF($R340=AT$17,AU340,0)</f>
        <v>0</v>
      </c>
      <c r="AX340" s="145">
        <v>7541</v>
      </c>
      <c r="AY340" s="148">
        <f>100*AX340/$AI340</f>
        <v>20.7318414251938</v>
      </c>
      <c r="AZ340" s="145">
        <f>IF(AY340&gt;$AI$8,1,0)</f>
        <v>0</v>
      </c>
      <c r="BA340" s="148">
        <f>IF($R340=AX$17,AY340,0)</f>
        <v>0</v>
      </c>
      <c r="BB340" s="145">
        <v>4938</v>
      </c>
      <c r="BC340" s="148">
        <f>100*BB340/$AI340</f>
        <v>13.5756309451806</v>
      </c>
      <c r="BD340" s="145">
        <f>IF(BC340&gt;$AI$8,1,0)</f>
        <v>0</v>
      </c>
      <c r="BE340" s="148">
        <f>IF($R340=BB$17,BC340,0)</f>
        <v>0</v>
      </c>
      <c r="BF340" s="145">
        <v>0</v>
      </c>
      <c r="BG340" s="148">
        <f>100*BF340/$AI340</f>
        <v>0</v>
      </c>
      <c r="BH340" s="145">
        <f>IF(BG340&gt;$AI$8,1,0)</f>
        <v>0</v>
      </c>
      <c r="BI340" s="148">
        <f>IF($R340=BF$17,BG340,0)</f>
        <v>0</v>
      </c>
      <c r="BJ340" s="145">
        <v>0</v>
      </c>
      <c r="BK340" s="148">
        <f>100*BJ340/$AI340</f>
        <v>0</v>
      </c>
      <c r="BL340" s="145">
        <f>IF(BK340&gt;$AI$8,1,0)</f>
        <v>0</v>
      </c>
      <c r="BM340" s="148">
        <f>IF($R340=BJ$17,BK340,0)</f>
        <v>0</v>
      </c>
      <c r="BN340" s="145">
        <v>0</v>
      </c>
      <c r="BO340" s="148">
        <f>100*BN340/$AI340</f>
        <v>0</v>
      </c>
      <c r="BP340" s="145">
        <f>IF(BO340&gt;$AI$8,1,0)</f>
        <v>0</v>
      </c>
      <c r="BQ340" s="148">
        <f>IF($R340=BN$17,BO340,0)</f>
        <v>0</v>
      </c>
      <c r="BR340" s="145">
        <v>0</v>
      </c>
      <c r="BS340" s="148">
        <f>100*BR340/$AI340</f>
        <v>0</v>
      </c>
      <c r="BT340" s="145">
        <f>IF(BS340&gt;$AI$8,1,0)</f>
        <v>0</v>
      </c>
      <c r="BU340" s="148">
        <f>IF($R340=BR$17,BS340,0)</f>
        <v>0</v>
      </c>
      <c r="BV340" s="145">
        <v>0</v>
      </c>
      <c r="BW340" s="148">
        <f>100*BV340/$AI340</f>
        <v>0</v>
      </c>
      <c r="BX340" s="145">
        <f>IF(BW340&gt;$AI$8,1,0)</f>
        <v>0</v>
      </c>
      <c r="BY340" s="148">
        <f>IF($R340=BV$17,BW340,0)</f>
        <v>0</v>
      </c>
      <c r="BZ340" s="145">
        <v>0</v>
      </c>
      <c r="CA340" s="148">
        <f>100*BZ340/$AI340</f>
        <v>0</v>
      </c>
      <c r="CB340" s="145">
        <f>IF(CA340&gt;$AI$8,1,0)</f>
        <v>0</v>
      </c>
      <c r="CC340" s="148">
        <f>IF($R340=BZ$17,CA340,0)</f>
        <v>0</v>
      </c>
      <c r="CD340" s="145">
        <v>0</v>
      </c>
      <c r="CE340" s="148">
        <f>100*CD340/$AI340</f>
        <v>0</v>
      </c>
      <c r="CF340" s="145">
        <f>IF(CE340&gt;$AI$8,1,0)</f>
        <v>0</v>
      </c>
      <c r="CG340" s="148">
        <f>IF($R340=CD$17,CE340,0)</f>
        <v>0</v>
      </c>
      <c r="CH340" s="145">
        <v>0</v>
      </c>
      <c r="CI340" s="148">
        <f>100*CH340/$AI340</f>
        <v>0</v>
      </c>
      <c r="CJ340" s="145">
        <f>IF(CI340&gt;$AI$8,1,0)</f>
        <v>0</v>
      </c>
      <c r="CK340" s="148">
        <f>IF($R340=CH$17,CI340,0)</f>
        <v>0</v>
      </c>
      <c r="CL340" s="145">
        <v>0</v>
      </c>
      <c r="CM340" s="145">
        <v>0</v>
      </c>
      <c r="CN340" s="149"/>
    </row>
    <row r="341" ht="15.75" customHeight="1">
      <c r="A341" t="s" s="179">
        <v>3092</v>
      </c>
      <c r="B341" t="s" s="180">
        <v>75</v>
      </c>
      <c r="C341" t="s" s="180">
        <v>1040</v>
      </c>
      <c r="D341" t="s" s="181">
        <v>78</v>
      </c>
      <c r="E341" t="s" s="182">
        <v>79</v>
      </c>
      <c r="F341" t="s" s="130">
        <v>46</v>
      </c>
      <c r="G341" t="s" s="130">
        <v>3026</v>
      </c>
      <c r="H341" t="s" s="130">
        <v>2652</v>
      </c>
      <c r="I341" t="s" s="130">
        <v>64</v>
      </c>
      <c r="J341" t="s" s="130">
        <v>1733</v>
      </c>
      <c r="K341" t="s" s="183">
        <f>_xlfn.IFS(Q341=0,O341,T341=1,R341,U341=1,AA341,V341=1,AD341)</f>
        <v>27</v>
      </c>
      <c r="L341" s="189">
        <f>_xlfn.IFS(Q341=0,P341,T341=1,S341,U341=1,AB341,V341=1,AE341)</f>
        <v>32.1775536639526</v>
      </c>
      <c r="M341" t="s" s="130">
        <f>IF(O341="Lab","over","under")</f>
        <v>2429</v>
      </c>
      <c r="N341" s="173">
        <v>0</v>
      </c>
      <c r="O341" t="s" s="184">
        <v>28</v>
      </c>
      <c r="P341" s="131">
        <f>AQ341</f>
        <v>38.4506846780163</v>
      </c>
      <c r="Q341" s="173">
        <f>T341+U341+V341</f>
        <v>1</v>
      </c>
      <c r="R341" t="s" s="185">
        <v>27</v>
      </c>
      <c r="S341" s="131">
        <f>AO341</f>
        <v>32.1775536639526</v>
      </c>
      <c r="T341" s="173">
        <v>1</v>
      </c>
      <c r="U341" s="169"/>
      <c r="V341" s="169"/>
      <c r="W341" s="169"/>
      <c r="X341" t="s" s="130">
        <f>IF($A341=Y341,"ok","bad")</f>
        <v>2430</v>
      </c>
      <c r="Y341" t="s" s="130">
        <v>3092</v>
      </c>
      <c r="Z341" t="s" s="130">
        <v>1040</v>
      </c>
      <c r="AA341" t="s" s="186">
        <v>2365</v>
      </c>
      <c r="AB341" s="125">
        <f>100*AC341</f>
        <v>20.6097335</v>
      </c>
      <c r="AC341" s="191">
        <v>0.206097335</v>
      </c>
      <c r="AD341" t="s" s="187">
        <v>31</v>
      </c>
      <c r="AE341" s="125">
        <v>5.2137306</v>
      </c>
      <c r="AF341" s="191">
        <v>0.052137306</v>
      </c>
      <c r="AG341" s="169"/>
      <c r="AH341" s="173">
        <v>73094</v>
      </c>
      <c r="AI341" s="173">
        <v>43232</v>
      </c>
      <c r="AJ341" s="173">
        <v>134</v>
      </c>
      <c r="AK341" s="173">
        <v>2712</v>
      </c>
      <c r="AL341" s="173">
        <v>13911</v>
      </c>
      <c r="AM341" s="175">
        <f>100*AL341/$AI341</f>
        <v>32.1775536639526</v>
      </c>
      <c r="AN341" s="173">
        <f>IF(AM341&gt;$AI$8,1,0)</f>
        <v>0</v>
      </c>
      <c r="AO341" s="175">
        <f>IF($R341=AL$17,AM341,0)</f>
        <v>32.1775536639526</v>
      </c>
      <c r="AP341" s="173">
        <v>16623</v>
      </c>
      <c r="AQ341" s="175">
        <f>100*AP341/$AI341</f>
        <v>38.4506846780163</v>
      </c>
      <c r="AR341" s="173">
        <f>IF(AQ341&gt;$AI$8,1,0)</f>
        <v>0</v>
      </c>
      <c r="AS341" s="175">
        <f>IF($R341=AP$17,AQ341,0)</f>
        <v>0</v>
      </c>
      <c r="AT341" s="173">
        <v>1534</v>
      </c>
      <c r="AU341" s="175">
        <f>100*AT341/$AI341</f>
        <v>3.54829755736491</v>
      </c>
      <c r="AV341" s="173">
        <f>IF(AU341&gt;$AI$8,1,0)</f>
        <v>0</v>
      </c>
      <c r="AW341" s="175">
        <f>IF($R341=AT$17,AU341,0)</f>
        <v>0</v>
      </c>
      <c r="AX341" s="173">
        <v>8910</v>
      </c>
      <c r="AY341" s="175">
        <f>100*AX341/$AI341</f>
        <v>20.609733530718</v>
      </c>
      <c r="AZ341" s="173">
        <f>IF(AY341&gt;$AI$8,1,0)</f>
        <v>0</v>
      </c>
      <c r="BA341" s="175">
        <f>IF($R341=AX$17,AY341,0)</f>
        <v>0</v>
      </c>
      <c r="BB341" s="173">
        <v>2254</v>
      </c>
      <c r="BC341" s="175">
        <f>100*BB341/$AI341</f>
        <v>5.21373056994819</v>
      </c>
      <c r="BD341" s="173">
        <f>IF(BC341&gt;$AI$8,1,0)</f>
        <v>0</v>
      </c>
      <c r="BE341" s="175">
        <f>IF($R341=BB$17,BC341,0)</f>
        <v>0</v>
      </c>
      <c r="BF341" s="173">
        <v>0</v>
      </c>
      <c r="BG341" s="175">
        <f>100*BF341/$AI341</f>
        <v>0</v>
      </c>
      <c r="BH341" s="173">
        <f>IF(BG341&gt;$AI$8,1,0)</f>
        <v>0</v>
      </c>
      <c r="BI341" s="175">
        <f>IF($R341=BF$17,BG341,0)</f>
        <v>0</v>
      </c>
      <c r="BJ341" s="173">
        <v>0</v>
      </c>
      <c r="BK341" s="175">
        <f>100*BJ341/$AI341</f>
        <v>0</v>
      </c>
      <c r="BL341" s="173">
        <f>IF(BK341&gt;$AI$8,1,0)</f>
        <v>0</v>
      </c>
      <c r="BM341" s="175">
        <f>IF($R341=BJ$17,BK341,0)</f>
        <v>0</v>
      </c>
      <c r="BN341" s="173">
        <v>0</v>
      </c>
      <c r="BO341" s="175">
        <f>100*BN341/$AI341</f>
        <v>0</v>
      </c>
      <c r="BP341" s="173">
        <f>IF(BO341&gt;$AI$8,1,0)</f>
        <v>0</v>
      </c>
      <c r="BQ341" s="175">
        <f>IF($R341=BN$17,BO341,0)</f>
        <v>0</v>
      </c>
      <c r="BR341" s="173">
        <v>0</v>
      </c>
      <c r="BS341" s="175">
        <f>100*BR341/$AI341</f>
        <v>0</v>
      </c>
      <c r="BT341" s="173">
        <f>IF(BS341&gt;$AI$8,1,0)</f>
        <v>0</v>
      </c>
      <c r="BU341" s="175">
        <f>IF($R341=BR$17,BS341,0)</f>
        <v>0</v>
      </c>
      <c r="BV341" s="173">
        <v>0</v>
      </c>
      <c r="BW341" s="175">
        <f>100*BV341/$AI341</f>
        <v>0</v>
      </c>
      <c r="BX341" s="173">
        <f>IF(BW341&gt;$AI$8,1,0)</f>
        <v>0</v>
      </c>
      <c r="BY341" s="175">
        <f>IF($R341=BV$17,BW341,0)</f>
        <v>0</v>
      </c>
      <c r="BZ341" s="173">
        <v>0</v>
      </c>
      <c r="CA341" s="175">
        <f>100*BZ341/$AI341</f>
        <v>0</v>
      </c>
      <c r="CB341" s="173">
        <f>IF(CA341&gt;$AI$8,1,0)</f>
        <v>0</v>
      </c>
      <c r="CC341" s="175">
        <f>IF($R341=BZ$17,CA341,0)</f>
        <v>0</v>
      </c>
      <c r="CD341" s="173">
        <v>0</v>
      </c>
      <c r="CE341" s="175">
        <f>100*CD341/$AI341</f>
        <v>0</v>
      </c>
      <c r="CF341" s="173">
        <f>IF(CE341&gt;$AI$8,1,0)</f>
        <v>0</v>
      </c>
      <c r="CG341" s="175">
        <f>IF($R341=CD$17,CE341,0)</f>
        <v>0</v>
      </c>
      <c r="CH341" s="173">
        <v>0</v>
      </c>
      <c r="CI341" s="175">
        <f>100*CH341/$AI341</f>
        <v>0</v>
      </c>
      <c r="CJ341" s="173">
        <f>IF(CI341&gt;$AI$8,1,0)</f>
        <v>0</v>
      </c>
      <c r="CK341" s="175">
        <f>IF($R341=CH$17,CI341,0)</f>
        <v>0</v>
      </c>
      <c r="CL341" s="173">
        <v>1493</v>
      </c>
      <c r="CM341" s="173">
        <v>0</v>
      </c>
      <c r="CN341" s="176"/>
    </row>
    <row r="342" ht="15.75" customHeight="1">
      <c r="A342" t="s" s="179">
        <v>3093</v>
      </c>
      <c r="B342" t="s" s="180">
        <v>75</v>
      </c>
      <c r="C342" t="s" s="180">
        <v>1716</v>
      </c>
      <c r="D342" t="s" s="181">
        <v>78</v>
      </c>
      <c r="E342" t="s" s="188">
        <v>79</v>
      </c>
      <c r="F342" t="s" s="146">
        <v>80</v>
      </c>
      <c r="G342" t="s" s="146">
        <v>536</v>
      </c>
      <c r="H342" t="s" s="146">
        <v>662</v>
      </c>
      <c r="I342" t="s" s="146">
        <v>64</v>
      </c>
      <c r="J342" t="s" s="146">
        <v>1733</v>
      </c>
      <c r="K342" t="s" s="183">
        <f>_xlfn.IFS(Q342=0,O342,T342=1,R342,U342=1,AA342,V342=1,AD342)</f>
        <v>27</v>
      </c>
      <c r="L342" s="189">
        <f>_xlfn.IFS(Q342=0,P342,T342=1,S342,U342=1,AB342,V342=1,AE342)</f>
        <v>32.9742985598538</v>
      </c>
      <c r="M342" t="s" s="146">
        <f>IF(O342="Lab","over","under")</f>
        <v>2429</v>
      </c>
      <c r="N342" s="145">
        <v>0</v>
      </c>
      <c r="O342" t="s" s="184">
        <v>28</v>
      </c>
      <c r="P342" s="147">
        <f>AQ342</f>
        <v>34.8496141177602</v>
      </c>
      <c r="Q342" s="145">
        <f>T342+U342+V342</f>
        <v>1</v>
      </c>
      <c r="R342" t="s" s="185">
        <v>27</v>
      </c>
      <c r="S342" s="147">
        <f>AO342</f>
        <v>32.9742985598538</v>
      </c>
      <c r="T342" s="145">
        <v>1</v>
      </c>
      <c r="U342" s="138"/>
      <c r="V342" s="138"/>
      <c r="W342" s="138"/>
      <c r="X342" t="s" s="146">
        <f>IF($A342=Y342,"ok","bad")</f>
        <v>2430</v>
      </c>
      <c r="Y342" t="s" s="146">
        <v>3093</v>
      </c>
      <c r="Z342" t="s" s="146">
        <v>1716</v>
      </c>
      <c r="AA342" t="s" s="186">
        <v>2365</v>
      </c>
      <c r="AB342" s="141">
        <f>100*AC342</f>
        <v>20.4385353</v>
      </c>
      <c r="AC342" s="190">
        <v>0.204385353</v>
      </c>
      <c r="AD342" t="s" s="187">
        <v>29</v>
      </c>
      <c r="AE342" s="141">
        <v>7.2872839</v>
      </c>
      <c r="AF342" s="190">
        <v>0.07287283899999999</v>
      </c>
      <c r="AG342" s="138"/>
      <c r="AH342" s="145">
        <v>70446</v>
      </c>
      <c r="AI342" s="145">
        <v>41593</v>
      </c>
      <c r="AJ342" s="145">
        <v>148</v>
      </c>
      <c r="AK342" s="145">
        <v>780</v>
      </c>
      <c r="AL342" s="145">
        <v>13715</v>
      </c>
      <c r="AM342" s="148">
        <f>100*AL342/$AI342</f>
        <v>32.9742985598538</v>
      </c>
      <c r="AN342" s="145">
        <f>IF(AM342&gt;$AI$8,1,0)</f>
        <v>0</v>
      </c>
      <c r="AO342" s="148">
        <f>IF($R342=AL$17,AM342,0)</f>
        <v>32.9742985598538</v>
      </c>
      <c r="AP342" s="145">
        <v>14495</v>
      </c>
      <c r="AQ342" s="148">
        <f>100*AP342/$AI342</f>
        <v>34.8496141177602</v>
      </c>
      <c r="AR342" s="145">
        <f>IF(AQ342&gt;$AI$8,1,0)</f>
        <v>0</v>
      </c>
      <c r="AS342" s="148">
        <f>IF($R342=AP$17,AQ342,0)</f>
        <v>0</v>
      </c>
      <c r="AT342" s="145">
        <v>3031</v>
      </c>
      <c r="AU342" s="148">
        <f>100*AT342/$AI342</f>
        <v>7.28728391796697</v>
      </c>
      <c r="AV342" s="145">
        <f>IF(AU342&gt;$AI$8,1,0)</f>
        <v>0</v>
      </c>
      <c r="AW342" s="148">
        <f>IF($R342=AT$17,AU342,0)</f>
        <v>0</v>
      </c>
      <c r="AX342" s="145">
        <v>8501</v>
      </c>
      <c r="AY342" s="148">
        <f>100*AX342/$AI342</f>
        <v>20.4385353304643</v>
      </c>
      <c r="AZ342" s="145">
        <f>IF(AY342&gt;$AI$8,1,0)</f>
        <v>0</v>
      </c>
      <c r="BA342" s="148">
        <f>IF($R342=AX$17,AY342,0)</f>
        <v>0</v>
      </c>
      <c r="BB342" s="145">
        <v>1851</v>
      </c>
      <c r="BC342" s="148">
        <f>100*BB342/$AI342</f>
        <v>4.45026807395475</v>
      </c>
      <c r="BD342" s="145">
        <f>IF(BC342&gt;$AI$8,1,0)</f>
        <v>0</v>
      </c>
      <c r="BE342" s="148">
        <f>IF($R342=BB$17,BC342,0)</f>
        <v>0</v>
      </c>
      <c r="BF342" s="145">
        <v>0</v>
      </c>
      <c r="BG342" s="148">
        <f>100*BF342/$AI342</f>
        <v>0</v>
      </c>
      <c r="BH342" s="145">
        <f>IF(BG342&gt;$AI$8,1,0)</f>
        <v>0</v>
      </c>
      <c r="BI342" s="148">
        <f>IF($R342=BF$17,BG342,0)</f>
        <v>0</v>
      </c>
      <c r="BJ342" s="145">
        <v>0</v>
      </c>
      <c r="BK342" s="148">
        <f>100*BJ342/$AI342</f>
        <v>0</v>
      </c>
      <c r="BL342" s="145">
        <f>IF(BK342&gt;$AI$8,1,0)</f>
        <v>0</v>
      </c>
      <c r="BM342" s="148">
        <f>IF($R342=BJ$17,BK342,0)</f>
        <v>0</v>
      </c>
      <c r="BN342" s="145">
        <v>0</v>
      </c>
      <c r="BO342" s="148">
        <f>100*BN342/$AI342</f>
        <v>0</v>
      </c>
      <c r="BP342" s="145">
        <f>IF(BO342&gt;$AI$8,1,0)</f>
        <v>0</v>
      </c>
      <c r="BQ342" s="148">
        <f>IF($R342=BN$17,BO342,0)</f>
        <v>0</v>
      </c>
      <c r="BR342" s="145">
        <v>0</v>
      </c>
      <c r="BS342" s="148">
        <f>100*BR342/$AI342</f>
        <v>0</v>
      </c>
      <c r="BT342" s="145">
        <f>IF(BS342&gt;$AI$8,1,0)</f>
        <v>0</v>
      </c>
      <c r="BU342" s="148">
        <f>IF($R342=BR$17,BS342,0)</f>
        <v>0</v>
      </c>
      <c r="BV342" s="145">
        <v>0</v>
      </c>
      <c r="BW342" s="148">
        <f>100*BV342/$AI342</f>
        <v>0</v>
      </c>
      <c r="BX342" s="145">
        <f>IF(BW342&gt;$AI$8,1,0)</f>
        <v>0</v>
      </c>
      <c r="BY342" s="148">
        <f>IF($R342=BV$17,BW342,0)</f>
        <v>0</v>
      </c>
      <c r="BZ342" s="145">
        <v>0</v>
      </c>
      <c r="CA342" s="148">
        <f>100*BZ342/$AI342</f>
        <v>0</v>
      </c>
      <c r="CB342" s="145">
        <f>IF(CA342&gt;$AI$8,1,0)</f>
        <v>0</v>
      </c>
      <c r="CC342" s="148">
        <f>IF($R342=BZ$17,CA342,0)</f>
        <v>0</v>
      </c>
      <c r="CD342" s="145">
        <v>0</v>
      </c>
      <c r="CE342" s="148">
        <f>100*CD342/$AI342</f>
        <v>0</v>
      </c>
      <c r="CF342" s="145">
        <f>IF(CE342&gt;$AI$8,1,0)</f>
        <v>0</v>
      </c>
      <c r="CG342" s="148">
        <f>IF($R342=CD$17,CE342,0)</f>
        <v>0</v>
      </c>
      <c r="CH342" s="145">
        <v>0</v>
      </c>
      <c r="CI342" s="148">
        <f>100*CH342/$AI342</f>
        <v>0</v>
      </c>
      <c r="CJ342" s="145">
        <f>IF(CI342&gt;$AI$8,1,0)</f>
        <v>0</v>
      </c>
      <c r="CK342" s="148">
        <f>IF($R342=CH$17,CI342,0)</f>
        <v>0</v>
      </c>
      <c r="CL342" s="145">
        <v>240</v>
      </c>
      <c r="CM342" s="145">
        <v>0</v>
      </c>
      <c r="CN342" s="149"/>
    </row>
    <row r="343" ht="15.75" customHeight="1">
      <c r="A343" t="s" s="179">
        <v>3094</v>
      </c>
      <c r="B343" t="s" s="180">
        <v>42</v>
      </c>
      <c r="C343" t="s" s="180">
        <v>512</v>
      </c>
      <c r="D343" t="s" s="181">
        <v>45</v>
      </c>
      <c r="E343" t="s" s="182">
        <v>45</v>
      </c>
      <c r="F343" t="s" s="130">
        <v>46</v>
      </c>
      <c r="G343" t="s" s="130">
        <v>366</v>
      </c>
      <c r="H343" t="s" s="130">
        <v>380</v>
      </c>
      <c r="I343" t="s" s="130">
        <v>49</v>
      </c>
      <c r="J343" t="s" s="130">
        <v>50</v>
      </c>
      <c r="K343" t="s" s="183">
        <f>_xlfn.IFS(Q343=0,O343,T343=1,R343,U343=1,AA343,V343=1,AD343)</f>
        <v>2365</v>
      </c>
      <c r="L343" s="189">
        <f>_xlfn.IFS(Q343=0,P343,T343=1,S343,U343=1,AB343,V343=1,AE343)</f>
        <v>20.2803787</v>
      </c>
      <c r="M343" t="s" s="130">
        <f>IF(O343="Lab","over","under")</f>
        <v>2429</v>
      </c>
      <c r="N343" s="173">
        <v>0</v>
      </c>
      <c r="O343" t="s" s="184">
        <v>28</v>
      </c>
      <c r="P343" s="131">
        <f>AQ343</f>
        <v>38.0237484961029</v>
      </c>
      <c r="Q343" s="173">
        <f>T343+U343+V343</f>
        <v>1</v>
      </c>
      <c r="R343" t="s" s="185">
        <v>33</v>
      </c>
      <c r="S343" s="131">
        <f>BM343</f>
        <v>21.2350264162787</v>
      </c>
      <c r="T343" s="169"/>
      <c r="U343" s="173">
        <v>1</v>
      </c>
      <c r="V343" s="169"/>
      <c r="W343" s="169"/>
      <c r="X343" t="s" s="130">
        <f>IF($A343=Y343,"ok","bad")</f>
        <v>2430</v>
      </c>
      <c r="Y343" t="s" s="130">
        <v>3094</v>
      </c>
      <c r="Z343" t="s" s="130">
        <v>512</v>
      </c>
      <c r="AA343" t="s" s="186">
        <v>2365</v>
      </c>
      <c r="AB343" s="125">
        <f>100*AC343</f>
        <v>20.2803787</v>
      </c>
      <c r="AC343" s="191">
        <v>0.202803787</v>
      </c>
      <c r="AD343" t="s" s="187">
        <v>27</v>
      </c>
      <c r="AE343" s="125">
        <v>11.4688497</v>
      </c>
      <c r="AF343" s="191">
        <v>0.114688497</v>
      </c>
      <c r="AG343" s="169"/>
      <c r="AH343" s="173">
        <v>72648</v>
      </c>
      <c r="AI343" s="173">
        <v>38234</v>
      </c>
      <c r="AJ343" s="173">
        <v>156</v>
      </c>
      <c r="AK343" s="173">
        <v>6419</v>
      </c>
      <c r="AL343" s="173">
        <v>4385</v>
      </c>
      <c r="AM343" s="175">
        <f>100*AL343/$AI343</f>
        <v>11.4688497149134</v>
      </c>
      <c r="AN343" s="173">
        <f>IF(AM343&gt;$AI$8,1,0)</f>
        <v>0</v>
      </c>
      <c r="AO343" s="175">
        <f>IF($R343=AL$17,AM343,0)</f>
        <v>0</v>
      </c>
      <c r="AP343" s="173">
        <v>14538</v>
      </c>
      <c r="AQ343" s="175">
        <f>100*AP343/$AI343</f>
        <v>38.0237484961029</v>
      </c>
      <c r="AR343" s="173">
        <f>IF(AQ343&gt;$AI$8,1,0)</f>
        <v>0</v>
      </c>
      <c r="AS343" s="175">
        <f>IF($R343=AP$17,AQ343,0)</f>
        <v>0</v>
      </c>
      <c r="AT343" s="173">
        <v>1788</v>
      </c>
      <c r="AU343" s="175">
        <f>100*AT343/$AI343</f>
        <v>4.67646597269446</v>
      </c>
      <c r="AV343" s="173">
        <f>IF(AU343&gt;$AI$8,1,0)</f>
        <v>0</v>
      </c>
      <c r="AW343" s="175">
        <f>IF($R343=AT$17,AU343,0)</f>
        <v>0</v>
      </c>
      <c r="AX343" s="173">
        <v>7754</v>
      </c>
      <c r="AY343" s="175">
        <f>100*AX343/$AI343</f>
        <v>20.2803787205105</v>
      </c>
      <c r="AZ343" s="173">
        <f>IF(AY343&gt;$AI$8,1,0)</f>
        <v>0</v>
      </c>
      <c r="BA343" s="175">
        <f>IF($R343=AX$17,AY343,0)</f>
        <v>0</v>
      </c>
      <c r="BB343" s="173">
        <v>1650</v>
      </c>
      <c r="BC343" s="175">
        <f>100*BB343/$AI343</f>
        <v>4.31553067949992</v>
      </c>
      <c r="BD343" s="173">
        <f>IF(BC343&gt;$AI$8,1,0)</f>
        <v>0</v>
      </c>
      <c r="BE343" s="175">
        <f>IF($R343=BB$17,BC343,0)</f>
        <v>0</v>
      </c>
      <c r="BF343" s="173">
        <v>0</v>
      </c>
      <c r="BG343" s="175">
        <f>100*BF343/$AI343</f>
        <v>0</v>
      </c>
      <c r="BH343" s="173">
        <f>IF(BG343&gt;$AI$8,1,0)</f>
        <v>0</v>
      </c>
      <c r="BI343" s="175">
        <f>IF($R343=BF$17,BG343,0)</f>
        <v>0</v>
      </c>
      <c r="BJ343" s="173">
        <v>8119</v>
      </c>
      <c r="BK343" s="175">
        <f>100*BJ343/$AI343</f>
        <v>21.2350264162787</v>
      </c>
      <c r="BL343" s="173">
        <f>IF(BK343&gt;$AI$8,1,0)</f>
        <v>0</v>
      </c>
      <c r="BM343" s="175">
        <f>IF($R343=BJ$17,BK343,0)</f>
        <v>21.2350264162787</v>
      </c>
      <c r="BN343" s="173">
        <v>0</v>
      </c>
      <c r="BO343" s="175">
        <f>100*BN343/$AI343</f>
        <v>0</v>
      </c>
      <c r="BP343" s="173">
        <f>IF(BO343&gt;$AI$8,1,0)</f>
        <v>0</v>
      </c>
      <c r="BQ343" s="175">
        <f>IF($R343=BN$17,BO343,0)</f>
        <v>0</v>
      </c>
      <c r="BR343" s="173">
        <v>0</v>
      </c>
      <c r="BS343" s="175">
        <f>100*BR343/$AI343</f>
        <v>0</v>
      </c>
      <c r="BT343" s="173">
        <f>IF(BS343&gt;$AI$8,1,0)</f>
        <v>0</v>
      </c>
      <c r="BU343" s="175">
        <f>IF($R343=BR$17,BS343,0)</f>
        <v>0</v>
      </c>
      <c r="BV343" s="173">
        <v>0</v>
      </c>
      <c r="BW343" s="175">
        <f>100*BV343/$AI343</f>
        <v>0</v>
      </c>
      <c r="BX343" s="173">
        <f>IF(BW343&gt;$AI$8,1,0)</f>
        <v>0</v>
      </c>
      <c r="BY343" s="175">
        <f>IF($R343=BV$17,BW343,0)</f>
        <v>0</v>
      </c>
      <c r="BZ343" s="173">
        <v>0</v>
      </c>
      <c r="CA343" s="175">
        <f>100*BZ343/$AI343</f>
        <v>0</v>
      </c>
      <c r="CB343" s="173">
        <f>IF(CA343&gt;$AI$8,1,0)</f>
        <v>0</v>
      </c>
      <c r="CC343" s="175">
        <f>IF($R343=BZ$17,CA343,0)</f>
        <v>0</v>
      </c>
      <c r="CD343" s="173">
        <v>0</v>
      </c>
      <c r="CE343" s="175">
        <f>100*CD343/$AI343</f>
        <v>0</v>
      </c>
      <c r="CF343" s="173">
        <f>IF(CE343&gt;$AI$8,1,0)</f>
        <v>0</v>
      </c>
      <c r="CG343" s="175">
        <f>IF($R343=CD$17,CE343,0)</f>
        <v>0</v>
      </c>
      <c r="CH343" s="173">
        <v>0</v>
      </c>
      <c r="CI343" s="175">
        <f>100*CH343/$AI343</f>
        <v>0</v>
      </c>
      <c r="CJ343" s="173">
        <f>IF(CI343&gt;$AI$8,1,0)</f>
        <v>0</v>
      </c>
      <c r="CK343" s="175">
        <f>IF($R343=CH$17,CI343,0)</f>
        <v>0</v>
      </c>
      <c r="CL343" s="173">
        <v>0</v>
      </c>
      <c r="CM343" s="173">
        <v>0</v>
      </c>
      <c r="CN343" s="176"/>
    </row>
    <row r="344" ht="15.75" customHeight="1">
      <c r="A344" t="s" s="179">
        <v>3095</v>
      </c>
      <c r="B344" t="s" s="180">
        <v>90</v>
      </c>
      <c r="C344" t="s" s="180">
        <v>558</v>
      </c>
      <c r="D344" t="s" s="181">
        <v>93</v>
      </c>
      <c r="E344" t="s" s="188">
        <v>79</v>
      </c>
      <c r="F344" t="s" s="146">
        <v>46</v>
      </c>
      <c r="G344" t="s" s="146">
        <v>1141</v>
      </c>
      <c r="H344" t="s" s="146">
        <v>3096</v>
      </c>
      <c r="I344" t="s" s="146">
        <v>64</v>
      </c>
      <c r="J344" t="s" s="146">
        <v>1733</v>
      </c>
      <c r="K344" t="s" s="183">
        <f>_xlfn.IFS(Q344=0,O344,T344=1,R344,U344=1,AA344,V344=1,AD344)</f>
        <v>2365</v>
      </c>
      <c r="L344" s="189">
        <f>_xlfn.IFS(Q344=0,P344,T344=1,S344,U344=1,AB344,V344=1,AE344)</f>
        <v>20.2157507</v>
      </c>
      <c r="M344" t="s" s="146">
        <f>IF(O344="Lab","over","under")</f>
        <v>2429</v>
      </c>
      <c r="N344" s="145">
        <v>0</v>
      </c>
      <c r="O344" t="s" s="184">
        <v>28</v>
      </c>
      <c r="P344" s="147">
        <f>AQ344</f>
        <v>39.4288697013854</v>
      </c>
      <c r="Q344" s="145">
        <f>T344+U344+V344</f>
        <v>1</v>
      </c>
      <c r="R344" t="s" s="185">
        <v>27</v>
      </c>
      <c r="S344" s="147">
        <f>AO344</f>
        <v>28.1193588377303</v>
      </c>
      <c r="T344" s="138"/>
      <c r="U344" s="145">
        <v>1</v>
      </c>
      <c r="V344" s="138"/>
      <c r="W344" s="138"/>
      <c r="X344" t="s" s="146">
        <f>IF($A344=Y344,"ok","bad")</f>
        <v>2430</v>
      </c>
      <c r="Y344" t="s" s="146">
        <v>3095</v>
      </c>
      <c r="Z344" t="s" s="146">
        <v>558</v>
      </c>
      <c r="AA344" t="s" s="186">
        <v>2365</v>
      </c>
      <c r="AB344" s="141">
        <f>100*AC344</f>
        <v>20.2157507</v>
      </c>
      <c r="AC344" s="190">
        <v>0.202157507</v>
      </c>
      <c r="AD344" t="s" s="187">
        <v>29</v>
      </c>
      <c r="AE344" s="141">
        <v>6.4855695</v>
      </c>
      <c r="AF344" s="190">
        <v>0.064855695</v>
      </c>
      <c r="AG344" s="138"/>
      <c r="AH344" s="145">
        <v>77863</v>
      </c>
      <c r="AI344" s="145">
        <v>45979</v>
      </c>
      <c r="AJ344" s="145">
        <v>152</v>
      </c>
      <c r="AK344" s="145">
        <v>5200</v>
      </c>
      <c r="AL344" s="145">
        <v>12929</v>
      </c>
      <c r="AM344" s="148">
        <f>100*AL344/$AI344</f>
        <v>28.1193588377303</v>
      </c>
      <c r="AN344" s="145">
        <f>IF(AM344&gt;$AI$8,1,0)</f>
        <v>0</v>
      </c>
      <c r="AO344" s="148">
        <f>IF($R344=AL$17,AM344,0)</f>
        <v>28.1193588377303</v>
      </c>
      <c r="AP344" s="145">
        <v>18129</v>
      </c>
      <c r="AQ344" s="148">
        <f>100*AP344/$AI344</f>
        <v>39.4288697013854</v>
      </c>
      <c r="AR344" s="145">
        <f>IF(AQ344&gt;$AI$8,1,0)</f>
        <v>0</v>
      </c>
      <c r="AS344" s="148">
        <f>IF($R344=AP$17,AQ344,0)</f>
        <v>0</v>
      </c>
      <c r="AT344" s="145">
        <v>2982</v>
      </c>
      <c r="AU344" s="148">
        <f>100*AT344/$AI344</f>
        <v>6.48556949911916</v>
      </c>
      <c r="AV344" s="145">
        <f>IF(AU344&gt;$AI$8,1,0)</f>
        <v>0</v>
      </c>
      <c r="AW344" s="148">
        <f>IF($R344=AT$17,AU344,0)</f>
        <v>0</v>
      </c>
      <c r="AX344" s="145">
        <v>9295</v>
      </c>
      <c r="AY344" s="148">
        <f>100*AX344/$AI344</f>
        <v>20.2157506687836</v>
      </c>
      <c r="AZ344" s="145">
        <f>IF(AY344&gt;$AI$8,1,0)</f>
        <v>0</v>
      </c>
      <c r="BA344" s="148">
        <f>IF($R344=AX$17,AY344,0)</f>
        <v>0</v>
      </c>
      <c r="BB344" s="145">
        <v>1922</v>
      </c>
      <c r="BC344" s="148">
        <f>100*BB344/$AI344</f>
        <v>4.18016920768177</v>
      </c>
      <c r="BD344" s="145">
        <f>IF(BC344&gt;$AI$8,1,0)</f>
        <v>0</v>
      </c>
      <c r="BE344" s="148">
        <f>IF($R344=BB$17,BC344,0)</f>
        <v>0</v>
      </c>
      <c r="BF344" s="145">
        <v>0</v>
      </c>
      <c r="BG344" s="148">
        <f>100*BF344/$AI344</f>
        <v>0</v>
      </c>
      <c r="BH344" s="145">
        <f>IF(BG344&gt;$AI$8,1,0)</f>
        <v>0</v>
      </c>
      <c r="BI344" s="148">
        <f>IF($R344=BF$17,BG344,0)</f>
        <v>0</v>
      </c>
      <c r="BJ344" s="145">
        <v>0</v>
      </c>
      <c r="BK344" s="148">
        <f>100*BJ344/$AI344</f>
        <v>0</v>
      </c>
      <c r="BL344" s="145">
        <f>IF(BK344&gt;$AI$8,1,0)</f>
        <v>0</v>
      </c>
      <c r="BM344" s="148">
        <f>IF($R344=BJ$17,BK344,0)</f>
        <v>0</v>
      </c>
      <c r="BN344" s="145">
        <v>0</v>
      </c>
      <c r="BO344" s="148">
        <f>100*BN344/$AI344</f>
        <v>0</v>
      </c>
      <c r="BP344" s="145">
        <f>IF(BO344&gt;$AI$8,1,0)</f>
        <v>0</v>
      </c>
      <c r="BQ344" s="148">
        <f>IF($R344=BN$17,BO344,0)</f>
        <v>0</v>
      </c>
      <c r="BR344" s="145">
        <v>0</v>
      </c>
      <c r="BS344" s="148">
        <f>100*BR344/$AI344</f>
        <v>0</v>
      </c>
      <c r="BT344" s="145">
        <f>IF(BS344&gt;$AI$8,1,0)</f>
        <v>0</v>
      </c>
      <c r="BU344" s="148">
        <f>IF($R344=BR$17,BS344,0)</f>
        <v>0</v>
      </c>
      <c r="BV344" s="145">
        <v>0</v>
      </c>
      <c r="BW344" s="148">
        <f>100*BV344/$AI344</f>
        <v>0</v>
      </c>
      <c r="BX344" s="145">
        <f>IF(BW344&gt;$AI$8,1,0)</f>
        <v>0</v>
      </c>
      <c r="BY344" s="148">
        <f>IF($R344=BV$17,BW344,0)</f>
        <v>0</v>
      </c>
      <c r="BZ344" s="145">
        <v>0</v>
      </c>
      <c r="CA344" s="148">
        <f>100*BZ344/$AI344</f>
        <v>0</v>
      </c>
      <c r="CB344" s="145">
        <f>IF(CA344&gt;$AI$8,1,0)</f>
        <v>0</v>
      </c>
      <c r="CC344" s="148">
        <f>IF($R344=BZ$17,CA344,0)</f>
        <v>0</v>
      </c>
      <c r="CD344" s="145">
        <v>0</v>
      </c>
      <c r="CE344" s="148">
        <f>100*CD344/$AI344</f>
        <v>0</v>
      </c>
      <c r="CF344" s="145">
        <f>IF(CE344&gt;$AI$8,1,0)</f>
        <v>0</v>
      </c>
      <c r="CG344" s="148">
        <f>IF($R344=CD$17,CE344,0)</f>
        <v>0</v>
      </c>
      <c r="CH344" s="145">
        <v>0</v>
      </c>
      <c r="CI344" s="148">
        <f>100*CH344/$AI344</f>
        <v>0</v>
      </c>
      <c r="CJ344" s="145">
        <f>IF(CI344&gt;$AI$8,1,0)</f>
        <v>0</v>
      </c>
      <c r="CK344" s="148">
        <f>IF($R344=CH$17,CI344,0)</f>
        <v>0</v>
      </c>
      <c r="CL344" s="145">
        <v>1141</v>
      </c>
      <c r="CM344" s="145">
        <v>0</v>
      </c>
      <c r="CN344" s="149"/>
    </row>
    <row r="345" ht="15.75" customHeight="1">
      <c r="A345" t="s" s="179">
        <v>3097</v>
      </c>
      <c r="B345" t="s" s="180">
        <v>75</v>
      </c>
      <c r="C345" t="s" s="180">
        <v>3098</v>
      </c>
      <c r="D345" t="s" s="181">
        <v>78</v>
      </c>
      <c r="E345" t="s" s="182">
        <v>79</v>
      </c>
      <c r="F345" t="s" s="130">
        <v>80</v>
      </c>
      <c r="G345" t="s" s="130">
        <v>3099</v>
      </c>
      <c r="H345" t="s" s="130">
        <v>3100</v>
      </c>
      <c r="I345" t="s" s="130">
        <v>64</v>
      </c>
      <c r="J345" t="s" s="130">
        <v>1733</v>
      </c>
      <c r="K345" t="s" s="183">
        <f>_xlfn.IFS(Q345=0,O345,T345=1,R345,U345=1,AA345,V345=1,AD345)</f>
        <v>2943</v>
      </c>
      <c r="L345" s="189">
        <f>_xlfn.IFS(Q345=0,P345,T345=1,S345,U345=1,AB345,V345=1,AE345)</f>
        <v>10.7461429</v>
      </c>
      <c r="M345" t="s" s="130">
        <f>IF(O345="Lab","over","under")</f>
        <v>2429</v>
      </c>
      <c r="N345" s="173">
        <v>0</v>
      </c>
      <c r="O345" t="s" s="184">
        <v>28</v>
      </c>
      <c r="P345" s="131">
        <f>AQ345</f>
        <v>39.9269543230398</v>
      </c>
      <c r="Q345" s="173">
        <f>T345+U345+V345</f>
        <v>1</v>
      </c>
      <c r="R345" t="s" s="185">
        <v>27</v>
      </c>
      <c r="S345" s="131">
        <f>AO345</f>
        <v>23.6063961791492</v>
      </c>
      <c r="T345" s="169"/>
      <c r="U345" s="173">
        <v>0</v>
      </c>
      <c r="V345" s="173">
        <v>1</v>
      </c>
      <c r="W345" s="169"/>
      <c r="X345" t="s" s="130">
        <f>IF($A345=Y345,"ok","bad")</f>
        <v>2430</v>
      </c>
      <c r="Y345" t="s" s="130">
        <v>3097</v>
      </c>
      <c r="Z345" t="s" s="130">
        <v>3098</v>
      </c>
      <c r="AA345" t="s" s="186">
        <v>2365</v>
      </c>
      <c r="AB345" s="125">
        <f>100*AC345</f>
        <v>20.1133144</v>
      </c>
      <c r="AC345" s="191">
        <v>0.201133144</v>
      </c>
      <c r="AD345" t="s" s="187">
        <v>31</v>
      </c>
      <c r="AE345" s="125">
        <v>10.7461429</v>
      </c>
      <c r="AF345" s="191">
        <v>0.107461429</v>
      </c>
      <c r="AG345" s="169"/>
      <c r="AH345" s="173">
        <v>74927</v>
      </c>
      <c r="AI345" s="173">
        <v>42713</v>
      </c>
      <c r="AJ345" s="173">
        <v>167</v>
      </c>
      <c r="AK345" s="173">
        <v>6971</v>
      </c>
      <c r="AL345" s="173">
        <v>10083</v>
      </c>
      <c r="AM345" s="175">
        <f>100*AL345/$AI345</f>
        <v>23.6063961791492</v>
      </c>
      <c r="AN345" s="173">
        <f>IF(AM345&gt;$AI$8,1,0)</f>
        <v>0</v>
      </c>
      <c r="AO345" s="175">
        <f>IF($R345=AL$17,AM345,0)</f>
        <v>23.6063961791492</v>
      </c>
      <c r="AP345" s="173">
        <v>17054</v>
      </c>
      <c r="AQ345" s="175">
        <f>100*AP345/$AI345</f>
        <v>39.9269543230398</v>
      </c>
      <c r="AR345" s="173">
        <f>IF(AQ345&gt;$AI$8,1,0)</f>
        <v>0</v>
      </c>
      <c r="AS345" s="175">
        <f>IF($R345=AP$17,AQ345,0)</f>
        <v>0</v>
      </c>
      <c r="AT345" s="173">
        <v>1365</v>
      </c>
      <c r="AU345" s="175">
        <f>100*AT345/$AI345</f>
        <v>3.1957483670077</v>
      </c>
      <c r="AV345" s="173">
        <f>IF(AU345&gt;$AI$8,1,0)</f>
        <v>0</v>
      </c>
      <c r="AW345" s="175">
        <f>IF($R345=AT$17,AU345,0)</f>
        <v>0</v>
      </c>
      <c r="AX345" s="173">
        <v>8591</v>
      </c>
      <c r="AY345" s="175">
        <f>100*AX345/$AI345</f>
        <v>20.1133144475921</v>
      </c>
      <c r="AZ345" s="173">
        <f>IF(AY345&gt;$AI$8,1,0)</f>
        <v>0</v>
      </c>
      <c r="BA345" s="175">
        <f>IF($R345=AX$17,AY345,0)</f>
        <v>0</v>
      </c>
      <c r="BB345" s="173">
        <v>4590</v>
      </c>
      <c r="BC345" s="175">
        <f>100*BB345/$AI345</f>
        <v>10.7461428604874</v>
      </c>
      <c r="BD345" s="173">
        <f>IF(BC345&gt;$AI$8,1,0)</f>
        <v>0</v>
      </c>
      <c r="BE345" s="175">
        <f>IF($R345=BB$17,BC345,0)</f>
        <v>0</v>
      </c>
      <c r="BF345" s="173">
        <v>0</v>
      </c>
      <c r="BG345" s="175">
        <f>100*BF345/$AI345</f>
        <v>0</v>
      </c>
      <c r="BH345" s="173">
        <f>IF(BG345&gt;$AI$8,1,0)</f>
        <v>0</v>
      </c>
      <c r="BI345" s="175">
        <f>IF($R345=BF$17,BG345,0)</f>
        <v>0</v>
      </c>
      <c r="BJ345" s="173">
        <v>0</v>
      </c>
      <c r="BK345" s="175">
        <f>100*BJ345/$AI345</f>
        <v>0</v>
      </c>
      <c r="BL345" s="173">
        <f>IF(BK345&gt;$AI$8,1,0)</f>
        <v>0</v>
      </c>
      <c r="BM345" s="175">
        <f>IF($R345=BJ$17,BK345,0)</f>
        <v>0</v>
      </c>
      <c r="BN345" s="173">
        <v>0</v>
      </c>
      <c r="BO345" s="175">
        <f>100*BN345/$AI345</f>
        <v>0</v>
      </c>
      <c r="BP345" s="173">
        <f>IF(BO345&gt;$AI$8,1,0)</f>
        <v>0</v>
      </c>
      <c r="BQ345" s="175">
        <f>IF($R345=BN$17,BO345,0)</f>
        <v>0</v>
      </c>
      <c r="BR345" s="173">
        <v>0</v>
      </c>
      <c r="BS345" s="175">
        <f>100*BR345/$AI345</f>
        <v>0</v>
      </c>
      <c r="BT345" s="173">
        <f>IF(BS345&gt;$AI$8,1,0)</f>
        <v>0</v>
      </c>
      <c r="BU345" s="175">
        <f>IF($R345=BR$17,BS345,0)</f>
        <v>0</v>
      </c>
      <c r="BV345" s="173">
        <v>0</v>
      </c>
      <c r="BW345" s="175">
        <f>100*BV345/$AI345</f>
        <v>0</v>
      </c>
      <c r="BX345" s="173">
        <f>IF(BW345&gt;$AI$8,1,0)</f>
        <v>0</v>
      </c>
      <c r="BY345" s="175">
        <f>IF($R345=BV$17,BW345,0)</f>
        <v>0</v>
      </c>
      <c r="BZ345" s="173">
        <v>0</v>
      </c>
      <c r="CA345" s="175">
        <f>100*BZ345/$AI345</f>
        <v>0</v>
      </c>
      <c r="CB345" s="173">
        <f>IF(CA345&gt;$AI$8,1,0)</f>
        <v>0</v>
      </c>
      <c r="CC345" s="175">
        <f>IF($R345=BZ$17,CA345,0)</f>
        <v>0</v>
      </c>
      <c r="CD345" s="173">
        <v>0</v>
      </c>
      <c r="CE345" s="175">
        <f>100*CD345/$AI345</f>
        <v>0</v>
      </c>
      <c r="CF345" s="173">
        <f>IF(CE345&gt;$AI$8,1,0)</f>
        <v>0</v>
      </c>
      <c r="CG345" s="175">
        <f>IF($R345=CD$17,CE345,0)</f>
        <v>0</v>
      </c>
      <c r="CH345" s="173">
        <v>0</v>
      </c>
      <c r="CI345" s="175">
        <f>100*CH345/$AI345</f>
        <v>0</v>
      </c>
      <c r="CJ345" s="173">
        <f>IF(CI345&gt;$AI$8,1,0)</f>
        <v>0</v>
      </c>
      <c r="CK345" s="175">
        <f>IF($R345=CH$17,CI345,0)</f>
        <v>0</v>
      </c>
      <c r="CL345" s="173">
        <v>0</v>
      </c>
      <c r="CM345" s="173">
        <v>0</v>
      </c>
      <c r="CN345" s="176"/>
    </row>
    <row r="346" ht="15.75" customHeight="1">
      <c r="A346" t="s" s="179">
        <v>3101</v>
      </c>
      <c r="B346" t="s" s="180">
        <v>84</v>
      </c>
      <c r="C346" t="s" s="180">
        <v>1748</v>
      </c>
      <c r="D346" t="s" s="181">
        <v>86</v>
      </c>
      <c r="E346" t="s" s="188">
        <v>79</v>
      </c>
      <c r="F346" t="s" s="146">
        <v>46</v>
      </c>
      <c r="G346" t="s" s="146">
        <v>366</v>
      </c>
      <c r="H346" t="s" s="146">
        <v>3102</v>
      </c>
      <c r="I346" t="s" s="146">
        <v>49</v>
      </c>
      <c r="J346" t="s" s="146">
        <v>1733</v>
      </c>
      <c r="K346" t="s" s="183">
        <f>_xlfn.IFS(Q346=0,O346,T346=1,R346,U346=1,AA346,V346=1,AD346)</f>
        <v>27</v>
      </c>
      <c r="L346" s="189">
        <f>_xlfn.IFS(Q346=0,P346,T346=1,S346,U346=1,AB346,V346=1,AE346)</f>
        <v>33.0879056047198</v>
      </c>
      <c r="M346" t="s" s="146">
        <f>IF(O346="Lab","over","under")</f>
        <v>2429</v>
      </c>
      <c r="N346" s="145">
        <v>0</v>
      </c>
      <c r="O346" t="s" s="184">
        <v>28</v>
      </c>
      <c r="P346" s="147">
        <f>AQ346</f>
        <v>34.9498525073746</v>
      </c>
      <c r="Q346" s="145">
        <f>T346+U346+V346</f>
        <v>1</v>
      </c>
      <c r="R346" t="s" s="185">
        <v>27</v>
      </c>
      <c r="S346" s="147">
        <f>AO346</f>
        <v>33.0879056047198</v>
      </c>
      <c r="T346" s="145">
        <v>1</v>
      </c>
      <c r="U346" s="138"/>
      <c r="V346" s="138"/>
      <c r="W346" s="138"/>
      <c r="X346" t="s" s="146">
        <f>IF($A346=Y346,"ok","bad")</f>
        <v>2430</v>
      </c>
      <c r="Y346" t="s" s="146">
        <v>3101</v>
      </c>
      <c r="Z346" t="s" s="146">
        <v>1748</v>
      </c>
      <c r="AA346" t="s" s="186">
        <v>2365</v>
      </c>
      <c r="AB346" s="141">
        <f>100*AC346</f>
        <v>20.0967552</v>
      </c>
      <c r="AC346" s="190">
        <v>0.200967552</v>
      </c>
      <c r="AD346" t="s" s="187">
        <v>29</v>
      </c>
      <c r="AE346" s="141">
        <v>5.1091445</v>
      </c>
      <c r="AF346" s="190">
        <v>0.051091445</v>
      </c>
      <c r="AG346" s="138"/>
      <c r="AH346" s="145">
        <v>71042</v>
      </c>
      <c r="AI346" s="145">
        <v>42375</v>
      </c>
      <c r="AJ346" s="145">
        <v>126</v>
      </c>
      <c r="AK346" s="145">
        <v>789</v>
      </c>
      <c r="AL346" s="145">
        <v>14021</v>
      </c>
      <c r="AM346" s="148">
        <f>100*AL346/$AI346</f>
        <v>33.0879056047198</v>
      </c>
      <c r="AN346" s="145">
        <f>IF(AM346&gt;$AI$8,1,0)</f>
        <v>0</v>
      </c>
      <c r="AO346" s="148">
        <f>IF($R346=AL$17,AM346,0)</f>
        <v>33.0879056047198</v>
      </c>
      <c r="AP346" s="145">
        <v>14810</v>
      </c>
      <c r="AQ346" s="148">
        <f>100*AP346/$AI346</f>
        <v>34.9498525073746</v>
      </c>
      <c r="AR346" s="145">
        <f>IF(AQ346&gt;$AI$8,1,0)</f>
        <v>0</v>
      </c>
      <c r="AS346" s="148">
        <f>IF($R346=AP$17,AQ346,0)</f>
        <v>0</v>
      </c>
      <c r="AT346" s="145">
        <v>2165</v>
      </c>
      <c r="AU346" s="148">
        <f>100*AT346/$AI346</f>
        <v>5.10914454277286</v>
      </c>
      <c r="AV346" s="145">
        <f>IF(AU346&gt;$AI$8,1,0)</f>
        <v>0</v>
      </c>
      <c r="AW346" s="148">
        <f>IF($R346=AT$17,AU346,0)</f>
        <v>0</v>
      </c>
      <c r="AX346" s="145">
        <v>8516</v>
      </c>
      <c r="AY346" s="148">
        <f>100*AX346/$AI346</f>
        <v>20.0967551622419</v>
      </c>
      <c r="AZ346" s="145">
        <f>IF(AY346&gt;$AI$8,1,0)</f>
        <v>0</v>
      </c>
      <c r="BA346" s="148">
        <f>IF($R346=AX$17,AY346,0)</f>
        <v>0</v>
      </c>
      <c r="BB346" s="145">
        <v>2098</v>
      </c>
      <c r="BC346" s="148">
        <f>100*BB346/$AI346</f>
        <v>4.95103244837758</v>
      </c>
      <c r="BD346" s="145">
        <f>IF(BC346&gt;$AI$8,1,0)</f>
        <v>0</v>
      </c>
      <c r="BE346" s="148">
        <f>IF($R346=BB$17,BC346,0)</f>
        <v>0</v>
      </c>
      <c r="BF346" s="145">
        <v>0</v>
      </c>
      <c r="BG346" s="148">
        <f>100*BF346/$AI346</f>
        <v>0</v>
      </c>
      <c r="BH346" s="145">
        <f>IF(BG346&gt;$AI$8,1,0)</f>
        <v>0</v>
      </c>
      <c r="BI346" s="148">
        <f>IF($R346=BF$17,BG346,0)</f>
        <v>0</v>
      </c>
      <c r="BJ346" s="145">
        <v>0</v>
      </c>
      <c r="BK346" s="148">
        <f>100*BJ346/$AI346</f>
        <v>0</v>
      </c>
      <c r="BL346" s="145">
        <f>IF(BK346&gt;$AI$8,1,0)</f>
        <v>0</v>
      </c>
      <c r="BM346" s="148">
        <f>IF($R346=BJ$17,BK346,0)</f>
        <v>0</v>
      </c>
      <c r="BN346" s="145">
        <v>0</v>
      </c>
      <c r="BO346" s="148">
        <f>100*BN346/$AI346</f>
        <v>0</v>
      </c>
      <c r="BP346" s="145">
        <f>IF(BO346&gt;$AI$8,1,0)</f>
        <v>0</v>
      </c>
      <c r="BQ346" s="148">
        <f>IF($R346=BN$17,BO346,0)</f>
        <v>0</v>
      </c>
      <c r="BR346" s="145">
        <v>0</v>
      </c>
      <c r="BS346" s="148">
        <f>100*BR346/$AI346</f>
        <v>0</v>
      </c>
      <c r="BT346" s="145">
        <f>IF(BS346&gt;$AI$8,1,0)</f>
        <v>0</v>
      </c>
      <c r="BU346" s="148">
        <f>IF($R346=BR$17,BS346,0)</f>
        <v>0</v>
      </c>
      <c r="BV346" s="145">
        <v>0</v>
      </c>
      <c r="BW346" s="148">
        <f>100*BV346/$AI346</f>
        <v>0</v>
      </c>
      <c r="BX346" s="145">
        <f>IF(BW346&gt;$AI$8,1,0)</f>
        <v>0</v>
      </c>
      <c r="BY346" s="148">
        <f>IF($R346=BV$17,BW346,0)</f>
        <v>0</v>
      </c>
      <c r="BZ346" s="145">
        <v>0</v>
      </c>
      <c r="CA346" s="148">
        <f>100*BZ346/$AI346</f>
        <v>0</v>
      </c>
      <c r="CB346" s="145">
        <f>IF(CA346&gt;$AI$8,1,0)</f>
        <v>0</v>
      </c>
      <c r="CC346" s="148">
        <f>IF($R346=BZ$17,CA346,0)</f>
        <v>0</v>
      </c>
      <c r="CD346" s="145">
        <v>0</v>
      </c>
      <c r="CE346" s="148">
        <f>100*CD346/$AI346</f>
        <v>0</v>
      </c>
      <c r="CF346" s="145">
        <f>IF(CE346&gt;$AI$8,1,0)</f>
        <v>0</v>
      </c>
      <c r="CG346" s="148">
        <f>IF($R346=CD$17,CE346,0)</f>
        <v>0</v>
      </c>
      <c r="CH346" s="145">
        <v>0</v>
      </c>
      <c r="CI346" s="148">
        <f>100*CH346/$AI346</f>
        <v>0</v>
      </c>
      <c r="CJ346" s="145">
        <f>IF(CI346&gt;$AI$8,1,0)</f>
        <v>0</v>
      </c>
      <c r="CK346" s="148">
        <f>IF($R346=CH$17,CI346,0)</f>
        <v>0</v>
      </c>
      <c r="CL346" s="145">
        <v>0</v>
      </c>
      <c r="CM346" s="145">
        <v>0</v>
      </c>
      <c r="CN346" s="149"/>
    </row>
    <row r="347" ht="15.75" customHeight="1">
      <c r="A347" t="s" s="179">
        <v>3103</v>
      </c>
      <c r="B347" t="s" s="180">
        <v>101</v>
      </c>
      <c r="C347" t="s" s="180">
        <v>1616</v>
      </c>
      <c r="D347" t="s" s="181">
        <v>104</v>
      </c>
      <c r="E347" t="s" s="182">
        <v>79</v>
      </c>
      <c r="F347" t="s" s="130">
        <v>46</v>
      </c>
      <c r="G347" t="s" s="130">
        <v>536</v>
      </c>
      <c r="H347" t="s" s="130">
        <v>3104</v>
      </c>
      <c r="I347" t="s" s="130">
        <v>64</v>
      </c>
      <c r="J347" t="s" s="130">
        <v>1733</v>
      </c>
      <c r="K347" t="s" s="183">
        <f>_xlfn.IFS(Q347=0,O347,T347=1,R347,U347=1,AA347,V347=1,AD347)</f>
        <v>27</v>
      </c>
      <c r="L347" s="189">
        <f>_xlfn.IFS(Q347=0,P347,T347=1,S347,U347=1,AB347,V347=1,AE347)</f>
        <v>32.6504982294326</v>
      </c>
      <c r="M347" t="s" s="130">
        <f>IF(O347="Lab","over","under")</f>
        <v>2429</v>
      </c>
      <c r="N347" s="173">
        <v>0</v>
      </c>
      <c r="O347" t="s" s="184">
        <v>28</v>
      </c>
      <c r="P347" s="131">
        <f>AQ347</f>
        <v>34.7340031293749</v>
      </c>
      <c r="Q347" s="173">
        <f>T347+U347+V347</f>
        <v>1</v>
      </c>
      <c r="R347" t="s" s="185">
        <v>27</v>
      </c>
      <c r="S347" s="131">
        <f>AO347</f>
        <v>32.6504982294326</v>
      </c>
      <c r="T347" s="173">
        <v>1</v>
      </c>
      <c r="U347" s="169"/>
      <c r="V347" s="169"/>
      <c r="W347" s="169"/>
      <c r="X347" t="s" s="130">
        <f>IF($A347=Y347,"ok","bad")</f>
        <v>2430</v>
      </c>
      <c r="Y347" t="s" s="130">
        <v>3103</v>
      </c>
      <c r="Z347" t="s" s="130">
        <v>1616</v>
      </c>
      <c r="AA347" t="s" s="186">
        <v>2365</v>
      </c>
      <c r="AB347" s="125">
        <f>100*AC347</f>
        <v>19.9250597</v>
      </c>
      <c r="AC347" s="191">
        <v>0.199250597</v>
      </c>
      <c r="AD347" t="s" s="187">
        <v>31</v>
      </c>
      <c r="AE347" s="125">
        <v>5.8284608</v>
      </c>
      <c r="AF347" s="191">
        <v>0.058284608</v>
      </c>
      <c r="AG347" s="169"/>
      <c r="AH347" s="173">
        <v>77750</v>
      </c>
      <c r="AI347" s="173">
        <v>48572</v>
      </c>
      <c r="AJ347" s="173">
        <v>137</v>
      </c>
      <c r="AK347" s="173">
        <v>1012</v>
      </c>
      <c r="AL347" s="173">
        <v>15859</v>
      </c>
      <c r="AM347" s="175">
        <f>100*AL347/$AI347</f>
        <v>32.6504982294326</v>
      </c>
      <c r="AN347" s="173">
        <f>IF(AM347&gt;$AI$8,1,0)</f>
        <v>0</v>
      </c>
      <c r="AO347" s="175">
        <f>IF($R347=AL$17,AM347,0)</f>
        <v>32.6504982294326</v>
      </c>
      <c r="AP347" s="173">
        <v>16871</v>
      </c>
      <c r="AQ347" s="175">
        <f>100*AP347/$AI347</f>
        <v>34.7340031293749</v>
      </c>
      <c r="AR347" s="173">
        <f>IF(AQ347&gt;$AI$8,1,0)</f>
        <v>0</v>
      </c>
      <c r="AS347" s="175">
        <f>IF($R347=AP$17,AQ347,0)</f>
        <v>0</v>
      </c>
      <c r="AT347" s="173">
        <v>1629</v>
      </c>
      <c r="AU347" s="175">
        <f>100*AT347/$AI347</f>
        <v>3.35378407312855</v>
      </c>
      <c r="AV347" s="173">
        <f>IF(AU347&gt;$AI$8,1,0)</f>
        <v>0</v>
      </c>
      <c r="AW347" s="175">
        <f>IF($R347=AT$17,AU347,0)</f>
        <v>0</v>
      </c>
      <c r="AX347" s="173">
        <v>9678</v>
      </c>
      <c r="AY347" s="175">
        <f>100*AX347/$AI347</f>
        <v>19.9250597051799</v>
      </c>
      <c r="AZ347" s="173">
        <f>IF(AY347&gt;$AI$8,1,0)</f>
        <v>0</v>
      </c>
      <c r="BA347" s="175">
        <f>IF($R347=AX$17,AY347,0)</f>
        <v>0</v>
      </c>
      <c r="BB347" s="173">
        <v>2831</v>
      </c>
      <c r="BC347" s="175">
        <f>100*BB347/$AI347</f>
        <v>5.82846084163716</v>
      </c>
      <c r="BD347" s="173">
        <f>IF(BC347&gt;$AI$8,1,0)</f>
        <v>0</v>
      </c>
      <c r="BE347" s="175">
        <f>IF($R347=BB$17,BC347,0)</f>
        <v>0</v>
      </c>
      <c r="BF347" s="173">
        <v>0</v>
      </c>
      <c r="BG347" s="175">
        <f>100*BF347/$AI347</f>
        <v>0</v>
      </c>
      <c r="BH347" s="173">
        <f>IF(BG347&gt;$AI$8,1,0)</f>
        <v>0</v>
      </c>
      <c r="BI347" s="175">
        <f>IF($R347=BF$17,BG347,0)</f>
        <v>0</v>
      </c>
      <c r="BJ347" s="173">
        <v>0</v>
      </c>
      <c r="BK347" s="175">
        <f>100*BJ347/$AI347</f>
        <v>0</v>
      </c>
      <c r="BL347" s="173">
        <f>IF(BK347&gt;$AI$8,1,0)</f>
        <v>0</v>
      </c>
      <c r="BM347" s="175">
        <f>IF($R347=BJ$17,BK347,0)</f>
        <v>0</v>
      </c>
      <c r="BN347" s="173">
        <v>0</v>
      </c>
      <c r="BO347" s="175">
        <f>100*BN347/$AI347</f>
        <v>0</v>
      </c>
      <c r="BP347" s="173">
        <f>IF(BO347&gt;$AI$8,1,0)</f>
        <v>0</v>
      </c>
      <c r="BQ347" s="175">
        <f>IF($R347=BN$17,BO347,0)</f>
        <v>0</v>
      </c>
      <c r="BR347" s="173">
        <v>0</v>
      </c>
      <c r="BS347" s="175">
        <f>100*BR347/$AI347</f>
        <v>0</v>
      </c>
      <c r="BT347" s="173">
        <f>IF(BS347&gt;$AI$8,1,0)</f>
        <v>0</v>
      </c>
      <c r="BU347" s="175">
        <f>IF($R347=BR$17,BS347,0)</f>
        <v>0</v>
      </c>
      <c r="BV347" s="173">
        <v>0</v>
      </c>
      <c r="BW347" s="175">
        <f>100*BV347/$AI347</f>
        <v>0</v>
      </c>
      <c r="BX347" s="173">
        <f>IF(BW347&gt;$AI$8,1,0)</f>
        <v>0</v>
      </c>
      <c r="BY347" s="175">
        <f>IF($R347=BV$17,BW347,0)</f>
        <v>0</v>
      </c>
      <c r="BZ347" s="173">
        <v>0</v>
      </c>
      <c r="CA347" s="175">
        <f>100*BZ347/$AI347</f>
        <v>0</v>
      </c>
      <c r="CB347" s="173">
        <f>IF(CA347&gt;$AI$8,1,0)</f>
        <v>0</v>
      </c>
      <c r="CC347" s="175">
        <f>IF($R347=BZ$17,CA347,0)</f>
        <v>0</v>
      </c>
      <c r="CD347" s="173">
        <v>0</v>
      </c>
      <c r="CE347" s="175">
        <f>100*CD347/$AI347</f>
        <v>0</v>
      </c>
      <c r="CF347" s="173">
        <f>IF(CE347&gt;$AI$8,1,0)</f>
        <v>0</v>
      </c>
      <c r="CG347" s="175">
        <f>IF($R347=CD$17,CE347,0)</f>
        <v>0</v>
      </c>
      <c r="CH347" s="173">
        <v>0</v>
      </c>
      <c r="CI347" s="175">
        <f>100*CH347/$AI347</f>
        <v>0</v>
      </c>
      <c r="CJ347" s="173">
        <f>IF(CI347&gt;$AI$8,1,0)</f>
        <v>0</v>
      </c>
      <c r="CK347" s="175">
        <f>IF($R347=CH$17,CI347,0)</f>
        <v>0</v>
      </c>
      <c r="CL347" s="173">
        <v>0</v>
      </c>
      <c r="CM347" s="173">
        <v>0</v>
      </c>
      <c r="CN347" s="176"/>
    </row>
    <row r="348" ht="15.75" customHeight="1">
      <c r="A348" t="s" s="179">
        <v>3105</v>
      </c>
      <c r="B348" t="s" s="180">
        <v>84</v>
      </c>
      <c r="C348" t="s" s="180">
        <v>1328</v>
      </c>
      <c r="D348" t="s" s="181">
        <v>86</v>
      </c>
      <c r="E348" t="s" s="188">
        <v>79</v>
      </c>
      <c r="F348" t="s" s="146">
        <v>46</v>
      </c>
      <c r="G348" t="s" s="146">
        <v>109</v>
      </c>
      <c r="H348" t="s" s="146">
        <v>2078</v>
      </c>
      <c r="I348" t="s" s="146">
        <v>49</v>
      </c>
      <c r="J348" t="s" s="146">
        <v>1733</v>
      </c>
      <c r="K348" t="s" s="183">
        <f>_xlfn.IFS(Q348=0,O348,T348=1,R348,U348=1,AA348,V348=1,AD348)</f>
        <v>27</v>
      </c>
      <c r="L348" s="189">
        <f>_xlfn.IFS(Q348=0,P348,T348=1,S348,U348=1,AB348,V348=1,AE348)</f>
        <v>33.4433040078201</v>
      </c>
      <c r="M348" t="s" s="146">
        <f>IF(O348="Lab","over","under")</f>
        <v>2429</v>
      </c>
      <c r="N348" s="145">
        <v>0</v>
      </c>
      <c r="O348" t="s" s="184">
        <v>28</v>
      </c>
      <c r="P348" s="147">
        <f>AQ348</f>
        <v>35.0928641251222</v>
      </c>
      <c r="Q348" s="145">
        <f>T348+U348+V348</f>
        <v>1</v>
      </c>
      <c r="R348" t="s" s="185">
        <v>27</v>
      </c>
      <c r="S348" s="147">
        <f>AO348</f>
        <v>33.4433040078201</v>
      </c>
      <c r="T348" s="145">
        <v>1</v>
      </c>
      <c r="U348" s="138"/>
      <c r="V348" s="138"/>
      <c r="W348" s="138"/>
      <c r="X348" t="s" s="146">
        <f>IF($A348=Y348,"ok","bad")</f>
        <v>2430</v>
      </c>
      <c r="Y348" t="s" s="146">
        <v>3105</v>
      </c>
      <c r="Z348" t="s" s="146">
        <v>1328</v>
      </c>
      <c r="AA348" t="s" s="186">
        <v>2365</v>
      </c>
      <c r="AB348" s="141">
        <f>100*AC348</f>
        <v>19.8232323</v>
      </c>
      <c r="AC348" s="190">
        <v>0.198232323</v>
      </c>
      <c r="AD348" t="s" s="187">
        <v>29</v>
      </c>
      <c r="AE348" s="141">
        <v>7.2743565</v>
      </c>
      <c r="AF348" s="190">
        <v>0.072743565</v>
      </c>
      <c r="AG348" s="138"/>
      <c r="AH348" s="145">
        <v>76118</v>
      </c>
      <c r="AI348" s="145">
        <v>49104</v>
      </c>
      <c r="AJ348" s="145">
        <v>159</v>
      </c>
      <c r="AK348" s="145">
        <v>810</v>
      </c>
      <c r="AL348" s="145">
        <v>16422</v>
      </c>
      <c r="AM348" s="148">
        <f>100*AL348/$AI348</f>
        <v>33.4433040078201</v>
      </c>
      <c r="AN348" s="145">
        <f>IF(AM348&gt;$AI$8,1,0)</f>
        <v>0</v>
      </c>
      <c r="AO348" s="148">
        <f>IF($R348=AL$17,AM348,0)</f>
        <v>33.4433040078201</v>
      </c>
      <c r="AP348" s="145">
        <v>17232</v>
      </c>
      <c r="AQ348" s="148">
        <f>100*AP348/$AI348</f>
        <v>35.0928641251222</v>
      </c>
      <c r="AR348" s="145">
        <f>IF(AQ348&gt;$AI$8,1,0)</f>
        <v>0</v>
      </c>
      <c r="AS348" s="148">
        <f>IF($R348=AP$17,AQ348,0)</f>
        <v>0</v>
      </c>
      <c r="AT348" s="145">
        <v>3572</v>
      </c>
      <c r="AU348" s="148">
        <f>100*AT348/$AI348</f>
        <v>7.27435646790486</v>
      </c>
      <c r="AV348" s="145">
        <f>IF(AU348&gt;$AI$8,1,0)</f>
        <v>0</v>
      </c>
      <c r="AW348" s="148">
        <f>IF($R348=AT$17,AU348,0)</f>
        <v>0</v>
      </c>
      <c r="AX348" s="145">
        <v>9734</v>
      </c>
      <c r="AY348" s="148">
        <f>100*AX348/$AI348</f>
        <v>19.8232323232323</v>
      </c>
      <c r="AZ348" s="145">
        <f>IF(AY348&gt;$AI$8,1,0)</f>
        <v>0</v>
      </c>
      <c r="BA348" s="148">
        <f>IF($R348=AX$17,AY348,0)</f>
        <v>0</v>
      </c>
      <c r="BB348" s="145">
        <v>1724</v>
      </c>
      <c r="BC348" s="148">
        <f>100*BB348/$AI348</f>
        <v>3.5109156076898</v>
      </c>
      <c r="BD348" s="145">
        <f>IF(BC348&gt;$AI$8,1,0)</f>
        <v>0</v>
      </c>
      <c r="BE348" s="148">
        <f>IF($R348=BB$17,BC348,0)</f>
        <v>0</v>
      </c>
      <c r="BF348" s="145">
        <v>0</v>
      </c>
      <c r="BG348" s="148">
        <f>100*BF348/$AI348</f>
        <v>0</v>
      </c>
      <c r="BH348" s="145">
        <f>IF(BG348&gt;$AI$8,1,0)</f>
        <v>0</v>
      </c>
      <c r="BI348" s="148">
        <f>IF($R348=BF$17,BG348,0)</f>
        <v>0</v>
      </c>
      <c r="BJ348" s="145">
        <v>0</v>
      </c>
      <c r="BK348" s="148">
        <f>100*BJ348/$AI348</f>
        <v>0</v>
      </c>
      <c r="BL348" s="145">
        <f>IF(BK348&gt;$AI$8,1,0)</f>
        <v>0</v>
      </c>
      <c r="BM348" s="148">
        <f>IF($R348=BJ$17,BK348,0)</f>
        <v>0</v>
      </c>
      <c r="BN348" s="145">
        <v>0</v>
      </c>
      <c r="BO348" s="148">
        <f>100*BN348/$AI348</f>
        <v>0</v>
      </c>
      <c r="BP348" s="145">
        <f>IF(BO348&gt;$AI$8,1,0)</f>
        <v>0</v>
      </c>
      <c r="BQ348" s="148">
        <f>IF($R348=BN$17,BO348,0)</f>
        <v>0</v>
      </c>
      <c r="BR348" s="145">
        <v>0</v>
      </c>
      <c r="BS348" s="148">
        <f>100*BR348/$AI348</f>
        <v>0</v>
      </c>
      <c r="BT348" s="145">
        <f>IF(BS348&gt;$AI$8,1,0)</f>
        <v>0</v>
      </c>
      <c r="BU348" s="148">
        <f>IF($R348=BR$17,BS348,0)</f>
        <v>0</v>
      </c>
      <c r="BV348" s="145">
        <v>0</v>
      </c>
      <c r="BW348" s="148">
        <f>100*BV348/$AI348</f>
        <v>0</v>
      </c>
      <c r="BX348" s="145">
        <f>IF(BW348&gt;$AI$8,1,0)</f>
        <v>0</v>
      </c>
      <c r="BY348" s="148">
        <f>IF($R348=BV$17,BW348,0)</f>
        <v>0</v>
      </c>
      <c r="BZ348" s="145">
        <v>0</v>
      </c>
      <c r="CA348" s="148">
        <f>100*BZ348/$AI348</f>
        <v>0</v>
      </c>
      <c r="CB348" s="145">
        <f>IF(CA348&gt;$AI$8,1,0)</f>
        <v>0</v>
      </c>
      <c r="CC348" s="148">
        <f>IF($R348=BZ$17,CA348,0)</f>
        <v>0</v>
      </c>
      <c r="CD348" s="145">
        <v>0</v>
      </c>
      <c r="CE348" s="148">
        <f>100*CD348/$AI348</f>
        <v>0</v>
      </c>
      <c r="CF348" s="145">
        <f>IF(CE348&gt;$AI$8,1,0)</f>
        <v>0</v>
      </c>
      <c r="CG348" s="148">
        <f>IF($R348=CD$17,CE348,0)</f>
        <v>0</v>
      </c>
      <c r="CH348" s="145">
        <v>0</v>
      </c>
      <c r="CI348" s="148">
        <f>100*CH348/$AI348</f>
        <v>0</v>
      </c>
      <c r="CJ348" s="145">
        <f>IF(CI348&gt;$AI$8,1,0)</f>
        <v>0</v>
      </c>
      <c r="CK348" s="148">
        <f>IF($R348=CH$17,CI348,0)</f>
        <v>0</v>
      </c>
      <c r="CL348" s="145">
        <v>565</v>
      </c>
      <c r="CM348" s="145">
        <v>0</v>
      </c>
      <c r="CN348" s="149"/>
    </row>
    <row r="349" ht="19.95" customHeight="1">
      <c r="A349" t="s" s="179">
        <v>3106</v>
      </c>
      <c r="B349" t="s" s="180">
        <v>84</v>
      </c>
      <c r="C349" t="s" s="180">
        <v>2022</v>
      </c>
      <c r="D349" t="s" s="181">
        <v>86</v>
      </c>
      <c r="E349" t="s" s="182">
        <v>79</v>
      </c>
      <c r="F349" t="s" s="130">
        <v>80</v>
      </c>
      <c r="G349" t="s" s="130">
        <v>1280</v>
      </c>
      <c r="H349" t="s" s="130">
        <v>3107</v>
      </c>
      <c r="I349" t="s" s="130">
        <v>64</v>
      </c>
      <c r="J349" t="s" s="130">
        <v>1733</v>
      </c>
      <c r="K349" t="s" s="183">
        <f>_xlfn.IFS(Q349=0,O349,T349=1,R349,U349=1,AA349,V349=1,AD349)</f>
        <v>2365</v>
      </c>
      <c r="L349" s="189">
        <f>_xlfn.IFS(Q349=0,P349,T349=1,S349,U349=1,AB349,V349=1,AE349)</f>
        <v>19.7326847</v>
      </c>
      <c r="M349" t="s" s="130">
        <f>IF(O349="Lab","over","under")</f>
        <v>2429</v>
      </c>
      <c r="N349" s="173">
        <v>0</v>
      </c>
      <c r="O349" t="s" s="184">
        <v>28</v>
      </c>
      <c r="P349" s="131">
        <f>AQ349</f>
        <v>38.4623100456392</v>
      </c>
      <c r="Q349" s="173">
        <f>T349+U349+V349</f>
        <v>1</v>
      </c>
      <c r="R349" t="s" s="185">
        <v>27</v>
      </c>
      <c r="S349" s="131">
        <f>AO349</f>
        <v>30.7563067355434</v>
      </c>
      <c r="T349" s="169"/>
      <c r="U349" s="173">
        <v>1</v>
      </c>
      <c r="V349" s="169"/>
      <c r="W349" s="169"/>
      <c r="X349" t="s" s="130">
        <f>IF($A349=Y349,"ok","bad")</f>
        <v>2430</v>
      </c>
      <c r="Y349" t="s" s="130">
        <v>3106</v>
      </c>
      <c r="Z349" t="s" s="130">
        <v>2022</v>
      </c>
      <c r="AA349" t="s" s="186">
        <v>2365</v>
      </c>
      <c r="AB349" s="125">
        <f>100*AC349</f>
        <v>19.7326847</v>
      </c>
      <c r="AC349" s="191">
        <v>0.197326847</v>
      </c>
      <c r="AD349" t="s" s="187">
        <v>31</v>
      </c>
      <c r="AE349" s="125">
        <v>4.3432469</v>
      </c>
      <c r="AF349" s="191">
        <v>0.043432469</v>
      </c>
      <c r="AG349" s="169"/>
      <c r="AH349" s="173">
        <v>68311</v>
      </c>
      <c r="AI349" s="173">
        <v>39878</v>
      </c>
      <c r="AJ349" s="173">
        <v>113</v>
      </c>
      <c r="AK349" s="173">
        <v>3073</v>
      </c>
      <c r="AL349" s="173">
        <v>12265</v>
      </c>
      <c r="AM349" s="175">
        <f>100*AL349/$AI349</f>
        <v>30.7563067355434</v>
      </c>
      <c r="AN349" s="173">
        <f>IF(AM349&gt;$AI$8,1,0)</f>
        <v>0</v>
      </c>
      <c r="AO349" s="175">
        <f>IF($R349=AL$17,AM349,0)</f>
        <v>30.7563067355434</v>
      </c>
      <c r="AP349" s="173">
        <v>15338</v>
      </c>
      <c r="AQ349" s="175">
        <f>100*AP349/$AI349</f>
        <v>38.4623100456392</v>
      </c>
      <c r="AR349" s="173">
        <f>IF(AQ349&gt;$AI$8,1,0)</f>
        <v>0</v>
      </c>
      <c r="AS349" s="175">
        <f>IF($R349=AP$17,AQ349,0)</f>
        <v>0</v>
      </c>
      <c r="AT349" s="173">
        <v>1607</v>
      </c>
      <c r="AU349" s="175">
        <f>100*AT349/$AI349</f>
        <v>4.02979086212949</v>
      </c>
      <c r="AV349" s="173">
        <f>IF(AU349&gt;$AI$8,1,0)</f>
        <v>0</v>
      </c>
      <c r="AW349" s="175">
        <f>IF($R349=AT$17,AU349,0)</f>
        <v>0</v>
      </c>
      <c r="AX349" s="173">
        <v>7869</v>
      </c>
      <c r="AY349" s="175">
        <f>100*AX349/$AI349</f>
        <v>19.7326846882993</v>
      </c>
      <c r="AZ349" s="173">
        <f>IF(AY349&gt;$AI$8,1,0)</f>
        <v>0</v>
      </c>
      <c r="BA349" s="175">
        <f>IF($R349=AX$17,AY349,0)</f>
        <v>0</v>
      </c>
      <c r="BB349" s="173">
        <v>1732</v>
      </c>
      <c r="BC349" s="175">
        <f>100*BB349/$AI349</f>
        <v>4.34324690305432</v>
      </c>
      <c r="BD349" s="173">
        <f>IF(BC349&gt;$AI$8,1,0)</f>
        <v>0</v>
      </c>
      <c r="BE349" s="175">
        <f>IF($R349=BB$17,BC349,0)</f>
        <v>0</v>
      </c>
      <c r="BF349" s="173">
        <v>0</v>
      </c>
      <c r="BG349" s="175">
        <f>100*BF349/$AI349</f>
        <v>0</v>
      </c>
      <c r="BH349" s="173">
        <f>IF(BG349&gt;$AI$8,1,0)</f>
        <v>0</v>
      </c>
      <c r="BI349" s="175">
        <f>IF($R349=BF$17,BG349,0)</f>
        <v>0</v>
      </c>
      <c r="BJ349" s="173">
        <v>0</v>
      </c>
      <c r="BK349" s="175">
        <f>100*BJ349/$AI349</f>
        <v>0</v>
      </c>
      <c r="BL349" s="173">
        <f>IF(BK349&gt;$AI$8,1,0)</f>
        <v>0</v>
      </c>
      <c r="BM349" s="175">
        <f>IF($R349=BJ$17,BK349,0)</f>
        <v>0</v>
      </c>
      <c r="BN349" s="173">
        <v>0</v>
      </c>
      <c r="BO349" s="175">
        <f>100*BN349/$AI349</f>
        <v>0</v>
      </c>
      <c r="BP349" s="173">
        <f>IF(BO349&gt;$AI$8,1,0)</f>
        <v>0</v>
      </c>
      <c r="BQ349" s="175">
        <f>IF($R349=BN$17,BO349,0)</f>
        <v>0</v>
      </c>
      <c r="BR349" s="173">
        <v>0</v>
      </c>
      <c r="BS349" s="175">
        <f>100*BR349/$AI349</f>
        <v>0</v>
      </c>
      <c r="BT349" s="173">
        <f>IF(BS349&gt;$AI$8,1,0)</f>
        <v>0</v>
      </c>
      <c r="BU349" s="175">
        <f>IF($R349=BR$17,BS349,0)</f>
        <v>0</v>
      </c>
      <c r="BV349" s="173">
        <v>0</v>
      </c>
      <c r="BW349" s="175">
        <f>100*BV349/$AI349</f>
        <v>0</v>
      </c>
      <c r="BX349" s="173">
        <f>IF(BW349&gt;$AI$8,1,0)</f>
        <v>0</v>
      </c>
      <c r="BY349" s="175">
        <f>IF($R349=BV$17,BW349,0)</f>
        <v>0</v>
      </c>
      <c r="BZ349" s="173">
        <v>0</v>
      </c>
      <c r="CA349" s="175">
        <f>100*BZ349/$AI349</f>
        <v>0</v>
      </c>
      <c r="CB349" s="173">
        <f>IF(CA349&gt;$AI$8,1,0)</f>
        <v>0</v>
      </c>
      <c r="CC349" s="175">
        <f>IF($R349=BZ$17,CA349,0)</f>
        <v>0</v>
      </c>
      <c r="CD349" s="173">
        <v>0</v>
      </c>
      <c r="CE349" s="175">
        <f>100*CD349/$AI349</f>
        <v>0</v>
      </c>
      <c r="CF349" s="173">
        <f>IF(CE349&gt;$AI$8,1,0)</f>
        <v>0</v>
      </c>
      <c r="CG349" s="175">
        <f>IF($R349=CD$17,CE349,0)</f>
        <v>0</v>
      </c>
      <c r="CH349" s="173">
        <v>0</v>
      </c>
      <c r="CI349" s="175">
        <f>100*CH349/$AI349</f>
        <v>0</v>
      </c>
      <c r="CJ349" s="173">
        <f>IF(CI349&gt;$AI$8,1,0)</f>
        <v>0</v>
      </c>
      <c r="CK349" s="175">
        <f>IF($R349=CH$17,CI349,0)</f>
        <v>0</v>
      </c>
      <c r="CL349" s="173">
        <v>0</v>
      </c>
      <c r="CM349" s="173">
        <v>0</v>
      </c>
      <c r="CN349" s="176"/>
    </row>
    <row r="350" ht="15.75" customHeight="1">
      <c r="A350" t="s" s="179">
        <v>3108</v>
      </c>
      <c r="B350" t="s" s="180">
        <v>197</v>
      </c>
      <c r="C350" t="s" s="180">
        <v>1984</v>
      </c>
      <c r="D350" t="s" s="181">
        <v>200</v>
      </c>
      <c r="E350" t="s" s="188">
        <v>79</v>
      </c>
      <c r="F350" t="s" s="146">
        <v>46</v>
      </c>
      <c r="G350" t="s" s="146">
        <v>3109</v>
      </c>
      <c r="H350" t="s" s="146">
        <v>802</v>
      </c>
      <c r="I350" t="s" s="146">
        <v>49</v>
      </c>
      <c r="J350" t="s" s="146">
        <v>1733</v>
      </c>
      <c r="K350" t="s" s="183">
        <f>_xlfn.IFS(Q350=0,O350,T350=1,R350,U350=1,AA350,V350=1,AD350)</f>
        <v>2365</v>
      </c>
      <c r="L350" s="189">
        <f>_xlfn.IFS(Q350=0,P350,T350=1,S350,U350=1,AB350,V350=1,AE350)</f>
        <v>19.7124026</v>
      </c>
      <c r="M350" t="s" s="146">
        <f>IF(O350="Lab","over","under")</f>
        <v>2429</v>
      </c>
      <c r="N350" s="145">
        <v>0</v>
      </c>
      <c r="O350" t="s" s="184">
        <v>28</v>
      </c>
      <c r="P350" s="147">
        <f>AQ350</f>
        <v>34.1479072156124</v>
      </c>
      <c r="Q350" s="145">
        <f>T350+U350+V350</f>
        <v>1</v>
      </c>
      <c r="R350" t="s" s="185">
        <v>27</v>
      </c>
      <c r="S350" s="147">
        <f>AO350</f>
        <v>28.8624497132586</v>
      </c>
      <c r="T350" s="138"/>
      <c r="U350" s="145">
        <v>1</v>
      </c>
      <c r="V350" s="138"/>
      <c r="W350" s="138"/>
      <c r="X350" t="s" s="146">
        <f>IF($A350=Y350,"ok","bad")</f>
        <v>2430</v>
      </c>
      <c r="Y350" t="s" s="146">
        <v>3108</v>
      </c>
      <c r="Z350" t="s" s="146">
        <v>1984</v>
      </c>
      <c r="AA350" t="s" s="186">
        <v>2365</v>
      </c>
      <c r="AB350" s="141">
        <f>100*AC350</f>
        <v>19.7124026</v>
      </c>
      <c r="AC350" s="190">
        <v>0.197124026</v>
      </c>
      <c r="AD350" t="s" s="187">
        <v>29</v>
      </c>
      <c r="AE350" s="141">
        <v>10.2820337</v>
      </c>
      <c r="AF350" s="190">
        <v>0.102820337</v>
      </c>
      <c r="AG350" s="138"/>
      <c r="AH350" s="145">
        <v>76076</v>
      </c>
      <c r="AI350" s="145">
        <v>46732</v>
      </c>
      <c r="AJ350" s="145">
        <v>130</v>
      </c>
      <c r="AK350" s="145">
        <v>2470</v>
      </c>
      <c r="AL350" s="145">
        <v>13488</v>
      </c>
      <c r="AM350" s="148">
        <f>100*AL350/$AI350</f>
        <v>28.8624497132586</v>
      </c>
      <c r="AN350" s="145">
        <f>IF(AM350&gt;$AI$8,1,0)</f>
        <v>0</v>
      </c>
      <c r="AO350" s="148">
        <f>IF($R350=AL$17,AM350,0)</f>
        <v>28.8624497132586</v>
      </c>
      <c r="AP350" s="145">
        <v>15958</v>
      </c>
      <c r="AQ350" s="148">
        <f>100*AP350/$AI350</f>
        <v>34.1479072156124</v>
      </c>
      <c r="AR350" s="145">
        <f>IF(AQ350&gt;$AI$8,1,0)</f>
        <v>0</v>
      </c>
      <c r="AS350" s="148">
        <f>IF($R350=AP$17,AQ350,0)</f>
        <v>0</v>
      </c>
      <c r="AT350" s="145">
        <v>4805</v>
      </c>
      <c r="AU350" s="148">
        <f>100*AT350/$AI350</f>
        <v>10.2820337242147</v>
      </c>
      <c r="AV350" s="145">
        <f>IF(AU350&gt;$AI$8,1,0)</f>
        <v>0</v>
      </c>
      <c r="AW350" s="148">
        <f>IF($R350=AT$17,AU350,0)</f>
        <v>0</v>
      </c>
      <c r="AX350" s="145">
        <v>9212</v>
      </c>
      <c r="AY350" s="148">
        <f>100*AX350/$AI350</f>
        <v>19.7124026363092</v>
      </c>
      <c r="AZ350" s="145">
        <f>IF(AY350&gt;$AI$8,1,0)</f>
        <v>0</v>
      </c>
      <c r="BA350" s="148">
        <f>IF($R350=AX$17,AY350,0)</f>
        <v>0</v>
      </c>
      <c r="BB350" s="145">
        <v>2337</v>
      </c>
      <c r="BC350" s="148">
        <f>100*BB350/$AI350</f>
        <v>5.00085594453479</v>
      </c>
      <c r="BD350" s="145">
        <f>IF(BC350&gt;$AI$8,1,0)</f>
        <v>0</v>
      </c>
      <c r="BE350" s="148">
        <f>IF($R350=BB$17,BC350,0)</f>
        <v>0</v>
      </c>
      <c r="BF350" s="145">
        <v>0</v>
      </c>
      <c r="BG350" s="148">
        <f>100*BF350/$AI350</f>
        <v>0</v>
      </c>
      <c r="BH350" s="145">
        <f>IF(BG350&gt;$AI$8,1,0)</f>
        <v>0</v>
      </c>
      <c r="BI350" s="148">
        <f>IF($R350=BF$17,BG350,0)</f>
        <v>0</v>
      </c>
      <c r="BJ350" s="145">
        <v>0</v>
      </c>
      <c r="BK350" s="148">
        <f>100*BJ350/$AI350</f>
        <v>0</v>
      </c>
      <c r="BL350" s="145">
        <f>IF(BK350&gt;$AI$8,1,0)</f>
        <v>0</v>
      </c>
      <c r="BM350" s="148">
        <f>IF($R350=BJ$17,BK350,0)</f>
        <v>0</v>
      </c>
      <c r="BN350" s="145">
        <v>0</v>
      </c>
      <c r="BO350" s="148">
        <f>100*BN350/$AI350</f>
        <v>0</v>
      </c>
      <c r="BP350" s="145">
        <f>IF(BO350&gt;$AI$8,1,0)</f>
        <v>0</v>
      </c>
      <c r="BQ350" s="148">
        <f>IF($R350=BN$17,BO350,0)</f>
        <v>0</v>
      </c>
      <c r="BR350" s="145">
        <v>0</v>
      </c>
      <c r="BS350" s="148">
        <f>100*BR350/$AI350</f>
        <v>0</v>
      </c>
      <c r="BT350" s="145">
        <f>IF(BS350&gt;$AI$8,1,0)</f>
        <v>0</v>
      </c>
      <c r="BU350" s="148">
        <f>IF($R350=BR$17,BS350,0)</f>
        <v>0</v>
      </c>
      <c r="BV350" s="145">
        <v>0</v>
      </c>
      <c r="BW350" s="148">
        <f>100*BV350/$AI350</f>
        <v>0</v>
      </c>
      <c r="BX350" s="145">
        <f>IF(BW350&gt;$AI$8,1,0)</f>
        <v>0</v>
      </c>
      <c r="BY350" s="148">
        <f>IF($R350=BV$17,BW350,0)</f>
        <v>0</v>
      </c>
      <c r="BZ350" s="145">
        <v>0</v>
      </c>
      <c r="CA350" s="148">
        <f>100*BZ350/$AI350</f>
        <v>0</v>
      </c>
      <c r="CB350" s="145">
        <f>IF(CA350&gt;$AI$8,1,0)</f>
        <v>0</v>
      </c>
      <c r="CC350" s="148">
        <f>IF($R350=BZ$17,CA350,0)</f>
        <v>0</v>
      </c>
      <c r="CD350" s="145">
        <v>0</v>
      </c>
      <c r="CE350" s="148">
        <f>100*CD350/$AI350</f>
        <v>0</v>
      </c>
      <c r="CF350" s="145">
        <f>IF(CE350&gt;$AI$8,1,0)</f>
        <v>0</v>
      </c>
      <c r="CG350" s="148">
        <f>IF($R350=CD$17,CE350,0)</f>
        <v>0</v>
      </c>
      <c r="CH350" s="145">
        <v>0</v>
      </c>
      <c r="CI350" s="148">
        <f>100*CH350/$AI350</f>
        <v>0</v>
      </c>
      <c r="CJ350" s="145">
        <f>IF(CI350&gt;$AI$8,1,0)</f>
        <v>0</v>
      </c>
      <c r="CK350" s="148">
        <f>IF($R350=CH$17,CI350,0)</f>
        <v>0</v>
      </c>
      <c r="CL350" s="145">
        <v>0</v>
      </c>
      <c r="CM350" s="145">
        <v>0</v>
      </c>
      <c r="CN350" s="149"/>
    </row>
    <row r="351" ht="15.75" customHeight="1">
      <c r="A351" t="s" s="179">
        <v>3110</v>
      </c>
      <c r="B351" t="s" s="180">
        <v>183</v>
      </c>
      <c r="C351" t="s" s="180">
        <v>1605</v>
      </c>
      <c r="D351" t="s" s="181">
        <v>186</v>
      </c>
      <c r="E351" t="s" s="182">
        <v>79</v>
      </c>
      <c r="F351" t="s" s="130">
        <v>46</v>
      </c>
      <c r="G351" t="s" s="130">
        <v>1200</v>
      </c>
      <c r="H351" t="s" s="130">
        <v>3111</v>
      </c>
      <c r="I351" t="s" s="130">
        <v>49</v>
      </c>
      <c r="J351" t="s" s="130">
        <v>1733</v>
      </c>
      <c r="K351" t="s" s="183">
        <f>_xlfn.IFS(Q351=0,O351,T351=1,R351,U351=1,AA351,V351=1,AD351)</f>
        <v>27</v>
      </c>
      <c r="L351" s="189">
        <f>_xlfn.IFS(Q351=0,P351,T351=1,S351,U351=1,AB351,V351=1,AE351)</f>
        <v>33.1937691338015</v>
      </c>
      <c r="M351" t="s" s="130">
        <f>IF(O351="Lab","over","under")</f>
        <v>2429</v>
      </c>
      <c r="N351" s="173">
        <v>0</v>
      </c>
      <c r="O351" t="s" s="184">
        <v>28</v>
      </c>
      <c r="P351" s="131">
        <f>AQ351</f>
        <v>33.281559517378</v>
      </c>
      <c r="Q351" s="173">
        <f>T351+U351+V351</f>
        <v>1</v>
      </c>
      <c r="R351" t="s" s="185">
        <v>27</v>
      </c>
      <c r="S351" s="131">
        <f>AO351</f>
        <v>33.1937691338015</v>
      </c>
      <c r="T351" s="173">
        <v>1</v>
      </c>
      <c r="U351" s="169"/>
      <c r="V351" s="169"/>
      <c r="W351" s="169"/>
      <c r="X351" t="s" s="130">
        <f>IF($A351=Y351,"ok","bad")</f>
        <v>2430</v>
      </c>
      <c r="Y351" t="s" s="130">
        <v>3110</v>
      </c>
      <c r="Z351" t="s" s="130">
        <v>1605</v>
      </c>
      <c r="AA351" t="s" s="186">
        <v>2365</v>
      </c>
      <c r="AB351" s="125">
        <f>100*AC351</f>
        <v>19.6763011</v>
      </c>
      <c r="AC351" s="191">
        <v>0.196763011</v>
      </c>
      <c r="AD351" t="s" s="187">
        <v>29</v>
      </c>
      <c r="AE351" s="125">
        <v>7.1853052</v>
      </c>
      <c r="AF351" s="191">
        <v>0.071853052</v>
      </c>
      <c r="AG351" s="169"/>
      <c r="AH351" s="173">
        <v>75915</v>
      </c>
      <c r="AI351" s="173">
        <v>44424</v>
      </c>
      <c r="AJ351" s="173">
        <v>184</v>
      </c>
      <c r="AK351" s="173">
        <v>39</v>
      </c>
      <c r="AL351" s="173">
        <v>14746</v>
      </c>
      <c r="AM351" s="175">
        <f>100*AL351/$AI351</f>
        <v>33.1937691338015</v>
      </c>
      <c r="AN351" s="173">
        <f>IF(AM351&gt;$AI$8,1,0)</f>
        <v>0</v>
      </c>
      <c r="AO351" s="175">
        <f>IF($R351=AL$17,AM351,0)</f>
        <v>33.1937691338015</v>
      </c>
      <c r="AP351" s="173">
        <v>14785</v>
      </c>
      <c r="AQ351" s="175">
        <f>100*AP351/$AI351</f>
        <v>33.281559517378</v>
      </c>
      <c r="AR351" s="173">
        <f>IF(AQ351&gt;$AI$8,1,0)</f>
        <v>0</v>
      </c>
      <c r="AS351" s="175">
        <f>IF($R351=AP$17,AQ351,0)</f>
        <v>0</v>
      </c>
      <c r="AT351" s="173">
        <v>3192</v>
      </c>
      <c r="AU351" s="175">
        <f>100*AT351/$AI351</f>
        <v>7.18530524041059</v>
      </c>
      <c r="AV351" s="173">
        <f>IF(AU351&gt;$AI$8,1,0)</f>
        <v>0</v>
      </c>
      <c r="AW351" s="175">
        <f>IF($R351=AT$17,AU351,0)</f>
        <v>0</v>
      </c>
      <c r="AX351" s="173">
        <v>8741</v>
      </c>
      <c r="AY351" s="175">
        <f>100*AX351/$AI351</f>
        <v>19.6763010985053</v>
      </c>
      <c r="AZ351" s="173">
        <f>IF(AY351&gt;$AI$8,1,0)</f>
        <v>0</v>
      </c>
      <c r="BA351" s="175">
        <f>IF($R351=AX$17,AY351,0)</f>
        <v>0</v>
      </c>
      <c r="BB351" s="173">
        <v>2960</v>
      </c>
      <c r="BC351" s="175">
        <f>100*BB351/$AI351</f>
        <v>6.66306500990456</v>
      </c>
      <c r="BD351" s="173">
        <f>IF(BC351&gt;$AI$8,1,0)</f>
        <v>0</v>
      </c>
      <c r="BE351" s="175">
        <f>IF($R351=BB$17,BC351,0)</f>
        <v>0</v>
      </c>
      <c r="BF351" s="173">
        <v>0</v>
      </c>
      <c r="BG351" s="175">
        <f>100*BF351/$AI351</f>
        <v>0</v>
      </c>
      <c r="BH351" s="173">
        <f>IF(BG351&gt;$AI$8,1,0)</f>
        <v>0</v>
      </c>
      <c r="BI351" s="175">
        <f>IF($R351=BF$17,BG351,0)</f>
        <v>0</v>
      </c>
      <c r="BJ351" s="173">
        <v>0</v>
      </c>
      <c r="BK351" s="175">
        <f>100*BJ351/$AI351</f>
        <v>0</v>
      </c>
      <c r="BL351" s="173">
        <f>IF(BK351&gt;$AI$8,1,0)</f>
        <v>0</v>
      </c>
      <c r="BM351" s="175">
        <f>IF($R351=BJ$17,BK351,0)</f>
        <v>0</v>
      </c>
      <c r="BN351" s="173">
        <v>0</v>
      </c>
      <c r="BO351" s="175">
        <f>100*BN351/$AI351</f>
        <v>0</v>
      </c>
      <c r="BP351" s="173">
        <f>IF(BO351&gt;$AI$8,1,0)</f>
        <v>0</v>
      </c>
      <c r="BQ351" s="175">
        <f>IF($R351=BN$17,BO351,0)</f>
        <v>0</v>
      </c>
      <c r="BR351" s="173">
        <v>0</v>
      </c>
      <c r="BS351" s="175">
        <f>100*BR351/$AI351</f>
        <v>0</v>
      </c>
      <c r="BT351" s="173">
        <f>IF(BS351&gt;$AI$8,1,0)</f>
        <v>0</v>
      </c>
      <c r="BU351" s="175">
        <f>IF($R351=BR$17,BS351,0)</f>
        <v>0</v>
      </c>
      <c r="BV351" s="173">
        <v>0</v>
      </c>
      <c r="BW351" s="175">
        <f>100*BV351/$AI351</f>
        <v>0</v>
      </c>
      <c r="BX351" s="173">
        <f>IF(BW351&gt;$AI$8,1,0)</f>
        <v>0</v>
      </c>
      <c r="BY351" s="175">
        <f>IF($R351=BV$17,BW351,0)</f>
        <v>0</v>
      </c>
      <c r="BZ351" s="173">
        <v>0</v>
      </c>
      <c r="CA351" s="175">
        <f>100*BZ351/$AI351</f>
        <v>0</v>
      </c>
      <c r="CB351" s="173">
        <f>IF(CA351&gt;$AI$8,1,0)</f>
        <v>0</v>
      </c>
      <c r="CC351" s="175">
        <f>IF($R351=BZ$17,CA351,0)</f>
        <v>0</v>
      </c>
      <c r="CD351" s="173">
        <v>0</v>
      </c>
      <c r="CE351" s="175">
        <f>100*CD351/$AI351</f>
        <v>0</v>
      </c>
      <c r="CF351" s="173">
        <f>IF(CE351&gt;$AI$8,1,0)</f>
        <v>0</v>
      </c>
      <c r="CG351" s="175">
        <f>IF($R351=CD$17,CE351,0)</f>
        <v>0</v>
      </c>
      <c r="CH351" s="173">
        <v>0</v>
      </c>
      <c r="CI351" s="175">
        <f>100*CH351/$AI351</f>
        <v>0</v>
      </c>
      <c r="CJ351" s="173">
        <f>IF(CI351&gt;$AI$8,1,0)</f>
        <v>0</v>
      </c>
      <c r="CK351" s="175">
        <f>IF($R351=CH$17,CI351,0)</f>
        <v>0</v>
      </c>
      <c r="CL351" s="173">
        <v>508</v>
      </c>
      <c r="CM351" s="173">
        <v>0</v>
      </c>
      <c r="CN351" s="176"/>
    </row>
    <row r="352" ht="15.75" customHeight="1">
      <c r="A352" t="s" s="179">
        <v>3112</v>
      </c>
      <c r="B352" t="s" s="180">
        <v>101</v>
      </c>
      <c r="C352" t="s" s="180">
        <v>1899</v>
      </c>
      <c r="D352" t="s" s="181">
        <v>104</v>
      </c>
      <c r="E352" t="s" s="188">
        <v>79</v>
      </c>
      <c r="F352" t="s" s="146">
        <v>46</v>
      </c>
      <c r="G352" t="s" s="146">
        <v>2522</v>
      </c>
      <c r="H352" t="s" s="146">
        <v>3113</v>
      </c>
      <c r="I352" t="s" s="146">
        <v>64</v>
      </c>
      <c r="J352" t="s" s="146">
        <v>1733</v>
      </c>
      <c r="K352" t="s" s="183">
        <f>_xlfn.IFS(Q352=0,O352,T352=1,R352,U352=1,AA352,V352=1,AD352)</f>
        <v>2365</v>
      </c>
      <c r="L352" s="189">
        <f>_xlfn.IFS(Q352=0,P352,T352=1,S352,U352=1,AB352,V352=1,AE352)</f>
        <v>19.6318079</v>
      </c>
      <c r="M352" t="s" s="146">
        <f>IF(O352="Lab","over","under")</f>
        <v>2429</v>
      </c>
      <c r="N352" s="145">
        <v>0</v>
      </c>
      <c r="O352" t="s" s="184">
        <v>28</v>
      </c>
      <c r="P352" s="147">
        <f>AQ352</f>
        <v>38.7738592386908</v>
      </c>
      <c r="Q352" s="145">
        <f>T352+U352+V352</f>
        <v>1</v>
      </c>
      <c r="R352" t="s" s="185">
        <v>27</v>
      </c>
      <c r="S352" s="195">
        <f>AO352</f>
        <v>29.6608872466493</v>
      </c>
      <c r="T352" s="138"/>
      <c r="U352" s="145">
        <v>1</v>
      </c>
      <c r="V352" s="138"/>
      <c r="W352" s="138"/>
      <c r="X352" t="s" s="146">
        <f>IF($A352=Y352,"ok","bad")</f>
        <v>2430</v>
      </c>
      <c r="Y352" t="s" s="146">
        <v>3112</v>
      </c>
      <c r="Z352" t="s" s="146">
        <v>1899</v>
      </c>
      <c r="AA352" t="s" s="186">
        <v>2365</v>
      </c>
      <c r="AB352" s="141">
        <f>100*AC352</f>
        <v>19.6318079</v>
      </c>
      <c r="AC352" s="190">
        <v>0.196318079</v>
      </c>
      <c r="AD352" t="s" s="187">
        <v>29</v>
      </c>
      <c r="AE352" s="141">
        <v>4.6658067</v>
      </c>
      <c r="AF352" s="190">
        <v>0.046658067</v>
      </c>
      <c r="AG352" s="138"/>
      <c r="AH352" s="145">
        <v>73714</v>
      </c>
      <c r="AI352" s="145">
        <v>45737</v>
      </c>
      <c r="AJ352" s="145">
        <v>153</v>
      </c>
      <c r="AK352" s="145">
        <v>4168</v>
      </c>
      <c r="AL352" s="145">
        <v>13566</v>
      </c>
      <c r="AM352" s="148">
        <f>100*AL352/$AI352</f>
        <v>29.6608872466493</v>
      </c>
      <c r="AN352" s="145">
        <f>IF(AM352&gt;$AI$8,1,0)</f>
        <v>0</v>
      </c>
      <c r="AO352" s="148">
        <f>IF($R352=AL$17,AM352,0)</f>
        <v>29.6608872466493</v>
      </c>
      <c r="AP352" s="145">
        <v>17734</v>
      </c>
      <c r="AQ352" s="148">
        <f>100*AP352/$AI352</f>
        <v>38.7738592386908</v>
      </c>
      <c r="AR352" s="145">
        <f>IF(AQ352&gt;$AI$8,1,0)</f>
        <v>0</v>
      </c>
      <c r="AS352" s="148">
        <f>IF($R352=AP$17,AQ352,0)</f>
        <v>0</v>
      </c>
      <c r="AT352" s="145">
        <v>2134</v>
      </c>
      <c r="AU352" s="148">
        <f>100*AT352/$AI352</f>
        <v>4.66580667730721</v>
      </c>
      <c r="AV352" s="145">
        <f>IF(AU352&gt;$AI$8,1,0)</f>
        <v>0</v>
      </c>
      <c r="AW352" s="148">
        <f>IF($R352=AT$17,AU352,0)</f>
        <v>0</v>
      </c>
      <c r="AX352" s="145">
        <v>8979</v>
      </c>
      <c r="AY352" s="148">
        <f>100*AX352/$AI352</f>
        <v>19.6318079454271</v>
      </c>
      <c r="AZ352" s="145">
        <f>IF(AY352&gt;$AI$8,1,0)</f>
        <v>0</v>
      </c>
      <c r="BA352" s="148">
        <f>IF($R352=AX$17,AY352,0)</f>
        <v>0</v>
      </c>
      <c r="BB352" s="145">
        <v>1941</v>
      </c>
      <c r="BC352" s="148">
        <f>100*BB352/$AI352</f>
        <v>4.24382884754138</v>
      </c>
      <c r="BD352" s="145">
        <f>IF(BC352&gt;$AI$8,1,0)</f>
        <v>0</v>
      </c>
      <c r="BE352" s="148">
        <f>IF($R352=BB$17,BC352,0)</f>
        <v>0</v>
      </c>
      <c r="BF352" s="145">
        <v>0</v>
      </c>
      <c r="BG352" s="148">
        <f>100*BF352/$AI352</f>
        <v>0</v>
      </c>
      <c r="BH352" s="145">
        <f>IF(BG352&gt;$AI$8,1,0)</f>
        <v>0</v>
      </c>
      <c r="BI352" s="148">
        <f>IF($R352=BF$17,BG352,0)</f>
        <v>0</v>
      </c>
      <c r="BJ352" s="145">
        <v>0</v>
      </c>
      <c r="BK352" s="148">
        <f>100*BJ352/$AI352</f>
        <v>0</v>
      </c>
      <c r="BL352" s="145">
        <f>IF(BK352&gt;$AI$8,1,0)</f>
        <v>0</v>
      </c>
      <c r="BM352" s="148">
        <f>IF($R352=BJ$17,BK352,0)</f>
        <v>0</v>
      </c>
      <c r="BN352" s="145">
        <v>0</v>
      </c>
      <c r="BO352" s="148">
        <f>100*BN352/$AI352</f>
        <v>0</v>
      </c>
      <c r="BP352" s="145">
        <f>IF(BO352&gt;$AI$8,1,0)</f>
        <v>0</v>
      </c>
      <c r="BQ352" s="148">
        <f>IF($R352=BN$17,BO352,0)</f>
        <v>0</v>
      </c>
      <c r="BR352" s="145">
        <v>0</v>
      </c>
      <c r="BS352" s="148">
        <f>100*BR352/$AI352</f>
        <v>0</v>
      </c>
      <c r="BT352" s="145">
        <f>IF(BS352&gt;$AI$8,1,0)</f>
        <v>0</v>
      </c>
      <c r="BU352" s="148">
        <f>IF($R352=BR$17,BS352,0)</f>
        <v>0</v>
      </c>
      <c r="BV352" s="145">
        <v>0</v>
      </c>
      <c r="BW352" s="148">
        <f>100*BV352/$AI352</f>
        <v>0</v>
      </c>
      <c r="BX352" s="145">
        <f>IF(BW352&gt;$AI$8,1,0)</f>
        <v>0</v>
      </c>
      <c r="BY352" s="148">
        <f>IF($R352=BV$17,BW352,0)</f>
        <v>0</v>
      </c>
      <c r="BZ352" s="145">
        <v>0</v>
      </c>
      <c r="CA352" s="148">
        <f>100*BZ352/$AI352</f>
        <v>0</v>
      </c>
      <c r="CB352" s="145">
        <f>IF(CA352&gt;$AI$8,1,0)</f>
        <v>0</v>
      </c>
      <c r="CC352" s="148">
        <f>IF($R352=BZ$17,CA352,0)</f>
        <v>0</v>
      </c>
      <c r="CD352" s="145">
        <v>0</v>
      </c>
      <c r="CE352" s="148">
        <f>100*CD352/$AI352</f>
        <v>0</v>
      </c>
      <c r="CF352" s="145">
        <f>IF(CE352&gt;$AI$8,1,0)</f>
        <v>0</v>
      </c>
      <c r="CG352" s="148">
        <f>IF($R352=CD$17,CE352,0)</f>
        <v>0</v>
      </c>
      <c r="CH352" s="145">
        <v>0</v>
      </c>
      <c r="CI352" s="148">
        <f>100*CH352/$AI352</f>
        <v>0</v>
      </c>
      <c r="CJ352" s="145">
        <f>IF(CI352&gt;$AI$8,1,0)</f>
        <v>0</v>
      </c>
      <c r="CK352" s="148">
        <f>IF($R352=CH$17,CI352,0)</f>
        <v>0</v>
      </c>
      <c r="CL352" s="145">
        <v>0</v>
      </c>
      <c r="CM352" s="145">
        <v>0</v>
      </c>
      <c r="CN352" s="149"/>
    </row>
    <row r="353" ht="15.75" customHeight="1">
      <c r="A353" t="s" s="179">
        <v>3114</v>
      </c>
      <c r="B353" t="s" s="180">
        <v>84</v>
      </c>
      <c r="C353" t="s" s="180">
        <v>3115</v>
      </c>
      <c r="D353" t="s" s="181">
        <v>86</v>
      </c>
      <c r="E353" t="s" s="182">
        <v>79</v>
      </c>
      <c r="F353" t="s" s="130">
        <v>80</v>
      </c>
      <c r="G353" t="s" s="130">
        <v>2160</v>
      </c>
      <c r="H353" t="s" s="130">
        <v>2161</v>
      </c>
      <c r="I353" t="s" s="130">
        <v>64</v>
      </c>
      <c r="J353" t="s" s="130">
        <v>1733</v>
      </c>
      <c r="K353" t="s" s="183">
        <f>_xlfn.IFS(Q353=0,O353,T353=1,R353,U353=1,AA353,V353=1,AD353)</f>
        <v>2365</v>
      </c>
      <c r="L353" s="189">
        <f>_xlfn.IFS(Q353=0,P353,T353=1,S353,U353=1,AB353,V353=1,AE353)</f>
        <v>19.609583</v>
      </c>
      <c r="M353" t="s" s="130">
        <f>IF(O353="Lab","over","under")</f>
        <v>2429</v>
      </c>
      <c r="N353" s="173">
        <v>0</v>
      </c>
      <c r="O353" t="s" s="184">
        <v>28</v>
      </c>
      <c r="P353" s="131">
        <f>AQ353</f>
        <v>33.6479255733914</v>
      </c>
      <c r="Q353" s="173">
        <f>T353+U353+V353</f>
        <v>1</v>
      </c>
      <c r="R353" t="s" s="197">
        <v>217</v>
      </c>
      <c r="S353" s="198">
        <f>100*0.204350515</f>
        <v>20.4350515</v>
      </c>
      <c r="T353" s="199"/>
      <c r="U353" s="173">
        <v>1</v>
      </c>
      <c r="V353" s="169"/>
      <c r="W353" s="169"/>
      <c r="X353" t="s" s="130">
        <f>IF($A353=Y353,"ok","bad")</f>
        <v>2430</v>
      </c>
      <c r="Y353" t="s" s="130">
        <v>3114</v>
      </c>
      <c r="Z353" t="s" s="130">
        <v>3115</v>
      </c>
      <c r="AA353" t="s" s="186">
        <v>2365</v>
      </c>
      <c r="AB353" s="125">
        <f>100*AC353</f>
        <v>19.609583</v>
      </c>
      <c r="AC353" s="191">
        <v>0.19609583</v>
      </c>
      <c r="AD353" t="s" s="187">
        <v>27</v>
      </c>
      <c r="AE353" s="125">
        <v>17.9586459</v>
      </c>
      <c r="AF353" s="191">
        <v>0.179586459</v>
      </c>
      <c r="AG353" s="169"/>
      <c r="AH353" s="173">
        <v>74951</v>
      </c>
      <c r="AI353" s="173">
        <v>37191</v>
      </c>
      <c r="AJ353" s="173">
        <v>141</v>
      </c>
      <c r="AK353" s="173">
        <v>4914</v>
      </c>
      <c r="AL353" s="173">
        <v>6679</v>
      </c>
      <c r="AM353" s="175">
        <f>100*AL353/$AI353</f>
        <v>17.9586459089565</v>
      </c>
      <c r="AN353" s="173">
        <f>IF(AM353&gt;$AI$8,1,0)</f>
        <v>0</v>
      </c>
      <c r="AO353" s="175">
        <f>IF($R353=AL$17,AM353,0)</f>
        <v>0</v>
      </c>
      <c r="AP353" s="173">
        <v>12514</v>
      </c>
      <c r="AQ353" s="175">
        <f>100*AP353/$AI353</f>
        <v>33.6479255733914</v>
      </c>
      <c r="AR353" s="173">
        <f>IF(AQ353&gt;$AI$8,1,0)</f>
        <v>0</v>
      </c>
      <c r="AS353" s="175">
        <f>IF($R353=AP$17,AQ353,0)</f>
        <v>0</v>
      </c>
      <c r="AT353" s="173">
        <v>817</v>
      </c>
      <c r="AU353" s="175">
        <f>100*AT353/$AI353</f>
        <v>2.19676803527735</v>
      </c>
      <c r="AV353" s="173">
        <f>IF(AU353&gt;$AI$8,1,0)</f>
        <v>0</v>
      </c>
      <c r="AW353" s="175">
        <f>IF($R353=AT$17,AU353,0)</f>
        <v>0</v>
      </c>
      <c r="AX353" s="173">
        <v>7293</v>
      </c>
      <c r="AY353" s="175">
        <f>100*AX353/$AI353</f>
        <v>19.6095829636202</v>
      </c>
      <c r="AZ353" s="173">
        <f>IF(AY353&gt;$AI$8,1,0)</f>
        <v>0</v>
      </c>
      <c r="BA353" s="175">
        <f>IF($R353=AX$17,AY353,0)</f>
        <v>0</v>
      </c>
      <c r="BB353" s="173">
        <v>2288</v>
      </c>
      <c r="BC353" s="175">
        <f>100*BB353/$AI353</f>
        <v>6.15202602780243</v>
      </c>
      <c r="BD353" s="173">
        <f>IF(BC353&gt;$AI$8,1,0)</f>
        <v>0</v>
      </c>
      <c r="BE353" s="175">
        <f>IF($R353=BB$17,BC353,0)</f>
        <v>0</v>
      </c>
      <c r="BF353" s="173">
        <v>0</v>
      </c>
      <c r="BG353" s="175">
        <f>100*BF353/$AI353</f>
        <v>0</v>
      </c>
      <c r="BH353" s="173">
        <f>IF(BG353&gt;$AI$8,1,0)</f>
        <v>0</v>
      </c>
      <c r="BI353" s="175">
        <f>IF($R353=BF$17,BG353,0)</f>
        <v>0</v>
      </c>
      <c r="BJ353" s="173">
        <v>0</v>
      </c>
      <c r="BK353" s="175">
        <f>100*BJ353/$AI353</f>
        <v>0</v>
      </c>
      <c r="BL353" s="173">
        <f>IF(BK353&gt;$AI$8,1,0)</f>
        <v>0</v>
      </c>
      <c r="BM353" s="175">
        <f>IF($R353=BJ$17,BK353,0)</f>
        <v>0</v>
      </c>
      <c r="BN353" s="173">
        <v>0</v>
      </c>
      <c r="BO353" s="175">
        <f>100*BN353/$AI353</f>
        <v>0</v>
      </c>
      <c r="BP353" s="173">
        <f>IF(BO353&gt;$AI$8,1,0)</f>
        <v>0</v>
      </c>
      <c r="BQ353" s="175">
        <f>IF($R353=BN$17,BO353,0)</f>
        <v>0</v>
      </c>
      <c r="BR353" s="173">
        <v>0</v>
      </c>
      <c r="BS353" s="175">
        <f>100*BR353/$AI353</f>
        <v>0</v>
      </c>
      <c r="BT353" s="173">
        <f>IF(BS353&gt;$AI$8,1,0)</f>
        <v>0</v>
      </c>
      <c r="BU353" s="175">
        <f>IF($R353=BR$17,BS353,0)</f>
        <v>0</v>
      </c>
      <c r="BV353" s="173">
        <v>0</v>
      </c>
      <c r="BW353" s="175">
        <f>100*BV353/$AI353</f>
        <v>0</v>
      </c>
      <c r="BX353" s="173">
        <f>IF(BW353&gt;$AI$8,1,0)</f>
        <v>0</v>
      </c>
      <c r="BY353" s="175">
        <f>IF($R353=BV$17,BW353,0)</f>
        <v>0</v>
      </c>
      <c r="BZ353" s="173">
        <v>0</v>
      </c>
      <c r="CA353" s="175">
        <f>100*BZ353/$AI353</f>
        <v>0</v>
      </c>
      <c r="CB353" s="173">
        <f>IF(CA353&gt;$AI$8,1,0)</f>
        <v>0</v>
      </c>
      <c r="CC353" s="175">
        <f>IF($R353=BZ$17,CA353,0)</f>
        <v>0</v>
      </c>
      <c r="CD353" s="173">
        <v>0</v>
      </c>
      <c r="CE353" s="175">
        <f>100*CD353/$AI353</f>
        <v>0</v>
      </c>
      <c r="CF353" s="173">
        <f>IF(CE353&gt;$AI$8,1,0)</f>
        <v>0</v>
      </c>
      <c r="CG353" s="175">
        <f>IF($R353=CD$17,CE353,0)</f>
        <v>0</v>
      </c>
      <c r="CH353" s="173">
        <v>0</v>
      </c>
      <c r="CI353" s="175">
        <f>100*CH353/$AI353</f>
        <v>0</v>
      </c>
      <c r="CJ353" s="173">
        <f>IF(CI353&gt;$AI$8,1,0)</f>
        <v>0</v>
      </c>
      <c r="CK353" s="175">
        <f>IF($R353=CH$17,CI353,0)</f>
        <v>0</v>
      </c>
      <c r="CL353" s="173">
        <v>0</v>
      </c>
      <c r="CM353" s="173">
        <v>0</v>
      </c>
      <c r="CN353" s="176"/>
    </row>
    <row r="354" ht="15.75" customHeight="1">
      <c r="A354" t="s" s="179">
        <v>3116</v>
      </c>
      <c r="B354" t="s" s="180">
        <v>166</v>
      </c>
      <c r="C354" t="s" s="180">
        <v>1069</v>
      </c>
      <c r="D354" t="s" s="181">
        <v>169</v>
      </c>
      <c r="E354" t="s" s="188">
        <v>79</v>
      </c>
      <c r="F354" t="s" s="146">
        <v>80</v>
      </c>
      <c r="G354" t="s" s="146">
        <v>325</v>
      </c>
      <c r="H354" t="s" s="146">
        <v>3117</v>
      </c>
      <c r="I354" t="s" s="146">
        <v>64</v>
      </c>
      <c r="J354" t="s" s="146">
        <v>50</v>
      </c>
      <c r="K354" t="s" s="183">
        <f>_xlfn.IFS(Q354=0,O354,T354=1,R354,U354=1,AA354,V354=1,AD354)</f>
        <v>2943</v>
      </c>
      <c r="L354" s="189">
        <f>_xlfn.IFS(Q354=0,P354,T354=1,S354,U354=1,AB354,V354=1,AE354)</f>
        <v>10.2775153</v>
      </c>
      <c r="M354" t="s" s="146">
        <f>IF(O354="Lab","over","under")</f>
        <v>2429</v>
      </c>
      <c r="N354" s="145">
        <v>0</v>
      </c>
      <c r="O354" t="s" s="184">
        <v>28</v>
      </c>
      <c r="P354" s="147">
        <f>AQ354</f>
        <v>35.1494504401452</v>
      </c>
      <c r="Q354" s="145">
        <f>T354+U354+V354</f>
        <v>1</v>
      </c>
      <c r="R354" t="s" s="185">
        <v>27</v>
      </c>
      <c r="S354" s="203">
        <f>AO354</f>
        <v>19.5603521161784</v>
      </c>
      <c r="T354" s="138"/>
      <c r="U354" s="145">
        <v>0</v>
      </c>
      <c r="V354" s="145">
        <v>1</v>
      </c>
      <c r="W354" s="138"/>
      <c r="X354" t="s" s="146">
        <f>IF($A354=Y354,"ok","bad")</f>
        <v>2430</v>
      </c>
      <c r="Y354" t="s" s="146">
        <v>3116</v>
      </c>
      <c r="Z354" t="s" s="146">
        <v>1069</v>
      </c>
      <c r="AA354" t="s" s="186">
        <v>2365</v>
      </c>
      <c r="AB354" s="141">
        <f>100*AC354</f>
        <v>19.4235838</v>
      </c>
      <c r="AC354" s="190">
        <v>0.194235838</v>
      </c>
      <c r="AD354" t="s" s="187">
        <v>31</v>
      </c>
      <c r="AE354" s="141">
        <v>10.2775153</v>
      </c>
      <c r="AF354" s="190">
        <v>0.102775153</v>
      </c>
      <c r="AG354" s="138"/>
      <c r="AH354" s="145">
        <v>77516</v>
      </c>
      <c r="AI354" s="145">
        <v>40214</v>
      </c>
      <c r="AJ354" s="145">
        <v>149</v>
      </c>
      <c r="AK354" s="145">
        <v>6269</v>
      </c>
      <c r="AL354" s="145">
        <v>7866</v>
      </c>
      <c r="AM354" s="148">
        <f>100*AL354/$AI354</f>
        <v>19.5603521161784</v>
      </c>
      <c r="AN354" s="145">
        <f>IF(AM354&gt;$AI$8,1,0)</f>
        <v>0</v>
      </c>
      <c r="AO354" s="148">
        <f>IF($R354=AL$17,AM354,0)</f>
        <v>19.5603521161784</v>
      </c>
      <c r="AP354" s="145">
        <v>14135</v>
      </c>
      <c r="AQ354" s="148">
        <f>100*AP354/$AI354</f>
        <v>35.1494504401452</v>
      </c>
      <c r="AR354" s="145">
        <f>IF(AQ354&gt;$AI$8,1,0)</f>
        <v>0</v>
      </c>
      <c r="AS354" s="148">
        <f>IF($R354=AP$17,AQ354,0)</f>
        <v>0</v>
      </c>
      <c r="AT354" s="145">
        <v>2359</v>
      </c>
      <c r="AU354" s="148">
        <f>100*AT354/$AI354</f>
        <v>5.86611627791316</v>
      </c>
      <c r="AV354" s="145">
        <f>IF(AU354&gt;$AI$8,1,0)</f>
        <v>0</v>
      </c>
      <c r="AW354" s="148">
        <f>IF($R354=AT$17,AU354,0)</f>
        <v>0</v>
      </c>
      <c r="AX354" s="145">
        <v>7811</v>
      </c>
      <c r="AY354" s="148">
        <f>100*AX354/$AI354</f>
        <v>19.4235838265281</v>
      </c>
      <c r="AZ354" s="145">
        <f>IF(AY354&gt;$AI$8,1,0)</f>
        <v>0</v>
      </c>
      <c r="BA354" s="148">
        <f>IF($R354=AX$17,AY354,0)</f>
        <v>0</v>
      </c>
      <c r="BB354" s="145">
        <v>4133</v>
      </c>
      <c r="BC354" s="148">
        <f>100*BB354/$AI354</f>
        <v>10.2775152931815</v>
      </c>
      <c r="BD354" s="145">
        <f>IF(BC354&gt;$AI$8,1,0)</f>
        <v>0</v>
      </c>
      <c r="BE354" s="148">
        <f>IF($R354=BB$17,BC354,0)</f>
        <v>0</v>
      </c>
      <c r="BF354" s="145">
        <v>0</v>
      </c>
      <c r="BG354" s="148">
        <f>100*BF354/$AI354</f>
        <v>0</v>
      </c>
      <c r="BH354" s="145">
        <f>IF(BG354&gt;$AI$8,1,0)</f>
        <v>0</v>
      </c>
      <c r="BI354" s="148">
        <f>IF($R354=BF$17,BG354,0)</f>
        <v>0</v>
      </c>
      <c r="BJ354" s="145">
        <v>0</v>
      </c>
      <c r="BK354" s="148">
        <f>100*BJ354/$AI354</f>
        <v>0</v>
      </c>
      <c r="BL354" s="145">
        <f>IF(BK354&gt;$AI$8,1,0)</f>
        <v>0</v>
      </c>
      <c r="BM354" s="148">
        <f>IF($R354=BJ$17,BK354,0)</f>
        <v>0</v>
      </c>
      <c r="BN354" s="145">
        <v>0</v>
      </c>
      <c r="BO354" s="148">
        <f>100*BN354/$AI354</f>
        <v>0</v>
      </c>
      <c r="BP354" s="145">
        <f>IF(BO354&gt;$AI$8,1,0)</f>
        <v>0</v>
      </c>
      <c r="BQ354" s="148">
        <f>IF($R354=BN$17,BO354,0)</f>
        <v>0</v>
      </c>
      <c r="BR354" s="145">
        <v>0</v>
      </c>
      <c r="BS354" s="148">
        <f>100*BR354/$AI354</f>
        <v>0</v>
      </c>
      <c r="BT354" s="145">
        <f>IF(BS354&gt;$AI$8,1,0)</f>
        <v>0</v>
      </c>
      <c r="BU354" s="148">
        <f>IF($R354=BR$17,BS354,0)</f>
        <v>0</v>
      </c>
      <c r="BV354" s="145">
        <v>0</v>
      </c>
      <c r="BW354" s="148">
        <f>100*BV354/$AI354</f>
        <v>0</v>
      </c>
      <c r="BX354" s="145">
        <f>IF(BW354&gt;$AI$8,1,0)</f>
        <v>0</v>
      </c>
      <c r="BY354" s="148">
        <f>IF($R354=BV$17,BW354,0)</f>
        <v>0</v>
      </c>
      <c r="BZ354" s="145">
        <v>0</v>
      </c>
      <c r="CA354" s="148">
        <f>100*BZ354/$AI354</f>
        <v>0</v>
      </c>
      <c r="CB354" s="145">
        <f>IF(CA354&gt;$AI$8,1,0)</f>
        <v>0</v>
      </c>
      <c r="CC354" s="148">
        <f>IF($R354=BZ$17,CA354,0)</f>
        <v>0</v>
      </c>
      <c r="CD354" s="145">
        <v>0</v>
      </c>
      <c r="CE354" s="148">
        <f>100*CD354/$AI354</f>
        <v>0</v>
      </c>
      <c r="CF354" s="145">
        <f>IF(CE354&gt;$AI$8,1,0)</f>
        <v>0</v>
      </c>
      <c r="CG354" s="148">
        <f>IF($R354=CD$17,CE354,0)</f>
        <v>0</v>
      </c>
      <c r="CH354" s="145">
        <v>0</v>
      </c>
      <c r="CI354" s="148">
        <f>100*CH354/$AI354</f>
        <v>0</v>
      </c>
      <c r="CJ354" s="145">
        <f>IF(CI354&gt;$AI$8,1,0)</f>
        <v>0</v>
      </c>
      <c r="CK354" s="148">
        <f>IF($R354=CH$17,CI354,0)</f>
        <v>0</v>
      </c>
      <c r="CL354" s="145">
        <v>489</v>
      </c>
      <c r="CM354" s="145">
        <v>0</v>
      </c>
      <c r="CN354" s="149"/>
    </row>
    <row r="355" ht="15.75" customHeight="1">
      <c r="A355" t="s" s="179">
        <v>3118</v>
      </c>
      <c r="B355" t="s" s="180">
        <v>90</v>
      </c>
      <c r="C355" t="s" s="180">
        <v>1932</v>
      </c>
      <c r="D355" t="s" s="181">
        <v>93</v>
      </c>
      <c r="E355" t="s" s="182">
        <v>79</v>
      </c>
      <c r="F355" t="s" s="130">
        <v>46</v>
      </c>
      <c r="G355" t="s" s="130">
        <v>245</v>
      </c>
      <c r="H355" t="s" s="130">
        <v>2108</v>
      </c>
      <c r="I355" t="s" s="130">
        <v>49</v>
      </c>
      <c r="J355" t="s" s="130">
        <v>1733</v>
      </c>
      <c r="K355" t="s" s="183">
        <f>_xlfn.IFS(Q355=0,O355,T355=1,R355,U355=1,AA355,V355=1,AD355)</f>
        <v>2365</v>
      </c>
      <c r="L355" s="189">
        <f>_xlfn.IFS(Q355=0,P355,T355=1,S355,U355=1,AB355,V355=1,AE355)</f>
        <v>19.2529966</v>
      </c>
      <c r="M355" t="s" s="130">
        <f>IF(O355="Lab","over","under")</f>
        <v>2429</v>
      </c>
      <c r="N355" s="173">
        <v>0</v>
      </c>
      <c r="O355" t="s" s="184">
        <v>28</v>
      </c>
      <c r="P355" s="131">
        <f>AQ355</f>
        <v>42.4657534246575</v>
      </c>
      <c r="Q355" s="173">
        <f>T355+U355+V355</f>
        <v>1</v>
      </c>
      <c r="R355" t="s" s="185">
        <v>27</v>
      </c>
      <c r="S355" s="131">
        <f>AO355</f>
        <v>28.5509417808219</v>
      </c>
      <c r="T355" s="169"/>
      <c r="U355" s="173">
        <v>1</v>
      </c>
      <c r="V355" s="169"/>
      <c r="W355" s="169"/>
      <c r="X355" t="s" s="130">
        <f>IF($A355=Y355,"ok","bad")</f>
        <v>2430</v>
      </c>
      <c r="Y355" t="s" s="130">
        <v>3118</v>
      </c>
      <c r="Z355" t="s" s="130">
        <v>1932</v>
      </c>
      <c r="AA355" t="s" s="186">
        <v>2365</v>
      </c>
      <c r="AB355" s="125">
        <f>100*AC355</f>
        <v>19.2529966</v>
      </c>
      <c r="AC355" s="191">
        <v>0.192529966</v>
      </c>
      <c r="AD355" t="s" s="187">
        <v>29</v>
      </c>
      <c r="AE355" s="125">
        <v>6.3613014</v>
      </c>
      <c r="AF355" s="191">
        <v>0.063613014</v>
      </c>
      <c r="AG355" s="169"/>
      <c r="AH355" s="173">
        <v>73420</v>
      </c>
      <c r="AI355" s="173">
        <v>46720</v>
      </c>
      <c r="AJ355" s="173">
        <v>170</v>
      </c>
      <c r="AK355" s="173">
        <v>6501</v>
      </c>
      <c r="AL355" s="173">
        <v>13339</v>
      </c>
      <c r="AM355" s="175">
        <f>100*AL355/$AI355</f>
        <v>28.5509417808219</v>
      </c>
      <c r="AN355" s="173">
        <f>IF(AM355&gt;$AI$8,1,0)</f>
        <v>0</v>
      </c>
      <c r="AO355" s="175">
        <f>IF($R355=AL$17,AM355,0)</f>
        <v>28.5509417808219</v>
      </c>
      <c r="AP355" s="173">
        <v>19840</v>
      </c>
      <c r="AQ355" s="175">
        <f>100*AP355/$AI355</f>
        <v>42.4657534246575</v>
      </c>
      <c r="AR355" s="173">
        <f>IF(AQ355&gt;$AI$8,1,0)</f>
        <v>0</v>
      </c>
      <c r="AS355" s="175">
        <f>IF($R355=AP$17,AQ355,0)</f>
        <v>0</v>
      </c>
      <c r="AT355" s="173">
        <v>2972</v>
      </c>
      <c r="AU355" s="175">
        <f>100*AT355/$AI355</f>
        <v>6.36130136986301</v>
      </c>
      <c r="AV355" s="173">
        <f>IF(AU355&gt;$AI$8,1,0)</f>
        <v>0</v>
      </c>
      <c r="AW355" s="175">
        <f>IF($R355=AT$17,AU355,0)</f>
        <v>0</v>
      </c>
      <c r="AX355" s="173">
        <v>8995</v>
      </c>
      <c r="AY355" s="175">
        <f>100*AX355/$AI355</f>
        <v>19.2529965753425</v>
      </c>
      <c r="AZ355" s="173">
        <f>IF(AY355&gt;$AI$8,1,0)</f>
        <v>0</v>
      </c>
      <c r="BA355" s="175">
        <f>IF($R355=AX$17,AY355,0)</f>
        <v>0</v>
      </c>
      <c r="BB355" s="173">
        <v>1574</v>
      </c>
      <c r="BC355" s="175">
        <f>100*BB355/$AI355</f>
        <v>3.36900684931507</v>
      </c>
      <c r="BD355" s="173">
        <f>IF(BC355&gt;$AI$8,1,0)</f>
        <v>0</v>
      </c>
      <c r="BE355" s="175">
        <f>IF($R355=BB$17,BC355,0)</f>
        <v>0</v>
      </c>
      <c r="BF355" s="173">
        <v>0</v>
      </c>
      <c r="BG355" s="175">
        <f>100*BF355/$AI355</f>
        <v>0</v>
      </c>
      <c r="BH355" s="173">
        <f>IF(BG355&gt;$AI$8,1,0)</f>
        <v>0</v>
      </c>
      <c r="BI355" s="175">
        <f>IF($R355=BF$17,BG355,0)</f>
        <v>0</v>
      </c>
      <c r="BJ355" s="173">
        <v>0</v>
      </c>
      <c r="BK355" s="175">
        <f>100*BJ355/$AI355</f>
        <v>0</v>
      </c>
      <c r="BL355" s="173">
        <f>IF(BK355&gt;$AI$8,1,0)</f>
        <v>0</v>
      </c>
      <c r="BM355" s="175">
        <f>IF($R355=BJ$17,BK355,0)</f>
        <v>0</v>
      </c>
      <c r="BN355" s="173">
        <v>0</v>
      </c>
      <c r="BO355" s="175">
        <f>100*BN355/$AI355</f>
        <v>0</v>
      </c>
      <c r="BP355" s="173">
        <f>IF(BO355&gt;$AI$8,1,0)</f>
        <v>0</v>
      </c>
      <c r="BQ355" s="175">
        <f>IF($R355=BN$17,BO355,0)</f>
        <v>0</v>
      </c>
      <c r="BR355" s="173">
        <v>0</v>
      </c>
      <c r="BS355" s="175">
        <f>100*BR355/$AI355</f>
        <v>0</v>
      </c>
      <c r="BT355" s="173">
        <f>IF(BS355&gt;$AI$8,1,0)</f>
        <v>0</v>
      </c>
      <c r="BU355" s="175">
        <f>IF($R355=BR$17,BS355,0)</f>
        <v>0</v>
      </c>
      <c r="BV355" s="173">
        <v>0</v>
      </c>
      <c r="BW355" s="175">
        <f>100*BV355/$AI355</f>
        <v>0</v>
      </c>
      <c r="BX355" s="173">
        <f>IF(BW355&gt;$AI$8,1,0)</f>
        <v>0</v>
      </c>
      <c r="BY355" s="175">
        <f>IF($R355=BV$17,BW355,0)</f>
        <v>0</v>
      </c>
      <c r="BZ355" s="173">
        <v>0</v>
      </c>
      <c r="CA355" s="175">
        <f>100*BZ355/$AI355</f>
        <v>0</v>
      </c>
      <c r="CB355" s="173">
        <f>IF(CA355&gt;$AI$8,1,0)</f>
        <v>0</v>
      </c>
      <c r="CC355" s="175">
        <f>IF($R355=BZ$17,CA355,0)</f>
        <v>0</v>
      </c>
      <c r="CD355" s="173">
        <v>0</v>
      </c>
      <c r="CE355" s="175">
        <f>100*CD355/$AI355</f>
        <v>0</v>
      </c>
      <c r="CF355" s="173">
        <f>IF(CE355&gt;$AI$8,1,0)</f>
        <v>0</v>
      </c>
      <c r="CG355" s="175">
        <f>IF($R355=CD$17,CE355,0)</f>
        <v>0</v>
      </c>
      <c r="CH355" s="173">
        <v>0</v>
      </c>
      <c r="CI355" s="175">
        <f>100*CH355/$AI355</f>
        <v>0</v>
      </c>
      <c r="CJ355" s="173">
        <f>IF(CI355&gt;$AI$8,1,0)</f>
        <v>0</v>
      </c>
      <c r="CK355" s="175">
        <f>IF($R355=CH$17,CI355,0)</f>
        <v>0</v>
      </c>
      <c r="CL355" s="173">
        <v>254</v>
      </c>
      <c r="CM355" s="173">
        <v>0</v>
      </c>
      <c r="CN355" s="176"/>
    </row>
    <row r="356" ht="15.75" customHeight="1">
      <c r="A356" t="s" s="179">
        <v>3119</v>
      </c>
      <c r="B356" t="s" s="180">
        <v>90</v>
      </c>
      <c r="C356" t="s" s="180">
        <v>365</v>
      </c>
      <c r="D356" t="s" s="181">
        <v>93</v>
      </c>
      <c r="E356" t="s" s="188">
        <v>79</v>
      </c>
      <c r="F356" t="s" s="146">
        <v>46</v>
      </c>
      <c r="G356" t="s" s="146">
        <v>3120</v>
      </c>
      <c r="H356" t="s" s="146">
        <v>3121</v>
      </c>
      <c r="I356" t="s" s="146">
        <v>49</v>
      </c>
      <c r="J356" t="s" s="146">
        <v>1733</v>
      </c>
      <c r="K356" t="s" s="183">
        <f>_xlfn.IFS(Q356=0,O356,T356=1,R356,U356=1,AA356,V356=1,AD356)</f>
        <v>2943</v>
      </c>
      <c r="L356" s="189">
        <f>_xlfn.IFS(Q356=0,P356,T356=1,S356,U356=1,AB356,V356=1,AE356)</f>
        <v>9.2649895</v>
      </c>
      <c r="M356" t="s" s="146">
        <f>IF(O356="Lab","over","under")</f>
        <v>2429</v>
      </c>
      <c r="N356" s="145">
        <v>0</v>
      </c>
      <c r="O356" t="s" s="184">
        <v>28</v>
      </c>
      <c r="P356" s="147">
        <f>AQ356</f>
        <v>38.9322391138616</v>
      </c>
      <c r="Q356" s="145">
        <f>T356+U356+V356</f>
        <v>1</v>
      </c>
      <c r="R356" t="s" s="185">
        <v>27</v>
      </c>
      <c r="S356" s="195">
        <f>AO356</f>
        <v>27.8442979505807</v>
      </c>
      <c r="T356" s="138"/>
      <c r="U356" s="145">
        <v>0</v>
      </c>
      <c r="V356" s="145">
        <v>1</v>
      </c>
      <c r="W356" s="138"/>
      <c r="X356" t="s" s="146">
        <f>IF($A356=Y356,"ok","bad")</f>
        <v>2430</v>
      </c>
      <c r="Y356" t="s" s="146">
        <v>3119</v>
      </c>
      <c r="Z356" t="s" s="146">
        <v>365</v>
      </c>
      <c r="AA356" t="s" s="186">
        <v>2365</v>
      </c>
      <c r="AB356" s="141">
        <f>100*AC356</f>
        <v>19.0972689</v>
      </c>
      <c r="AC356" s="190">
        <v>0.190972689</v>
      </c>
      <c r="AD356" t="s" s="187">
        <v>31</v>
      </c>
      <c r="AE356" s="141">
        <v>9.2649895</v>
      </c>
      <c r="AF356" s="190">
        <v>0.092649895</v>
      </c>
      <c r="AG356" s="138"/>
      <c r="AH356" s="145">
        <v>74933</v>
      </c>
      <c r="AI356" s="145">
        <v>44598</v>
      </c>
      <c r="AJ356" s="145">
        <v>180</v>
      </c>
      <c r="AK356" s="145">
        <v>4945</v>
      </c>
      <c r="AL356" s="145">
        <v>12418</v>
      </c>
      <c r="AM356" s="148">
        <f>100*AL356/$AI356</f>
        <v>27.8442979505807</v>
      </c>
      <c r="AN356" s="145">
        <f>IF(AM356&gt;$AI$8,1,0)</f>
        <v>0</v>
      </c>
      <c r="AO356" s="148">
        <f>IF($R356=AL$17,AM356,0)</f>
        <v>27.8442979505807</v>
      </c>
      <c r="AP356" s="145">
        <v>17363</v>
      </c>
      <c r="AQ356" s="148">
        <f>100*AP356/$AI356</f>
        <v>38.9322391138616</v>
      </c>
      <c r="AR356" s="145">
        <f>IF(AQ356&gt;$AI$8,1,0)</f>
        <v>0</v>
      </c>
      <c r="AS356" s="148">
        <f>IF($R356=AP$17,AQ356,0)</f>
        <v>0</v>
      </c>
      <c r="AT356" s="145">
        <v>1966</v>
      </c>
      <c r="AU356" s="148">
        <f>100*AT356/$AI356</f>
        <v>4.40826942912238</v>
      </c>
      <c r="AV356" s="145">
        <f>IF(AU356&gt;$AI$8,1,0)</f>
        <v>0</v>
      </c>
      <c r="AW356" s="148">
        <f>IF($R356=AT$17,AU356,0)</f>
        <v>0</v>
      </c>
      <c r="AX356" s="145">
        <v>8517</v>
      </c>
      <c r="AY356" s="148">
        <f>100*AX356/$AI356</f>
        <v>19.0972689358267</v>
      </c>
      <c r="AZ356" s="145">
        <f>IF(AY356&gt;$AI$8,1,0)</f>
        <v>0</v>
      </c>
      <c r="BA356" s="148">
        <f>IF($R356=AX$17,AY356,0)</f>
        <v>0</v>
      </c>
      <c r="BB356" s="145">
        <v>4132</v>
      </c>
      <c r="BC356" s="148">
        <f>100*BB356/$AI356</f>
        <v>9.264989461410829</v>
      </c>
      <c r="BD356" s="145">
        <f>IF(BC356&gt;$AI$8,1,0)</f>
        <v>0</v>
      </c>
      <c r="BE356" s="148">
        <f>IF($R356=BB$17,BC356,0)</f>
        <v>0</v>
      </c>
      <c r="BF356" s="145">
        <v>0</v>
      </c>
      <c r="BG356" s="148">
        <f>100*BF356/$AI356</f>
        <v>0</v>
      </c>
      <c r="BH356" s="145">
        <f>IF(BG356&gt;$AI$8,1,0)</f>
        <v>0</v>
      </c>
      <c r="BI356" s="148">
        <f>IF($R356=BF$17,BG356,0)</f>
        <v>0</v>
      </c>
      <c r="BJ356" s="145">
        <v>0</v>
      </c>
      <c r="BK356" s="148">
        <f>100*BJ356/$AI356</f>
        <v>0</v>
      </c>
      <c r="BL356" s="145">
        <f>IF(BK356&gt;$AI$8,1,0)</f>
        <v>0</v>
      </c>
      <c r="BM356" s="148">
        <f>IF($R356=BJ$17,BK356,0)</f>
        <v>0</v>
      </c>
      <c r="BN356" s="145">
        <v>0</v>
      </c>
      <c r="BO356" s="148">
        <f>100*BN356/$AI356</f>
        <v>0</v>
      </c>
      <c r="BP356" s="145">
        <f>IF(BO356&gt;$AI$8,1,0)</f>
        <v>0</v>
      </c>
      <c r="BQ356" s="148">
        <f>IF($R356=BN$17,BO356,0)</f>
        <v>0</v>
      </c>
      <c r="BR356" s="145">
        <v>0</v>
      </c>
      <c r="BS356" s="148">
        <f>100*BR356/$AI356</f>
        <v>0</v>
      </c>
      <c r="BT356" s="145">
        <f>IF(BS356&gt;$AI$8,1,0)</f>
        <v>0</v>
      </c>
      <c r="BU356" s="148">
        <f>IF($R356=BR$17,BS356,0)</f>
        <v>0</v>
      </c>
      <c r="BV356" s="145">
        <v>0</v>
      </c>
      <c r="BW356" s="148">
        <f>100*BV356/$AI356</f>
        <v>0</v>
      </c>
      <c r="BX356" s="145">
        <f>IF(BW356&gt;$AI$8,1,0)</f>
        <v>0</v>
      </c>
      <c r="BY356" s="148">
        <f>IF($R356=BV$17,BW356,0)</f>
        <v>0</v>
      </c>
      <c r="BZ356" s="145">
        <v>0</v>
      </c>
      <c r="CA356" s="148">
        <f>100*BZ356/$AI356</f>
        <v>0</v>
      </c>
      <c r="CB356" s="145">
        <f>IF(CA356&gt;$AI$8,1,0)</f>
        <v>0</v>
      </c>
      <c r="CC356" s="148">
        <f>IF($R356=BZ$17,CA356,0)</f>
        <v>0</v>
      </c>
      <c r="CD356" s="145">
        <v>0</v>
      </c>
      <c r="CE356" s="148">
        <f>100*CD356/$AI356</f>
        <v>0</v>
      </c>
      <c r="CF356" s="145">
        <f>IF(CE356&gt;$AI$8,1,0)</f>
        <v>0</v>
      </c>
      <c r="CG356" s="148">
        <f>IF($R356=CD$17,CE356,0)</f>
        <v>0</v>
      </c>
      <c r="CH356" s="145">
        <v>0</v>
      </c>
      <c r="CI356" s="148">
        <f>100*CH356/$AI356</f>
        <v>0</v>
      </c>
      <c r="CJ356" s="145">
        <f>IF(CI356&gt;$AI$8,1,0)</f>
        <v>0</v>
      </c>
      <c r="CK356" s="148">
        <f>IF($R356=CH$17,CI356,0)</f>
        <v>0</v>
      </c>
      <c r="CL356" s="145">
        <v>0</v>
      </c>
      <c r="CM356" s="145">
        <v>0</v>
      </c>
      <c r="CN356" s="149"/>
    </row>
    <row r="357" ht="15.75" customHeight="1">
      <c r="A357" t="s" s="179">
        <v>3122</v>
      </c>
      <c r="B357" t="s" s="180">
        <v>84</v>
      </c>
      <c r="C357" t="s" s="180">
        <v>3123</v>
      </c>
      <c r="D357" t="s" s="181">
        <v>86</v>
      </c>
      <c r="E357" t="s" s="182">
        <v>79</v>
      </c>
      <c r="F357" t="s" s="130">
        <v>80</v>
      </c>
      <c r="G357" t="s" s="130">
        <v>297</v>
      </c>
      <c r="H357" t="s" s="130">
        <v>298</v>
      </c>
      <c r="I357" t="s" s="130">
        <v>49</v>
      </c>
      <c r="J357" t="s" s="130">
        <v>50</v>
      </c>
      <c r="K357" t="s" s="183">
        <f>_xlfn.IFS(Q357=0,O357,T357=1,R357,U357=1,AA357,V357=1,AD357)</f>
        <v>2365</v>
      </c>
      <c r="L357" s="189">
        <f>_xlfn.IFS(Q357=0,P357,T357=1,S357,U357=1,AB357,V357=1,AE357)</f>
        <v>18.912585</v>
      </c>
      <c r="M357" t="s" s="130">
        <f>IF(O357="Lab","over","under")</f>
        <v>2429</v>
      </c>
      <c r="N357" s="173">
        <v>0</v>
      </c>
      <c r="O357" t="s" s="184">
        <v>28</v>
      </c>
      <c r="P357" s="131">
        <f>AQ357</f>
        <v>31.2133817670494</v>
      </c>
      <c r="Q357" s="173">
        <f>T357+U357+V357</f>
        <v>1</v>
      </c>
      <c r="R357" t="s" s="197">
        <v>2484</v>
      </c>
      <c r="S357" s="198">
        <f>100*0.266258495</f>
        <v>26.6258495</v>
      </c>
      <c r="T357" s="199"/>
      <c r="U357" s="173">
        <v>1</v>
      </c>
      <c r="V357" s="169"/>
      <c r="W357" s="169"/>
      <c r="X357" t="s" s="130">
        <f>IF($A357=Y357,"ok","bad")</f>
        <v>2430</v>
      </c>
      <c r="Y357" t="s" s="130">
        <v>3122</v>
      </c>
      <c r="Z357" t="s" s="130">
        <v>3123</v>
      </c>
      <c r="AA357" t="s" s="186">
        <v>2365</v>
      </c>
      <c r="AB357" s="125">
        <f>100*AC357</f>
        <v>18.912585</v>
      </c>
      <c r="AC357" s="191">
        <v>0.18912585</v>
      </c>
      <c r="AD357" t="s" s="187">
        <v>27</v>
      </c>
      <c r="AE357" s="125">
        <v>13.5751113</v>
      </c>
      <c r="AF357" s="191">
        <v>0.135751113</v>
      </c>
      <c r="AG357" s="169"/>
      <c r="AH357" s="173">
        <v>77737</v>
      </c>
      <c r="AI357" s="173">
        <v>34136</v>
      </c>
      <c r="AJ357" s="173">
        <v>127</v>
      </c>
      <c r="AK357" s="173">
        <v>1566</v>
      </c>
      <c r="AL357" s="173">
        <v>4634</v>
      </c>
      <c r="AM357" s="175">
        <f>100*AL357/$AI357</f>
        <v>13.5751113194282</v>
      </c>
      <c r="AN357" s="173">
        <f>IF(AM357&gt;$AI$8,1,0)</f>
        <v>0</v>
      </c>
      <c r="AO357" s="175">
        <f>IF($R357=AL$17,AM357,0)</f>
        <v>0</v>
      </c>
      <c r="AP357" s="173">
        <v>10655</v>
      </c>
      <c r="AQ357" s="175">
        <f>100*AP357/$AI357</f>
        <v>31.2133817670494</v>
      </c>
      <c r="AR357" s="173">
        <f>IF(AQ357&gt;$AI$8,1,0)</f>
        <v>0</v>
      </c>
      <c r="AS357" s="175">
        <f>IF($R357=AP$17,AQ357,0)</f>
        <v>0</v>
      </c>
      <c r="AT357" s="173">
        <v>942</v>
      </c>
      <c r="AU357" s="175">
        <f>100*AT357/$AI357</f>
        <v>2.7595500351535</v>
      </c>
      <c r="AV357" s="173">
        <f>IF(AU357&gt;$AI$8,1,0)</f>
        <v>0</v>
      </c>
      <c r="AW357" s="175">
        <f>IF($R357=AT$17,AU357,0)</f>
        <v>0</v>
      </c>
      <c r="AX357" s="173">
        <v>6456</v>
      </c>
      <c r="AY357" s="175">
        <f>100*AX357/$AI357</f>
        <v>18.9125849543004</v>
      </c>
      <c r="AZ357" s="173">
        <f>IF(AY357&gt;$AI$8,1,0)</f>
        <v>0</v>
      </c>
      <c r="BA357" s="175">
        <f>IF($R357=AX$17,AY357,0)</f>
        <v>0</v>
      </c>
      <c r="BB357" s="173">
        <v>2360</v>
      </c>
      <c r="BC357" s="175">
        <f>100*BB357/$AI357</f>
        <v>6.91352238106398</v>
      </c>
      <c r="BD357" s="173">
        <f>IF(BC357&gt;$AI$8,1,0)</f>
        <v>0</v>
      </c>
      <c r="BE357" s="175">
        <f>IF($R357=BB$17,BC357,0)</f>
        <v>0</v>
      </c>
      <c r="BF357" s="173">
        <v>0</v>
      </c>
      <c r="BG357" s="175">
        <f>100*BF357/$AI357</f>
        <v>0</v>
      </c>
      <c r="BH357" s="173">
        <f>IF(BG357&gt;$AI$8,1,0)</f>
        <v>0</v>
      </c>
      <c r="BI357" s="175">
        <f>IF($R357=BF$17,BG357,0)</f>
        <v>0</v>
      </c>
      <c r="BJ357" s="173">
        <v>0</v>
      </c>
      <c r="BK357" s="175">
        <f>100*BJ357/$AI357</f>
        <v>0</v>
      </c>
      <c r="BL357" s="173">
        <f>IF(BK357&gt;$AI$8,1,0)</f>
        <v>0</v>
      </c>
      <c r="BM357" s="175">
        <f>IF($R357=BJ$17,BK357,0)</f>
        <v>0</v>
      </c>
      <c r="BN357" s="173">
        <v>0</v>
      </c>
      <c r="BO357" s="175">
        <f>100*BN357/$AI357</f>
        <v>0</v>
      </c>
      <c r="BP357" s="173">
        <f>IF(BO357&gt;$AI$8,1,0)</f>
        <v>0</v>
      </c>
      <c r="BQ357" s="175">
        <f>IF($R357=BN$17,BO357,0)</f>
        <v>0</v>
      </c>
      <c r="BR357" s="173">
        <v>0</v>
      </c>
      <c r="BS357" s="175">
        <f>100*BR357/$AI357</f>
        <v>0</v>
      </c>
      <c r="BT357" s="173">
        <f>IF(BS357&gt;$AI$8,1,0)</f>
        <v>0</v>
      </c>
      <c r="BU357" s="175">
        <f>IF($R357=BR$17,BS357,0)</f>
        <v>0</v>
      </c>
      <c r="BV357" s="173">
        <v>0</v>
      </c>
      <c r="BW357" s="175">
        <f>100*BV357/$AI357</f>
        <v>0</v>
      </c>
      <c r="BX357" s="173">
        <f>IF(BW357&gt;$AI$8,1,0)</f>
        <v>0</v>
      </c>
      <c r="BY357" s="175">
        <f>IF($R357=BV$17,BW357,0)</f>
        <v>0</v>
      </c>
      <c r="BZ357" s="173">
        <v>0</v>
      </c>
      <c r="CA357" s="175">
        <f>100*BZ357/$AI357</f>
        <v>0</v>
      </c>
      <c r="CB357" s="173">
        <f>IF(CA357&gt;$AI$8,1,0)</f>
        <v>0</v>
      </c>
      <c r="CC357" s="175">
        <f>IF($R357=BZ$17,CA357,0)</f>
        <v>0</v>
      </c>
      <c r="CD357" s="173">
        <v>0</v>
      </c>
      <c r="CE357" s="175">
        <f>100*CD357/$AI357</f>
        <v>0</v>
      </c>
      <c r="CF357" s="173">
        <f>IF(CE357&gt;$AI$8,1,0)</f>
        <v>0</v>
      </c>
      <c r="CG357" s="175">
        <f>IF($R357=CD$17,CE357,0)</f>
        <v>0</v>
      </c>
      <c r="CH357" s="173">
        <v>0</v>
      </c>
      <c r="CI357" s="175">
        <f>100*CH357/$AI357</f>
        <v>0</v>
      </c>
      <c r="CJ357" s="173">
        <f>IF(CI357&gt;$AI$8,1,0)</f>
        <v>0</v>
      </c>
      <c r="CK357" s="175">
        <f>IF($R357=CH$17,CI357,0)</f>
        <v>0</v>
      </c>
      <c r="CL357" s="173">
        <v>1245</v>
      </c>
      <c r="CM357" s="173">
        <v>0</v>
      </c>
      <c r="CN357" s="176"/>
    </row>
    <row r="358" ht="20.3" customHeight="1">
      <c r="A358" t="s" s="179">
        <v>3124</v>
      </c>
      <c r="B358" t="s" s="180">
        <v>197</v>
      </c>
      <c r="C358" t="s" s="180">
        <v>1912</v>
      </c>
      <c r="D358" t="s" s="181">
        <v>200</v>
      </c>
      <c r="E358" t="s" s="188">
        <v>79</v>
      </c>
      <c r="F358" t="s" s="146">
        <v>46</v>
      </c>
      <c r="G358" t="s" s="146">
        <v>548</v>
      </c>
      <c r="H358" t="s" s="146">
        <v>3125</v>
      </c>
      <c r="I358" t="s" s="146">
        <v>64</v>
      </c>
      <c r="J358" t="s" s="146">
        <v>1733</v>
      </c>
      <c r="K358" t="s" s="183">
        <f>_xlfn.IFS(Q358=0,O358,T358=1,R358,U358=1,AA358,V358=1,AD358)</f>
        <v>2365</v>
      </c>
      <c r="L358" s="189">
        <f>_xlfn.IFS(Q358=0,P358,T358=1,S358,U358=1,AB358,V358=1,AE358)</f>
        <v>18.8917745</v>
      </c>
      <c r="M358" t="s" s="146">
        <f>IF(O358="Lab","over","under")</f>
        <v>2429</v>
      </c>
      <c r="N358" s="145">
        <v>0</v>
      </c>
      <c r="O358" t="s" s="184">
        <v>28</v>
      </c>
      <c r="P358" s="147">
        <f>AQ358</f>
        <v>31.7940185853995</v>
      </c>
      <c r="Q358" s="145">
        <f>T358+U358+V358</f>
        <v>1</v>
      </c>
      <c r="R358" t="s" s="185">
        <v>27</v>
      </c>
      <c r="S358" s="203">
        <f>AO358</f>
        <v>27.9166497585521</v>
      </c>
      <c r="T358" s="138"/>
      <c r="U358" s="145">
        <v>1</v>
      </c>
      <c r="V358" s="138"/>
      <c r="W358" s="138"/>
      <c r="X358" t="s" s="146">
        <f>IF($A358=Y358,"ok","bad")</f>
        <v>2430</v>
      </c>
      <c r="Y358" t="s" s="146">
        <v>3124</v>
      </c>
      <c r="Z358" t="s" s="146">
        <v>1912</v>
      </c>
      <c r="AA358" t="s" s="186">
        <v>2365</v>
      </c>
      <c r="AB358" s="141">
        <f>100*AC358</f>
        <v>18.8917745</v>
      </c>
      <c r="AC358" s="190">
        <v>0.188917745</v>
      </c>
      <c r="AD358" t="s" s="187">
        <v>29</v>
      </c>
      <c r="AE358" s="141">
        <v>16.8080185</v>
      </c>
      <c r="AF358" s="190">
        <v>0.168080185</v>
      </c>
      <c r="AG358" s="138"/>
      <c r="AH358" s="145">
        <v>72654</v>
      </c>
      <c r="AI358" s="145">
        <v>49286</v>
      </c>
      <c r="AJ358" s="145">
        <v>136</v>
      </c>
      <c r="AK358" s="145">
        <v>1911</v>
      </c>
      <c r="AL358" s="145">
        <v>13759</v>
      </c>
      <c r="AM358" s="148">
        <f>100*AL358/$AI358</f>
        <v>27.9166497585521</v>
      </c>
      <c r="AN358" s="145">
        <f>IF(AM358&gt;$AI$8,1,0)</f>
        <v>0</v>
      </c>
      <c r="AO358" s="148">
        <f>IF($R358=AL$17,AM358,0)</f>
        <v>27.9166497585521</v>
      </c>
      <c r="AP358" s="145">
        <v>15670</v>
      </c>
      <c r="AQ358" s="148">
        <f>100*AP358/$AI358</f>
        <v>31.7940185853995</v>
      </c>
      <c r="AR358" s="145">
        <f>IF(AQ358&gt;$AI$8,1,0)</f>
        <v>0</v>
      </c>
      <c r="AS358" s="148">
        <f>IF($R358=AP$17,AQ358,0)</f>
        <v>0</v>
      </c>
      <c r="AT358" s="145">
        <v>8284</v>
      </c>
      <c r="AU358" s="148">
        <f>100*AT358/$AI358</f>
        <v>16.8080185042406</v>
      </c>
      <c r="AV358" s="145">
        <f>IF(AU358&gt;$AI$8,1,0)</f>
        <v>0</v>
      </c>
      <c r="AW358" s="148">
        <f>IF($R358=AT$17,AU358,0)</f>
        <v>0</v>
      </c>
      <c r="AX358" s="145">
        <v>9311</v>
      </c>
      <c r="AY358" s="148">
        <f>100*AX358/$AI358</f>
        <v>18.8917745404374</v>
      </c>
      <c r="AZ358" s="145">
        <f>IF(AY358&gt;$AI$8,1,0)</f>
        <v>0</v>
      </c>
      <c r="BA358" s="148">
        <f>IF($R358=AX$17,AY358,0)</f>
        <v>0</v>
      </c>
      <c r="BB358" s="145">
        <v>1999</v>
      </c>
      <c r="BC358" s="148">
        <f>100*BB358/$AI358</f>
        <v>4.0559185164144</v>
      </c>
      <c r="BD358" s="145">
        <f>IF(BC358&gt;$AI$8,1,0)</f>
        <v>0</v>
      </c>
      <c r="BE358" s="148">
        <f>IF($R358=BB$17,BC358,0)</f>
        <v>0</v>
      </c>
      <c r="BF358" s="145">
        <v>0</v>
      </c>
      <c r="BG358" s="148">
        <f>100*BF358/$AI358</f>
        <v>0</v>
      </c>
      <c r="BH358" s="145">
        <f>IF(BG358&gt;$AI$8,1,0)</f>
        <v>0</v>
      </c>
      <c r="BI358" s="148">
        <f>IF($R358=BF$17,BG358,0)</f>
        <v>0</v>
      </c>
      <c r="BJ358" s="145">
        <v>0</v>
      </c>
      <c r="BK358" s="148">
        <f>100*BJ358/$AI358</f>
        <v>0</v>
      </c>
      <c r="BL358" s="145">
        <f>IF(BK358&gt;$AI$8,1,0)</f>
        <v>0</v>
      </c>
      <c r="BM358" s="148">
        <f>IF($R358=BJ$17,BK358,0)</f>
        <v>0</v>
      </c>
      <c r="BN358" s="145">
        <v>0</v>
      </c>
      <c r="BO358" s="148">
        <f>100*BN358/$AI358</f>
        <v>0</v>
      </c>
      <c r="BP358" s="145">
        <f>IF(BO358&gt;$AI$8,1,0)</f>
        <v>0</v>
      </c>
      <c r="BQ358" s="148">
        <f>IF($R358=BN$17,BO358,0)</f>
        <v>0</v>
      </c>
      <c r="BR358" s="145">
        <v>0</v>
      </c>
      <c r="BS358" s="148">
        <f>100*BR358/$AI358</f>
        <v>0</v>
      </c>
      <c r="BT358" s="145">
        <f>IF(BS358&gt;$AI$8,1,0)</f>
        <v>0</v>
      </c>
      <c r="BU358" s="148">
        <f>IF($R358=BR$17,BS358,0)</f>
        <v>0</v>
      </c>
      <c r="BV358" s="145">
        <v>0</v>
      </c>
      <c r="BW358" s="148">
        <f>100*BV358/$AI358</f>
        <v>0</v>
      </c>
      <c r="BX358" s="145">
        <f>IF(BW358&gt;$AI$8,1,0)</f>
        <v>0</v>
      </c>
      <c r="BY358" s="148">
        <f>IF($R358=BV$17,BW358,0)</f>
        <v>0</v>
      </c>
      <c r="BZ358" s="145">
        <v>0</v>
      </c>
      <c r="CA358" s="148">
        <f>100*BZ358/$AI358</f>
        <v>0</v>
      </c>
      <c r="CB358" s="145">
        <f>IF(CA358&gt;$AI$8,1,0)</f>
        <v>0</v>
      </c>
      <c r="CC358" s="148">
        <f>IF($R358=BZ$17,CA358,0)</f>
        <v>0</v>
      </c>
      <c r="CD358" s="145">
        <v>0</v>
      </c>
      <c r="CE358" s="148">
        <f>100*CD358/$AI358</f>
        <v>0</v>
      </c>
      <c r="CF358" s="145">
        <f>IF(CE358&gt;$AI$8,1,0)</f>
        <v>0</v>
      </c>
      <c r="CG358" s="148">
        <f>IF($R358=CD$17,CE358,0)</f>
        <v>0</v>
      </c>
      <c r="CH358" s="145">
        <v>0</v>
      </c>
      <c r="CI358" s="148">
        <f>100*CH358/$AI358</f>
        <v>0</v>
      </c>
      <c r="CJ358" s="145">
        <f>IF(CI358&gt;$AI$8,1,0)</f>
        <v>0</v>
      </c>
      <c r="CK358" s="148">
        <f>IF($R358=CH$17,CI358,0)</f>
        <v>0</v>
      </c>
      <c r="CL358" s="145">
        <v>619</v>
      </c>
      <c r="CM358" s="145">
        <v>0</v>
      </c>
      <c r="CN358" s="149"/>
    </row>
    <row r="359" ht="15.75" customHeight="1">
      <c r="A359" t="s" s="179">
        <v>3126</v>
      </c>
      <c r="B359" t="s" s="180">
        <v>256</v>
      </c>
      <c r="C359" t="s" s="180">
        <v>1745</v>
      </c>
      <c r="D359" t="s" s="181">
        <v>259</v>
      </c>
      <c r="E359" t="s" s="182">
        <v>79</v>
      </c>
      <c r="F359" t="s" s="130">
        <v>80</v>
      </c>
      <c r="G359" t="s" s="130">
        <v>548</v>
      </c>
      <c r="H359" t="s" s="130">
        <v>3127</v>
      </c>
      <c r="I359" t="s" s="130">
        <v>64</v>
      </c>
      <c r="J359" t="s" s="130">
        <v>1733</v>
      </c>
      <c r="K359" t="s" s="183">
        <f>_xlfn.IFS(Q359=0,O359,T359=1,R359,U359=1,AA359,V359=1,AD359)</f>
        <v>27</v>
      </c>
      <c r="L359" s="189">
        <f>_xlfn.IFS(Q359=0,P359,T359=1,S359,U359=1,AB359,V359=1,AE359)</f>
        <v>32.2960559030595</v>
      </c>
      <c r="M359" t="s" s="130">
        <f>IF(O359="Lab","over","under")</f>
        <v>2429</v>
      </c>
      <c r="N359" s="173">
        <v>0</v>
      </c>
      <c r="O359" t="s" s="184">
        <v>28</v>
      </c>
      <c r="P359" s="131">
        <f>AQ359</f>
        <v>40.9929597738753</v>
      </c>
      <c r="Q359" s="173">
        <f>T359+U359+V359</f>
        <v>1</v>
      </c>
      <c r="R359" t="s" s="185">
        <v>27</v>
      </c>
      <c r="S359" s="131">
        <f>AO359</f>
        <v>32.2960559030595</v>
      </c>
      <c r="T359" s="173">
        <v>1</v>
      </c>
      <c r="U359" s="169"/>
      <c r="V359" s="169"/>
      <c r="W359" s="169"/>
      <c r="X359" t="s" s="130">
        <f>IF($A359=Y359,"ok","bad")</f>
        <v>2430</v>
      </c>
      <c r="Y359" t="s" s="130">
        <v>3126</v>
      </c>
      <c r="Z359" t="s" s="130">
        <v>1745</v>
      </c>
      <c r="AA359" t="s" s="186">
        <v>2365</v>
      </c>
      <c r="AB359" s="125">
        <f>100*AC359</f>
        <v>18.8856029</v>
      </c>
      <c r="AC359" s="191">
        <v>0.188856029</v>
      </c>
      <c r="AD359" t="s" s="187">
        <v>29</v>
      </c>
      <c r="AE359" s="125">
        <v>4.0356984</v>
      </c>
      <c r="AF359" s="191">
        <v>0.040356984</v>
      </c>
      <c r="AG359" s="169"/>
      <c r="AH359" s="173">
        <v>70241</v>
      </c>
      <c r="AI359" s="173">
        <v>38209</v>
      </c>
      <c r="AJ359" s="173">
        <v>103</v>
      </c>
      <c r="AK359" s="173">
        <v>3323</v>
      </c>
      <c r="AL359" s="173">
        <v>12340</v>
      </c>
      <c r="AM359" s="175">
        <f>100*AL359/$AI359</f>
        <v>32.2960559030595</v>
      </c>
      <c r="AN359" s="173">
        <f>IF(AM359&gt;$AI$8,1,0)</f>
        <v>0</v>
      </c>
      <c r="AO359" s="175">
        <f>IF($R359=AL$17,AM359,0)</f>
        <v>32.2960559030595</v>
      </c>
      <c r="AP359" s="173">
        <v>15663</v>
      </c>
      <c r="AQ359" s="175">
        <f>100*AP359/$AI359</f>
        <v>40.9929597738753</v>
      </c>
      <c r="AR359" s="173">
        <f>IF(AQ359&gt;$AI$8,1,0)</f>
        <v>0</v>
      </c>
      <c r="AS359" s="175">
        <f>IF($R359=AP$17,AQ359,0)</f>
        <v>0</v>
      </c>
      <c r="AT359" s="173">
        <v>1542</v>
      </c>
      <c r="AU359" s="175">
        <f>100*AT359/$AI359</f>
        <v>4.03569839566594</v>
      </c>
      <c r="AV359" s="173">
        <f>IF(AU359&gt;$AI$8,1,0)</f>
        <v>0</v>
      </c>
      <c r="AW359" s="175">
        <f>IF($R359=AT$17,AU359,0)</f>
        <v>0</v>
      </c>
      <c r="AX359" s="173">
        <v>7216</v>
      </c>
      <c r="AY359" s="175">
        <f>100*AX359/$AI359</f>
        <v>18.8856028684341</v>
      </c>
      <c r="AZ359" s="173">
        <f>IF(AY359&gt;$AI$8,1,0)</f>
        <v>0</v>
      </c>
      <c r="BA359" s="175">
        <f>IF($R359=AX$17,AY359,0)</f>
        <v>0</v>
      </c>
      <c r="BB359" s="173">
        <v>1279</v>
      </c>
      <c r="BC359" s="175">
        <f>100*BB359/$AI359</f>
        <v>3.34737888979036</v>
      </c>
      <c r="BD359" s="173">
        <f>IF(BC359&gt;$AI$8,1,0)</f>
        <v>0</v>
      </c>
      <c r="BE359" s="175">
        <f>IF($R359=BB$17,BC359,0)</f>
        <v>0</v>
      </c>
      <c r="BF359" s="173">
        <v>0</v>
      </c>
      <c r="BG359" s="175">
        <f>100*BF359/$AI359</f>
        <v>0</v>
      </c>
      <c r="BH359" s="173">
        <f>IF(BG359&gt;$AI$8,1,0)</f>
        <v>0</v>
      </c>
      <c r="BI359" s="175">
        <f>IF($R359=BF$17,BG359,0)</f>
        <v>0</v>
      </c>
      <c r="BJ359" s="173">
        <v>0</v>
      </c>
      <c r="BK359" s="175">
        <f>100*BJ359/$AI359</f>
        <v>0</v>
      </c>
      <c r="BL359" s="173">
        <f>IF(BK359&gt;$AI$8,1,0)</f>
        <v>0</v>
      </c>
      <c r="BM359" s="175">
        <f>IF($R359=BJ$17,BK359,0)</f>
        <v>0</v>
      </c>
      <c r="BN359" s="173">
        <v>0</v>
      </c>
      <c r="BO359" s="175">
        <f>100*BN359/$AI359</f>
        <v>0</v>
      </c>
      <c r="BP359" s="173">
        <f>IF(BO359&gt;$AI$8,1,0)</f>
        <v>0</v>
      </c>
      <c r="BQ359" s="175">
        <f>IF($R359=BN$17,BO359,0)</f>
        <v>0</v>
      </c>
      <c r="BR359" s="173">
        <v>0</v>
      </c>
      <c r="BS359" s="175">
        <f>100*BR359/$AI359</f>
        <v>0</v>
      </c>
      <c r="BT359" s="173">
        <f>IF(BS359&gt;$AI$8,1,0)</f>
        <v>0</v>
      </c>
      <c r="BU359" s="175">
        <f>IF($R359=BR$17,BS359,0)</f>
        <v>0</v>
      </c>
      <c r="BV359" s="173">
        <v>0</v>
      </c>
      <c r="BW359" s="175">
        <f>100*BV359/$AI359</f>
        <v>0</v>
      </c>
      <c r="BX359" s="173">
        <f>IF(BW359&gt;$AI$8,1,0)</f>
        <v>0</v>
      </c>
      <c r="BY359" s="175">
        <f>IF($R359=BV$17,BW359,0)</f>
        <v>0</v>
      </c>
      <c r="BZ359" s="173">
        <v>0</v>
      </c>
      <c r="CA359" s="175">
        <f>100*BZ359/$AI359</f>
        <v>0</v>
      </c>
      <c r="CB359" s="173">
        <f>IF(CA359&gt;$AI$8,1,0)</f>
        <v>0</v>
      </c>
      <c r="CC359" s="175">
        <f>IF($R359=BZ$17,CA359,0)</f>
        <v>0</v>
      </c>
      <c r="CD359" s="173">
        <v>0</v>
      </c>
      <c r="CE359" s="175">
        <f>100*CD359/$AI359</f>
        <v>0</v>
      </c>
      <c r="CF359" s="173">
        <f>IF(CE359&gt;$AI$8,1,0)</f>
        <v>0</v>
      </c>
      <c r="CG359" s="175">
        <f>IF($R359=CD$17,CE359,0)</f>
        <v>0</v>
      </c>
      <c r="CH359" s="173">
        <v>0</v>
      </c>
      <c r="CI359" s="175">
        <f>100*CH359/$AI359</f>
        <v>0</v>
      </c>
      <c r="CJ359" s="173">
        <f>IF(CI359&gt;$AI$8,1,0)</f>
        <v>0</v>
      </c>
      <c r="CK359" s="175">
        <f>IF($R359=CH$17,CI359,0)</f>
        <v>0</v>
      </c>
      <c r="CL359" s="173">
        <v>880</v>
      </c>
      <c r="CM359" s="173">
        <v>0</v>
      </c>
      <c r="CN359" s="176"/>
    </row>
    <row r="360" ht="15.75" customHeight="1">
      <c r="A360" t="s" s="179">
        <v>3128</v>
      </c>
      <c r="B360" t="s" s="180">
        <v>197</v>
      </c>
      <c r="C360" t="s" s="180">
        <v>526</v>
      </c>
      <c r="D360" t="s" s="181">
        <v>200</v>
      </c>
      <c r="E360" t="s" s="188">
        <v>79</v>
      </c>
      <c r="F360" t="s" s="146">
        <v>46</v>
      </c>
      <c r="G360" t="s" s="146">
        <v>3129</v>
      </c>
      <c r="H360" t="s" s="146">
        <v>3130</v>
      </c>
      <c r="I360" t="s" s="146">
        <v>49</v>
      </c>
      <c r="J360" t="s" s="146">
        <v>1733</v>
      </c>
      <c r="K360" t="s" s="183">
        <f>_xlfn.IFS(Q360=0,O360,T360=1,R360,U360=1,AA360,V360=1,AD360)</f>
        <v>2365</v>
      </c>
      <c r="L360" s="189">
        <f>_xlfn.IFS(Q360=0,P360,T360=1,S360,U360=1,AB360,V360=1,AE360)</f>
        <v>18.7339123</v>
      </c>
      <c r="M360" t="s" s="146">
        <f>IF(O360="Lab","over","under")</f>
        <v>2429</v>
      </c>
      <c r="N360" s="145">
        <v>0</v>
      </c>
      <c r="O360" t="s" s="184">
        <v>28</v>
      </c>
      <c r="P360" s="147">
        <f>AQ360</f>
        <v>40.5148059014335</v>
      </c>
      <c r="Q360" s="145">
        <f>T360+U360+V360</f>
        <v>1</v>
      </c>
      <c r="R360" t="s" s="185">
        <v>27</v>
      </c>
      <c r="S360" s="147">
        <f>AO360</f>
        <v>24.1791357120435</v>
      </c>
      <c r="T360" s="138"/>
      <c r="U360" s="145">
        <v>1</v>
      </c>
      <c r="V360" s="138"/>
      <c r="W360" s="138"/>
      <c r="X360" t="s" s="146">
        <f>IF($A360=Y360,"ok","bad")</f>
        <v>2430</v>
      </c>
      <c r="Y360" t="s" s="146">
        <v>3128</v>
      </c>
      <c r="Z360" t="s" s="146">
        <v>526</v>
      </c>
      <c r="AA360" t="s" s="186">
        <v>2365</v>
      </c>
      <c r="AB360" s="141">
        <f>100*AC360</f>
        <v>18.7339123</v>
      </c>
      <c r="AC360" s="190">
        <v>0.187339123</v>
      </c>
      <c r="AD360" t="s" s="187">
        <v>29</v>
      </c>
      <c r="AE360" s="141">
        <v>8.6073035</v>
      </c>
      <c r="AF360" s="190">
        <v>0.08607303500000001</v>
      </c>
      <c r="AG360" s="138"/>
      <c r="AH360" s="145">
        <v>74342</v>
      </c>
      <c r="AI360" s="145">
        <v>47785</v>
      </c>
      <c r="AJ360" s="145">
        <v>196</v>
      </c>
      <c r="AK360" s="145">
        <v>7806</v>
      </c>
      <c r="AL360" s="145">
        <v>11554</v>
      </c>
      <c r="AM360" s="148">
        <f>100*AL360/$AI360</f>
        <v>24.1791357120435</v>
      </c>
      <c r="AN360" s="145">
        <f>IF(AM360&gt;$AI$8,1,0)</f>
        <v>0</v>
      </c>
      <c r="AO360" s="148">
        <f>IF($R360=AL$17,AM360,0)</f>
        <v>24.1791357120435</v>
      </c>
      <c r="AP360" s="145">
        <v>19360</v>
      </c>
      <c r="AQ360" s="148">
        <f>100*AP360/$AI360</f>
        <v>40.5148059014335</v>
      </c>
      <c r="AR360" s="145">
        <f>IF(AQ360&gt;$AI$8,1,0)</f>
        <v>0</v>
      </c>
      <c r="AS360" s="148">
        <f>IF($R360=AP$17,AQ360,0)</f>
        <v>0</v>
      </c>
      <c r="AT360" s="145">
        <v>4113</v>
      </c>
      <c r="AU360" s="148">
        <f>100*AT360/$AI360</f>
        <v>8.607303547138221</v>
      </c>
      <c r="AV360" s="145">
        <f>IF(AU360&gt;$AI$8,1,0)</f>
        <v>0</v>
      </c>
      <c r="AW360" s="148">
        <f>IF($R360=AT$17,AU360,0)</f>
        <v>0</v>
      </c>
      <c r="AX360" s="145">
        <v>8952</v>
      </c>
      <c r="AY360" s="148">
        <f>100*AX360/$AI360</f>
        <v>18.7339123155802</v>
      </c>
      <c r="AZ360" s="145">
        <f>IF(AY360&gt;$AI$8,1,0)</f>
        <v>0</v>
      </c>
      <c r="BA360" s="148">
        <f>IF($R360=AX$17,AY360,0)</f>
        <v>0</v>
      </c>
      <c r="BB360" s="145">
        <v>2840</v>
      </c>
      <c r="BC360" s="148">
        <f>100*BB360/$AI360</f>
        <v>5.94328764256566</v>
      </c>
      <c r="BD360" s="145">
        <f>IF(BC360&gt;$AI$8,1,0)</f>
        <v>0</v>
      </c>
      <c r="BE360" s="148">
        <f>IF($R360=BB$17,BC360,0)</f>
        <v>0</v>
      </c>
      <c r="BF360" s="145">
        <v>0</v>
      </c>
      <c r="BG360" s="148">
        <f>100*BF360/$AI360</f>
        <v>0</v>
      </c>
      <c r="BH360" s="145">
        <f>IF(BG360&gt;$AI$8,1,0)</f>
        <v>0</v>
      </c>
      <c r="BI360" s="148">
        <f>IF($R360=BF$17,BG360,0)</f>
        <v>0</v>
      </c>
      <c r="BJ360" s="145">
        <v>0</v>
      </c>
      <c r="BK360" s="148">
        <f>100*BJ360/$AI360</f>
        <v>0</v>
      </c>
      <c r="BL360" s="145">
        <f>IF(BK360&gt;$AI$8,1,0)</f>
        <v>0</v>
      </c>
      <c r="BM360" s="148">
        <f>IF($R360=BJ$17,BK360,0)</f>
        <v>0</v>
      </c>
      <c r="BN360" s="145">
        <v>0</v>
      </c>
      <c r="BO360" s="148">
        <f>100*BN360/$AI360</f>
        <v>0</v>
      </c>
      <c r="BP360" s="145">
        <f>IF(BO360&gt;$AI$8,1,0)</f>
        <v>0</v>
      </c>
      <c r="BQ360" s="148">
        <f>IF($R360=BN$17,BO360,0)</f>
        <v>0</v>
      </c>
      <c r="BR360" s="145">
        <v>0</v>
      </c>
      <c r="BS360" s="148">
        <f>100*BR360/$AI360</f>
        <v>0</v>
      </c>
      <c r="BT360" s="145">
        <f>IF(BS360&gt;$AI$8,1,0)</f>
        <v>0</v>
      </c>
      <c r="BU360" s="148">
        <f>IF($R360=BR$17,BS360,0)</f>
        <v>0</v>
      </c>
      <c r="BV360" s="145">
        <v>0</v>
      </c>
      <c r="BW360" s="148">
        <f>100*BV360/$AI360</f>
        <v>0</v>
      </c>
      <c r="BX360" s="145">
        <f>IF(BW360&gt;$AI$8,1,0)</f>
        <v>0</v>
      </c>
      <c r="BY360" s="148">
        <f>IF($R360=BV$17,BW360,0)</f>
        <v>0</v>
      </c>
      <c r="BZ360" s="145">
        <v>0</v>
      </c>
      <c r="CA360" s="148">
        <f>100*BZ360/$AI360</f>
        <v>0</v>
      </c>
      <c r="CB360" s="145">
        <f>IF(CA360&gt;$AI$8,1,0)</f>
        <v>0</v>
      </c>
      <c r="CC360" s="148">
        <f>IF($R360=BZ$17,CA360,0)</f>
        <v>0</v>
      </c>
      <c r="CD360" s="145">
        <v>0</v>
      </c>
      <c r="CE360" s="148">
        <f>100*CD360/$AI360</f>
        <v>0</v>
      </c>
      <c r="CF360" s="145">
        <f>IF(CE360&gt;$AI$8,1,0)</f>
        <v>0</v>
      </c>
      <c r="CG360" s="148">
        <f>IF($R360=CD$17,CE360,0)</f>
        <v>0</v>
      </c>
      <c r="CH360" s="145">
        <v>0</v>
      </c>
      <c r="CI360" s="148">
        <f>100*CH360/$AI360</f>
        <v>0</v>
      </c>
      <c r="CJ360" s="145">
        <f>IF(CI360&gt;$AI$8,1,0)</f>
        <v>0</v>
      </c>
      <c r="CK360" s="148">
        <f>IF($R360=CH$17,CI360,0)</f>
        <v>0</v>
      </c>
      <c r="CL360" s="145">
        <v>0</v>
      </c>
      <c r="CM360" s="145">
        <v>0</v>
      </c>
      <c r="CN360" s="149"/>
    </row>
    <row r="361" ht="15.75" customHeight="1">
      <c r="A361" t="s" s="179">
        <v>3131</v>
      </c>
      <c r="B361" t="s" s="180">
        <v>84</v>
      </c>
      <c r="C361" t="s" s="180">
        <v>1796</v>
      </c>
      <c r="D361" t="s" s="181">
        <v>86</v>
      </c>
      <c r="E361" t="s" s="182">
        <v>79</v>
      </c>
      <c r="F361" t="s" s="130">
        <v>46</v>
      </c>
      <c r="G361" t="s" s="130">
        <v>980</v>
      </c>
      <c r="H361" t="s" s="130">
        <v>3132</v>
      </c>
      <c r="I361" t="s" s="130">
        <v>64</v>
      </c>
      <c r="J361" t="s" s="130">
        <v>1733</v>
      </c>
      <c r="K361" t="s" s="183">
        <f>_xlfn.IFS(Q361=0,O361,T361=1,R361,U361=1,AA361,V361=1,AD361)</f>
        <v>2365</v>
      </c>
      <c r="L361" s="189">
        <f>_xlfn.IFS(Q361=0,P361,T361=1,S361,U361=1,AB361,V361=1,AE361)</f>
        <v>18.7180769</v>
      </c>
      <c r="M361" t="s" s="130">
        <f>IF(O361="Lab","over","under")</f>
        <v>2429</v>
      </c>
      <c r="N361" s="173">
        <v>0</v>
      </c>
      <c r="O361" t="s" s="184">
        <v>28</v>
      </c>
      <c r="P361" s="131">
        <f>AQ361</f>
        <v>40.2769023451933</v>
      </c>
      <c r="Q361" s="173">
        <f>T361+U361+V361</f>
        <v>1</v>
      </c>
      <c r="R361" t="s" s="185">
        <v>27</v>
      </c>
      <c r="S361" s="131">
        <f>AO361</f>
        <v>30.2897259231889</v>
      </c>
      <c r="T361" s="169"/>
      <c r="U361" s="173">
        <v>1</v>
      </c>
      <c r="V361" s="169"/>
      <c r="W361" s="169"/>
      <c r="X361" t="s" s="130">
        <f>IF($A361=Y361,"ok","bad")</f>
        <v>2430</v>
      </c>
      <c r="Y361" t="s" s="130">
        <v>3131</v>
      </c>
      <c r="Z361" t="s" s="130">
        <v>1796</v>
      </c>
      <c r="AA361" t="s" s="186">
        <v>2365</v>
      </c>
      <c r="AB361" s="125">
        <f>100*AC361</f>
        <v>18.7180769</v>
      </c>
      <c r="AC361" s="191">
        <v>0.187180769</v>
      </c>
      <c r="AD361" t="s" s="187">
        <v>31</v>
      </c>
      <c r="AE361" s="125">
        <v>6.2074811</v>
      </c>
      <c r="AF361" s="191">
        <v>0.062074811</v>
      </c>
      <c r="AG361" s="169"/>
      <c r="AH361" s="173">
        <v>70608</v>
      </c>
      <c r="AI361" s="173">
        <v>46009</v>
      </c>
      <c r="AJ361" s="173">
        <v>160</v>
      </c>
      <c r="AK361" s="173">
        <v>4595</v>
      </c>
      <c r="AL361" s="173">
        <v>13936</v>
      </c>
      <c r="AM361" s="175">
        <f>100*AL361/$AI361</f>
        <v>30.2897259231889</v>
      </c>
      <c r="AN361" s="173">
        <f>IF(AM361&gt;$AI$8,1,0)</f>
        <v>0</v>
      </c>
      <c r="AO361" s="175">
        <f>IF($R361=AL$17,AM361,0)</f>
        <v>30.2897259231889</v>
      </c>
      <c r="AP361" s="173">
        <v>18531</v>
      </c>
      <c r="AQ361" s="175">
        <f>100*AP361/$AI361</f>
        <v>40.2769023451933</v>
      </c>
      <c r="AR361" s="173">
        <f>IF(AQ361&gt;$AI$8,1,0)</f>
        <v>0</v>
      </c>
      <c r="AS361" s="175">
        <f>IF($R361=AP$17,AQ361,0)</f>
        <v>0</v>
      </c>
      <c r="AT361" s="173">
        <v>1676</v>
      </c>
      <c r="AU361" s="175">
        <f>100*AT361/$AI361</f>
        <v>3.64276554587146</v>
      </c>
      <c r="AV361" s="173">
        <f>IF(AU361&gt;$AI$8,1,0)</f>
        <v>0</v>
      </c>
      <c r="AW361" s="175">
        <f>IF($R361=AT$17,AU361,0)</f>
        <v>0</v>
      </c>
      <c r="AX361" s="173">
        <v>8612</v>
      </c>
      <c r="AY361" s="175">
        <f>100*AX361/$AI361</f>
        <v>18.7180768979982</v>
      </c>
      <c r="AZ361" s="173">
        <f>IF(AY361&gt;$AI$8,1,0)</f>
        <v>0</v>
      </c>
      <c r="BA361" s="175">
        <f>IF($R361=AX$17,AY361,0)</f>
        <v>0</v>
      </c>
      <c r="BB361" s="173">
        <v>2856</v>
      </c>
      <c r="BC361" s="175">
        <f>100*BB361/$AI361</f>
        <v>6.20748114499337</v>
      </c>
      <c r="BD361" s="173">
        <f>IF(BC361&gt;$AI$8,1,0)</f>
        <v>0</v>
      </c>
      <c r="BE361" s="175">
        <f>IF($R361=BB$17,BC361,0)</f>
        <v>0</v>
      </c>
      <c r="BF361" s="173">
        <v>0</v>
      </c>
      <c r="BG361" s="175">
        <f>100*BF361/$AI361</f>
        <v>0</v>
      </c>
      <c r="BH361" s="173">
        <f>IF(BG361&gt;$AI$8,1,0)</f>
        <v>0</v>
      </c>
      <c r="BI361" s="175">
        <f>IF($R361=BF$17,BG361,0)</f>
        <v>0</v>
      </c>
      <c r="BJ361" s="173">
        <v>0</v>
      </c>
      <c r="BK361" s="175">
        <f>100*BJ361/$AI361</f>
        <v>0</v>
      </c>
      <c r="BL361" s="173">
        <f>IF(BK361&gt;$AI$8,1,0)</f>
        <v>0</v>
      </c>
      <c r="BM361" s="175">
        <f>IF($R361=BJ$17,BK361,0)</f>
        <v>0</v>
      </c>
      <c r="BN361" s="173">
        <v>0</v>
      </c>
      <c r="BO361" s="175">
        <f>100*BN361/$AI361</f>
        <v>0</v>
      </c>
      <c r="BP361" s="173">
        <f>IF(BO361&gt;$AI$8,1,0)</f>
        <v>0</v>
      </c>
      <c r="BQ361" s="175">
        <f>IF($R361=BN$17,BO361,0)</f>
        <v>0</v>
      </c>
      <c r="BR361" s="173">
        <v>0</v>
      </c>
      <c r="BS361" s="175">
        <f>100*BR361/$AI361</f>
        <v>0</v>
      </c>
      <c r="BT361" s="173">
        <f>IF(BS361&gt;$AI$8,1,0)</f>
        <v>0</v>
      </c>
      <c r="BU361" s="175">
        <f>IF($R361=BR$17,BS361,0)</f>
        <v>0</v>
      </c>
      <c r="BV361" s="173">
        <v>0</v>
      </c>
      <c r="BW361" s="175">
        <f>100*BV361/$AI361</f>
        <v>0</v>
      </c>
      <c r="BX361" s="173">
        <f>IF(BW361&gt;$AI$8,1,0)</f>
        <v>0</v>
      </c>
      <c r="BY361" s="175">
        <f>IF($R361=BV$17,BW361,0)</f>
        <v>0</v>
      </c>
      <c r="BZ361" s="173">
        <v>0</v>
      </c>
      <c r="CA361" s="175">
        <f>100*BZ361/$AI361</f>
        <v>0</v>
      </c>
      <c r="CB361" s="173">
        <f>IF(CA361&gt;$AI$8,1,0)</f>
        <v>0</v>
      </c>
      <c r="CC361" s="175">
        <f>IF($R361=BZ$17,CA361,0)</f>
        <v>0</v>
      </c>
      <c r="CD361" s="173">
        <v>0</v>
      </c>
      <c r="CE361" s="175">
        <f>100*CD361/$AI361</f>
        <v>0</v>
      </c>
      <c r="CF361" s="173">
        <f>IF(CE361&gt;$AI$8,1,0)</f>
        <v>0</v>
      </c>
      <c r="CG361" s="175">
        <f>IF($R361=CD$17,CE361,0)</f>
        <v>0</v>
      </c>
      <c r="CH361" s="173">
        <v>0</v>
      </c>
      <c r="CI361" s="175">
        <f>100*CH361/$AI361</f>
        <v>0</v>
      </c>
      <c r="CJ361" s="173">
        <f>IF(CI361&gt;$AI$8,1,0)</f>
        <v>0</v>
      </c>
      <c r="CK361" s="175">
        <f>IF($R361=CH$17,CI361,0)</f>
        <v>0</v>
      </c>
      <c r="CL361" s="173">
        <v>0</v>
      </c>
      <c r="CM361" s="173">
        <v>0</v>
      </c>
      <c r="CN361" s="176"/>
    </row>
    <row r="362" ht="19.95" customHeight="1">
      <c r="A362" t="s" s="179">
        <v>3133</v>
      </c>
      <c r="B362" t="s" s="180">
        <v>101</v>
      </c>
      <c r="C362" t="s" s="180">
        <v>1530</v>
      </c>
      <c r="D362" t="s" s="181">
        <v>104</v>
      </c>
      <c r="E362" t="s" s="188">
        <v>79</v>
      </c>
      <c r="F362" t="s" s="146">
        <v>80</v>
      </c>
      <c r="G362" t="s" s="146">
        <v>785</v>
      </c>
      <c r="H362" t="s" s="146">
        <v>3134</v>
      </c>
      <c r="I362" t="s" s="146">
        <v>49</v>
      </c>
      <c r="J362" t="s" s="146">
        <v>1733</v>
      </c>
      <c r="K362" t="s" s="183">
        <f>_xlfn.IFS(Q362=0,O362,T362=1,R362,U362=1,AA362,V362=1,AD362)</f>
        <v>2365</v>
      </c>
      <c r="L362" s="189">
        <f>_xlfn.IFS(Q362=0,P362,T362=1,S362,U362=1,AB362,V362=1,AE362)</f>
        <v>18.6998907</v>
      </c>
      <c r="M362" t="s" s="146">
        <f>IF(O362="Lab","over","under")</f>
        <v>2429</v>
      </c>
      <c r="N362" s="145">
        <v>0</v>
      </c>
      <c r="O362" t="s" s="184">
        <v>28</v>
      </c>
      <c r="P362" s="147">
        <f>AQ362</f>
        <v>38.4702988338192</v>
      </c>
      <c r="Q362" s="145">
        <f>T362+U362+V362</f>
        <v>1</v>
      </c>
      <c r="R362" t="s" s="185">
        <v>27</v>
      </c>
      <c r="S362" s="147">
        <f>AO362</f>
        <v>29.1977951895044</v>
      </c>
      <c r="T362" s="138"/>
      <c r="U362" s="145">
        <v>1</v>
      </c>
      <c r="V362" s="138"/>
      <c r="W362" s="138"/>
      <c r="X362" t="s" s="146">
        <f>IF($A362=Y362,"ok","bad")</f>
        <v>2430</v>
      </c>
      <c r="Y362" t="s" s="146">
        <v>3133</v>
      </c>
      <c r="Z362" t="s" s="146">
        <v>1530</v>
      </c>
      <c r="AA362" t="s" s="186">
        <v>2365</v>
      </c>
      <c r="AB362" s="141">
        <f>100*AC362</f>
        <v>18.6998907</v>
      </c>
      <c r="AC362" s="190">
        <v>0.186998907</v>
      </c>
      <c r="AD362" t="s" s="187">
        <v>29</v>
      </c>
      <c r="AE362" s="141">
        <v>7.2726859</v>
      </c>
      <c r="AF362" s="190">
        <v>0.072726859</v>
      </c>
      <c r="AG362" s="138"/>
      <c r="AH362" s="145">
        <v>70393</v>
      </c>
      <c r="AI362" s="145">
        <v>43904</v>
      </c>
      <c r="AJ362" s="145">
        <v>159</v>
      </c>
      <c r="AK362" s="145">
        <v>4071</v>
      </c>
      <c r="AL362" s="145">
        <v>12819</v>
      </c>
      <c r="AM362" s="148">
        <f>100*AL362/$AI362</f>
        <v>29.1977951895044</v>
      </c>
      <c r="AN362" s="145">
        <f>IF(AM362&gt;$AI$8,1,0)</f>
        <v>0</v>
      </c>
      <c r="AO362" s="148">
        <f>IF($R362=AL$17,AM362,0)</f>
        <v>29.1977951895044</v>
      </c>
      <c r="AP362" s="145">
        <v>16890</v>
      </c>
      <c r="AQ362" s="148">
        <f>100*AP362/$AI362</f>
        <v>38.4702988338192</v>
      </c>
      <c r="AR362" s="145">
        <f>IF(AQ362&gt;$AI$8,1,0)</f>
        <v>0</v>
      </c>
      <c r="AS362" s="148">
        <f>IF($R362=AP$17,AQ362,0)</f>
        <v>0</v>
      </c>
      <c r="AT362" s="145">
        <v>3193</v>
      </c>
      <c r="AU362" s="148">
        <f>100*AT362/$AI362</f>
        <v>7.27268586005831</v>
      </c>
      <c r="AV362" s="145">
        <f>IF(AU362&gt;$AI$8,1,0)</f>
        <v>0</v>
      </c>
      <c r="AW362" s="148">
        <f>IF($R362=AT$17,AU362,0)</f>
        <v>0</v>
      </c>
      <c r="AX362" s="145">
        <v>8210</v>
      </c>
      <c r="AY362" s="148">
        <f>100*AX362/$AI362</f>
        <v>18.6998906705539</v>
      </c>
      <c r="AZ362" s="145">
        <f>IF(AY362&gt;$AI$8,1,0)</f>
        <v>0</v>
      </c>
      <c r="BA362" s="148">
        <f>IF($R362=AX$17,AY362,0)</f>
        <v>0</v>
      </c>
      <c r="BB362" s="145">
        <v>2398</v>
      </c>
      <c r="BC362" s="148">
        <f>100*BB362/$AI362</f>
        <v>5.46191690962099</v>
      </c>
      <c r="BD362" s="145">
        <f>IF(BC362&gt;$AI$8,1,0)</f>
        <v>0</v>
      </c>
      <c r="BE362" s="148">
        <f>IF($R362=BB$17,BC362,0)</f>
        <v>0</v>
      </c>
      <c r="BF362" s="145">
        <v>0</v>
      </c>
      <c r="BG362" s="148">
        <f>100*BF362/$AI362</f>
        <v>0</v>
      </c>
      <c r="BH362" s="145">
        <f>IF(BG362&gt;$AI$8,1,0)</f>
        <v>0</v>
      </c>
      <c r="BI362" s="148">
        <f>IF($R362=BF$17,BG362,0)</f>
        <v>0</v>
      </c>
      <c r="BJ362" s="145">
        <v>0</v>
      </c>
      <c r="BK362" s="148">
        <f>100*BJ362/$AI362</f>
        <v>0</v>
      </c>
      <c r="BL362" s="145">
        <f>IF(BK362&gt;$AI$8,1,0)</f>
        <v>0</v>
      </c>
      <c r="BM362" s="148">
        <f>IF($R362=BJ$17,BK362,0)</f>
        <v>0</v>
      </c>
      <c r="BN362" s="145">
        <v>0</v>
      </c>
      <c r="BO362" s="148">
        <f>100*BN362/$AI362</f>
        <v>0</v>
      </c>
      <c r="BP362" s="145">
        <f>IF(BO362&gt;$AI$8,1,0)</f>
        <v>0</v>
      </c>
      <c r="BQ362" s="148">
        <f>IF($R362=BN$17,BO362,0)</f>
        <v>0</v>
      </c>
      <c r="BR362" s="145">
        <v>0</v>
      </c>
      <c r="BS362" s="148">
        <f>100*BR362/$AI362</f>
        <v>0</v>
      </c>
      <c r="BT362" s="145">
        <f>IF(BS362&gt;$AI$8,1,0)</f>
        <v>0</v>
      </c>
      <c r="BU362" s="148">
        <f>IF($R362=BR$17,BS362,0)</f>
        <v>0</v>
      </c>
      <c r="BV362" s="145">
        <v>0</v>
      </c>
      <c r="BW362" s="148">
        <f>100*BV362/$AI362</f>
        <v>0</v>
      </c>
      <c r="BX362" s="145">
        <f>IF(BW362&gt;$AI$8,1,0)</f>
        <v>0</v>
      </c>
      <c r="BY362" s="148">
        <f>IF($R362=BV$17,BW362,0)</f>
        <v>0</v>
      </c>
      <c r="BZ362" s="145">
        <v>0</v>
      </c>
      <c r="CA362" s="148">
        <f>100*BZ362/$AI362</f>
        <v>0</v>
      </c>
      <c r="CB362" s="145">
        <f>IF(CA362&gt;$AI$8,1,0)</f>
        <v>0</v>
      </c>
      <c r="CC362" s="148">
        <f>IF($R362=BZ$17,CA362,0)</f>
        <v>0</v>
      </c>
      <c r="CD362" s="145">
        <v>0</v>
      </c>
      <c r="CE362" s="148">
        <f>100*CD362/$AI362</f>
        <v>0</v>
      </c>
      <c r="CF362" s="145">
        <f>IF(CE362&gt;$AI$8,1,0)</f>
        <v>0</v>
      </c>
      <c r="CG362" s="148">
        <f>IF($R362=CD$17,CE362,0)</f>
        <v>0</v>
      </c>
      <c r="CH362" s="145">
        <v>0</v>
      </c>
      <c r="CI362" s="148">
        <f>100*CH362/$AI362</f>
        <v>0</v>
      </c>
      <c r="CJ362" s="145">
        <f>IF(CI362&gt;$AI$8,1,0)</f>
        <v>0</v>
      </c>
      <c r="CK362" s="148">
        <f>IF($R362=CH$17,CI362,0)</f>
        <v>0</v>
      </c>
      <c r="CL362" s="145">
        <v>708</v>
      </c>
      <c r="CM362" s="145">
        <v>0</v>
      </c>
      <c r="CN362" s="149"/>
    </row>
    <row r="363" ht="15.75" customHeight="1">
      <c r="A363" t="s" s="179">
        <v>3135</v>
      </c>
      <c r="B363" t="s" s="180">
        <v>75</v>
      </c>
      <c r="C363" t="s" s="180">
        <v>707</v>
      </c>
      <c r="D363" t="s" s="181">
        <v>78</v>
      </c>
      <c r="E363" t="s" s="182">
        <v>79</v>
      </c>
      <c r="F363" t="s" s="130">
        <v>80</v>
      </c>
      <c r="G363" t="s" s="130">
        <v>369</v>
      </c>
      <c r="H363" t="s" s="130">
        <v>3136</v>
      </c>
      <c r="I363" t="s" s="130">
        <v>49</v>
      </c>
      <c r="J363" t="s" s="130">
        <v>1733</v>
      </c>
      <c r="K363" t="s" s="183">
        <f>_xlfn.IFS(Q363=0,O363,T363=1,R363,U363=1,AA363,V363=1,AD363)</f>
        <v>2365</v>
      </c>
      <c r="L363" s="189">
        <f>_xlfn.IFS(Q363=0,P363,T363=1,S363,U363=1,AB363,V363=1,AE363)</f>
        <v>18.5070768</v>
      </c>
      <c r="M363" t="s" s="130">
        <f>IF(O363="Lab","over","under")</f>
        <v>2429</v>
      </c>
      <c r="N363" s="173">
        <v>0</v>
      </c>
      <c r="O363" t="s" s="184">
        <v>28</v>
      </c>
      <c r="P363" s="131">
        <f>AQ363</f>
        <v>38.2389027649972</v>
      </c>
      <c r="Q363" s="173">
        <f>T363+U363+V363</f>
        <v>1</v>
      </c>
      <c r="R363" t="s" s="185">
        <v>27</v>
      </c>
      <c r="S363" s="131">
        <f>AO363</f>
        <v>26.7692038035143</v>
      </c>
      <c r="T363" s="169"/>
      <c r="U363" s="173">
        <v>1</v>
      </c>
      <c r="V363" s="169"/>
      <c r="W363" s="169"/>
      <c r="X363" t="s" s="130">
        <f>IF($A363=Y363,"ok","bad")</f>
        <v>2430</v>
      </c>
      <c r="Y363" t="s" s="130">
        <v>3135</v>
      </c>
      <c r="Z363" t="s" s="130">
        <v>707</v>
      </c>
      <c r="AA363" t="s" s="186">
        <v>2365</v>
      </c>
      <c r="AB363" s="125">
        <f>100*AC363</f>
        <v>18.5070768</v>
      </c>
      <c r="AC363" s="191">
        <v>0.185070768</v>
      </c>
      <c r="AD363" t="s" s="187">
        <v>31</v>
      </c>
      <c r="AE363" s="125">
        <v>5.7425179</v>
      </c>
      <c r="AF363" s="191">
        <v>0.057425179</v>
      </c>
      <c r="AG363" s="169"/>
      <c r="AH363" s="173">
        <v>75569</v>
      </c>
      <c r="AI363" s="173">
        <v>45642</v>
      </c>
      <c r="AJ363" s="173">
        <v>190</v>
      </c>
      <c r="AK363" s="173">
        <v>5235</v>
      </c>
      <c r="AL363" s="173">
        <v>12218</v>
      </c>
      <c r="AM363" s="175">
        <f>100*AL363/$AI363</f>
        <v>26.7692038035143</v>
      </c>
      <c r="AN363" s="173">
        <f>IF(AM363&gt;$AI$8,1,0)</f>
        <v>0</v>
      </c>
      <c r="AO363" s="175">
        <f>IF($R363=AL$17,AM363,0)</f>
        <v>26.7692038035143</v>
      </c>
      <c r="AP363" s="173">
        <v>17453</v>
      </c>
      <c r="AQ363" s="175">
        <f>100*AP363/$AI363</f>
        <v>38.2389027649972</v>
      </c>
      <c r="AR363" s="173">
        <f>IF(AQ363&gt;$AI$8,1,0)</f>
        <v>0</v>
      </c>
      <c r="AS363" s="175">
        <f>IF($R363=AP$17,AQ363,0)</f>
        <v>0</v>
      </c>
      <c r="AT363" s="173">
        <v>2205</v>
      </c>
      <c r="AU363" s="175">
        <f>100*AT363/$AI363</f>
        <v>4.8310766399369</v>
      </c>
      <c r="AV363" s="173">
        <f>IF(AU363&gt;$AI$8,1,0)</f>
        <v>0</v>
      </c>
      <c r="AW363" s="175">
        <f>IF($R363=AT$17,AU363,0)</f>
        <v>0</v>
      </c>
      <c r="AX363" s="173">
        <v>8447</v>
      </c>
      <c r="AY363" s="175">
        <f>100*AX363/$AI363</f>
        <v>18.5070768152141</v>
      </c>
      <c r="AZ363" s="173">
        <f>IF(AY363&gt;$AI$8,1,0)</f>
        <v>0</v>
      </c>
      <c r="BA363" s="175">
        <f>IF($R363=AX$17,AY363,0)</f>
        <v>0</v>
      </c>
      <c r="BB363" s="173">
        <v>2621</v>
      </c>
      <c r="BC363" s="175">
        <f>100*BB363/$AI363</f>
        <v>5.74251785636037</v>
      </c>
      <c r="BD363" s="173">
        <f>IF(BC363&gt;$AI$8,1,0)</f>
        <v>0</v>
      </c>
      <c r="BE363" s="175">
        <f>IF($R363=BB$17,BC363,0)</f>
        <v>0</v>
      </c>
      <c r="BF363" s="173">
        <v>0</v>
      </c>
      <c r="BG363" s="175">
        <f>100*BF363/$AI363</f>
        <v>0</v>
      </c>
      <c r="BH363" s="173">
        <f>IF(BG363&gt;$AI$8,1,0)</f>
        <v>0</v>
      </c>
      <c r="BI363" s="175">
        <f>IF($R363=BF$17,BG363,0)</f>
        <v>0</v>
      </c>
      <c r="BJ363" s="173">
        <v>0</v>
      </c>
      <c r="BK363" s="175">
        <f>100*BJ363/$AI363</f>
        <v>0</v>
      </c>
      <c r="BL363" s="173">
        <f>IF(BK363&gt;$AI$8,1,0)</f>
        <v>0</v>
      </c>
      <c r="BM363" s="175">
        <f>IF($R363=BJ$17,BK363,0)</f>
        <v>0</v>
      </c>
      <c r="BN363" s="173">
        <v>0</v>
      </c>
      <c r="BO363" s="175">
        <f>100*BN363/$AI363</f>
        <v>0</v>
      </c>
      <c r="BP363" s="173">
        <f>IF(BO363&gt;$AI$8,1,0)</f>
        <v>0</v>
      </c>
      <c r="BQ363" s="175">
        <f>IF($R363=BN$17,BO363,0)</f>
        <v>0</v>
      </c>
      <c r="BR363" s="173">
        <v>0</v>
      </c>
      <c r="BS363" s="175">
        <f>100*BR363/$AI363</f>
        <v>0</v>
      </c>
      <c r="BT363" s="173">
        <f>IF(BS363&gt;$AI$8,1,0)</f>
        <v>0</v>
      </c>
      <c r="BU363" s="175">
        <f>IF($R363=BR$17,BS363,0)</f>
        <v>0</v>
      </c>
      <c r="BV363" s="173">
        <v>0</v>
      </c>
      <c r="BW363" s="175">
        <f>100*BV363/$AI363</f>
        <v>0</v>
      </c>
      <c r="BX363" s="173">
        <f>IF(BW363&gt;$AI$8,1,0)</f>
        <v>0</v>
      </c>
      <c r="BY363" s="175">
        <f>IF($R363=BV$17,BW363,0)</f>
        <v>0</v>
      </c>
      <c r="BZ363" s="173">
        <v>0</v>
      </c>
      <c r="CA363" s="175">
        <f>100*BZ363/$AI363</f>
        <v>0</v>
      </c>
      <c r="CB363" s="173">
        <f>IF(CA363&gt;$AI$8,1,0)</f>
        <v>0</v>
      </c>
      <c r="CC363" s="175">
        <f>IF($R363=BZ$17,CA363,0)</f>
        <v>0</v>
      </c>
      <c r="CD363" s="173">
        <v>0</v>
      </c>
      <c r="CE363" s="175">
        <f>100*CD363/$AI363</f>
        <v>0</v>
      </c>
      <c r="CF363" s="173">
        <f>IF(CE363&gt;$AI$8,1,0)</f>
        <v>0</v>
      </c>
      <c r="CG363" s="175">
        <f>IF($R363=CD$17,CE363,0)</f>
        <v>0</v>
      </c>
      <c r="CH363" s="173">
        <v>0</v>
      </c>
      <c r="CI363" s="175">
        <f>100*CH363/$AI363</f>
        <v>0</v>
      </c>
      <c r="CJ363" s="173">
        <f>IF(CI363&gt;$AI$8,1,0)</f>
        <v>0</v>
      </c>
      <c r="CK363" s="175">
        <f>IF($R363=CH$17,CI363,0)</f>
        <v>0</v>
      </c>
      <c r="CL363" s="173">
        <v>0</v>
      </c>
      <c r="CM363" s="173">
        <v>0</v>
      </c>
      <c r="CN363" s="176"/>
    </row>
    <row r="364" ht="15.75" customHeight="1">
      <c r="A364" t="s" s="179">
        <v>3137</v>
      </c>
      <c r="B364" t="s" s="180">
        <v>166</v>
      </c>
      <c r="C364" t="s" s="180">
        <v>1794</v>
      </c>
      <c r="D364" t="s" s="181">
        <v>169</v>
      </c>
      <c r="E364" t="s" s="188">
        <v>79</v>
      </c>
      <c r="F364" t="s" s="146">
        <v>46</v>
      </c>
      <c r="G364" t="s" s="146">
        <v>1785</v>
      </c>
      <c r="H364" t="s" s="146">
        <v>2221</v>
      </c>
      <c r="I364" t="s" s="146">
        <v>49</v>
      </c>
      <c r="J364" t="s" s="146">
        <v>1733</v>
      </c>
      <c r="K364" t="s" s="183">
        <f>_xlfn.IFS(Q364=0,O364,T364=1,R364,U364=1,AA364,V364=1,AD364)</f>
        <v>27</v>
      </c>
      <c r="L364" s="189">
        <f>_xlfn.IFS(Q364=0,P364,T364=1,S364,U364=1,AB364,V364=1,AE364)</f>
        <v>36.1108440684484</v>
      </c>
      <c r="M364" t="s" s="146">
        <f>IF(O364="Lab","over","under")</f>
        <v>2429</v>
      </c>
      <c r="N364" s="145">
        <v>0</v>
      </c>
      <c r="O364" t="s" s="184">
        <v>28</v>
      </c>
      <c r="P364" s="147">
        <f>AQ364</f>
        <v>38.5094212651413</v>
      </c>
      <c r="Q364" s="145">
        <f>T364+U364+V364</f>
        <v>1</v>
      </c>
      <c r="R364" t="s" s="185">
        <v>27</v>
      </c>
      <c r="S364" s="147">
        <f>AO364</f>
        <v>36.1108440684484</v>
      </c>
      <c r="T364" s="145">
        <v>1</v>
      </c>
      <c r="U364" s="138"/>
      <c r="V364" s="138"/>
      <c r="W364" s="138"/>
      <c r="X364" t="s" s="146">
        <f>IF($A364=Y364,"ok","bad")</f>
        <v>2430</v>
      </c>
      <c r="Y364" t="s" s="146">
        <v>3137</v>
      </c>
      <c r="Z364" t="s" s="146">
        <v>1794</v>
      </c>
      <c r="AA364" t="s" s="186">
        <v>2365</v>
      </c>
      <c r="AB364" s="141">
        <f>100*AC364</f>
        <v>18.4555855</v>
      </c>
      <c r="AC364" s="190">
        <v>0.184555855</v>
      </c>
      <c r="AD364" t="s" s="187">
        <v>31</v>
      </c>
      <c r="AE364" s="141">
        <v>4.100173</v>
      </c>
      <c r="AF364" s="190">
        <v>0.04100173</v>
      </c>
      <c r="AG364" s="138"/>
      <c r="AH364" s="145">
        <v>69459</v>
      </c>
      <c r="AI364" s="145">
        <v>41608</v>
      </c>
      <c r="AJ364" s="145">
        <v>104</v>
      </c>
      <c r="AK364" s="145">
        <v>998</v>
      </c>
      <c r="AL364" s="145">
        <v>15025</v>
      </c>
      <c r="AM364" s="148">
        <f>100*AL364/$AI364</f>
        <v>36.1108440684484</v>
      </c>
      <c r="AN364" s="145">
        <f>IF(AM364&gt;$AI$8,1,0)</f>
        <v>0</v>
      </c>
      <c r="AO364" s="148">
        <f>IF($R364=AL$17,AM364,0)</f>
        <v>36.1108440684484</v>
      </c>
      <c r="AP364" s="145">
        <v>16023</v>
      </c>
      <c r="AQ364" s="148">
        <f>100*AP364/$AI364</f>
        <v>38.5094212651413</v>
      </c>
      <c r="AR364" s="145">
        <f>IF(AQ364&gt;$AI$8,1,0)</f>
        <v>0</v>
      </c>
      <c r="AS364" s="148">
        <f>IF($R364=AP$17,AQ364,0)</f>
        <v>0</v>
      </c>
      <c r="AT364" s="145">
        <v>1175</v>
      </c>
      <c r="AU364" s="148">
        <f>100*AT364/$AI364</f>
        <v>2.82397615843107</v>
      </c>
      <c r="AV364" s="145">
        <f>IF(AU364&gt;$AI$8,1,0)</f>
        <v>0</v>
      </c>
      <c r="AW364" s="148">
        <f>IF($R364=AT$17,AU364,0)</f>
        <v>0</v>
      </c>
      <c r="AX364" s="145">
        <v>7679</v>
      </c>
      <c r="AY364" s="148">
        <f>100*AX364/$AI364</f>
        <v>18.4555854643338</v>
      </c>
      <c r="AZ364" s="145">
        <f>IF(AY364&gt;$AI$8,1,0)</f>
        <v>0</v>
      </c>
      <c r="BA364" s="148">
        <f>IF($R364=AX$17,AY364,0)</f>
        <v>0</v>
      </c>
      <c r="BB364" s="145">
        <v>1706</v>
      </c>
      <c r="BC364" s="148">
        <f>100*BB364/$AI364</f>
        <v>4.10017304364545</v>
      </c>
      <c r="BD364" s="145">
        <f>IF(BC364&gt;$AI$8,1,0)</f>
        <v>0</v>
      </c>
      <c r="BE364" s="148">
        <f>IF($R364=BB$17,BC364,0)</f>
        <v>0</v>
      </c>
      <c r="BF364" s="145">
        <v>0</v>
      </c>
      <c r="BG364" s="148">
        <f>100*BF364/$AI364</f>
        <v>0</v>
      </c>
      <c r="BH364" s="145">
        <f>IF(BG364&gt;$AI$8,1,0)</f>
        <v>0</v>
      </c>
      <c r="BI364" s="148">
        <f>IF($R364=BF$17,BG364,0)</f>
        <v>0</v>
      </c>
      <c r="BJ364" s="145">
        <v>0</v>
      </c>
      <c r="BK364" s="148">
        <f>100*BJ364/$AI364</f>
        <v>0</v>
      </c>
      <c r="BL364" s="145">
        <f>IF(BK364&gt;$AI$8,1,0)</f>
        <v>0</v>
      </c>
      <c r="BM364" s="148">
        <f>IF($R364=BJ$17,BK364,0)</f>
        <v>0</v>
      </c>
      <c r="BN364" s="145">
        <v>0</v>
      </c>
      <c r="BO364" s="148">
        <f>100*BN364/$AI364</f>
        <v>0</v>
      </c>
      <c r="BP364" s="145">
        <f>IF(BO364&gt;$AI$8,1,0)</f>
        <v>0</v>
      </c>
      <c r="BQ364" s="148">
        <f>IF($R364=BN$17,BO364,0)</f>
        <v>0</v>
      </c>
      <c r="BR364" s="145">
        <v>0</v>
      </c>
      <c r="BS364" s="148">
        <f>100*BR364/$AI364</f>
        <v>0</v>
      </c>
      <c r="BT364" s="145">
        <f>IF(BS364&gt;$AI$8,1,0)</f>
        <v>0</v>
      </c>
      <c r="BU364" s="148">
        <f>IF($R364=BR$17,BS364,0)</f>
        <v>0</v>
      </c>
      <c r="BV364" s="145">
        <v>0</v>
      </c>
      <c r="BW364" s="148">
        <f>100*BV364/$AI364</f>
        <v>0</v>
      </c>
      <c r="BX364" s="145">
        <f>IF(BW364&gt;$AI$8,1,0)</f>
        <v>0</v>
      </c>
      <c r="BY364" s="148">
        <f>IF($R364=BV$17,BW364,0)</f>
        <v>0</v>
      </c>
      <c r="BZ364" s="145">
        <v>0</v>
      </c>
      <c r="CA364" s="148">
        <f>100*BZ364/$AI364</f>
        <v>0</v>
      </c>
      <c r="CB364" s="145">
        <f>IF(CA364&gt;$AI$8,1,0)</f>
        <v>0</v>
      </c>
      <c r="CC364" s="148">
        <f>IF($R364=BZ$17,CA364,0)</f>
        <v>0</v>
      </c>
      <c r="CD364" s="145">
        <v>0</v>
      </c>
      <c r="CE364" s="148">
        <f>100*CD364/$AI364</f>
        <v>0</v>
      </c>
      <c r="CF364" s="145">
        <f>IF(CE364&gt;$AI$8,1,0)</f>
        <v>0</v>
      </c>
      <c r="CG364" s="148">
        <f>IF($R364=CD$17,CE364,0)</f>
        <v>0</v>
      </c>
      <c r="CH364" s="145">
        <v>0</v>
      </c>
      <c r="CI364" s="148">
        <f>100*CH364/$AI364</f>
        <v>0</v>
      </c>
      <c r="CJ364" s="145">
        <f>IF(CI364&gt;$AI$8,1,0)</f>
        <v>0</v>
      </c>
      <c r="CK364" s="148">
        <f>IF($R364=CH$17,CI364,0)</f>
        <v>0</v>
      </c>
      <c r="CL364" s="145">
        <v>0</v>
      </c>
      <c r="CM364" s="145">
        <v>0</v>
      </c>
      <c r="CN364" s="149"/>
    </row>
    <row r="365" ht="15.75" customHeight="1">
      <c r="A365" t="s" s="179">
        <v>3138</v>
      </c>
      <c r="B365" t="s" s="180">
        <v>197</v>
      </c>
      <c r="C365" t="s" s="180">
        <v>3139</v>
      </c>
      <c r="D365" t="s" s="181">
        <v>200</v>
      </c>
      <c r="E365" t="s" s="182">
        <v>79</v>
      </c>
      <c r="F365" t="s" s="130">
        <v>46</v>
      </c>
      <c r="G365" t="s" s="130">
        <v>170</v>
      </c>
      <c r="H365" t="s" s="130">
        <v>3140</v>
      </c>
      <c r="I365" t="s" s="130">
        <v>49</v>
      </c>
      <c r="J365" t="s" s="130">
        <v>1733</v>
      </c>
      <c r="K365" t="s" s="183">
        <f>_xlfn.IFS(Q365=0,O365,T365=1,R365,U365=1,AA365,V365=1,AD365)</f>
        <v>2365</v>
      </c>
      <c r="L365" s="189">
        <f>_xlfn.IFS(Q365=0,P365,T365=1,S365,U365=1,AB365,V365=1,AE365)</f>
        <v>18.2472281</v>
      </c>
      <c r="M365" t="s" s="130">
        <f>IF(O365="Lab","over","under")</f>
        <v>2429</v>
      </c>
      <c r="N365" s="173">
        <v>0</v>
      </c>
      <c r="O365" t="s" s="184">
        <v>28</v>
      </c>
      <c r="P365" s="131">
        <f>AQ365</f>
        <v>38.4760556735079</v>
      </c>
      <c r="Q365" s="173">
        <f>T365+U365+V365</f>
        <v>1</v>
      </c>
      <c r="R365" t="s" s="185">
        <v>27</v>
      </c>
      <c r="S365" s="131">
        <f>AO365</f>
        <v>28.0750176928521</v>
      </c>
      <c r="T365" s="169"/>
      <c r="U365" s="173">
        <v>1</v>
      </c>
      <c r="V365" s="169"/>
      <c r="W365" s="169"/>
      <c r="X365" t="s" s="130">
        <f>IF($A365=Y365,"ok","bad")</f>
        <v>2430</v>
      </c>
      <c r="Y365" t="s" s="130">
        <v>3138</v>
      </c>
      <c r="Z365" t="s" s="130">
        <v>3139</v>
      </c>
      <c r="AA365" t="s" s="186">
        <v>2365</v>
      </c>
      <c r="AB365" s="125">
        <f>100*AC365</f>
        <v>18.2472281</v>
      </c>
      <c r="AC365" s="191">
        <v>0.182472281</v>
      </c>
      <c r="AD365" t="s" s="187">
        <v>29</v>
      </c>
      <c r="AE365" s="125">
        <v>8.860580300000001</v>
      </c>
      <c r="AF365" s="191">
        <v>0.088605803</v>
      </c>
      <c r="AG365" s="169"/>
      <c r="AH365" s="173">
        <v>71396</v>
      </c>
      <c r="AI365" s="173">
        <v>42390</v>
      </c>
      <c r="AJ365" s="173">
        <v>143</v>
      </c>
      <c r="AK365" s="173">
        <v>4409</v>
      </c>
      <c r="AL365" s="173">
        <v>11901</v>
      </c>
      <c r="AM365" s="175">
        <f>100*AL365/$AI365</f>
        <v>28.0750176928521</v>
      </c>
      <c r="AN365" s="173">
        <f>IF(AM365&gt;$AI$8,1,0)</f>
        <v>0</v>
      </c>
      <c r="AO365" s="175">
        <f>IF($R365=AL$17,AM365,0)</f>
        <v>28.0750176928521</v>
      </c>
      <c r="AP365" s="173">
        <v>16310</v>
      </c>
      <c r="AQ365" s="175">
        <f>100*AP365/$AI365</f>
        <v>38.4760556735079</v>
      </c>
      <c r="AR365" s="173">
        <f>IF(AQ365&gt;$AI$8,1,0)</f>
        <v>0</v>
      </c>
      <c r="AS365" s="175">
        <f>IF($R365=AP$17,AQ365,0)</f>
        <v>0</v>
      </c>
      <c r="AT365" s="173">
        <v>3756</v>
      </c>
      <c r="AU365" s="175">
        <f>100*AT365/$AI365</f>
        <v>8.860580325548479</v>
      </c>
      <c r="AV365" s="173">
        <f>IF(AU365&gt;$AI$8,1,0)</f>
        <v>0</v>
      </c>
      <c r="AW365" s="175">
        <f>IF($R365=AT$17,AU365,0)</f>
        <v>0</v>
      </c>
      <c r="AX365" s="173">
        <v>7735</v>
      </c>
      <c r="AY365" s="175">
        <f>100*AX365/$AI365</f>
        <v>18.2472281198396</v>
      </c>
      <c r="AZ365" s="173">
        <f>IF(AY365&gt;$AI$8,1,0)</f>
        <v>0</v>
      </c>
      <c r="BA365" s="175">
        <f>IF($R365=AX$17,AY365,0)</f>
        <v>0</v>
      </c>
      <c r="BB365" s="173">
        <v>2688</v>
      </c>
      <c r="BC365" s="175">
        <f>100*BB365/$AI365</f>
        <v>6.34111818825195</v>
      </c>
      <c r="BD365" s="173">
        <f>IF(BC365&gt;$AI$8,1,0)</f>
        <v>0</v>
      </c>
      <c r="BE365" s="175">
        <f>IF($R365=BB$17,BC365,0)</f>
        <v>0</v>
      </c>
      <c r="BF365" s="173">
        <v>0</v>
      </c>
      <c r="BG365" s="175">
        <f>100*BF365/$AI365</f>
        <v>0</v>
      </c>
      <c r="BH365" s="173">
        <f>IF(BG365&gt;$AI$8,1,0)</f>
        <v>0</v>
      </c>
      <c r="BI365" s="175">
        <f>IF($R365=BF$17,BG365,0)</f>
        <v>0</v>
      </c>
      <c r="BJ365" s="173">
        <v>0</v>
      </c>
      <c r="BK365" s="175">
        <f>100*BJ365/$AI365</f>
        <v>0</v>
      </c>
      <c r="BL365" s="173">
        <f>IF(BK365&gt;$AI$8,1,0)</f>
        <v>0</v>
      </c>
      <c r="BM365" s="175">
        <f>IF($R365=BJ$17,BK365,0)</f>
        <v>0</v>
      </c>
      <c r="BN365" s="173">
        <v>0</v>
      </c>
      <c r="BO365" s="175">
        <f>100*BN365/$AI365</f>
        <v>0</v>
      </c>
      <c r="BP365" s="173">
        <f>IF(BO365&gt;$AI$8,1,0)</f>
        <v>0</v>
      </c>
      <c r="BQ365" s="175">
        <f>IF($R365=BN$17,BO365,0)</f>
        <v>0</v>
      </c>
      <c r="BR365" s="173">
        <v>0</v>
      </c>
      <c r="BS365" s="175">
        <f>100*BR365/$AI365</f>
        <v>0</v>
      </c>
      <c r="BT365" s="173">
        <f>IF(BS365&gt;$AI$8,1,0)</f>
        <v>0</v>
      </c>
      <c r="BU365" s="175">
        <f>IF($R365=BR$17,BS365,0)</f>
        <v>0</v>
      </c>
      <c r="BV365" s="173">
        <v>0</v>
      </c>
      <c r="BW365" s="175">
        <f>100*BV365/$AI365</f>
        <v>0</v>
      </c>
      <c r="BX365" s="173">
        <f>IF(BW365&gt;$AI$8,1,0)</f>
        <v>0</v>
      </c>
      <c r="BY365" s="175">
        <f>IF($R365=BV$17,BW365,0)</f>
        <v>0</v>
      </c>
      <c r="BZ365" s="173">
        <v>0</v>
      </c>
      <c r="CA365" s="175">
        <f>100*BZ365/$AI365</f>
        <v>0</v>
      </c>
      <c r="CB365" s="173">
        <f>IF(CA365&gt;$AI$8,1,0)</f>
        <v>0</v>
      </c>
      <c r="CC365" s="175">
        <f>IF($R365=BZ$17,CA365,0)</f>
        <v>0</v>
      </c>
      <c r="CD365" s="173">
        <v>0</v>
      </c>
      <c r="CE365" s="175">
        <f>100*CD365/$AI365</f>
        <v>0</v>
      </c>
      <c r="CF365" s="173">
        <f>IF(CE365&gt;$AI$8,1,0)</f>
        <v>0</v>
      </c>
      <c r="CG365" s="175">
        <f>IF($R365=CD$17,CE365,0)</f>
        <v>0</v>
      </c>
      <c r="CH365" s="173">
        <v>0</v>
      </c>
      <c r="CI365" s="175">
        <f>100*CH365/$AI365</f>
        <v>0</v>
      </c>
      <c r="CJ365" s="173">
        <f>IF(CI365&gt;$AI$8,1,0)</f>
        <v>0</v>
      </c>
      <c r="CK365" s="175">
        <f>IF($R365=CH$17,CI365,0)</f>
        <v>0</v>
      </c>
      <c r="CL365" s="173">
        <v>391</v>
      </c>
      <c r="CM365" s="173">
        <v>0</v>
      </c>
      <c r="CN365" s="176"/>
    </row>
    <row r="366" ht="15.75" customHeight="1">
      <c r="A366" t="s" s="179">
        <v>3141</v>
      </c>
      <c r="B366" t="s" s="180">
        <v>183</v>
      </c>
      <c r="C366" t="s" s="180">
        <v>3142</v>
      </c>
      <c r="D366" t="s" s="181">
        <v>186</v>
      </c>
      <c r="E366" t="s" s="188">
        <v>79</v>
      </c>
      <c r="F366" t="s" s="146">
        <v>46</v>
      </c>
      <c r="G366" t="s" s="146">
        <v>3143</v>
      </c>
      <c r="H366" t="s" s="146">
        <v>3144</v>
      </c>
      <c r="I366" t="s" s="146">
        <v>49</v>
      </c>
      <c r="J366" t="s" s="146">
        <v>1733</v>
      </c>
      <c r="K366" t="s" s="183">
        <f>_xlfn.IFS(Q366=0,O366,T366=1,R366,U366=1,AA366,V366=1,AD366)</f>
        <v>2943</v>
      </c>
      <c r="L366" s="189">
        <f>_xlfn.IFS(Q366=0,P366,T366=1,S366,U366=1,AB366,V366=1,AE366)</f>
        <v>6.8489005</v>
      </c>
      <c r="M366" t="s" s="146">
        <f>IF(O366="Lab","over","under")</f>
        <v>2429</v>
      </c>
      <c r="N366" s="145">
        <v>0</v>
      </c>
      <c r="O366" t="s" s="184">
        <v>28</v>
      </c>
      <c r="P366" s="147">
        <f>AQ366</f>
        <v>38.8213637280613</v>
      </c>
      <c r="Q366" s="145">
        <f>T366+U366+V366</f>
        <v>1</v>
      </c>
      <c r="R366" t="s" s="185">
        <v>27</v>
      </c>
      <c r="S366" s="147">
        <f>AO366</f>
        <v>28.6665321767198</v>
      </c>
      <c r="T366" s="138"/>
      <c r="U366" s="145">
        <v>0</v>
      </c>
      <c r="V366" s="145">
        <v>1</v>
      </c>
      <c r="W366" s="138"/>
      <c r="X366" t="s" s="146">
        <f>IF($A366=Y366,"ok","bad")</f>
        <v>2430</v>
      </c>
      <c r="Y366" t="s" s="146">
        <v>3141</v>
      </c>
      <c r="Z366" t="s" s="146">
        <v>3142</v>
      </c>
      <c r="AA366" t="s" s="186">
        <v>2365</v>
      </c>
      <c r="AB366" s="141">
        <f>100*AC366</f>
        <v>18.1914464</v>
      </c>
      <c r="AC366" s="190">
        <v>0.181914464</v>
      </c>
      <c r="AD366" t="s" s="187">
        <v>31</v>
      </c>
      <c r="AE366" s="141">
        <v>6.8489005</v>
      </c>
      <c r="AF366" s="190">
        <v>0.06848900500000001</v>
      </c>
      <c r="AG366" s="138"/>
      <c r="AH366" s="145">
        <v>70217</v>
      </c>
      <c r="AI366" s="145">
        <v>39656</v>
      </c>
      <c r="AJ366" s="145">
        <v>145</v>
      </c>
      <c r="AK366" s="145">
        <v>4027</v>
      </c>
      <c r="AL366" s="145">
        <v>11368</v>
      </c>
      <c r="AM366" s="148">
        <f>100*AL366/$AI366</f>
        <v>28.6665321767198</v>
      </c>
      <c r="AN366" s="145">
        <f>IF(AM366&gt;$AI$8,1,0)</f>
        <v>0</v>
      </c>
      <c r="AO366" s="148">
        <f>IF($R366=AL$17,AM366,0)</f>
        <v>28.6665321767198</v>
      </c>
      <c r="AP366" s="145">
        <v>15395</v>
      </c>
      <c r="AQ366" s="148">
        <f>100*AP366/$AI366</f>
        <v>38.8213637280613</v>
      </c>
      <c r="AR366" s="145">
        <f>IF(AQ366&gt;$AI$8,1,0)</f>
        <v>0</v>
      </c>
      <c r="AS366" s="148">
        <f>IF($R366=AP$17,AQ366,0)</f>
        <v>0</v>
      </c>
      <c r="AT366" s="145">
        <v>2269</v>
      </c>
      <c r="AU366" s="148">
        <f>100*AT366/$AI366</f>
        <v>5.72170667742586</v>
      </c>
      <c r="AV366" s="145">
        <f>IF(AU366&gt;$AI$8,1,0)</f>
        <v>0</v>
      </c>
      <c r="AW366" s="148">
        <f>IF($R366=AT$17,AU366,0)</f>
        <v>0</v>
      </c>
      <c r="AX366" s="145">
        <v>7214</v>
      </c>
      <c r="AY366" s="148">
        <f>100*AX366/$AI366</f>
        <v>18.1914464393787</v>
      </c>
      <c r="AZ366" s="145">
        <f>IF(AY366&gt;$AI$8,1,0)</f>
        <v>0</v>
      </c>
      <c r="BA366" s="148">
        <f>IF($R366=AX$17,AY366,0)</f>
        <v>0</v>
      </c>
      <c r="BB366" s="145">
        <v>2716</v>
      </c>
      <c r="BC366" s="148">
        <f>100*BB366/$AI366</f>
        <v>6.84890054468428</v>
      </c>
      <c r="BD366" s="145">
        <f>IF(BC366&gt;$AI$8,1,0)</f>
        <v>0</v>
      </c>
      <c r="BE366" s="148">
        <f>IF($R366=BB$17,BC366,0)</f>
        <v>0</v>
      </c>
      <c r="BF366" s="145">
        <v>0</v>
      </c>
      <c r="BG366" s="148">
        <f>100*BF366/$AI366</f>
        <v>0</v>
      </c>
      <c r="BH366" s="145">
        <f>IF(BG366&gt;$AI$8,1,0)</f>
        <v>0</v>
      </c>
      <c r="BI366" s="148">
        <f>IF($R366=BF$17,BG366,0)</f>
        <v>0</v>
      </c>
      <c r="BJ366" s="145">
        <v>0</v>
      </c>
      <c r="BK366" s="148">
        <f>100*BJ366/$AI366</f>
        <v>0</v>
      </c>
      <c r="BL366" s="145">
        <f>IF(BK366&gt;$AI$8,1,0)</f>
        <v>0</v>
      </c>
      <c r="BM366" s="148">
        <f>IF($R366=BJ$17,BK366,0)</f>
        <v>0</v>
      </c>
      <c r="BN366" s="145">
        <v>0</v>
      </c>
      <c r="BO366" s="148">
        <f>100*BN366/$AI366</f>
        <v>0</v>
      </c>
      <c r="BP366" s="145">
        <f>IF(BO366&gt;$AI$8,1,0)</f>
        <v>0</v>
      </c>
      <c r="BQ366" s="148">
        <f>IF($R366=BN$17,BO366,0)</f>
        <v>0</v>
      </c>
      <c r="BR366" s="145">
        <v>0</v>
      </c>
      <c r="BS366" s="148">
        <f>100*BR366/$AI366</f>
        <v>0</v>
      </c>
      <c r="BT366" s="145">
        <f>IF(BS366&gt;$AI$8,1,0)</f>
        <v>0</v>
      </c>
      <c r="BU366" s="148">
        <f>IF($R366=BR$17,BS366,0)</f>
        <v>0</v>
      </c>
      <c r="BV366" s="145">
        <v>0</v>
      </c>
      <c r="BW366" s="148">
        <f>100*BV366/$AI366</f>
        <v>0</v>
      </c>
      <c r="BX366" s="145">
        <f>IF(BW366&gt;$AI$8,1,0)</f>
        <v>0</v>
      </c>
      <c r="BY366" s="148">
        <f>IF($R366=BV$17,BW366,0)</f>
        <v>0</v>
      </c>
      <c r="BZ366" s="145">
        <v>0</v>
      </c>
      <c r="CA366" s="148">
        <f>100*BZ366/$AI366</f>
        <v>0</v>
      </c>
      <c r="CB366" s="145">
        <f>IF(CA366&gt;$AI$8,1,0)</f>
        <v>0</v>
      </c>
      <c r="CC366" s="148">
        <f>IF($R366=BZ$17,CA366,0)</f>
        <v>0</v>
      </c>
      <c r="CD366" s="145">
        <v>0</v>
      </c>
      <c r="CE366" s="148">
        <f>100*CD366/$AI366</f>
        <v>0</v>
      </c>
      <c r="CF366" s="145">
        <f>IF(CE366&gt;$AI$8,1,0)</f>
        <v>0</v>
      </c>
      <c r="CG366" s="148">
        <f>IF($R366=CD$17,CE366,0)</f>
        <v>0</v>
      </c>
      <c r="CH366" s="145">
        <v>0</v>
      </c>
      <c r="CI366" s="148">
        <f>100*CH366/$AI366</f>
        <v>0</v>
      </c>
      <c r="CJ366" s="145">
        <f>IF(CI366&gt;$AI$8,1,0)</f>
        <v>0</v>
      </c>
      <c r="CK366" s="148">
        <f>IF($R366=CH$17,CI366,0)</f>
        <v>0</v>
      </c>
      <c r="CL366" s="145">
        <v>0</v>
      </c>
      <c r="CM366" s="145">
        <v>0</v>
      </c>
      <c r="CN366" s="149"/>
    </row>
    <row r="367" ht="15.75" customHeight="1">
      <c r="A367" t="s" s="179">
        <v>3145</v>
      </c>
      <c r="B367" t="s" s="180">
        <v>75</v>
      </c>
      <c r="C367" t="s" s="180">
        <v>3146</v>
      </c>
      <c r="D367" t="s" s="181">
        <v>78</v>
      </c>
      <c r="E367" t="s" s="182">
        <v>79</v>
      </c>
      <c r="F367" t="s" s="130">
        <v>80</v>
      </c>
      <c r="G367" t="s" s="130">
        <v>456</v>
      </c>
      <c r="H367" t="s" s="130">
        <v>3147</v>
      </c>
      <c r="I367" t="s" s="130">
        <v>49</v>
      </c>
      <c r="J367" t="s" s="130">
        <v>1733</v>
      </c>
      <c r="K367" t="s" s="183">
        <f>_xlfn.IFS(Q367=0,O367,T367=1,R367,U367=1,AA367,V367=1,AD367)</f>
        <v>2943</v>
      </c>
      <c r="L367" s="189">
        <f>_xlfn.IFS(Q367=0,P367,T367=1,S367,U367=1,AB367,V367=1,AE367)</f>
        <v>7.339763</v>
      </c>
      <c r="M367" t="s" s="130">
        <f>IF(O367="Lab","over","under")</f>
        <v>2429</v>
      </c>
      <c r="N367" s="173">
        <v>0</v>
      </c>
      <c r="O367" t="s" s="184">
        <v>28</v>
      </c>
      <c r="P367" s="131">
        <f>AQ367</f>
        <v>41.4737340025754</v>
      </c>
      <c r="Q367" s="173">
        <f>T367+U367+V367</f>
        <v>1</v>
      </c>
      <c r="R367" t="s" s="185">
        <v>27</v>
      </c>
      <c r="S367" s="131">
        <f>AO367</f>
        <v>25.4303208682627</v>
      </c>
      <c r="T367" s="169"/>
      <c r="U367" s="173">
        <v>0</v>
      </c>
      <c r="V367" s="173">
        <v>1</v>
      </c>
      <c r="W367" s="169"/>
      <c r="X367" t="s" s="130">
        <f>IF($A367=Y367,"ok","bad")</f>
        <v>2430</v>
      </c>
      <c r="Y367" t="s" s="130">
        <v>3145</v>
      </c>
      <c r="Z367" t="s" s="130">
        <v>3146</v>
      </c>
      <c r="AA367" t="s" s="186">
        <v>2365</v>
      </c>
      <c r="AB367" s="125">
        <f>100*AC367</f>
        <v>18.0090926</v>
      </c>
      <c r="AC367" s="191">
        <v>0.180090926</v>
      </c>
      <c r="AD367" t="s" s="187">
        <v>31</v>
      </c>
      <c r="AE367" s="125">
        <v>7.339763</v>
      </c>
      <c r="AF367" s="191">
        <v>0.07339763000000001</v>
      </c>
      <c r="AG367" s="169"/>
      <c r="AH367" s="173">
        <v>68379</v>
      </c>
      <c r="AI367" s="173">
        <v>38053</v>
      </c>
      <c r="AJ367" s="173">
        <v>124</v>
      </c>
      <c r="AK367" s="173">
        <v>6105</v>
      </c>
      <c r="AL367" s="173">
        <v>9677</v>
      </c>
      <c r="AM367" s="175">
        <f>100*AL367/$AI367</f>
        <v>25.4303208682627</v>
      </c>
      <c r="AN367" s="173">
        <f>IF(AM367&gt;$AI$8,1,0)</f>
        <v>0</v>
      </c>
      <c r="AO367" s="175">
        <f>IF($R367=AL$17,AM367,0)</f>
        <v>25.4303208682627</v>
      </c>
      <c r="AP367" s="173">
        <v>15782</v>
      </c>
      <c r="AQ367" s="175">
        <f>100*AP367/$AI367</f>
        <v>41.4737340025754</v>
      </c>
      <c r="AR367" s="173">
        <f>IF(AQ367&gt;$AI$8,1,0)</f>
        <v>0</v>
      </c>
      <c r="AS367" s="175">
        <f>IF($R367=AP$17,AQ367,0)</f>
        <v>0</v>
      </c>
      <c r="AT367" s="173">
        <v>2684</v>
      </c>
      <c r="AU367" s="175">
        <f>100*AT367/$AI367</f>
        <v>7.05332036895908</v>
      </c>
      <c r="AV367" s="173">
        <f>IF(AU367&gt;$AI$8,1,0)</f>
        <v>0</v>
      </c>
      <c r="AW367" s="175">
        <f>IF($R367=AT$17,AU367,0)</f>
        <v>0</v>
      </c>
      <c r="AX367" s="173">
        <v>6853</v>
      </c>
      <c r="AY367" s="175">
        <f>100*AX367/$AI367</f>
        <v>18.0090925813996</v>
      </c>
      <c r="AZ367" s="173">
        <f>IF(AY367&gt;$AI$8,1,0)</f>
        <v>0</v>
      </c>
      <c r="BA367" s="175">
        <f>IF($R367=AX$17,AY367,0)</f>
        <v>0</v>
      </c>
      <c r="BB367" s="173">
        <v>2793</v>
      </c>
      <c r="BC367" s="175">
        <f>100*BB367/$AI367</f>
        <v>7.33976296218432</v>
      </c>
      <c r="BD367" s="173">
        <f>IF(BC367&gt;$AI$8,1,0)</f>
        <v>0</v>
      </c>
      <c r="BE367" s="175">
        <f>IF($R367=BB$17,BC367,0)</f>
        <v>0</v>
      </c>
      <c r="BF367" s="173">
        <v>0</v>
      </c>
      <c r="BG367" s="175">
        <f>100*BF367/$AI367</f>
        <v>0</v>
      </c>
      <c r="BH367" s="173">
        <f>IF(BG367&gt;$AI$8,1,0)</f>
        <v>0</v>
      </c>
      <c r="BI367" s="175">
        <f>IF($R367=BF$17,BG367,0)</f>
        <v>0</v>
      </c>
      <c r="BJ367" s="173">
        <v>0</v>
      </c>
      <c r="BK367" s="175">
        <f>100*BJ367/$AI367</f>
        <v>0</v>
      </c>
      <c r="BL367" s="173">
        <f>IF(BK367&gt;$AI$8,1,0)</f>
        <v>0</v>
      </c>
      <c r="BM367" s="175">
        <f>IF($R367=BJ$17,BK367,0)</f>
        <v>0</v>
      </c>
      <c r="BN367" s="173">
        <v>0</v>
      </c>
      <c r="BO367" s="175">
        <f>100*BN367/$AI367</f>
        <v>0</v>
      </c>
      <c r="BP367" s="173">
        <f>IF(BO367&gt;$AI$8,1,0)</f>
        <v>0</v>
      </c>
      <c r="BQ367" s="175">
        <f>IF($R367=BN$17,BO367,0)</f>
        <v>0</v>
      </c>
      <c r="BR367" s="173">
        <v>0</v>
      </c>
      <c r="BS367" s="175">
        <f>100*BR367/$AI367</f>
        <v>0</v>
      </c>
      <c r="BT367" s="173">
        <f>IF(BS367&gt;$AI$8,1,0)</f>
        <v>0</v>
      </c>
      <c r="BU367" s="175">
        <f>IF($R367=BR$17,BS367,0)</f>
        <v>0</v>
      </c>
      <c r="BV367" s="173">
        <v>0</v>
      </c>
      <c r="BW367" s="175">
        <f>100*BV367/$AI367</f>
        <v>0</v>
      </c>
      <c r="BX367" s="173">
        <f>IF(BW367&gt;$AI$8,1,0)</f>
        <v>0</v>
      </c>
      <c r="BY367" s="175">
        <f>IF($R367=BV$17,BW367,0)</f>
        <v>0</v>
      </c>
      <c r="BZ367" s="173">
        <v>0</v>
      </c>
      <c r="CA367" s="175">
        <f>100*BZ367/$AI367</f>
        <v>0</v>
      </c>
      <c r="CB367" s="173">
        <f>IF(CA367&gt;$AI$8,1,0)</f>
        <v>0</v>
      </c>
      <c r="CC367" s="175">
        <f>IF($R367=BZ$17,CA367,0)</f>
        <v>0</v>
      </c>
      <c r="CD367" s="173">
        <v>0</v>
      </c>
      <c r="CE367" s="175">
        <f>100*CD367/$AI367</f>
        <v>0</v>
      </c>
      <c r="CF367" s="173">
        <f>IF(CE367&gt;$AI$8,1,0)</f>
        <v>0</v>
      </c>
      <c r="CG367" s="175">
        <f>IF($R367=CD$17,CE367,0)</f>
        <v>0</v>
      </c>
      <c r="CH367" s="173">
        <v>0</v>
      </c>
      <c r="CI367" s="175">
        <f>100*CH367/$AI367</f>
        <v>0</v>
      </c>
      <c r="CJ367" s="173">
        <f>IF(CI367&gt;$AI$8,1,0)</f>
        <v>0</v>
      </c>
      <c r="CK367" s="175">
        <f>IF($R367=CH$17,CI367,0)</f>
        <v>0</v>
      </c>
      <c r="CL367" s="173">
        <v>413</v>
      </c>
      <c r="CM367" s="173">
        <v>0</v>
      </c>
      <c r="CN367" s="176"/>
    </row>
    <row r="368" ht="15.75" customHeight="1">
      <c r="A368" t="s" s="179">
        <v>3148</v>
      </c>
      <c r="B368" t="s" s="180">
        <v>183</v>
      </c>
      <c r="C368" t="s" s="180">
        <v>1987</v>
      </c>
      <c r="D368" t="s" s="181">
        <v>186</v>
      </c>
      <c r="E368" t="s" s="188">
        <v>79</v>
      </c>
      <c r="F368" t="s" s="146">
        <v>46</v>
      </c>
      <c r="G368" t="s" s="146">
        <v>555</v>
      </c>
      <c r="H368" t="s" s="146">
        <v>3149</v>
      </c>
      <c r="I368" t="s" s="146">
        <v>49</v>
      </c>
      <c r="J368" t="s" s="146">
        <v>1733</v>
      </c>
      <c r="K368" t="s" s="183">
        <f>_xlfn.IFS(Q368=0,O368,T368=1,R368,U368=1,AA368,V368=1,AD368)</f>
        <v>2365</v>
      </c>
      <c r="L368" s="189">
        <f>_xlfn.IFS(Q368=0,P368,T368=1,S368,U368=1,AB368,V368=1,AE368)</f>
        <v>17.9491982</v>
      </c>
      <c r="M368" t="s" s="146">
        <f>IF(O368="Lab","over","under")</f>
        <v>2429</v>
      </c>
      <c r="N368" s="145">
        <v>0</v>
      </c>
      <c r="O368" t="s" s="184">
        <v>28</v>
      </c>
      <c r="P368" s="147">
        <f>AQ368</f>
        <v>41.4327519606696</v>
      </c>
      <c r="Q368" s="145">
        <f>T368+U368+V368</f>
        <v>1</v>
      </c>
      <c r="R368" t="s" s="185">
        <v>27</v>
      </c>
      <c r="S368" s="195">
        <f>AO368</f>
        <v>25.9393655624488</v>
      </c>
      <c r="T368" s="138"/>
      <c r="U368" s="145">
        <v>1</v>
      </c>
      <c r="V368" s="138"/>
      <c r="W368" s="138"/>
      <c r="X368" t="s" s="146">
        <f>IF($A368=Y368,"ok","bad")</f>
        <v>2430</v>
      </c>
      <c r="Y368" t="s" s="146">
        <v>3148</v>
      </c>
      <c r="Z368" t="s" s="146">
        <v>1987</v>
      </c>
      <c r="AA368" t="s" s="186">
        <v>2365</v>
      </c>
      <c r="AB368" s="141">
        <f>100*AC368</f>
        <v>17.9491982</v>
      </c>
      <c r="AC368" s="190">
        <v>0.179491982</v>
      </c>
      <c r="AD368" t="s" s="187">
        <v>29</v>
      </c>
      <c r="AE368" s="141">
        <v>8.116586699999999</v>
      </c>
      <c r="AF368" s="190">
        <v>0.081165867</v>
      </c>
      <c r="AG368" s="138"/>
      <c r="AH368" s="145">
        <v>70976</v>
      </c>
      <c r="AI368" s="145">
        <v>42715</v>
      </c>
      <c r="AJ368" s="145">
        <v>155</v>
      </c>
      <c r="AK368" s="145">
        <v>6618</v>
      </c>
      <c r="AL368" s="145">
        <v>11080</v>
      </c>
      <c r="AM368" s="148">
        <f>100*AL368/$AI368</f>
        <v>25.9393655624488</v>
      </c>
      <c r="AN368" s="145">
        <f>IF(AM368&gt;$AI$8,1,0)</f>
        <v>0</v>
      </c>
      <c r="AO368" s="148">
        <f>IF($R368=AL$17,AM368,0)</f>
        <v>25.9393655624488</v>
      </c>
      <c r="AP368" s="145">
        <v>17698</v>
      </c>
      <c r="AQ368" s="148">
        <f>100*AP368/$AI368</f>
        <v>41.4327519606696</v>
      </c>
      <c r="AR368" s="145">
        <f>IF(AQ368&gt;$AI$8,1,0)</f>
        <v>0</v>
      </c>
      <c r="AS368" s="148">
        <f>IF($R368=AP$17,AQ368,0)</f>
        <v>0</v>
      </c>
      <c r="AT368" s="145">
        <v>3467</v>
      </c>
      <c r="AU368" s="148">
        <f>100*AT368/$AI368</f>
        <v>8.116586679152521</v>
      </c>
      <c r="AV368" s="145">
        <f>IF(AU368&gt;$AI$8,1,0)</f>
        <v>0</v>
      </c>
      <c r="AW368" s="148">
        <f>IF($R368=AT$17,AU368,0)</f>
        <v>0</v>
      </c>
      <c r="AX368" s="145">
        <v>7667</v>
      </c>
      <c r="AY368" s="148">
        <f>100*AX368/$AI368</f>
        <v>17.9491981739436</v>
      </c>
      <c r="AZ368" s="145">
        <f>IF(AY368&gt;$AI$8,1,0)</f>
        <v>0</v>
      </c>
      <c r="BA368" s="148">
        <f>IF($R368=AX$17,AY368,0)</f>
        <v>0</v>
      </c>
      <c r="BB368" s="145">
        <v>2655</v>
      </c>
      <c r="BC368" s="148">
        <f>100*BB368/$AI368</f>
        <v>6.21561512349292</v>
      </c>
      <c r="BD368" s="145">
        <f>IF(BC368&gt;$AI$8,1,0)</f>
        <v>0</v>
      </c>
      <c r="BE368" s="148">
        <f>IF($R368=BB$17,BC368,0)</f>
        <v>0</v>
      </c>
      <c r="BF368" s="145">
        <v>0</v>
      </c>
      <c r="BG368" s="148">
        <f>100*BF368/$AI368</f>
        <v>0</v>
      </c>
      <c r="BH368" s="145">
        <f>IF(BG368&gt;$AI$8,1,0)</f>
        <v>0</v>
      </c>
      <c r="BI368" s="148">
        <f>IF($R368=BF$17,BG368,0)</f>
        <v>0</v>
      </c>
      <c r="BJ368" s="145">
        <v>0</v>
      </c>
      <c r="BK368" s="148">
        <f>100*BJ368/$AI368</f>
        <v>0</v>
      </c>
      <c r="BL368" s="145">
        <f>IF(BK368&gt;$AI$8,1,0)</f>
        <v>0</v>
      </c>
      <c r="BM368" s="148">
        <f>IF($R368=BJ$17,BK368,0)</f>
        <v>0</v>
      </c>
      <c r="BN368" s="145">
        <v>0</v>
      </c>
      <c r="BO368" s="148">
        <f>100*BN368/$AI368</f>
        <v>0</v>
      </c>
      <c r="BP368" s="145">
        <f>IF(BO368&gt;$AI$8,1,0)</f>
        <v>0</v>
      </c>
      <c r="BQ368" s="148">
        <f>IF($R368=BN$17,BO368,0)</f>
        <v>0</v>
      </c>
      <c r="BR368" s="145">
        <v>0</v>
      </c>
      <c r="BS368" s="148">
        <f>100*BR368/$AI368</f>
        <v>0</v>
      </c>
      <c r="BT368" s="145">
        <f>IF(BS368&gt;$AI$8,1,0)</f>
        <v>0</v>
      </c>
      <c r="BU368" s="148">
        <f>IF($R368=BR$17,BS368,0)</f>
        <v>0</v>
      </c>
      <c r="BV368" s="145">
        <v>0</v>
      </c>
      <c r="BW368" s="148">
        <f>100*BV368/$AI368</f>
        <v>0</v>
      </c>
      <c r="BX368" s="145">
        <f>IF(BW368&gt;$AI$8,1,0)</f>
        <v>0</v>
      </c>
      <c r="BY368" s="148">
        <f>IF($R368=BV$17,BW368,0)</f>
        <v>0</v>
      </c>
      <c r="BZ368" s="145">
        <v>0</v>
      </c>
      <c r="CA368" s="148">
        <f>100*BZ368/$AI368</f>
        <v>0</v>
      </c>
      <c r="CB368" s="145">
        <f>IF(CA368&gt;$AI$8,1,0)</f>
        <v>0</v>
      </c>
      <c r="CC368" s="148">
        <f>IF($R368=BZ$17,CA368,0)</f>
        <v>0</v>
      </c>
      <c r="CD368" s="145">
        <v>0</v>
      </c>
      <c r="CE368" s="148">
        <f>100*CD368/$AI368</f>
        <v>0</v>
      </c>
      <c r="CF368" s="145">
        <f>IF(CE368&gt;$AI$8,1,0)</f>
        <v>0</v>
      </c>
      <c r="CG368" s="148">
        <f>IF($R368=CD$17,CE368,0)</f>
        <v>0</v>
      </c>
      <c r="CH368" s="145">
        <v>0</v>
      </c>
      <c r="CI368" s="148">
        <f>100*CH368/$AI368</f>
        <v>0</v>
      </c>
      <c r="CJ368" s="145">
        <f>IF(CI368&gt;$AI$8,1,0)</f>
        <v>0</v>
      </c>
      <c r="CK368" s="148">
        <f>IF($R368=CH$17,CI368,0)</f>
        <v>0</v>
      </c>
      <c r="CL368" s="145">
        <v>413</v>
      </c>
      <c r="CM368" s="145">
        <v>0</v>
      </c>
      <c r="CN368" s="149"/>
    </row>
    <row r="369" ht="15.75" customHeight="1">
      <c r="A369" t="s" s="179">
        <v>3150</v>
      </c>
      <c r="B369" t="s" s="180">
        <v>90</v>
      </c>
      <c r="C369" t="s" s="180">
        <v>3151</v>
      </c>
      <c r="D369" t="s" s="181">
        <v>93</v>
      </c>
      <c r="E369" t="s" s="182">
        <v>79</v>
      </c>
      <c r="F369" t="s" s="130">
        <v>80</v>
      </c>
      <c r="G369" t="s" s="130">
        <v>1657</v>
      </c>
      <c r="H369" t="s" s="130">
        <v>1658</v>
      </c>
      <c r="I369" t="s" s="130">
        <v>49</v>
      </c>
      <c r="J369" t="s" s="130">
        <v>50</v>
      </c>
      <c r="K369" t="s" s="183">
        <f>_xlfn.IFS(Q369=0,O369,T369=1,R369,U369=1,AA369,V369=1,AD369)</f>
        <v>2365</v>
      </c>
      <c r="L369" s="189">
        <f>_xlfn.IFS(Q369=0,P369,T369=1,S369,U369=1,AB369,V369=1,AE369)</f>
        <v>17.7533508</v>
      </c>
      <c r="M369" t="s" s="130">
        <f>IF(O369="Lab","over","under")</f>
        <v>2429</v>
      </c>
      <c r="N369" s="173">
        <v>0</v>
      </c>
      <c r="O369" t="s" s="184">
        <v>28</v>
      </c>
      <c r="P369" s="131">
        <f>AQ369</f>
        <v>34.3037876234672</v>
      </c>
      <c r="Q369" s="173">
        <f>T369+U369+V369</f>
        <v>1</v>
      </c>
      <c r="R369" t="s" s="197">
        <v>217</v>
      </c>
      <c r="S369" s="198">
        <f>100*0.214035724</f>
        <v>21.4035724</v>
      </c>
      <c r="T369" s="199"/>
      <c r="U369" s="173">
        <v>1</v>
      </c>
      <c r="V369" s="169"/>
      <c r="W369" s="169"/>
      <c r="X369" t="s" s="130">
        <f>IF($A369=Y369,"ok","bad")</f>
        <v>2430</v>
      </c>
      <c r="Y369" t="s" s="130">
        <v>3150</v>
      </c>
      <c r="Z369" t="s" s="130">
        <v>3151</v>
      </c>
      <c r="AA369" t="s" s="186">
        <v>2365</v>
      </c>
      <c r="AB369" s="125">
        <f>100*AC369</f>
        <v>17.7533508</v>
      </c>
      <c r="AC369" s="191">
        <v>0.177533508</v>
      </c>
      <c r="AD369" t="s" s="187">
        <v>27</v>
      </c>
      <c r="AE369" s="125">
        <v>10.541052</v>
      </c>
      <c r="AF369" s="191">
        <v>0.10541052</v>
      </c>
      <c r="AG369" s="169"/>
      <c r="AH369" s="173">
        <v>76031</v>
      </c>
      <c r="AI369" s="173">
        <v>38573</v>
      </c>
      <c r="AJ369" s="173">
        <v>199</v>
      </c>
      <c r="AK369" s="173">
        <v>4976</v>
      </c>
      <c r="AL369" s="173">
        <v>4066</v>
      </c>
      <c r="AM369" s="175">
        <f>100*AL369/$AI369</f>
        <v>10.5410520312135</v>
      </c>
      <c r="AN369" s="173">
        <f>IF(AM369&gt;$AI$8,1,0)</f>
        <v>0</v>
      </c>
      <c r="AO369" s="175">
        <f>IF($R369=AL$17,AM369,0)</f>
        <v>0</v>
      </c>
      <c r="AP369" s="173">
        <v>13232</v>
      </c>
      <c r="AQ369" s="175">
        <f>100*AP369/$AI369</f>
        <v>34.3037876234672</v>
      </c>
      <c r="AR369" s="173">
        <f>IF(AQ369&gt;$AI$8,1,0)</f>
        <v>0</v>
      </c>
      <c r="AS369" s="175">
        <f>IF($R369=AP$17,AQ369,0)</f>
        <v>0</v>
      </c>
      <c r="AT369" s="173">
        <v>1271</v>
      </c>
      <c r="AU369" s="175">
        <f>100*AT369/$AI369</f>
        <v>3.29505094236901</v>
      </c>
      <c r="AV369" s="173">
        <f>IF(AU369&gt;$AI$8,1,0)</f>
        <v>0</v>
      </c>
      <c r="AW369" s="175">
        <f>IF($R369=AT$17,AU369,0)</f>
        <v>0</v>
      </c>
      <c r="AX369" s="173">
        <v>6848</v>
      </c>
      <c r="AY369" s="175">
        <f>100*AX369/$AI369</f>
        <v>17.7533507894123</v>
      </c>
      <c r="AZ369" s="173">
        <f>IF(AY369&gt;$AI$8,1,0)</f>
        <v>0</v>
      </c>
      <c r="BA369" s="175">
        <f>IF($R369=AX$17,AY369,0)</f>
        <v>0</v>
      </c>
      <c r="BB369" s="173">
        <v>1857</v>
      </c>
      <c r="BC369" s="175">
        <f>100*BB369/$AI369</f>
        <v>4.81424830840225</v>
      </c>
      <c r="BD369" s="173">
        <f>IF(BC369&gt;$AI$8,1,0)</f>
        <v>0</v>
      </c>
      <c r="BE369" s="175">
        <f>IF($R369=BB$17,BC369,0)</f>
        <v>0</v>
      </c>
      <c r="BF369" s="173">
        <v>0</v>
      </c>
      <c r="BG369" s="175">
        <f>100*BF369/$AI369</f>
        <v>0</v>
      </c>
      <c r="BH369" s="173">
        <f>IF(BG369&gt;$AI$8,1,0)</f>
        <v>0</v>
      </c>
      <c r="BI369" s="175">
        <f>IF($R369=BF$17,BG369,0)</f>
        <v>0</v>
      </c>
      <c r="BJ369" s="173">
        <v>0</v>
      </c>
      <c r="BK369" s="175">
        <f>100*BJ369/$AI369</f>
        <v>0</v>
      </c>
      <c r="BL369" s="173">
        <f>IF(BK369&gt;$AI$8,1,0)</f>
        <v>0</v>
      </c>
      <c r="BM369" s="175">
        <f>IF($R369=BJ$17,BK369,0)</f>
        <v>0</v>
      </c>
      <c r="BN369" s="173">
        <v>0</v>
      </c>
      <c r="BO369" s="175">
        <f>100*BN369/$AI369</f>
        <v>0</v>
      </c>
      <c r="BP369" s="173">
        <f>IF(BO369&gt;$AI$8,1,0)</f>
        <v>0</v>
      </c>
      <c r="BQ369" s="175">
        <f>IF($R369=BN$17,BO369,0)</f>
        <v>0</v>
      </c>
      <c r="BR369" s="173">
        <v>0</v>
      </c>
      <c r="BS369" s="175">
        <f>100*BR369/$AI369</f>
        <v>0</v>
      </c>
      <c r="BT369" s="173">
        <f>IF(BS369&gt;$AI$8,1,0)</f>
        <v>0</v>
      </c>
      <c r="BU369" s="175">
        <f>IF($R369=BR$17,BS369,0)</f>
        <v>0</v>
      </c>
      <c r="BV369" s="173">
        <v>0</v>
      </c>
      <c r="BW369" s="175">
        <f>100*BV369/$AI369</f>
        <v>0</v>
      </c>
      <c r="BX369" s="173">
        <f>IF(BW369&gt;$AI$8,1,0)</f>
        <v>0</v>
      </c>
      <c r="BY369" s="175">
        <f>IF($R369=BV$17,BW369,0)</f>
        <v>0</v>
      </c>
      <c r="BZ369" s="173">
        <v>0</v>
      </c>
      <c r="CA369" s="175">
        <f>100*BZ369/$AI369</f>
        <v>0</v>
      </c>
      <c r="CB369" s="173">
        <f>IF(CA369&gt;$AI$8,1,0)</f>
        <v>0</v>
      </c>
      <c r="CC369" s="175">
        <f>IF($R369=BZ$17,CA369,0)</f>
        <v>0</v>
      </c>
      <c r="CD369" s="173">
        <v>0</v>
      </c>
      <c r="CE369" s="175">
        <f>100*CD369/$AI369</f>
        <v>0</v>
      </c>
      <c r="CF369" s="173">
        <f>IF(CE369&gt;$AI$8,1,0)</f>
        <v>0</v>
      </c>
      <c r="CG369" s="175">
        <f>IF($R369=CD$17,CE369,0)</f>
        <v>0</v>
      </c>
      <c r="CH369" s="173">
        <v>0</v>
      </c>
      <c r="CI369" s="175">
        <f>100*CH369/$AI369</f>
        <v>0</v>
      </c>
      <c r="CJ369" s="173">
        <f>IF(CI369&gt;$AI$8,1,0)</f>
        <v>0</v>
      </c>
      <c r="CK369" s="175">
        <f>IF($R369=CH$17,CI369,0)</f>
        <v>0</v>
      </c>
      <c r="CL369" s="173">
        <v>692</v>
      </c>
      <c r="CM369" s="173">
        <v>0</v>
      </c>
      <c r="CN369" s="176"/>
    </row>
    <row r="370" ht="15.75" customHeight="1">
      <c r="A370" t="s" s="179">
        <v>3152</v>
      </c>
      <c r="B370" t="s" s="180">
        <v>101</v>
      </c>
      <c r="C370" t="s" s="180">
        <v>3153</v>
      </c>
      <c r="D370" t="s" s="181">
        <v>104</v>
      </c>
      <c r="E370" t="s" s="188">
        <v>79</v>
      </c>
      <c r="F370" t="s" s="146">
        <v>46</v>
      </c>
      <c r="G370" t="s" s="146">
        <v>129</v>
      </c>
      <c r="H370" t="s" s="146">
        <v>3154</v>
      </c>
      <c r="I370" t="s" s="146">
        <v>49</v>
      </c>
      <c r="J370" t="s" s="146">
        <v>1733</v>
      </c>
      <c r="K370" t="s" s="183">
        <f>_xlfn.IFS(Q370=0,O370,T370=1,R370,U370=1,AA370,V370=1,AD370)</f>
        <v>2365</v>
      </c>
      <c r="L370" s="189">
        <f>_xlfn.IFS(Q370=0,P370,T370=1,S370,U370=1,AB370,V370=1,AE370)</f>
        <v>17.665208</v>
      </c>
      <c r="M370" t="s" s="146">
        <f>IF(O370="Lab","over","under")</f>
        <v>2429</v>
      </c>
      <c r="N370" s="145">
        <v>0</v>
      </c>
      <c r="O370" t="s" s="184">
        <v>28</v>
      </c>
      <c r="P370" s="147">
        <f>AQ370</f>
        <v>42.3884329185908</v>
      </c>
      <c r="Q370" s="145">
        <f>T370+U370+V370</f>
        <v>1</v>
      </c>
      <c r="R370" t="s" s="185">
        <v>27</v>
      </c>
      <c r="S370" s="203">
        <f>AO370</f>
        <v>29.6214886365928</v>
      </c>
      <c r="T370" s="138"/>
      <c r="U370" s="145">
        <v>1</v>
      </c>
      <c r="V370" s="138"/>
      <c r="W370" s="138"/>
      <c r="X370" t="s" s="146">
        <f>IF($A370=Y370,"ok","bad")</f>
        <v>2430</v>
      </c>
      <c r="Y370" t="s" s="146">
        <v>3152</v>
      </c>
      <c r="Z370" t="s" s="146">
        <v>3153</v>
      </c>
      <c r="AA370" t="s" s="186">
        <v>2365</v>
      </c>
      <c r="AB370" s="141">
        <f>100*AC370</f>
        <v>17.665208</v>
      </c>
      <c r="AC370" s="190">
        <v>0.17665208</v>
      </c>
      <c r="AD370" t="s" s="187">
        <v>31</v>
      </c>
      <c r="AE370" s="141">
        <v>5.0555567</v>
      </c>
      <c r="AF370" s="190">
        <v>0.050555567</v>
      </c>
      <c r="AG370" s="138"/>
      <c r="AH370" s="145">
        <v>78770</v>
      </c>
      <c r="AI370" s="145">
        <v>49589</v>
      </c>
      <c r="AJ370" s="145">
        <v>165</v>
      </c>
      <c r="AK370" s="145">
        <v>6331</v>
      </c>
      <c r="AL370" s="145">
        <v>14689</v>
      </c>
      <c r="AM370" s="148">
        <f>100*AL370/$AI370</f>
        <v>29.6214886365928</v>
      </c>
      <c r="AN370" s="145">
        <f>IF(AM370&gt;$AI$8,1,0)</f>
        <v>0</v>
      </c>
      <c r="AO370" s="148">
        <f>IF($R370=AL$17,AM370,0)</f>
        <v>29.6214886365928</v>
      </c>
      <c r="AP370" s="145">
        <v>21020</v>
      </c>
      <c r="AQ370" s="148">
        <f>100*AP370/$AI370</f>
        <v>42.3884329185908</v>
      </c>
      <c r="AR370" s="145">
        <f>IF(AQ370&gt;$AI$8,1,0)</f>
        <v>0</v>
      </c>
      <c r="AS370" s="148">
        <f>IF($R370=AP$17,AQ370,0)</f>
        <v>0</v>
      </c>
      <c r="AT370" s="145">
        <v>2191</v>
      </c>
      <c r="AU370" s="148">
        <f>100*AT370/$AI370</f>
        <v>4.41831857871705</v>
      </c>
      <c r="AV370" s="145">
        <f>IF(AU370&gt;$AI$8,1,0)</f>
        <v>0</v>
      </c>
      <c r="AW370" s="148">
        <f>IF($R370=AT$17,AU370,0)</f>
        <v>0</v>
      </c>
      <c r="AX370" s="145">
        <v>8760</v>
      </c>
      <c r="AY370" s="148">
        <f>100*AX370/$AI370</f>
        <v>17.6652080098409</v>
      </c>
      <c r="AZ370" s="145">
        <f>IF(AY370&gt;$AI$8,1,0)</f>
        <v>0</v>
      </c>
      <c r="BA370" s="148">
        <f>IF($R370=AX$17,AY370,0)</f>
        <v>0</v>
      </c>
      <c r="BB370" s="145">
        <v>2507</v>
      </c>
      <c r="BC370" s="148">
        <f>100*BB370/$AI370</f>
        <v>5.0555566758757</v>
      </c>
      <c r="BD370" s="145">
        <f>IF(BC370&gt;$AI$8,1,0)</f>
        <v>0</v>
      </c>
      <c r="BE370" s="148">
        <f>IF($R370=BB$17,BC370,0)</f>
        <v>0</v>
      </c>
      <c r="BF370" s="145">
        <v>0</v>
      </c>
      <c r="BG370" s="148">
        <f>100*BF370/$AI370</f>
        <v>0</v>
      </c>
      <c r="BH370" s="145">
        <f>IF(BG370&gt;$AI$8,1,0)</f>
        <v>0</v>
      </c>
      <c r="BI370" s="148">
        <f>IF($R370=BF$17,BG370,0)</f>
        <v>0</v>
      </c>
      <c r="BJ370" s="145">
        <v>0</v>
      </c>
      <c r="BK370" s="148">
        <f>100*BJ370/$AI370</f>
        <v>0</v>
      </c>
      <c r="BL370" s="145">
        <f>IF(BK370&gt;$AI$8,1,0)</f>
        <v>0</v>
      </c>
      <c r="BM370" s="148">
        <f>IF($R370=BJ$17,BK370,0)</f>
        <v>0</v>
      </c>
      <c r="BN370" s="145">
        <v>0</v>
      </c>
      <c r="BO370" s="148">
        <f>100*BN370/$AI370</f>
        <v>0</v>
      </c>
      <c r="BP370" s="145">
        <f>IF(BO370&gt;$AI$8,1,0)</f>
        <v>0</v>
      </c>
      <c r="BQ370" s="148">
        <f>IF($R370=BN$17,BO370,0)</f>
        <v>0</v>
      </c>
      <c r="BR370" s="145">
        <v>0</v>
      </c>
      <c r="BS370" s="148">
        <f>100*BR370/$AI370</f>
        <v>0</v>
      </c>
      <c r="BT370" s="145">
        <f>IF(BS370&gt;$AI$8,1,0)</f>
        <v>0</v>
      </c>
      <c r="BU370" s="148">
        <f>IF($R370=BR$17,BS370,0)</f>
        <v>0</v>
      </c>
      <c r="BV370" s="145">
        <v>0</v>
      </c>
      <c r="BW370" s="148">
        <f>100*BV370/$AI370</f>
        <v>0</v>
      </c>
      <c r="BX370" s="145">
        <f>IF(BW370&gt;$AI$8,1,0)</f>
        <v>0</v>
      </c>
      <c r="BY370" s="148">
        <f>IF($R370=BV$17,BW370,0)</f>
        <v>0</v>
      </c>
      <c r="BZ370" s="145">
        <v>0</v>
      </c>
      <c r="CA370" s="148">
        <f>100*BZ370/$AI370</f>
        <v>0</v>
      </c>
      <c r="CB370" s="145">
        <f>IF(CA370&gt;$AI$8,1,0)</f>
        <v>0</v>
      </c>
      <c r="CC370" s="148">
        <f>IF($R370=BZ$17,CA370,0)</f>
        <v>0</v>
      </c>
      <c r="CD370" s="145">
        <v>0</v>
      </c>
      <c r="CE370" s="148">
        <f>100*CD370/$AI370</f>
        <v>0</v>
      </c>
      <c r="CF370" s="145">
        <f>IF(CE370&gt;$AI$8,1,0)</f>
        <v>0</v>
      </c>
      <c r="CG370" s="148">
        <f>IF($R370=CD$17,CE370,0)</f>
        <v>0</v>
      </c>
      <c r="CH370" s="145">
        <v>0</v>
      </c>
      <c r="CI370" s="148">
        <f>100*CH370/$AI370</f>
        <v>0</v>
      </c>
      <c r="CJ370" s="145">
        <f>IF(CI370&gt;$AI$8,1,0)</f>
        <v>0</v>
      </c>
      <c r="CK370" s="148">
        <f>IF($R370=CH$17,CI370,0)</f>
        <v>0</v>
      </c>
      <c r="CL370" s="145">
        <v>1694</v>
      </c>
      <c r="CM370" s="145">
        <v>0</v>
      </c>
      <c r="CN370" s="149"/>
    </row>
    <row r="371" ht="19.95" customHeight="1">
      <c r="A371" t="s" s="179">
        <v>3155</v>
      </c>
      <c r="B371" t="s" s="180">
        <v>183</v>
      </c>
      <c r="C371" t="s" s="180">
        <v>3156</v>
      </c>
      <c r="D371" t="s" s="181">
        <v>186</v>
      </c>
      <c r="E371" t="s" s="182">
        <v>79</v>
      </c>
      <c r="F371" t="s" s="130">
        <v>80</v>
      </c>
      <c r="G371" t="s" s="130">
        <v>157</v>
      </c>
      <c r="H371" t="s" s="130">
        <v>3157</v>
      </c>
      <c r="I371" t="s" s="130">
        <v>49</v>
      </c>
      <c r="J371" t="s" s="130">
        <v>1733</v>
      </c>
      <c r="K371" t="s" s="183">
        <f>_xlfn.IFS(Q371=0,O371,T371=1,R371,U371=1,AA371,V371=1,AD371)</f>
        <v>2943</v>
      </c>
      <c r="L371" s="189">
        <f>_xlfn.IFS(Q371=0,P371,T371=1,S371,U371=1,AB371,V371=1,AE371)</f>
        <v>6.9451541</v>
      </c>
      <c r="M371" t="s" s="130">
        <f>IF(O371="Lab","over","under")</f>
        <v>2429</v>
      </c>
      <c r="N371" s="173">
        <v>0</v>
      </c>
      <c r="O371" t="s" s="184">
        <v>28</v>
      </c>
      <c r="P371" s="131">
        <f>AQ371</f>
        <v>35.6391585760518</v>
      </c>
      <c r="Q371" s="173">
        <f>T371+U371+V371</f>
        <v>1</v>
      </c>
      <c r="R371" t="s" s="185">
        <v>27</v>
      </c>
      <c r="S371" s="131">
        <f>AO371</f>
        <v>31.4895247828309</v>
      </c>
      <c r="T371" s="169"/>
      <c r="U371" s="173">
        <v>0</v>
      </c>
      <c r="V371" s="173">
        <v>1</v>
      </c>
      <c r="W371" s="169"/>
      <c r="X371" t="s" s="130">
        <f>IF($A371=Y371,"ok","bad")</f>
        <v>2430</v>
      </c>
      <c r="Y371" t="s" s="130">
        <v>3155</v>
      </c>
      <c r="Z371" t="s" s="130">
        <v>3156</v>
      </c>
      <c r="AA371" t="s" s="186">
        <v>2365</v>
      </c>
      <c r="AB371" s="125">
        <f>100*AC371</f>
        <v>17.6141203</v>
      </c>
      <c r="AC371" s="191">
        <v>0.176141203</v>
      </c>
      <c r="AD371" t="s" s="187">
        <v>31</v>
      </c>
      <c r="AE371" s="125">
        <v>6.9451541</v>
      </c>
      <c r="AF371" s="191">
        <v>0.06945154100000001</v>
      </c>
      <c r="AG371" s="169"/>
      <c r="AH371" s="173">
        <v>75154</v>
      </c>
      <c r="AI371" s="173">
        <v>46968</v>
      </c>
      <c r="AJ371" s="173">
        <v>163</v>
      </c>
      <c r="AK371" s="173">
        <v>1949</v>
      </c>
      <c r="AL371" s="173">
        <v>14790</v>
      </c>
      <c r="AM371" s="175">
        <f>100*AL371/$AI371</f>
        <v>31.4895247828309</v>
      </c>
      <c r="AN371" s="173">
        <f>IF(AM371&gt;$AI$8,1,0)</f>
        <v>0</v>
      </c>
      <c r="AO371" s="175">
        <f>IF($R371=AL$17,AM371,0)</f>
        <v>31.4895247828309</v>
      </c>
      <c r="AP371" s="173">
        <v>16739</v>
      </c>
      <c r="AQ371" s="175">
        <f>100*AP371/$AI371</f>
        <v>35.6391585760518</v>
      </c>
      <c r="AR371" s="173">
        <f>IF(AQ371&gt;$AI$8,1,0)</f>
        <v>0</v>
      </c>
      <c r="AS371" s="175">
        <f>IF($R371=AP$17,AQ371,0)</f>
        <v>0</v>
      </c>
      <c r="AT371" s="173">
        <v>3174</v>
      </c>
      <c r="AU371" s="175">
        <f>100*AT371/$AI371</f>
        <v>6.75779253960143</v>
      </c>
      <c r="AV371" s="173">
        <f>IF(AU371&gt;$AI$8,1,0)</f>
        <v>0</v>
      </c>
      <c r="AW371" s="175">
        <f>IF($R371=AT$17,AU371,0)</f>
        <v>0</v>
      </c>
      <c r="AX371" s="173">
        <v>8273</v>
      </c>
      <c r="AY371" s="175">
        <f>100*AX371/$AI371</f>
        <v>17.6141202520865</v>
      </c>
      <c r="AZ371" s="173">
        <f>IF(AY371&gt;$AI$8,1,0)</f>
        <v>0</v>
      </c>
      <c r="BA371" s="175">
        <f>IF($R371=AX$17,AY371,0)</f>
        <v>0</v>
      </c>
      <c r="BB371" s="173">
        <v>3262</v>
      </c>
      <c r="BC371" s="175">
        <f>100*BB371/$AI371</f>
        <v>6.94515414750468</v>
      </c>
      <c r="BD371" s="173">
        <f>IF(BC371&gt;$AI$8,1,0)</f>
        <v>0</v>
      </c>
      <c r="BE371" s="175">
        <f>IF($R371=BB$17,BC371,0)</f>
        <v>0</v>
      </c>
      <c r="BF371" s="173">
        <v>0</v>
      </c>
      <c r="BG371" s="175">
        <f>100*BF371/$AI371</f>
        <v>0</v>
      </c>
      <c r="BH371" s="173">
        <f>IF(BG371&gt;$AI$8,1,0)</f>
        <v>0</v>
      </c>
      <c r="BI371" s="175">
        <f>IF($R371=BF$17,BG371,0)</f>
        <v>0</v>
      </c>
      <c r="BJ371" s="173">
        <v>0</v>
      </c>
      <c r="BK371" s="175">
        <f>100*BJ371/$AI371</f>
        <v>0</v>
      </c>
      <c r="BL371" s="173">
        <f>IF(BK371&gt;$AI$8,1,0)</f>
        <v>0</v>
      </c>
      <c r="BM371" s="175">
        <f>IF($R371=BJ$17,BK371,0)</f>
        <v>0</v>
      </c>
      <c r="BN371" s="173">
        <v>0</v>
      </c>
      <c r="BO371" s="175">
        <f>100*BN371/$AI371</f>
        <v>0</v>
      </c>
      <c r="BP371" s="173">
        <f>IF(BO371&gt;$AI$8,1,0)</f>
        <v>0</v>
      </c>
      <c r="BQ371" s="175">
        <f>IF($R371=BN$17,BO371,0)</f>
        <v>0</v>
      </c>
      <c r="BR371" s="173">
        <v>0</v>
      </c>
      <c r="BS371" s="175">
        <f>100*BR371/$AI371</f>
        <v>0</v>
      </c>
      <c r="BT371" s="173">
        <f>IF(BS371&gt;$AI$8,1,0)</f>
        <v>0</v>
      </c>
      <c r="BU371" s="175">
        <f>IF($R371=BR$17,BS371,0)</f>
        <v>0</v>
      </c>
      <c r="BV371" s="173">
        <v>0</v>
      </c>
      <c r="BW371" s="175">
        <f>100*BV371/$AI371</f>
        <v>0</v>
      </c>
      <c r="BX371" s="173">
        <f>IF(BW371&gt;$AI$8,1,0)</f>
        <v>0</v>
      </c>
      <c r="BY371" s="175">
        <f>IF($R371=BV$17,BW371,0)</f>
        <v>0</v>
      </c>
      <c r="BZ371" s="173">
        <v>0</v>
      </c>
      <c r="CA371" s="175">
        <f>100*BZ371/$AI371</f>
        <v>0</v>
      </c>
      <c r="CB371" s="173">
        <f>IF(CA371&gt;$AI$8,1,0)</f>
        <v>0</v>
      </c>
      <c r="CC371" s="175">
        <f>IF($R371=BZ$17,CA371,0)</f>
        <v>0</v>
      </c>
      <c r="CD371" s="173">
        <v>0</v>
      </c>
      <c r="CE371" s="175">
        <f>100*CD371/$AI371</f>
        <v>0</v>
      </c>
      <c r="CF371" s="173">
        <f>IF(CE371&gt;$AI$8,1,0)</f>
        <v>0</v>
      </c>
      <c r="CG371" s="175">
        <f>IF($R371=CD$17,CE371,0)</f>
        <v>0</v>
      </c>
      <c r="CH371" s="173">
        <v>0</v>
      </c>
      <c r="CI371" s="175">
        <f>100*CH371/$AI371</f>
        <v>0</v>
      </c>
      <c r="CJ371" s="173">
        <f>IF(CI371&gt;$AI$8,1,0)</f>
        <v>0</v>
      </c>
      <c r="CK371" s="175">
        <f>IF($R371=CH$17,CI371,0)</f>
        <v>0</v>
      </c>
      <c r="CL371" s="173">
        <v>690</v>
      </c>
      <c r="CM371" s="173">
        <v>0</v>
      </c>
      <c r="CN371" s="176"/>
    </row>
    <row r="372" ht="15.75" customHeight="1">
      <c r="A372" t="s" s="179">
        <v>3158</v>
      </c>
      <c r="B372" t="s" s="180">
        <v>101</v>
      </c>
      <c r="C372" t="s" s="180">
        <v>1417</v>
      </c>
      <c r="D372" t="s" s="181">
        <v>104</v>
      </c>
      <c r="E372" t="s" s="188">
        <v>79</v>
      </c>
      <c r="F372" t="s" s="146">
        <v>46</v>
      </c>
      <c r="G372" t="s" s="146">
        <v>563</v>
      </c>
      <c r="H372" t="s" s="146">
        <v>1038</v>
      </c>
      <c r="I372" t="s" s="146">
        <v>49</v>
      </c>
      <c r="J372" t="s" s="146">
        <v>1733</v>
      </c>
      <c r="K372" t="s" s="183">
        <f>_xlfn.IFS(Q372=0,O372,T372=1,R372,U372=1,AA372,V372=1,AD372)</f>
        <v>2943</v>
      </c>
      <c r="L372" s="189">
        <f>_xlfn.IFS(Q372=0,P372,T372=1,S372,U372=1,AB372,V372=1,AE372)</f>
        <v>7.4606146</v>
      </c>
      <c r="M372" t="s" s="146">
        <f>IF(O372="Lab","over","under")</f>
        <v>2429</v>
      </c>
      <c r="N372" s="145">
        <v>0</v>
      </c>
      <c r="O372" t="s" s="184">
        <v>28</v>
      </c>
      <c r="P372" s="147">
        <f>AQ372</f>
        <v>36.4848663315315</v>
      </c>
      <c r="Q372" s="145">
        <f>T372+U372+V372</f>
        <v>1</v>
      </c>
      <c r="R372" t="s" s="185">
        <v>27</v>
      </c>
      <c r="S372" s="147">
        <f>AO372</f>
        <v>32.5347580085396</v>
      </c>
      <c r="T372" s="145">
        <v>0</v>
      </c>
      <c r="U372" s="138"/>
      <c r="V372" s="145">
        <v>1</v>
      </c>
      <c r="W372" s="138"/>
      <c r="X372" t="s" s="146">
        <f>IF($A372=Y372,"ok","bad")</f>
        <v>2430</v>
      </c>
      <c r="Y372" t="s" s="146">
        <v>3158</v>
      </c>
      <c r="Z372" t="s" s="146">
        <v>1417</v>
      </c>
      <c r="AA372" t="s" s="186">
        <v>2365</v>
      </c>
      <c r="AB372" s="141">
        <f>100*AC372</f>
        <v>17.5756683</v>
      </c>
      <c r="AC372" s="190">
        <v>0.175756683</v>
      </c>
      <c r="AD372" t="s" s="187">
        <v>31</v>
      </c>
      <c r="AE372" s="141">
        <v>7.4606146</v>
      </c>
      <c r="AF372" s="190">
        <v>0.074606146</v>
      </c>
      <c r="AG372" s="138"/>
      <c r="AH372" s="145">
        <v>69917</v>
      </c>
      <c r="AI372" s="145">
        <v>47543</v>
      </c>
      <c r="AJ372" s="145">
        <v>153</v>
      </c>
      <c r="AK372" s="145">
        <v>1878</v>
      </c>
      <c r="AL372" s="145">
        <v>15468</v>
      </c>
      <c r="AM372" s="148">
        <f>100*AL372/$AI372</f>
        <v>32.5347580085396</v>
      </c>
      <c r="AN372" s="145">
        <f>IF(AM372&gt;$AI$8,1,0)</f>
        <v>0</v>
      </c>
      <c r="AO372" s="148">
        <f>IF($R372=AL$17,AM372,0)</f>
        <v>32.5347580085396</v>
      </c>
      <c r="AP372" s="145">
        <v>17346</v>
      </c>
      <c r="AQ372" s="148">
        <f>100*AP372/$AI372</f>
        <v>36.4848663315315</v>
      </c>
      <c r="AR372" s="145">
        <f>IF(AQ372&gt;$AI$8,1,0)</f>
        <v>0</v>
      </c>
      <c r="AS372" s="148">
        <f>IF($R372=AP$17,AQ372,0)</f>
        <v>0</v>
      </c>
      <c r="AT372" s="145">
        <v>2361</v>
      </c>
      <c r="AU372" s="148">
        <f>100*AT372/$AI372</f>
        <v>4.96603075110952</v>
      </c>
      <c r="AV372" s="145">
        <f>IF(AU372&gt;$AI$8,1,0)</f>
        <v>0</v>
      </c>
      <c r="AW372" s="148">
        <f>IF($R372=AT$17,AU372,0)</f>
        <v>0</v>
      </c>
      <c r="AX372" s="145">
        <v>8356</v>
      </c>
      <c r="AY372" s="148">
        <f>100*AX372/$AI372</f>
        <v>17.5756683423427</v>
      </c>
      <c r="AZ372" s="145">
        <f>IF(AY372&gt;$AI$8,1,0)</f>
        <v>0</v>
      </c>
      <c r="BA372" s="148">
        <f>IF($R372=AX$17,AY372,0)</f>
        <v>0</v>
      </c>
      <c r="BB372" s="145">
        <v>3547</v>
      </c>
      <c r="BC372" s="148">
        <f>100*BB372/$AI372</f>
        <v>7.46061460151863</v>
      </c>
      <c r="BD372" s="145">
        <f>IF(BC372&gt;$AI$8,1,0)</f>
        <v>0</v>
      </c>
      <c r="BE372" s="148">
        <f>IF($R372=BB$17,BC372,0)</f>
        <v>0</v>
      </c>
      <c r="BF372" s="145">
        <v>0</v>
      </c>
      <c r="BG372" s="148">
        <f>100*BF372/$AI372</f>
        <v>0</v>
      </c>
      <c r="BH372" s="145">
        <f>IF(BG372&gt;$AI$8,1,0)</f>
        <v>0</v>
      </c>
      <c r="BI372" s="148">
        <f>IF($R372=BF$17,BG372,0)</f>
        <v>0</v>
      </c>
      <c r="BJ372" s="145">
        <v>0</v>
      </c>
      <c r="BK372" s="148">
        <f>100*BJ372/$AI372</f>
        <v>0</v>
      </c>
      <c r="BL372" s="145">
        <f>IF(BK372&gt;$AI$8,1,0)</f>
        <v>0</v>
      </c>
      <c r="BM372" s="148">
        <f>IF($R372=BJ$17,BK372,0)</f>
        <v>0</v>
      </c>
      <c r="BN372" s="145">
        <v>0</v>
      </c>
      <c r="BO372" s="148">
        <f>100*BN372/$AI372</f>
        <v>0</v>
      </c>
      <c r="BP372" s="145">
        <f>IF(BO372&gt;$AI$8,1,0)</f>
        <v>0</v>
      </c>
      <c r="BQ372" s="148">
        <f>IF($R372=BN$17,BO372,0)</f>
        <v>0</v>
      </c>
      <c r="BR372" s="145">
        <v>0</v>
      </c>
      <c r="BS372" s="148">
        <f>100*BR372/$AI372</f>
        <v>0</v>
      </c>
      <c r="BT372" s="145">
        <f>IF(BS372&gt;$AI$8,1,0)</f>
        <v>0</v>
      </c>
      <c r="BU372" s="148">
        <f>IF($R372=BR$17,BS372,0)</f>
        <v>0</v>
      </c>
      <c r="BV372" s="145">
        <v>0</v>
      </c>
      <c r="BW372" s="148">
        <f>100*BV372/$AI372</f>
        <v>0</v>
      </c>
      <c r="BX372" s="145">
        <f>IF(BW372&gt;$AI$8,1,0)</f>
        <v>0</v>
      </c>
      <c r="BY372" s="148">
        <f>IF($R372=BV$17,BW372,0)</f>
        <v>0</v>
      </c>
      <c r="BZ372" s="145">
        <v>0</v>
      </c>
      <c r="CA372" s="148">
        <f>100*BZ372/$AI372</f>
        <v>0</v>
      </c>
      <c r="CB372" s="145">
        <f>IF(CA372&gt;$AI$8,1,0)</f>
        <v>0</v>
      </c>
      <c r="CC372" s="148">
        <f>IF($R372=BZ$17,CA372,0)</f>
        <v>0</v>
      </c>
      <c r="CD372" s="145">
        <v>0</v>
      </c>
      <c r="CE372" s="148">
        <f>100*CD372/$AI372</f>
        <v>0</v>
      </c>
      <c r="CF372" s="145">
        <f>IF(CE372&gt;$AI$8,1,0)</f>
        <v>0</v>
      </c>
      <c r="CG372" s="148">
        <f>IF($R372=CD$17,CE372,0)</f>
        <v>0</v>
      </c>
      <c r="CH372" s="145">
        <v>0</v>
      </c>
      <c r="CI372" s="148">
        <f>100*CH372/$AI372</f>
        <v>0</v>
      </c>
      <c r="CJ372" s="145">
        <f>IF(CI372&gt;$AI$8,1,0)</f>
        <v>0</v>
      </c>
      <c r="CK372" s="148">
        <f>IF($R372=CH$17,CI372,0)</f>
        <v>0</v>
      </c>
      <c r="CL372" s="145">
        <v>721</v>
      </c>
      <c r="CM372" s="145">
        <v>0</v>
      </c>
      <c r="CN372" s="149"/>
    </row>
    <row r="373" ht="15.75" customHeight="1">
      <c r="A373" t="s" s="179">
        <v>3159</v>
      </c>
      <c r="B373" t="s" s="180">
        <v>101</v>
      </c>
      <c r="C373" t="s" s="180">
        <v>485</v>
      </c>
      <c r="D373" t="s" s="181">
        <v>104</v>
      </c>
      <c r="E373" t="s" s="182">
        <v>79</v>
      </c>
      <c r="F373" t="s" s="130">
        <v>46</v>
      </c>
      <c r="G373" t="s" s="130">
        <v>3160</v>
      </c>
      <c r="H373" t="s" s="130">
        <v>856</v>
      </c>
      <c r="I373" t="s" s="130">
        <v>64</v>
      </c>
      <c r="J373" t="s" s="130">
        <v>1733</v>
      </c>
      <c r="K373" t="s" s="183">
        <f>_xlfn.IFS(Q373=0,O373,T373=1,R373,U373=1,AA373,V373=1,AD373)</f>
        <v>2365</v>
      </c>
      <c r="L373" s="189">
        <f>_xlfn.IFS(Q373=0,P373,T373=1,S373,U373=1,AB373,V373=1,AE373)</f>
        <v>17.5634433</v>
      </c>
      <c r="M373" t="s" s="130">
        <f>IF(O373="Lab","over","under")</f>
        <v>2429</v>
      </c>
      <c r="N373" s="173">
        <v>0</v>
      </c>
      <c r="O373" t="s" s="184">
        <v>28</v>
      </c>
      <c r="P373" s="131">
        <f>AQ373</f>
        <v>40.8900873782349</v>
      </c>
      <c r="Q373" s="173">
        <f>T373+U373+V373</f>
        <v>1</v>
      </c>
      <c r="R373" t="s" s="185">
        <v>27</v>
      </c>
      <c r="S373" s="131">
        <f>AO373</f>
        <v>23.3245537020778</v>
      </c>
      <c r="T373" s="169"/>
      <c r="U373" s="173">
        <v>1</v>
      </c>
      <c r="V373" s="169"/>
      <c r="W373" s="169"/>
      <c r="X373" t="s" s="130">
        <f>IF($A373=Y373,"ok","bad")</f>
        <v>2430</v>
      </c>
      <c r="Y373" t="s" s="130">
        <v>3159</v>
      </c>
      <c r="Z373" t="s" s="130">
        <v>485</v>
      </c>
      <c r="AA373" t="s" s="186">
        <v>2365</v>
      </c>
      <c r="AB373" s="125">
        <f>100*AC373</f>
        <v>17.5634433</v>
      </c>
      <c r="AC373" s="191">
        <v>0.175634433</v>
      </c>
      <c r="AD373" t="s" s="187">
        <v>29</v>
      </c>
      <c r="AE373" s="125">
        <v>7.9581086</v>
      </c>
      <c r="AF373" s="191">
        <v>0.079581086</v>
      </c>
      <c r="AG373" s="169"/>
      <c r="AH373" s="173">
        <v>70440</v>
      </c>
      <c r="AI373" s="173">
        <v>47838</v>
      </c>
      <c r="AJ373" s="173">
        <v>165</v>
      </c>
      <c r="AK373" s="173">
        <v>8403</v>
      </c>
      <c r="AL373" s="173">
        <v>11158</v>
      </c>
      <c r="AM373" s="175">
        <f>100*AL373/$AI373</f>
        <v>23.3245537020778</v>
      </c>
      <c r="AN373" s="173">
        <f>IF(AM373&gt;$AI$8,1,0)</f>
        <v>0</v>
      </c>
      <c r="AO373" s="175">
        <f>IF($R373=AL$17,AM373,0)</f>
        <v>23.3245537020778</v>
      </c>
      <c r="AP373" s="173">
        <v>19561</v>
      </c>
      <c r="AQ373" s="175">
        <f>100*AP373/$AI373</f>
        <v>40.8900873782349</v>
      </c>
      <c r="AR373" s="173">
        <f>IF(AQ373&gt;$AI$8,1,0)</f>
        <v>0</v>
      </c>
      <c r="AS373" s="175">
        <f>IF($R373=AP$17,AQ373,0)</f>
        <v>0</v>
      </c>
      <c r="AT373" s="173">
        <v>3807</v>
      </c>
      <c r="AU373" s="175">
        <f>100*AT373/$AI373</f>
        <v>7.95810861658096</v>
      </c>
      <c r="AV373" s="173">
        <f>IF(AU373&gt;$AI$8,1,0)</f>
        <v>0</v>
      </c>
      <c r="AW373" s="175">
        <f>IF($R373=AT$17,AU373,0)</f>
        <v>0</v>
      </c>
      <c r="AX373" s="173">
        <v>8402</v>
      </c>
      <c r="AY373" s="175">
        <f>100*AX373/$AI373</f>
        <v>17.5634432877629</v>
      </c>
      <c r="AZ373" s="173">
        <f>IF(AY373&gt;$AI$8,1,0)</f>
        <v>0</v>
      </c>
      <c r="BA373" s="175">
        <f>IF($R373=AX$17,AY373,0)</f>
        <v>0</v>
      </c>
      <c r="BB373" s="173">
        <v>3488</v>
      </c>
      <c r="BC373" s="175">
        <f>100*BB373/$AI373</f>
        <v>7.29127471884276</v>
      </c>
      <c r="BD373" s="173">
        <f>IF(BC373&gt;$AI$8,1,0)</f>
        <v>0</v>
      </c>
      <c r="BE373" s="175">
        <f>IF($R373=BB$17,BC373,0)</f>
        <v>0</v>
      </c>
      <c r="BF373" s="173">
        <v>0</v>
      </c>
      <c r="BG373" s="175">
        <f>100*BF373/$AI373</f>
        <v>0</v>
      </c>
      <c r="BH373" s="173">
        <f>IF(BG373&gt;$AI$8,1,0)</f>
        <v>0</v>
      </c>
      <c r="BI373" s="175">
        <f>IF($R373=BF$17,BG373,0)</f>
        <v>0</v>
      </c>
      <c r="BJ373" s="173">
        <v>0</v>
      </c>
      <c r="BK373" s="175">
        <f>100*BJ373/$AI373</f>
        <v>0</v>
      </c>
      <c r="BL373" s="173">
        <f>IF(BK373&gt;$AI$8,1,0)</f>
        <v>0</v>
      </c>
      <c r="BM373" s="175">
        <f>IF($R373=BJ$17,BK373,0)</f>
        <v>0</v>
      </c>
      <c r="BN373" s="173">
        <v>0</v>
      </c>
      <c r="BO373" s="175">
        <f>100*BN373/$AI373</f>
        <v>0</v>
      </c>
      <c r="BP373" s="173">
        <f>IF(BO373&gt;$AI$8,1,0)</f>
        <v>0</v>
      </c>
      <c r="BQ373" s="175">
        <f>IF($R373=BN$17,BO373,0)</f>
        <v>0</v>
      </c>
      <c r="BR373" s="173">
        <v>0</v>
      </c>
      <c r="BS373" s="175">
        <f>100*BR373/$AI373</f>
        <v>0</v>
      </c>
      <c r="BT373" s="173">
        <f>IF(BS373&gt;$AI$8,1,0)</f>
        <v>0</v>
      </c>
      <c r="BU373" s="175">
        <f>IF($R373=BR$17,BS373,0)</f>
        <v>0</v>
      </c>
      <c r="BV373" s="173">
        <v>0</v>
      </c>
      <c r="BW373" s="175">
        <f>100*BV373/$AI373</f>
        <v>0</v>
      </c>
      <c r="BX373" s="173">
        <f>IF(BW373&gt;$AI$8,1,0)</f>
        <v>0</v>
      </c>
      <c r="BY373" s="175">
        <f>IF($R373=BV$17,BW373,0)</f>
        <v>0</v>
      </c>
      <c r="BZ373" s="173">
        <v>0</v>
      </c>
      <c r="CA373" s="175">
        <f>100*BZ373/$AI373</f>
        <v>0</v>
      </c>
      <c r="CB373" s="173">
        <f>IF(CA373&gt;$AI$8,1,0)</f>
        <v>0</v>
      </c>
      <c r="CC373" s="175">
        <f>IF($R373=BZ$17,CA373,0)</f>
        <v>0</v>
      </c>
      <c r="CD373" s="173">
        <v>0</v>
      </c>
      <c r="CE373" s="175">
        <f>100*CD373/$AI373</f>
        <v>0</v>
      </c>
      <c r="CF373" s="173">
        <f>IF(CE373&gt;$AI$8,1,0)</f>
        <v>0</v>
      </c>
      <c r="CG373" s="175">
        <f>IF($R373=CD$17,CE373,0)</f>
        <v>0</v>
      </c>
      <c r="CH373" s="173">
        <v>0</v>
      </c>
      <c r="CI373" s="175">
        <f>100*CH373/$AI373</f>
        <v>0</v>
      </c>
      <c r="CJ373" s="173">
        <f>IF(CI373&gt;$AI$8,1,0)</f>
        <v>0</v>
      </c>
      <c r="CK373" s="175">
        <f>IF($R373=CH$17,CI373,0)</f>
        <v>0</v>
      </c>
      <c r="CL373" s="173">
        <v>0</v>
      </c>
      <c r="CM373" s="173">
        <v>0</v>
      </c>
      <c r="CN373" s="176"/>
    </row>
    <row r="374" ht="15.75" customHeight="1">
      <c r="A374" t="s" s="179">
        <v>3161</v>
      </c>
      <c r="B374" t="s" s="180">
        <v>183</v>
      </c>
      <c r="C374" t="s" s="180">
        <v>3162</v>
      </c>
      <c r="D374" t="s" s="181">
        <v>186</v>
      </c>
      <c r="E374" t="s" s="188">
        <v>79</v>
      </c>
      <c r="F374" t="s" s="146">
        <v>46</v>
      </c>
      <c r="G374" t="s" s="146">
        <v>428</v>
      </c>
      <c r="H374" t="s" s="146">
        <v>3163</v>
      </c>
      <c r="I374" t="s" s="146">
        <v>64</v>
      </c>
      <c r="J374" t="s" s="146">
        <v>1733</v>
      </c>
      <c r="K374" t="s" s="183">
        <f>_xlfn.IFS(Q374=0,O374,T374=1,R374,U374=1,AA374,V374=1,AD374)</f>
        <v>2365</v>
      </c>
      <c r="L374" s="189">
        <f>_xlfn.IFS(Q374=0,P374,T374=1,S374,U374=1,AB374,V374=1,AE374)</f>
        <v>17.5285047</v>
      </c>
      <c r="M374" t="s" s="146">
        <f>IF(O374="Lab","over","under")</f>
        <v>2429</v>
      </c>
      <c r="N374" s="145">
        <v>0</v>
      </c>
      <c r="O374" t="s" s="184">
        <v>28</v>
      </c>
      <c r="P374" s="147">
        <f>AQ374</f>
        <v>32.5247040938213</v>
      </c>
      <c r="Q374" s="145">
        <f>T374+U374+V374</f>
        <v>1</v>
      </c>
      <c r="R374" t="s" s="185">
        <v>27</v>
      </c>
      <c r="S374" s="147">
        <f>AO374</f>
        <v>31.0761211857965</v>
      </c>
      <c r="T374" s="138"/>
      <c r="U374" s="145">
        <v>1</v>
      </c>
      <c r="V374" s="138"/>
      <c r="W374" s="138"/>
      <c r="X374" t="s" s="146">
        <f>IF($A374=Y374,"ok","bad")</f>
        <v>2430</v>
      </c>
      <c r="Y374" t="s" s="146">
        <v>3161</v>
      </c>
      <c r="Z374" t="s" s="146">
        <v>3162</v>
      </c>
      <c r="AA374" t="s" s="186">
        <v>2365</v>
      </c>
      <c r="AB374" s="141">
        <f>100*AC374</f>
        <v>17.5285047</v>
      </c>
      <c r="AC374" s="190">
        <v>0.175285047</v>
      </c>
      <c r="AD374" t="s" s="187">
        <v>29</v>
      </c>
      <c r="AE374" s="141">
        <v>14.1101097</v>
      </c>
      <c r="AF374" s="190">
        <v>0.141101097</v>
      </c>
      <c r="AG374" s="138"/>
      <c r="AH374" s="145">
        <v>76742</v>
      </c>
      <c r="AI374" s="145">
        <v>46045</v>
      </c>
      <c r="AJ374" s="145">
        <v>171</v>
      </c>
      <c r="AK374" s="145">
        <v>667</v>
      </c>
      <c r="AL374" s="145">
        <v>14309</v>
      </c>
      <c r="AM374" s="148">
        <f>100*AL374/$AI374</f>
        <v>31.0761211857965</v>
      </c>
      <c r="AN374" s="145">
        <f>IF(AM374&gt;$AI$8,1,0)</f>
        <v>0</v>
      </c>
      <c r="AO374" s="148">
        <f>IF($R374=AL$17,AM374,0)</f>
        <v>31.0761211857965</v>
      </c>
      <c r="AP374" s="145">
        <v>14976</v>
      </c>
      <c r="AQ374" s="148">
        <f>100*AP374/$AI374</f>
        <v>32.5247040938213</v>
      </c>
      <c r="AR374" s="145">
        <f>IF(AQ374&gt;$AI$8,1,0)</f>
        <v>0</v>
      </c>
      <c r="AS374" s="148">
        <f>IF($R374=AP$17,AQ374,0)</f>
        <v>0</v>
      </c>
      <c r="AT374" s="145">
        <v>6497</v>
      </c>
      <c r="AU374" s="148">
        <f>100*AT374/$AI374</f>
        <v>14.1101096753176</v>
      </c>
      <c r="AV374" s="145">
        <f>IF(AU374&gt;$AI$8,1,0)</f>
        <v>0</v>
      </c>
      <c r="AW374" s="148">
        <f>IF($R374=AT$17,AU374,0)</f>
        <v>0</v>
      </c>
      <c r="AX374" s="145">
        <v>8071</v>
      </c>
      <c r="AY374" s="148">
        <f>100*AX374/$AI374</f>
        <v>17.5285047236399</v>
      </c>
      <c r="AZ374" s="145">
        <f>IF(AY374&gt;$AI$8,1,0)</f>
        <v>0</v>
      </c>
      <c r="BA374" s="148">
        <f>IF($R374=AX$17,AY374,0)</f>
        <v>0</v>
      </c>
      <c r="BB374" s="145">
        <v>2115</v>
      </c>
      <c r="BC374" s="148">
        <f>100*BB374/$AI374</f>
        <v>4.59333260940384</v>
      </c>
      <c r="BD374" s="145">
        <f>IF(BC374&gt;$AI$8,1,0)</f>
        <v>0</v>
      </c>
      <c r="BE374" s="148">
        <f>IF($R374=BB$17,BC374,0)</f>
        <v>0</v>
      </c>
      <c r="BF374" s="145">
        <v>0</v>
      </c>
      <c r="BG374" s="148">
        <f>100*BF374/$AI374</f>
        <v>0</v>
      </c>
      <c r="BH374" s="145">
        <f>IF(BG374&gt;$AI$8,1,0)</f>
        <v>0</v>
      </c>
      <c r="BI374" s="148">
        <f>IF($R374=BF$17,BG374,0)</f>
        <v>0</v>
      </c>
      <c r="BJ374" s="145">
        <v>0</v>
      </c>
      <c r="BK374" s="148">
        <f>100*BJ374/$AI374</f>
        <v>0</v>
      </c>
      <c r="BL374" s="145">
        <f>IF(BK374&gt;$AI$8,1,0)</f>
        <v>0</v>
      </c>
      <c r="BM374" s="148">
        <f>IF($R374=BJ$17,BK374,0)</f>
        <v>0</v>
      </c>
      <c r="BN374" s="145">
        <v>0</v>
      </c>
      <c r="BO374" s="148">
        <f>100*BN374/$AI374</f>
        <v>0</v>
      </c>
      <c r="BP374" s="145">
        <f>IF(BO374&gt;$AI$8,1,0)</f>
        <v>0</v>
      </c>
      <c r="BQ374" s="148">
        <f>IF($R374=BN$17,BO374,0)</f>
        <v>0</v>
      </c>
      <c r="BR374" s="145">
        <v>0</v>
      </c>
      <c r="BS374" s="148">
        <f>100*BR374/$AI374</f>
        <v>0</v>
      </c>
      <c r="BT374" s="145">
        <f>IF(BS374&gt;$AI$8,1,0)</f>
        <v>0</v>
      </c>
      <c r="BU374" s="148">
        <f>IF($R374=BR$17,BS374,0)</f>
        <v>0</v>
      </c>
      <c r="BV374" s="145">
        <v>0</v>
      </c>
      <c r="BW374" s="148">
        <f>100*BV374/$AI374</f>
        <v>0</v>
      </c>
      <c r="BX374" s="145">
        <f>IF(BW374&gt;$AI$8,1,0)</f>
        <v>0</v>
      </c>
      <c r="BY374" s="148">
        <f>IF($R374=BV$17,BW374,0)</f>
        <v>0</v>
      </c>
      <c r="BZ374" s="145">
        <v>0</v>
      </c>
      <c r="CA374" s="148">
        <f>100*BZ374/$AI374</f>
        <v>0</v>
      </c>
      <c r="CB374" s="145">
        <f>IF(CA374&gt;$AI$8,1,0)</f>
        <v>0</v>
      </c>
      <c r="CC374" s="148">
        <f>IF($R374=BZ$17,CA374,0)</f>
        <v>0</v>
      </c>
      <c r="CD374" s="145">
        <v>0</v>
      </c>
      <c r="CE374" s="148">
        <f>100*CD374/$AI374</f>
        <v>0</v>
      </c>
      <c r="CF374" s="145">
        <f>IF(CE374&gt;$AI$8,1,0)</f>
        <v>0</v>
      </c>
      <c r="CG374" s="148">
        <f>IF($R374=CD$17,CE374,0)</f>
        <v>0</v>
      </c>
      <c r="CH374" s="145">
        <v>0</v>
      </c>
      <c r="CI374" s="148">
        <f>100*CH374/$AI374</f>
        <v>0</v>
      </c>
      <c r="CJ374" s="145">
        <f>IF(CI374&gt;$AI$8,1,0)</f>
        <v>0</v>
      </c>
      <c r="CK374" s="148">
        <f>IF($R374=CH$17,CI374,0)</f>
        <v>0</v>
      </c>
      <c r="CL374" s="145">
        <v>1303</v>
      </c>
      <c r="CM374" s="145">
        <v>0</v>
      </c>
      <c r="CN374" s="149"/>
    </row>
    <row r="375" ht="15.75" customHeight="1">
      <c r="A375" t="s" s="179">
        <v>3164</v>
      </c>
      <c r="B375" t="s" s="180">
        <v>90</v>
      </c>
      <c r="C375" t="s" s="180">
        <v>3165</v>
      </c>
      <c r="D375" t="s" s="181">
        <v>93</v>
      </c>
      <c r="E375" t="s" s="182">
        <v>79</v>
      </c>
      <c r="F375" t="s" s="130">
        <v>46</v>
      </c>
      <c r="G375" t="s" s="130">
        <v>563</v>
      </c>
      <c r="H375" t="s" s="130">
        <v>3166</v>
      </c>
      <c r="I375" t="s" s="130">
        <v>49</v>
      </c>
      <c r="J375" t="s" s="130">
        <v>1733</v>
      </c>
      <c r="K375" t="s" s="183">
        <f>_xlfn.IFS(Q375=0,O375,T375=1,R375,U375=1,AA375,V375=1,AD375)</f>
        <v>27</v>
      </c>
      <c r="L375" s="189">
        <f>_xlfn.IFS(Q375=0,P375,T375=1,S375,U375=1,AB375,V375=1,AE375)</f>
        <v>32.5683363990247</v>
      </c>
      <c r="M375" t="s" s="130">
        <f>IF(O375="Lab","over","under")</f>
        <v>2429</v>
      </c>
      <c r="N375" s="173">
        <v>0</v>
      </c>
      <c r="O375" t="s" s="184">
        <v>28</v>
      </c>
      <c r="P375" s="131">
        <f>AQ375</f>
        <v>34.4975830944946</v>
      </c>
      <c r="Q375" s="173">
        <f>T375+U375+V375</f>
        <v>1</v>
      </c>
      <c r="R375" t="s" s="185">
        <v>27</v>
      </c>
      <c r="S375" s="131">
        <f>AO375</f>
        <v>32.5683363990247</v>
      </c>
      <c r="T375" s="173">
        <v>1</v>
      </c>
      <c r="U375" s="169"/>
      <c r="V375" s="169"/>
      <c r="W375" s="169"/>
      <c r="X375" t="s" s="130">
        <f>IF($A375=Y375,"ok","bad")</f>
        <v>2430</v>
      </c>
      <c r="Y375" t="s" s="130">
        <v>3164</v>
      </c>
      <c r="Z375" t="s" s="130">
        <v>3165</v>
      </c>
      <c r="AA375" t="s" s="186">
        <v>2365</v>
      </c>
      <c r="AB375" s="125">
        <f>100*AC375</f>
        <v>17.4765795</v>
      </c>
      <c r="AC375" s="191">
        <v>0.174765795</v>
      </c>
      <c r="AD375" t="s" s="187">
        <v>217</v>
      </c>
      <c r="AE375" s="125">
        <v>6.6475596</v>
      </c>
      <c r="AF375" s="191">
        <v>0.066475596</v>
      </c>
      <c r="AG375" s="169"/>
      <c r="AH375" s="173">
        <v>78796</v>
      </c>
      <c r="AI375" s="173">
        <v>46754</v>
      </c>
      <c r="AJ375" s="173">
        <v>158</v>
      </c>
      <c r="AK375" s="173">
        <v>902</v>
      </c>
      <c r="AL375" s="173">
        <v>15227</v>
      </c>
      <c r="AM375" s="175">
        <f>100*AL375/$AI375</f>
        <v>32.5683363990247</v>
      </c>
      <c r="AN375" s="173">
        <f>IF(AM375&gt;$AI$8,1,0)</f>
        <v>0</v>
      </c>
      <c r="AO375" s="175">
        <f>IF($R375=AL$17,AM375,0)</f>
        <v>32.5683363990247</v>
      </c>
      <c r="AP375" s="173">
        <v>16129</v>
      </c>
      <c r="AQ375" s="175">
        <f>100*AP375/$AI375</f>
        <v>34.4975830944946</v>
      </c>
      <c r="AR375" s="173">
        <f>IF(AQ375&gt;$AI$8,1,0)</f>
        <v>0</v>
      </c>
      <c r="AS375" s="175">
        <f>IF($R375=AP$17,AQ375,0)</f>
        <v>0</v>
      </c>
      <c r="AT375" s="173">
        <v>2039</v>
      </c>
      <c r="AU375" s="175">
        <f>100*AT375/$AI375</f>
        <v>4.36112418188818</v>
      </c>
      <c r="AV375" s="173">
        <f>IF(AU375&gt;$AI$8,1,0)</f>
        <v>0</v>
      </c>
      <c r="AW375" s="175">
        <f>IF($R375=AT$17,AU375,0)</f>
        <v>0</v>
      </c>
      <c r="AX375" s="173">
        <v>8171</v>
      </c>
      <c r="AY375" s="175">
        <f>100*AX375/$AI375</f>
        <v>17.4765795439962</v>
      </c>
      <c r="AZ375" s="173">
        <f>IF(AY375&gt;$AI$8,1,0)</f>
        <v>0</v>
      </c>
      <c r="BA375" s="175">
        <f>IF($R375=AX$17,AY375,0)</f>
        <v>0</v>
      </c>
      <c r="BB375" s="173">
        <v>1421</v>
      </c>
      <c r="BC375" s="175">
        <f>100*BB375/$AI375</f>
        <v>3.03931214441545</v>
      </c>
      <c r="BD375" s="173">
        <f>IF(BC375&gt;$AI$8,1,0)</f>
        <v>0</v>
      </c>
      <c r="BE375" s="175">
        <f>IF($R375=BB$17,BC375,0)</f>
        <v>0</v>
      </c>
      <c r="BF375" s="173">
        <v>0</v>
      </c>
      <c r="BG375" s="175">
        <f>100*BF375/$AI375</f>
        <v>0</v>
      </c>
      <c r="BH375" s="173">
        <f>IF(BG375&gt;$AI$8,1,0)</f>
        <v>0</v>
      </c>
      <c r="BI375" s="175">
        <f>IF($R375=BF$17,BG375,0)</f>
        <v>0</v>
      </c>
      <c r="BJ375" s="173">
        <v>0</v>
      </c>
      <c r="BK375" s="175">
        <f>100*BJ375/$AI375</f>
        <v>0</v>
      </c>
      <c r="BL375" s="173">
        <f>IF(BK375&gt;$AI$8,1,0)</f>
        <v>0</v>
      </c>
      <c r="BM375" s="175">
        <f>IF($R375=BJ$17,BK375,0)</f>
        <v>0</v>
      </c>
      <c r="BN375" s="173">
        <v>0</v>
      </c>
      <c r="BO375" s="175">
        <f>100*BN375/$AI375</f>
        <v>0</v>
      </c>
      <c r="BP375" s="173">
        <f>IF(BO375&gt;$AI$8,1,0)</f>
        <v>0</v>
      </c>
      <c r="BQ375" s="175">
        <f>IF($R375=BN$17,BO375,0)</f>
        <v>0</v>
      </c>
      <c r="BR375" s="173">
        <v>0</v>
      </c>
      <c r="BS375" s="175">
        <f>100*BR375/$AI375</f>
        <v>0</v>
      </c>
      <c r="BT375" s="173">
        <f>IF(BS375&gt;$AI$8,1,0)</f>
        <v>0</v>
      </c>
      <c r="BU375" s="175">
        <f>IF($R375=BR$17,BS375,0)</f>
        <v>0</v>
      </c>
      <c r="BV375" s="173">
        <v>0</v>
      </c>
      <c r="BW375" s="175">
        <f>100*BV375/$AI375</f>
        <v>0</v>
      </c>
      <c r="BX375" s="173">
        <f>IF(BW375&gt;$AI$8,1,0)</f>
        <v>0</v>
      </c>
      <c r="BY375" s="175">
        <f>IF($R375=BV$17,BW375,0)</f>
        <v>0</v>
      </c>
      <c r="BZ375" s="173">
        <v>0</v>
      </c>
      <c r="CA375" s="175">
        <f>100*BZ375/$AI375</f>
        <v>0</v>
      </c>
      <c r="CB375" s="173">
        <f>IF(CA375&gt;$AI$8,1,0)</f>
        <v>0</v>
      </c>
      <c r="CC375" s="175">
        <f>IF($R375=BZ$17,CA375,0)</f>
        <v>0</v>
      </c>
      <c r="CD375" s="173">
        <v>0</v>
      </c>
      <c r="CE375" s="175">
        <f>100*CD375/$AI375</f>
        <v>0</v>
      </c>
      <c r="CF375" s="173">
        <f>IF(CE375&gt;$AI$8,1,0)</f>
        <v>0</v>
      </c>
      <c r="CG375" s="175">
        <f>IF($R375=CD$17,CE375,0)</f>
        <v>0</v>
      </c>
      <c r="CH375" s="173">
        <v>0</v>
      </c>
      <c r="CI375" s="175">
        <f>100*CH375/$AI375</f>
        <v>0</v>
      </c>
      <c r="CJ375" s="173">
        <f>IF(CI375&gt;$AI$8,1,0)</f>
        <v>0</v>
      </c>
      <c r="CK375" s="175">
        <f>IF($R375=CH$17,CI375,0)</f>
        <v>0</v>
      </c>
      <c r="CL375" s="173">
        <v>0</v>
      </c>
      <c r="CM375" s="173">
        <v>0</v>
      </c>
      <c r="CN375" s="176"/>
    </row>
    <row r="376" ht="15.75" customHeight="1">
      <c r="A376" t="s" s="179">
        <v>3167</v>
      </c>
      <c r="B376" t="s" s="180">
        <v>183</v>
      </c>
      <c r="C376" t="s" s="180">
        <v>1124</v>
      </c>
      <c r="D376" t="s" s="181">
        <v>186</v>
      </c>
      <c r="E376" t="s" s="188">
        <v>79</v>
      </c>
      <c r="F376" t="s" s="146">
        <v>46</v>
      </c>
      <c r="G376" t="s" s="146">
        <v>157</v>
      </c>
      <c r="H376" t="s" s="146">
        <v>2728</v>
      </c>
      <c r="I376" t="s" s="146">
        <v>49</v>
      </c>
      <c r="J376" t="s" s="146">
        <v>1733</v>
      </c>
      <c r="K376" t="s" s="183">
        <f>_xlfn.IFS(Q376=0,O376,T376=1,R376,U376=1,AA376,V376=1,AD376)</f>
        <v>2365</v>
      </c>
      <c r="L376" s="189">
        <f>_xlfn.IFS(Q376=0,P376,T376=1,S376,U376=1,AB376,V376=1,AE376)</f>
        <v>17.4322118</v>
      </c>
      <c r="M376" t="s" s="146">
        <f>IF(O376="Lab","over","under")</f>
        <v>2429</v>
      </c>
      <c r="N376" s="145">
        <v>0</v>
      </c>
      <c r="O376" t="s" s="184">
        <v>28</v>
      </c>
      <c r="P376" s="147">
        <f>AQ376</f>
        <v>38.188083794323</v>
      </c>
      <c r="Q376" s="145">
        <f>T376+U376+V376</f>
        <v>1</v>
      </c>
      <c r="R376" t="s" s="185">
        <v>27</v>
      </c>
      <c r="S376" s="147">
        <f>AO376</f>
        <v>27.1764759227351</v>
      </c>
      <c r="T376" s="138"/>
      <c r="U376" s="145">
        <v>1</v>
      </c>
      <c r="V376" s="138"/>
      <c r="W376" s="138"/>
      <c r="X376" t="s" s="146">
        <f>IF($A376=Y376,"ok","bad")</f>
        <v>2430</v>
      </c>
      <c r="Y376" t="s" s="146">
        <v>3167</v>
      </c>
      <c r="Z376" t="s" s="146">
        <v>1124</v>
      </c>
      <c r="AA376" t="s" s="186">
        <v>2365</v>
      </c>
      <c r="AB376" s="141">
        <f>100*AC376</f>
        <v>17.4322118</v>
      </c>
      <c r="AC376" s="190">
        <v>0.174322118</v>
      </c>
      <c r="AD376" t="s" s="187">
        <v>29</v>
      </c>
      <c r="AE376" s="141">
        <v>11.5534597</v>
      </c>
      <c r="AF376" s="190">
        <v>0.115534597</v>
      </c>
      <c r="AG376" s="138"/>
      <c r="AH376" s="145">
        <v>71035</v>
      </c>
      <c r="AI376" s="145">
        <v>44108</v>
      </c>
      <c r="AJ376" s="145">
        <v>168</v>
      </c>
      <c r="AK376" s="145">
        <v>4857</v>
      </c>
      <c r="AL376" s="145">
        <v>11987</v>
      </c>
      <c r="AM376" s="148">
        <f>100*AL376/$AI376</f>
        <v>27.1764759227351</v>
      </c>
      <c r="AN376" s="145">
        <f>IF(AM376&gt;$AI$8,1,0)</f>
        <v>0</v>
      </c>
      <c r="AO376" s="148">
        <f>IF($R376=AL$17,AM376,0)</f>
        <v>27.1764759227351</v>
      </c>
      <c r="AP376" s="145">
        <v>16844</v>
      </c>
      <c r="AQ376" s="148">
        <f>100*AP376/$AI376</f>
        <v>38.188083794323</v>
      </c>
      <c r="AR376" s="145">
        <f>IF(AQ376&gt;$AI$8,1,0)</f>
        <v>0</v>
      </c>
      <c r="AS376" s="148">
        <f>IF($R376=AP$17,AQ376,0)</f>
        <v>0</v>
      </c>
      <c r="AT376" s="145">
        <v>5096</v>
      </c>
      <c r="AU376" s="148">
        <f>100*AT376/$AI376</f>
        <v>11.5534596898522</v>
      </c>
      <c r="AV376" s="145">
        <f>IF(AU376&gt;$AI$8,1,0)</f>
        <v>0</v>
      </c>
      <c r="AW376" s="148">
        <f>IF($R376=AT$17,AU376,0)</f>
        <v>0</v>
      </c>
      <c r="AX376" s="145">
        <v>7689</v>
      </c>
      <c r="AY376" s="148">
        <f>100*AX376/$AI376</f>
        <v>17.4322118436565</v>
      </c>
      <c r="AZ376" s="145">
        <f>IF(AY376&gt;$AI$8,1,0)</f>
        <v>0</v>
      </c>
      <c r="BA376" s="148">
        <f>IF($R376=AX$17,AY376,0)</f>
        <v>0</v>
      </c>
      <c r="BB376" s="145">
        <v>2492</v>
      </c>
      <c r="BC376" s="148">
        <f>100*BB376/$AI376</f>
        <v>5.64976874943321</v>
      </c>
      <c r="BD376" s="145">
        <f>IF(BC376&gt;$AI$8,1,0)</f>
        <v>0</v>
      </c>
      <c r="BE376" s="148">
        <f>IF($R376=BB$17,BC376,0)</f>
        <v>0</v>
      </c>
      <c r="BF376" s="145">
        <v>0</v>
      </c>
      <c r="BG376" s="148">
        <f>100*BF376/$AI376</f>
        <v>0</v>
      </c>
      <c r="BH376" s="145">
        <f>IF(BG376&gt;$AI$8,1,0)</f>
        <v>0</v>
      </c>
      <c r="BI376" s="148">
        <f>IF($R376=BF$17,BG376,0)</f>
        <v>0</v>
      </c>
      <c r="BJ376" s="145">
        <v>0</v>
      </c>
      <c r="BK376" s="148">
        <f>100*BJ376/$AI376</f>
        <v>0</v>
      </c>
      <c r="BL376" s="145">
        <f>IF(BK376&gt;$AI$8,1,0)</f>
        <v>0</v>
      </c>
      <c r="BM376" s="148">
        <f>IF($R376=BJ$17,BK376,0)</f>
        <v>0</v>
      </c>
      <c r="BN376" s="145">
        <v>0</v>
      </c>
      <c r="BO376" s="148">
        <f>100*BN376/$AI376</f>
        <v>0</v>
      </c>
      <c r="BP376" s="145">
        <f>IF(BO376&gt;$AI$8,1,0)</f>
        <v>0</v>
      </c>
      <c r="BQ376" s="148">
        <f>IF($R376=BN$17,BO376,0)</f>
        <v>0</v>
      </c>
      <c r="BR376" s="145">
        <v>0</v>
      </c>
      <c r="BS376" s="148">
        <f>100*BR376/$AI376</f>
        <v>0</v>
      </c>
      <c r="BT376" s="145">
        <f>IF(BS376&gt;$AI$8,1,0)</f>
        <v>0</v>
      </c>
      <c r="BU376" s="148">
        <f>IF($R376=BR$17,BS376,0)</f>
        <v>0</v>
      </c>
      <c r="BV376" s="145">
        <v>0</v>
      </c>
      <c r="BW376" s="148">
        <f>100*BV376/$AI376</f>
        <v>0</v>
      </c>
      <c r="BX376" s="145">
        <f>IF(BW376&gt;$AI$8,1,0)</f>
        <v>0</v>
      </c>
      <c r="BY376" s="148">
        <f>IF($R376=BV$17,BW376,0)</f>
        <v>0</v>
      </c>
      <c r="BZ376" s="145">
        <v>0</v>
      </c>
      <c r="CA376" s="148">
        <f>100*BZ376/$AI376</f>
        <v>0</v>
      </c>
      <c r="CB376" s="145">
        <f>IF(CA376&gt;$AI$8,1,0)</f>
        <v>0</v>
      </c>
      <c r="CC376" s="148">
        <f>IF($R376=BZ$17,CA376,0)</f>
        <v>0</v>
      </c>
      <c r="CD376" s="145">
        <v>0</v>
      </c>
      <c r="CE376" s="148">
        <f>100*CD376/$AI376</f>
        <v>0</v>
      </c>
      <c r="CF376" s="145">
        <f>IF(CE376&gt;$AI$8,1,0)</f>
        <v>0</v>
      </c>
      <c r="CG376" s="148">
        <f>IF($R376=CD$17,CE376,0)</f>
        <v>0</v>
      </c>
      <c r="CH376" s="145">
        <v>0</v>
      </c>
      <c r="CI376" s="148">
        <f>100*CH376/$AI376</f>
        <v>0</v>
      </c>
      <c r="CJ376" s="145">
        <f>IF(CI376&gt;$AI$8,1,0)</f>
        <v>0</v>
      </c>
      <c r="CK376" s="148">
        <f>IF($R376=CH$17,CI376,0)</f>
        <v>0</v>
      </c>
      <c r="CL376" s="145">
        <v>0</v>
      </c>
      <c r="CM376" s="145">
        <v>0</v>
      </c>
      <c r="CN376" s="149"/>
    </row>
    <row r="377" ht="15.75" customHeight="1">
      <c r="A377" t="s" s="179">
        <v>3168</v>
      </c>
      <c r="B377" t="s" s="180">
        <v>101</v>
      </c>
      <c r="C377" t="s" s="180">
        <v>1562</v>
      </c>
      <c r="D377" t="s" s="181">
        <v>104</v>
      </c>
      <c r="E377" t="s" s="182">
        <v>79</v>
      </c>
      <c r="F377" t="s" s="130">
        <v>46</v>
      </c>
      <c r="G377" t="s" s="130">
        <v>1854</v>
      </c>
      <c r="H377" t="s" s="130">
        <v>414</v>
      </c>
      <c r="I377" t="s" s="130">
        <v>64</v>
      </c>
      <c r="J377" t="s" s="130">
        <v>1733</v>
      </c>
      <c r="K377" t="s" s="183">
        <f>_xlfn.IFS(Q377=0,O377,T377=1,R377,U377=1,AA377,V377=1,AD377)</f>
        <v>27</v>
      </c>
      <c r="L377" s="189">
        <f>_xlfn.IFS(Q377=0,P377,T377=1,S377,U377=1,AB377,V377=1,AE377)</f>
        <v>34.5310251602494</v>
      </c>
      <c r="M377" t="s" s="130">
        <f>IF(O377="Lab","over","under")</f>
        <v>2429</v>
      </c>
      <c r="N377" s="173">
        <v>0</v>
      </c>
      <c r="O377" t="s" s="184">
        <v>28</v>
      </c>
      <c r="P377" s="131">
        <f>AQ377</f>
        <v>38.3530283870405</v>
      </c>
      <c r="Q377" s="173">
        <f>T377+U377+V377</f>
        <v>1</v>
      </c>
      <c r="R377" t="s" s="185">
        <v>27</v>
      </c>
      <c r="S377" s="131">
        <f>AO377</f>
        <v>34.5310251602494</v>
      </c>
      <c r="T377" s="173">
        <v>1</v>
      </c>
      <c r="U377" s="169"/>
      <c r="V377" s="169"/>
      <c r="W377" s="169"/>
      <c r="X377" t="s" s="130">
        <f>IF($A377=Y377,"ok","bad")</f>
        <v>2430</v>
      </c>
      <c r="Y377" t="s" s="130">
        <v>3168</v>
      </c>
      <c r="Z377" t="s" s="130">
        <v>1562</v>
      </c>
      <c r="AA377" t="s" s="186">
        <v>2365</v>
      </c>
      <c r="AB377" s="125">
        <f>100*AC377</f>
        <v>17.2219073</v>
      </c>
      <c r="AC377" s="191">
        <v>0.172219073</v>
      </c>
      <c r="AD377" t="s" s="187">
        <v>31</v>
      </c>
      <c r="AE377" s="125">
        <v>4.9513801</v>
      </c>
      <c r="AF377" s="191">
        <v>0.049513801</v>
      </c>
      <c r="AG377" s="169"/>
      <c r="AH377" s="173">
        <v>73234</v>
      </c>
      <c r="AI377" s="173">
        <v>45866</v>
      </c>
      <c r="AJ377" s="173">
        <v>120</v>
      </c>
      <c r="AK377" s="173">
        <v>1753</v>
      </c>
      <c r="AL377" s="173">
        <v>15838</v>
      </c>
      <c r="AM377" s="175">
        <f>100*AL377/$AI377</f>
        <v>34.5310251602494</v>
      </c>
      <c r="AN377" s="173">
        <f>IF(AM377&gt;$AI$8,1,0)</f>
        <v>0</v>
      </c>
      <c r="AO377" s="175">
        <f>IF($R377=AL$17,AM377,0)</f>
        <v>34.5310251602494</v>
      </c>
      <c r="AP377" s="173">
        <v>17591</v>
      </c>
      <c r="AQ377" s="175">
        <f>100*AP377/$AI377</f>
        <v>38.3530283870405</v>
      </c>
      <c r="AR377" s="173">
        <f>IF(AQ377&gt;$AI$8,1,0)</f>
        <v>0</v>
      </c>
      <c r="AS377" s="175">
        <f>IF($R377=AP$17,AQ377,0)</f>
        <v>0</v>
      </c>
      <c r="AT377" s="173">
        <v>2159</v>
      </c>
      <c r="AU377" s="175">
        <f>100*AT377/$AI377</f>
        <v>4.70719051148999</v>
      </c>
      <c r="AV377" s="173">
        <f>IF(AU377&gt;$AI$8,1,0)</f>
        <v>0</v>
      </c>
      <c r="AW377" s="175">
        <f>IF($R377=AT$17,AU377,0)</f>
        <v>0</v>
      </c>
      <c r="AX377" s="173">
        <v>7899</v>
      </c>
      <c r="AY377" s="175">
        <f>100*AX377/$AI377</f>
        <v>17.2219072951642</v>
      </c>
      <c r="AZ377" s="173">
        <f>IF(AY377&gt;$AI$8,1,0)</f>
        <v>0</v>
      </c>
      <c r="BA377" s="175">
        <f>IF($R377=AX$17,AY377,0)</f>
        <v>0</v>
      </c>
      <c r="BB377" s="173">
        <v>2271</v>
      </c>
      <c r="BC377" s="175">
        <f>100*BB377/$AI377</f>
        <v>4.951380107269</v>
      </c>
      <c r="BD377" s="173">
        <f>IF(BC377&gt;$AI$8,1,0)</f>
        <v>0</v>
      </c>
      <c r="BE377" s="175">
        <f>IF($R377=BB$17,BC377,0)</f>
        <v>0</v>
      </c>
      <c r="BF377" s="173">
        <v>0</v>
      </c>
      <c r="BG377" s="175">
        <f>100*BF377/$AI377</f>
        <v>0</v>
      </c>
      <c r="BH377" s="173">
        <f>IF(BG377&gt;$AI$8,1,0)</f>
        <v>0</v>
      </c>
      <c r="BI377" s="175">
        <f>IF($R377=BF$17,BG377,0)</f>
        <v>0</v>
      </c>
      <c r="BJ377" s="173">
        <v>0</v>
      </c>
      <c r="BK377" s="175">
        <f>100*BJ377/$AI377</f>
        <v>0</v>
      </c>
      <c r="BL377" s="173">
        <f>IF(BK377&gt;$AI$8,1,0)</f>
        <v>0</v>
      </c>
      <c r="BM377" s="175">
        <f>IF($R377=BJ$17,BK377,0)</f>
        <v>0</v>
      </c>
      <c r="BN377" s="173">
        <v>0</v>
      </c>
      <c r="BO377" s="175">
        <f>100*BN377/$AI377</f>
        <v>0</v>
      </c>
      <c r="BP377" s="173">
        <f>IF(BO377&gt;$AI$8,1,0)</f>
        <v>0</v>
      </c>
      <c r="BQ377" s="175">
        <f>IF($R377=BN$17,BO377,0)</f>
        <v>0</v>
      </c>
      <c r="BR377" s="173">
        <v>0</v>
      </c>
      <c r="BS377" s="175">
        <f>100*BR377/$AI377</f>
        <v>0</v>
      </c>
      <c r="BT377" s="173">
        <f>IF(BS377&gt;$AI$8,1,0)</f>
        <v>0</v>
      </c>
      <c r="BU377" s="175">
        <f>IF($R377=BR$17,BS377,0)</f>
        <v>0</v>
      </c>
      <c r="BV377" s="173">
        <v>0</v>
      </c>
      <c r="BW377" s="175">
        <f>100*BV377/$AI377</f>
        <v>0</v>
      </c>
      <c r="BX377" s="173">
        <f>IF(BW377&gt;$AI$8,1,0)</f>
        <v>0</v>
      </c>
      <c r="BY377" s="175">
        <f>IF($R377=BV$17,BW377,0)</f>
        <v>0</v>
      </c>
      <c r="BZ377" s="173">
        <v>0</v>
      </c>
      <c r="CA377" s="175">
        <f>100*BZ377/$AI377</f>
        <v>0</v>
      </c>
      <c r="CB377" s="173">
        <f>IF(CA377&gt;$AI$8,1,0)</f>
        <v>0</v>
      </c>
      <c r="CC377" s="175">
        <f>IF($R377=BZ$17,CA377,0)</f>
        <v>0</v>
      </c>
      <c r="CD377" s="173">
        <v>0</v>
      </c>
      <c r="CE377" s="175">
        <f>100*CD377/$AI377</f>
        <v>0</v>
      </c>
      <c r="CF377" s="173">
        <f>IF(CE377&gt;$AI$8,1,0)</f>
        <v>0</v>
      </c>
      <c r="CG377" s="175">
        <f>IF($R377=CD$17,CE377,0)</f>
        <v>0</v>
      </c>
      <c r="CH377" s="173">
        <v>0</v>
      </c>
      <c r="CI377" s="175">
        <f>100*CH377/$AI377</f>
        <v>0</v>
      </c>
      <c r="CJ377" s="173">
        <f>IF(CI377&gt;$AI$8,1,0)</f>
        <v>0</v>
      </c>
      <c r="CK377" s="175">
        <f>IF($R377=CH$17,CI377,0)</f>
        <v>0</v>
      </c>
      <c r="CL377" s="173">
        <v>0</v>
      </c>
      <c r="CM377" s="173">
        <v>0</v>
      </c>
      <c r="CN377" s="176"/>
    </row>
    <row r="378" ht="15.75" customHeight="1">
      <c r="A378" t="s" s="179">
        <v>3169</v>
      </c>
      <c r="B378" t="s" s="180">
        <v>42</v>
      </c>
      <c r="C378" t="s" s="180">
        <v>2309</v>
      </c>
      <c r="D378" t="s" s="181">
        <v>45</v>
      </c>
      <c r="E378" t="s" s="188">
        <v>45</v>
      </c>
      <c r="F378" t="s" s="146">
        <v>46</v>
      </c>
      <c r="G378" t="s" s="146">
        <v>124</v>
      </c>
      <c r="H378" t="s" s="146">
        <v>3170</v>
      </c>
      <c r="I378" t="s" s="146">
        <v>49</v>
      </c>
      <c r="J378" t="s" s="146">
        <v>1733</v>
      </c>
      <c r="K378" t="s" s="183">
        <f>_xlfn.IFS(Q378=0,O378,T378=1,R378,U378=1,AA378,V378=1,AD378)</f>
        <v>2365</v>
      </c>
      <c r="L378" s="189">
        <f>_xlfn.IFS(Q378=0,P378,T378=1,S378,U378=1,AB378,V378=1,AE378)</f>
        <v>17.1277834</v>
      </c>
      <c r="M378" t="s" s="146">
        <f>IF(O378="Lab","over","under")</f>
        <v>2429</v>
      </c>
      <c r="N378" s="145">
        <v>0</v>
      </c>
      <c r="O378" t="s" s="184">
        <v>28</v>
      </c>
      <c r="P378" s="147">
        <f>AQ378</f>
        <v>39.2242340177842</v>
      </c>
      <c r="Q378" s="145">
        <f>T378+U378+V378</f>
        <v>1</v>
      </c>
      <c r="R378" t="s" s="185">
        <v>27</v>
      </c>
      <c r="S378" s="147">
        <f>AO378</f>
        <v>24.491615683749</v>
      </c>
      <c r="T378" s="138"/>
      <c r="U378" s="145">
        <v>1</v>
      </c>
      <c r="V378" s="138"/>
      <c r="W378" s="138"/>
      <c r="X378" t="s" s="146">
        <f>IF($A378=Y378,"ok","bad")</f>
        <v>2430</v>
      </c>
      <c r="Y378" t="s" s="146">
        <v>3169</v>
      </c>
      <c r="Z378" t="s" s="146">
        <v>2309</v>
      </c>
      <c r="AA378" t="s" s="186">
        <v>2365</v>
      </c>
      <c r="AB378" s="141">
        <f>100*AC378</f>
        <v>17.1277834</v>
      </c>
      <c r="AC378" s="190">
        <v>0.171277834</v>
      </c>
      <c r="AD378" t="s" s="187">
        <v>33</v>
      </c>
      <c r="AE378" s="141">
        <v>10.2494241</v>
      </c>
      <c r="AF378" s="190">
        <v>0.102494241</v>
      </c>
      <c r="AG378" s="138"/>
      <c r="AH378" s="145">
        <v>70269</v>
      </c>
      <c r="AI378" s="145">
        <v>40373</v>
      </c>
      <c r="AJ378" s="145">
        <v>128</v>
      </c>
      <c r="AK378" s="145">
        <v>5948</v>
      </c>
      <c r="AL378" s="145">
        <v>9888</v>
      </c>
      <c r="AM378" s="148">
        <f>100*AL378/$AI378</f>
        <v>24.491615683749</v>
      </c>
      <c r="AN378" s="145">
        <f>IF(AM378&gt;$AI$8,1,0)</f>
        <v>0</v>
      </c>
      <c r="AO378" s="148">
        <f>IF($R378=AL$17,AM378,0)</f>
        <v>24.491615683749</v>
      </c>
      <c r="AP378" s="145">
        <v>15836</v>
      </c>
      <c r="AQ378" s="148">
        <f>100*AP378/$AI378</f>
        <v>39.2242340177842</v>
      </c>
      <c r="AR378" s="145">
        <f>IF(AQ378&gt;$AI$8,1,0)</f>
        <v>0</v>
      </c>
      <c r="AS378" s="148">
        <f>IF($R378=AP$17,AQ378,0)</f>
        <v>0</v>
      </c>
      <c r="AT378" s="145">
        <v>1777</v>
      </c>
      <c r="AU378" s="148">
        <f>100*AT378/$AI378</f>
        <v>4.40145641889382</v>
      </c>
      <c r="AV378" s="145">
        <f>IF(AU378&gt;$AI$8,1,0)</f>
        <v>0</v>
      </c>
      <c r="AW378" s="148">
        <f>IF($R378=AT$17,AU378,0)</f>
        <v>0</v>
      </c>
      <c r="AX378" s="145">
        <v>6915</v>
      </c>
      <c r="AY378" s="148">
        <f>100*AX378/$AI378</f>
        <v>17.1277834196121</v>
      </c>
      <c r="AZ378" s="145">
        <f>IF(AY378&gt;$AI$8,1,0)</f>
        <v>0</v>
      </c>
      <c r="BA378" s="148">
        <f>IF($R378=AX$17,AY378,0)</f>
        <v>0</v>
      </c>
      <c r="BB378" s="145">
        <v>1339</v>
      </c>
      <c r="BC378" s="148">
        <f>100*BB378/$AI378</f>
        <v>3.31657295717435</v>
      </c>
      <c r="BD378" s="145">
        <f>IF(BC378&gt;$AI$8,1,0)</f>
        <v>0</v>
      </c>
      <c r="BE378" s="148">
        <f>IF($R378=BB$17,BC378,0)</f>
        <v>0</v>
      </c>
      <c r="BF378" s="145">
        <v>0</v>
      </c>
      <c r="BG378" s="148">
        <f>100*BF378/$AI378</f>
        <v>0</v>
      </c>
      <c r="BH378" s="145">
        <f>IF(BG378&gt;$AI$8,1,0)</f>
        <v>0</v>
      </c>
      <c r="BI378" s="148">
        <f>IF($R378=BF$17,BG378,0)</f>
        <v>0</v>
      </c>
      <c r="BJ378" s="145">
        <v>4138</v>
      </c>
      <c r="BK378" s="148">
        <f>100*BJ378/$AI378</f>
        <v>10.2494241200803</v>
      </c>
      <c r="BL378" s="145">
        <f>IF(BK378&gt;$AI$8,1,0)</f>
        <v>0</v>
      </c>
      <c r="BM378" s="148">
        <f>IF($R378=BJ$17,BK378,0)</f>
        <v>0</v>
      </c>
      <c r="BN378" s="145">
        <v>0</v>
      </c>
      <c r="BO378" s="148">
        <f>100*BN378/$AI378</f>
        <v>0</v>
      </c>
      <c r="BP378" s="145">
        <f>IF(BO378&gt;$AI$8,1,0)</f>
        <v>0</v>
      </c>
      <c r="BQ378" s="148">
        <f>IF($R378=BN$17,BO378,0)</f>
        <v>0</v>
      </c>
      <c r="BR378" s="145">
        <v>0</v>
      </c>
      <c r="BS378" s="148">
        <f>100*BR378/$AI378</f>
        <v>0</v>
      </c>
      <c r="BT378" s="145">
        <f>IF(BS378&gt;$AI$8,1,0)</f>
        <v>0</v>
      </c>
      <c r="BU378" s="148">
        <f>IF($R378=BR$17,BS378,0)</f>
        <v>0</v>
      </c>
      <c r="BV378" s="145">
        <v>0</v>
      </c>
      <c r="BW378" s="148">
        <f>100*BV378/$AI378</f>
        <v>0</v>
      </c>
      <c r="BX378" s="145">
        <f>IF(BW378&gt;$AI$8,1,0)</f>
        <v>0</v>
      </c>
      <c r="BY378" s="148">
        <f>IF($R378=BV$17,BW378,0)</f>
        <v>0</v>
      </c>
      <c r="BZ378" s="145">
        <v>0</v>
      </c>
      <c r="CA378" s="148">
        <f>100*BZ378/$AI378</f>
        <v>0</v>
      </c>
      <c r="CB378" s="145">
        <f>IF(CA378&gt;$AI$8,1,0)</f>
        <v>0</v>
      </c>
      <c r="CC378" s="148">
        <f>IF($R378=BZ$17,CA378,0)</f>
        <v>0</v>
      </c>
      <c r="CD378" s="145">
        <v>0</v>
      </c>
      <c r="CE378" s="148">
        <f>100*CD378/$AI378</f>
        <v>0</v>
      </c>
      <c r="CF378" s="145">
        <f>IF(CE378&gt;$AI$8,1,0)</f>
        <v>0</v>
      </c>
      <c r="CG378" s="148">
        <f>IF($R378=CD$17,CE378,0)</f>
        <v>0</v>
      </c>
      <c r="CH378" s="145">
        <v>0</v>
      </c>
      <c r="CI378" s="148">
        <f>100*CH378/$AI378</f>
        <v>0</v>
      </c>
      <c r="CJ378" s="145">
        <f>IF(CI378&gt;$AI$8,1,0)</f>
        <v>0</v>
      </c>
      <c r="CK378" s="148">
        <f>IF($R378=CH$17,CI378,0)</f>
        <v>0</v>
      </c>
      <c r="CL378" s="145">
        <v>0</v>
      </c>
      <c r="CM378" s="145">
        <v>0</v>
      </c>
      <c r="CN378" s="149"/>
    </row>
    <row r="379" ht="15.75" customHeight="1">
      <c r="A379" t="s" s="179">
        <v>3171</v>
      </c>
      <c r="B379" t="s" s="180">
        <v>197</v>
      </c>
      <c r="C379" t="s" s="180">
        <v>3172</v>
      </c>
      <c r="D379" t="s" s="181">
        <v>200</v>
      </c>
      <c r="E379" t="s" s="182">
        <v>79</v>
      </c>
      <c r="F379" t="s" s="130">
        <v>46</v>
      </c>
      <c r="G379" t="s" s="130">
        <v>676</v>
      </c>
      <c r="H379" t="s" s="130">
        <v>516</v>
      </c>
      <c r="I379" t="s" s="130">
        <v>49</v>
      </c>
      <c r="J379" t="s" s="130">
        <v>1733</v>
      </c>
      <c r="K379" t="s" s="183">
        <f>_xlfn.IFS(Q379=0,O379,T379=1,R379,U379=1,AA379,V379=1,AD379)</f>
        <v>2365</v>
      </c>
      <c r="L379" s="189">
        <f>_xlfn.IFS(Q379=0,P379,T379=1,S379,U379=1,AB379,V379=1,AE379)</f>
        <v>17.1108344</v>
      </c>
      <c r="M379" t="s" s="130">
        <f>IF(O379="Lab","over","under")</f>
        <v>2429</v>
      </c>
      <c r="N379" s="173">
        <v>0</v>
      </c>
      <c r="O379" t="s" s="184">
        <v>28</v>
      </c>
      <c r="P379" s="131">
        <f>AQ379</f>
        <v>40.5977584059776</v>
      </c>
      <c r="Q379" s="173">
        <f>T379+U379+V379</f>
        <v>1</v>
      </c>
      <c r="R379" t="s" s="185">
        <v>27</v>
      </c>
      <c r="S379" s="210">
        <f>AO379</f>
        <v>31.307596513076</v>
      </c>
      <c r="T379" s="169"/>
      <c r="U379" s="173">
        <v>1</v>
      </c>
      <c r="V379" s="169"/>
      <c r="W379" s="169"/>
      <c r="X379" t="s" s="130">
        <f>IF($A379=Y379,"ok","bad")</f>
        <v>2430</v>
      </c>
      <c r="Y379" t="s" s="130">
        <v>3171</v>
      </c>
      <c r="Z379" t="s" s="130">
        <v>3172</v>
      </c>
      <c r="AA379" t="s" s="186">
        <v>2365</v>
      </c>
      <c r="AB379" s="125">
        <f>100*AC379</f>
        <v>17.1108344</v>
      </c>
      <c r="AC379" s="191">
        <v>0.171108344</v>
      </c>
      <c r="AD379" t="s" s="187">
        <v>31</v>
      </c>
      <c r="AE379" s="125">
        <v>5.3571833</v>
      </c>
      <c r="AF379" s="191">
        <v>0.053571833</v>
      </c>
      <c r="AG379" s="169"/>
      <c r="AH379" s="173">
        <v>73224</v>
      </c>
      <c r="AI379" s="173">
        <v>44165</v>
      </c>
      <c r="AJ379" s="173">
        <v>124</v>
      </c>
      <c r="AK379" s="173">
        <v>4103</v>
      </c>
      <c r="AL379" s="173">
        <v>13827</v>
      </c>
      <c r="AM379" s="175">
        <f>100*AL379/$AI379</f>
        <v>31.307596513076</v>
      </c>
      <c r="AN379" s="173">
        <f>IF(AM379&gt;$AI$8,1,0)</f>
        <v>0</v>
      </c>
      <c r="AO379" s="175">
        <f>IF($R379=AL$17,AM379,0)</f>
        <v>31.307596513076</v>
      </c>
      <c r="AP379" s="173">
        <v>17930</v>
      </c>
      <c r="AQ379" s="175">
        <f>100*AP379/$AI379</f>
        <v>40.5977584059776</v>
      </c>
      <c r="AR379" s="173">
        <f>IF(AQ379&gt;$AI$8,1,0)</f>
        <v>0</v>
      </c>
      <c r="AS379" s="175">
        <f>IF($R379=AP$17,AQ379,0)</f>
        <v>0</v>
      </c>
      <c r="AT379" s="173">
        <v>2086</v>
      </c>
      <c r="AU379" s="175">
        <f>100*AT379/$AI379</f>
        <v>4.72319710177743</v>
      </c>
      <c r="AV379" s="173">
        <f>IF(AU379&gt;$AI$8,1,0)</f>
        <v>0</v>
      </c>
      <c r="AW379" s="175">
        <f>IF($R379=AT$17,AU379,0)</f>
        <v>0</v>
      </c>
      <c r="AX379" s="173">
        <v>7557</v>
      </c>
      <c r="AY379" s="175">
        <f>100*AX379/$AI379</f>
        <v>17.1108343711083</v>
      </c>
      <c r="AZ379" s="173">
        <f>IF(AY379&gt;$AI$8,1,0)</f>
        <v>0</v>
      </c>
      <c r="BA379" s="175">
        <f>IF($R379=AX$17,AY379,0)</f>
        <v>0</v>
      </c>
      <c r="BB379" s="173">
        <v>2366</v>
      </c>
      <c r="BC379" s="175">
        <f>100*BB379/$AI379</f>
        <v>5.35718328993547</v>
      </c>
      <c r="BD379" s="173">
        <f>IF(BC379&gt;$AI$8,1,0)</f>
        <v>0</v>
      </c>
      <c r="BE379" s="175">
        <f>IF($R379=BB$17,BC379,0)</f>
        <v>0</v>
      </c>
      <c r="BF379" s="173">
        <v>0</v>
      </c>
      <c r="BG379" s="175">
        <f>100*BF379/$AI379</f>
        <v>0</v>
      </c>
      <c r="BH379" s="173">
        <f>IF(BG379&gt;$AI$8,1,0)</f>
        <v>0</v>
      </c>
      <c r="BI379" s="175">
        <f>IF($R379=BF$17,BG379,0)</f>
        <v>0</v>
      </c>
      <c r="BJ379" s="173">
        <v>0</v>
      </c>
      <c r="BK379" s="175">
        <f>100*BJ379/$AI379</f>
        <v>0</v>
      </c>
      <c r="BL379" s="173">
        <f>IF(BK379&gt;$AI$8,1,0)</f>
        <v>0</v>
      </c>
      <c r="BM379" s="175">
        <f>IF($R379=BJ$17,BK379,0)</f>
        <v>0</v>
      </c>
      <c r="BN379" s="173">
        <v>0</v>
      </c>
      <c r="BO379" s="175">
        <f>100*BN379/$AI379</f>
        <v>0</v>
      </c>
      <c r="BP379" s="173">
        <f>IF(BO379&gt;$AI$8,1,0)</f>
        <v>0</v>
      </c>
      <c r="BQ379" s="175">
        <f>IF($R379=BN$17,BO379,0)</f>
        <v>0</v>
      </c>
      <c r="BR379" s="173">
        <v>0</v>
      </c>
      <c r="BS379" s="175">
        <f>100*BR379/$AI379</f>
        <v>0</v>
      </c>
      <c r="BT379" s="173">
        <f>IF(BS379&gt;$AI$8,1,0)</f>
        <v>0</v>
      </c>
      <c r="BU379" s="175">
        <f>IF($R379=BR$17,BS379,0)</f>
        <v>0</v>
      </c>
      <c r="BV379" s="173">
        <v>0</v>
      </c>
      <c r="BW379" s="175">
        <f>100*BV379/$AI379</f>
        <v>0</v>
      </c>
      <c r="BX379" s="173">
        <f>IF(BW379&gt;$AI$8,1,0)</f>
        <v>0</v>
      </c>
      <c r="BY379" s="175">
        <f>IF($R379=BV$17,BW379,0)</f>
        <v>0</v>
      </c>
      <c r="BZ379" s="173">
        <v>0</v>
      </c>
      <c r="CA379" s="175">
        <f>100*BZ379/$AI379</f>
        <v>0</v>
      </c>
      <c r="CB379" s="173">
        <f>IF(CA379&gt;$AI$8,1,0)</f>
        <v>0</v>
      </c>
      <c r="CC379" s="175">
        <f>IF($R379=BZ$17,CA379,0)</f>
        <v>0</v>
      </c>
      <c r="CD379" s="173">
        <v>0</v>
      </c>
      <c r="CE379" s="175">
        <f>100*CD379/$AI379</f>
        <v>0</v>
      </c>
      <c r="CF379" s="173">
        <f>IF(CE379&gt;$AI$8,1,0)</f>
        <v>0</v>
      </c>
      <c r="CG379" s="175">
        <f>IF($R379=CD$17,CE379,0)</f>
        <v>0</v>
      </c>
      <c r="CH379" s="173">
        <v>0</v>
      </c>
      <c r="CI379" s="175">
        <f>100*CH379/$AI379</f>
        <v>0</v>
      </c>
      <c r="CJ379" s="173">
        <f>IF(CI379&gt;$AI$8,1,0)</f>
        <v>0</v>
      </c>
      <c r="CK379" s="175">
        <f>IF($R379=CH$17,CI379,0)</f>
        <v>0</v>
      </c>
      <c r="CL379" s="173">
        <v>421</v>
      </c>
      <c r="CM379" s="173">
        <v>0</v>
      </c>
      <c r="CN379" s="176"/>
    </row>
    <row r="380" ht="15.75" customHeight="1">
      <c r="A380" t="s" s="179">
        <v>3173</v>
      </c>
      <c r="B380" t="s" s="180">
        <v>90</v>
      </c>
      <c r="C380" t="s" s="180">
        <v>1768</v>
      </c>
      <c r="D380" t="s" s="181">
        <v>93</v>
      </c>
      <c r="E380" t="s" s="188">
        <v>79</v>
      </c>
      <c r="F380" t="s" s="146">
        <v>46</v>
      </c>
      <c r="G380" t="s" s="146">
        <v>245</v>
      </c>
      <c r="H380" t="s" s="146">
        <v>3174</v>
      </c>
      <c r="I380" t="s" s="146">
        <v>49</v>
      </c>
      <c r="J380" t="s" s="146">
        <v>50</v>
      </c>
      <c r="K380" t="s" s="183">
        <f>_xlfn.IFS(Q380=0,O380,T380=1,R380,U380=1,AA380,V380=1,AD380)</f>
        <v>2365</v>
      </c>
      <c r="L380" s="189">
        <f>_xlfn.IFS(Q380=0,P380,T380=1,S380,U380=1,AB380,V380=1,AE380)</f>
        <v>17.0656118</v>
      </c>
      <c r="M380" t="s" s="146">
        <f>IF(O380="Lab","over","under")</f>
        <v>2429</v>
      </c>
      <c r="N380" s="145">
        <v>0</v>
      </c>
      <c r="O380" t="s" s="184">
        <v>28</v>
      </c>
      <c r="P380" s="147">
        <f>AQ380</f>
        <v>32.8235234831687</v>
      </c>
      <c r="Q380" s="145">
        <f>T380+U380+V380</f>
        <v>1</v>
      </c>
      <c r="R380" t="s" s="197">
        <v>2484</v>
      </c>
      <c r="S380" s="211">
        <f>100*0.291952227</f>
        <v>29.1952227</v>
      </c>
      <c r="T380" s="277"/>
      <c r="U380" s="145">
        <v>1</v>
      </c>
      <c r="V380" s="138"/>
      <c r="W380" s="138"/>
      <c r="X380" t="s" s="146">
        <f>IF($A380=Y380,"ok","bad")</f>
        <v>2430</v>
      </c>
      <c r="Y380" t="s" s="146">
        <v>3173</v>
      </c>
      <c r="Z380" t="s" s="146">
        <v>1768</v>
      </c>
      <c r="AA380" t="s" s="186">
        <v>2365</v>
      </c>
      <c r="AB380" s="141">
        <f>100*AC380</f>
        <v>17.0656118</v>
      </c>
      <c r="AC380" s="190">
        <v>0.170656118</v>
      </c>
      <c r="AD380" t="s" s="187">
        <v>27</v>
      </c>
      <c r="AE380" s="141">
        <v>10.7664785</v>
      </c>
      <c r="AF380" s="190">
        <v>0.107664785</v>
      </c>
      <c r="AG380" s="138"/>
      <c r="AH380" s="145">
        <v>72507</v>
      </c>
      <c r="AI380" s="145">
        <v>39688</v>
      </c>
      <c r="AJ380" s="145">
        <v>95</v>
      </c>
      <c r="AK380" s="145">
        <v>1440</v>
      </c>
      <c r="AL380" s="145">
        <v>4273</v>
      </c>
      <c r="AM380" s="148">
        <f>100*AL380/$AI380</f>
        <v>10.7664785325539</v>
      </c>
      <c r="AN380" s="145">
        <f>IF(AM380&gt;$AI$8,1,0)</f>
        <v>0</v>
      </c>
      <c r="AO380" s="148">
        <f>IF($R380=AL$17,AM380,0)</f>
        <v>0</v>
      </c>
      <c r="AP380" s="145">
        <v>13027</v>
      </c>
      <c r="AQ380" s="148">
        <f>100*AP380/$AI380</f>
        <v>32.8235234831687</v>
      </c>
      <c r="AR380" s="145">
        <f>IF(AQ380&gt;$AI$8,1,0)</f>
        <v>0</v>
      </c>
      <c r="AS380" s="148">
        <f>IF($R380=AP$17,AQ380,0)</f>
        <v>0</v>
      </c>
      <c r="AT380" s="145">
        <v>2816</v>
      </c>
      <c r="AU380" s="148">
        <f>100*AT380/$AI380</f>
        <v>7.09534368070953</v>
      </c>
      <c r="AV380" s="145">
        <f>IF(AU380&gt;$AI$8,1,0)</f>
        <v>0</v>
      </c>
      <c r="AW380" s="148">
        <f>IF($R380=AT$17,AU380,0)</f>
        <v>0</v>
      </c>
      <c r="AX380" s="145">
        <v>6773</v>
      </c>
      <c r="AY380" s="148">
        <f>100*AX380/$AI380</f>
        <v>17.0656117718202</v>
      </c>
      <c r="AZ380" s="145">
        <f>IF(AY380&gt;$AI$8,1,0)</f>
        <v>0</v>
      </c>
      <c r="BA380" s="148">
        <f>IF($R380=AX$17,AY380,0)</f>
        <v>0</v>
      </c>
      <c r="BB380" s="145">
        <v>1212</v>
      </c>
      <c r="BC380" s="148">
        <f>100*BB380/$AI380</f>
        <v>3.05381979439629</v>
      </c>
      <c r="BD380" s="145">
        <f>IF(BC380&gt;$AI$8,1,0)</f>
        <v>0</v>
      </c>
      <c r="BE380" s="148">
        <f>IF($R380=BB$17,BC380,0)</f>
        <v>0</v>
      </c>
      <c r="BF380" s="145">
        <v>0</v>
      </c>
      <c r="BG380" s="148">
        <f>100*BF380/$AI380</f>
        <v>0</v>
      </c>
      <c r="BH380" s="145">
        <f>IF(BG380&gt;$AI$8,1,0)</f>
        <v>0</v>
      </c>
      <c r="BI380" s="148">
        <f>IF($R380=BF$17,BG380,0)</f>
        <v>0</v>
      </c>
      <c r="BJ380" s="145">
        <v>0</v>
      </c>
      <c r="BK380" s="148">
        <f>100*BJ380/$AI380</f>
        <v>0</v>
      </c>
      <c r="BL380" s="145">
        <f>IF(BK380&gt;$AI$8,1,0)</f>
        <v>0</v>
      </c>
      <c r="BM380" s="148">
        <f>IF($R380=BJ$17,BK380,0)</f>
        <v>0</v>
      </c>
      <c r="BN380" s="145">
        <v>0</v>
      </c>
      <c r="BO380" s="148">
        <f>100*BN380/$AI380</f>
        <v>0</v>
      </c>
      <c r="BP380" s="145">
        <f>IF(BO380&gt;$AI$8,1,0)</f>
        <v>0</v>
      </c>
      <c r="BQ380" s="148">
        <f>IF($R380=BN$17,BO380,0)</f>
        <v>0</v>
      </c>
      <c r="BR380" s="145">
        <v>0</v>
      </c>
      <c r="BS380" s="148">
        <f>100*BR380/$AI380</f>
        <v>0</v>
      </c>
      <c r="BT380" s="145">
        <f>IF(BS380&gt;$AI$8,1,0)</f>
        <v>0</v>
      </c>
      <c r="BU380" s="148">
        <f>IF($R380=BR$17,BS380,0)</f>
        <v>0</v>
      </c>
      <c r="BV380" s="145">
        <v>0</v>
      </c>
      <c r="BW380" s="148">
        <f>100*BV380/$AI380</f>
        <v>0</v>
      </c>
      <c r="BX380" s="145">
        <f>IF(BW380&gt;$AI$8,1,0)</f>
        <v>0</v>
      </c>
      <c r="BY380" s="148">
        <f>IF($R380=BV$17,BW380,0)</f>
        <v>0</v>
      </c>
      <c r="BZ380" s="145">
        <v>0</v>
      </c>
      <c r="CA380" s="148">
        <f>100*BZ380/$AI380</f>
        <v>0</v>
      </c>
      <c r="CB380" s="145">
        <f>IF(CA380&gt;$AI$8,1,0)</f>
        <v>0</v>
      </c>
      <c r="CC380" s="148">
        <f>IF($R380=BZ$17,CA380,0)</f>
        <v>0</v>
      </c>
      <c r="CD380" s="145">
        <v>0</v>
      </c>
      <c r="CE380" s="148">
        <f>100*CD380/$AI380</f>
        <v>0</v>
      </c>
      <c r="CF380" s="145">
        <f>IF(CE380&gt;$AI$8,1,0)</f>
        <v>0</v>
      </c>
      <c r="CG380" s="148">
        <f>IF($R380=CD$17,CE380,0)</f>
        <v>0</v>
      </c>
      <c r="CH380" s="145">
        <v>0</v>
      </c>
      <c r="CI380" s="148">
        <f>100*CH380/$AI380</f>
        <v>0</v>
      </c>
      <c r="CJ380" s="145">
        <f>IF(CI380&gt;$AI$8,1,0)</f>
        <v>0</v>
      </c>
      <c r="CK380" s="148">
        <f>IF($R380=CH$17,CI380,0)</f>
        <v>0</v>
      </c>
      <c r="CL380" s="145">
        <v>505</v>
      </c>
      <c r="CM380" s="145">
        <v>0</v>
      </c>
      <c r="CN380" s="149"/>
    </row>
    <row r="381" ht="15.75" customHeight="1">
      <c r="A381" t="s" s="179">
        <v>3175</v>
      </c>
      <c r="B381" t="s" s="180">
        <v>101</v>
      </c>
      <c r="C381" t="s" s="180">
        <v>1357</v>
      </c>
      <c r="D381" t="s" s="181">
        <v>104</v>
      </c>
      <c r="E381" t="s" s="182">
        <v>79</v>
      </c>
      <c r="F381" t="s" s="130">
        <v>46</v>
      </c>
      <c r="G381" t="s" s="130">
        <v>3176</v>
      </c>
      <c r="H381" t="s" s="130">
        <v>3177</v>
      </c>
      <c r="I381" t="s" s="130">
        <v>49</v>
      </c>
      <c r="J381" t="s" s="130">
        <v>1733</v>
      </c>
      <c r="K381" t="s" s="183">
        <f>_xlfn.IFS(Q381=0,O381,T381=1,R381,U381=1,AA381,V381=1,AD381)</f>
        <v>2943</v>
      </c>
      <c r="L381" s="189">
        <f>_xlfn.IFS(Q381=0,P381,T381=1,S381,U381=1,AB381,V381=1,AE381)</f>
        <v>6.9949597</v>
      </c>
      <c r="M381" t="s" s="130">
        <f>IF(O381="Lab","over","under")</f>
        <v>2429</v>
      </c>
      <c r="N381" s="173">
        <v>0</v>
      </c>
      <c r="O381" t="s" s="184">
        <v>28</v>
      </c>
      <c r="P381" s="131">
        <f>AQ381</f>
        <v>40.8173406848245</v>
      </c>
      <c r="Q381" s="173">
        <f>T381+U381+V381</f>
        <v>1</v>
      </c>
      <c r="R381" t="s" s="185">
        <v>27</v>
      </c>
      <c r="S381" s="213">
        <f>AO381</f>
        <v>29.0801959345938</v>
      </c>
      <c r="T381" s="169"/>
      <c r="U381" s="173">
        <v>0</v>
      </c>
      <c r="V381" s="173">
        <v>1</v>
      </c>
      <c r="W381" s="169"/>
      <c r="X381" t="s" s="130">
        <f>IF($A381=Y381,"ok","bad")</f>
        <v>2430</v>
      </c>
      <c r="Y381" t="s" s="130">
        <v>3175</v>
      </c>
      <c r="Z381" t="s" s="130">
        <v>1357</v>
      </c>
      <c r="AA381" t="s" s="186">
        <v>2365</v>
      </c>
      <c r="AB381" s="125">
        <f>100*AC381</f>
        <v>17.0472562</v>
      </c>
      <c r="AC381" s="191">
        <v>0.170472562</v>
      </c>
      <c r="AD381" t="s" s="187">
        <v>31</v>
      </c>
      <c r="AE381" s="125">
        <v>6.9949597</v>
      </c>
      <c r="AF381" s="191">
        <v>0.069949597</v>
      </c>
      <c r="AG381" s="169"/>
      <c r="AH381" s="173">
        <v>68961</v>
      </c>
      <c r="AI381" s="173">
        <v>42259</v>
      </c>
      <c r="AJ381" s="173">
        <v>177</v>
      </c>
      <c r="AK381" s="173">
        <v>4960</v>
      </c>
      <c r="AL381" s="173">
        <v>12289</v>
      </c>
      <c r="AM381" s="175">
        <f>100*AL381/$AI381</f>
        <v>29.0801959345938</v>
      </c>
      <c r="AN381" s="173">
        <f>IF(AM381&gt;$AI$8,1,0)</f>
        <v>0</v>
      </c>
      <c r="AO381" s="175">
        <f>IF($R381=AL$17,AM381,0)</f>
        <v>29.0801959345938</v>
      </c>
      <c r="AP381" s="173">
        <v>17249</v>
      </c>
      <c r="AQ381" s="175">
        <f>100*AP381/$AI381</f>
        <v>40.8173406848245</v>
      </c>
      <c r="AR381" s="173">
        <f>IF(AQ381&gt;$AI$8,1,0)</f>
        <v>0</v>
      </c>
      <c r="AS381" s="175">
        <f>IF($R381=AP$17,AQ381,0)</f>
        <v>0</v>
      </c>
      <c r="AT381" s="173">
        <v>2561</v>
      </c>
      <c r="AU381" s="175">
        <f>100*AT381/$AI381</f>
        <v>6.06024752123808</v>
      </c>
      <c r="AV381" s="173">
        <f>IF(AU381&gt;$AI$8,1,0)</f>
        <v>0</v>
      </c>
      <c r="AW381" s="175">
        <f>IF($R381=AT$17,AU381,0)</f>
        <v>0</v>
      </c>
      <c r="AX381" s="173">
        <v>7204</v>
      </c>
      <c r="AY381" s="175">
        <f>100*AX381/$AI381</f>
        <v>17.0472562057787</v>
      </c>
      <c r="AZ381" s="173">
        <f>IF(AY381&gt;$AI$8,1,0)</f>
        <v>0</v>
      </c>
      <c r="BA381" s="175">
        <f>IF($R381=AX$17,AY381,0)</f>
        <v>0</v>
      </c>
      <c r="BB381" s="173">
        <v>2956</v>
      </c>
      <c r="BC381" s="175">
        <f>100*BB381/$AI381</f>
        <v>6.99495965356492</v>
      </c>
      <c r="BD381" s="173">
        <f>IF(BC381&gt;$AI$8,1,0)</f>
        <v>0</v>
      </c>
      <c r="BE381" s="175">
        <f>IF($R381=BB$17,BC381,0)</f>
        <v>0</v>
      </c>
      <c r="BF381" s="173">
        <v>0</v>
      </c>
      <c r="BG381" s="175">
        <f>100*BF381/$AI381</f>
        <v>0</v>
      </c>
      <c r="BH381" s="173">
        <f>IF(BG381&gt;$AI$8,1,0)</f>
        <v>0</v>
      </c>
      <c r="BI381" s="175">
        <f>IF($R381=BF$17,BG381,0)</f>
        <v>0</v>
      </c>
      <c r="BJ381" s="173">
        <v>0</v>
      </c>
      <c r="BK381" s="175">
        <f>100*BJ381/$AI381</f>
        <v>0</v>
      </c>
      <c r="BL381" s="173">
        <f>IF(BK381&gt;$AI$8,1,0)</f>
        <v>0</v>
      </c>
      <c r="BM381" s="175">
        <f>IF($R381=BJ$17,BK381,0)</f>
        <v>0</v>
      </c>
      <c r="BN381" s="173">
        <v>0</v>
      </c>
      <c r="BO381" s="175">
        <f>100*BN381/$AI381</f>
        <v>0</v>
      </c>
      <c r="BP381" s="173">
        <f>IF(BO381&gt;$AI$8,1,0)</f>
        <v>0</v>
      </c>
      <c r="BQ381" s="175">
        <f>IF($R381=BN$17,BO381,0)</f>
        <v>0</v>
      </c>
      <c r="BR381" s="173">
        <v>0</v>
      </c>
      <c r="BS381" s="175">
        <f>100*BR381/$AI381</f>
        <v>0</v>
      </c>
      <c r="BT381" s="173">
        <f>IF(BS381&gt;$AI$8,1,0)</f>
        <v>0</v>
      </c>
      <c r="BU381" s="175">
        <f>IF($R381=BR$17,BS381,0)</f>
        <v>0</v>
      </c>
      <c r="BV381" s="173">
        <v>0</v>
      </c>
      <c r="BW381" s="175">
        <f>100*BV381/$AI381</f>
        <v>0</v>
      </c>
      <c r="BX381" s="173">
        <f>IF(BW381&gt;$AI$8,1,0)</f>
        <v>0</v>
      </c>
      <c r="BY381" s="175">
        <f>IF($R381=BV$17,BW381,0)</f>
        <v>0</v>
      </c>
      <c r="BZ381" s="173">
        <v>0</v>
      </c>
      <c r="CA381" s="175">
        <f>100*BZ381/$AI381</f>
        <v>0</v>
      </c>
      <c r="CB381" s="173">
        <f>IF(CA381&gt;$AI$8,1,0)</f>
        <v>0</v>
      </c>
      <c r="CC381" s="175">
        <f>IF($R381=BZ$17,CA381,0)</f>
        <v>0</v>
      </c>
      <c r="CD381" s="173">
        <v>0</v>
      </c>
      <c r="CE381" s="175">
        <f>100*CD381/$AI381</f>
        <v>0</v>
      </c>
      <c r="CF381" s="173">
        <f>IF(CE381&gt;$AI$8,1,0)</f>
        <v>0</v>
      </c>
      <c r="CG381" s="175">
        <f>IF($R381=CD$17,CE381,0)</f>
        <v>0</v>
      </c>
      <c r="CH381" s="173">
        <v>0</v>
      </c>
      <c r="CI381" s="175">
        <f>100*CH381/$AI381</f>
        <v>0</v>
      </c>
      <c r="CJ381" s="173">
        <f>IF(CI381&gt;$AI$8,1,0)</f>
        <v>0</v>
      </c>
      <c r="CK381" s="175">
        <f>IF($R381=CH$17,CI381,0)</f>
        <v>0</v>
      </c>
      <c r="CL381" s="173">
        <v>548</v>
      </c>
      <c r="CM381" s="173">
        <v>0</v>
      </c>
      <c r="CN381" s="176"/>
    </row>
    <row r="382" ht="15.75" customHeight="1">
      <c r="A382" t="s" s="179">
        <v>3178</v>
      </c>
      <c r="B382" t="s" s="180">
        <v>197</v>
      </c>
      <c r="C382" t="s" s="180">
        <v>3179</v>
      </c>
      <c r="D382" t="s" s="181">
        <v>200</v>
      </c>
      <c r="E382" t="s" s="188">
        <v>79</v>
      </c>
      <c r="F382" t="s" s="146">
        <v>46</v>
      </c>
      <c r="G382" t="s" s="146">
        <v>374</v>
      </c>
      <c r="H382" t="s" s="146">
        <v>3180</v>
      </c>
      <c r="I382" t="s" s="146">
        <v>49</v>
      </c>
      <c r="J382" t="s" s="146">
        <v>1733</v>
      </c>
      <c r="K382" t="s" s="183">
        <f>_xlfn.IFS(Q382=0,O382,T382=1,R382,U382=1,AA382,V382=1,AD382)</f>
        <v>2943</v>
      </c>
      <c r="L382" s="189">
        <f>_xlfn.IFS(Q382=0,P382,T382=1,S382,U382=1,AB382,V382=1,AE382)</f>
        <v>9.845917099999999</v>
      </c>
      <c r="M382" t="s" s="146">
        <f>IF(O382="Lab","over","under")</f>
        <v>2429</v>
      </c>
      <c r="N382" s="145">
        <v>0</v>
      </c>
      <c r="O382" t="s" s="184">
        <v>28</v>
      </c>
      <c r="P382" s="147">
        <f>AQ382</f>
        <v>34.0458713688632</v>
      </c>
      <c r="Q382" s="145">
        <f>T382+U382+V382</f>
        <v>1</v>
      </c>
      <c r="R382" t="s" s="185">
        <v>27</v>
      </c>
      <c r="S382" s="147">
        <f>AO382</f>
        <v>33.4678006279761</v>
      </c>
      <c r="T382" s="145">
        <v>0</v>
      </c>
      <c r="U382" s="138"/>
      <c r="V382" s="145">
        <v>1</v>
      </c>
      <c r="W382" s="138"/>
      <c r="X382" t="s" s="146">
        <f>IF($A382=Y382,"ok","bad")</f>
        <v>2430</v>
      </c>
      <c r="Y382" t="s" s="146">
        <v>3178</v>
      </c>
      <c r="Z382" t="s" s="146">
        <v>3179</v>
      </c>
      <c r="AA382" t="s" s="186">
        <v>2365</v>
      </c>
      <c r="AB382" s="141">
        <f>100*AC382</f>
        <v>17.0385311</v>
      </c>
      <c r="AC382" s="190">
        <v>0.170385311</v>
      </c>
      <c r="AD382" t="s" s="187">
        <v>31</v>
      </c>
      <c r="AE382" s="141">
        <v>9.845917099999999</v>
      </c>
      <c r="AF382" s="190">
        <v>0.098459171</v>
      </c>
      <c r="AG382" s="138"/>
      <c r="AH382" s="145">
        <v>72857</v>
      </c>
      <c r="AI382" s="145">
        <v>48091</v>
      </c>
      <c r="AJ382" s="145">
        <v>233</v>
      </c>
      <c r="AK382" s="145">
        <v>278</v>
      </c>
      <c r="AL382" s="145">
        <v>16095</v>
      </c>
      <c r="AM382" s="148">
        <f>100*AL382/$AI382</f>
        <v>33.4678006279761</v>
      </c>
      <c r="AN382" s="145">
        <f>IF(AM382&gt;$AI$8,1,0)</f>
        <v>0</v>
      </c>
      <c r="AO382" s="148">
        <f>IF($R382=AL$17,AM382,0)</f>
        <v>33.4678006279761</v>
      </c>
      <c r="AP382" s="145">
        <v>16373</v>
      </c>
      <c r="AQ382" s="148">
        <f>100*AP382/$AI382</f>
        <v>34.0458713688632</v>
      </c>
      <c r="AR382" s="145">
        <f>IF(AQ382&gt;$AI$8,1,0)</f>
        <v>0</v>
      </c>
      <c r="AS382" s="148">
        <f>IF($R382=AP$17,AQ382,0)</f>
        <v>0</v>
      </c>
      <c r="AT382" s="145">
        <v>2604</v>
      </c>
      <c r="AU382" s="148">
        <f>100*AT382/$AI382</f>
        <v>5.41473456571916</v>
      </c>
      <c r="AV382" s="145">
        <f>IF(AU382&gt;$AI$8,1,0)</f>
        <v>0</v>
      </c>
      <c r="AW382" s="148">
        <f>IF($R382=AT$17,AU382,0)</f>
        <v>0</v>
      </c>
      <c r="AX382" s="145">
        <v>8194</v>
      </c>
      <c r="AY382" s="148">
        <f>100*AX382/$AI382</f>
        <v>17.0385311180886</v>
      </c>
      <c r="AZ382" s="145">
        <f>IF(AY382&gt;$AI$8,1,0)</f>
        <v>0</v>
      </c>
      <c r="BA382" s="148">
        <f>IF($R382=AX$17,AY382,0)</f>
        <v>0</v>
      </c>
      <c r="BB382" s="145">
        <v>4735</v>
      </c>
      <c r="BC382" s="148">
        <f>100*BB382/$AI382</f>
        <v>9.845917115468589</v>
      </c>
      <c r="BD382" s="145">
        <f>IF(BC382&gt;$AI$8,1,0)</f>
        <v>0</v>
      </c>
      <c r="BE382" s="148">
        <f>IF($R382=BB$17,BC382,0)</f>
        <v>0</v>
      </c>
      <c r="BF382" s="145">
        <v>0</v>
      </c>
      <c r="BG382" s="148">
        <f>100*BF382/$AI382</f>
        <v>0</v>
      </c>
      <c r="BH382" s="145">
        <f>IF(BG382&gt;$AI$8,1,0)</f>
        <v>0</v>
      </c>
      <c r="BI382" s="148">
        <f>IF($R382=BF$17,BG382,0)</f>
        <v>0</v>
      </c>
      <c r="BJ382" s="145">
        <v>0</v>
      </c>
      <c r="BK382" s="148">
        <f>100*BJ382/$AI382</f>
        <v>0</v>
      </c>
      <c r="BL382" s="145">
        <f>IF(BK382&gt;$AI$8,1,0)</f>
        <v>0</v>
      </c>
      <c r="BM382" s="148">
        <f>IF($R382=BJ$17,BK382,0)</f>
        <v>0</v>
      </c>
      <c r="BN382" s="145">
        <v>0</v>
      </c>
      <c r="BO382" s="148">
        <f>100*BN382/$AI382</f>
        <v>0</v>
      </c>
      <c r="BP382" s="145">
        <f>IF(BO382&gt;$AI$8,1,0)</f>
        <v>0</v>
      </c>
      <c r="BQ382" s="148">
        <f>IF($R382=BN$17,BO382,0)</f>
        <v>0</v>
      </c>
      <c r="BR382" s="145">
        <v>0</v>
      </c>
      <c r="BS382" s="148">
        <f>100*BR382/$AI382</f>
        <v>0</v>
      </c>
      <c r="BT382" s="145">
        <f>IF(BS382&gt;$AI$8,1,0)</f>
        <v>0</v>
      </c>
      <c r="BU382" s="148">
        <f>IF($R382=BR$17,BS382,0)</f>
        <v>0</v>
      </c>
      <c r="BV382" s="145">
        <v>0</v>
      </c>
      <c r="BW382" s="148">
        <f>100*BV382/$AI382</f>
        <v>0</v>
      </c>
      <c r="BX382" s="145">
        <f>IF(BW382&gt;$AI$8,1,0)</f>
        <v>0</v>
      </c>
      <c r="BY382" s="148">
        <f>IF($R382=BV$17,BW382,0)</f>
        <v>0</v>
      </c>
      <c r="BZ382" s="145">
        <v>0</v>
      </c>
      <c r="CA382" s="148">
        <f>100*BZ382/$AI382</f>
        <v>0</v>
      </c>
      <c r="CB382" s="145">
        <f>IF(CA382&gt;$AI$8,1,0)</f>
        <v>0</v>
      </c>
      <c r="CC382" s="148">
        <f>IF($R382=BZ$17,CA382,0)</f>
        <v>0</v>
      </c>
      <c r="CD382" s="145">
        <v>0</v>
      </c>
      <c r="CE382" s="148">
        <f>100*CD382/$AI382</f>
        <v>0</v>
      </c>
      <c r="CF382" s="145">
        <f>IF(CE382&gt;$AI$8,1,0)</f>
        <v>0</v>
      </c>
      <c r="CG382" s="148">
        <f>IF($R382=CD$17,CE382,0)</f>
        <v>0</v>
      </c>
      <c r="CH382" s="145">
        <v>0</v>
      </c>
      <c r="CI382" s="148">
        <f>100*CH382/$AI382</f>
        <v>0</v>
      </c>
      <c r="CJ382" s="145">
        <f>IF(CI382&gt;$AI$8,1,0)</f>
        <v>0</v>
      </c>
      <c r="CK382" s="148">
        <f>IF($R382=CH$17,CI382,0)</f>
        <v>0</v>
      </c>
      <c r="CL382" s="145">
        <v>0</v>
      </c>
      <c r="CM382" s="145">
        <v>0</v>
      </c>
      <c r="CN382" s="149"/>
    </row>
    <row r="383" ht="15.75" customHeight="1">
      <c r="A383" t="s" s="179">
        <v>3181</v>
      </c>
      <c r="B383" t="s" s="180">
        <v>75</v>
      </c>
      <c r="C383" t="s" s="180">
        <v>3182</v>
      </c>
      <c r="D383" t="s" s="181">
        <v>78</v>
      </c>
      <c r="E383" t="s" s="182">
        <v>79</v>
      </c>
      <c r="F383" t="s" s="130">
        <v>46</v>
      </c>
      <c r="G383" t="s" s="130">
        <v>1025</v>
      </c>
      <c r="H383" t="s" s="130">
        <v>3183</v>
      </c>
      <c r="I383" t="s" s="130">
        <v>49</v>
      </c>
      <c r="J383" t="s" s="130">
        <v>1733</v>
      </c>
      <c r="K383" t="s" s="183">
        <f>_xlfn.IFS(Q383=0,O383,T383=1,R383,U383=1,AA383,V383=1,AD383)</f>
        <v>2365</v>
      </c>
      <c r="L383" s="189">
        <f>_xlfn.IFS(Q383=0,P383,T383=1,S383,U383=1,AB383,V383=1,AE383)</f>
        <v>17.0137066</v>
      </c>
      <c r="M383" t="s" s="130">
        <f>IF(O383="Lab","over","under")</f>
        <v>2429</v>
      </c>
      <c r="N383" s="173">
        <v>0</v>
      </c>
      <c r="O383" t="s" s="184">
        <v>28</v>
      </c>
      <c r="P383" s="131">
        <f>AQ383</f>
        <v>38.6118401866433</v>
      </c>
      <c r="Q383" s="173">
        <f>T383+U383+V383</f>
        <v>1</v>
      </c>
      <c r="R383" t="s" s="185">
        <v>27</v>
      </c>
      <c r="S383" s="131">
        <f>AO383</f>
        <v>29.3467483231263</v>
      </c>
      <c r="T383" s="169"/>
      <c r="U383" s="173">
        <v>1</v>
      </c>
      <c r="V383" s="169"/>
      <c r="W383" s="169"/>
      <c r="X383" t="s" s="130">
        <f>IF($A383=Y383,"ok","bad")</f>
        <v>2430</v>
      </c>
      <c r="Y383" t="s" s="130">
        <v>3181</v>
      </c>
      <c r="Z383" t="s" s="130">
        <v>3182</v>
      </c>
      <c r="AA383" t="s" s="186">
        <v>2365</v>
      </c>
      <c r="AB383" s="125">
        <f>100*AC383</f>
        <v>17.0137066</v>
      </c>
      <c r="AC383" s="191">
        <v>0.170137066</v>
      </c>
      <c r="AD383" t="s" s="187">
        <v>29</v>
      </c>
      <c r="AE383" s="125">
        <v>7.9498396</v>
      </c>
      <c r="AF383" s="191">
        <v>0.079498396</v>
      </c>
      <c r="AG383" s="169"/>
      <c r="AH383" s="173">
        <v>55406</v>
      </c>
      <c r="AI383" s="173">
        <v>34290</v>
      </c>
      <c r="AJ383" s="173">
        <v>78</v>
      </c>
      <c r="AK383" s="173">
        <v>3177</v>
      </c>
      <c r="AL383" s="173">
        <v>10063</v>
      </c>
      <c r="AM383" s="175">
        <f>100*AL383/$AI383</f>
        <v>29.3467483231263</v>
      </c>
      <c r="AN383" s="173">
        <f>IF(AM383&gt;$AI$8,1,0)</f>
        <v>0</v>
      </c>
      <c r="AO383" s="175">
        <f>IF($R383=AL$17,AM383,0)</f>
        <v>29.3467483231263</v>
      </c>
      <c r="AP383" s="173">
        <v>13240</v>
      </c>
      <c r="AQ383" s="175">
        <f>100*AP383/$AI383</f>
        <v>38.6118401866433</v>
      </c>
      <c r="AR383" s="173">
        <f>IF(AQ383&gt;$AI$8,1,0)</f>
        <v>0</v>
      </c>
      <c r="AS383" s="175">
        <f>IF($R383=AP$17,AQ383,0)</f>
        <v>0</v>
      </c>
      <c r="AT383" s="173">
        <v>2726</v>
      </c>
      <c r="AU383" s="175">
        <f>100*AT383/$AI383</f>
        <v>7.94983960338291</v>
      </c>
      <c r="AV383" s="173">
        <f>IF(AU383&gt;$AI$8,1,0)</f>
        <v>0</v>
      </c>
      <c r="AW383" s="175">
        <f>IF($R383=AT$17,AU383,0)</f>
        <v>0</v>
      </c>
      <c r="AX383" s="173">
        <v>5834</v>
      </c>
      <c r="AY383" s="175">
        <f>100*AX383/$AI383</f>
        <v>17.0137066200058</v>
      </c>
      <c r="AZ383" s="173">
        <f>IF(AY383&gt;$AI$8,1,0)</f>
        <v>0</v>
      </c>
      <c r="BA383" s="175">
        <f>IF($R383=AX$17,AY383,0)</f>
        <v>0</v>
      </c>
      <c r="BB383" s="173">
        <v>2310</v>
      </c>
      <c r="BC383" s="175">
        <f>100*BB383/$AI383</f>
        <v>6.73665791776028</v>
      </c>
      <c r="BD383" s="173">
        <f>IF(BC383&gt;$AI$8,1,0)</f>
        <v>0</v>
      </c>
      <c r="BE383" s="175">
        <f>IF($R383=BB$17,BC383,0)</f>
        <v>0</v>
      </c>
      <c r="BF383" s="173">
        <v>0</v>
      </c>
      <c r="BG383" s="175">
        <f>100*BF383/$AI383</f>
        <v>0</v>
      </c>
      <c r="BH383" s="173">
        <f>IF(BG383&gt;$AI$8,1,0)</f>
        <v>0</v>
      </c>
      <c r="BI383" s="175">
        <f>IF($R383=BF$17,BG383,0)</f>
        <v>0</v>
      </c>
      <c r="BJ383" s="173">
        <v>0</v>
      </c>
      <c r="BK383" s="175">
        <f>100*BJ383/$AI383</f>
        <v>0</v>
      </c>
      <c r="BL383" s="173">
        <f>IF(BK383&gt;$AI$8,1,0)</f>
        <v>0</v>
      </c>
      <c r="BM383" s="175">
        <f>IF($R383=BJ$17,BK383,0)</f>
        <v>0</v>
      </c>
      <c r="BN383" s="173">
        <v>0</v>
      </c>
      <c r="BO383" s="175">
        <f>100*BN383/$AI383</f>
        <v>0</v>
      </c>
      <c r="BP383" s="173">
        <f>IF(BO383&gt;$AI$8,1,0)</f>
        <v>0</v>
      </c>
      <c r="BQ383" s="175">
        <f>IF($R383=BN$17,BO383,0)</f>
        <v>0</v>
      </c>
      <c r="BR383" s="173">
        <v>0</v>
      </c>
      <c r="BS383" s="175">
        <f>100*BR383/$AI383</f>
        <v>0</v>
      </c>
      <c r="BT383" s="173">
        <f>IF(BS383&gt;$AI$8,1,0)</f>
        <v>0</v>
      </c>
      <c r="BU383" s="175">
        <f>IF($R383=BR$17,BS383,0)</f>
        <v>0</v>
      </c>
      <c r="BV383" s="173">
        <v>0</v>
      </c>
      <c r="BW383" s="175">
        <f>100*BV383/$AI383</f>
        <v>0</v>
      </c>
      <c r="BX383" s="173">
        <f>IF(BW383&gt;$AI$8,1,0)</f>
        <v>0</v>
      </c>
      <c r="BY383" s="175">
        <f>IF($R383=BV$17,BW383,0)</f>
        <v>0</v>
      </c>
      <c r="BZ383" s="173">
        <v>0</v>
      </c>
      <c r="CA383" s="175">
        <f>100*BZ383/$AI383</f>
        <v>0</v>
      </c>
      <c r="CB383" s="173">
        <f>IF(CA383&gt;$AI$8,1,0)</f>
        <v>0</v>
      </c>
      <c r="CC383" s="175">
        <f>IF($R383=BZ$17,CA383,0)</f>
        <v>0</v>
      </c>
      <c r="CD383" s="173">
        <v>0</v>
      </c>
      <c r="CE383" s="175">
        <f>100*CD383/$AI383</f>
        <v>0</v>
      </c>
      <c r="CF383" s="173">
        <f>IF(CE383&gt;$AI$8,1,0)</f>
        <v>0</v>
      </c>
      <c r="CG383" s="175">
        <f>IF($R383=CD$17,CE383,0)</f>
        <v>0</v>
      </c>
      <c r="CH383" s="173">
        <v>0</v>
      </c>
      <c r="CI383" s="175">
        <f>100*CH383/$AI383</f>
        <v>0</v>
      </c>
      <c r="CJ383" s="173">
        <f>IF(CI383&gt;$AI$8,1,0)</f>
        <v>0</v>
      </c>
      <c r="CK383" s="175">
        <f>IF($R383=CH$17,CI383,0)</f>
        <v>0</v>
      </c>
      <c r="CL383" s="173">
        <v>0</v>
      </c>
      <c r="CM383" s="173">
        <v>0</v>
      </c>
      <c r="CN383" s="176"/>
    </row>
    <row r="384" ht="15.75" customHeight="1">
      <c r="A384" t="s" s="179">
        <v>3184</v>
      </c>
      <c r="B384" t="s" s="180">
        <v>75</v>
      </c>
      <c r="C384" t="s" s="180">
        <v>391</v>
      </c>
      <c r="D384" t="s" s="181">
        <v>78</v>
      </c>
      <c r="E384" t="s" s="188">
        <v>79</v>
      </c>
      <c r="F384" t="s" s="146">
        <v>80</v>
      </c>
      <c r="G384" t="s" s="146">
        <v>369</v>
      </c>
      <c r="H384" t="s" s="146">
        <v>3185</v>
      </c>
      <c r="I384" t="s" s="146">
        <v>49</v>
      </c>
      <c r="J384" t="s" s="146">
        <v>1733</v>
      </c>
      <c r="K384" t="s" s="183">
        <f>_xlfn.IFS(Q384=0,O384,T384=1,R384,U384=1,AA384,V384=1,AD384)</f>
        <v>27</v>
      </c>
      <c r="L384" s="189">
        <f>_xlfn.IFS(Q384=0,P384,T384=1,S384,U384=1,AB384,V384=1,AE384)</f>
        <v>31.9342108264708</v>
      </c>
      <c r="M384" t="s" s="146">
        <f>IF(O384="Lab","over","under")</f>
        <v>2429</v>
      </c>
      <c r="N384" s="145">
        <v>0</v>
      </c>
      <c r="O384" t="s" s="184">
        <v>28</v>
      </c>
      <c r="P384" s="147">
        <f>AQ384</f>
        <v>33.7226543787212</v>
      </c>
      <c r="Q384" s="145">
        <f>T384+U384+V384</f>
        <v>1</v>
      </c>
      <c r="R384" t="s" s="185">
        <v>27</v>
      </c>
      <c r="S384" s="147">
        <f>AO384</f>
        <v>31.9342108264708</v>
      </c>
      <c r="T384" s="145">
        <v>1</v>
      </c>
      <c r="U384" s="138"/>
      <c r="V384" s="138"/>
      <c r="W384" s="138"/>
      <c r="X384" t="s" s="146">
        <f>IF($A384=Y384,"ok","bad")</f>
        <v>2430</v>
      </c>
      <c r="Y384" t="s" s="146">
        <v>3184</v>
      </c>
      <c r="Z384" t="s" s="146">
        <v>391</v>
      </c>
      <c r="AA384" t="s" s="186">
        <v>2365</v>
      </c>
      <c r="AB384" s="141">
        <f>100*AC384</f>
        <v>16.9833702</v>
      </c>
      <c r="AC384" s="190">
        <v>0.169833702</v>
      </c>
      <c r="AD384" t="s" s="187">
        <v>29</v>
      </c>
      <c r="AE384" s="141">
        <v>10.8766567</v>
      </c>
      <c r="AF384" s="190">
        <v>0.108766567</v>
      </c>
      <c r="AG384" s="138"/>
      <c r="AH384" s="145">
        <v>71660</v>
      </c>
      <c r="AI384" s="145">
        <v>43837</v>
      </c>
      <c r="AJ384" s="145">
        <v>155</v>
      </c>
      <c r="AK384" s="145">
        <v>784</v>
      </c>
      <c r="AL384" s="145">
        <v>13999</v>
      </c>
      <c r="AM384" s="148">
        <f>100*AL384/$AI384</f>
        <v>31.9342108264708</v>
      </c>
      <c r="AN384" s="145">
        <f>IF(AM384&gt;$AI$8,1,0)</f>
        <v>0</v>
      </c>
      <c r="AO384" s="148">
        <f>IF($R384=AL$17,AM384,0)</f>
        <v>31.9342108264708</v>
      </c>
      <c r="AP384" s="145">
        <v>14783</v>
      </c>
      <c r="AQ384" s="148">
        <f>100*AP384/$AI384</f>
        <v>33.7226543787212</v>
      </c>
      <c r="AR384" s="145">
        <f>IF(AQ384&gt;$AI$8,1,0)</f>
        <v>0</v>
      </c>
      <c r="AS384" s="148">
        <f>IF($R384=AP$17,AQ384,0)</f>
        <v>0</v>
      </c>
      <c r="AT384" s="145">
        <v>4768</v>
      </c>
      <c r="AU384" s="148">
        <f>100*AT384/$AI384</f>
        <v>10.8766567055227</v>
      </c>
      <c r="AV384" s="145">
        <f>IF(AU384&gt;$AI$8,1,0)</f>
        <v>0</v>
      </c>
      <c r="AW384" s="148">
        <f>IF($R384=AT$17,AU384,0)</f>
        <v>0</v>
      </c>
      <c r="AX384" s="145">
        <v>7445</v>
      </c>
      <c r="AY384" s="148">
        <f>100*AX384/$AI384</f>
        <v>16.9833702123777</v>
      </c>
      <c r="AZ384" s="145">
        <f>IF(AY384&gt;$AI$8,1,0)</f>
        <v>0</v>
      </c>
      <c r="BA384" s="148">
        <f>IF($R384=AX$17,AY384,0)</f>
        <v>0</v>
      </c>
      <c r="BB384" s="145">
        <v>2166</v>
      </c>
      <c r="BC384" s="148">
        <f>100*BB384/$AI384</f>
        <v>4.94103154869174</v>
      </c>
      <c r="BD384" s="145">
        <f>IF(BC384&gt;$AI$8,1,0)</f>
        <v>0</v>
      </c>
      <c r="BE384" s="148">
        <f>IF($R384=BB$17,BC384,0)</f>
        <v>0</v>
      </c>
      <c r="BF384" s="145">
        <v>0</v>
      </c>
      <c r="BG384" s="148">
        <f>100*BF384/$AI384</f>
        <v>0</v>
      </c>
      <c r="BH384" s="145">
        <f>IF(BG384&gt;$AI$8,1,0)</f>
        <v>0</v>
      </c>
      <c r="BI384" s="148">
        <f>IF($R384=BF$17,BG384,0)</f>
        <v>0</v>
      </c>
      <c r="BJ384" s="145">
        <v>0</v>
      </c>
      <c r="BK384" s="148">
        <f>100*BJ384/$AI384</f>
        <v>0</v>
      </c>
      <c r="BL384" s="145">
        <f>IF(BK384&gt;$AI$8,1,0)</f>
        <v>0</v>
      </c>
      <c r="BM384" s="148">
        <f>IF($R384=BJ$17,BK384,0)</f>
        <v>0</v>
      </c>
      <c r="BN384" s="145">
        <v>0</v>
      </c>
      <c r="BO384" s="148">
        <f>100*BN384/$AI384</f>
        <v>0</v>
      </c>
      <c r="BP384" s="145">
        <f>IF(BO384&gt;$AI$8,1,0)</f>
        <v>0</v>
      </c>
      <c r="BQ384" s="148">
        <f>IF($R384=BN$17,BO384,0)</f>
        <v>0</v>
      </c>
      <c r="BR384" s="145">
        <v>0</v>
      </c>
      <c r="BS384" s="148">
        <f>100*BR384/$AI384</f>
        <v>0</v>
      </c>
      <c r="BT384" s="145">
        <f>IF(BS384&gt;$AI$8,1,0)</f>
        <v>0</v>
      </c>
      <c r="BU384" s="148">
        <f>IF($R384=BR$17,BS384,0)</f>
        <v>0</v>
      </c>
      <c r="BV384" s="145">
        <v>0</v>
      </c>
      <c r="BW384" s="148">
        <f>100*BV384/$AI384</f>
        <v>0</v>
      </c>
      <c r="BX384" s="145">
        <f>IF(BW384&gt;$AI$8,1,0)</f>
        <v>0</v>
      </c>
      <c r="BY384" s="148">
        <f>IF($R384=BV$17,BW384,0)</f>
        <v>0</v>
      </c>
      <c r="BZ384" s="145">
        <v>0</v>
      </c>
      <c r="CA384" s="148">
        <f>100*BZ384/$AI384</f>
        <v>0</v>
      </c>
      <c r="CB384" s="145">
        <f>IF(CA384&gt;$AI$8,1,0)</f>
        <v>0</v>
      </c>
      <c r="CC384" s="148">
        <f>IF($R384=BZ$17,CA384,0)</f>
        <v>0</v>
      </c>
      <c r="CD384" s="145">
        <v>0</v>
      </c>
      <c r="CE384" s="148">
        <f>100*CD384/$AI384</f>
        <v>0</v>
      </c>
      <c r="CF384" s="145">
        <f>IF(CE384&gt;$AI$8,1,0)</f>
        <v>0</v>
      </c>
      <c r="CG384" s="148">
        <f>IF($R384=CD$17,CE384,0)</f>
        <v>0</v>
      </c>
      <c r="CH384" s="145">
        <v>0</v>
      </c>
      <c r="CI384" s="148">
        <f>100*CH384/$AI384</f>
        <v>0</v>
      </c>
      <c r="CJ384" s="145">
        <f>IF(CI384&gt;$AI$8,1,0)</f>
        <v>0</v>
      </c>
      <c r="CK384" s="148">
        <f>IF($R384=CH$17,CI384,0)</f>
        <v>0</v>
      </c>
      <c r="CL384" s="145">
        <v>568</v>
      </c>
      <c r="CM384" s="145">
        <v>0</v>
      </c>
      <c r="CN384" s="149"/>
    </row>
    <row r="385" ht="15.75" customHeight="1">
      <c r="A385" t="s" s="179">
        <v>3186</v>
      </c>
      <c r="B385" t="s" s="180">
        <v>75</v>
      </c>
      <c r="C385" t="s" s="180">
        <v>76</v>
      </c>
      <c r="D385" t="s" s="181">
        <v>78</v>
      </c>
      <c r="E385" t="s" s="182">
        <v>79</v>
      </c>
      <c r="F385" t="s" s="130">
        <v>80</v>
      </c>
      <c r="G385" t="s" s="130">
        <v>428</v>
      </c>
      <c r="H385" t="s" s="130">
        <v>1586</v>
      </c>
      <c r="I385" t="s" s="130">
        <v>64</v>
      </c>
      <c r="J385" t="s" s="130">
        <v>1733</v>
      </c>
      <c r="K385" t="s" s="183">
        <f>_xlfn.IFS(Q385=0,O385,T385=1,R385,U385=1,AA385,V385=1,AD385)</f>
        <v>2365</v>
      </c>
      <c r="L385" s="189">
        <f>_xlfn.IFS(Q385=0,P385,T385=1,S385,U385=1,AB385,V385=1,AE385)</f>
        <v>16.9124918</v>
      </c>
      <c r="M385" t="s" s="130">
        <f>IF(O385="Lab","over","under")</f>
        <v>2429</v>
      </c>
      <c r="N385" s="173">
        <v>0</v>
      </c>
      <c r="O385" t="s" s="184">
        <v>28</v>
      </c>
      <c r="P385" s="131">
        <f>AQ385</f>
        <v>40.7135794330916</v>
      </c>
      <c r="Q385" s="173">
        <f>T385+U385+V385</f>
        <v>1</v>
      </c>
      <c r="R385" t="s" s="185">
        <v>27</v>
      </c>
      <c r="S385" s="131">
        <f>AO385</f>
        <v>29.0066743572841</v>
      </c>
      <c r="T385" s="169"/>
      <c r="U385" s="173">
        <v>1</v>
      </c>
      <c r="V385" s="169"/>
      <c r="W385" s="169"/>
      <c r="X385" t="s" s="130">
        <f>IF($A385=Y385,"ok","bad")</f>
        <v>2430</v>
      </c>
      <c r="Y385" t="s" s="130">
        <v>3186</v>
      </c>
      <c r="Z385" t="s" s="130">
        <v>76</v>
      </c>
      <c r="AA385" t="s" s="186">
        <v>2365</v>
      </c>
      <c r="AB385" s="125">
        <f>100*AC385</f>
        <v>16.9124918</v>
      </c>
      <c r="AC385" s="191">
        <v>0.169124918</v>
      </c>
      <c r="AD385" t="s" s="187">
        <v>29</v>
      </c>
      <c r="AE385" s="125">
        <v>8.3470666</v>
      </c>
      <c r="AF385" s="191">
        <v>0.083470666</v>
      </c>
      <c r="AG385" s="169"/>
      <c r="AH385" s="173">
        <v>78553</v>
      </c>
      <c r="AI385" s="173">
        <v>48544</v>
      </c>
      <c r="AJ385" s="173">
        <v>179</v>
      </c>
      <c r="AK385" s="173">
        <v>5683</v>
      </c>
      <c r="AL385" s="173">
        <v>14081</v>
      </c>
      <c r="AM385" s="175">
        <f>100*AL385/$AI385</f>
        <v>29.0066743572841</v>
      </c>
      <c r="AN385" s="173">
        <f>IF(AM385&gt;$AI$8,1,0)</f>
        <v>0</v>
      </c>
      <c r="AO385" s="175">
        <f>IF($R385=AL$17,AM385,0)</f>
        <v>29.0066743572841</v>
      </c>
      <c r="AP385" s="173">
        <v>19764</v>
      </c>
      <c r="AQ385" s="175">
        <f>100*AP385/$AI385</f>
        <v>40.7135794330916</v>
      </c>
      <c r="AR385" s="173">
        <f>IF(AQ385&gt;$AI$8,1,0)</f>
        <v>0</v>
      </c>
      <c r="AS385" s="175">
        <f>IF($R385=AP$17,AQ385,0)</f>
        <v>0</v>
      </c>
      <c r="AT385" s="173">
        <v>4052</v>
      </c>
      <c r="AU385" s="175">
        <f>100*AT385/$AI385</f>
        <v>8.3470665787739</v>
      </c>
      <c r="AV385" s="173">
        <f>IF(AU385&gt;$AI$8,1,0)</f>
        <v>0</v>
      </c>
      <c r="AW385" s="175">
        <f>IF($R385=AT$17,AU385,0)</f>
        <v>0</v>
      </c>
      <c r="AX385" s="173">
        <v>8210</v>
      </c>
      <c r="AY385" s="175">
        <f>100*AX385/$AI385</f>
        <v>16.9124917600527</v>
      </c>
      <c r="AZ385" s="173">
        <f>IF(AY385&gt;$AI$8,1,0)</f>
        <v>0</v>
      </c>
      <c r="BA385" s="175">
        <f>IF($R385=AX$17,AY385,0)</f>
        <v>0</v>
      </c>
      <c r="BB385" s="173">
        <v>2155</v>
      </c>
      <c r="BC385" s="175">
        <f>100*BB385/$AI385</f>
        <v>4.43927158866183</v>
      </c>
      <c r="BD385" s="173">
        <f>IF(BC385&gt;$AI$8,1,0)</f>
        <v>0</v>
      </c>
      <c r="BE385" s="175">
        <f>IF($R385=BB$17,BC385,0)</f>
        <v>0</v>
      </c>
      <c r="BF385" s="173">
        <v>0</v>
      </c>
      <c r="BG385" s="175">
        <f>100*BF385/$AI385</f>
        <v>0</v>
      </c>
      <c r="BH385" s="173">
        <f>IF(BG385&gt;$AI$8,1,0)</f>
        <v>0</v>
      </c>
      <c r="BI385" s="175">
        <f>IF($R385=BF$17,BG385,0)</f>
        <v>0</v>
      </c>
      <c r="BJ385" s="173">
        <v>0</v>
      </c>
      <c r="BK385" s="175">
        <f>100*BJ385/$AI385</f>
        <v>0</v>
      </c>
      <c r="BL385" s="173">
        <f>IF(BK385&gt;$AI$8,1,0)</f>
        <v>0</v>
      </c>
      <c r="BM385" s="175">
        <f>IF($R385=BJ$17,BK385,0)</f>
        <v>0</v>
      </c>
      <c r="BN385" s="173">
        <v>0</v>
      </c>
      <c r="BO385" s="175">
        <f>100*BN385/$AI385</f>
        <v>0</v>
      </c>
      <c r="BP385" s="173">
        <f>IF(BO385&gt;$AI$8,1,0)</f>
        <v>0</v>
      </c>
      <c r="BQ385" s="175">
        <f>IF($R385=BN$17,BO385,0)</f>
        <v>0</v>
      </c>
      <c r="BR385" s="173">
        <v>0</v>
      </c>
      <c r="BS385" s="175">
        <f>100*BR385/$AI385</f>
        <v>0</v>
      </c>
      <c r="BT385" s="173">
        <f>IF(BS385&gt;$AI$8,1,0)</f>
        <v>0</v>
      </c>
      <c r="BU385" s="175">
        <f>IF($R385=BR$17,BS385,0)</f>
        <v>0</v>
      </c>
      <c r="BV385" s="173">
        <v>0</v>
      </c>
      <c r="BW385" s="175">
        <f>100*BV385/$AI385</f>
        <v>0</v>
      </c>
      <c r="BX385" s="173">
        <f>IF(BW385&gt;$AI$8,1,0)</f>
        <v>0</v>
      </c>
      <c r="BY385" s="175">
        <f>IF($R385=BV$17,BW385,0)</f>
        <v>0</v>
      </c>
      <c r="BZ385" s="173">
        <v>0</v>
      </c>
      <c r="CA385" s="175">
        <f>100*BZ385/$AI385</f>
        <v>0</v>
      </c>
      <c r="CB385" s="173">
        <f>IF(CA385&gt;$AI$8,1,0)</f>
        <v>0</v>
      </c>
      <c r="CC385" s="175">
        <f>IF($R385=BZ$17,CA385,0)</f>
        <v>0</v>
      </c>
      <c r="CD385" s="173">
        <v>0</v>
      </c>
      <c r="CE385" s="175">
        <f>100*CD385/$AI385</f>
        <v>0</v>
      </c>
      <c r="CF385" s="173">
        <f>IF(CE385&gt;$AI$8,1,0)</f>
        <v>0</v>
      </c>
      <c r="CG385" s="175">
        <f>IF($R385=CD$17,CE385,0)</f>
        <v>0</v>
      </c>
      <c r="CH385" s="173">
        <v>0</v>
      </c>
      <c r="CI385" s="175">
        <f>100*CH385/$AI385</f>
        <v>0</v>
      </c>
      <c r="CJ385" s="173">
        <f>IF(CI385&gt;$AI$8,1,0)</f>
        <v>0</v>
      </c>
      <c r="CK385" s="175">
        <f>IF($R385=CH$17,CI385,0)</f>
        <v>0</v>
      </c>
      <c r="CL385" s="173">
        <v>0</v>
      </c>
      <c r="CM385" s="173">
        <v>0</v>
      </c>
      <c r="CN385" s="176"/>
    </row>
    <row r="386" ht="15.75" customHeight="1">
      <c r="A386" t="s" s="179">
        <v>3187</v>
      </c>
      <c r="B386" t="s" s="180">
        <v>183</v>
      </c>
      <c r="C386" t="s" s="180">
        <v>3188</v>
      </c>
      <c r="D386" t="s" s="181">
        <v>186</v>
      </c>
      <c r="E386" t="s" s="188">
        <v>79</v>
      </c>
      <c r="F386" t="s" s="146">
        <v>46</v>
      </c>
      <c r="G386" t="s" s="146">
        <v>369</v>
      </c>
      <c r="H386" t="s" s="146">
        <v>3189</v>
      </c>
      <c r="I386" t="s" s="146">
        <v>49</v>
      </c>
      <c r="J386" t="s" s="146">
        <v>1733</v>
      </c>
      <c r="K386" t="s" s="183">
        <f>_xlfn.IFS(Q386=0,O386,T386=1,R386,U386=1,AA386,V386=1,AD386)</f>
        <v>2943</v>
      </c>
      <c r="L386" s="189">
        <f>_xlfn.IFS(Q386=0,P386,T386=1,S386,U386=1,AB386,V386=1,AE386)</f>
        <v>11.3198279</v>
      </c>
      <c r="M386" t="s" s="146">
        <f>IF(O386="Lab","over","under")</f>
        <v>2429</v>
      </c>
      <c r="N386" s="145">
        <v>0</v>
      </c>
      <c r="O386" t="s" s="184">
        <v>28</v>
      </c>
      <c r="P386" s="147">
        <f>AQ386</f>
        <v>32.9023637828385</v>
      </c>
      <c r="Q386" s="145">
        <f>T386+U386+V386</f>
        <v>1</v>
      </c>
      <c r="R386" t="s" s="185">
        <v>27</v>
      </c>
      <c r="S386" s="147">
        <f>AO386</f>
        <v>30.0493191598059</v>
      </c>
      <c r="T386" s="138"/>
      <c r="U386" s="145">
        <v>0</v>
      </c>
      <c r="V386" s="145">
        <v>1</v>
      </c>
      <c r="W386" s="138"/>
      <c r="X386" t="s" s="146">
        <f>IF($A386=Y386,"ok","bad")</f>
        <v>2430</v>
      </c>
      <c r="Y386" t="s" s="146">
        <v>3187</v>
      </c>
      <c r="Z386" t="s" s="146">
        <v>3188</v>
      </c>
      <c r="AA386" t="s" s="186">
        <v>2365</v>
      </c>
      <c r="AB386" s="141">
        <f>100*AC386</f>
        <v>16.8883736</v>
      </c>
      <c r="AC386" s="190">
        <v>0.168883736</v>
      </c>
      <c r="AD386" t="s" s="187">
        <v>31</v>
      </c>
      <c r="AE386" s="141">
        <v>11.3198279</v>
      </c>
      <c r="AF386" s="190">
        <v>0.113198279</v>
      </c>
      <c r="AG386" s="138"/>
      <c r="AH386" s="145">
        <v>78479</v>
      </c>
      <c r="AI386" s="145">
        <v>50893</v>
      </c>
      <c r="AJ386" s="145">
        <v>193</v>
      </c>
      <c r="AK386" s="145">
        <v>1452</v>
      </c>
      <c r="AL386" s="145">
        <v>15293</v>
      </c>
      <c r="AM386" s="148">
        <f>100*AL386/$AI386</f>
        <v>30.0493191598059</v>
      </c>
      <c r="AN386" s="145">
        <f>IF(AM386&gt;$AI$8,1,0)</f>
        <v>0</v>
      </c>
      <c r="AO386" s="148">
        <f>IF($R386=AL$17,AM386,0)</f>
        <v>30.0493191598059</v>
      </c>
      <c r="AP386" s="145">
        <v>16745</v>
      </c>
      <c r="AQ386" s="148">
        <f>100*AP386/$AI386</f>
        <v>32.9023637828385</v>
      </c>
      <c r="AR386" s="145">
        <f>IF(AQ386&gt;$AI$8,1,0)</f>
        <v>0</v>
      </c>
      <c r="AS386" s="148">
        <f>IF($R386=AP$17,AQ386,0)</f>
        <v>0</v>
      </c>
      <c r="AT386" s="145">
        <v>3154</v>
      </c>
      <c r="AU386" s="148">
        <f>100*AT386/$AI386</f>
        <v>6.19731593735877</v>
      </c>
      <c r="AV386" s="145">
        <f>IF(AU386&gt;$AI$8,1,0)</f>
        <v>0</v>
      </c>
      <c r="AW386" s="148">
        <f>IF($R386=AT$17,AU386,0)</f>
        <v>0</v>
      </c>
      <c r="AX386" s="145">
        <v>8595</v>
      </c>
      <c r="AY386" s="148">
        <f>100*AX386/$AI386</f>
        <v>16.8883736466705</v>
      </c>
      <c r="AZ386" s="145">
        <f>IF(AY386&gt;$AI$8,1,0)</f>
        <v>0</v>
      </c>
      <c r="BA386" s="148">
        <f>IF($R386=AX$17,AY386,0)</f>
        <v>0</v>
      </c>
      <c r="BB386" s="145">
        <v>5761</v>
      </c>
      <c r="BC386" s="148">
        <f>100*BB386/$AI386</f>
        <v>11.3198278741674</v>
      </c>
      <c r="BD386" s="145">
        <f>IF(BC386&gt;$AI$8,1,0)</f>
        <v>0</v>
      </c>
      <c r="BE386" s="148">
        <f>IF($R386=BB$17,BC386,0)</f>
        <v>0</v>
      </c>
      <c r="BF386" s="145">
        <v>0</v>
      </c>
      <c r="BG386" s="148">
        <f>100*BF386/$AI386</f>
        <v>0</v>
      </c>
      <c r="BH386" s="145">
        <f>IF(BG386&gt;$AI$8,1,0)</f>
        <v>0</v>
      </c>
      <c r="BI386" s="148">
        <f>IF($R386=BF$17,BG386,0)</f>
        <v>0</v>
      </c>
      <c r="BJ386" s="145">
        <v>0</v>
      </c>
      <c r="BK386" s="148">
        <f>100*BJ386/$AI386</f>
        <v>0</v>
      </c>
      <c r="BL386" s="145">
        <f>IF(BK386&gt;$AI$8,1,0)</f>
        <v>0</v>
      </c>
      <c r="BM386" s="148">
        <f>IF($R386=BJ$17,BK386,0)</f>
        <v>0</v>
      </c>
      <c r="BN386" s="145">
        <v>0</v>
      </c>
      <c r="BO386" s="148">
        <f>100*BN386/$AI386</f>
        <v>0</v>
      </c>
      <c r="BP386" s="145">
        <f>IF(BO386&gt;$AI$8,1,0)</f>
        <v>0</v>
      </c>
      <c r="BQ386" s="148">
        <f>IF($R386=BN$17,BO386,0)</f>
        <v>0</v>
      </c>
      <c r="BR386" s="145">
        <v>0</v>
      </c>
      <c r="BS386" s="148">
        <f>100*BR386/$AI386</f>
        <v>0</v>
      </c>
      <c r="BT386" s="145">
        <f>IF(BS386&gt;$AI$8,1,0)</f>
        <v>0</v>
      </c>
      <c r="BU386" s="148">
        <f>IF($R386=BR$17,BS386,0)</f>
        <v>0</v>
      </c>
      <c r="BV386" s="145">
        <v>0</v>
      </c>
      <c r="BW386" s="148">
        <f>100*BV386/$AI386</f>
        <v>0</v>
      </c>
      <c r="BX386" s="145">
        <f>IF(BW386&gt;$AI$8,1,0)</f>
        <v>0</v>
      </c>
      <c r="BY386" s="148">
        <f>IF($R386=BV$17,BW386,0)</f>
        <v>0</v>
      </c>
      <c r="BZ386" s="145">
        <v>0</v>
      </c>
      <c r="CA386" s="148">
        <f>100*BZ386/$AI386</f>
        <v>0</v>
      </c>
      <c r="CB386" s="145">
        <f>IF(CA386&gt;$AI$8,1,0)</f>
        <v>0</v>
      </c>
      <c r="CC386" s="148">
        <f>IF($R386=BZ$17,CA386,0)</f>
        <v>0</v>
      </c>
      <c r="CD386" s="145">
        <v>0</v>
      </c>
      <c r="CE386" s="148">
        <f>100*CD386/$AI386</f>
        <v>0</v>
      </c>
      <c r="CF386" s="145">
        <f>IF(CE386&gt;$AI$8,1,0)</f>
        <v>0</v>
      </c>
      <c r="CG386" s="148">
        <f>IF($R386=CD$17,CE386,0)</f>
        <v>0</v>
      </c>
      <c r="CH386" s="145">
        <v>0</v>
      </c>
      <c r="CI386" s="148">
        <f>100*CH386/$AI386</f>
        <v>0</v>
      </c>
      <c r="CJ386" s="145">
        <f>IF(CI386&gt;$AI$8,1,0)</f>
        <v>0</v>
      </c>
      <c r="CK386" s="148">
        <f>IF($R386=CH$17,CI386,0)</f>
        <v>0</v>
      </c>
      <c r="CL386" s="145">
        <v>369</v>
      </c>
      <c r="CM386" s="145">
        <v>0</v>
      </c>
      <c r="CN386" s="149"/>
    </row>
    <row r="387" ht="15.75" customHeight="1">
      <c r="A387" t="s" s="179">
        <v>3190</v>
      </c>
      <c r="B387" t="s" s="180">
        <v>197</v>
      </c>
      <c r="C387" t="s" s="180">
        <v>387</v>
      </c>
      <c r="D387" t="s" s="181">
        <v>200</v>
      </c>
      <c r="E387" t="s" s="182">
        <v>79</v>
      </c>
      <c r="F387" t="s" s="130">
        <v>80</v>
      </c>
      <c r="G387" t="s" s="130">
        <v>1512</v>
      </c>
      <c r="H387" t="s" s="130">
        <v>3191</v>
      </c>
      <c r="I387" t="s" s="130">
        <v>64</v>
      </c>
      <c r="J387" t="s" s="130">
        <v>1733</v>
      </c>
      <c r="K387" t="s" s="183">
        <f>_xlfn.IFS(Q387=0,O387,T387=1,R387,U387=1,AA387,V387=1,AD387)</f>
        <v>2365</v>
      </c>
      <c r="L387" s="189">
        <f>_xlfn.IFS(Q387=0,P387,T387=1,S387,U387=1,AB387,V387=1,AE387)</f>
        <v>16.8628545</v>
      </c>
      <c r="M387" t="s" s="130">
        <f>IF(O387="Lab","over","under")</f>
        <v>2429</v>
      </c>
      <c r="N387" s="173">
        <v>0</v>
      </c>
      <c r="O387" t="s" s="184">
        <v>28</v>
      </c>
      <c r="P387" s="131">
        <f>AQ387</f>
        <v>36.4427418945659</v>
      </c>
      <c r="Q387" s="173">
        <f>T387+U387+V387</f>
        <v>1</v>
      </c>
      <c r="R387" t="s" s="185">
        <v>27</v>
      </c>
      <c r="S387" s="131">
        <f>AO387</f>
        <v>28.2637373788624</v>
      </c>
      <c r="T387" s="169"/>
      <c r="U387" s="173">
        <v>1</v>
      </c>
      <c r="V387" s="169"/>
      <c r="W387" s="169"/>
      <c r="X387" t="s" s="130">
        <f>IF($A387=Y387,"ok","bad")</f>
        <v>2430</v>
      </c>
      <c r="Y387" t="s" s="130">
        <v>3190</v>
      </c>
      <c r="Z387" t="s" s="130">
        <v>387</v>
      </c>
      <c r="AA387" t="s" s="186">
        <v>2365</v>
      </c>
      <c r="AB387" s="125">
        <f>100*AC387</f>
        <v>16.8628545</v>
      </c>
      <c r="AC387" s="191">
        <v>0.168628545</v>
      </c>
      <c r="AD387" t="s" s="187">
        <v>29</v>
      </c>
      <c r="AE387" s="125">
        <v>10.9366279</v>
      </c>
      <c r="AF387" s="191">
        <v>0.109366279</v>
      </c>
      <c r="AG387" s="169"/>
      <c r="AH387" s="173">
        <v>70259</v>
      </c>
      <c r="AI387" s="173">
        <v>39418</v>
      </c>
      <c r="AJ387" s="173">
        <v>137</v>
      </c>
      <c r="AK387" s="173">
        <v>3224</v>
      </c>
      <c r="AL387" s="173">
        <v>11141</v>
      </c>
      <c r="AM387" s="175">
        <f>100*AL387/$AI387</f>
        <v>28.2637373788624</v>
      </c>
      <c r="AN387" s="173">
        <f>IF(AM387&gt;$AI$8,1,0)</f>
        <v>0</v>
      </c>
      <c r="AO387" s="175">
        <f>IF($R387=AL$17,AM387,0)</f>
        <v>28.2637373788624</v>
      </c>
      <c r="AP387" s="173">
        <v>14365</v>
      </c>
      <c r="AQ387" s="175">
        <f>100*AP387/$AI387</f>
        <v>36.4427418945659</v>
      </c>
      <c r="AR387" s="173">
        <f>IF(AQ387&gt;$AI$8,1,0)</f>
        <v>0</v>
      </c>
      <c r="AS387" s="175">
        <f>IF($R387=AP$17,AQ387,0)</f>
        <v>0</v>
      </c>
      <c r="AT387" s="173">
        <v>4311</v>
      </c>
      <c r="AU387" s="175">
        <f>100*AT387/$AI387</f>
        <v>10.9366279364757</v>
      </c>
      <c r="AV387" s="173">
        <f>IF(AU387&gt;$AI$8,1,0)</f>
        <v>0</v>
      </c>
      <c r="AW387" s="175">
        <f>IF($R387=AT$17,AU387,0)</f>
        <v>0</v>
      </c>
      <c r="AX387" s="173">
        <v>6647</v>
      </c>
      <c r="AY387" s="175">
        <f>100*AX387/$AI387</f>
        <v>16.8628545334619</v>
      </c>
      <c r="AZ387" s="173">
        <f>IF(AY387&gt;$AI$8,1,0)</f>
        <v>0</v>
      </c>
      <c r="BA387" s="175">
        <f>IF($R387=AX$17,AY387,0)</f>
        <v>0</v>
      </c>
      <c r="BB387" s="173">
        <v>2614</v>
      </c>
      <c r="BC387" s="175">
        <f>100*BB387/$AI387</f>
        <v>6.63148815262063</v>
      </c>
      <c r="BD387" s="173">
        <f>IF(BC387&gt;$AI$8,1,0)</f>
        <v>0</v>
      </c>
      <c r="BE387" s="175">
        <f>IF($R387=BB$17,BC387,0)</f>
        <v>0</v>
      </c>
      <c r="BF387" s="173">
        <v>0</v>
      </c>
      <c r="BG387" s="175">
        <f>100*BF387/$AI387</f>
        <v>0</v>
      </c>
      <c r="BH387" s="173">
        <f>IF(BG387&gt;$AI$8,1,0)</f>
        <v>0</v>
      </c>
      <c r="BI387" s="175">
        <f>IF($R387=BF$17,BG387,0)</f>
        <v>0</v>
      </c>
      <c r="BJ387" s="173">
        <v>0</v>
      </c>
      <c r="BK387" s="175">
        <f>100*BJ387/$AI387</f>
        <v>0</v>
      </c>
      <c r="BL387" s="173">
        <f>IF(BK387&gt;$AI$8,1,0)</f>
        <v>0</v>
      </c>
      <c r="BM387" s="175">
        <f>IF($R387=BJ$17,BK387,0)</f>
        <v>0</v>
      </c>
      <c r="BN387" s="173">
        <v>0</v>
      </c>
      <c r="BO387" s="175">
        <f>100*BN387/$AI387</f>
        <v>0</v>
      </c>
      <c r="BP387" s="173">
        <f>IF(BO387&gt;$AI$8,1,0)</f>
        <v>0</v>
      </c>
      <c r="BQ387" s="175">
        <f>IF($R387=BN$17,BO387,0)</f>
        <v>0</v>
      </c>
      <c r="BR387" s="173">
        <v>0</v>
      </c>
      <c r="BS387" s="175">
        <f>100*BR387/$AI387</f>
        <v>0</v>
      </c>
      <c r="BT387" s="173">
        <f>IF(BS387&gt;$AI$8,1,0)</f>
        <v>0</v>
      </c>
      <c r="BU387" s="175">
        <f>IF($R387=BR$17,BS387,0)</f>
        <v>0</v>
      </c>
      <c r="BV387" s="173">
        <v>0</v>
      </c>
      <c r="BW387" s="175">
        <f>100*BV387/$AI387</f>
        <v>0</v>
      </c>
      <c r="BX387" s="173">
        <f>IF(BW387&gt;$AI$8,1,0)</f>
        <v>0</v>
      </c>
      <c r="BY387" s="175">
        <f>IF($R387=BV$17,BW387,0)</f>
        <v>0</v>
      </c>
      <c r="BZ387" s="173">
        <v>0</v>
      </c>
      <c r="CA387" s="175">
        <f>100*BZ387/$AI387</f>
        <v>0</v>
      </c>
      <c r="CB387" s="173">
        <f>IF(CA387&gt;$AI$8,1,0)</f>
        <v>0</v>
      </c>
      <c r="CC387" s="175">
        <f>IF($R387=BZ$17,CA387,0)</f>
        <v>0</v>
      </c>
      <c r="CD387" s="173">
        <v>0</v>
      </c>
      <c r="CE387" s="175">
        <f>100*CD387/$AI387</f>
        <v>0</v>
      </c>
      <c r="CF387" s="173">
        <f>IF(CE387&gt;$AI$8,1,0)</f>
        <v>0</v>
      </c>
      <c r="CG387" s="175">
        <f>IF($R387=CD$17,CE387,0)</f>
        <v>0</v>
      </c>
      <c r="CH387" s="173">
        <v>0</v>
      </c>
      <c r="CI387" s="175">
        <f>100*CH387/$AI387</f>
        <v>0</v>
      </c>
      <c r="CJ387" s="173">
        <f>IF(CI387&gt;$AI$8,1,0)</f>
        <v>0</v>
      </c>
      <c r="CK387" s="175">
        <f>IF($R387=CH$17,CI387,0)</f>
        <v>0</v>
      </c>
      <c r="CL387" s="173">
        <v>226</v>
      </c>
      <c r="CM387" s="173">
        <v>0</v>
      </c>
      <c r="CN387" s="176"/>
    </row>
    <row r="388" ht="15.75" customHeight="1">
      <c r="A388" t="s" s="179">
        <v>3192</v>
      </c>
      <c r="B388" t="s" s="180">
        <v>101</v>
      </c>
      <c r="C388" t="s" s="180">
        <v>1242</v>
      </c>
      <c r="D388" t="s" s="181">
        <v>104</v>
      </c>
      <c r="E388" t="s" s="188">
        <v>79</v>
      </c>
      <c r="F388" t="s" s="146">
        <v>46</v>
      </c>
      <c r="G388" t="s" s="146">
        <v>768</v>
      </c>
      <c r="H388" t="s" s="146">
        <v>3193</v>
      </c>
      <c r="I388" t="s" s="146">
        <v>64</v>
      </c>
      <c r="J388" t="s" s="146">
        <v>1733</v>
      </c>
      <c r="K388" t="s" s="183">
        <f>_xlfn.IFS(Q388=0,O388,T388=1,R388,U388=1,AA388,V388=1,AD388)</f>
        <v>2943</v>
      </c>
      <c r="L388" s="189">
        <f>_xlfn.IFS(Q388=0,P388,T388=1,S388,U388=1,AB388,V388=1,AE388)</f>
        <v>13.9435807</v>
      </c>
      <c r="M388" t="s" s="146">
        <f>IF(O388="Lab","over","under")</f>
        <v>2429</v>
      </c>
      <c r="N388" s="145">
        <v>0</v>
      </c>
      <c r="O388" t="s" s="184">
        <v>28</v>
      </c>
      <c r="P388" s="147">
        <f>AQ388</f>
        <v>35.8523620871573</v>
      </c>
      <c r="Q388" s="145">
        <f>T388+U388+V388</f>
        <v>1</v>
      </c>
      <c r="R388" t="s" s="185">
        <v>27</v>
      </c>
      <c r="S388" s="147">
        <f>AO388</f>
        <v>28.2474965658657</v>
      </c>
      <c r="T388" s="138"/>
      <c r="U388" s="145">
        <v>0</v>
      </c>
      <c r="V388" s="145">
        <v>1</v>
      </c>
      <c r="W388" s="138"/>
      <c r="X388" t="s" s="146">
        <f>IF($A388=Y388,"ok","bad")</f>
        <v>2430</v>
      </c>
      <c r="Y388" t="s" s="146">
        <v>3192</v>
      </c>
      <c r="Z388" t="s" s="146">
        <v>1242</v>
      </c>
      <c r="AA388" t="s" s="186">
        <v>2365</v>
      </c>
      <c r="AB388" s="141">
        <f>100*AC388</f>
        <v>16.8581155</v>
      </c>
      <c r="AC388" s="190">
        <v>0.168581155</v>
      </c>
      <c r="AD388" t="s" s="187">
        <v>31</v>
      </c>
      <c r="AE388" s="141">
        <v>13.9435807</v>
      </c>
      <c r="AF388" s="190">
        <v>0.139435807</v>
      </c>
      <c r="AG388" s="138"/>
      <c r="AH388" s="145">
        <v>79360</v>
      </c>
      <c r="AI388" s="145">
        <v>50231</v>
      </c>
      <c r="AJ388" s="145">
        <v>152</v>
      </c>
      <c r="AK388" s="145">
        <v>3820</v>
      </c>
      <c r="AL388" s="145">
        <v>14189</v>
      </c>
      <c r="AM388" s="148">
        <f>100*AL388/$AI388</f>
        <v>28.2474965658657</v>
      </c>
      <c r="AN388" s="145">
        <f>IF(AM388&gt;$AI$8,1,0)</f>
        <v>0</v>
      </c>
      <c r="AO388" s="148">
        <f>IF($R388=AL$17,AM388,0)</f>
        <v>28.2474965658657</v>
      </c>
      <c r="AP388" s="145">
        <v>18009</v>
      </c>
      <c r="AQ388" s="148">
        <f>100*AP388/$AI388</f>
        <v>35.8523620871573</v>
      </c>
      <c r="AR388" s="145">
        <f>IF(AQ388&gt;$AI$8,1,0)</f>
        <v>0</v>
      </c>
      <c r="AS388" s="148">
        <f>IF($R388=AP$17,AQ388,0)</f>
        <v>0</v>
      </c>
      <c r="AT388" s="145">
        <v>1357</v>
      </c>
      <c r="AU388" s="148">
        <f>100*AT388/$AI388</f>
        <v>2.70151898230177</v>
      </c>
      <c r="AV388" s="145">
        <f>IF(AU388&gt;$AI$8,1,0)</f>
        <v>0</v>
      </c>
      <c r="AW388" s="148">
        <f>IF($R388=AT$17,AU388,0)</f>
        <v>0</v>
      </c>
      <c r="AX388" s="145">
        <v>8468</v>
      </c>
      <c r="AY388" s="148">
        <f>100*AX388/$AI388</f>
        <v>16.8581155063606</v>
      </c>
      <c r="AZ388" s="145">
        <f>IF(AY388&gt;$AI$8,1,0)</f>
        <v>0</v>
      </c>
      <c r="BA388" s="148">
        <f>IF($R388=AX$17,AY388,0)</f>
        <v>0</v>
      </c>
      <c r="BB388" s="145">
        <v>7004</v>
      </c>
      <c r="BC388" s="148">
        <f>100*BB388/$AI388</f>
        <v>13.943580657363</v>
      </c>
      <c r="BD388" s="145">
        <f>IF(BC388&gt;$AI$8,1,0)</f>
        <v>0</v>
      </c>
      <c r="BE388" s="148">
        <f>IF($R388=BB$17,BC388,0)</f>
        <v>0</v>
      </c>
      <c r="BF388" s="145">
        <v>0</v>
      </c>
      <c r="BG388" s="148">
        <f>100*BF388/$AI388</f>
        <v>0</v>
      </c>
      <c r="BH388" s="145">
        <f>IF(BG388&gt;$AI$8,1,0)</f>
        <v>0</v>
      </c>
      <c r="BI388" s="148">
        <f>IF($R388=BF$17,BG388,0)</f>
        <v>0</v>
      </c>
      <c r="BJ388" s="145">
        <v>0</v>
      </c>
      <c r="BK388" s="148">
        <f>100*BJ388/$AI388</f>
        <v>0</v>
      </c>
      <c r="BL388" s="145">
        <f>IF(BK388&gt;$AI$8,1,0)</f>
        <v>0</v>
      </c>
      <c r="BM388" s="148">
        <f>IF($R388=BJ$17,BK388,0)</f>
        <v>0</v>
      </c>
      <c r="BN388" s="145">
        <v>0</v>
      </c>
      <c r="BO388" s="148">
        <f>100*BN388/$AI388</f>
        <v>0</v>
      </c>
      <c r="BP388" s="145">
        <f>IF(BO388&gt;$AI$8,1,0)</f>
        <v>0</v>
      </c>
      <c r="BQ388" s="148">
        <f>IF($R388=BN$17,BO388,0)</f>
        <v>0</v>
      </c>
      <c r="BR388" s="145">
        <v>0</v>
      </c>
      <c r="BS388" s="148">
        <f>100*BR388/$AI388</f>
        <v>0</v>
      </c>
      <c r="BT388" s="145">
        <f>IF(BS388&gt;$AI$8,1,0)</f>
        <v>0</v>
      </c>
      <c r="BU388" s="148">
        <f>IF($R388=BR$17,BS388,0)</f>
        <v>0</v>
      </c>
      <c r="BV388" s="145">
        <v>0</v>
      </c>
      <c r="BW388" s="148">
        <f>100*BV388/$AI388</f>
        <v>0</v>
      </c>
      <c r="BX388" s="145">
        <f>IF(BW388&gt;$AI$8,1,0)</f>
        <v>0</v>
      </c>
      <c r="BY388" s="148">
        <f>IF($R388=BV$17,BW388,0)</f>
        <v>0</v>
      </c>
      <c r="BZ388" s="145">
        <v>0</v>
      </c>
      <c r="CA388" s="148">
        <f>100*BZ388/$AI388</f>
        <v>0</v>
      </c>
      <c r="CB388" s="145">
        <f>IF(CA388&gt;$AI$8,1,0)</f>
        <v>0</v>
      </c>
      <c r="CC388" s="148">
        <f>IF($R388=BZ$17,CA388,0)</f>
        <v>0</v>
      </c>
      <c r="CD388" s="145">
        <v>0</v>
      </c>
      <c r="CE388" s="148">
        <f>100*CD388/$AI388</f>
        <v>0</v>
      </c>
      <c r="CF388" s="145">
        <f>IF(CE388&gt;$AI$8,1,0)</f>
        <v>0</v>
      </c>
      <c r="CG388" s="148">
        <f>IF($R388=CD$17,CE388,0)</f>
        <v>0</v>
      </c>
      <c r="CH388" s="145">
        <v>0</v>
      </c>
      <c r="CI388" s="148">
        <f>100*CH388/$AI388</f>
        <v>0</v>
      </c>
      <c r="CJ388" s="145">
        <f>IF(CI388&gt;$AI$8,1,0)</f>
        <v>0</v>
      </c>
      <c r="CK388" s="148">
        <f>IF($R388=CH$17,CI388,0)</f>
        <v>0</v>
      </c>
      <c r="CL388" s="145">
        <v>0</v>
      </c>
      <c r="CM388" s="145">
        <v>0</v>
      </c>
      <c r="CN388" s="149"/>
    </row>
    <row r="389" ht="15.75" customHeight="1">
      <c r="A389" t="s" s="179">
        <v>3194</v>
      </c>
      <c r="B389" t="s" s="180">
        <v>42</v>
      </c>
      <c r="C389" t="s" s="180">
        <v>3195</v>
      </c>
      <c r="D389" t="s" s="181">
        <v>45</v>
      </c>
      <c r="E389" t="s" s="182">
        <v>45</v>
      </c>
      <c r="F389" t="s" s="130">
        <v>46</v>
      </c>
      <c r="G389" t="s" s="130">
        <v>287</v>
      </c>
      <c r="H389" t="s" s="130">
        <v>3196</v>
      </c>
      <c r="I389" t="s" s="130">
        <v>64</v>
      </c>
      <c r="J389" t="s" s="130">
        <v>1733</v>
      </c>
      <c r="K389" t="s" s="183">
        <f>_xlfn.IFS(Q389=0,O389,T389=1,R389,U389=1,AA389,V389=1,AD389)</f>
        <v>27</v>
      </c>
      <c r="L389" s="189">
        <f>_xlfn.IFS(Q389=0,P389,T389=1,S389,U389=1,AB389,V389=1,AE389)</f>
        <v>32.6662983159968</v>
      </c>
      <c r="M389" t="s" s="130">
        <f>IF(O389="Lab","over","under")</f>
        <v>2429</v>
      </c>
      <c r="N389" s="173">
        <v>0</v>
      </c>
      <c r="O389" t="s" s="184">
        <v>28</v>
      </c>
      <c r="P389" s="131">
        <f>AQ389</f>
        <v>35.5394335407308</v>
      </c>
      <c r="Q389" s="173">
        <f>T389+U389+V389</f>
        <v>1</v>
      </c>
      <c r="R389" t="s" s="185">
        <v>27</v>
      </c>
      <c r="S389" s="131">
        <f>AO389</f>
        <v>32.6662983159968</v>
      </c>
      <c r="T389" s="173">
        <v>1</v>
      </c>
      <c r="U389" s="169"/>
      <c r="V389" s="169"/>
      <c r="W389" s="169"/>
      <c r="X389" t="s" s="130">
        <f>IF($A389=Y389,"ok","bad")</f>
        <v>2430</v>
      </c>
      <c r="Y389" t="s" s="130">
        <v>3194</v>
      </c>
      <c r="Z389" t="s" s="130">
        <v>3195</v>
      </c>
      <c r="AA389" t="s" s="186">
        <v>2365</v>
      </c>
      <c r="AB389" s="125">
        <f>100*AC389</f>
        <v>16.8160088</v>
      </c>
      <c r="AC389" s="191">
        <v>0.168160088</v>
      </c>
      <c r="AD389" t="s" s="187">
        <v>33</v>
      </c>
      <c r="AE389" s="125">
        <v>7.5888246</v>
      </c>
      <c r="AF389" s="191">
        <v>0.07588824600000001</v>
      </c>
      <c r="AG389" s="169"/>
      <c r="AH389" s="173">
        <v>75027</v>
      </c>
      <c r="AI389" s="173">
        <v>41627</v>
      </c>
      <c r="AJ389" s="173">
        <v>111</v>
      </c>
      <c r="AK389" s="173">
        <v>1196</v>
      </c>
      <c r="AL389" s="173">
        <v>13598</v>
      </c>
      <c r="AM389" s="175">
        <f>100*AL389/$AI389</f>
        <v>32.6662983159968</v>
      </c>
      <c r="AN389" s="173">
        <f>IF(AM389&gt;$AI$8,1,0)</f>
        <v>0</v>
      </c>
      <c r="AO389" s="175">
        <f>IF($R389=AL$17,AM389,0)</f>
        <v>32.6662983159968</v>
      </c>
      <c r="AP389" s="173">
        <v>14794</v>
      </c>
      <c r="AQ389" s="175">
        <f>100*AP389/$AI389</f>
        <v>35.5394335407308</v>
      </c>
      <c r="AR389" s="173">
        <f>IF(AQ389&gt;$AI$8,1,0)</f>
        <v>0</v>
      </c>
      <c r="AS389" s="175">
        <f>IF($R389=AP$17,AQ389,0)</f>
        <v>0</v>
      </c>
      <c r="AT389" s="173">
        <v>1685</v>
      </c>
      <c r="AU389" s="175">
        <f>100*AT389/$AI389</f>
        <v>4.04785355658587</v>
      </c>
      <c r="AV389" s="173">
        <f>IF(AU389&gt;$AI$8,1,0)</f>
        <v>0</v>
      </c>
      <c r="AW389" s="175">
        <f>IF($R389=AT$17,AU389,0)</f>
        <v>0</v>
      </c>
      <c r="AX389" s="173">
        <v>7000</v>
      </c>
      <c r="AY389" s="175">
        <f>100*AX389/$AI389</f>
        <v>16.8160088404161</v>
      </c>
      <c r="AZ389" s="173">
        <f>IF(AY389&gt;$AI$8,1,0)</f>
        <v>0</v>
      </c>
      <c r="BA389" s="175">
        <f>IF($R389=AX$17,AY389,0)</f>
        <v>0</v>
      </c>
      <c r="BB389" s="173">
        <v>1391</v>
      </c>
      <c r="BC389" s="175">
        <f>100*BB389/$AI389</f>
        <v>3.34158118528839</v>
      </c>
      <c r="BD389" s="173">
        <f>IF(BC389&gt;$AI$8,1,0)</f>
        <v>0</v>
      </c>
      <c r="BE389" s="175">
        <f>IF($R389=BB$17,BC389,0)</f>
        <v>0</v>
      </c>
      <c r="BF389" s="173">
        <v>0</v>
      </c>
      <c r="BG389" s="175">
        <f>100*BF389/$AI389</f>
        <v>0</v>
      </c>
      <c r="BH389" s="173">
        <f>IF(BG389&gt;$AI$8,1,0)</f>
        <v>0</v>
      </c>
      <c r="BI389" s="175">
        <f>IF($R389=BF$17,BG389,0)</f>
        <v>0</v>
      </c>
      <c r="BJ389" s="173">
        <v>3159</v>
      </c>
      <c r="BK389" s="175">
        <f>100*BJ389/$AI389</f>
        <v>7.58882456098205</v>
      </c>
      <c r="BL389" s="173">
        <f>IF(BK389&gt;$AI$8,1,0)</f>
        <v>0</v>
      </c>
      <c r="BM389" s="175">
        <f>IF($R389=BJ$17,BK389,0)</f>
        <v>0</v>
      </c>
      <c r="BN389" s="173">
        <v>0</v>
      </c>
      <c r="BO389" s="175">
        <f>100*BN389/$AI389</f>
        <v>0</v>
      </c>
      <c r="BP389" s="173">
        <f>IF(BO389&gt;$AI$8,1,0)</f>
        <v>0</v>
      </c>
      <c r="BQ389" s="175">
        <f>IF($R389=BN$17,BO389,0)</f>
        <v>0</v>
      </c>
      <c r="BR389" s="173">
        <v>0</v>
      </c>
      <c r="BS389" s="175">
        <f>100*BR389/$AI389</f>
        <v>0</v>
      </c>
      <c r="BT389" s="173">
        <f>IF(BS389&gt;$AI$8,1,0)</f>
        <v>0</v>
      </c>
      <c r="BU389" s="175">
        <f>IF($R389=BR$17,BS389,0)</f>
        <v>0</v>
      </c>
      <c r="BV389" s="173">
        <v>0</v>
      </c>
      <c r="BW389" s="175">
        <f>100*BV389/$AI389</f>
        <v>0</v>
      </c>
      <c r="BX389" s="173">
        <f>IF(BW389&gt;$AI$8,1,0)</f>
        <v>0</v>
      </c>
      <c r="BY389" s="175">
        <f>IF($R389=BV$17,BW389,0)</f>
        <v>0</v>
      </c>
      <c r="BZ389" s="173">
        <v>0</v>
      </c>
      <c r="CA389" s="175">
        <f>100*BZ389/$AI389</f>
        <v>0</v>
      </c>
      <c r="CB389" s="173">
        <f>IF(CA389&gt;$AI$8,1,0)</f>
        <v>0</v>
      </c>
      <c r="CC389" s="175">
        <f>IF($R389=BZ$17,CA389,0)</f>
        <v>0</v>
      </c>
      <c r="CD389" s="173">
        <v>0</v>
      </c>
      <c r="CE389" s="175">
        <f>100*CD389/$AI389</f>
        <v>0</v>
      </c>
      <c r="CF389" s="173">
        <f>IF(CE389&gt;$AI$8,1,0)</f>
        <v>0</v>
      </c>
      <c r="CG389" s="175">
        <f>IF($R389=CD$17,CE389,0)</f>
        <v>0</v>
      </c>
      <c r="CH389" s="173">
        <v>0</v>
      </c>
      <c r="CI389" s="175">
        <f>100*CH389/$AI389</f>
        <v>0</v>
      </c>
      <c r="CJ389" s="173">
        <f>IF(CI389&gt;$AI$8,1,0)</f>
        <v>0</v>
      </c>
      <c r="CK389" s="175">
        <f>IF($R389=CH$17,CI389,0)</f>
        <v>0</v>
      </c>
      <c r="CL389" s="173">
        <v>487</v>
      </c>
      <c r="CM389" s="173">
        <v>0</v>
      </c>
      <c r="CN389" s="176"/>
    </row>
    <row r="390" ht="15.75" customHeight="1">
      <c r="A390" t="s" s="179">
        <v>3197</v>
      </c>
      <c r="B390" t="s" s="180">
        <v>42</v>
      </c>
      <c r="C390" t="s" s="180">
        <v>3198</v>
      </c>
      <c r="D390" t="s" s="181">
        <v>45</v>
      </c>
      <c r="E390" t="s" s="188">
        <v>45</v>
      </c>
      <c r="F390" t="s" s="146">
        <v>46</v>
      </c>
      <c r="G390" t="s" s="146">
        <v>486</v>
      </c>
      <c r="H390" t="s" s="146">
        <v>3199</v>
      </c>
      <c r="I390" t="s" s="146">
        <v>49</v>
      </c>
      <c r="J390" t="s" s="146">
        <v>1733</v>
      </c>
      <c r="K390" t="s" s="183">
        <f>_xlfn.IFS(Q390=0,O390,T390=1,R390,U390=1,AA390,V390=1,AD390)</f>
        <v>2365</v>
      </c>
      <c r="L390" s="189">
        <f>_xlfn.IFS(Q390=0,P390,T390=1,S390,U390=1,AB390,V390=1,AE390)</f>
        <v>16.7878359</v>
      </c>
      <c r="M390" t="s" s="146">
        <f>IF(O390="Lab","over","under")</f>
        <v>2429</v>
      </c>
      <c r="N390" s="145">
        <v>0</v>
      </c>
      <c r="O390" t="s" s="184">
        <v>28</v>
      </c>
      <c r="P390" s="147">
        <f>AQ390</f>
        <v>35.3964271161723</v>
      </c>
      <c r="Q390" s="145">
        <f>T390+U390+V390</f>
        <v>1</v>
      </c>
      <c r="R390" t="s" s="185">
        <v>27</v>
      </c>
      <c r="S390" s="147">
        <f>AO390</f>
        <v>31.3688906045594</v>
      </c>
      <c r="T390" s="138"/>
      <c r="U390" s="145">
        <v>1</v>
      </c>
      <c r="V390" s="138"/>
      <c r="W390" s="138"/>
      <c r="X390" t="s" s="146">
        <f>IF($A390=Y390,"ok","bad")</f>
        <v>2430</v>
      </c>
      <c r="Y390" t="s" s="146">
        <v>3197</v>
      </c>
      <c r="Z390" t="s" s="146">
        <v>3198</v>
      </c>
      <c r="AA390" t="s" s="186">
        <v>2365</v>
      </c>
      <c r="AB390" s="141">
        <f>100*AC390</f>
        <v>16.7878359</v>
      </c>
      <c r="AC390" s="190">
        <v>0.167878359</v>
      </c>
      <c r="AD390" t="s" s="187">
        <v>33</v>
      </c>
      <c r="AE390" s="141">
        <v>6.35227</v>
      </c>
      <c r="AF390" s="190">
        <v>0.0635227</v>
      </c>
      <c r="AG390" s="138"/>
      <c r="AH390" s="145">
        <v>79033</v>
      </c>
      <c r="AI390" s="145">
        <v>46629</v>
      </c>
      <c r="AJ390" s="145">
        <v>147</v>
      </c>
      <c r="AK390" s="145">
        <v>1878</v>
      </c>
      <c r="AL390" s="145">
        <v>14627</v>
      </c>
      <c r="AM390" s="148">
        <f>100*AL390/$AI390</f>
        <v>31.3688906045594</v>
      </c>
      <c r="AN390" s="145">
        <f>IF(AM390&gt;$AI$8,1,0)</f>
        <v>0</v>
      </c>
      <c r="AO390" s="148">
        <f>IF($R390=AL$17,AM390,0)</f>
        <v>31.3688906045594</v>
      </c>
      <c r="AP390" s="145">
        <v>16505</v>
      </c>
      <c r="AQ390" s="148">
        <f>100*AP390/$AI390</f>
        <v>35.3964271161723</v>
      </c>
      <c r="AR390" s="145">
        <f>IF(AQ390&gt;$AI$8,1,0)</f>
        <v>0</v>
      </c>
      <c r="AS390" s="148">
        <f>IF($R390=AP$17,AQ390,0)</f>
        <v>0</v>
      </c>
      <c r="AT390" s="145">
        <v>2372</v>
      </c>
      <c r="AU390" s="148">
        <f>100*AT390/$AI390</f>
        <v>5.08696304874649</v>
      </c>
      <c r="AV390" s="145">
        <f>IF(AU390&gt;$AI$8,1,0)</f>
        <v>0</v>
      </c>
      <c r="AW390" s="148">
        <f>IF($R390=AT$17,AU390,0)</f>
        <v>0</v>
      </c>
      <c r="AX390" s="145">
        <v>7828</v>
      </c>
      <c r="AY390" s="148">
        <f>100*AX390/$AI390</f>
        <v>16.7878358961162</v>
      </c>
      <c r="AZ390" s="145">
        <f>IF(AY390&gt;$AI$8,1,0)</f>
        <v>0</v>
      </c>
      <c r="BA390" s="148">
        <f>IF($R390=AX$17,AY390,0)</f>
        <v>0</v>
      </c>
      <c r="BB390" s="145">
        <v>1654</v>
      </c>
      <c r="BC390" s="148">
        <f>100*BB390/$AI390</f>
        <v>3.54714877007871</v>
      </c>
      <c r="BD390" s="145">
        <f>IF(BC390&gt;$AI$8,1,0)</f>
        <v>0</v>
      </c>
      <c r="BE390" s="148">
        <f>IF($R390=BB$17,BC390,0)</f>
        <v>0</v>
      </c>
      <c r="BF390" s="145">
        <v>0</v>
      </c>
      <c r="BG390" s="148">
        <f>100*BF390/$AI390</f>
        <v>0</v>
      </c>
      <c r="BH390" s="145">
        <f>IF(BG390&gt;$AI$8,1,0)</f>
        <v>0</v>
      </c>
      <c r="BI390" s="148">
        <f>IF($R390=BF$17,BG390,0)</f>
        <v>0</v>
      </c>
      <c r="BJ390" s="145">
        <v>2962</v>
      </c>
      <c r="BK390" s="148">
        <f>100*BJ390/$AI390</f>
        <v>6.35227004653756</v>
      </c>
      <c r="BL390" s="145">
        <f>IF(BK390&gt;$AI$8,1,0)</f>
        <v>0</v>
      </c>
      <c r="BM390" s="148">
        <f>IF($R390=BJ$17,BK390,0)</f>
        <v>0</v>
      </c>
      <c r="BN390" s="145">
        <v>0</v>
      </c>
      <c r="BO390" s="148">
        <f>100*BN390/$AI390</f>
        <v>0</v>
      </c>
      <c r="BP390" s="145">
        <f>IF(BO390&gt;$AI$8,1,0)</f>
        <v>0</v>
      </c>
      <c r="BQ390" s="148">
        <f>IF($R390=BN$17,BO390,0)</f>
        <v>0</v>
      </c>
      <c r="BR390" s="145">
        <v>0</v>
      </c>
      <c r="BS390" s="148">
        <f>100*BR390/$AI390</f>
        <v>0</v>
      </c>
      <c r="BT390" s="145">
        <f>IF(BS390&gt;$AI$8,1,0)</f>
        <v>0</v>
      </c>
      <c r="BU390" s="148">
        <f>IF($R390=BR$17,BS390,0)</f>
        <v>0</v>
      </c>
      <c r="BV390" s="145">
        <v>0</v>
      </c>
      <c r="BW390" s="148">
        <f>100*BV390/$AI390</f>
        <v>0</v>
      </c>
      <c r="BX390" s="145">
        <f>IF(BW390&gt;$AI$8,1,0)</f>
        <v>0</v>
      </c>
      <c r="BY390" s="148">
        <f>IF($R390=BV$17,BW390,0)</f>
        <v>0</v>
      </c>
      <c r="BZ390" s="145">
        <v>0</v>
      </c>
      <c r="CA390" s="148">
        <f>100*BZ390/$AI390</f>
        <v>0</v>
      </c>
      <c r="CB390" s="145">
        <f>IF(CA390&gt;$AI$8,1,0)</f>
        <v>0</v>
      </c>
      <c r="CC390" s="148">
        <f>IF($R390=BZ$17,CA390,0)</f>
        <v>0</v>
      </c>
      <c r="CD390" s="145">
        <v>0</v>
      </c>
      <c r="CE390" s="148">
        <f>100*CD390/$AI390</f>
        <v>0</v>
      </c>
      <c r="CF390" s="145">
        <f>IF(CE390&gt;$AI$8,1,0)</f>
        <v>0</v>
      </c>
      <c r="CG390" s="148">
        <f>IF($R390=CD$17,CE390,0)</f>
        <v>0</v>
      </c>
      <c r="CH390" s="145">
        <v>0</v>
      </c>
      <c r="CI390" s="148">
        <f>100*CH390/$AI390</f>
        <v>0</v>
      </c>
      <c r="CJ390" s="145">
        <f>IF(CI390&gt;$AI$8,1,0)</f>
        <v>0</v>
      </c>
      <c r="CK390" s="148">
        <f>IF($R390=CH$17,CI390,0)</f>
        <v>0</v>
      </c>
      <c r="CL390" s="145">
        <v>0</v>
      </c>
      <c r="CM390" s="145">
        <v>0</v>
      </c>
      <c r="CN390" s="149"/>
    </row>
    <row r="391" ht="15.75" customHeight="1">
      <c r="A391" t="s" s="179">
        <v>3200</v>
      </c>
      <c r="B391" t="s" s="180">
        <v>84</v>
      </c>
      <c r="C391" t="s" s="180">
        <v>1798</v>
      </c>
      <c r="D391" t="s" s="181">
        <v>86</v>
      </c>
      <c r="E391" t="s" s="182">
        <v>79</v>
      </c>
      <c r="F391" t="s" s="130">
        <v>46</v>
      </c>
      <c r="G391" t="s" s="130">
        <v>187</v>
      </c>
      <c r="H391" t="s" s="130">
        <v>3201</v>
      </c>
      <c r="I391" t="s" s="130">
        <v>49</v>
      </c>
      <c r="J391" t="s" s="130">
        <v>1733</v>
      </c>
      <c r="K391" t="s" s="183">
        <f>_xlfn.IFS(Q391=0,O391,T391=1,R391,U391=1,AA391,V391=1,AD391)</f>
        <v>2365</v>
      </c>
      <c r="L391" s="189">
        <f>_xlfn.IFS(Q391=0,P391,T391=1,S391,U391=1,AB391,V391=1,AE391)</f>
        <v>16.7843441</v>
      </c>
      <c r="M391" t="s" s="130">
        <f>IF(O391="Lab","over","under")</f>
        <v>2429</v>
      </c>
      <c r="N391" s="173">
        <v>0</v>
      </c>
      <c r="O391" t="s" s="184">
        <v>28</v>
      </c>
      <c r="P391" s="131">
        <f>AQ391</f>
        <v>39.8600114276386</v>
      </c>
      <c r="Q391" s="173">
        <f>T391+U391+V391</f>
        <v>1</v>
      </c>
      <c r="R391" t="s" s="185">
        <v>27</v>
      </c>
      <c r="S391" s="131">
        <f>AO391</f>
        <v>30.8240143661742</v>
      </c>
      <c r="T391" s="169"/>
      <c r="U391" s="173">
        <v>1</v>
      </c>
      <c r="V391" s="169"/>
      <c r="W391" s="169"/>
      <c r="X391" t="s" s="130">
        <f>IF($A391=Y391,"ok","bad")</f>
        <v>2430</v>
      </c>
      <c r="Y391" t="s" s="130">
        <v>3200</v>
      </c>
      <c r="Z391" t="s" s="130">
        <v>1798</v>
      </c>
      <c r="AA391" t="s" s="186">
        <v>2365</v>
      </c>
      <c r="AB391" s="125">
        <f>100*AC391</f>
        <v>16.7843441</v>
      </c>
      <c r="AC391" s="191">
        <v>0.167843441</v>
      </c>
      <c r="AD391" t="s" s="187">
        <v>29</v>
      </c>
      <c r="AE391" s="125">
        <v>6.636193</v>
      </c>
      <c r="AF391" s="191">
        <v>0.06636193</v>
      </c>
      <c r="AG391" s="169"/>
      <c r="AH391" s="173">
        <v>74901</v>
      </c>
      <c r="AI391" s="173">
        <v>49004</v>
      </c>
      <c r="AJ391" s="173">
        <v>196</v>
      </c>
      <c r="AK391" s="173">
        <v>4428</v>
      </c>
      <c r="AL391" s="173">
        <v>15105</v>
      </c>
      <c r="AM391" s="175">
        <f>100*AL391/$AI391</f>
        <v>30.8240143661742</v>
      </c>
      <c r="AN391" s="173">
        <f>IF(AM391&gt;$AI$8,1,0)</f>
        <v>0</v>
      </c>
      <c r="AO391" s="175">
        <f>IF($R391=AL$17,AM391,0)</f>
        <v>30.8240143661742</v>
      </c>
      <c r="AP391" s="173">
        <v>19533</v>
      </c>
      <c r="AQ391" s="175">
        <f>100*AP391/$AI391</f>
        <v>39.8600114276386</v>
      </c>
      <c r="AR391" s="173">
        <f>IF(AQ391&gt;$AI$8,1,0)</f>
        <v>0</v>
      </c>
      <c r="AS391" s="175">
        <f>IF($R391=AP$17,AQ391,0)</f>
        <v>0</v>
      </c>
      <c r="AT391" s="173">
        <v>3252</v>
      </c>
      <c r="AU391" s="175">
        <f>100*AT391/$AI391</f>
        <v>6.63619296383969</v>
      </c>
      <c r="AV391" s="173">
        <f>IF(AU391&gt;$AI$8,1,0)</f>
        <v>0</v>
      </c>
      <c r="AW391" s="175">
        <f>IF($R391=AT$17,AU391,0)</f>
        <v>0</v>
      </c>
      <c r="AX391" s="173">
        <v>8225</v>
      </c>
      <c r="AY391" s="175">
        <f>100*AX391/$AI391</f>
        <v>16.7843441351726</v>
      </c>
      <c r="AZ391" s="173">
        <f>IF(AY391&gt;$AI$8,1,0)</f>
        <v>0</v>
      </c>
      <c r="BA391" s="175">
        <f>IF($R391=AX$17,AY391,0)</f>
        <v>0</v>
      </c>
      <c r="BB391" s="173">
        <v>2556</v>
      </c>
      <c r="BC391" s="175">
        <f>100*BB391/$AI391</f>
        <v>5.21590074279651</v>
      </c>
      <c r="BD391" s="173">
        <f>IF(BC391&gt;$AI$8,1,0)</f>
        <v>0</v>
      </c>
      <c r="BE391" s="175">
        <f>IF($R391=BB$17,BC391,0)</f>
        <v>0</v>
      </c>
      <c r="BF391" s="173">
        <v>0</v>
      </c>
      <c r="BG391" s="175">
        <f>100*BF391/$AI391</f>
        <v>0</v>
      </c>
      <c r="BH391" s="173">
        <f>IF(BG391&gt;$AI$8,1,0)</f>
        <v>0</v>
      </c>
      <c r="BI391" s="175">
        <f>IF($R391=BF$17,BG391,0)</f>
        <v>0</v>
      </c>
      <c r="BJ391" s="173">
        <v>0</v>
      </c>
      <c r="BK391" s="175">
        <f>100*BJ391/$AI391</f>
        <v>0</v>
      </c>
      <c r="BL391" s="173">
        <f>IF(BK391&gt;$AI$8,1,0)</f>
        <v>0</v>
      </c>
      <c r="BM391" s="175">
        <f>IF($R391=BJ$17,BK391,0)</f>
        <v>0</v>
      </c>
      <c r="BN391" s="173">
        <v>0</v>
      </c>
      <c r="BO391" s="175">
        <f>100*BN391/$AI391</f>
        <v>0</v>
      </c>
      <c r="BP391" s="173">
        <f>IF(BO391&gt;$AI$8,1,0)</f>
        <v>0</v>
      </c>
      <c r="BQ391" s="175">
        <f>IF($R391=BN$17,BO391,0)</f>
        <v>0</v>
      </c>
      <c r="BR391" s="173">
        <v>0</v>
      </c>
      <c r="BS391" s="175">
        <f>100*BR391/$AI391</f>
        <v>0</v>
      </c>
      <c r="BT391" s="173">
        <f>IF(BS391&gt;$AI$8,1,0)</f>
        <v>0</v>
      </c>
      <c r="BU391" s="175">
        <f>IF($R391=BR$17,BS391,0)</f>
        <v>0</v>
      </c>
      <c r="BV391" s="173">
        <v>0</v>
      </c>
      <c r="BW391" s="175">
        <f>100*BV391/$AI391</f>
        <v>0</v>
      </c>
      <c r="BX391" s="173">
        <f>IF(BW391&gt;$AI$8,1,0)</f>
        <v>0</v>
      </c>
      <c r="BY391" s="175">
        <f>IF($R391=BV$17,BW391,0)</f>
        <v>0</v>
      </c>
      <c r="BZ391" s="173">
        <v>0</v>
      </c>
      <c r="CA391" s="175">
        <f>100*BZ391/$AI391</f>
        <v>0</v>
      </c>
      <c r="CB391" s="173">
        <f>IF(CA391&gt;$AI$8,1,0)</f>
        <v>0</v>
      </c>
      <c r="CC391" s="175">
        <f>IF($R391=BZ$17,CA391,0)</f>
        <v>0</v>
      </c>
      <c r="CD391" s="173">
        <v>0</v>
      </c>
      <c r="CE391" s="175">
        <f>100*CD391/$AI391</f>
        <v>0</v>
      </c>
      <c r="CF391" s="173">
        <f>IF(CE391&gt;$AI$8,1,0)</f>
        <v>0</v>
      </c>
      <c r="CG391" s="175">
        <f>IF($R391=CD$17,CE391,0)</f>
        <v>0</v>
      </c>
      <c r="CH391" s="173">
        <v>0</v>
      </c>
      <c r="CI391" s="175">
        <f>100*CH391/$AI391</f>
        <v>0</v>
      </c>
      <c r="CJ391" s="173">
        <f>IF(CI391&gt;$AI$8,1,0)</f>
        <v>0</v>
      </c>
      <c r="CK391" s="175">
        <f>IF($R391=CH$17,CI391,0)</f>
        <v>0</v>
      </c>
      <c r="CL391" s="173">
        <v>292</v>
      </c>
      <c r="CM391" s="173">
        <v>0</v>
      </c>
      <c r="CN391" s="176"/>
    </row>
    <row r="392" ht="15.75" customHeight="1">
      <c r="A392" t="s" s="179">
        <v>3202</v>
      </c>
      <c r="B392" t="s" s="180">
        <v>197</v>
      </c>
      <c r="C392" t="s" s="180">
        <v>1709</v>
      </c>
      <c r="D392" t="s" s="181">
        <v>200</v>
      </c>
      <c r="E392" t="s" s="188">
        <v>79</v>
      </c>
      <c r="F392" t="s" s="146">
        <v>80</v>
      </c>
      <c r="G392" t="s" s="146">
        <v>72</v>
      </c>
      <c r="H392" t="s" s="146">
        <v>3203</v>
      </c>
      <c r="I392" t="s" s="146">
        <v>49</v>
      </c>
      <c r="J392" t="s" s="146">
        <v>1733</v>
      </c>
      <c r="K392" t="s" s="183">
        <f>_xlfn.IFS(Q392=0,O392,T392=1,R392,U392=1,AA392,V392=1,AD392)</f>
        <v>27</v>
      </c>
      <c r="L392" s="189">
        <f>_xlfn.IFS(Q392=0,P392,T392=1,S392,U392=1,AB392,V392=1,AE392)</f>
        <v>31.8013259916845</v>
      </c>
      <c r="M392" t="s" s="146">
        <f>IF(O392="Lab","over","under")</f>
        <v>2429</v>
      </c>
      <c r="N392" s="145">
        <v>0</v>
      </c>
      <c r="O392" t="s" s="184">
        <v>28</v>
      </c>
      <c r="P392" s="147">
        <f>AQ392</f>
        <v>31.8417799752781</v>
      </c>
      <c r="Q392" s="145">
        <f>T392+U392+V392</f>
        <v>1</v>
      </c>
      <c r="R392" t="s" s="185">
        <v>27</v>
      </c>
      <c r="S392" s="147">
        <f>AO392</f>
        <v>31.8013259916845</v>
      </c>
      <c r="T392" s="145">
        <v>1</v>
      </c>
      <c r="U392" s="138"/>
      <c r="V392" s="138"/>
      <c r="W392" s="138"/>
      <c r="X392" t="s" s="146">
        <f>IF($A392=Y392,"ok","bad")</f>
        <v>2430</v>
      </c>
      <c r="Y392" t="s" s="146">
        <v>3202</v>
      </c>
      <c r="Z392" t="s" s="146">
        <v>1709</v>
      </c>
      <c r="AA392" t="s" s="186">
        <v>2365</v>
      </c>
      <c r="AB392" s="141">
        <f>100*AC392</f>
        <v>16.696258</v>
      </c>
      <c r="AC392" s="190">
        <v>0.16696258</v>
      </c>
      <c r="AD392" t="s" s="187">
        <v>29</v>
      </c>
      <c r="AE392" s="141">
        <v>12.3766715</v>
      </c>
      <c r="AF392" s="190">
        <v>0.123766715</v>
      </c>
      <c r="AG392" s="138"/>
      <c r="AH392" s="145">
        <v>72509</v>
      </c>
      <c r="AI392" s="145">
        <v>44495</v>
      </c>
      <c r="AJ392" s="145">
        <v>148</v>
      </c>
      <c r="AK392" s="145">
        <v>18</v>
      </c>
      <c r="AL392" s="145">
        <v>14150</v>
      </c>
      <c r="AM392" s="148">
        <f>100*AL392/$AI392</f>
        <v>31.8013259916845</v>
      </c>
      <c r="AN392" s="145">
        <f>IF(AM392&gt;$AI$8,1,0)</f>
        <v>0</v>
      </c>
      <c r="AO392" s="148">
        <f>IF($R392=AL$17,AM392,0)</f>
        <v>31.8013259916845</v>
      </c>
      <c r="AP392" s="145">
        <v>14168</v>
      </c>
      <c r="AQ392" s="148">
        <f>100*AP392/$AI392</f>
        <v>31.8417799752781</v>
      </c>
      <c r="AR392" s="145">
        <f>IF(AQ392&gt;$AI$8,1,0)</f>
        <v>0</v>
      </c>
      <c r="AS392" s="148">
        <f>IF($R392=AP$17,AQ392,0)</f>
        <v>0</v>
      </c>
      <c r="AT392" s="145">
        <v>5507</v>
      </c>
      <c r="AU392" s="148">
        <f>100*AT392/$AI392</f>
        <v>12.3766715361277</v>
      </c>
      <c r="AV392" s="145">
        <f>IF(AU392&gt;$AI$8,1,0)</f>
        <v>0</v>
      </c>
      <c r="AW392" s="148">
        <f>IF($R392=AT$17,AU392,0)</f>
        <v>0</v>
      </c>
      <c r="AX392" s="145">
        <v>7429</v>
      </c>
      <c r="AY392" s="148">
        <f>100*AX392/$AI392</f>
        <v>16.6962580065176</v>
      </c>
      <c r="AZ392" s="145">
        <f>IF(AY392&gt;$AI$8,1,0)</f>
        <v>0</v>
      </c>
      <c r="BA392" s="148">
        <f>IF($R392=AX$17,AY392,0)</f>
        <v>0</v>
      </c>
      <c r="BB392" s="145">
        <v>2218</v>
      </c>
      <c r="BC392" s="148">
        <f>100*BB392/$AI392</f>
        <v>4.98482975615238</v>
      </c>
      <c r="BD392" s="145">
        <f>IF(BC392&gt;$AI$8,1,0)</f>
        <v>0</v>
      </c>
      <c r="BE392" s="148">
        <f>IF($R392=BB$17,BC392,0)</f>
        <v>0</v>
      </c>
      <c r="BF392" s="145">
        <v>0</v>
      </c>
      <c r="BG392" s="148">
        <f>100*BF392/$AI392</f>
        <v>0</v>
      </c>
      <c r="BH392" s="145">
        <f>IF(BG392&gt;$AI$8,1,0)</f>
        <v>0</v>
      </c>
      <c r="BI392" s="148">
        <f>IF($R392=BF$17,BG392,0)</f>
        <v>0</v>
      </c>
      <c r="BJ392" s="145">
        <v>0</v>
      </c>
      <c r="BK392" s="148">
        <f>100*BJ392/$AI392</f>
        <v>0</v>
      </c>
      <c r="BL392" s="145">
        <f>IF(BK392&gt;$AI$8,1,0)</f>
        <v>0</v>
      </c>
      <c r="BM392" s="148">
        <f>IF($R392=BJ$17,BK392,0)</f>
        <v>0</v>
      </c>
      <c r="BN392" s="145">
        <v>0</v>
      </c>
      <c r="BO392" s="148">
        <f>100*BN392/$AI392</f>
        <v>0</v>
      </c>
      <c r="BP392" s="145">
        <f>IF(BO392&gt;$AI$8,1,0)</f>
        <v>0</v>
      </c>
      <c r="BQ392" s="148">
        <f>IF($R392=BN$17,BO392,0)</f>
        <v>0</v>
      </c>
      <c r="BR392" s="145">
        <v>0</v>
      </c>
      <c r="BS392" s="148">
        <f>100*BR392/$AI392</f>
        <v>0</v>
      </c>
      <c r="BT392" s="145">
        <f>IF(BS392&gt;$AI$8,1,0)</f>
        <v>0</v>
      </c>
      <c r="BU392" s="148">
        <f>IF($R392=BR$17,BS392,0)</f>
        <v>0</v>
      </c>
      <c r="BV392" s="145">
        <v>0</v>
      </c>
      <c r="BW392" s="148">
        <f>100*BV392/$AI392</f>
        <v>0</v>
      </c>
      <c r="BX392" s="145">
        <f>IF(BW392&gt;$AI$8,1,0)</f>
        <v>0</v>
      </c>
      <c r="BY392" s="148">
        <f>IF($R392=BV$17,BW392,0)</f>
        <v>0</v>
      </c>
      <c r="BZ392" s="145">
        <v>0</v>
      </c>
      <c r="CA392" s="148">
        <f>100*BZ392/$AI392</f>
        <v>0</v>
      </c>
      <c r="CB392" s="145">
        <f>IF(CA392&gt;$AI$8,1,0)</f>
        <v>0</v>
      </c>
      <c r="CC392" s="148">
        <f>IF($R392=BZ$17,CA392,0)</f>
        <v>0</v>
      </c>
      <c r="CD392" s="145">
        <v>0</v>
      </c>
      <c r="CE392" s="148">
        <f>100*CD392/$AI392</f>
        <v>0</v>
      </c>
      <c r="CF392" s="145">
        <f>IF(CE392&gt;$AI$8,1,0)</f>
        <v>0</v>
      </c>
      <c r="CG392" s="148">
        <f>IF($R392=CD$17,CE392,0)</f>
        <v>0</v>
      </c>
      <c r="CH392" s="145">
        <v>0</v>
      </c>
      <c r="CI392" s="148">
        <f>100*CH392/$AI392</f>
        <v>0</v>
      </c>
      <c r="CJ392" s="145">
        <f>IF(CI392&gt;$AI$8,1,0)</f>
        <v>0</v>
      </c>
      <c r="CK392" s="148">
        <f>IF($R392=CH$17,CI392,0)</f>
        <v>0</v>
      </c>
      <c r="CL392" s="145">
        <v>844</v>
      </c>
      <c r="CM392" s="145">
        <v>0</v>
      </c>
      <c r="CN392" s="149"/>
    </row>
    <row r="393" ht="19.95" customHeight="1">
      <c r="A393" t="s" s="179">
        <v>3204</v>
      </c>
      <c r="B393" t="s" s="180">
        <v>197</v>
      </c>
      <c r="C393" t="s" s="180">
        <v>1903</v>
      </c>
      <c r="D393" t="s" s="181">
        <v>200</v>
      </c>
      <c r="E393" t="s" s="182">
        <v>79</v>
      </c>
      <c r="F393" t="s" s="130">
        <v>46</v>
      </c>
      <c r="G393" t="s" s="130">
        <v>443</v>
      </c>
      <c r="H393" t="s" s="130">
        <v>3205</v>
      </c>
      <c r="I393" t="s" s="130">
        <v>49</v>
      </c>
      <c r="J393" t="s" s="130">
        <v>1733</v>
      </c>
      <c r="K393" t="s" s="183">
        <f>_xlfn.IFS(Q393=0,O393,T393=1,R393,U393=1,AA393,V393=1,AD393)</f>
        <v>2365</v>
      </c>
      <c r="L393" s="189">
        <f>_xlfn.IFS(Q393=0,P393,T393=1,S393,U393=1,AB393,V393=1,AE393)</f>
        <v>16.6568102</v>
      </c>
      <c r="M393" t="s" s="130">
        <f>IF(O393="Lab","over","under")</f>
        <v>2429</v>
      </c>
      <c r="N393" s="173">
        <v>0</v>
      </c>
      <c r="O393" t="s" s="184">
        <v>28</v>
      </c>
      <c r="P393" s="131">
        <f>AQ393</f>
        <v>31.9330301608989</v>
      </c>
      <c r="Q393" s="173">
        <f>T393+U393+V393</f>
        <v>1</v>
      </c>
      <c r="R393" t="s" s="185">
        <v>27</v>
      </c>
      <c r="S393" s="131">
        <f>AO393</f>
        <v>29.7958684258825</v>
      </c>
      <c r="T393" s="169"/>
      <c r="U393" s="173">
        <v>1</v>
      </c>
      <c r="V393" s="169"/>
      <c r="W393" s="169"/>
      <c r="X393" t="s" s="130">
        <f>IF($A393=Y393,"ok","bad")</f>
        <v>2430</v>
      </c>
      <c r="Y393" t="s" s="130">
        <v>3204</v>
      </c>
      <c r="Z393" t="s" s="130">
        <v>1903</v>
      </c>
      <c r="AA393" t="s" s="186">
        <v>2365</v>
      </c>
      <c r="AB393" s="125">
        <f>100*AC393</f>
        <v>16.6568102</v>
      </c>
      <c r="AC393" s="191">
        <v>0.166568102</v>
      </c>
      <c r="AD393" t="s" s="187">
        <v>29</v>
      </c>
      <c r="AE393" s="125">
        <v>16.3488794</v>
      </c>
      <c r="AF393" s="191">
        <v>0.163488794</v>
      </c>
      <c r="AG393" s="169"/>
      <c r="AH393" s="173">
        <v>75924</v>
      </c>
      <c r="AI393" s="173">
        <v>49037</v>
      </c>
      <c r="AJ393" s="173">
        <v>171</v>
      </c>
      <c r="AK393" s="173">
        <v>1048</v>
      </c>
      <c r="AL393" s="173">
        <v>14611</v>
      </c>
      <c r="AM393" s="175">
        <f>100*AL393/$AI393</f>
        <v>29.7958684258825</v>
      </c>
      <c r="AN393" s="173">
        <f>IF(AM393&gt;$AI$8,1,0)</f>
        <v>0</v>
      </c>
      <c r="AO393" s="175">
        <f>IF($R393=AL$17,AM393,0)</f>
        <v>29.7958684258825</v>
      </c>
      <c r="AP393" s="173">
        <v>15659</v>
      </c>
      <c r="AQ393" s="175">
        <f>100*AP393/$AI393</f>
        <v>31.9330301608989</v>
      </c>
      <c r="AR393" s="173">
        <f>IF(AQ393&gt;$AI$8,1,0)</f>
        <v>0</v>
      </c>
      <c r="AS393" s="175">
        <f>IF($R393=AP$17,AQ393,0)</f>
        <v>0</v>
      </c>
      <c r="AT393" s="173">
        <v>8017</v>
      </c>
      <c r="AU393" s="175">
        <f>100*AT393/$AI393</f>
        <v>16.3488794175826</v>
      </c>
      <c r="AV393" s="173">
        <f>IF(AU393&gt;$AI$8,1,0)</f>
        <v>0</v>
      </c>
      <c r="AW393" s="175">
        <f>IF($R393=AT$17,AU393,0)</f>
        <v>0</v>
      </c>
      <c r="AX393" s="173">
        <v>8168</v>
      </c>
      <c r="AY393" s="175">
        <f>100*AX393/$AI393</f>
        <v>16.6568101637539</v>
      </c>
      <c r="AZ393" s="173">
        <f>IF(AY393&gt;$AI$8,1,0)</f>
        <v>0</v>
      </c>
      <c r="BA393" s="175">
        <f>IF($R393=AX$17,AY393,0)</f>
        <v>0</v>
      </c>
      <c r="BB393" s="173">
        <v>2153</v>
      </c>
      <c r="BC393" s="175">
        <f>100*BB393/$AI393</f>
        <v>4.39056222852132</v>
      </c>
      <c r="BD393" s="173">
        <f>IF(BC393&gt;$AI$8,1,0)</f>
        <v>0</v>
      </c>
      <c r="BE393" s="175">
        <f>IF($R393=BB$17,BC393,0)</f>
        <v>0</v>
      </c>
      <c r="BF393" s="173">
        <v>0</v>
      </c>
      <c r="BG393" s="175">
        <f>100*BF393/$AI393</f>
        <v>0</v>
      </c>
      <c r="BH393" s="173">
        <f>IF(BG393&gt;$AI$8,1,0)</f>
        <v>0</v>
      </c>
      <c r="BI393" s="175">
        <f>IF($R393=BF$17,BG393,0)</f>
        <v>0</v>
      </c>
      <c r="BJ393" s="173">
        <v>0</v>
      </c>
      <c r="BK393" s="175">
        <f>100*BJ393/$AI393</f>
        <v>0</v>
      </c>
      <c r="BL393" s="173">
        <f>IF(BK393&gt;$AI$8,1,0)</f>
        <v>0</v>
      </c>
      <c r="BM393" s="175">
        <f>IF($R393=BJ$17,BK393,0)</f>
        <v>0</v>
      </c>
      <c r="BN393" s="173">
        <v>0</v>
      </c>
      <c r="BO393" s="175">
        <f>100*BN393/$AI393</f>
        <v>0</v>
      </c>
      <c r="BP393" s="173">
        <f>IF(BO393&gt;$AI$8,1,0)</f>
        <v>0</v>
      </c>
      <c r="BQ393" s="175">
        <f>IF($R393=BN$17,BO393,0)</f>
        <v>0</v>
      </c>
      <c r="BR393" s="173">
        <v>0</v>
      </c>
      <c r="BS393" s="175">
        <f>100*BR393/$AI393</f>
        <v>0</v>
      </c>
      <c r="BT393" s="173">
        <f>IF(BS393&gt;$AI$8,1,0)</f>
        <v>0</v>
      </c>
      <c r="BU393" s="175">
        <f>IF($R393=BR$17,BS393,0)</f>
        <v>0</v>
      </c>
      <c r="BV393" s="173">
        <v>0</v>
      </c>
      <c r="BW393" s="175">
        <f>100*BV393/$AI393</f>
        <v>0</v>
      </c>
      <c r="BX393" s="173">
        <f>IF(BW393&gt;$AI$8,1,0)</f>
        <v>0</v>
      </c>
      <c r="BY393" s="175">
        <f>IF($R393=BV$17,BW393,0)</f>
        <v>0</v>
      </c>
      <c r="BZ393" s="173">
        <v>0</v>
      </c>
      <c r="CA393" s="175">
        <f>100*BZ393/$AI393</f>
        <v>0</v>
      </c>
      <c r="CB393" s="173">
        <f>IF(CA393&gt;$AI$8,1,0)</f>
        <v>0</v>
      </c>
      <c r="CC393" s="175">
        <f>IF($R393=BZ$17,CA393,0)</f>
        <v>0</v>
      </c>
      <c r="CD393" s="173">
        <v>0</v>
      </c>
      <c r="CE393" s="175">
        <f>100*CD393/$AI393</f>
        <v>0</v>
      </c>
      <c r="CF393" s="173">
        <f>IF(CE393&gt;$AI$8,1,0)</f>
        <v>0</v>
      </c>
      <c r="CG393" s="175">
        <f>IF($R393=CD$17,CE393,0)</f>
        <v>0</v>
      </c>
      <c r="CH393" s="173">
        <v>0</v>
      </c>
      <c r="CI393" s="175">
        <f>100*CH393/$AI393</f>
        <v>0</v>
      </c>
      <c r="CJ393" s="173">
        <f>IF(CI393&gt;$AI$8,1,0)</f>
        <v>0</v>
      </c>
      <c r="CK393" s="175">
        <f>IF($R393=CH$17,CI393,0)</f>
        <v>0</v>
      </c>
      <c r="CL393" s="173">
        <v>382</v>
      </c>
      <c r="CM393" s="173">
        <v>0</v>
      </c>
      <c r="CN393" s="176"/>
    </row>
    <row r="394" ht="15.75" customHeight="1">
      <c r="A394" t="s" s="179">
        <v>3206</v>
      </c>
      <c r="B394" t="s" s="180">
        <v>90</v>
      </c>
      <c r="C394" t="s" s="180">
        <v>683</v>
      </c>
      <c r="D394" t="s" s="181">
        <v>93</v>
      </c>
      <c r="E394" t="s" s="188">
        <v>79</v>
      </c>
      <c r="F394" t="s" s="146">
        <v>46</v>
      </c>
      <c r="G394" t="s" s="146">
        <v>714</v>
      </c>
      <c r="H394" t="s" s="146">
        <v>2192</v>
      </c>
      <c r="I394" t="s" s="146">
        <v>64</v>
      </c>
      <c r="J394" t="s" s="146">
        <v>1733</v>
      </c>
      <c r="K394" t="s" s="183">
        <f>_xlfn.IFS(Q394=0,O394,T394=1,R394,U394=1,AA394,V394=1,AD394)</f>
        <v>2365</v>
      </c>
      <c r="L394" s="189">
        <f>_xlfn.IFS(Q394=0,P394,T394=1,S394,U394=1,AB394,V394=1,AE394)</f>
        <v>16.4488778</v>
      </c>
      <c r="M394" t="s" s="146">
        <f>IF(O394="Lab","over","under")</f>
        <v>2429</v>
      </c>
      <c r="N394" s="145">
        <v>0</v>
      </c>
      <c r="O394" t="s" s="184">
        <v>28</v>
      </c>
      <c r="P394" s="147">
        <f>AQ394</f>
        <v>37.6558603491272</v>
      </c>
      <c r="Q394" s="145">
        <f>T394+U394+V394</f>
        <v>1</v>
      </c>
      <c r="R394" t="s" s="185">
        <v>27</v>
      </c>
      <c r="S394" s="147">
        <f>AO394</f>
        <v>30.898753117207</v>
      </c>
      <c r="T394" s="138"/>
      <c r="U394" s="145">
        <v>1</v>
      </c>
      <c r="V394" s="138"/>
      <c r="W394" s="138"/>
      <c r="X394" t="s" s="146">
        <f>IF($A394=Y394,"ok","bad")</f>
        <v>2430</v>
      </c>
      <c r="Y394" t="s" s="146">
        <v>3206</v>
      </c>
      <c r="Z394" t="s" s="146">
        <v>683</v>
      </c>
      <c r="AA394" t="s" s="186">
        <v>2365</v>
      </c>
      <c r="AB394" s="141">
        <f>100*AC394</f>
        <v>16.4488778</v>
      </c>
      <c r="AC394" s="190">
        <v>0.164488778</v>
      </c>
      <c r="AD394" t="s" s="187">
        <v>29</v>
      </c>
      <c r="AE394" s="141">
        <v>5.5561097</v>
      </c>
      <c r="AF394" s="190">
        <v>0.055561097</v>
      </c>
      <c r="AG394" s="138"/>
      <c r="AH394" s="145">
        <v>72914</v>
      </c>
      <c r="AI394" s="145">
        <v>50125</v>
      </c>
      <c r="AJ394" s="145">
        <v>153</v>
      </c>
      <c r="AK394" s="145">
        <v>3387</v>
      </c>
      <c r="AL394" s="145">
        <v>15488</v>
      </c>
      <c r="AM394" s="148">
        <f>100*AL394/$AI394</f>
        <v>30.898753117207</v>
      </c>
      <c r="AN394" s="145">
        <f>IF(AM394&gt;$AI$8,1,0)</f>
        <v>0</v>
      </c>
      <c r="AO394" s="148">
        <f>IF($R394=AL$17,AM394,0)</f>
        <v>30.898753117207</v>
      </c>
      <c r="AP394" s="145">
        <v>18875</v>
      </c>
      <c r="AQ394" s="148">
        <f>100*AP394/$AI394</f>
        <v>37.6558603491272</v>
      </c>
      <c r="AR394" s="145">
        <f>IF(AQ394&gt;$AI$8,1,0)</f>
        <v>0</v>
      </c>
      <c r="AS394" s="148">
        <f>IF($R394=AP$17,AQ394,0)</f>
        <v>0</v>
      </c>
      <c r="AT394" s="145">
        <v>2785</v>
      </c>
      <c r="AU394" s="148">
        <f>100*AT394/$AI394</f>
        <v>5.55610972568579</v>
      </c>
      <c r="AV394" s="145">
        <f>IF(AU394&gt;$AI$8,1,0)</f>
        <v>0</v>
      </c>
      <c r="AW394" s="148">
        <f>IF($R394=AT$17,AU394,0)</f>
        <v>0</v>
      </c>
      <c r="AX394" s="145">
        <v>8245</v>
      </c>
      <c r="AY394" s="148">
        <f>100*AX394/$AI394</f>
        <v>16.4488778054863</v>
      </c>
      <c r="AZ394" s="145">
        <f>IF(AY394&gt;$AI$8,1,0)</f>
        <v>0</v>
      </c>
      <c r="BA394" s="148">
        <f>IF($R394=AX$17,AY394,0)</f>
        <v>0</v>
      </c>
      <c r="BB394" s="145">
        <v>2007</v>
      </c>
      <c r="BC394" s="148">
        <f>100*BB394/$AI394</f>
        <v>4.00399002493766</v>
      </c>
      <c r="BD394" s="145">
        <f>IF(BC394&gt;$AI$8,1,0)</f>
        <v>0</v>
      </c>
      <c r="BE394" s="148">
        <f>IF($R394=BB$17,BC394,0)</f>
        <v>0</v>
      </c>
      <c r="BF394" s="145">
        <v>0</v>
      </c>
      <c r="BG394" s="148">
        <f>100*BF394/$AI394</f>
        <v>0</v>
      </c>
      <c r="BH394" s="145">
        <f>IF(BG394&gt;$AI$8,1,0)</f>
        <v>0</v>
      </c>
      <c r="BI394" s="148">
        <f>IF($R394=BF$17,BG394,0)</f>
        <v>0</v>
      </c>
      <c r="BJ394" s="145">
        <v>0</v>
      </c>
      <c r="BK394" s="148">
        <f>100*BJ394/$AI394</f>
        <v>0</v>
      </c>
      <c r="BL394" s="145">
        <f>IF(BK394&gt;$AI$8,1,0)</f>
        <v>0</v>
      </c>
      <c r="BM394" s="148">
        <f>IF($R394=BJ$17,BK394,0)</f>
        <v>0</v>
      </c>
      <c r="BN394" s="145">
        <v>0</v>
      </c>
      <c r="BO394" s="148">
        <f>100*BN394/$AI394</f>
        <v>0</v>
      </c>
      <c r="BP394" s="145">
        <f>IF(BO394&gt;$AI$8,1,0)</f>
        <v>0</v>
      </c>
      <c r="BQ394" s="148">
        <f>IF($R394=BN$17,BO394,0)</f>
        <v>0</v>
      </c>
      <c r="BR394" s="145">
        <v>0</v>
      </c>
      <c r="BS394" s="148">
        <f>100*BR394/$AI394</f>
        <v>0</v>
      </c>
      <c r="BT394" s="145">
        <f>IF(BS394&gt;$AI$8,1,0)</f>
        <v>0</v>
      </c>
      <c r="BU394" s="148">
        <f>IF($R394=BR$17,BS394,0)</f>
        <v>0</v>
      </c>
      <c r="BV394" s="145">
        <v>0</v>
      </c>
      <c r="BW394" s="148">
        <f>100*BV394/$AI394</f>
        <v>0</v>
      </c>
      <c r="BX394" s="145">
        <f>IF(BW394&gt;$AI$8,1,0)</f>
        <v>0</v>
      </c>
      <c r="BY394" s="148">
        <f>IF($R394=BV$17,BW394,0)</f>
        <v>0</v>
      </c>
      <c r="BZ394" s="145">
        <v>0</v>
      </c>
      <c r="CA394" s="148">
        <f>100*BZ394/$AI394</f>
        <v>0</v>
      </c>
      <c r="CB394" s="145">
        <f>IF(CA394&gt;$AI$8,1,0)</f>
        <v>0</v>
      </c>
      <c r="CC394" s="148">
        <f>IF($R394=BZ$17,CA394,0)</f>
        <v>0</v>
      </c>
      <c r="CD394" s="145">
        <v>0</v>
      </c>
      <c r="CE394" s="148">
        <f>100*CD394/$AI394</f>
        <v>0</v>
      </c>
      <c r="CF394" s="145">
        <f>IF(CE394&gt;$AI$8,1,0)</f>
        <v>0</v>
      </c>
      <c r="CG394" s="148">
        <f>IF($R394=CD$17,CE394,0)</f>
        <v>0</v>
      </c>
      <c r="CH394" s="145">
        <v>0</v>
      </c>
      <c r="CI394" s="148">
        <f>100*CH394/$AI394</f>
        <v>0</v>
      </c>
      <c r="CJ394" s="145">
        <f>IF(CI394&gt;$AI$8,1,0)</f>
        <v>0</v>
      </c>
      <c r="CK394" s="148">
        <f>IF($R394=CH$17,CI394,0)</f>
        <v>0</v>
      </c>
      <c r="CL394" s="145">
        <v>216</v>
      </c>
      <c r="CM394" s="145">
        <v>0</v>
      </c>
      <c r="CN394" s="149"/>
    </row>
    <row r="395" ht="15.75" customHeight="1">
      <c r="A395" t="s" s="179">
        <v>3207</v>
      </c>
      <c r="B395" t="s" s="180">
        <v>90</v>
      </c>
      <c r="C395" t="s" s="180">
        <v>1929</v>
      </c>
      <c r="D395" t="s" s="181">
        <v>93</v>
      </c>
      <c r="E395" t="s" s="182">
        <v>79</v>
      </c>
      <c r="F395" t="s" s="130">
        <v>46</v>
      </c>
      <c r="G395" t="s" s="130">
        <v>1003</v>
      </c>
      <c r="H395" t="s" s="130">
        <v>3208</v>
      </c>
      <c r="I395" t="s" s="130">
        <v>49</v>
      </c>
      <c r="J395" t="s" s="130">
        <v>1733</v>
      </c>
      <c r="K395" t="s" s="183">
        <f>_xlfn.IFS(Q395=0,O395,T395=1,R395,U395=1,AA395,V395=1,AD395)</f>
        <v>2365</v>
      </c>
      <c r="L395" s="189">
        <f>_xlfn.IFS(Q395=0,P395,T395=1,S395,U395=1,AB395,V395=1,AE395)</f>
        <v>16.4118156</v>
      </c>
      <c r="M395" t="s" s="130">
        <f>IF(O395="Lab","over","under")</f>
        <v>2429</v>
      </c>
      <c r="N395" s="173">
        <v>0</v>
      </c>
      <c r="O395" t="s" s="184">
        <v>28</v>
      </c>
      <c r="P395" s="131">
        <f>AQ395</f>
        <v>38.2875785081782</v>
      </c>
      <c r="Q395" s="173">
        <f>T395+U395+V395</f>
        <v>1</v>
      </c>
      <c r="R395" t="s" s="185">
        <v>27</v>
      </c>
      <c r="S395" s="131">
        <f>AO395</f>
        <v>25.4399786946004</v>
      </c>
      <c r="T395" s="169"/>
      <c r="U395" s="173">
        <v>1</v>
      </c>
      <c r="V395" s="169"/>
      <c r="W395" s="169"/>
      <c r="X395" t="s" s="130">
        <f>IF($A395=Y395,"ok","bad")</f>
        <v>2430</v>
      </c>
      <c r="Y395" t="s" s="130">
        <v>3207</v>
      </c>
      <c r="Z395" t="s" s="130">
        <v>1929</v>
      </c>
      <c r="AA395" t="s" s="186">
        <v>2365</v>
      </c>
      <c r="AB395" s="125">
        <f>100*AC395</f>
        <v>16.4118156</v>
      </c>
      <c r="AC395" s="191">
        <v>0.164118156</v>
      </c>
      <c r="AD395" t="s" s="187">
        <v>29</v>
      </c>
      <c r="AE395" s="125">
        <v>13.0229255</v>
      </c>
      <c r="AF395" s="191">
        <v>0.130229255</v>
      </c>
      <c r="AG395" s="169"/>
      <c r="AH395" s="173">
        <v>73641</v>
      </c>
      <c r="AI395" s="173">
        <v>45059</v>
      </c>
      <c r="AJ395" s="173">
        <v>127</v>
      </c>
      <c r="AK395" s="173">
        <v>5789</v>
      </c>
      <c r="AL395" s="173">
        <v>11463</v>
      </c>
      <c r="AM395" s="175">
        <f>100*AL395/$AI395</f>
        <v>25.4399786946004</v>
      </c>
      <c r="AN395" s="173">
        <f>IF(AM395&gt;$AI$8,1,0)</f>
        <v>0</v>
      </c>
      <c r="AO395" s="175">
        <f>IF($R395=AL$17,AM395,0)</f>
        <v>25.4399786946004</v>
      </c>
      <c r="AP395" s="173">
        <v>17252</v>
      </c>
      <c r="AQ395" s="175">
        <f>100*AP395/$AI395</f>
        <v>38.2875785081782</v>
      </c>
      <c r="AR395" s="173">
        <f>IF(AQ395&gt;$AI$8,1,0)</f>
        <v>0</v>
      </c>
      <c r="AS395" s="175">
        <f>IF($R395=AP$17,AQ395,0)</f>
        <v>0</v>
      </c>
      <c r="AT395" s="173">
        <v>5868</v>
      </c>
      <c r="AU395" s="175">
        <f>100*AT395/$AI395</f>
        <v>13.0229254976808</v>
      </c>
      <c r="AV395" s="173">
        <f>IF(AU395&gt;$AI$8,1,0)</f>
        <v>0</v>
      </c>
      <c r="AW395" s="175">
        <f>IF($R395=AT$17,AU395,0)</f>
        <v>0</v>
      </c>
      <c r="AX395" s="173">
        <v>7395</v>
      </c>
      <c r="AY395" s="175">
        <f>100*AX395/$AI395</f>
        <v>16.4118156195211</v>
      </c>
      <c r="AZ395" s="173">
        <f>IF(AY395&gt;$AI$8,1,0)</f>
        <v>0</v>
      </c>
      <c r="BA395" s="175">
        <f>IF($R395=AX$17,AY395,0)</f>
        <v>0</v>
      </c>
      <c r="BB395" s="173">
        <v>2159</v>
      </c>
      <c r="BC395" s="175">
        <f>100*BB395/$AI395</f>
        <v>4.79149559466477</v>
      </c>
      <c r="BD395" s="173">
        <f>IF(BC395&gt;$AI$8,1,0)</f>
        <v>0</v>
      </c>
      <c r="BE395" s="175">
        <f>IF($R395=BB$17,BC395,0)</f>
        <v>0</v>
      </c>
      <c r="BF395" s="173">
        <v>0</v>
      </c>
      <c r="BG395" s="175">
        <f>100*BF395/$AI395</f>
        <v>0</v>
      </c>
      <c r="BH395" s="173">
        <f>IF(BG395&gt;$AI$8,1,0)</f>
        <v>0</v>
      </c>
      <c r="BI395" s="175">
        <f>IF($R395=BF$17,BG395,0)</f>
        <v>0</v>
      </c>
      <c r="BJ395" s="173">
        <v>0</v>
      </c>
      <c r="BK395" s="175">
        <f>100*BJ395/$AI395</f>
        <v>0</v>
      </c>
      <c r="BL395" s="173">
        <f>IF(BK395&gt;$AI$8,1,0)</f>
        <v>0</v>
      </c>
      <c r="BM395" s="175">
        <f>IF($R395=BJ$17,BK395,0)</f>
        <v>0</v>
      </c>
      <c r="BN395" s="173">
        <v>0</v>
      </c>
      <c r="BO395" s="175">
        <f>100*BN395/$AI395</f>
        <v>0</v>
      </c>
      <c r="BP395" s="173">
        <f>IF(BO395&gt;$AI$8,1,0)</f>
        <v>0</v>
      </c>
      <c r="BQ395" s="175">
        <f>IF($R395=BN$17,BO395,0)</f>
        <v>0</v>
      </c>
      <c r="BR395" s="173">
        <v>0</v>
      </c>
      <c r="BS395" s="175">
        <f>100*BR395/$AI395</f>
        <v>0</v>
      </c>
      <c r="BT395" s="173">
        <f>IF(BS395&gt;$AI$8,1,0)</f>
        <v>0</v>
      </c>
      <c r="BU395" s="175">
        <f>IF($R395=BR$17,BS395,0)</f>
        <v>0</v>
      </c>
      <c r="BV395" s="173">
        <v>0</v>
      </c>
      <c r="BW395" s="175">
        <f>100*BV395/$AI395</f>
        <v>0</v>
      </c>
      <c r="BX395" s="173">
        <f>IF(BW395&gt;$AI$8,1,0)</f>
        <v>0</v>
      </c>
      <c r="BY395" s="175">
        <f>IF($R395=BV$17,BW395,0)</f>
        <v>0</v>
      </c>
      <c r="BZ395" s="173">
        <v>0</v>
      </c>
      <c r="CA395" s="175">
        <f>100*BZ395/$AI395</f>
        <v>0</v>
      </c>
      <c r="CB395" s="173">
        <f>IF(CA395&gt;$AI$8,1,0)</f>
        <v>0</v>
      </c>
      <c r="CC395" s="175">
        <f>IF($R395=BZ$17,CA395,0)</f>
        <v>0</v>
      </c>
      <c r="CD395" s="173">
        <v>0</v>
      </c>
      <c r="CE395" s="175">
        <f>100*CD395/$AI395</f>
        <v>0</v>
      </c>
      <c r="CF395" s="173">
        <f>IF(CE395&gt;$AI$8,1,0)</f>
        <v>0</v>
      </c>
      <c r="CG395" s="175">
        <f>IF($R395=CD$17,CE395,0)</f>
        <v>0</v>
      </c>
      <c r="CH395" s="173">
        <v>0</v>
      </c>
      <c r="CI395" s="175">
        <f>100*CH395/$AI395</f>
        <v>0</v>
      </c>
      <c r="CJ395" s="173">
        <f>IF(CI395&gt;$AI$8,1,0)</f>
        <v>0</v>
      </c>
      <c r="CK395" s="175">
        <f>IF($R395=CH$17,CI395,0)</f>
        <v>0</v>
      </c>
      <c r="CL395" s="173">
        <v>0</v>
      </c>
      <c r="CM395" s="173">
        <v>0</v>
      </c>
      <c r="CN395" s="176"/>
    </row>
    <row r="396" ht="15.75" customHeight="1">
      <c r="A396" t="s" s="179">
        <v>3209</v>
      </c>
      <c r="B396" t="s" s="180">
        <v>90</v>
      </c>
      <c r="C396" t="s" s="180">
        <v>1758</v>
      </c>
      <c r="D396" t="s" s="181">
        <v>93</v>
      </c>
      <c r="E396" t="s" s="188">
        <v>79</v>
      </c>
      <c r="F396" t="s" s="146">
        <v>46</v>
      </c>
      <c r="G396" t="s" s="146">
        <v>3210</v>
      </c>
      <c r="H396" t="s" s="146">
        <v>1528</v>
      </c>
      <c r="I396" t="s" s="146">
        <v>64</v>
      </c>
      <c r="J396" t="s" s="146">
        <v>1733</v>
      </c>
      <c r="K396" t="s" s="183">
        <f>_xlfn.IFS(Q396=0,O396,T396=1,R396,U396=1,AA396,V396=1,AD396)</f>
        <v>27</v>
      </c>
      <c r="L396" s="189">
        <f>_xlfn.IFS(Q396=0,P396,T396=1,S396,U396=1,AB396,V396=1,AE396)</f>
        <v>33.294888799185</v>
      </c>
      <c r="M396" t="s" s="146">
        <f>IF(O396="Lab","over","under")</f>
        <v>2429</v>
      </c>
      <c r="N396" s="145">
        <v>0</v>
      </c>
      <c r="O396" t="s" s="184">
        <v>28</v>
      </c>
      <c r="P396" s="147">
        <f>AQ396</f>
        <v>34.9403148607347</v>
      </c>
      <c r="Q396" s="145">
        <f>T396+U396+V396</f>
        <v>1</v>
      </c>
      <c r="R396" t="s" s="185">
        <v>27</v>
      </c>
      <c r="S396" s="147">
        <f>AO396</f>
        <v>33.294888799185</v>
      </c>
      <c r="T396" s="145">
        <v>1</v>
      </c>
      <c r="U396" s="138"/>
      <c r="V396" s="138"/>
      <c r="W396" s="138"/>
      <c r="X396" t="s" s="146">
        <f>IF($A396=Y396,"ok","bad")</f>
        <v>2430</v>
      </c>
      <c r="Y396" t="s" s="146">
        <v>3209</v>
      </c>
      <c r="Z396" t="s" s="146">
        <v>1758</v>
      </c>
      <c r="AA396" t="s" s="186">
        <v>2365</v>
      </c>
      <c r="AB396" s="141">
        <f>100*AC396</f>
        <v>16.3850605</v>
      </c>
      <c r="AC396" s="190">
        <v>0.163850605</v>
      </c>
      <c r="AD396" t="s" s="187">
        <v>29</v>
      </c>
      <c r="AE396" s="141">
        <v>9.6130558</v>
      </c>
      <c r="AF396" s="190">
        <v>0.096130558</v>
      </c>
      <c r="AG396" s="138"/>
      <c r="AH396" s="145">
        <v>80484</v>
      </c>
      <c r="AI396" s="145">
        <v>52023</v>
      </c>
      <c r="AJ396" s="145">
        <v>181</v>
      </c>
      <c r="AK396" s="145">
        <v>856</v>
      </c>
      <c r="AL396" s="145">
        <v>17321</v>
      </c>
      <c r="AM396" s="148">
        <f>100*AL396/$AI396</f>
        <v>33.294888799185</v>
      </c>
      <c r="AN396" s="145">
        <f>IF(AM396&gt;$AI$8,1,0)</f>
        <v>0</v>
      </c>
      <c r="AO396" s="148">
        <f>IF($R396=AL$17,AM396,0)</f>
        <v>33.294888799185</v>
      </c>
      <c r="AP396" s="145">
        <v>18177</v>
      </c>
      <c r="AQ396" s="148">
        <f>100*AP396/$AI396</f>
        <v>34.9403148607347</v>
      </c>
      <c r="AR396" s="145">
        <f>IF(AQ396&gt;$AI$8,1,0)</f>
        <v>0</v>
      </c>
      <c r="AS396" s="148">
        <f>IF($R396=AP$17,AQ396,0)</f>
        <v>0</v>
      </c>
      <c r="AT396" s="145">
        <v>5001</v>
      </c>
      <c r="AU396" s="148">
        <f>100*AT396/$AI396</f>
        <v>9.61305576379678</v>
      </c>
      <c r="AV396" s="145">
        <f>IF(AU396&gt;$AI$8,1,0)</f>
        <v>0</v>
      </c>
      <c r="AW396" s="148">
        <f>IF($R396=AT$17,AU396,0)</f>
        <v>0</v>
      </c>
      <c r="AX396" s="145">
        <v>8524</v>
      </c>
      <c r="AY396" s="148">
        <f>100*AX396/$AI396</f>
        <v>16.3850604540299</v>
      </c>
      <c r="AZ396" s="145">
        <f>IF(AY396&gt;$AI$8,1,0)</f>
        <v>0</v>
      </c>
      <c r="BA396" s="148">
        <f>IF($R396=AX$17,AY396,0)</f>
        <v>0</v>
      </c>
      <c r="BB396" s="145">
        <v>1727</v>
      </c>
      <c r="BC396" s="148">
        <f>100*BB396/$AI396</f>
        <v>3.31968552371067</v>
      </c>
      <c r="BD396" s="145">
        <f>IF(BC396&gt;$AI$8,1,0)</f>
        <v>0</v>
      </c>
      <c r="BE396" s="148">
        <f>IF($R396=BB$17,BC396,0)</f>
        <v>0</v>
      </c>
      <c r="BF396" s="145">
        <v>0</v>
      </c>
      <c r="BG396" s="148">
        <f>100*BF396/$AI396</f>
        <v>0</v>
      </c>
      <c r="BH396" s="145">
        <f>IF(BG396&gt;$AI$8,1,0)</f>
        <v>0</v>
      </c>
      <c r="BI396" s="148">
        <f>IF($R396=BF$17,BG396,0)</f>
        <v>0</v>
      </c>
      <c r="BJ396" s="145">
        <v>0</v>
      </c>
      <c r="BK396" s="148">
        <f>100*BJ396/$AI396</f>
        <v>0</v>
      </c>
      <c r="BL396" s="145">
        <f>IF(BK396&gt;$AI$8,1,0)</f>
        <v>0</v>
      </c>
      <c r="BM396" s="148">
        <f>IF($R396=BJ$17,BK396,0)</f>
        <v>0</v>
      </c>
      <c r="BN396" s="145">
        <v>0</v>
      </c>
      <c r="BO396" s="148">
        <f>100*BN396/$AI396</f>
        <v>0</v>
      </c>
      <c r="BP396" s="145">
        <f>IF(BO396&gt;$AI$8,1,0)</f>
        <v>0</v>
      </c>
      <c r="BQ396" s="148">
        <f>IF($R396=BN$17,BO396,0)</f>
        <v>0</v>
      </c>
      <c r="BR396" s="145">
        <v>0</v>
      </c>
      <c r="BS396" s="148">
        <f>100*BR396/$AI396</f>
        <v>0</v>
      </c>
      <c r="BT396" s="145">
        <f>IF(BS396&gt;$AI$8,1,0)</f>
        <v>0</v>
      </c>
      <c r="BU396" s="148">
        <f>IF($R396=BR$17,BS396,0)</f>
        <v>0</v>
      </c>
      <c r="BV396" s="145">
        <v>0</v>
      </c>
      <c r="BW396" s="148">
        <f>100*BV396/$AI396</f>
        <v>0</v>
      </c>
      <c r="BX396" s="145">
        <f>IF(BW396&gt;$AI$8,1,0)</f>
        <v>0</v>
      </c>
      <c r="BY396" s="148">
        <f>IF($R396=BV$17,BW396,0)</f>
        <v>0</v>
      </c>
      <c r="BZ396" s="145">
        <v>0</v>
      </c>
      <c r="CA396" s="148">
        <f>100*BZ396/$AI396</f>
        <v>0</v>
      </c>
      <c r="CB396" s="145">
        <f>IF(CA396&gt;$AI$8,1,0)</f>
        <v>0</v>
      </c>
      <c r="CC396" s="148">
        <f>IF($R396=BZ$17,CA396,0)</f>
        <v>0</v>
      </c>
      <c r="CD396" s="145">
        <v>0</v>
      </c>
      <c r="CE396" s="148">
        <f>100*CD396/$AI396</f>
        <v>0</v>
      </c>
      <c r="CF396" s="145">
        <f>IF(CE396&gt;$AI$8,1,0)</f>
        <v>0</v>
      </c>
      <c r="CG396" s="148">
        <f>IF($R396=CD$17,CE396,0)</f>
        <v>0</v>
      </c>
      <c r="CH396" s="145">
        <v>0</v>
      </c>
      <c r="CI396" s="148">
        <f>100*CH396/$AI396</f>
        <v>0</v>
      </c>
      <c r="CJ396" s="145">
        <f>IF(CI396&gt;$AI$8,1,0)</f>
        <v>0</v>
      </c>
      <c r="CK396" s="148">
        <f>IF($R396=CH$17,CI396,0)</f>
        <v>0</v>
      </c>
      <c r="CL396" s="145">
        <v>0</v>
      </c>
      <c r="CM396" s="145">
        <v>0</v>
      </c>
      <c r="CN396" s="149"/>
    </row>
    <row r="397" ht="15.75" customHeight="1">
      <c r="A397" t="s" s="179">
        <v>3211</v>
      </c>
      <c r="B397" t="s" s="180">
        <v>90</v>
      </c>
      <c r="C397" t="s" s="180">
        <v>1465</v>
      </c>
      <c r="D397" t="s" s="181">
        <v>93</v>
      </c>
      <c r="E397" t="s" s="182">
        <v>79</v>
      </c>
      <c r="F397" t="s" s="130">
        <v>46</v>
      </c>
      <c r="G397" t="s" s="130">
        <v>3212</v>
      </c>
      <c r="H397" t="s" s="130">
        <v>3213</v>
      </c>
      <c r="I397" t="s" s="130">
        <v>64</v>
      </c>
      <c r="J397" t="s" s="130">
        <v>1733</v>
      </c>
      <c r="K397" t="s" s="183">
        <f>_xlfn.IFS(Q397=0,O397,T397=1,R397,U397=1,AA397,V397=1,AD397)</f>
        <v>2365</v>
      </c>
      <c r="L397" s="189">
        <f>_xlfn.IFS(Q397=0,P397,T397=1,S397,U397=1,AB397,V397=1,AE397)</f>
        <v>16.2508583</v>
      </c>
      <c r="M397" t="s" s="130">
        <f>IF(O397="Lab","over","under")</f>
        <v>2429</v>
      </c>
      <c r="N397" s="173">
        <v>0</v>
      </c>
      <c r="O397" t="s" s="184">
        <v>28</v>
      </c>
      <c r="P397" s="131">
        <f>AQ397</f>
        <v>40.7894463055827</v>
      </c>
      <c r="Q397" s="173">
        <f>T397+U397+V397</f>
        <v>1</v>
      </c>
      <c r="R397" t="s" s="185">
        <v>27</v>
      </c>
      <c r="S397" s="131">
        <f>AO397</f>
        <v>28.6897355334069</v>
      </c>
      <c r="T397" s="169"/>
      <c r="U397" s="173">
        <v>1</v>
      </c>
      <c r="V397" s="169"/>
      <c r="W397" s="169"/>
      <c r="X397" t="s" s="130">
        <f>IF($A397=Y397,"ok","bad")</f>
        <v>2430</v>
      </c>
      <c r="Y397" t="s" s="130">
        <v>3211</v>
      </c>
      <c r="Z397" t="s" s="130">
        <v>1465</v>
      </c>
      <c r="AA397" t="s" s="186">
        <v>2365</v>
      </c>
      <c r="AB397" s="125">
        <f>100*AC397</f>
        <v>16.2508583</v>
      </c>
      <c r="AC397" s="191">
        <v>0.162508583</v>
      </c>
      <c r="AD397" t="s" s="187">
        <v>29</v>
      </c>
      <c r="AE397" s="125">
        <v>9.923219400000001</v>
      </c>
      <c r="AF397" s="191">
        <v>0.099232194</v>
      </c>
      <c r="AG397" s="169"/>
      <c r="AH397" s="173">
        <v>76424</v>
      </c>
      <c r="AI397" s="173">
        <v>48059</v>
      </c>
      <c r="AJ397" s="173">
        <v>171</v>
      </c>
      <c r="AK397" s="173">
        <v>5815</v>
      </c>
      <c r="AL397" s="173">
        <v>13788</v>
      </c>
      <c r="AM397" s="175">
        <f>100*AL397/$AI397</f>
        <v>28.6897355334069</v>
      </c>
      <c r="AN397" s="173">
        <f>IF(AM397&gt;$AI$8,1,0)</f>
        <v>0</v>
      </c>
      <c r="AO397" s="175">
        <f>IF($R397=AL$17,AM397,0)</f>
        <v>28.6897355334069</v>
      </c>
      <c r="AP397" s="173">
        <v>19603</v>
      </c>
      <c r="AQ397" s="175">
        <f>100*AP397/$AI397</f>
        <v>40.7894463055827</v>
      </c>
      <c r="AR397" s="173">
        <f>IF(AQ397&gt;$AI$8,1,0)</f>
        <v>0</v>
      </c>
      <c r="AS397" s="175">
        <f>IF($R397=AP$17,AQ397,0)</f>
        <v>0</v>
      </c>
      <c r="AT397" s="173">
        <v>4769</v>
      </c>
      <c r="AU397" s="175">
        <f>100*AT397/$AI397</f>
        <v>9.92321937618344</v>
      </c>
      <c r="AV397" s="173">
        <f>IF(AU397&gt;$AI$8,1,0)</f>
        <v>0</v>
      </c>
      <c r="AW397" s="175">
        <f>IF($R397=AT$17,AU397,0)</f>
        <v>0</v>
      </c>
      <c r="AX397" s="173">
        <v>7810</v>
      </c>
      <c r="AY397" s="175">
        <f>100*AX397/$AI397</f>
        <v>16.2508583199817</v>
      </c>
      <c r="AZ397" s="173">
        <f>IF(AY397&gt;$AI$8,1,0)</f>
        <v>0</v>
      </c>
      <c r="BA397" s="175">
        <f>IF($R397=AX$17,AY397,0)</f>
        <v>0</v>
      </c>
      <c r="BB397" s="173">
        <v>2089</v>
      </c>
      <c r="BC397" s="175">
        <f>100*BB397/$AI397</f>
        <v>4.34674046484529</v>
      </c>
      <c r="BD397" s="173">
        <f>IF(BC397&gt;$AI$8,1,0)</f>
        <v>0</v>
      </c>
      <c r="BE397" s="175">
        <f>IF($R397=BB$17,BC397,0)</f>
        <v>0</v>
      </c>
      <c r="BF397" s="173">
        <v>0</v>
      </c>
      <c r="BG397" s="175">
        <f>100*BF397/$AI397</f>
        <v>0</v>
      </c>
      <c r="BH397" s="173">
        <f>IF(BG397&gt;$AI$8,1,0)</f>
        <v>0</v>
      </c>
      <c r="BI397" s="175">
        <f>IF($R397=BF$17,BG397,0)</f>
        <v>0</v>
      </c>
      <c r="BJ397" s="173">
        <v>0</v>
      </c>
      <c r="BK397" s="175">
        <f>100*BJ397/$AI397</f>
        <v>0</v>
      </c>
      <c r="BL397" s="173">
        <f>IF(BK397&gt;$AI$8,1,0)</f>
        <v>0</v>
      </c>
      <c r="BM397" s="175">
        <f>IF($R397=BJ$17,BK397,0)</f>
        <v>0</v>
      </c>
      <c r="BN397" s="173">
        <v>0</v>
      </c>
      <c r="BO397" s="175">
        <f>100*BN397/$AI397</f>
        <v>0</v>
      </c>
      <c r="BP397" s="173">
        <f>IF(BO397&gt;$AI$8,1,0)</f>
        <v>0</v>
      </c>
      <c r="BQ397" s="175">
        <f>IF($R397=BN$17,BO397,0)</f>
        <v>0</v>
      </c>
      <c r="BR397" s="173">
        <v>0</v>
      </c>
      <c r="BS397" s="175">
        <f>100*BR397/$AI397</f>
        <v>0</v>
      </c>
      <c r="BT397" s="173">
        <f>IF(BS397&gt;$AI$8,1,0)</f>
        <v>0</v>
      </c>
      <c r="BU397" s="175">
        <f>IF($R397=BR$17,BS397,0)</f>
        <v>0</v>
      </c>
      <c r="BV397" s="173">
        <v>0</v>
      </c>
      <c r="BW397" s="175">
        <f>100*BV397/$AI397</f>
        <v>0</v>
      </c>
      <c r="BX397" s="173">
        <f>IF(BW397&gt;$AI$8,1,0)</f>
        <v>0</v>
      </c>
      <c r="BY397" s="175">
        <f>IF($R397=BV$17,BW397,0)</f>
        <v>0</v>
      </c>
      <c r="BZ397" s="173">
        <v>0</v>
      </c>
      <c r="CA397" s="175">
        <f>100*BZ397/$AI397</f>
        <v>0</v>
      </c>
      <c r="CB397" s="173">
        <f>IF(CA397&gt;$AI$8,1,0)</f>
        <v>0</v>
      </c>
      <c r="CC397" s="175">
        <f>IF($R397=BZ$17,CA397,0)</f>
        <v>0</v>
      </c>
      <c r="CD397" s="173">
        <v>0</v>
      </c>
      <c r="CE397" s="175">
        <f>100*CD397/$AI397</f>
        <v>0</v>
      </c>
      <c r="CF397" s="173">
        <f>IF(CE397&gt;$AI$8,1,0)</f>
        <v>0</v>
      </c>
      <c r="CG397" s="175">
        <f>IF($R397=CD$17,CE397,0)</f>
        <v>0</v>
      </c>
      <c r="CH397" s="173">
        <v>0</v>
      </c>
      <c r="CI397" s="175">
        <f>100*CH397/$AI397</f>
        <v>0</v>
      </c>
      <c r="CJ397" s="173">
        <f>IF(CI397&gt;$AI$8,1,0)</f>
        <v>0</v>
      </c>
      <c r="CK397" s="175">
        <f>IF($R397=CH$17,CI397,0)</f>
        <v>0</v>
      </c>
      <c r="CL397" s="173">
        <v>775</v>
      </c>
      <c r="CM397" s="173">
        <v>0</v>
      </c>
      <c r="CN397" s="176"/>
    </row>
    <row r="398" ht="15.75" customHeight="1">
      <c r="A398" t="s" s="179">
        <v>3214</v>
      </c>
      <c r="B398" t="s" s="180">
        <v>256</v>
      </c>
      <c r="C398" t="s" s="180">
        <v>735</v>
      </c>
      <c r="D398" t="s" s="181">
        <v>259</v>
      </c>
      <c r="E398" t="s" s="188">
        <v>79</v>
      </c>
      <c r="F398" t="s" s="146">
        <v>46</v>
      </c>
      <c r="G398" t="s" s="146">
        <v>3215</v>
      </c>
      <c r="H398" t="s" s="146">
        <v>3216</v>
      </c>
      <c r="I398" t="s" s="146">
        <v>64</v>
      </c>
      <c r="J398" t="s" s="146">
        <v>1733</v>
      </c>
      <c r="K398" t="s" s="183">
        <f>_xlfn.IFS(Q398=0,O398,T398=1,R398,U398=1,AA398,V398=1,AD398)</f>
        <v>27</v>
      </c>
      <c r="L398" s="189">
        <f>_xlfn.IFS(Q398=0,P398,T398=1,S398,U398=1,AB398,V398=1,AE398)</f>
        <v>33.7981971777809</v>
      </c>
      <c r="M398" t="s" s="146">
        <f>IF(O398="Lab","over","under")</f>
        <v>2429</v>
      </c>
      <c r="N398" s="145">
        <v>0</v>
      </c>
      <c r="O398" t="s" s="184">
        <v>28</v>
      </c>
      <c r="P398" s="147">
        <f>AQ398</f>
        <v>39.2208221246873</v>
      </c>
      <c r="Q398" s="145">
        <f>T398+U398+V398</f>
        <v>1</v>
      </c>
      <c r="R398" t="s" s="185">
        <v>27</v>
      </c>
      <c r="S398" s="147">
        <f>AO398</f>
        <v>33.7981971777809</v>
      </c>
      <c r="T398" s="145">
        <v>1</v>
      </c>
      <c r="U398" s="138"/>
      <c r="V398" s="138"/>
      <c r="W398" s="138"/>
      <c r="X398" t="s" s="146">
        <f>IF($A398=Y398,"ok","bad")</f>
        <v>2430</v>
      </c>
      <c r="Y398" t="s" s="146">
        <v>3214</v>
      </c>
      <c r="Z398" t="s" s="146">
        <v>735</v>
      </c>
      <c r="AA398" t="s" s="186">
        <v>2365</v>
      </c>
      <c r="AB398" s="141">
        <f>100*AC398</f>
        <v>16.1687668</v>
      </c>
      <c r="AC398" s="190">
        <v>0.161687668</v>
      </c>
      <c r="AD398" t="s" s="187">
        <v>31</v>
      </c>
      <c r="AE398" s="141">
        <v>6.7181085</v>
      </c>
      <c r="AF398" s="190">
        <v>0.067181085</v>
      </c>
      <c r="AG398" s="138"/>
      <c r="AH398" s="145">
        <v>70672</v>
      </c>
      <c r="AI398" s="145">
        <v>42378</v>
      </c>
      <c r="AJ398" s="145">
        <v>121</v>
      </c>
      <c r="AK398" s="145">
        <v>2298</v>
      </c>
      <c r="AL398" s="145">
        <v>14323</v>
      </c>
      <c r="AM398" s="148">
        <f>100*AL398/$AI398</f>
        <v>33.7981971777809</v>
      </c>
      <c r="AN398" s="145">
        <f>IF(AM398&gt;$AI$8,1,0)</f>
        <v>0</v>
      </c>
      <c r="AO398" s="148">
        <f>IF($R398=AL$17,AM398,0)</f>
        <v>33.7981971777809</v>
      </c>
      <c r="AP398" s="145">
        <v>16621</v>
      </c>
      <c r="AQ398" s="148">
        <f>100*AP398/$AI398</f>
        <v>39.2208221246873</v>
      </c>
      <c r="AR398" s="145">
        <f>IF(AQ398&gt;$AI$8,1,0)</f>
        <v>0</v>
      </c>
      <c r="AS398" s="148">
        <f>IF($R398=AP$17,AQ398,0)</f>
        <v>0</v>
      </c>
      <c r="AT398" s="145">
        <v>1735</v>
      </c>
      <c r="AU398" s="148">
        <f>100*AT398/$AI398</f>
        <v>4.09410543206381</v>
      </c>
      <c r="AV398" s="145">
        <f>IF(AU398&gt;$AI$8,1,0)</f>
        <v>0</v>
      </c>
      <c r="AW398" s="148">
        <f>IF($R398=AT$17,AU398,0)</f>
        <v>0</v>
      </c>
      <c r="AX398" s="145">
        <v>6852</v>
      </c>
      <c r="AY398" s="148">
        <f>100*AX398/$AI398</f>
        <v>16.168766812969</v>
      </c>
      <c r="AZ398" s="145">
        <f>IF(AY398&gt;$AI$8,1,0)</f>
        <v>0</v>
      </c>
      <c r="BA398" s="148">
        <f>IF($R398=AX$17,AY398,0)</f>
        <v>0</v>
      </c>
      <c r="BB398" s="145">
        <v>2847</v>
      </c>
      <c r="BC398" s="148">
        <f>100*BB398/$AI398</f>
        <v>6.71810845249894</v>
      </c>
      <c r="BD398" s="145">
        <f>IF(BC398&gt;$AI$8,1,0)</f>
        <v>0</v>
      </c>
      <c r="BE398" s="148">
        <f>IF($R398=BB$17,BC398,0)</f>
        <v>0</v>
      </c>
      <c r="BF398" s="145">
        <v>0</v>
      </c>
      <c r="BG398" s="148">
        <f>100*BF398/$AI398</f>
        <v>0</v>
      </c>
      <c r="BH398" s="145">
        <f>IF(BG398&gt;$AI$8,1,0)</f>
        <v>0</v>
      </c>
      <c r="BI398" s="148">
        <f>IF($R398=BF$17,BG398,0)</f>
        <v>0</v>
      </c>
      <c r="BJ398" s="145">
        <v>0</v>
      </c>
      <c r="BK398" s="148">
        <f>100*BJ398/$AI398</f>
        <v>0</v>
      </c>
      <c r="BL398" s="145">
        <f>IF(BK398&gt;$AI$8,1,0)</f>
        <v>0</v>
      </c>
      <c r="BM398" s="148">
        <f>IF($R398=BJ$17,BK398,0)</f>
        <v>0</v>
      </c>
      <c r="BN398" s="145">
        <v>0</v>
      </c>
      <c r="BO398" s="148">
        <f>100*BN398/$AI398</f>
        <v>0</v>
      </c>
      <c r="BP398" s="145">
        <f>IF(BO398&gt;$AI$8,1,0)</f>
        <v>0</v>
      </c>
      <c r="BQ398" s="148">
        <f>IF($R398=BN$17,BO398,0)</f>
        <v>0</v>
      </c>
      <c r="BR398" s="145">
        <v>0</v>
      </c>
      <c r="BS398" s="148">
        <f>100*BR398/$AI398</f>
        <v>0</v>
      </c>
      <c r="BT398" s="145">
        <f>IF(BS398&gt;$AI$8,1,0)</f>
        <v>0</v>
      </c>
      <c r="BU398" s="148">
        <f>IF($R398=BR$17,BS398,0)</f>
        <v>0</v>
      </c>
      <c r="BV398" s="145">
        <v>0</v>
      </c>
      <c r="BW398" s="148">
        <f>100*BV398/$AI398</f>
        <v>0</v>
      </c>
      <c r="BX398" s="145">
        <f>IF(BW398&gt;$AI$8,1,0)</f>
        <v>0</v>
      </c>
      <c r="BY398" s="148">
        <f>IF($R398=BV$17,BW398,0)</f>
        <v>0</v>
      </c>
      <c r="BZ398" s="145">
        <v>0</v>
      </c>
      <c r="CA398" s="148">
        <f>100*BZ398/$AI398</f>
        <v>0</v>
      </c>
      <c r="CB398" s="145">
        <f>IF(CA398&gt;$AI$8,1,0)</f>
        <v>0</v>
      </c>
      <c r="CC398" s="148">
        <f>IF($R398=BZ$17,CA398,0)</f>
        <v>0</v>
      </c>
      <c r="CD398" s="145">
        <v>0</v>
      </c>
      <c r="CE398" s="148">
        <f>100*CD398/$AI398</f>
        <v>0</v>
      </c>
      <c r="CF398" s="145">
        <f>IF(CE398&gt;$AI$8,1,0)</f>
        <v>0</v>
      </c>
      <c r="CG398" s="148">
        <f>IF($R398=CD$17,CE398,0)</f>
        <v>0</v>
      </c>
      <c r="CH398" s="145">
        <v>0</v>
      </c>
      <c r="CI398" s="148">
        <f>100*CH398/$AI398</f>
        <v>0</v>
      </c>
      <c r="CJ398" s="145">
        <f>IF(CI398&gt;$AI$8,1,0)</f>
        <v>0</v>
      </c>
      <c r="CK398" s="148">
        <f>IF($R398=CH$17,CI398,0)</f>
        <v>0</v>
      </c>
      <c r="CL398" s="145">
        <v>358</v>
      </c>
      <c r="CM398" s="145">
        <v>0</v>
      </c>
      <c r="CN398" s="149"/>
    </row>
    <row r="399" ht="15.75" customHeight="1">
      <c r="A399" t="s" s="179">
        <v>3217</v>
      </c>
      <c r="B399" t="s" s="180">
        <v>183</v>
      </c>
      <c r="C399" t="s" s="180">
        <v>1573</v>
      </c>
      <c r="D399" t="s" s="181">
        <v>186</v>
      </c>
      <c r="E399" t="s" s="182">
        <v>79</v>
      </c>
      <c r="F399" t="s" s="130">
        <v>46</v>
      </c>
      <c r="G399" t="s" s="130">
        <v>366</v>
      </c>
      <c r="H399" t="s" s="130">
        <v>3218</v>
      </c>
      <c r="I399" t="s" s="130">
        <v>49</v>
      </c>
      <c r="J399" t="s" s="130">
        <v>1733</v>
      </c>
      <c r="K399" t="s" s="183">
        <f>_xlfn.IFS(Q399=0,O399,T399=1,R399,U399=1,AA399,V399=1,AD399)</f>
        <v>2365</v>
      </c>
      <c r="L399" s="189">
        <f>_xlfn.IFS(Q399=0,P399,T399=1,S399,U399=1,AB399,V399=1,AE399)</f>
        <v>16.1119573</v>
      </c>
      <c r="M399" t="s" s="130">
        <f>IF(O399="Lab","over","under")</f>
        <v>2429</v>
      </c>
      <c r="N399" s="173">
        <v>0</v>
      </c>
      <c r="O399" t="s" s="184">
        <v>28</v>
      </c>
      <c r="P399" s="131">
        <f>AQ399</f>
        <v>34.954303122620</v>
      </c>
      <c r="Q399" s="173">
        <f>T399+U399+V399</f>
        <v>1</v>
      </c>
      <c r="R399" t="s" s="185">
        <v>27</v>
      </c>
      <c r="S399" s="131">
        <f>AO399</f>
        <v>31.2928408225438</v>
      </c>
      <c r="T399" s="169"/>
      <c r="U399" s="173">
        <v>1</v>
      </c>
      <c r="V399" s="169"/>
      <c r="W399" s="169"/>
      <c r="X399" t="s" s="130">
        <f>IF($A399=Y399,"ok","bad")</f>
        <v>2430</v>
      </c>
      <c r="Y399" t="s" s="130">
        <v>3217</v>
      </c>
      <c r="Z399" t="s" s="130">
        <v>1573</v>
      </c>
      <c r="AA399" t="s" s="186">
        <v>2365</v>
      </c>
      <c r="AB399" s="125">
        <f>100*AC399</f>
        <v>16.1119573</v>
      </c>
      <c r="AC399" s="191">
        <v>0.161119573</v>
      </c>
      <c r="AD399" t="s" s="187">
        <v>29</v>
      </c>
      <c r="AE399" s="125">
        <v>10.4017517</v>
      </c>
      <c r="AF399" s="191">
        <v>0.104017517</v>
      </c>
      <c r="AG399" s="169"/>
      <c r="AH399" s="173">
        <v>77697</v>
      </c>
      <c r="AI399" s="173">
        <v>52520</v>
      </c>
      <c r="AJ399" s="173">
        <v>173</v>
      </c>
      <c r="AK399" s="173">
        <v>1923</v>
      </c>
      <c r="AL399" s="173">
        <v>16435</v>
      </c>
      <c r="AM399" s="175">
        <f>100*AL399/$AI399</f>
        <v>31.2928408225438</v>
      </c>
      <c r="AN399" s="173">
        <f>IF(AM399&gt;$AI$8,1,0)</f>
        <v>0</v>
      </c>
      <c r="AO399" s="175">
        <f>IF($R399=AL$17,AM399,0)</f>
        <v>31.2928408225438</v>
      </c>
      <c r="AP399" s="173">
        <v>18358</v>
      </c>
      <c r="AQ399" s="175">
        <f>100*AP399/$AI399</f>
        <v>34.954303122620</v>
      </c>
      <c r="AR399" s="173">
        <f>IF(AQ399&gt;$AI$8,1,0)</f>
        <v>0</v>
      </c>
      <c r="AS399" s="175">
        <f>IF($R399=AP$17,AQ399,0)</f>
        <v>0</v>
      </c>
      <c r="AT399" s="173">
        <v>5463</v>
      </c>
      <c r="AU399" s="175">
        <f>100*AT399/$AI399</f>
        <v>10.4017517136329</v>
      </c>
      <c r="AV399" s="173">
        <f>IF(AU399&gt;$AI$8,1,0)</f>
        <v>0</v>
      </c>
      <c r="AW399" s="175">
        <f>IF($R399=AT$17,AU399,0)</f>
        <v>0</v>
      </c>
      <c r="AX399" s="173">
        <v>8462</v>
      </c>
      <c r="AY399" s="175">
        <f>100*AX399/$AI399</f>
        <v>16.1119573495811</v>
      </c>
      <c r="AZ399" s="173">
        <f>IF(AY399&gt;$AI$8,1,0)</f>
        <v>0</v>
      </c>
      <c r="BA399" s="175">
        <f>IF($R399=AX$17,AY399,0)</f>
        <v>0</v>
      </c>
      <c r="BB399" s="173">
        <v>3802</v>
      </c>
      <c r="BC399" s="175">
        <f>100*BB399/$AI399</f>
        <v>7.23914699162224</v>
      </c>
      <c r="BD399" s="173">
        <f>IF(BC399&gt;$AI$8,1,0)</f>
        <v>0</v>
      </c>
      <c r="BE399" s="175">
        <f>IF($R399=BB$17,BC399,0)</f>
        <v>0</v>
      </c>
      <c r="BF399" s="173">
        <v>0</v>
      </c>
      <c r="BG399" s="175">
        <f>100*BF399/$AI399</f>
        <v>0</v>
      </c>
      <c r="BH399" s="173">
        <f>IF(BG399&gt;$AI$8,1,0)</f>
        <v>0</v>
      </c>
      <c r="BI399" s="175">
        <f>IF($R399=BF$17,BG399,0)</f>
        <v>0</v>
      </c>
      <c r="BJ399" s="173">
        <v>0</v>
      </c>
      <c r="BK399" s="175">
        <f>100*BJ399/$AI399</f>
        <v>0</v>
      </c>
      <c r="BL399" s="173">
        <f>IF(BK399&gt;$AI$8,1,0)</f>
        <v>0</v>
      </c>
      <c r="BM399" s="175">
        <f>IF($R399=BJ$17,BK399,0)</f>
        <v>0</v>
      </c>
      <c r="BN399" s="173">
        <v>0</v>
      </c>
      <c r="BO399" s="175">
        <f>100*BN399/$AI399</f>
        <v>0</v>
      </c>
      <c r="BP399" s="173">
        <f>IF(BO399&gt;$AI$8,1,0)</f>
        <v>0</v>
      </c>
      <c r="BQ399" s="175">
        <f>IF($R399=BN$17,BO399,0)</f>
        <v>0</v>
      </c>
      <c r="BR399" s="173">
        <v>0</v>
      </c>
      <c r="BS399" s="175">
        <f>100*BR399/$AI399</f>
        <v>0</v>
      </c>
      <c r="BT399" s="173">
        <f>IF(BS399&gt;$AI$8,1,0)</f>
        <v>0</v>
      </c>
      <c r="BU399" s="175">
        <f>IF($R399=BR$17,BS399,0)</f>
        <v>0</v>
      </c>
      <c r="BV399" s="173">
        <v>0</v>
      </c>
      <c r="BW399" s="175">
        <f>100*BV399/$AI399</f>
        <v>0</v>
      </c>
      <c r="BX399" s="173">
        <f>IF(BW399&gt;$AI$8,1,0)</f>
        <v>0</v>
      </c>
      <c r="BY399" s="175">
        <f>IF($R399=BV$17,BW399,0)</f>
        <v>0</v>
      </c>
      <c r="BZ399" s="173">
        <v>0</v>
      </c>
      <c r="CA399" s="175">
        <f>100*BZ399/$AI399</f>
        <v>0</v>
      </c>
      <c r="CB399" s="173">
        <f>IF(CA399&gt;$AI$8,1,0)</f>
        <v>0</v>
      </c>
      <c r="CC399" s="175">
        <f>IF($R399=BZ$17,CA399,0)</f>
        <v>0</v>
      </c>
      <c r="CD399" s="173">
        <v>0</v>
      </c>
      <c r="CE399" s="175">
        <f>100*CD399/$AI399</f>
        <v>0</v>
      </c>
      <c r="CF399" s="173">
        <f>IF(CE399&gt;$AI$8,1,0)</f>
        <v>0</v>
      </c>
      <c r="CG399" s="175">
        <f>IF($R399=CD$17,CE399,0)</f>
        <v>0</v>
      </c>
      <c r="CH399" s="173">
        <v>0</v>
      </c>
      <c r="CI399" s="175">
        <f>100*CH399/$AI399</f>
        <v>0</v>
      </c>
      <c r="CJ399" s="173">
        <f>IF(CI399&gt;$AI$8,1,0)</f>
        <v>0</v>
      </c>
      <c r="CK399" s="175">
        <f>IF($R399=CH$17,CI399,0)</f>
        <v>0</v>
      </c>
      <c r="CL399" s="173">
        <v>0</v>
      </c>
      <c r="CM399" s="173">
        <v>0</v>
      </c>
      <c r="CN399" s="176"/>
    </row>
    <row r="400" ht="15.75" customHeight="1">
      <c r="A400" t="s" s="179">
        <v>3219</v>
      </c>
      <c r="B400" t="s" s="180">
        <v>75</v>
      </c>
      <c r="C400" t="s" s="180">
        <v>1110</v>
      </c>
      <c r="D400" t="s" s="181">
        <v>78</v>
      </c>
      <c r="E400" t="s" s="188">
        <v>79</v>
      </c>
      <c r="F400" t="s" s="146">
        <v>46</v>
      </c>
      <c r="G400" t="s" s="146">
        <v>3220</v>
      </c>
      <c r="H400" t="s" s="146">
        <v>3221</v>
      </c>
      <c r="I400" t="s" s="146">
        <v>64</v>
      </c>
      <c r="J400" t="s" s="146">
        <v>1733</v>
      </c>
      <c r="K400" t="s" s="183">
        <f>_xlfn.IFS(Q400=0,O400,T400=1,R400,U400=1,AA400,V400=1,AD400)</f>
        <v>2943</v>
      </c>
      <c r="L400" s="189">
        <f>_xlfn.IFS(Q400=0,P400,T400=1,S400,U400=1,AB400,V400=1,AE400)</f>
        <v>12.5266362</v>
      </c>
      <c r="M400" t="s" s="146">
        <f>IF(O400="Lab","over","under")</f>
        <v>2429</v>
      </c>
      <c r="N400" s="145">
        <v>0</v>
      </c>
      <c r="O400" t="s" s="184">
        <v>28</v>
      </c>
      <c r="P400" s="147">
        <f>AQ400</f>
        <v>41.6046966731898</v>
      </c>
      <c r="Q400" s="145">
        <f>T400+U400+V400</f>
        <v>1</v>
      </c>
      <c r="R400" t="s" s="185">
        <v>27</v>
      </c>
      <c r="S400" s="147">
        <f>AO400</f>
        <v>22.7897368993259</v>
      </c>
      <c r="T400" s="138"/>
      <c r="U400" s="138"/>
      <c r="V400" s="145">
        <v>1</v>
      </c>
      <c r="W400" s="138"/>
      <c r="X400" t="s" s="146">
        <f>IF($A400=Y400,"ok","bad")</f>
        <v>2430</v>
      </c>
      <c r="Y400" t="s" s="146">
        <v>3219</v>
      </c>
      <c r="Z400" t="s" s="146">
        <v>1110</v>
      </c>
      <c r="AA400" t="s" s="186">
        <v>2365</v>
      </c>
      <c r="AB400" s="141">
        <f>100*AC400</f>
        <v>16.0926288</v>
      </c>
      <c r="AC400" s="190">
        <v>0.160926288</v>
      </c>
      <c r="AD400" t="s" s="187">
        <v>31</v>
      </c>
      <c r="AE400" s="141">
        <v>12.5266362</v>
      </c>
      <c r="AF400" s="190">
        <v>0.125266362</v>
      </c>
      <c r="AG400" s="138"/>
      <c r="AH400" s="145">
        <v>75939</v>
      </c>
      <c r="AI400" s="145">
        <v>45990</v>
      </c>
      <c r="AJ400" s="145">
        <v>183</v>
      </c>
      <c r="AK400" s="145">
        <v>8653</v>
      </c>
      <c r="AL400" s="145">
        <v>10481</v>
      </c>
      <c r="AM400" s="148">
        <f>100*AL400/$AI400</f>
        <v>22.7897368993259</v>
      </c>
      <c r="AN400" s="145">
        <f>IF(AM400&gt;$AI$8,1,0)</f>
        <v>0</v>
      </c>
      <c r="AO400" s="148">
        <f>IF($R400=AL$17,AM400,0)</f>
        <v>22.7897368993259</v>
      </c>
      <c r="AP400" s="145">
        <v>19134</v>
      </c>
      <c r="AQ400" s="148">
        <f>100*AP400/$AI400</f>
        <v>41.6046966731898</v>
      </c>
      <c r="AR400" s="145">
        <f>IF(AQ400&gt;$AI$8,1,0)</f>
        <v>0</v>
      </c>
      <c r="AS400" s="148">
        <f>IF($R400=AP$17,AQ400,0)</f>
        <v>0</v>
      </c>
      <c r="AT400" s="145">
        <v>2586</v>
      </c>
      <c r="AU400" s="148">
        <f>100*AT400/$AI400</f>
        <v>5.62296151337247</v>
      </c>
      <c r="AV400" s="145">
        <f>IF(AU400&gt;$AI$8,1,0)</f>
        <v>0</v>
      </c>
      <c r="AW400" s="148">
        <f>IF($R400=AT$17,AU400,0)</f>
        <v>0</v>
      </c>
      <c r="AX400" s="145">
        <v>7401</v>
      </c>
      <c r="AY400" s="148">
        <f>100*AX400/$AI400</f>
        <v>16.0926288323549</v>
      </c>
      <c r="AZ400" s="145">
        <f>IF(AY400&gt;$AI$8,1,0)</f>
        <v>0</v>
      </c>
      <c r="BA400" s="148">
        <f>IF($R400=AX$17,AY400,0)</f>
        <v>0</v>
      </c>
      <c r="BB400" s="145">
        <v>5761</v>
      </c>
      <c r="BC400" s="148">
        <f>100*BB400/$AI400</f>
        <v>12.5266362252664</v>
      </c>
      <c r="BD400" s="145">
        <f>IF(BC400&gt;$AI$8,1,0)</f>
        <v>0</v>
      </c>
      <c r="BE400" s="148">
        <f>IF($R400=BB$17,BC400,0)</f>
        <v>0</v>
      </c>
      <c r="BF400" s="145">
        <v>0</v>
      </c>
      <c r="BG400" s="148">
        <f>100*BF400/$AI400</f>
        <v>0</v>
      </c>
      <c r="BH400" s="145">
        <f>IF(BG400&gt;$AI$8,1,0)</f>
        <v>0</v>
      </c>
      <c r="BI400" s="148">
        <f>IF($R400=BF$17,BG400,0)</f>
        <v>0</v>
      </c>
      <c r="BJ400" s="145">
        <v>0</v>
      </c>
      <c r="BK400" s="148">
        <f>100*BJ400/$AI400</f>
        <v>0</v>
      </c>
      <c r="BL400" s="145">
        <f>IF(BK400&gt;$AI$8,1,0)</f>
        <v>0</v>
      </c>
      <c r="BM400" s="148">
        <f>IF($R400=BJ$17,BK400,0)</f>
        <v>0</v>
      </c>
      <c r="BN400" s="145">
        <v>0</v>
      </c>
      <c r="BO400" s="148">
        <f>100*BN400/$AI400</f>
        <v>0</v>
      </c>
      <c r="BP400" s="145">
        <f>IF(BO400&gt;$AI$8,1,0)</f>
        <v>0</v>
      </c>
      <c r="BQ400" s="148">
        <f>IF($R400=BN$17,BO400,0)</f>
        <v>0</v>
      </c>
      <c r="BR400" s="145">
        <v>0</v>
      </c>
      <c r="BS400" s="148">
        <f>100*BR400/$AI400</f>
        <v>0</v>
      </c>
      <c r="BT400" s="145">
        <f>IF(BS400&gt;$AI$8,1,0)</f>
        <v>0</v>
      </c>
      <c r="BU400" s="148">
        <f>IF($R400=BR$17,BS400,0)</f>
        <v>0</v>
      </c>
      <c r="BV400" s="145">
        <v>0</v>
      </c>
      <c r="BW400" s="148">
        <f>100*BV400/$AI400</f>
        <v>0</v>
      </c>
      <c r="BX400" s="145">
        <f>IF(BW400&gt;$AI$8,1,0)</f>
        <v>0</v>
      </c>
      <c r="BY400" s="148">
        <f>IF($R400=BV$17,BW400,0)</f>
        <v>0</v>
      </c>
      <c r="BZ400" s="145">
        <v>0</v>
      </c>
      <c r="CA400" s="148">
        <f>100*BZ400/$AI400</f>
        <v>0</v>
      </c>
      <c r="CB400" s="145">
        <f>IF(CA400&gt;$AI$8,1,0)</f>
        <v>0</v>
      </c>
      <c r="CC400" s="148">
        <f>IF($R400=BZ$17,CA400,0)</f>
        <v>0</v>
      </c>
      <c r="CD400" s="145">
        <v>0</v>
      </c>
      <c r="CE400" s="148">
        <f>100*CD400/$AI400</f>
        <v>0</v>
      </c>
      <c r="CF400" s="145">
        <f>IF(CE400&gt;$AI$8,1,0)</f>
        <v>0</v>
      </c>
      <c r="CG400" s="148">
        <f>IF($R400=CD$17,CE400,0)</f>
        <v>0</v>
      </c>
      <c r="CH400" s="145">
        <v>0</v>
      </c>
      <c r="CI400" s="148">
        <f>100*CH400/$AI400</f>
        <v>0</v>
      </c>
      <c r="CJ400" s="145">
        <f>IF(CI400&gt;$AI$8,1,0)</f>
        <v>0</v>
      </c>
      <c r="CK400" s="148">
        <f>IF($R400=CH$17,CI400,0)</f>
        <v>0</v>
      </c>
      <c r="CL400" s="145">
        <v>489</v>
      </c>
      <c r="CM400" s="145">
        <v>0</v>
      </c>
      <c r="CN400" s="149"/>
    </row>
    <row r="401" ht="15.75" customHeight="1">
      <c r="A401" t="s" s="179">
        <v>3222</v>
      </c>
      <c r="B401" t="s" s="180">
        <v>197</v>
      </c>
      <c r="C401" t="s" s="180">
        <v>1024</v>
      </c>
      <c r="D401" t="s" s="181">
        <v>200</v>
      </c>
      <c r="E401" t="s" s="182">
        <v>79</v>
      </c>
      <c r="F401" t="s" s="130">
        <v>80</v>
      </c>
      <c r="G401" t="s" s="130">
        <v>428</v>
      </c>
      <c r="H401" t="s" s="130">
        <v>3223</v>
      </c>
      <c r="I401" t="s" s="130">
        <v>49</v>
      </c>
      <c r="J401" t="s" s="130">
        <v>1733</v>
      </c>
      <c r="K401" t="s" s="183">
        <f>_xlfn.IFS(Q401=0,O401,T401=1,R401,U401=1,AA401,V401=1,AD401)</f>
        <v>2365</v>
      </c>
      <c r="L401" s="189">
        <f>_xlfn.IFS(Q401=0,P401,T401=1,S401,U401=1,AB401,V401=1,AE401)</f>
        <v>15.9918585</v>
      </c>
      <c r="M401" t="s" s="130">
        <f>IF(O401="Lab","over","under")</f>
        <v>2429</v>
      </c>
      <c r="N401" s="173">
        <v>0</v>
      </c>
      <c r="O401" t="s" s="184">
        <v>28</v>
      </c>
      <c r="P401" s="131">
        <f>AQ401</f>
        <v>36.0500744112755</v>
      </c>
      <c r="Q401" s="173">
        <f>T401+U401+V401</f>
        <v>1</v>
      </c>
      <c r="R401" t="s" s="185">
        <v>27</v>
      </c>
      <c r="S401" s="131">
        <f>AO401</f>
        <v>28.5411012868774</v>
      </c>
      <c r="T401" s="169"/>
      <c r="U401" s="173">
        <v>1</v>
      </c>
      <c r="V401" s="169"/>
      <c r="W401" s="169"/>
      <c r="X401" t="s" s="130">
        <f>IF($A401=Y401,"ok","bad")</f>
        <v>2430</v>
      </c>
      <c r="Y401" t="s" s="130">
        <v>3222</v>
      </c>
      <c r="Z401" t="s" s="130">
        <v>1024</v>
      </c>
      <c r="AA401" t="s" s="186">
        <v>2365</v>
      </c>
      <c r="AB401" s="125">
        <f>100*AC401</f>
        <v>15.9918585</v>
      </c>
      <c r="AC401" s="191">
        <v>0.159918585</v>
      </c>
      <c r="AD401" t="s" s="187">
        <v>29</v>
      </c>
      <c r="AE401" s="125">
        <v>10.41539</v>
      </c>
      <c r="AF401" s="191">
        <v>0.1041539</v>
      </c>
      <c r="AG401" s="169"/>
      <c r="AH401" s="173">
        <v>79475</v>
      </c>
      <c r="AI401" s="173">
        <v>45692</v>
      </c>
      <c r="AJ401" s="173">
        <v>144</v>
      </c>
      <c r="AK401" s="173">
        <v>3431</v>
      </c>
      <c r="AL401" s="173">
        <v>13041</v>
      </c>
      <c r="AM401" s="175">
        <f>100*AL401/$AI401</f>
        <v>28.5411012868774</v>
      </c>
      <c r="AN401" s="173">
        <f>IF(AM401&gt;$AI$8,1,0)</f>
        <v>0</v>
      </c>
      <c r="AO401" s="175">
        <f>IF($R401=AL$17,AM401,0)</f>
        <v>28.5411012868774</v>
      </c>
      <c r="AP401" s="173">
        <v>16472</v>
      </c>
      <c r="AQ401" s="175">
        <f>100*AP401/$AI401</f>
        <v>36.0500744112755</v>
      </c>
      <c r="AR401" s="173">
        <f>IF(AQ401&gt;$AI$8,1,0)</f>
        <v>0</v>
      </c>
      <c r="AS401" s="175">
        <f>IF($R401=AP$17,AQ401,0)</f>
        <v>0</v>
      </c>
      <c r="AT401" s="173">
        <v>4759</v>
      </c>
      <c r="AU401" s="175">
        <f>100*AT401/$AI401</f>
        <v>10.4153900026263</v>
      </c>
      <c r="AV401" s="173">
        <f>IF(AU401&gt;$AI$8,1,0)</f>
        <v>0</v>
      </c>
      <c r="AW401" s="175">
        <f>IF($R401=AT$17,AU401,0)</f>
        <v>0</v>
      </c>
      <c r="AX401" s="173">
        <v>7307</v>
      </c>
      <c r="AY401" s="175">
        <f>100*AX401/$AI401</f>
        <v>15.9918585310339</v>
      </c>
      <c r="AZ401" s="173">
        <f>IF(AY401&gt;$AI$8,1,0)</f>
        <v>0</v>
      </c>
      <c r="BA401" s="175">
        <f>IF($R401=AX$17,AY401,0)</f>
        <v>0</v>
      </c>
      <c r="BB401" s="173">
        <v>2307</v>
      </c>
      <c r="BC401" s="175">
        <f>100*BB401/$AI401</f>
        <v>5.04902389915084</v>
      </c>
      <c r="BD401" s="173">
        <f>IF(BC401&gt;$AI$8,1,0)</f>
        <v>0</v>
      </c>
      <c r="BE401" s="175">
        <f>IF($R401=BB$17,BC401,0)</f>
        <v>0</v>
      </c>
      <c r="BF401" s="173">
        <v>0</v>
      </c>
      <c r="BG401" s="175">
        <f>100*BF401/$AI401</f>
        <v>0</v>
      </c>
      <c r="BH401" s="173">
        <f>IF(BG401&gt;$AI$8,1,0)</f>
        <v>0</v>
      </c>
      <c r="BI401" s="175">
        <f>IF($R401=BF$17,BG401,0)</f>
        <v>0</v>
      </c>
      <c r="BJ401" s="173">
        <v>0</v>
      </c>
      <c r="BK401" s="175">
        <f>100*BJ401/$AI401</f>
        <v>0</v>
      </c>
      <c r="BL401" s="173">
        <f>IF(BK401&gt;$AI$8,1,0)</f>
        <v>0</v>
      </c>
      <c r="BM401" s="175">
        <f>IF($R401=BJ$17,BK401,0)</f>
        <v>0</v>
      </c>
      <c r="BN401" s="173">
        <v>0</v>
      </c>
      <c r="BO401" s="175">
        <f>100*BN401/$AI401</f>
        <v>0</v>
      </c>
      <c r="BP401" s="173">
        <f>IF(BO401&gt;$AI$8,1,0)</f>
        <v>0</v>
      </c>
      <c r="BQ401" s="175">
        <f>IF($R401=BN$17,BO401,0)</f>
        <v>0</v>
      </c>
      <c r="BR401" s="173">
        <v>0</v>
      </c>
      <c r="BS401" s="175">
        <f>100*BR401/$AI401</f>
        <v>0</v>
      </c>
      <c r="BT401" s="173">
        <f>IF(BS401&gt;$AI$8,1,0)</f>
        <v>0</v>
      </c>
      <c r="BU401" s="175">
        <f>IF($R401=BR$17,BS401,0)</f>
        <v>0</v>
      </c>
      <c r="BV401" s="173">
        <v>0</v>
      </c>
      <c r="BW401" s="175">
        <f>100*BV401/$AI401</f>
        <v>0</v>
      </c>
      <c r="BX401" s="173">
        <f>IF(BW401&gt;$AI$8,1,0)</f>
        <v>0</v>
      </c>
      <c r="BY401" s="175">
        <f>IF($R401=BV$17,BW401,0)</f>
        <v>0</v>
      </c>
      <c r="BZ401" s="173">
        <v>0</v>
      </c>
      <c r="CA401" s="175">
        <f>100*BZ401/$AI401</f>
        <v>0</v>
      </c>
      <c r="CB401" s="173">
        <f>IF(CA401&gt;$AI$8,1,0)</f>
        <v>0</v>
      </c>
      <c r="CC401" s="175">
        <f>IF($R401=BZ$17,CA401,0)</f>
        <v>0</v>
      </c>
      <c r="CD401" s="173">
        <v>0</v>
      </c>
      <c r="CE401" s="175">
        <f>100*CD401/$AI401</f>
        <v>0</v>
      </c>
      <c r="CF401" s="173">
        <f>IF(CE401&gt;$AI$8,1,0)</f>
        <v>0</v>
      </c>
      <c r="CG401" s="175">
        <f>IF($R401=CD$17,CE401,0)</f>
        <v>0</v>
      </c>
      <c r="CH401" s="173">
        <v>0</v>
      </c>
      <c r="CI401" s="175">
        <f>100*CH401/$AI401</f>
        <v>0</v>
      </c>
      <c r="CJ401" s="173">
        <f>IF(CI401&gt;$AI$8,1,0)</f>
        <v>0</v>
      </c>
      <c r="CK401" s="175">
        <f>IF($R401=CH$17,CI401,0)</f>
        <v>0</v>
      </c>
      <c r="CL401" s="173">
        <v>1053</v>
      </c>
      <c r="CM401" s="173">
        <v>0</v>
      </c>
      <c r="CN401" s="176"/>
    </row>
    <row r="402" ht="15.75" customHeight="1">
      <c r="A402" t="s" s="179">
        <v>3224</v>
      </c>
      <c r="B402" t="s" s="180">
        <v>42</v>
      </c>
      <c r="C402" t="s" s="180">
        <v>3225</v>
      </c>
      <c r="D402" t="s" s="181">
        <v>45</v>
      </c>
      <c r="E402" t="s" s="188">
        <v>45</v>
      </c>
      <c r="F402" t="s" s="146">
        <v>46</v>
      </c>
      <c r="G402" t="s" s="146">
        <v>3226</v>
      </c>
      <c r="H402" t="s" s="146">
        <v>3227</v>
      </c>
      <c r="I402" t="s" s="146">
        <v>64</v>
      </c>
      <c r="J402" t="s" s="146">
        <v>1733</v>
      </c>
      <c r="K402" t="s" s="183">
        <f>_xlfn.IFS(Q402=0,O402,T402=1,R402,U402=1,AA402,V402=1,AD402)</f>
        <v>2365</v>
      </c>
      <c r="L402" s="189">
        <f>_xlfn.IFS(Q402=0,P402,T402=1,S402,U402=1,AB402,V402=1,AE402)</f>
        <v>15.9466354</v>
      </c>
      <c r="M402" t="s" s="146">
        <f>IF(O402="Lab","over","under")</f>
        <v>2429</v>
      </c>
      <c r="N402" s="145">
        <v>0</v>
      </c>
      <c r="O402" t="s" s="184">
        <v>28</v>
      </c>
      <c r="P402" s="147">
        <f>AQ402</f>
        <v>38.6516665969637</v>
      </c>
      <c r="Q402" s="145">
        <f>T402+U402+V402</f>
        <v>1</v>
      </c>
      <c r="R402" t="s" s="185">
        <v>27</v>
      </c>
      <c r="S402" s="147">
        <f>AO402</f>
        <v>28.9866588599389</v>
      </c>
      <c r="T402" s="138"/>
      <c r="U402" s="145">
        <v>1</v>
      </c>
      <c r="V402" s="138"/>
      <c r="W402" s="138"/>
      <c r="X402" t="s" s="146">
        <f>IF($A402=Y402,"ok","bad")</f>
        <v>2430</v>
      </c>
      <c r="Y402" t="s" s="146">
        <v>3224</v>
      </c>
      <c r="Z402" t="s" s="146">
        <v>3225</v>
      </c>
      <c r="AA402" t="s" s="186">
        <v>2365</v>
      </c>
      <c r="AB402" s="141">
        <f>100*AC402</f>
        <v>15.9466354</v>
      </c>
      <c r="AC402" s="190">
        <v>0.159466354</v>
      </c>
      <c r="AD402" t="s" s="187">
        <v>33</v>
      </c>
      <c r="AE402" s="141">
        <v>7.8060307</v>
      </c>
      <c r="AF402" s="190">
        <v>0.078060307</v>
      </c>
      <c r="AG402" s="138"/>
      <c r="AH402" s="145">
        <v>76637</v>
      </c>
      <c r="AI402" s="145">
        <v>47822</v>
      </c>
      <c r="AJ402" s="145">
        <v>163</v>
      </c>
      <c r="AK402" s="145">
        <v>4622</v>
      </c>
      <c r="AL402" s="145">
        <v>13862</v>
      </c>
      <c r="AM402" s="148">
        <f>100*AL402/$AI402</f>
        <v>28.9866588599389</v>
      </c>
      <c r="AN402" s="145">
        <f>IF(AM402&gt;$AI$8,1,0)</f>
        <v>0</v>
      </c>
      <c r="AO402" s="148">
        <f>IF($R402=AL$17,AM402,0)</f>
        <v>28.9866588599389</v>
      </c>
      <c r="AP402" s="145">
        <v>18484</v>
      </c>
      <c r="AQ402" s="148">
        <f>100*AP402/$AI402</f>
        <v>38.6516665969637</v>
      </c>
      <c r="AR402" s="145">
        <f>IF(AQ402&gt;$AI$8,1,0)</f>
        <v>0</v>
      </c>
      <c r="AS402" s="148">
        <f>IF($R402=AP$17,AQ402,0)</f>
        <v>0</v>
      </c>
      <c r="AT402" s="145">
        <v>1859</v>
      </c>
      <c r="AU402" s="148">
        <f>100*AT402/$AI402</f>
        <v>3.88733219020534</v>
      </c>
      <c r="AV402" s="145">
        <f>IF(AU402&gt;$AI$8,1,0)</f>
        <v>0</v>
      </c>
      <c r="AW402" s="148">
        <f>IF($R402=AT$17,AU402,0)</f>
        <v>0</v>
      </c>
      <c r="AX402" s="145">
        <v>7626</v>
      </c>
      <c r="AY402" s="148">
        <f>100*AX402/$AI402</f>
        <v>15.9466354397558</v>
      </c>
      <c r="AZ402" s="145">
        <f>IF(AY402&gt;$AI$8,1,0)</f>
        <v>0</v>
      </c>
      <c r="BA402" s="148">
        <f>IF($R402=AX$17,AY402,0)</f>
        <v>0</v>
      </c>
      <c r="BB402" s="145">
        <v>1659</v>
      </c>
      <c r="BC402" s="148">
        <f>100*BB402/$AI402</f>
        <v>3.46911463343231</v>
      </c>
      <c r="BD402" s="145">
        <f>IF(BC402&gt;$AI$8,1,0)</f>
        <v>0</v>
      </c>
      <c r="BE402" s="148">
        <f>IF($R402=BB$17,BC402,0)</f>
        <v>0</v>
      </c>
      <c r="BF402" s="145">
        <v>0</v>
      </c>
      <c r="BG402" s="148">
        <f>100*BF402/$AI402</f>
        <v>0</v>
      </c>
      <c r="BH402" s="145">
        <f>IF(BG402&gt;$AI$8,1,0)</f>
        <v>0</v>
      </c>
      <c r="BI402" s="148">
        <f>IF($R402=BF$17,BG402,0)</f>
        <v>0</v>
      </c>
      <c r="BJ402" s="145">
        <v>3733</v>
      </c>
      <c r="BK402" s="148">
        <f>100*BJ402/$AI402</f>
        <v>7.80603069716867</v>
      </c>
      <c r="BL402" s="145">
        <f>IF(BK402&gt;$AI$8,1,0)</f>
        <v>0</v>
      </c>
      <c r="BM402" s="148">
        <f>IF($R402=BJ$17,BK402,0)</f>
        <v>0</v>
      </c>
      <c r="BN402" s="145">
        <v>0</v>
      </c>
      <c r="BO402" s="148">
        <f>100*BN402/$AI402</f>
        <v>0</v>
      </c>
      <c r="BP402" s="145">
        <f>IF(BO402&gt;$AI$8,1,0)</f>
        <v>0</v>
      </c>
      <c r="BQ402" s="148">
        <f>IF($R402=BN$17,BO402,0)</f>
        <v>0</v>
      </c>
      <c r="BR402" s="145">
        <v>0</v>
      </c>
      <c r="BS402" s="148">
        <f>100*BR402/$AI402</f>
        <v>0</v>
      </c>
      <c r="BT402" s="145">
        <f>IF(BS402&gt;$AI$8,1,0)</f>
        <v>0</v>
      </c>
      <c r="BU402" s="148">
        <f>IF($R402=BR$17,BS402,0)</f>
        <v>0</v>
      </c>
      <c r="BV402" s="145">
        <v>0</v>
      </c>
      <c r="BW402" s="148">
        <f>100*BV402/$AI402</f>
        <v>0</v>
      </c>
      <c r="BX402" s="145">
        <f>IF(BW402&gt;$AI$8,1,0)</f>
        <v>0</v>
      </c>
      <c r="BY402" s="148">
        <f>IF($R402=BV$17,BW402,0)</f>
        <v>0</v>
      </c>
      <c r="BZ402" s="145">
        <v>0</v>
      </c>
      <c r="CA402" s="148">
        <f>100*BZ402/$AI402</f>
        <v>0</v>
      </c>
      <c r="CB402" s="145">
        <f>IF(CA402&gt;$AI$8,1,0)</f>
        <v>0</v>
      </c>
      <c r="CC402" s="148">
        <f>IF($R402=BZ$17,CA402,0)</f>
        <v>0</v>
      </c>
      <c r="CD402" s="145">
        <v>0</v>
      </c>
      <c r="CE402" s="148">
        <f>100*CD402/$AI402</f>
        <v>0</v>
      </c>
      <c r="CF402" s="145">
        <f>IF(CE402&gt;$AI$8,1,0)</f>
        <v>0</v>
      </c>
      <c r="CG402" s="148">
        <f>IF($R402=CD$17,CE402,0)</f>
        <v>0</v>
      </c>
      <c r="CH402" s="145">
        <v>0</v>
      </c>
      <c r="CI402" s="148">
        <f>100*CH402/$AI402</f>
        <v>0</v>
      </c>
      <c r="CJ402" s="145">
        <f>IF(CI402&gt;$AI$8,1,0)</f>
        <v>0</v>
      </c>
      <c r="CK402" s="148">
        <f>IF($R402=CH$17,CI402,0)</f>
        <v>0</v>
      </c>
      <c r="CL402" s="145">
        <v>674</v>
      </c>
      <c r="CM402" s="145">
        <v>0</v>
      </c>
      <c r="CN402" s="149"/>
    </row>
    <row r="403" ht="15.75" customHeight="1">
      <c r="A403" t="s" s="179">
        <v>3228</v>
      </c>
      <c r="B403" t="s" s="180">
        <v>183</v>
      </c>
      <c r="C403" t="s" s="180">
        <v>2042</v>
      </c>
      <c r="D403" t="s" s="181">
        <v>186</v>
      </c>
      <c r="E403" t="s" s="182">
        <v>79</v>
      </c>
      <c r="F403" t="s" s="130">
        <v>46</v>
      </c>
      <c r="G403" t="s" s="130">
        <v>3229</v>
      </c>
      <c r="H403" t="s" s="130">
        <v>3230</v>
      </c>
      <c r="I403" t="s" s="130">
        <v>64</v>
      </c>
      <c r="J403" t="s" s="130">
        <v>1733</v>
      </c>
      <c r="K403" t="s" s="183">
        <f>_xlfn.IFS(Q403=0,O403,T403=1,R403,U403=1,AA403,V403=1,AD403)</f>
        <v>2365</v>
      </c>
      <c r="L403" s="189">
        <f>_xlfn.IFS(Q403=0,P403,T403=1,S403,U403=1,AB403,V403=1,AE403)</f>
        <v>15.8742998</v>
      </c>
      <c r="M403" t="s" s="130">
        <f>IF(O403="Lab","over","under")</f>
        <v>2429</v>
      </c>
      <c r="N403" s="173">
        <v>0</v>
      </c>
      <c r="O403" t="s" s="184">
        <v>28</v>
      </c>
      <c r="P403" s="131">
        <f>AQ403</f>
        <v>31.6919779175345</v>
      </c>
      <c r="Q403" s="173">
        <f>T403+U403+V403</f>
        <v>1</v>
      </c>
      <c r="R403" t="s" s="185">
        <v>27</v>
      </c>
      <c r="S403" s="131">
        <f>AO403</f>
        <v>29.5282198539969</v>
      </c>
      <c r="T403" s="169"/>
      <c r="U403" s="173">
        <v>1</v>
      </c>
      <c r="V403" s="169"/>
      <c r="W403" s="169"/>
      <c r="X403" t="s" s="130">
        <f>IF($A403=Y403,"ok","bad")</f>
        <v>2430</v>
      </c>
      <c r="Y403" t="s" s="130">
        <v>3228</v>
      </c>
      <c r="Z403" t="s" s="130">
        <v>2042</v>
      </c>
      <c r="AA403" t="s" s="186">
        <v>2365</v>
      </c>
      <c r="AB403" s="125">
        <f>100*AC403</f>
        <v>15.8742998</v>
      </c>
      <c r="AC403" s="191">
        <v>0.158742998</v>
      </c>
      <c r="AD403" t="s" s="187">
        <v>29</v>
      </c>
      <c r="AE403" s="125">
        <v>14.0482498</v>
      </c>
      <c r="AF403" s="191">
        <v>0.140482498</v>
      </c>
      <c r="AG403" s="169"/>
      <c r="AH403" s="173">
        <v>74522</v>
      </c>
      <c r="AI403" s="173">
        <v>49451</v>
      </c>
      <c r="AJ403" s="173">
        <v>189</v>
      </c>
      <c r="AK403" s="173">
        <v>1070</v>
      </c>
      <c r="AL403" s="173">
        <v>14602</v>
      </c>
      <c r="AM403" s="175">
        <f>100*AL403/$AI403</f>
        <v>29.5282198539969</v>
      </c>
      <c r="AN403" s="173">
        <f>IF(AM403&gt;$AI$8,1,0)</f>
        <v>0</v>
      </c>
      <c r="AO403" s="175">
        <f>IF($R403=AL$17,AM403,0)</f>
        <v>29.5282198539969</v>
      </c>
      <c r="AP403" s="173">
        <v>15672</v>
      </c>
      <c r="AQ403" s="175">
        <f>100*AP403/$AI403</f>
        <v>31.6919779175345</v>
      </c>
      <c r="AR403" s="173">
        <f>IF(AQ403&gt;$AI$8,1,0)</f>
        <v>0</v>
      </c>
      <c r="AS403" s="175">
        <f>IF($R403=AP$17,AQ403,0)</f>
        <v>0</v>
      </c>
      <c r="AT403" s="173">
        <v>6947</v>
      </c>
      <c r="AU403" s="175">
        <f>100*AT403/$AI403</f>
        <v>14.0482497826131</v>
      </c>
      <c r="AV403" s="173">
        <f>IF(AU403&gt;$AI$8,1,0)</f>
        <v>0</v>
      </c>
      <c r="AW403" s="175">
        <f>IF($R403=AT$17,AU403,0)</f>
        <v>0</v>
      </c>
      <c r="AX403" s="173">
        <v>7850</v>
      </c>
      <c r="AY403" s="175">
        <f>100*AX403/$AI403</f>
        <v>15.874299811935</v>
      </c>
      <c r="AZ403" s="173">
        <f>IF(AY403&gt;$AI$8,1,0)</f>
        <v>0</v>
      </c>
      <c r="BA403" s="175">
        <f>IF($R403=AX$17,AY403,0)</f>
        <v>0</v>
      </c>
      <c r="BB403" s="173">
        <v>4380</v>
      </c>
      <c r="BC403" s="175">
        <f>100*BB403/$AI403</f>
        <v>8.857252633920449</v>
      </c>
      <c r="BD403" s="173">
        <f>IF(BC403&gt;$AI$8,1,0)</f>
        <v>0</v>
      </c>
      <c r="BE403" s="175">
        <f>IF($R403=BB$17,BC403,0)</f>
        <v>0</v>
      </c>
      <c r="BF403" s="173">
        <v>0</v>
      </c>
      <c r="BG403" s="175">
        <f>100*BF403/$AI403</f>
        <v>0</v>
      </c>
      <c r="BH403" s="173">
        <f>IF(BG403&gt;$AI$8,1,0)</f>
        <v>0</v>
      </c>
      <c r="BI403" s="175">
        <f>IF($R403=BF$17,BG403,0)</f>
        <v>0</v>
      </c>
      <c r="BJ403" s="173">
        <v>0</v>
      </c>
      <c r="BK403" s="175">
        <f>100*BJ403/$AI403</f>
        <v>0</v>
      </c>
      <c r="BL403" s="173">
        <f>IF(BK403&gt;$AI$8,1,0)</f>
        <v>0</v>
      </c>
      <c r="BM403" s="175">
        <f>IF($R403=BJ$17,BK403,0)</f>
        <v>0</v>
      </c>
      <c r="BN403" s="173">
        <v>0</v>
      </c>
      <c r="BO403" s="175">
        <f>100*BN403/$AI403</f>
        <v>0</v>
      </c>
      <c r="BP403" s="173">
        <f>IF(BO403&gt;$AI$8,1,0)</f>
        <v>0</v>
      </c>
      <c r="BQ403" s="175">
        <f>IF($R403=BN$17,BO403,0)</f>
        <v>0</v>
      </c>
      <c r="BR403" s="173">
        <v>0</v>
      </c>
      <c r="BS403" s="175">
        <f>100*BR403/$AI403</f>
        <v>0</v>
      </c>
      <c r="BT403" s="173">
        <f>IF(BS403&gt;$AI$8,1,0)</f>
        <v>0</v>
      </c>
      <c r="BU403" s="175">
        <f>IF($R403=BR$17,BS403,0)</f>
        <v>0</v>
      </c>
      <c r="BV403" s="173">
        <v>0</v>
      </c>
      <c r="BW403" s="175">
        <f>100*BV403/$AI403</f>
        <v>0</v>
      </c>
      <c r="BX403" s="173">
        <f>IF(BW403&gt;$AI$8,1,0)</f>
        <v>0</v>
      </c>
      <c r="BY403" s="175">
        <f>IF($R403=BV$17,BW403,0)</f>
        <v>0</v>
      </c>
      <c r="BZ403" s="173">
        <v>0</v>
      </c>
      <c r="CA403" s="175">
        <f>100*BZ403/$AI403</f>
        <v>0</v>
      </c>
      <c r="CB403" s="173">
        <f>IF(CA403&gt;$AI$8,1,0)</f>
        <v>0</v>
      </c>
      <c r="CC403" s="175">
        <f>IF($R403=BZ$17,CA403,0)</f>
        <v>0</v>
      </c>
      <c r="CD403" s="173">
        <v>0</v>
      </c>
      <c r="CE403" s="175">
        <f>100*CD403/$AI403</f>
        <v>0</v>
      </c>
      <c r="CF403" s="173">
        <f>IF(CE403&gt;$AI$8,1,0)</f>
        <v>0</v>
      </c>
      <c r="CG403" s="175">
        <f>IF($R403=CD$17,CE403,0)</f>
        <v>0</v>
      </c>
      <c r="CH403" s="173">
        <v>0</v>
      </c>
      <c r="CI403" s="175">
        <f>100*CH403/$AI403</f>
        <v>0</v>
      </c>
      <c r="CJ403" s="173">
        <f>IF(CI403&gt;$AI$8,1,0)</f>
        <v>0</v>
      </c>
      <c r="CK403" s="175">
        <f>IF($R403=CH$17,CI403,0)</f>
        <v>0</v>
      </c>
      <c r="CL403" s="173">
        <v>0</v>
      </c>
      <c r="CM403" s="173">
        <v>0</v>
      </c>
      <c r="CN403" s="176"/>
    </row>
    <row r="404" ht="15.75" customHeight="1">
      <c r="A404" t="s" s="179">
        <v>3231</v>
      </c>
      <c r="B404" t="s" s="180">
        <v>166</v>
      </c>
      <c r="C404" t="s" s="180">
        <v>679</v>
      </c>
      <c r="D404" t="s" s="181">
        <v>169</v>
      </c>
      <c r="E404" t="s" s="188">
        <v>79</v>
      </c>
      <c r="F404" t="s" s="146">
        <v>46</v>
      </c>
      <c r="G404" t="s" s="146">
        <v>245</v>
      </c>
      <c r="H404" t="s" s="146">
        <v>1038</v>
      </c>
      <c r="I404" t="s" s="146">
        <v>49</v>
      </c>
      <c r="J404" t="s" s="146">
        <v>1733</v>
      </c>
      <c r="K404" t="s" s="183">
        <f>_xlfn.IFS(Q404=0,O404,T404=1,R404,U404=1,AA404,V404=1,AD404)</f>
        <v>2943</v>
      </c>
      <c r="L404" s="189">
        <f>_xlfn.IFS(Q404=0,P404,T404=1,S404,U404=1,AB404,V404=1,AE404)</f>
        <v>7.5290452</v>
      </c>
      <c r="M404" t="s" s="146">
        <f>IF(O404="Lab","over","under")</f>
        <v>2429</v>
      </c>
      <c r="N404" s="145">
        <v>0</v>
      </c>
      <c r="O404" t="s" s="184">
        <v>28</v>
      </c>
      <c r="P404" s="147">
        <f>AQ404</f>
        <v>41.0419506285022</v>
      </c>
      <c r="Q404" s="145">
        <f>T404+U404+V404</f>
        <v>1</v>
      </c>
      <c r="R404" t="s" s="185">
        <v>27</v>
      </c>
      <c r="S404" s="147">
        <f>AO404</f>
        <v>30.3044070876874</v>
      </c>
      <c r="T404" s="138"/>
      <c r="U404" s="138"/>
      <c r="V404" s="145">
        <v>1</v>
      </c>
      <c r="W404" s="138"/>
      <c r="X404" t="s" s="146">
        <f>IF($A404=Y404,"ok","bad")</f>
        <v>2430</v>
      </c>
      <c r="Y404" t="s" s="146">
        <v>3231</v>
      </c>
      <c r="Z404" t="s" s="146">
        <v>679</v>
      </c>
      <c r="AA404" t="s" s="186">
        <v>2365</v>
      </c>
      <c r="AB404" s="141">
        <f>100*AC404</f>
        <v>15.7893598</v>
      </c>
      <c r="AC404" s="190">
        <v>0.157893598</v>
      </c>
      <c r="AD404" t="s" s="187">
        <v>31</v>
      </c>
      <c r="AE404" s="141">
        <v>7.5290452</v>
      </c>
      <c r="AF404" s="190">
        <v>0.07529045199999999</v>
      </c>
      <c r="AG404" s="138"/>
      <c r="AH404" s="145">
        <v>72683</v>
      </c>
      <c r="AI404" s="145">
        <v>46221</v>
      </c>
      <c r="AJ404" s="145">
        <v>139</v>
      </c>
      <c r="AK404" s="145">
        <v>4963</v>
      </c>
      <c r="AL404" s="145">
        <v>14007</v>
      </c>
      <c r="AM404" s="148">
        <f>100*AL404/$AI404</f>
        <v>30.3044070876874</v>
      </c>
      <c r="AN404" s="145">
        <f>IF(AM404&gt;$AI$8,1,0)</f>
        <v>0</v>
      </c>
      <c r="AO404" s="148">
        <f>IF($R404=AL$17,AM404,0)</f>
        <v>30.3044070876874</v>
      </c>
      <c r="AP404" s="145">
        <v>18970</v>
      </c>
      <c r="AQ404" s="148">
        <f>100*AP404/$AI404</f>
        <v>41.0419506285022</v>
      </c>
      <c r="AR404" s="145">
        <f>IF(AQ404&gt;$AI$8,1,0)</f>
        <v>0</v>
      </c>
      <c r="AS404" s="148">
        <f>IF($R404=AP$17,AQ404,0)</f>
        <v>0</v>
      </c>
      <c r="AT404" s="145">
        <v>2007</v>
      </c>
      <c r="AU404" s="148">
        <f>100*AT404/$AI404</f>
        <v>4.34218212500811</v>
      </c>
      <c r="AV404" s="145">
        <f>IF(AU404&gt;$AI$8,1,0)</f>
        <v>0</v>
      </c>
      <c r="AW404" s="148">
        <f>IF($R404=AT$17,AU404,0)</f>
        <v>0</v>
      </c>
      <c r="AX404" s="145">
        <v>7298</v>
      </c>
      <c r="AY404" s="148">
        <f>100*AX404/$AI404</f>
        <v>15.7893598148028</v>
      </c>
      <c r="AZ404" s="145">
        <f>IF(AY404&gt;$AI$8,1,0)</f>
        <v>0</v>
      </c>
      <c r="BA404" s="148">
        <f>IF($R404=AX$17,AY404,0)</f>
        <v>0</v>
      </c>
      <c r="BB404" s="145">
        <v>3480</v>
      </c>
      <c r="BC404" s="148">
        <f>100*BB404/$AI404</f>
        <v>7.529045239177</v>
      </c>
      <c r="BD404" s="145">
        <f>IF(BC404&gt;$AI$8,1,0)</f>
        <v>0</v>
      </c>
      <c r="BE404" s="148">
        <f>IF($R404=BB$17,BC404,0)</f>
        <v>0</v>
      </c>
      <c r="BF404" s="145">
        <v>0</v>
      </c>
      <c r="BG404" s="148">
        <f>100*BF404/$AI404</f>
        <v>0</v>
      </c>
      <c r="BH404" s="145">
        <f>IF(BG404&gt;$AI$8,1,0)</f>
        <v>0</v>
      </c>
      <c r="BI404" s="148">
        <f>IF($R404=BF$17,BG404,0)</f>
        <v>0</v>
      </c>
      <c r="BJ404" s="145">
        <v>0</v>
      </c>
      <c r="BK404" s="148">
        <f>100*BJ404/$AI404</f>
        <v>0</v>
      </c>
      <c r="BL404" s="145">
        <f>IF(BK404&gt;$AI$8,1,0)</f>
        <v>0</v>
      </c>
      <c r="BM404" s="148">
        <f>IF($R404=BJ$17,BK404,0)</f>
        <v>0</v>
      </c>
      <c r="BN404" s="145">
        <v>0</v>
      </c>
      <c r="BO404" s="148">
        <f>100*BN404/$AI404</f>
        <v>0</v>
      </c>
      <c r="BP404" s="145">
        <f>IF(BO404&gt;$AI$8,1,0)</f>
        <v>0</v>
      </c>
      <c r="BQ404" s="148">
        <f>IF($R404=BN$17,BO404,0)</f>
        <v>0</v>
      </c>
      <c r="BR404" s="145">
        <v>0</v>
      </c>
      <c r="BS404" s="148">
        <f>100*BR404/$AI404</f>
        <v>0</v>
      </c>
      <c r="BT404" s="145">
        <f>IF(BS404&gt;$AI$8,1,0)</f>
        <v>0</v>
      </c>
      <c r="BU404" s="148">
        <f>IF($R404=BR$17,BS404,0)</f>
        <v>0</v>
      </c>
      <c r="BV404" s="145">
        <v>0</v>
      </c>
      <c r="BW404" s="148">
        <f>100*BV404/$AI404</f>
        <v>0</v>
      </c>
      <c r="BX404" s="145">
        <f>IF(BW404&gt;$AI$8,1,0)</f>
        <v>0</v>
      </c>
      <c r="BY404" s="148">
        <f>IF($R404=BV$17,BW404,0)</f>
        <v>0</v>
      </c>
      <c r="BZ404" s="145">
        <v>0</v>
      </c>
      <c r="CA404" s="148">
        <f>100*BZ404/$AI404</f>
        <v>0</v>
      </c>
      <c r="CB404" s="145">
        <f>IF(CA404&gt;$AI$8,1,0)</f>
        <v>0</v>
      </c>
      <c r="CC404" s="148">
        <f>IF($R404=BZ$17,CA404,0)</f>
        <v>0</v>
      </c>
      <c r="CD404" s="145">
        <v>0</v>
      </c>
      <c r="CE404" s="148">
        <f>100*CD404/$AI404</f>
        <v>0</v>
      </c>
      <c r="CF404" s="145">
        <f>IF(CE404&gt;$AI$8,1,0)</f>
        <v>0</v>
      </c>
      <c r="CG404" s="148">
        <f>IF($R404=CD$17,CE404,0)</f>
        <v>0</v>
      </c>
      <c r="CH404" s="145">
        <v>0</v>
      </c>
      <c r="CI404" s="148">
        <f>100*CH404/$AI404</f>
        <v>0</v>
      </c>
      <c r="CJ404" s="145">
        <f>IF(CI404&gt;$AI$8,1,0)</f>
        <v>0</v>
      </c>
      <c r="CK404" s="148">
        <f>IF($R404=CH$17,CI404,0)</f>
        <v>0</v>
      </c>
      <c r="CL404" s="145">
        <v>213</v>
      </c>
      <c r="CM404" s="145">
        <v>0</v>
      </c>
      <c r="CN404" s="149"/>
    </row>
    <row r="405" ht="15.75" customHeight="1">
      <c r="A405" t="s" s="179">
        <v>3232</v>
      </c>
      <c r="B405" t="s" s="180">
        <v>256</v>
      </c>
      <c r="C405" t="s" s="180">
        <v>3233</v>
      </c>
      <c r="D405" t="s" s="181">
        <v>259</v>
      </c>
      <c r="E405" t="s" s="182">
        <v>79</v>
      </c>
      <c r="F405" t="s" s="130">
        <v>46</v>
      </c>
      <c r="G405" t="s" s="130">
        <v>157</v>
      </c>
      <c r="H405" t="s" s="130">
        <v>341</v>
      </c>
      <c r="I405" t="s" s="130">
        <v>49</v>
      </c>
      <c r="J405" t="s" s="130">
        <v>1733</v>
      </c>
      <c r="K405" t="s" s="183">
        <f>_xlfn.IFS(Q405=0,O405,T405=1,R405,U405=1,AA405,V405=1,AD405)</f>
        <v>2365</v>
      </c>
      <c r="L405" s="189">
        <f>_xlfn.IFS(Q405=0,P405,T405=1,S405,U405=1,AB405,V405=1,AE405)</f>
        <v>15.7402289</v>
      </c>
      <c r="M405" t="s" s="130">
        <f>IF(O405="Lab","over","under")</f>
        <v>2429</v>
      </c>
      <c r="N405" s="173">
        <v>0</v>
      </c>
      <c r="O405" t="s" s="184">
        <v>28</v>
      </c>
      <c r="P405" s="131">
        <f>AQ405</f>
        <v>36.5559036095244</v>
      </c>
      <c r="Q405" s="173">
        <f>T405+U405+V405</f>
        <v>1</v>
      </c>
      <c r="R405" t="s" s="185">
        <v>27</v>
      </c>
      <c r="S405" s="131">
        <f>AO405</f>
        <v>26.1818479618369</v>
      </c>
      <c r="T405" s="169"/>
      <c r="U405" s="173">
        <v>1</v>
      </c>
      <c r="V405" s="169"/>
      <c r="W405" s="169"/>
      <c r="X405" t="s" s="130">
        <f>IF($A405=Y405,"ok","bad")</f>
        <v>2430</v>
      </c>
      <c r="Y405" t="s" s="130">
        <v>3232</v>
      </c>
      <c r="Z405" t="s" s="130">
        <v>3233</v>
      </c>
      <c r="AA405" t="s" s="186">
        <v>2365</v>
      </c>
      <c r="AB405" s="125">
        <f>100*AC405</f>
        <v>15.7402289</v>
      </c>
      <c r="AC405" s="191">
        <v>0.157402289</v>
      </c>
      <c r="AD405" t="s" s="187">
        <v>29</v>
      </c>
      <c r="AE405" s="125">
        <v>10.582888</v>
      </c>
      <c r="AF405" s="191">
        <v>0.10582888</v>
      </c>
      <c r="AG405" s="169"/>
      <c r="AH405" s="173">
        <v>74190</v>
      </c>
      <c r="AI405" s="173">
        <v>48843</v>
      </c>
      <c r="AJ405" s="173">
        <v>149</v>
      </c>
      <c r="AK405" s="173">
        <v>5067</v>
      </c>
      <c r="AL405" s="173">
        <v>12788</v>
      </c>
      <c r="AM405" s="175">
        <f>100*AL405/$AI405</f>
        <v>26.1818479618369</v>
      </c>
      <c r="AN405" s="173">
        <f>IF(AM405&gt;$AI$8,1,0)</f>
        <v>0</v>
      </c>
      <c r="AO405" s="175">
        <f>IF($R405=AL$17,AM405,0)</f>
        <v>26.1818479618369</v>
      </c>
      <c r="AP405" s="173">
        <v>17855</v>
      </c>
      <c r="AQ405" s="175">
        <f>100*AP405/$AI405</f>
        <v>36.5559036095244</v>
      </c>
      <c r="AR405" s="173">
        <f>IF(AQ405&gt;$AI$8,1,0)</f>
        <v>0</v>
      </c>
      <c r="AS405" s="175">
        <f>IF($R405=AP$17,AQ405,0)</f>
        <v>0</v>
      </c>
      <c r="AT405" s="173">
        <v>5169</v>
      </c>
      <c r="AU405" s="175">
        <f>100*AT405/$AI405</f>
        <v>10.5828880289908</v>
      </c>
      <c r="AV405" s="173">
        <f>IF(AU405&gt;$AI$8,1,0)</f>
        <v>0</v>
      </c>
      <c r="AW405" s="175">
        <f>IF($R405=AT$17,AU405,0)</f>
        <v>0</v>
      </c>
      <c r="AX405" s="173">
        <v>7688</v>
      </c>
      <c r="AY405" s="175">
        <f>100*AX405/$AI405</f>
        <v>15.7402288966689</v>
      </c>
      <c r="AZ405" s="173">
        <f>IF(AY405&gt;$AI$8,1,0)</f>
        <v>0</v>
      </c>
      <c r="BA405" s="175">
        <f>IF($R405=AX$17,AY405,0)</f>
        <v>0</v>
      </c>
      <c r="BB405" s="173">
        <v>1743</v>
      </c>
      <c r="BC405" s="175">
        <f>100*BB405/$AI405</f>
        <v>3.56857686874271</v>
      </c>
      <c r="BD405" s="173">
        <f>IF(BC405&gt;$AI$8,1,0)</f>
        <v>0</v>
      </c>
      <c r="BE405" s="175">
        <f>IF($R405=BB$17,BC405,0)</f>
        <v>0</v>
      </c>
      <c r="BF405" s="173">
        <v>0</v>
      </c>
      <c r="BG405" s="175">
        <f>100*BF405/$AI405</f>
        <v>0</v>
      </c>
      <c r="BH405" s="173">
        <f>IF(BG405&gt;$AI$8,1,0)</f>
        <v>0</v>
      </c>
      <c r="BI405" s="175">
        <f>IF($R405=BF$17,BG405,0)</f>
        <v>0</v>
      </c>
      <c r="BJ405" s="173">
        <v>0</v>
      </c>
      <c r="BK405" s="175">
        <f>100*BJ405/$AI405</f>
        <v>0</v>
      </c>
      <c r="BL405" s="173">
        <f>IF(BK405&gt;$AI$8,1,0)</f>
        <v>0</v>
      </c>
      <c r="BM405" s="175">
        <f>IF($R405=BJ$17,BK405,0)</f>
        <v>0</v>
      </c>
      <c r="BN405" s="173">
        <v>0</v>
      </c>
      <c r="BO405" s="175">
        <f>100*BN405/$AI405</f>
        <v>0</v>
      </c>
      <c r="BP405" s="173">
        <f>IF(BO405&gt;$AI$8,1,0)</f>
        <v>0</v>
      </c>
      <c r="BQ405" s="175">
        <f>IF($R405=BN$17,BO405,0)</f>
        <v>0</v>
      </c>
      <c r="BR405" s="173">
        <v>0</v>
      </c>
      <c r="BS405" s="175">
        <f>100*BR405/$AI405</f>
        <v>0</v>
      </c>
      <c r="BT405" s="173">
        <f>IF(BS405&gt;$AI$8,1,0)</f>
        <v>0</v>
      </c>
      <c r="BU405" s="175">
        <f>IF($R405=BR$17,BS405,0)</f>
        <v>0</v>
      </c>
      <c r="BV405" s="173">
        <v>0</v>
      </c>
      <c r="BW405" s="175">
        <f>100*BV405/$AI405</f>
        <v>0</v>
      </c>
      <c r="BX405" s="173">
        <f>IF(BW405&gt;$AI$8,1,0)</f>
        <v>0</v>
      </c>
      <c r="BY405" s="175">
        <f>IF($R405=BV$17,BW405,0)</f>
        <v>0</v>
      </c>
      <c r="BZ405" s="173">
        <v>0</v>
      </c>
      <c r="CA405" s="175">
        <f>100*BZ405/$AI405</f>
        <v>0</v>
      </c>
      <c r="CB405" s="173">
        <f>IF(CA405&gt;$AI$8,1,0)</f>
        <v>0</v>
      </c>
      <c r="CC405" s="175">
        <f>IF($R405=BZ$17,CA405,0)</f>
        <v>0</v>
      </c>
      <c r="CD405" s="173">
        <v>0</v>
      </c>
      <c r="CE405" s="175">
        <f>100*CD405/$AI405</f>
        <v>0</v>
      </c>
      <c r="CF405" s="173">
        <f>IF(CE405&gt;$AI$8,1,0)</f>
        <v>0</v>
      </c>
      <c r="CG405" s="175">
        <f>IF($R405=CD$17,CE405,0)</f>
        <v>0</v>
      </c>
      <c r="CH405" s="173">
        <v>0</v>
      </c>
      <c r="CI405" s="175">
        <f>100*CH405/$AI405</f>
        <v>0</v>
      </c>
      <c r="CJ405" s="173">
        <f>IF(CI405&gt;$AI$8,1,0)</f>
        <v>0</v>
      </c>
      <c r="CK405" s="175">
        <f>IF($R405=CH$17,CI405,0)</f>
        <v>0</v>
      </c>
      <c r="CL405" s="173">
        <v>1009</v>
      </c>
      <c r="CM405" s="173">
        <v>0</v>
      </c>
      <c r="CN405" s="176"/>
    </row>
    <row r="406" ht="15.75" customHeight="1">
      <c r="A406" t="s" s="179">
        <v>3234</v>
      </c>
      <c r="B406" t="s" s="180">
        <v>75</v>
      </c>
      <c r="C406" t="s" s="180">
        <v>3235</v>
      </c>
      <c r="D406" t="s" s="181">
        <v>78</v>
      </c>
      <c r="E406" t="s" s="188">
        <v>79</v>
      </c>
      <c r="F406" t="s" s="146">
        <v>46</v>
      </c>
      <c r="G406" t="s" s="146">
        <v>3236</v>
      </c>
      <c r="H406" t="s" s="146">
        <v>130</v>
      </c>
      <c r="I406" t="s" s="146">
        <v>49</v>
      </c>
      <c r="J406" t="s" s="146">
        <v>1733</v>
      </c>
      <c r="K406" t="s" s="183">
        <f>_xlfn.IFS(Q406=0,O406,T406=1,R406,U406=1,AA406,V406=1,AD406)</f>
        <v>27</v>
      </c>
      <c r="L406" s="189">
        <f>_xlfn.IFS(Q406=0,P406,T406=1,S406,U406=1,AB406,V406=1,AE406)</f>
        <v>31.8654100459688</v>
      </c>
      <c r="M406" t="s" s="146">
        <f>IF(O406="Lab","over","under")</f>
        <v>2429</v>
      </c>
      <c r="N406" s="145">
        <v>0</v>
      </c>
      <c r="O406" t="s" s="184">
        <v>28</v>
      </c>
      <c r="P406" s="147">
        <f>AQ406</f>
        <v>36.947167355849</v>
      </c>
      <c r="Q406" s="145">
        <f>T406+U406+V406</f>
        <v>1</v>
      </c>
      <c r="R406" t="s" s="185">
        <v>27</v>
      </c>
      <c r="S406" s="147">
        <f>AO406</f>
        <v>31.8654100459688</v>
      </c>
      <c r="T406" s="145">
        <v>1</v>
      </c>
      <c r="U406" s="138"/>
      <c r="V406" s="138"/>
      <c r="W406" s="138"/>
      <c r="X406" t="s" s="146">
        <f>IF($A406=Y406,"ok","bad")</f>
        <v>2430</v>
      </c>
      <c r="Y406" t="s" s="146">
        <v>3234</v>
      </c>
      <c r="Z406" t="s" s="146">
        <v>3235</v>
      </c>
      <c r="AA406" t="s" s="186">
        <v>2365</v>
      </c>
      <c r="AB406" s="141">
        <f>100*AC406</f>
        <v>15.6755736</v>
      </c>
      <c r="AC406" s="190">
        <v>0.156755736</v>
      </c>
      <c r="AD406" t="s" s="187">
        <v>29</v>
      </c>
      <c r="AE406" s="141">
        <v>9.025839100000001</v>
      </c>
      <c r="AF406" s="190">
        <v>0.09025839099999999</v>
      </c>
      <c r="AG406" s="138"/>
      <c r="AH406" s="145">
        <v>74832</v>
      </c>
      <c r="AI406" s="145">
        <v>47641</v>
      </c>
      <c r="AJ406" s="145">
        <v>206</v>
      </c>
      <c r="AK406" s="145">
        <v>2421</v>
      </c>
      <c r="AL406" s="145">
        <v>15181</v>
      </c>
      <c r="AM406" s="148">
        <f>100*AL406/$AI406</f>
        <v>31.8654100459688</v>
      </c>
      <c r="AN406" s="145">
        <f>IF(AM406&gt;$AI$8,1,0)</f>
        <v>0</v>
      </c>
      <c r="AO406" s="148">
        <f>IF($R406=AL$17,AM406,0)</f>
        <v>31.8654100459688</v>
      </c>
      <c r="AP406" s="145">
        <v>17602</v>
      </c>
      <c r="AQ406" s="148">
        <f>100*AP406/$AI406</f>
        <v>36.947167355849</v>
      </c>
      <c r="AR406" s="145">
        <f>IF(AQ406&gt;$AI$8,1,0)</f>
        <v>0</v>
      </c>
      <c r="AS406" s="148">
        <f>IF($R406=AP$17,AQ406,0)</f>
        <v>0</v>
      </c>
      <c r="AT406" s="145">
        <v>4300</v>
      </c>
      <c r="AU406" s="148">
        <f>100*AT406/$AI406</f>
        <v>9.02583908818035</v>
      </c>
      <c r="AV406" s="145">
        <f>IF(AU406&gt;$AI$8,1,0)</f>
        <v>0</v>
      </c>
      <c r="AW406" s="148">
        <f>IF($R406=AT$17,AU406,0)</f>
        <v>0</v>
      </c>
      <c r="AX406" s="145">
        <v>7468</v>
      </c>
      <c r="AY406" s="148">
        <f>100*AX406/$AI406</f>
        <v>15.6755735605886</v>
      </c>
      <c r="AZ406" s="145">
        <f>IF(AY406&gt;$AI$8,1,0)</f>
        <v>0</v>
      </c>
      <c r="BA406" s="148">
        <f>IF($R406=AX$17,AY406,0)</f>
        <v>0</v>
      </c>
      <c r="BB406" s="145">
        <v>2590</v>
      </c>
      <c r="BC406" s="148">
        <f>100*BB406/$AI406</f>
        <v>5.43649377636909</v>
      </c>
      <c r="BD406" s="145">
        <f>IF(BC406&gt;$AI$8,1,0)</f>
        <v>0</v>
      </c>
      <c r="BE406" s="148">
        <f>IF($R406=BB$17,BC406,0)</f>
        <v>0</v>
      </c>
      <c r="BF406" s="145">
        <v>0</v>
      </c>
      <c r="BG406" s="148">
        <f>100*BF406/$AI406</f>
        <v>0</v>
      </c>
      <c r="BH406" s="145">
        <f>IF(BG406&gt;$AI$8,1,0)</f>
        <v>0</v>
      </c>
      <c r="BI406" s="148">
        <f>IF($R406=BF$17,BG406,0)</f>
        <v>0</v>
      </c>
      <c r="BJ406" s="145">
        <v>0</v>
      </c>
      <c r="BK406" s="148">
        <f>100*BJ406/$AI406</f>
        <v>0</v>
      </c>
      <c r="BL406" s="145">
        <f>IF(BK406&gt;$AI$8,1,0)</f>
        <v>0</v>
      </c>
      <c r="BM406" s="148">
        <f>IF($R406=BJ$17,BK406,0)</f>
        <v>0</v>
      </c>
      <c r="BN406" s="145">
        <v>0</v>
      </c>
      <c r="BO406" s="148">
        <f>100*BN406/$AI406</f>
        <v>0</v>
      </c>
      <c r="BP406" s="145">
        <f>IF(BO406&gt;$AI$8,1,0)</f>
        <v>0</v>
      </c>
      <c r="BQ406" s="148">
        <f>IF($R406=BN$17,BO406,0)</f>
        <v>0</v>
      </c>
      <c r="BR406" s="145">
        <v>0</v>
      </c>
      <c r="BS406" s="148">
        <f>100*BR406/$AI406</f>
        <v>0</v>
      </c>
      <c r="BT406" s="145">
        <f>IF(BS406&gt;$AI$8,1,0)</f>
        <v>0</v>
      </c>
      <c r="BU406" s="148">
        <f>IF($R406=BR$17,BS406,0)</f>
        <v>0</v>
      </c>
      <c r="BV406" s="145">
        <v>0</v>
      </c>
      <c r="BW406" s="148">
        <f>100*BV406/$AI406</f>
        <v>0</v>
      </c>
      <c r="BX406" s="145">
        <f>IF(BW406&gt;$AI$8,1,0)</f>
        <v>0</v>
      </c>
      <c r="BY406" s="148">
        <f>IF($R406=BV$17,BW406,0)</f>
        <v>0</v>
      </c>
      <c r="BZ406" s="145">
        <v>0</v>
      </c>
      <c r="CA406" s="148">
        <f>100*BZ406/$AI406</f>
        <v>0</v>
      </c>
      <c r="CB406" s="145">
        <f>IF(CA406&gt;$AI$8,1,0)</f>
        <v>0</v>
      </c>
      <c r="CC406" s="148">
        <f>IF($R406=BZ$17,CA406,0)</f>
        <v>0</v>
      </c>
      <c r="CD406" s="145">
        <v>0</v>
      </c>
      <c r="CE406" s="148">
        <f>100*CD406/$AI406</f>
        <v>0</v>
      </c>
      <c r="CF406" s="145">
        <f>IF(CE406&gt;$AI$8,1,0)</f>
        <v>0</v>
      </c>
      <c r="CG406" s="148">
        <f>IF($R406=CD$17,CE406,0)</f>
        <v>0</v>
      </c>
      <c r="CH406" s="145">
        <v>0</v>
      </c>
      <c r="CI406" s="148">
        <f>100*CH406/$AI406</f>
        <v>0</v>
      </c>
      <c r="CJ406" s="145">
        <f>IF(CI406&gt;$AI$8,1,0)</f>
        <v>0</v>
      </c>
      <c r="CK406" s="148">
        <f>IF($R406=CH$17,CI406,0)</f>
        <v>0</v>
      </c>
      <c r="CL406" s="145">
        <v>0</v>
      </c>
      <c r="CM406" s="145">
        <v>0</v>
      </c>
      <c r="CN406" s="149"/>
    </row>
    <row r="407" ht="15.75" customHeight="1">
      <c r="A407" t="s" s="179">
        <v>3237</v>
      </c>
      <c r="B407" t="s" s="180">
        <v>90</v>
      </c>
      <c r="C407" t="s" s="180">
        <v>3238</v>
      </c>
      <c r="D407" t="s" s="181">
        <v>93</v>
      </c>
      <c r="E407" t="s" s="182">
        <v>79</v>
      </c>
      <c r="F407" t="s" s="130">
        <v>46</v>
      </c>
      <c r="G407" t="s" s="130">
        <v>3239</v>
      </c>
      <c r="H407" t="s" s="130">
        <v>3240</v>
      </c>
      <c r="I407" t="s" s="130">
        <v>49</v>
      </c>
      <c r="J407" t="s" s="130">
        <v>1733</v>
      </c>
      <c r="K407" t="s" s="183">
        <f>_xlfn.IFS(Q407=0,O407,T407=1,R407,U407=1,AA407,V407=1,AD407)</f>
        <v>2365</v>
      </c>
      <c r="L407" s="189">
        <f>_xlfn.IFS(Q407=0,P407,T407=1,S407,U407=1,AB407,V407=1,AE407)</f>
        <v>15.4704653</v>
      </c>
      <c r="M407" t="s" s="130">
        <f>IF(O407="Lab","over","under")</f>
        <v>2429</v>
      </c>
      <c r="N407" s="173">
        <v>0</v>
      </c>
      <c r="O407" t="s" s="184">
        <v>28</v>
      </c>
      <c r="P407" s="131">
        <f>AQ407</f>
        <v>40.5551835392951</v>
      </c>
      <c r="Q407" s="173">
        <f>T407+U407+V407</f>
        <v>1</v>
      </c>
      <c r="R407" t="s" s="185">
        <v>27</v>
      </c>
      <c r="S407" s="131">
        <f>AO407</f>
        <v>29.8877863679714</v>
      </c>
      <c r="T407" s="169"/>
      <c r="U407" s="173">
        <v>1</v>
      </c>
      <c r="V407" s="169"/>
      <c r="W407" s="169"/>
      <c r="X407" t="s" s="130">
        <f>IF($A407=Y407,"ok","bad")</f>
        <v>2430</v>
      </c>
      <c r="Y407" t="s" s="130">
        <v>3237</v>
      </c>
      <c r="Z407" t="s" s="130">
        <v>3238</v>
      </c>
      <c r="AA407" t="s" s="186">
        <v>2365</v>
      </c>
      <c r="AB407" s="125">
        <f>100*AC407</f>
        <v>15.4704653</v>
      </c>
      <c r="AC407" s="191">
        <v>0.154704653</v>
      </c>
      <c r="AD407" t="s" s="187">
        <v>29</v>
      </c>
      <c r="AE407" s="125">
        <v>9.6223697</v>
      </c>
      <c r="AF407" s="191">
        <v>0.096223697</v>
      </c>
      <c r="AG407" s="169"/>
      <c r="AH407" s="173">
        <v>77935</v>
      </c>
      <c r="AI407" s="173">
        <v>49281</v>
      </c>
      <c r="AJ407" s="173">
        <v>148</v>
      </c>
      <c r="AK407" s="173">
        <v>5257</v>
      </c>
      <c r="AL407" s="173">
        <v>14729</v>
      </c>
      <c r="AM407" s="175">
        <f>100*AL407/$AI407</f>
        <v>29.8877863679714</v>
      </c>
      <c r="AN407" s="173">
        <f>IF(AM407&gt;$AI$8,1,0)</f>
        <v>0</v>
      </c>
      <c r="AO407" s="175">
        <f>IF($R407=AL$17,AM407,0)</f>
        <v>29.8877863679714</v>
      </c>
      <c r="AP407" s="173">
        <v>19986</v>
      </c>
      <c r="AQ407" s="175">
        <f>100*AP407/$AI407</f>
        <v>40.5551835392951</v>
      </c>
      <c r="AR407" s="173">
        <f>IF(AQ407&gt;$AI$8,1,0)</f>
        <v>0</v>
      </c>
      <c r="AS407" s="175">
        <f>IF($R407=AP$17,AQ407,0)</f>
        <v>0</v>
      </c>
      <c r="AT407" s="173">
        <v>4742</v>
      </c>
      <c r="AU407" s="175">
        <f>100*AT407/$AI407</f>
        <v>9.622369675940019</v>
      </c>
      <c r="AV407" s="173">
        <f>IF(AU407&gt;$AI$8,1,0)</f>
        <v>0</v>
      </c>
      <c r="AW407" s="175">
        <f>IF($R407=AT$17,AU407,0)</f>
        <v>0</v>
      </c>
      <c r="AX407" s="173">
        <v>7624</v>
      </c>
      <c r="AY407" s="175">
        <f>100*AX407/$AI407</f>
        <v>15.4704652908829</v>
      </c>
      <c r="AZ407" s="173">
        <f>IF(AY407&gt;$AI$8,1,0)</f>
        <v>0</v>
      </c>
      <c r="BA407" s="175">
        <f>IF($R407=AX$17,AY407,0)</f>
        <v>0</v>
      </c>
      <c r="BB407" s="173">
        <v>1730</v>
      </c>
      <c r="BC407" s="175">
        <f>100*BB407/$AI407</f>
        <v>3.51048071264788</v>
      </c>
      <c r="BD407" s="173">
        <f>IF(BC407&gt;$AI$8,1,0)</f>
        <v>0</v>
      </c>
      <c r="BE407" s="175">
        <f>IF($R407=BB$17,BC407,0)</f>
        <v>0</v>
      </c>
      <c r="BF407" s="173">
        <v>0</v>
      </c>
      <c r="BG407" s="175">
        <f>100*BF407/$AI407</f>
        <v>0</v>
      </c>
      <c r="BH407" s="173">
        <f>IF(BG407&gt;$AI$8,1,0)</f>
        <v>0</v>
      </c>
      <c r="BI407" s="175">
        <f>IF($R407=BF$17,BG407,0)</f>
        <v>0</v>
      </c>
      <c r="BJ407" s="173">
        <v>0</v>
      </c>
      <c r="BK407" s="175">
        <f>100*BJ407/$AI407</f>
        <v>0</v>
      </c>
      <c r="BL407" s="173">
        <f>IF(BK407&gt;$AI$8,1,0)</f>
        <v>0</v>
      </c>
      <c r="BM407" s="175">
        <f>IF($R407=BJ$17,BK407,0)</f>
        <v>0</v>
      </c>
      <c r="BN407" s="173">
        <v>0</v>
      </c>
      <c r="BO407" s="175">
        <f>100*BN407/$AI407</f>
        <v>0</v>
      </c>
      <c r="BP407" s="173">
        <f>IF(BO407&gt;$AI$8,1,0)</f>
        <v>0</v>
      </c>
      <c r="BQ407" s="175">
        <f>IF($R407=BN$17,BO407,0)</f>
        <v>0</v>
      </c>
      <c r="BR407" s="173">
        <v>0</v>
      </c>
      <c r="BS407" s="175">
        <f>100*BR407/$AI407</f>
        <v>0</v>
      </c>
      <c r="BT407" s="173">
        <f>IF(BS407&gt;$AI$8,1,0)</f>
        <v>0</v>
      </c>
      <c r="BU407" s="175">
        <f>IF($R407=BR$17,BS407,0)</f>
        <v>0</v>
      </c>
      <c r="BV407" s="173">
        <v>0</v>
      </c>
      <c r="BW407" s="175">
        <f>100*BV407/$AI407</f>
        <v>0</v>
      </c>
      <c r="BX407" s="173">
        <f>IF(BW407&gt;$AI$8,1,0)</f>
        <v>0</v>
      </c>
      <c r="BY407" s="175">
        <f>IF($R407=BV$17,BW407,0)</f>
        <v>0</v>
      </c>
      <c r="BZ407" s="173">
        <v>0</v>
      </c>
      <c r="CA407" s="175">
        <f>100*BZ407/$AI407</f>
        <v>0</v>
      </c>
      <c r="CB407" s="173">
        <f>IF(CA407&gt;$AI$8,1,0)</f>
        <v>0</v>
      </c>
      <c r="CC407" s="175">
        <f>IF($R407=BZ$17,CA407,0)</f>
        <v>0</v>
      </c>
      <c r="CD407" s="173">
        <v>0</v>
      </c>
      <c r="CE407" s="175">
        <f>100*CD407/$AI407</f>
        <v>0</v>
      </c>
      <c r="CF407" s="173">
        <f>IF(CE407&gt;$AI$8,1,0)</f>
        <v>0</v>
      </c>
      <c r="CG407" s="175">
        <f>IF($R407=CD$17,CE407,0)</f>
        <v>0</v>
      </c>
      <c r="CH407" s="173">
        <v>0</v>
      </c>
      <c r="CI407" s="175">
        <f>100*CH407/$AI407</f>
        <v>0</v>
      </c>
      <c r="CJ407" s="173">
        <f>IF(CI407&gt;$AI$8,1,0)</f>
        <v>0</v>
      </c>
      <c r="CK407" s="175">
        <f>IF($R407=CH$17,CI407,0)</f>
        <v>0</v>
      </c>
      <c r="CL407" s="173">
        <v>600</v>
      </c>
      <c r="CM407" s="173">
        <v>0</v>
      </c>
      <c r="CN407" s="176"/>
    </row>
    <row r="408" ht="15.75" customHeight="1">
      <c r="A408" t="s" s="179">
        <v>3241</v>
      </c>
      <c r="B408" t="s" s="180">
        <v>183</v>
      </c>
      <c r="C408" t="s" s="180">
        <v>1140</v>
      </c>
      <c r="D408" t="s" s="181">
        <v>186</v>
      </c>
      <c r="E408" t="s" s="188">
        <v>79</v>
      </c>
      <c r="F408" t="s" s="146">
        <v>46</v>
      </c>
      <c r="G408" t="s" s="146">
        <v>3242</v>
      </c>
      <c r="H408" t="s" s="146">
        <v>2191</v>
      </c>
      <c r="I408" t="s" s="146">
        <v>49</v>
      </c>
      <c r="J408" t="s" s="146">
        <v>1733</v>
      </c>
      <c r="K408" t="s" s="183">
        <f>_xlfn.IFS(Q408=0,O408,T408=1,R408,U408=1,AA408,V408=1,AD408)</f>
        <v>2943</v>
      </c>
      <c r="L408" s="189">
        <f>_xlfn.IFS(Q408=0,P408,T408=1,S408,U408=1,AB408,V408=1,AE408)</f>
        <v>8.096798700000001</v>
      </c>
      <c r="M408" t="s" s="146">
        <f>IF(O408="Lab","over","under")</f>
        <v>2429</v>
      </c>
      <c r="N408" s="145">
        <v>0</v>
      </c>
      <c r="O408" t="s" s="184">
        <v>28</v>
      </c>
      <c r="P408" s="147">
        <f>AQ408</f>
        <v>38.5269121813031</v>
      </c>
      <c r="Q408" s="145">
        <f>T408+U408+V408</f>
        <v>1</v>
      </c>
      <c r="R408" t="s" s="185">
        <v>27</v>
      </c>
      <c r="S408" s="147">
        <f>AO408</f>
        <v>29.7357847766113</v>
      </c>
      <c r="T408" s="138"/>
      <c r="U408" s="138"/>
      <c r="V408" s="145">
        <v>1</v>
      </c>
      <c r="W408" s="138"/>
      <c r="X408" t="s" s="146">
        <f>IF($A408=Y408,"ok","bad")</f>
        <v>2430</v>
      </c>
      <c r="Y408" t="s" s="146">
        <v>3241</v>
      </c>
      <c r="Z408" t="s" s="146">
        <v>1140</v>
      </c>
      <c r="AA408" t="s" s="186">
        <v>2365</v>
      </c>
      <c r="AB408" s="141">
        <f>100*AC408</f>
        <v>15.4140977</v>
      </c>
      <c r="AC408" s="190">
        <v>0.154140977</v>
      </c>
      <c r="AD408" t="s" s="187">
        <v>31</v>
      </c>
      <c r="AE408" s="141">
        <v>8.096798700000001</v>
      </c>
      <c r="AF408" s="190">
        <v>0.08096798700000001</v>
      </c>
      <c r="AG408" s="138"/>
      <c r="AH408" s="145">
        <v>78915</v>
      </c>
      <c r="AI408" s="145">
        <v>54009</v>
      </c>
      <c r="AJ408" s="145">
        <v>203</v>
      </c>
      <c r="AK408" s="145">
        <v>4748</v>
      </c>
      <c r="AL408" s="145">
        <v>16060</v>
      </c>
      <c r="AM408" s="148">
        <f>100*AL408/$AI408</f>
        <v>29.7357847766113</v>
      </c>
      <c r="AN408" s="145">
        <f>IF(AM408&gt;$AI$8,1,0)</f>
        <v>0</v>
      </c>
      <c r="AO408" s="148">
        <f>IF($R408=AL$17,AM408,0)</f>
        <v>29.7357847766113</v>
      </c>
      <c r="AP408" s="145">
        <v>20808</v>
      </c>
      <c r="AQ408" s="148">
        <f>100*AP408/$AI408</f>
        <v>38.5269121813031</v>
      </c>
      <c r="AR408" s="145">
        <f>IF(AQ408&gt;$AI$8,1,0)</f>
        <v>0</v>
      </c>
      <c r="AS408" s="148">
        <f>IF($R408=AP$17,AQ408,0)</f>
        <v>0</v>
      </c>
      <c r="AT408" s="145">
        <v>4167</v>
      </c>
      <c r="AU408" s="148">
        <f>100*AT408/$AI408</f>
        <v>7.71538076987169</v>
      </c>
      <c r="AV408" s="145">
        <f>IF(AU408&gt;$AI$8,1,0)</f>
        <v>0</v>
      </c>
      <c r="AW408" s="148">
        <f>IF($R408=AT$17,AU408,0)</f>
        <v>0</v>
      </c>
      <c r="AX408" s="145">
        <v>8325</v>
      </c>
      <c r="AY408" s="148">
        <f>100*AX408/$AI408</f>
        <v>15.4140976503916</v>
      </c>
      <c r="AZ408" s="145">
        <f>IF(AY408&gt;$AI$8,1,0)</f>
        <v>0</v>
      </c>
      <c r="BA408" s="148">
        <f>IF($R408=AX$17,AY408,0)</f>
        <v>0</v>
      </c>
      <c r="BB408" s="145">
        <v>4373</v>
      </c>
      <c r="BC408" s="148">
        <f>100*BB408/$AI408</f>
        <v>8.0967986817012</v>
      </c>
      <c r="BD408" s="145">
        <f>IF(BC408&gt;$AI$8,1,0)</f>
        <v>0</v>
      </c>
      <c r="BE408" s="148">
        <f>IF($R408=BB$17,BC408,0)</f>
        <v>0</v>
      </c>
      <c r="BF408" s="145">
        <v>0</v>
      </c>
      <c r="BG408" s="148">
        <f>100*BF408/$AI408</f>
        <v>0</v>
      </c>
      <c r="BH408" s="145">
        <f>IF(BG408&gt;$AI$8,1,0)</f>
        <v>0</v>
      </c>
      <c r="BI408" s="148">
        <f>IF($R408=BF$17,BG408,0)</f>
        <v>0</v>
      </c>
      <c r="BJ408" s="145">
        <v>0</v>
      </c>
      <c r="BK408" s="148">
        <f>100*BJ408/$AI408</f>
        <v>0</v>
      </c>
      <c r="BL408" s="145">
        <f>IF(BK408&gt;$AI$8,1,0)</f>
        <v>0</v>
      </c>
      <c r="BM408" s="148">
        <f>IF($R408=BJ$17,BK408,0)</f>
        <v>0</v>
      </c>
      <c r="BN408" s="145">
        <v>0</v>
      </c>
      <c r="BO408" s="148">
        <f>100*BN408/$AI408</f>
        <v>0</v>
      </c>
      <c r="BP408" s="145">
        <f>IF(BO408&gt;$AI$8,1,0)</f>
        <v>0</v>
      </c>
      <c r="BQ408" s="148">
        <f>IF($R408=BN$17,BO408,0)</f>
        <v>0</v>
      </c>
      <c r="BR408" s="145">
        <v>0</v>
      </c>
      <c r="BS408" s="148">
        <f>100*BR408/$AI408</f>
        <v>0</v>
      </c>
      <c r="BT408" s="145">
        <f>IF(BS408&gt;$AI$8,1,0)</f>
        <v>0</v>
      </c>
      <c r="BU408" s="148">
        <f>IF($R408=BR$17,BS408,0)</f>
        <v>0</v>
      </c>
      <c r="BV408" s="145">
        <v>0</v>
      </c>
      <c r="BW408" s="148">
        <f>100*BV408/$AI408</f>
        <v>0</v>
      </c>
      <c r="BX408" s="145">
        <f>IF(BW408&gt;$AI$8,1,0)</f>
        <v>0</v>
      </c>
      <c r="BY408" s="148">
        <f>IF($R408=BV$17,BW408,0)</f>
        <v>0</v>
      </c>
      <c r="BZ408" s="145">
        <v>0</v>
      </c>
      <c r="CA408" s="148">
        <f>100*BZ408/$AI408</f>
        <v>0</v>
      </c>
      <c r="CB408" s="145">
        <f>IF(CA408&gt;$AI$8,1,0)</f>
        <v>0</v>
      </c>
      <c r="CC408" s="148">
        <f>IF($R408=BZ$17,CA408,0)</f>
        <v>0</v>
      </c>
      <c r="CD408" s="145">
        <v>0</v>
      </c>
      <c r="CE408" s="148">
        <f>100*CD408/$AI408</f>
        <v>0</v>
      </c>
      <c r="CF408" s="145">
        <f>IF(CE408&gt;$AI$8,1,0)</f>
        <v>0</v>
      </c>
      <c r="CG408" s="148">
        <f>IF($R408=CD$17,CE408,0)</f>
        <v>0</v>
      </c>
      <c r="CH408" s="145">
        <v>0</v>
      </c>
      <c r="CI408" s="148">
        <f>100*CH408/$AI408</f>
        <v>0</v>
      </c>
      <c r="CJ408" s="145">
        <f>IF(CI408&gt;$AI$8,1,0)</f>
        <v>0</v>
      </c>
      <c r="CK408" s="148">
        <f>IF($R408=CH$17,CI408,0)</f>
        <v>0</v>
      </c>
      <c r="CL408" s="145">
        <v>0</v>
      </c>
      <c r="CM408" s="145">
        <v>0</v>
      </c>
      <c r="CN408" s="149"/>
    </row>
    <row r="409" ht="19.95" customHeight="1">
      <c r="A409" t="s" s="179">
        <v>3243</v>
      </c>
      <c r="B409" t="s" s="180">
        <v>183</v>
      </c>
      <c r="C409" t="s" s="180">
        <v>1924</v>
      </c>
      <c r="D409" t="s" s="181">
        <v>186</v>
      </c>
      <c r="E409" t="s" s="182">
        <v>79</v>
      </c>
      <c r="F409" t="s" s="130">
        <v>46</v>
      </c>
      <c r="G409" t="s" s="130">
        <v>592</v>
      </c>
      <c r="H409" t="s" s="130">
        <v>3244</v>
      </c>
      <c r="I409" t="s" s="130">
        <v>49</v>
      </c>
      <c r="J409" t="s" s="130">
        <v>1733</v>
      </c>
      <c r="K409" t="s" s="183">
        <f>_xlfn.IFS(Q409=0,O409,T409=1,R409,U409=1,AA409,V409=1,AD409)</f>
        <v>2365</v>
      </c>
      <c r="L409" s="189">
        <f>_xlfn.IFS(Q409=0,P409,T409=1,S409,U409=1,AB409,V409=1,AE409)</f>
        <v>15.2947821</v>
      </c>
      <c r="M409" t="s" s="130">
        <f>IF(O409="Lab","over","under")</f>
        <v>2429</v>
      </c>
      <c r="N409" s="173">
        <v>0</v>
      </c>
      <c r="O409" t="s" s="184">
        <v>28</v>
      </c>
      <c r="P409" s="131">
        <f>AQ409</f>
        <v>35.0007059440489</v>
      </c>
      <c r="Q409" s="173">
        <f>T409+U409+V409</f>
        <v>1</v>
      </c>
      <c r="R409" t="s" s="185">
        <v>27</v>
      </c>
      <c r="S409" s="131">
        <f>AO409</f>
        <v>29.3007119949979</v>
      </c>
      <c r="T409" s="169"/>
      <c r="U409" s="173">
        <v>1</v>
      </c>
      <c r="V409" s="169"/>
      <c r="W409" s="169"/>
      <c r="X409" t="s" s="130">
        <f>IF($A409=Y409,"ok","bad")</f>
        <v>2430</v>
      </c>
      <c r="Y409" t="s" s="130">
        <v>3243</v>
      </c>
      <c r="Z409" t="s" s="130">
        <v>1924</v>
      </c>
      <c r="AA409" t="s" s="186">
        <v>2365</v>
      </c>
      <c r="AB409" s="125">
        <f>100*AC409</f>
        <v>15.2947821</v>
      </c>
      <c r="AC409" s="191">
        <v>0.152947821</v>
      </c>
      <c r="AD409" t="s" s="187">
        <v>29</v>
      </c>
      <c r="AE409" s="125">
        <v>11.5895843</v>
      </c>
      <c r="AF409" s="191">
        <v>0.115895843</v>
      </c>
      <c r="AG409" s="169"/>
      <c r="AH409" s="173">
        <v>74006</v>
      </c>
      <c r="AI409" s="173">
        <v>49579</v>
      </c>
      <c r="AJ409" s="173">
        <v>164</v>
      </c>
      <c r="AK409" s="173">
        <v>2826</v>
      </c>
      <c r="AL409" s="173">
        <v>14527</v>
      </c>
      <c r="AM409" s="175">
        <f>100*AL409/$AI409</f>
        <v>29.3007119949979</v>
      </c>
      <c r="AN409" s="173">
        <f>IF(AM409&gt;$AI$8,1,0)</f>
        <v>0</v>
      </c>
      <c r="AO409" s="175">
        <f>IF($R409=AL$17,AM409,0)</f>
        <v>29.3007119949979</v>
      </c>
      <c r="AP409" s="173">
        <v>17353</v>
      </c>
      <c r="AQ409" s="175">
        <f>100*AP409/$AI409</f>
        <v>35.0007059440489</v>
      </c>
      <c r="AR409" s="173">
        <f>IF(AQ409&gt;$AI$8,1,0)</f>
        <v>0</v>
      </c>
      <c r="AS409" s="175">
        <f>IF($R409=AP$17,AQ409,0)</f>
        <v>0</v>
      </c>
      <c r="AT409" s="173">
        <v>5746</v>
      </c>
      <c r="AU409" s="175">
        <f>100*AT409/$AI409</f>
        <v>11.5895842998044</v>
      </c>
      <c r="AV409" s="173">
        <f>IF(AU409&gt;$AI$8,1,0)</f>
        <v>0</v>
      </c>
      <c r="AW409" s="175">
        <f>IF($R409=AT$17,AU409,0)</f>
        <v>0</v>
      </c>
      <c r="AX409" s="173">
        <v>7583</v>
      </c>
      <c r="AY409" s="175">
        <f>100*AX409/$AI409</f>
        <v>15.2947820649872</v>
      </c>
      <c r="AZ409" s="173">
        <f>IF(AY409&gt;$AI$8,1,0)</f>
        <v>0</v>
      </c>
      <c r="BA409" s="175">
        <f>IF($R409=AX$17,AY409,0)</f>
        <v>0</v>
      </c>
      <c r="BB409" s="173">
        <v>3987</v>
      </c>
      <c r="BC409" s="175">
        <f>100*BB409/$AI409</f>
        <v>8.04171120837451</v>
      </c>
      <c r="BD409" s="173">
        <f>IF(BC409&gt;$AI$8,1,0)</f>
        <v>0</v>
      </c>
      <c r="BE409" s="175">
        <f>IF($R409=BB$17,BC409,0)</f>
        <v>0</v>
      </c>
      <c r="BF409" s="173">
        <v>0</v>
      </c>
      <c r="BG409" s="175">
        <f>100*BF409/$AI409</f>
        <v>0</v>
      </c>
      <c r="BH409" s="173">
        <f>IF(BG409&gt;$AI$8,1,0)</f>
        <v>0</v>
      </c>
      <c r="BI409" s="175">
        <f>IF($R409=BF$17,BG409,0)</f>
        <v>0</v>
      </c>
      <c r="BJ409" s="173">
        <v>0</v>
      </c>
      <c r="BK409" s="175">
        <f>100*BJ409/$AI409</f>
        <v>0</v>
      </c>
      <c r="BL409" s="173">
        <f>IF(BK409&gt;$AI$8,1,0)</f>
        <v>0</v>
      </c>
      <c r="BM409" s="175">
        <f>IF($R409=BJ$17,BK409,0)</f>
        <v>0</v>
      </c>
      <c r="BN409" s="173">
        <v>0</v>
      </c>
      <c r="BO409" s="175">
        <f>100*BN409/$AI409</f>
        <v>0</v>
      </c>
      <c r="BP409" s="173">
        <f>IF(BO409&gt;$AI$8,1,0)</f>
        <v>0</v>
      </c>
      <c r="BQ409" s="175">
        <f>IF($R409=BN$17,BO409,0)</f>
        <v>0</v>
      </c>
      <c r="BR409" s="173">
        <v>0</v>
      </c>
      <c r="BS409" s="175">
        <f>100*BR409/$AI409</f>
        <v>0</v>
      </c>
      <c r="BT409" s="173">
        <f>IF(BS409&gt;$AI$8,1,0)</f>
        <v>0</v>
      </c>
      <c r="BU409" s="175">
        <f>IF($R409=BR$17,BS409,0)</f>
        <v>0</v>
      </c>
      <c r="BV409" s="173">
        <v>0</v>
      </c>
      <c r="BW409" s="175">
        <f>100*BV409/$AI409</f>
        <v>0</v>
      </c>
      <c r="BX409" s="173">
        <f>IF(BW409&gt;$AI$8,1,0)</f>
        <v>0</v>
      </c>
      <c r="BY409" s="175">
        <f>IF($R409=BV$17,BW409,0)</f>
        <v>0</v>
      </c>
      <c r="BZ409" s="173">
        <v>0</v>
      </c>
      <c r="CA409" s="175">
        <f>100*BZ409/$AI409</f>
        <v>0</v>
      </c>
      <c r="CB409" s="173">
        <f>IF(CA409&gt;$AI$8,1,0)</f>
        <v>0</v>
      </c>
      <c r="CC409" s="175">
        <f>IF($R409=BZ$17,CA409,0)</f>
        <v>0</v>
      </c>
      <c r="CD409" s="173">
        <v>0</v>
      </c>
      <c r="CE409" s="175">
        <f>100*CD409/$AI409</f>
        <v>0</v>
      </c>
      <c r="CF409" s="173">
        <f>IF(CE409&gt;$AI$8,1,0)</f>
        <v>0</v>
      </c>
      <c r="CG409" s="175">
        <f>IF($R409=CD$17,CE409,0)</f>
        <v>0</v>
      </c>
      <c r="CH409" s="173">
        <v>0</v>
      </c>
      <c r="CI409" s="175">
        <f>100*CH409/$AI409</f>
        <v>0</v>
      </c>
      <c r="CJ409" s="173">
        <f>IF(CI409&gt;$AI$8,1,0)</f>
        <v>0</v>
      </c>
      <c r="CK409" s="175">
        <f>IF($R409=CH$17,CI409,0)</f>
        <v>0</v>
      </c>
      <c r="CL409" s="173">
        <v>559</v>
      </c>
      <c r="CM409" s="173">
        <v>0</v>
      </c>
      <c r="CN409" s="176"/>
    </row>
    <row r="410" ht="19.95" customHeight="1">
      <c r="A410" t="s" s="179">
        <v>3245</v>
      </c>
      <c r="B410" t="s" s="180">
        <v>42</v>
      </c>
      <c r="C410" t="s" s="180">
        <v>3246</v>
      </c>
      <c r="D410" t="s" s="181">
        <v>45</v>
      </c>
      <c r="E410" t="s" s="188">
        <v>45</v>
      </c>
      <c r="F410" t="s" s="146">
        <v>46</v>
      </c>
      <c r="G410" t="s" s="146">
        <v>3247</v>
      </c>
      <c r="H410" t="s" s="146">
        <v>3248</v>
      </c>
      <c r="I410" t="s" s="146">
        <v>49</v>
      </c>
      <c r="J410" t="s" s="146">
        <v>1733</v>
      </c>
      <c r="K410" t="s" s="183">
        <f>_xlfn.IFS(Q410=0,O410,T410=1,R410,U410=1,AA410,V410=1,AD410)</f>
        <v>27</v>
      </c>
      <c r="L410" s="189">
        <f>_xlfn.IFS(Q410=0,P410,T410=1,S410,U410=1,AB410,V410=1,AE410)</f>
        <v>29.5116309518614</v>
      </c>
      <c r="M410" t="s" s="146">
        <f>IF(O410="Lab","over","under")</f>
        <v>2429</v>
      </c>
      <c r="N410" s="145">
        <v>0</v>
      </c>
      <c r="O410" t="s" s="184">
        <v>28</v>
      </c>
      <c r="P410" s="147">
        <f>AQ410</f>
        <v>38.7116484092</v>
      </c>
      <c r="Q410" s="145">
        <f>T410+U410+V410</f>
        <v>1</v>
      </c>
      <c r="R410" t="s" s="185">
        <v>27</v>
      </c>
      <c r="S410" s="147">
        <f>AO410</f>
        <v>29.5116309518614</v>
      </c>
      <c r="T410" s="145">
        <v>1</v>
      </c>
      <c r="U410" s="138"/>
      <c r="V410" s="138"/>
      <c r="W410" s="138"/>
      <c r="X410" t="s" s="146">
        <f>IF($A410=Y410,"ok","bad")</f>
        <v>2430</v>
      </c>
      <c r="Y410" t="s" s="146">
        <v>3245</v>
      </c>
      <c r="Z410" t="s" s="146">
        <v>3246</v>
      </c>
      <c r="AA410" t="s" s="186">
        <v>2365</v>
      </c>
      <c r="AB410" s="141">
        <f>100*AC410</f>
        <v>15.2162528</v>
      </c>
      <c r="AC410" s="190">
        <v>0.152162528</v>
      </c>
      <c r="AD410" t="s" s="187">
        <v>33</v>
      </c>
      <c r="AE410" s="141">
        <v>7.081133</v>
      </c>
      <c r="AF410" s="190">
        <v>0.07081133000000001</v>
      </c>
      <c r="AG410" s="138"/>
      <c r="AH410" s="145">
        <v>74465</v>
      </c>
      <c r="AI410" s="145">
        <v>45826</v>
      </c>
      <c r="AJ410" s="145">
        <v>139</v>
      </c>
      <c r="AK410" s="145">
        <v>4216</v>
      </c>
      <c r="AL410" s="145">
        <v>13524</v>
      </c>
      <c r="AM410" s="148">
        <f>100*AL410/$AI410</f>
        <v>29.5116309518614</v>
      </c>
      <c r="AN410" s="145">
        <f>IF(AM410&gt;$AI$8,1,0)</f>
        <v>0</v>
      </c>
      <c r="AO410" s="148">
        <f>IF($R410=AL$17,AM410,0)</f>
        <v>29.5116309518614</v>
      </c>
      <c r="AP410" s="145">
        <v>17740</v>
      </c>
      <c r="AQ410" s="148">
        <f>100*AP410/$AI410</f>
        <v>38.7116484092</v>
      </c>
      <c r="AR410" s="145">
        <f>IF(AQ410&gt;$AI$8,1,0)</f>
        <v>0</v>
      </c>
      <c r="AS410" s="148">
        <f>IF($R410=AP$17,AQ410,0)</f>
        <v>0</v>
      </c>
      <c r="AT410" s="145">
        <v>1612</v>
      </c>
      <c r="AU410" s="148">
        <f>100*AT410/$AI410</f>
        <v>3.5176537336883</v>
      </c>
      <c r="AV410" s="145">
        <f>IF(AU410&gt;$AI$8,1,0)</f>
        <v>0</v>
      </c>
      <c r="AW410" s="148">
        <f>IF($R410=AT$17,AU410,0)</f>
        <v>0</v>
      </c>
      <c r="AX410" s="145">
        <v>6973</v>
      </c>
      <c r="AY410" s="148">
        <f>100*AX410/$AI410</f>
        <v>15.2162527822633</v>
      </c>
      <c r="AZ410" s="145">
        <f>IF(AY410&gt;$AI$8,1,0)</f>
        <v>0</v>
      </c>
      <c r="BA410" s="148">
        <f>IF($R410=AX$17,AY410,0)</f>
        <v>0</v>
      </c>
      <c r="BB410" s="145">
        <v>1881</v>
      </c>
      <c r="BC410" s="148">
        <f>100*BB410/$AI410</f>
        <v>4.10465674507921</v>
      </c>
      <c r="BD410" s="145">
        <f>IF(BC410&gt;$AI$8,1,0)</f>
        <v>0</v>
      </c>
      <c r="BE410" s="148">
        <f>IF($R410=BB$17,BC410,0)</f>
        <v>0</v>
      </c>
      <c r="BF410" s="145">
        <v>0</v>
      </c>
      <c r="BG410" s="148">
        <f>100*BF410/$AI410</f>
        <v>0</v>
      </c>
      <c r="BH410" s="145">
        <f>IF(BG410&gt;$AI$8,1,0)</f>
        <v>0</v>
      </c>
      <c r="BI410" s="148">
        <f>IF($R410=BF$17,BG410,0)</f>
        <v>0</v>
      </c>
      <c r="BJ410" s="145">
        <v>3245</v>
      </c>
      <c r="BK410" s="148">
        <f>100*BJ410/$AI410</f>
        <v>7.081132981277</v>
      </c>
      <c r="BL410" s="145">
        <f>IF(BK410&gt;$AI$8,1,0)</f>
        <v>0</v>
      </c>
      <c r="BM410" s="148">
        <f>IF($R410=BJ$17,BK410,0)</f>
        <v>0</v>
      </c>
      <c r="BN410" s="145">
        <v>0</v>
      </c>
      <c r="BO410" s="148">
        <f>100*BN410/$AI410</f>
        <v>0</v>
      </c>
      <c r="BP410" s="145">
        <f>IF(BO410&gt;$AI$8,1,0)</f>
        <v>0</v>
      </c>
      <c r="BQ410" s="148">
        <f>IF($R410=BN$17,BO410,0)</f>
        <v>0</v>
      </c>
      <c r="BR410" s="145">
        <v>0</v>
      </c>
      <c r="BS410" s="148">
        <f>100*BR410/$AI410</f>
        <v>0</v>
      </c>
      <c r="BT410" s="145">
        <f>IF(BS410&gt;$AI$8,1,0)</f>
        <v>0</v>
      </c>
      <c r="BU410" s="148">
        <f>IF($R410=BR$17,BS410,0)</f>
        <v>0</v>
      </c>
      <c r="BV410" s="145">
        <v>0</v>
      </c>
      <c r="BW410" s="148">
        <f>100*BV410/$AI410</f>
        <v>0</v>
      </c>
      <c r="BX410" s="145">
        <f>IF(BW410&gt;$AI$8,1,0)</f>
        <v>0</v>
      </c>
      <c r="BY410" s="148">
        <f>IF($R410=BV$17,BW410,0)</f>
        <v>0</v>
      </c>
      <c r="BZ410" s="145">
        <v>0</v>
      </c>
      <c r="CA410" s="148">
        <f>100*BZ410/$AI410</f>
        <v>0</v>
      </c>
      <c r="CB410" s="145">
        <f>IF(CA410&gt;$AI$8,1,0)</f>
        <v>0</v>
      </c>
      <c r="CC410" s="148">
        <f>IF($R410=BZ$17,CA410,0)</f>
        <v>0</v>
      </c>
      <c r="CD410" s="145">
        <v>0</v>
      </c>
      <c r="CE410" s="148">
        <f>100*CD410/$AI410</f>
        <v>0</v>
      </c>
      <c r="CF410" s="145">
        <f>IF(CE410&gt;$AI$8,1,0)</f>
        <v>0</v>
      </c>
      <c r="CG410" s="148">
        <f>IF($R410=CD$17,CE410,0)</f>
        <v>0</v>
      </c>
      <c r="CH410" s="145">
        <v>0</v>
      </c>
      <c r="CI410" s="148">
        <f>100*CH410/$AI410</f>
        <v>0</v>
      </c>
      <c r="CJ410" s="145">
        <f>IF(CI410&gt;$AI$8,1,0)</f>
        <v>0</v>
      </c>
      <c r="CK410" s="148">
        <f>IF($R410=CH$17,CI410,0)</f>
        <v>0</v>
      </c>
      <c r="CL410" s="145">
        <v>315</v>
      </c>
      <c r="CM410" s="145">
        <v>0</v>
      </c>
      <c r="CN410" s="149"/>
    </row>
    <row r="411" ht="15.75" customHeight="1">
      <c r="A411" t="s" s="179">
        <v>3249</v>
      </c>
      <c r="B411" t="s" s="180">
        <v>101</v>
      </c>
      <c r="C411" t="s" s="180">
        <v>754</v>
      </c>
      <c r="D411" t="s" s="181">
        <v>104</v>
      </c>
      <c r="E411" t="s" s="182">
        <v>79</v>
      </c>
      <c r="F411" t="s" s="130">
        <v>46</v>
      </c>
      <c r="G411" t="s" s="130">
        <v>187</v>
      </c>
      <c r="H411" t="s" s="130">
        <v>3250</v>
      </c>
      <c r="I411" t="s" s="130">
        <v>49</v>
      </c>
      <c r="J411" t="s" s="130">
        <v>1733</v>
      </c>
      <c r="K411" t="s" s="183">
        <f>_xlfn.IFS(Q411=0,O411,T411=1,R411,U411=1,AA411,V411=1,AD411)</f>
        <v>27</v>
      </c>
      <c r="L411" s="189">
        <f>_xlfn.IFS(Q411=0,P411,T411=1,S411,U411=1,AB411,V411=1,AE411)</f>
        <v>33.9542050241847</v>
      </c>
      <c r="M411" t="s" s="130">
        <f>IF(O411="Lab","over","under")</f>
        <v>2429</v>
      </c>
      <c r="N411" s="173">
        <v>0</v>
      </c>
      <c r="O411" t="s" s="184">
        <v>28</v>
      </c>
      <c r="P411" s="131">
        <f>AQ411</f>
        <v>34.6368388204088</v>
      </c>
      <c r="Q411" s="173">
        <f>T411+U411+V411</f>
        <v>1</v>
      </c>
      <c r="R411" t="s" s="185">
        <v>27</v>
      </c>
      <c r="S411" s="131">
        <f>AO411</f>
        <v>33.9542050241847</v>
      </c>
      <c r="T411" s="173">
        <v>1</v>
      </c>
      <c r="U411" s="169"/>
      <c r="V411" s="169"/>
      <c r="W411" s="169"/>
      <c r="X411" t="s" s="130">
        <f>IF($A411=Y411,"ok","bad")</f>
        <v>2430</v>
      </c>
      <c r="Y411" t="s" s="130">
        <v>3249</v>
      </c>
      <c r="Z411" t="s" s="130">
        <v>754</v>
      </c>
      <c r="AA411" t="s" s="186">
        <v>2365</v>
      </c>
      <c r="AB411" s="125">
        <f>100*AC411</f>
        <v>15.0725542</v>
      </c>
      <c r="AC411" s="191">
        <v>0.150725542</v>
      </c>
      <c r="AD411" t="s" s="187">
        <v>29</v>
      </c>
      <c r="AE411" s="125">
        <v>9.4788579</v>
      </c>
      <c r="AF411" s="191">
        <v>0.094788579</v>
      </c>
      <c r="AG411" s="169"/>
      <c r="AH411" s="173">
        <v>73324</v>
      </c>
      <c r="AI411" s="173">
        <v>51272</v>
      </c>
      <c r="AJ411" s="173">
        <v>173</v>
      </c>
      <c r="AK411" s="173">
        <v>350</v>
      </c>
      <c r="AL411" s="173">
        <v>17409</v>
      </c>
      <c r="AM411" s="175">
        <f>100*AL411/$AI411</f>
        <v>33.9542050241847</v>
      </c>
      <c r="AN411" s="173">
        <f>IF(AM411&gt;$AI$8,1,0)</f>
        <v>0</v>
      </c>
      <c r="AO411" s="175">
        <f>IF($R411=AL$17,AM411,0)</f>
        <v>33.9542050241847</v>
      </c>
      <c r="AP411" s="173">
        <v>17759</v>
      </c>
      <c r="AQ411" s="175">
        <f>100*AP411/$AI411</f>
        <v>34.6368388204088</v>
      </c>
      <c r="AR411" s="173">
        <f>IF(AQ411&gt;$AI$8,1,0)</f>
        <v>0</v>
      </c>
      <c r="AS411" s="175">
        <f>IF($R411=AP$17,AQ411,0)</f>
        <v>0</v>
      </c>
      <c r="AT411" s="173">
        <v>4860</v>
      </c>
      <c r="AU411" s="175">
        <f>100*AT411/$AI411</f>
        <v>9.4788578561398</v>
      </c>
      <c r="AV411" s="173">
        <f>IF(AU411&gt;$AI$8,1,0)</f>
        <v>0</v>
      </c>
      <c r="AW411" s="175">
        <f>IF($R411=AT$17,AU411,0)</f>
        <v>0</v>
      </c>
      <c r="AX411" s="173">
        <v>7728</v>
      </c>
      <c r="AY411" s="175">
        <f>100*AX411/$AI411</f>
        <v>15.0725542206272</v>
      </c>
      <c r="AZ411" s="173">
        <f>IF(AY411&gt;$AI$8,1,0)</f>
        <v>0</v>
      </c>
      <c r="BA411" s="175">
        <f>IF($R411=AX$17,AY411,0)</f>
        <v>0</v>
      </c>
      <c r="BB411" s="173">
        <v>2830</v>
      </c>
      <c r="BC411" s="175">
        <f>100*BB411/$AI411</f>
        <v>5.51958183804026</v>
      </c>
      <c r="BD411" s="173">
        <f>IF(BC411&gt;$AI$8,1,0)</f>
        <v>0</v>
      </c>
      <c r="BE411" s="175">
        <f>IF($R411=BB$17,BC411,0)</f>
        <v>0</v>
      </c>
      <c r="BF411" s="173">
        <v>0</v>
      </c>
      <c r="BG411" s="175">
        <f>100*BF411/$AI411</f>
        <v>0</v>
      </c>
      <c r="BH411" s="173">
        <f>IF(BG411&gt;$AI$8,1,0)</f>
        <v>0</v>
      </c>
      <c r="BI411" s="175">
        <f>IF($R411=BF$17,BG411,0)</f>
        <v>0</v>
      </c>
      <c r="BJ411" s="173">
        <v>0</v>
      </c>
      <c r="BK411" s="175">
        <f>100*BJ411/$AI411</f>
        <v>0</v>
      </c>
      <c r="BL411" s="173">
        <f>IF(BK411&gt;$AI$8,1,0)</f>
        <v>0</v>
      </c>
      <c r="BM411" s="175">
        <f>IF($R411=BJ$17,BK411,0)</f>
        <v>0</v>
      </c>
      <c r="BN411" s="173">
        <v>0</v>
      </c>
      <c r="BO411" s="175">
        <f>100*BN411/$AI411</f>
        <v>0</v>
      </c>
      <c r="BP411" s="173">
        <f>IF(BO411&gt;$AI$8,1,0)</f>
        <v>0</v>
      </c>
      <c r="BQ411" s="175">
        <f>IF($R411=BN$17,BO411,0)</f>
        <v>0</v>
      </c>
      <c r="BR411" s="173">
        <v>0</v>
      </c>
      <c r="BS411" s="175">
        <f>100*BR411/$AI411</f>
        <v>0</v>
      </c>
      <c r="BT411" s="173">
        <f>IF(BS411&gt;$AI$8,1,0)</f>
        <v>0</v>
      </c>
      <c r="BU411" s="175">
        <f>IF($R411=BR$17,BS411,0)</f>
        <v>0</v>
      </c>
      <c r="BV411" s="173">
        <v>0</v>
      </c>
      <c r="BW411" s="175">
        <f>100*BV411/$AI411</f>
        <v>0</v>
      </c>
      <c r="BX411" s="173">
        <f>IF(BW411&gt;$AI$8,1,0)</f>
        <v>0</v>
      </c>
      <c r="BY411" s="175">
        <f>IF($R411=BV$17,BW411,0)</f>
        <v>0</v>
      </c>
      <c r="BZ411" s="173">
        <v>0</v>
      </c>
      <c r="CA411" s="175">
        <f>100*BZ411/$AI411</f>
        <v>0</v>
      </c>
      <c r="CB411" s="173">
        <f>IF(CA411&gt;$AI$8,1,0)</f>
        <v>0</v>
      </c>
      <c r="CC411" s="175">
        <f>IF($R411=BZ$17,CA411,0)</f>
        <v>0</v>
      </c>
      <c r="CD411" s="173">
        <v>0</v>
      </c>
      <c r="CE411" s="175">
        <f>100*CD411/$AI411</f>
        <v>0</v>
      </c>
      <c r="CF411" s="173">
        <f>IF(CE411&gt;$AI$8,1,0)</f>
        <v>0</v>
      </c>
      <c r="CG411" s="175">
        <f>IF($R411=CD$17,CE411,0)</f>
        <v>0</v>
      </c>
      <c r="CH411" s="173">
        <v>0</v>
      </c>
      <c r="CI411" s="175">
        <f>100*CH411/$AI411</f>
        <v>0</v>
      </c>
      <c r="CJ411" s="173">
        <f>IF(CI411&gt;$AI$8,1,0)</f>
        <v>0</v>
      </c>
      <c r="CK411" s="175">
        <f>IF($R411=CH$17,CI411,0)</f>
        <v>0</v>
      </c>
      <c r="CL411" s="173">
        <v>551</v>
      </c>
      <c r="CM411" s="173">
        <v>0</v>
      </c>
      <c r="CN411" s="176"/>
    </row>
    <row r="412" ht="15.75" customHeight="1">
      <c r="A412" t="s" s="179">
        <v>3251</v>
      </c>
      <c r="B412" t="s" s="180">
        <v>183</v>
      </c>
      <c r="C412" t="s" s="180">
        <v>675</v>
      </c>
      <c r="D412" t="s" s="181">
        <v>186</v>
      </c>
      <c r="E412" t="s" s="188">
        <v>79</v>
      </c>
      <c r="F412" t="s" s="146">
        <v>80</v>
      </c>
      <c r="G412" t="s" s="146">
        <v>3252</v>
      </c>
      <c r="H412" t="s" s="146">
        <v>2114</v>
      </c>
      <c r="I412" t="s" s="146">
        <v>64</v>
      </c>
      <c r="J412" t="s" s="146">
        <v>1733</v>
      </c>
      <c r="K412" t="s" s="183">
        <f>_xlfn.IFS(Q412=0,O412,T412=1,R412,U412=1,AA412,V412=1,AD412)</f>
        <v>2365</v>
      </c>
      <c r="L412" s="189">
        <f>_xlfn.IFS(Q412=0,P412,T412=1,S412,U412=1,AB412,V412=1,AE412)</f>
        <v>14.8408792</v>
      </c>
      <c r="M412" t="s" s="146">
        <f>IF(O412="Lab","over","under")</f>
        <v>2429</v>
      </c>
      <c r="N412" s="145">
        <v>0</v>
      </c>
      <c r="O412" t="s" s="184">
        <v>28</v>
      </c>
      <c r="P412" s="147">
        <f>AQ412</f>
        <v>41.8769347259649</v>
      </c>
      <c r="Q412" s="145">
        <f>T412+U412+V412</f>
        <v>1</v>
      </c>
      <c r="R412" t="s" s="185">
        <v>27</v>
      </c>
      <c r="S412" s="147">
        <f>AO412</f>
        <v>23.5039975057346</v>
      </c>
      <c r="T412" s="138"/>
      <c r="U412" s="145">
        <v>1</v>
      </c>
      <c r="V412" s="138"/>
      <c r="W412" s="138"/>
      <c r="X412" t="s" s="146">
        <f>IF($A412=Y412,"ok","bad")</f>
        <v>2430</v>
      </c>
      <c r="Y412" t="s" s="146">
        <v>3251</v>
      </c>
      <c r="Z412" t="s" s="146">
        <v>675</v>
      </c>
      <c r="AA412" t="s" s="186">
        <v>2365</v>
      </c>
      <c r="AB412" s="141">
        <f>100*AC412</f>
        <v>14.8408792</v>
      </c>
      <c r="AC412" s="190">
        <v>0.148408792</v>
      </c>
      <c r="AD412" t="s" s="187">
        <v>29</v>
      </c>
      <c r="AE412" s="141">
        <v>14.2373561</v>
      </c>
      <c r="AF412" s="190">
        <v>0.142373561</v>
      </c>
      <c r="AG412" s="138"/>
      <c r="AH412" s="145">
        <v>78662</v>
      </c>
      <c r="AI412" s="145">
        <v>44903</v>
      </c>
      <c r="AJ412" s="145">
        <v>156</v>
      </c>
      <c r="AK412" s="145">
        <v>8250</v>
      </c>
      <c r="AL412" s="145">
        <v>10554</v>
      </c>
      <c r="AM412" s="148">
        <f>100*AL412/$AI412</f>
        <v>23.5039975057346</v>
      </c>
      <c r="AN412" s="145">
        <f>IF(AM412&gt;$AI$8,1,0)</f>
        <v>0</v>
      </c>
      <c r="AO412" s="148">
        <f>IF($R412=AL$17,AM412,0)</f>
        <v>23.5039975057346</v>
      </c>
      <c r="AP412" s="145">
        <v>18804</v>
      </c>
      <c r="AQ412" s="148">
        <f>100*AP412/$AI412</f>
        <v>41.8769347259649</v>
      </c>
      <c r="AR412" s="145">
        <f>IF(AQ412&gt;$AI$8,1,0)</f>
        <v>0</v>
      </c>
      <c r="AS412" s="148">
        <f>IF($R412=AP$17,AQ412,0)</f>
        <v>0</v>
      </c>
      <c r="AT412" s="145">
        <v>6393</v>
      </c>
      <c r="AU412" s="148">
        <f>100*AT412/$AI412</f>
        <v>14.2373560786584</v>
      </c>
      <c r="AV412" s="145">
        <f>IF(AU412&gt;$AI$8,1,0)</f>
        <v>0</v>
      </c>
      <c r="AW412" s="148">
        <f>IF($R412=AT$17,AU412,0)</f>
        <v>0</v>
      </c>
      <c r="AX412" s="145">
        <v>6664</v>
      </c>
      <c r="AY412" s="148">
        <f>100*AX412/$AI412</f>
        <v>14.8408792285593</v>
      </c>
      <c r="AZ412" s="145">
        <f>IF(AY412&gt;$AI$8,1,0)</f>
        <v>0</v>
      </c>
      <c r="BA412" s="148">
        <f>IF($R412=AX$17,AY412,0)</f>
        <v>0</v>
      </c>
      <c r="BB412" s="145">
        <v>2414</v>
      </c>
      <c r="BC412" s="148">
        <f>100*BB412/$AI412</f>
        <v>5.37603278177405</v>
      </c>
      <c r="BD412" s="145">
        <f>IF(BC412&gt;$AI$8,1,0)</f>
        <v>0</v>
      </c>
      <c r="BE412" s="148">
        <f>IF($R412=BB$17,BC412,0)</f>
        <v>0</v>
      </c>
      <c r="BF412" s="145">
        <v>0</v>
      </c>
      <c r="BG412" s="148">
        <f>100*BF412/$AI412</f>
        <v>0</v>
      </c>
      <c r="BH412" s="145">
        <f>IF(BG412&gt;$AI$8,1,0)</f>
        <v>0</v>
      </c>
      <c r="BI412" s="148">
        <f>IF($R412=BF$17,BG412,0)</f>
        <v>0</v>
      </c>
      <c r="BJ412" s="145">
        <v>0</v>
      </c>
      <c r="BK412" s="148">
        <f>100*BJ412/$AI412</f>
        <v>0</v>
      </c>
      <c r="BL412" s="145">
        <f>IF(BK412&gt;$AI$8,1,0)</f>
        <v>0</v>
      </c>
      <c r="BM412" s="148">
        <f>IF($R412=BJ$17,BK412,0)</f>
        <v>0</v>
      </c>
      <c r="BN412" s="145">
        <v>0</v>
      </c>
      <c r="BO412" s="148">
        <f>100*BN412/$AI412</f>
        <v>0</v>
      </c>
      <c r="BP412" s="145">
        <f>IF(BO412&gt;$AI$8,1,0)</f>
        <v>0</v>
      </c>
      <c r="BQ412" s="148">
        <f>IF($R412=BN$17,BO412,0)</f>
        <v>0</v>
      </c>
      <c r="BR412" s="145">
        <v>0</v>
      </c>
      <c r="BS412" s="148">
        <f>100*BR412/$AI412</f>
        <v>0</v>
      </c>
      <c r="BT412" s="145">
        <f>IF(BS412&gt;$AI$8,1,0)</f>
        <v>0</v>
      </c>
      <c r="BU412" s="148">
        <f>IF($R412=BR$17,BS412,0)</f>
        <v>0</v>
      </c>
      <c r="BV412" s="145">
        <v>0</v>
      </c>
      <c r="BW412" s="148">
        <f>100*BV412/$AI412</f>
        <v>0</v>
      </c>
      <c r="BX412" s="145">
        <f>IF(BW412&gt;$AI$8,1,0)</f>
        <v>0</v>
      </c>
      <c r="BY412" s="148">
        <f>IF($R412=BV$17,BW412,0)</f>
        <v>0</v>
      </c>
      <c r="BZ412" s="145">
        <v>0</v>
      </c>
      <c r="CA412" s="148">
        <f>100*BZ412/$AI412</f>
        <v>0</v>
      </c>
      <c r="CB412" s="145">
        <f>IF(CA412&gt;$AI$8,1,0)</f>
        <v>0</v>
      </c>
      <c r="CC412" s="148">
        <f>IF($R412=BZ$17,CA412,0)</f>
        <v>0</v>
      </c>
      <c r="CD412" s="145">
        <v>0</v>
      </c>
      <c r="CE412" s="148">
        <f>100*CD412/$AI412</f>
        <v>0</v>
      </c>
      <c r="CF412" s="145">
        <f>IF(CE412&gt;$AI$8,1,0)</f>
        <v>0</v>
      </c>
      <c r="CG412" s="148">
        <f>IF($R412=CD$17,CE412,0)</f>
        <v>0</v>
      </c>
      <c r="CH412" s="145">
        <v>0</v>
      </c>
      <c r="CI412" s="148">
        <f>100*CH412/$AI412</f>
        <v>0</v>
      </c>
      <c r="CJ412" s="145">
        <f>IF(CI412&gt;$AI$8,1,0)</f>
        <v>0</v>
      </c>
      <c r="CK412" s="148">
        <f>IF($R412=CH$17,CI412,0)</f>
        <v>0</v>
      </c>
      <c r="CL412" s="145">
        <v>0</v>
      </c>
      <c r="CM412" s="145">
        <v>0</v>
      </c>
      <c r="CN412" s="149"/>
    </row>
    <row r="413" ht="15.75" customHeight="1">
      <c r="A413" t="s" s="179">
        <v>3253</v>
      </c>
      <c r="B413" t="s" s="180">
        <v>75</v>
      </c>
      <c r="C413" t="s" s="180">
        <v>2306</v>
      </c>
      <c r="D413" t="s" s="181">
        <v>78</v>
      </c>
      <c r="E413" t="s" s="182">
        <v>79</v>
      </c>
      <c r="F413" t="s" s="130">
        <v>46</v>
      </c>
      <c r="G413" t="s" s="130">
        <v>3254</v>
      </c>
      <c r="H413" t="s" s="130">
        <v>1525</v>
      </c>
      <c r="I413" t="s" s="130">
        <v>64</v>
      </c>
      <c r="J413" t="s" s="130">
        <v>1733</v>
      </c>
      <c r="K413" t="s" s="183">
        <f>_xlfn.IFS(Q413=0,O413,T413=1,R413,U413=1,AA413,V413=1,AD413)</f>
        <v>27</v>
      </c>
      <c r="L413" s="189">
        <f>_xlfn.IFS(Q413=0,P413,T413=1,S413,U413=1,AB413,V413=1,AE413)</f>
        <v>32.4921073788654</v>
      </c>
      <c r="M413" t="s" s="130">
        <f>IF(O413="Lab","over","under")</f>
        <v>2429</v>
      </c>
      <c r="N413" s="173">
        <v>0</v>
      </c>
      <c r="O413" t="s" s="184">
        <v>28</v>
      </c>
      <c r="P413" s="131">
        <f>AQ413</f>
        <v>40.2357001392239</v>
      </c>
      <c r="Q413" s="173">
        <f>T413+U413+V413</f>
        <v>1</v>
      </c>
      <c r="R413" t="s" s="185">
        <v>27</v>
      </c>
      <c r="S413" s="131">
        <f>AO413</f>
        <v>32.4921073788654</v>
      </c>
      <c r="T413" s="173">
        <v>1</v>
      </c>
      <c r="U413" s="169"/>
      <c r="V413" s="169"/>
      <c r="W413" s="169"/>
      <c r="X413" t="s" s="130">
        <f>IF($A413=Y413,"ok","bad")</f>
        <v>2430</v>
      </c>
      <c r="Y413" t="s" s="130">
        <v>3253</v>
      </c>
      <c r="Z413" t="s" s="130">
        <v>2306</v>
      </c>
      <c r="AA413" t="s" s="186">
        <v>2365</v>
      </c>
      <c r="AB413" s="125">
        <f>100*AC413</f>
        <v>14.8283232</v>
      </c>
      <c r="AC413" s="191">
        <v>0.148283232</v>
      </c>
      <c r="AD413" t="s" s="187">
        <v>31</v>
      </c>
      <c r="AE413" s="125">
        <v>6.4199855</v>
      </c>
      <c r="AF413" s="191">
        <v>0.064199855</v>
      </c>
      <c r="AG413" s="169"/>
      <c r="AH413" s="173">
        <v>77039</v>
      </c>
      <c r="AI413" s="173">
        <v>50997</v>
      </c>
      <c r="AJ413" s="173">
        <v>178</v>
      </c>
      <c r="AK413" s="173">
        <v>3949</v>
      </c>
      <c r="AL413" s="173">
        <v>16570</v>
      </c>
      <c r="AM413" s="175">
        <f>100*AL413/$AI413</f>
        <v>32.4921073788654</v>
      </c>
      <c r="AN413" s="173">
        <f>IF(AM413&gt;$AI$8,1,0)</f>
        <v>0</v>
      </c>
      <c r="AO413" s="175">
        <f>IF($R413=AL$17,AM413,0)</f>
        <v>32.4921073788654</v>
      </c>
      <c r="AP413" s="173">
        <v>20519</v>
      </c>
      <c r="AQ413" s="175">
        <f>100*AP413/$AI413</f>
        <v>40.2357001392239</v>
      </c>
      <c r="AR413" s="173">
        <f>IF(AQ413&gt;$AI$8,1,0)</f>
        <v>0</v>
      </c>
      <c r="AS413" s="175">
        <f>IF($R413=AP$17,AQ413,0)</f>
        <v>0</v>
      </c>
      <c r="AT413" s="173">
        <v>2708</v>
      </c>
      <c r="AU413" s="175">
        <f>100*AT413/$AI413</f>
        <v>5.31011628134988</v>
      </c>
      <c r="AV413" s="173">
        <f>IF(AU413&gt;$AI$8,1,0)</f>
        <v>0</v>
      </c>
      <c r="AW413" s="175">
        <f>IF($R413=AT$17,AU413,0)</f>
        <v>0</v>
      </c>
      <c r="AX413" s="173">
        <v>7562</v>
      </c>
      <c r="AY413" s="175">
        <f>100*AX413/$AI413</f>
        <v>14.8283232347001</v>
      </c>
      <c r="AZ413" s="173">
        <f>IF(AY413&gt;$AI$8,1,0)</f>
        <v>0</v>
      </c>
      <c r="BA413" s="175">
        <f>IF($R413=AX$17,AY413,0)</f>
        <v>0</v>
      </c>
      <c r="BB413" s="173">
        <v>3274</v>
      </c>
      <c r="BC413" s="175">
        <f>100*BB413/$AI413</f>
        <v>6.41998548934251</v>
      </c>
      <c r="BD413" s="173">
        <f>IF(BC413&gt;$AI$8,1,0)</f>
        <v>0</v>
      </c>
      <c r="BE413" s="175">
        <f>IF($R413=BB$17,BC413,0)</f>
        <v>0</v>
      </c>
      <c r="BF413" s="173">
        <v>0</v>
      </c>
      <c r="BG413" s="175">
        <f>100*BF413/$AI413</f>
        <v>0</v>
      </c>
      <c r="BH413" s="173">
        <f>IF(BG413&gt;$AI$8,1,0)</f>
        <v>0</v>
      </c>
      <c r="BI413" s="175">
        <f>IF($R413=BF$17,BG413,0)</f>
        <v>0</v>
      </c>
      <c r="BJ413" s="173">
        <v>0</v>
      </c>
      <c r="BK413" s="175">
        <f>100*BJ413/$AI413</f>
        <v>0</v>
      </c>
      <c r="BL413" s="173">
        <f>IF(BK413&gt;$AI$8,1,0)</f>
        <v>0</v>
      </c>
      <c r="BM413" s="175">
        <f>IF($R413=BJ$17,BK413,0)</f>
        <v>0</v>
      </c>
      <c r="BN413" s="173">
        <v>0</v>
      </c>
      <c r="BO413" s="175">
        <f>100*BN413/$AI413</f>
        <v>0</v>
      </c>
      <c r="BP413" s="173">
        <f>IF(BO413&gt;$AI$8,1,0)</f>
        <v>0</v>
      </c>
      <c r="BQ413" s="175">
        <f>IF($R413=BN$17,BO413,0)</f>
        <v>0</v>
      </c>
      <c r="BR413" s="173">
        <v>0</v>
      </c>
      <c r="BS413" s="175">
        <f>100*BR413/$AI413</f>
        <v>0</v>
      </c>
      <c r="BT413" s="173">
        <f>IF(BS413&gt;$AI$8,1,0)</f>
        <v>0</v>
      </c>
      <c r="BU413" s="175">
        <f>IF($R413=BR$17,BS413,0)</f>
        <v>0</v>
      </c>
      <c r="BV413" s="173">
        <v>0</v>
      </c>
      <c r="BW413" s="175">
        <f>100*BV413/$AI413</f>
        <v>0</v>
      </c>
      <c r="BX413" s="173">
        <f>IF(BW413&gt;$AI$8,1,0)</f>
        <v>0</v>
      </c>
      <c r="BY413" s="175">
        <f>IF($R413=BV$17,BW413,0)</f>
        <v>0</v>
      </c>
      <c r="BZ413" s="173">
        <v>0</v>
      </c>
      <c r="CA413" s="175">
        <f>100*BZ413/$AI413</f>
        <v>0</v>
      </c>
      <c r="CB413" s="173">
        <f>IF(CA413&gt;$AI$8,1,0)</f>
        <v>0</v>
      </c>
      <c r="CC413" s="175">
        <f>IF($R413=BZ$17,CA413,0)</f>
        <v>0</v>
      </c>
      <c r="CD413" s="173">
        <v>0</v>
      </c>
      <c r="CE413" s="175">
        <f>100*CD413/$AI413</f>
        <v>0</v>
      </c>
      <c r="CF413" s="173">
        <f>IF(CE413&gt;$AI$8,1,0)</f>
        <v>0</v>
      </c>
      <c r="CG413" s="175">
        <f>IF($R413=CD$17,CE413,0)</f>
        <v>0</v>
      </c>
      <c r="CH413" s="173">
        <v>0</v>
      </c>
      <c r="CI413" s="175">
        <f>100*CH413/$AI413</f>
        <v>0</v>
      </c>
      <c r="CJ413" s="173">
        <f>IF(CI413&gt;$AI$8,1,0)</f>
        <v>0</v>
      </c>
      <c r="CK413" s="175">
        <f>IF($R413=CH$17,CI413,0)</f>
        <v>0</v>
      </c>
      <c r="CL413" s="173">
        <v>3587</v>
      </c>
      <c r="CM413" s="173">
        <v>0</v>
      </c>
      <c r="CN413" s="176"/>
    </row>
    <row r="414" ht="15.75" customHeight="1">
      <c r="A414" t="s" s="179">
        <v>3255</v>
      </c>
      <c r="B414" t="s" s="180">
        <v>84</v>
      </c>
      <c r="C414" t="s" s="180">
        <v>2297</v>
      </c>
      <c r="D414" t="s" s="181">
        <v>86</v>
      </c>
      <c r="E414" t="s" s="188">
        <v>79</v>
      </c>
      <c r="F414" t="s" s="146">
        <v>80</v>
      </c>
      <c r="G414" t="s" s="146">
        <v>693</v>
      </c>
      <c r="H414" t="s" s="146">
        <v>967</v>
      </c>
      <c r="I414" t="s" s="146">
        <v>49</v>
      </c>
      <c r="J414" t="s" s="146">
        <v>1733</v>
      </c>
      <c r="K414" t="s" s="183">
        <f>_xlfn.IFS(Q414=0,O414,T414=1,R414,U414=1,AA414,V414=1,AD414)</f>
        <v>2943</v>
      </c>
      <c r="L414" s="189">
        <f>_xlfn.IFS(Q414=0,P414,T414=1,S414,U414=1,AB414,V414=1,AE414)</f>
        <v>10.4027283</v>
      </c>
      <c r="M414" t="s" s="146">
        <f>IF(O414="Lab","over","under")</f>
        <v>2429</v>
      </c>
      <c r="N414" s="145">
        <v>0</v>
      </c>
      <c r="O414" t="s" s="184">
        <v>28</v>
      </c>
      <c r="P414" s="147">
        <f>AQ414</f>
        <v>40.4509514293162</v>
      </c>
      <c r="Q414" s="145">
        <f>T414+U414+V414</f>
        <v>1</v>
      </c>
      <c r="R414" t="s" s="185">
        <v>27</v>
      </c>
      <c r="S414" s="147">
        <f>AO414</f>
        <v>24.993483360848</v>
      </c>
      <c r="T414" s="138"/>
      <c r="U414" s="138"/>
      <c r="V414" s="145">
        <v>1</v>
      </c>
      <c r="W414" s="138"/>
      <c r="X414" t="s" s="146">
        <f>IF($A414=Y414,"ok","bad")</f>
        <v>2430</v>
      </c>
      <c r="Y414" t="s" s="146">
        <v>3255</v>
      </c>
      <c r="Z414" t="s" s="146">
        <v>2297</v>
      </c>
      <c r="AA414" t="s" s="186">
        <v>2365</v>
      </c>
      <c r="AB414" s="141">
        <f>100*AC414</f>
        <v>14.6037883</v>
      </c>
      <c r="AC414" s="190">
        <v>0.146037883</v>
      </c>
      <c r="AD414" t="s" s="187">
        <v>31</v>
      </c>
      <c r="AE414" s="141">
        <v>10.4027283</v>
      </c>
      <c r="AF414" s="190">
        <v>0.104027283</v>
      </c>
      <c r="AG414" s="138"/>
      <c r="AH414" s="145">
        <v>74931</v>
      </c>
      <c r="AI414" s="145">
        <v>46036</v>
      </c>
      <c r="AJ414" s="145">
        <v>179</v>
      </c>
      <c r="AK414" s="145">
        <v>7116</v>
      </c>
      <c r="AL414" s="145">
        <v>11506</v>
      </c>
      <c r="AM414" s="148">
        <f>100*AL414/$AI414</f>
        <v>24.993483360848</v>
      </c>
      <c r="AN414" s="145">
        <f>IF(AM414&gt;$AI$8,1,0)</f>
        <v>0</v>
      </c>
      <c r="AO414" s="148">
        <f>IF($R414=AL$17,AM414,0)</f>
        <v>24.993483360848</v>
      </c>
      <c r="AP414" s="145">
        <v>18622</v>
      </c>
      <c r="AQ414" s="148">
        <f>100*AP414/$AI414</f>
        <v>40.4509514293162</v>
      </c>
      <c r="AR414" s="145">
        <f>IF(AQ414&gt;$AI$8,1,0)</f>
        <v>0</v>
      </c>
      <c r="AS414" s="148">
        <f>IF($R414=AP$17,AQ414,0)</f>
        <v>0</v>
      </c>
      <c r="AT414" s="145">
        <v>3986</v>
      </c>
      <c r="AU414" s="148">
        <f>100*AT414/$AI414</f>
        <v>8.658441219914851</v>
      </c>
      <c r="AV414" s="145">
        <f>IF(AU414&gt;$AI$8,1,0)</f>
        <v>0</v>
      </c>
      <c r="AW414" s="148">
        <f>IF($R414=AT$17,AU414,0)</f>
        <v>0</v>
      </c>
      <c r="AX414" s="145">
        <v>6723</v>
      </c>
      <c r="AY414" s="148">
        <f>100*AX414/$AI414</f>
        <v>14.6037883395603</v>
      </c>
      <c r="AZ414" s="145">
        <f>IF(AY414&gt;$AI$8,1,0)</f>
        <v>0</v>
      </c>
      <c r="BA414" s="148">
        <f>IF($R414=AX$17,AY414,0)</f>
        <v>0</v>
      </c>
      <c r="BB414" s="145">
        <v>4789</v>
      </c>
      <c r="BC414" s="148">
        <f>100*BB414/$AI414</f>
        <v>10.4027282995916</v>
      </c>
      <c r="BD414" s="145">
        <f>IF(BC414&gt;$AI$8,1,0)</f>
        <v>0</v>
      </c>
      <c r="BE414" s="148">
        <f>IF($R414=BB$17,BC414,0)</f>
        <v>0</v>
      </c>
      <c r="BF414" s="145">
        <v>0</v>
      </c>
      <c r="BG414" s="148">
        <f>100*BF414/$AI414</f>
        <v>0</v>
      </c>
      <c r="BH414" s="145">
        <f>IF(BG414&gt;$AI$8,1,0)</f>
        <v>0</v>
      </c>
      <c r="BI414" s="148">
        <f>IF($R414=BF$17,BG414,0)</f>
        <v>0</v>
      </c>
      <c r="BJ414" s="145">
        <v>0</v>
      </c>
      <c r="BK414" s="148">
        <f>100*BJ414/$AI414</f>
        <v>0</v>
      </c>
      <c r="BL414" s="145">
        <f>IF(BK414&gt;$AI$8,1,0)</f>
        <v>0</v>
      </c>
      <c r="BM414" s="148">
        <f>IF($R414=BJ$17,BK414,0)</f>
        <v>0</v>
      </c>
      <c r="BN414" s="145">
        <v>0</v>
      </c>
      <c r="BO414" s="148">
        <f>100*BN414/$AI414</f>
        <v>0</v>
      </c>
      <c r="BP414" s="145">
        <f>IF(BO414&gt;$AI$8,1,0)</f>
        <v>0</v>
      </c>
      <c r="BQ414" s="148">
        <f>IF($R414=BN$17,BO414,0)</f>
        <v>0</v>
      </c>
      <c r="BR414" s="145">
        <v>0</v>
      </c>
      <c r="BS414" s="148">
        <f>100*BR414/$AI414</f>
        <v>0</v>
      </c>
      <c r="BT414" s="145">
        <f>IF(BS414&gt;$AI$8,1,0)</f>
        <v>0</v>
      </c>
      <c r="BU414" s="148">
        <f>IF($R414=BR$17,BS414,0)</f>
        <v>0</v>
      </c>
      <c r="BV414" s="145">
        <v>0</v>
      </c>
      <c r="BW414" s="148">
        <f>100*BV414/$AI414</f>
        <v>0</v>
      </c>
      <c r="BX414" s="145">
        <f>IF(BW414&gt;$AI$8,1,0)</f>
        <v>0</v>
      </c>
      <c r="BY414" s="148">
        <f>IF($R414=BV$17,BW414,0)</f>
        <v>0</v>
      </c>
      <c r="BZ414" s="145">
        <v>0</v>
      </c>
      <c r="CA414" s="148">
        <f>100*BZ414/$AI414</f>
        <v>0</v>
      </c>
      <c r="CB414" s="145">
        <f>IF(CA414&gt;$AI$8,1,0)</f>
        <v>0</v>
      </c>
      <c r="CC414" s="148">
        <f>IF($R414=BZ$17,CA414,0)</f>
        <v>0</v>
      </c>
      <c r="CD414" s="145">
        <v>0</v>
      </c>
      <c r="CE414" s="148">
        <f>100*CD414/$AI414</f>
        <v>0</v>
      </c>
      <c r="CF414" s="145">
        <f>IF(CE414&gt;$AI$8,1,0)</f>
        <v>0</v>
      </c>
      <c r="CG414" s="148">
        <f>IF($R414=CD$17,CE414,0)</f>
        <v>0</v>
      </c>
      <c r="CH414" s="145">
        <v>0</v>
      </c>
      <c r="CI414" s="148">
        <f>100*CH414/$AI414</f>
        <v>0</v>
      </c>
      <c r="CJ414" s="145">
        <f>IF(CI414&gt;$AI$8,1,0)</f>
        <v>0</v>
      </c>
      <c r="CK414" s="148">
        <f>IF($R414=CH$17,CI414,0)</f>
        <v>0</v>
      </c>
      <c r="CL414" s="145">
        <v>1405</v>
      </c>
      <c r="CM414" s="145">
        <v>0</v>
      </c>
      <c r="CN414" s="149"/>
    </row>
    <row r="415" ht="15.75" customHeight="1">
      <c r="A415" t="s" s="179">
        <v>3256</v>
      </c>
      <c r="B415" t="s" s="180">
        <v>197</v>
      </c>
      <c r="C415" t="s" s="180">
        <v>3257</v>
      </c>
      <c r="D415" t="s" s="181">
        <v>200</v>
      </c>
      <c r="E415" t="s" s="182">
        <v>79</v>
      </c>
      <c r="F415" t="s" s="130">
        <v>46</v>
      </c>
      <c r="G415" t="s" s="130">
        <v>588</v>
      </c>
      <c r="H415" t="s" s="130">
        <v>1634</v>
      </c>
      <c r="I415" t="s" s="130">
        <v>49</v>
      </c>
      <c r="J415" t="s" s="130">
        <v>1733</v>
      </c>
      <c r="K415" t="s" s="183">
        <f>_xlfn.IFS(Q415=0,O415,T415=1,R415,U415=1,AA415,V415=1,AD415)</f>
        <v>27</v>
      </c>
      <c r="L415" s="189">
        <f>_xlfn.IFS(Q415=0,P415,T415=1,S415,U415=1,AB415,V415=1,AE415)</f>
        <v>30.161369193154</v>
      </c>
      <c r="M415" t="s" s="130">
        <f>IF(O415="Lab","over","under")</f>
        <v>2429</v>
      </c>
      <c r="N415" s="173">
        <v>0</v>
      </c>
      <c r="O415" t="s" s="184">
        <v>28</v>
      </c>
      <c r="P415" s="131">
        <f>AQ415</f>
        <v>40.5652811735941</v>
      </c>
      <c r="Q415" s="173">
        <f>T415+U415+V415</f>
        <v>1</v>
      </c>
      <c r="R415" t="s" s="185">
        <v>27</v>
      </c>
      <c r="S415" s="131">
        <f>AO415</f>
        <v>30.161369193154</v>
      </c>
      <c r="T415" s="173">
        <v>1</v>
      </c>
      <c r="U415" s="169"/>
      <c r="V415" s="169"/>
      <c r="W415" s="169"/>
      <c r="X415" t="s" s="130">
        <f>IF($A415=Y415,"ok","bad")</f>
        <v>2430</v>
      </c>
      <c r="Y415" t="s" s="130">
        <v>3256</v>
      </c>
      <c r="Z415" t="s" s="130">
        <v>3257</v>
      </c>
      <c r="AA415" t="s" s="186">
        <v>2365</v>
      </c>
      <c r="AB415" s="125">
        <f>100*AC415</f>
        <v>14.5212714</v>
      </c>
      <c r="AC415" s="191">
        <v>0.145212714</v>
      </c>
      <c r="AD415" t="s" s="187">
        <v>29</v>
      </c>
      <c r="AE415" s="125">
        <v>7.5853301</v>
      </c>
      <c r="AF415" s="191">
        <v>0.075853301</v>
      </c>
      <c r="AG415" s="169"/>
      <c r="AH415" s="173">
        <v>73889</v>
      </c>
      <c r="AI415" s="173">
        <v>51125</v>
      </c>
      <c r="AJ415" s="173">
        <v>142</v>
      </c>
      <c r="AK415" s="173">
        <v>5319</v>
      </c>
      <c r="AL415" s="173">
        <v>15420</v>
      </c>
      <c r="AM415" s="175">
        <f>100*AL415/$AI415</f>
        <v>30.161369193154</v>
      </c>
      <c r="AN415" s="173">
        <f>IF(AM415&gt;$AI$8,1,0)</f>
        <v>0</v>
      </c>
      <c r="AO415" s="175">
        <f>IF($R415=AL$17,AM415,0)</f>
        <v>30.161369193154</v>
      </c>
      <c r="AP415" s="173">
        <v>20739</v>
      </c>
      <c r="AQ415" s="175">
        <f>100*AP415/$AI415</f>
        <v>40.5652811735941</v>
      </c>
      <c r="AR415" s="173">
        <f>IF(AQ415&gt;$AI$8,1,0)</f>
        <v>0</v>
      </c>
      <c r="AS415" s="175">
        <f>IF($R415=AP$17,AQ415,0)</f>
        <v>0</v>
      </c>
      <c r="AT415" s="173">
        <v>3878</v>
      </c>
      <c r="AU415" s="175">
        <f>100*AT415/$AI415</f>
        <v>7.58533007334963</v>
      </c>
      <c r="AV415" s="173">
        <f>IF(AU415&gt;$AI$8,1,0)</f>
        <v>0</v>
      </c>
      <c r="AW415" s="175">
        <f>IF($R415=AT$17,AU415,0)</f>
        <v>0</v>
      </c>
      <c r="AX415" s="173">
        <v>7424</v>
      </c>
      <c r="AY415" s="175">
        <f>100*AX415/$AI415</f>
        <v>14.521271393643</v>
      </c>
      <c r="AZ415" s="173">
        <f>IF(AY415&gt;$AI$8,1,0)</f>
        <v>0</v>
      </c>
      <c r="BA415" s="175">
        <f>IF($R415=AX$17,AY415,0)</f>
        <v>0</v>
      </c>
      <c r="BB415" s="173">
        <v>3222</v>
      </c>
      <c r="BC415" s="175">
        <f>100*BB415/$AI415</f>
        <v>6.30220048899756</v>
      </c>
      <c r="BD415" s="173">
        <f>IF(BC415&gt;$AI$8,1,0)</f>
        <v>0</v>
      </c>
      <c r="BE415" s="175">
        <f>IF($R415=BB$17,BC415,0)</f>
        <v>0</v>
      </c>
      <c r="BF415" s="173">
        <v>0</v>
      </c>
      <c r="BG415" s="175">
        <f>100*BF415/$AI415</f>
        <v>0</v>
      </c>
      <c r="BH415" s="173">
        <f>IF(BG415&gt;$AI$8,1,0)</f>
        <v>0</v>
      </c>
      <c r="BI415" s="175">
        <f>IF($R415=BF$17,BG415,0)</f>
        <v>0</v>
      </c>
      <c r="BJ415" s="173">
        <v>0</v>
      </c>
      <c r="BK415" s="175">
        <f>100*BJ415/$AI415</f>
        <v>0</v>
      </c>
      <c r="BL415" s="173">
        <f>IF(BK415&gt;$AI$8,1,0)</f>
        <v>0</v>
      </c>
      <c r="BM415" s="175">
        <f>IF($R415=BJ$17,BK415,0)</f>
        <v>0</v>
      </c>
      <c r="BN415" s="173">
        <v>0</v>
      </c>
      <c r="BO415" s="175">
        <f>100*BN415/$AI415</f>
        <v>0</v>
      </c>
      <c r="BP415" s="173">
        <f>IF(BO415&gt;$AI$8,1,0)</f>
        <v>0</v>
      </c>
      <c r="BQ415" s="175">
        <f>IF($R415=BN$17,BO415,0)</f>
        <v>0</v>
      </c>
      <c r="BR415" s="173">
        <v>0</v>
      </c>
      <c r="BS415" s="175">
        <f>100*BR415/$AI415</f>
        <v>0</v>
      </c>
      <c r="BT415" s="173">
        <f>IF(BS415&gt;$AI$8,1,0)</f>
        <v>0</v>
      </c>
      <c r="BU415" s="175">
        <f>IF($R415=BR$17,BS415,0)</f>
        <v>0</v>
      </c>
      <c r="BV415" s="173">
        <v>0</v>
      </c>
      <c r="BW415" s="175">
        <f>100*BV415/$AI415</f>
        <v>0</v>
      </c>
      <c r="BX415" s="173">
        <f>IF(BW415&gt;$AI$8,1,0)</f>
        <v>0</v>
      </c>
      <c r="BY415" s="175">
        <f>IF($R415=BV$17,BW415,0)</f>
        <v>0</v>
      </c>
      <c r="BZ415" s="173">
        <v>0</v>
      </c>
      <c r="CA415" s="175">
        <f>100*BZ415/$AI415</f>
        <v>0</v>
      </c>
      <c r="CB415" s="173">
        <f>IF(CA415&gt;$AI$8,1,0)</f>
        <v>0</v>
      </c>
      <c r="CC415" s="175">
        <f>IF($R415=BZ$17,CA415,0)</f>
        <v>0</v>
      </c>
      <c r="CD415" s="173">
        <v>0</v>
      </c>
      <c r="CE415" s="175">
        <f>100*CD415/$AI415</f>
        <v>0</v>
      </c>
      <c r="CF415" s="173">
        <f>IF(CE415&gt;$AI$8,1,0)</f>
        <v>0</v>
      </c>
      <c r="CG415" s="175">
        <f>IF($R415=CD$17,CE415,0)</f>
        <v>0</v>
      </c>
      <c r="CH415" s="173">
        <v>0</v>
      </c>
      <c r="CI415" s="175">
        <f>100*CH415/$AI415</f>
        <v>0</v>
      </c>
      <c r="CJ415" s="173">
        <f>IF(CI415&gt;$AI$8,1,0)</f>
        <v>0</v>
      </c>
      <c r="CK415" s="175">
        <f>IF($R415=CH$17,CI415,0)</f>
        <v>0</v>
      </c>
      <c r="CL415" s="173">
        <v>154</v>
      </c>
      <c r="CM415" s="173">
        <v>0</v>
      </c>
      <c r="CN415" s="176"/>
    </row>
    <row r="416" ht="15.75" customHeight="1">
      <c r="A416" t="s" s="179">
        <v>3258</v>
      </c>
      <c r="B416" t="s" s="180">
        <v>75</v>
      </c>
      <c r="C416" t="s" s="180">
        <v>539</v>
      </c>
      <c r="D416" t="s" s="181">
        <v>78</v>
      </c>
      <c r="E416" t="s" s="188">
        <v>79</v>
      </c>
      <c r="F416" t="s" s="146">
        <v>46</v>
      </c>
      <c r="G416" t="s" s="146">
        <v>768</v>
      </c>
      <c r="H416" t="s" s="146">
        <v>541</v>
      </c>
      <c r="I416" t="s" s="146">
        <v>64</v>
      </c>
      <c r="J416" t="s" s="146">
        <v>50</v>
      </c>
      <c r="K416" t="s" s="183">
        <f>_xlfn.IFS(Q416=0,O416,T416=1,R416,U416=1,AA416,V416=1,AD416)</f>
        <v>2943</v>
      </c>
      <c r="L416" s="189">
        <f>_xlfn.IFS(Q416=0,P416,T416=1,S416,U416=1,AB416,V416=1,AE416)</f>
        <v>12.5341407</v>
      </c>
      <c r="M416" t="s" s="146">
        <f>IF(O416="Lab","over","under")</f>
        <v>2429</v>
      </c>
      <c r="N416" s="145">
        <v>0</v>
      </c>
      <c r="O416" t="s" s="184">
        <v>28</v>
      </c>
      <c r="P416" s="147">
        <f>AQ416</f>
        <v>41.352078084309</v>
      </c>
      <c r="Q416" s="145">
        <f>T416+U416+V416</f>
        <v>1</v>
      </c>
      <c r="R416" t="s" s="185">
        <v>27</v>
      </c>
      <c r="S416" s="147">
        <f>AO416</f>
        <v>23.0314835595266</v>
      </c>
      <c r="T416" s="138"/>
      <c r="U416" s="138"/>
      <c r="V416" s="145">
        <v>1</v>
      </c>
      <c r="W416" s="138"/>
      <c r="X416" t="s" s="146">
        <f>IF($A416=Y416,"ok","bad")</f>
        <v>2430</v>
      </c>
      <c r="Y416" t="s" s="146">
        <v>3258</v>
      </c>
      <c r="Z416" t="s" s="146">
        <v>539</v>
      </c>
      <c r="AA416" t="s" s="186">
        <v>2365</v>
      </c>
      <c r="AB416" s="141">
        <f>100*AC416</f>
        <v>14.4079101</v>
      </c>
      <c r="AC416" s="190">
        <v>0.144079101</v>
      </c>
      <c r="AD416" t="s" s="187">
        <v>31</v>
      </c>
      <c r="AE416" s="141">
        <v>12.5341407</v>
      </c>
      <c r="AF416" s="190">
        <v>0.125341407</v>
      </c>
      <c r="AG416" s="138"/>
      <c r="AH416" s="145">
        <v>71155</v>
      </c>
      <c r="AI416" s="145">
        <v>47231</v>
      </c>
      <c r="AJ416" s="145">
        <v>173</v>
      </c>
      <c r="AK416" s="145">
        <v>8653</v>
      </c>
      <c r="AL416" s="145">
        <v>10878</v>
      </c>
      <c r="AM416" s="148">
        <f>100*AL416/$AI416</f>
        <v>23.0314835595266</v>
      </c>
      <c r="AN416" s="145">
        <f>IF(AM416&gt;$AI$8,1,0)</f>
        <v>0</v>
      </c>
      <c r="AO416" s="148">
        <f>IF($R416=AL$17,AM416,0)</f>
        <v>23.0314835595266</v>
      </c>
      <c r="AP416" s="145">
        <v>19531</v>
      </c>
      <c r="AQ416" s="148">
        <f>100*AP416/$AI416</f>
        <v>41.352078084309</v>
      </c>
      <c r="AR416" s="145">
        <f>IF(AQ416&gt;$AI$8,1,0)</f>
        <v>0</v>
      </c>
      <c r="AS416" s="148">
        <f>IF($R416=AP$17,AQ416,0)</f>
        <v>0</v>
      </c>
      <c r="AT416" s="145">
        <v>3812</v>
      </c>
      <c r="AU416" s="148">
        <f>100*AT416/$AI416</f>
        <v>8.07097033727848</v>
      </c>
      <c r="AV416" s="145">
        <f>IF(AU416&gt;$AI$8,1,0)</f>
        <v>0</v>
      </c>
      <c r="AW416" s="148">
        <f>IF($R416=AT$17,AU416,0)</f>
        <v>0</v>
      </c>
      <c r="AX416" s="145">
        <v>6805</v>
      </c>
      <c r="AY416" s="148">
        <f>100*AX416/$AI416</f>
        <v>14.4079100590714</v>
      </c>
      <c r="AZ416" s="145">
        <f>IF(AY416&gt;$AI$8,1,0)</f>
        <v>0</v>
      </c>
      <c r="BA416" s="148">
        <f>IF($R416=AX$17,AY416,0)</f>
        <v>0</v>
      </c>
      <c r="BB416" s="145">
        <v>5920</v>
      </c>
      <c r="BC416" s="148">
        <f>100*BB416/$AI416</f>
        <v>12.5341407126675</v>
      </c>
      <c r="BD416" s="145">
        <f>IF(BC416&gt;$AI$8,1,0)</f>
        <v>0</v>
      </c>
      <c r="BE416" s="148">
        <f>IF($R416=BB$17,BC416,0)</f>
        <v>0</v>
      </c>
      <c r="BF416" s="145">
        <v>0</v>
      </c>
      <c r="BG416" s="148">
        <f>100*BF416/$AI416</f>
        <v>0</v>
      </c>
      <c r="BH416" s="145">
        <f>IF(BG416&gt;$AI$8,1,0)</f>
        <v>0</v>
      </c>
      <c r="BI416" s="148">
        <f>IF($R416=BF$17,BG416,0)</f>
        <v>0</v>
      </c>
      <c r="BJ416" s="145">
        <v>0</v>
      </c>
      <c r="BK416" s="148">
        <f>100*BJ416/$AI416</f>
        <v>0</v>
      </c>
      <c r="BL416" s="145">
        <f>IF(BK416&gt;$AI$8,1,0)</f>
        <v>0</v>
      </c>
      <c r="BM416" s="148">
        <f>IF($R416=BJ$17,BK416,0)</f>
        <v>0</v>
      </c>
      <c r="BN416" s="145">
        <v>0</v>
      </c>
      <c r="BO416" s="148">
        <f>100*BN416/$AI416</f>
        <v>0</v>
      </c>
      <c r="BP416" s="145">
        <f>IF(BO416&gt;$AI$8,1,0)</f>
        <v>0</v>
      </c>
      <c r="BQ416" s="148">
        <f>IF($R416=BN$17,BO416,0)</f>
        <v>0</v>
      </c>
      <c r="BR416" s="145">
        <v>0</v>
      </c>
      <c r="BS416" s="148">
        <f>100*BR416/$AI416</f>
        <v>0</v>
      </c>
      <c r="BT416" s="145">
        <f>IF(BS416&gt;$AI$8,1,0)</f>
        <v>0</v>
      </c>
      <c r="BU416" s="148">
        <f>IF($R416=BR$17,BS416,0)</f>
        <v>0</v>
      </c>
      <c r="BV416" s="145">
        <v>0</v>
      </c>
      <c r="BW416" s="148">
        <f>100*BV416/$AI416</f>
        <v>0</v>
      </c>
      <c r="BX416" s="145">
        <f>IF(BW416&gt;$AI$8,1,0)</f>
        <v>0</v>
      </c>
      <c r="BY416" s="148">
        <f>IF($R416=BV$17,BW416,0)</f>
        <v>0</v>
      </c>
      <c r="BZ416" s="145">
        <v>0</v>
      </c>
      <c r="CA416" s="148">
        <f>100*BZ416/$AI416</f>
        <v>0</v>
      </c>
      <c r="CB416" s="145">
        <f>IF(CA416&gt;$AI$8,1,0)</f>
        <v>0</v>
      </c>
      <c r="CC416" s="148">
        <f>IF($R416=BZ$17,CA416,0)</f>
        <v>0</v>
      </c>
      <c r="CD416" s="145">
        <v>0</v>
      </c>
      <c r="CE416" s="148">
        <f>100*CD416/$AI416</f>
        <v>0</v>
      </c>
      <c r="CF416" s="145">
        <f>IF(CE416&gt;$AI$8,1,0)</f>
        <v>0</v>
      </c>
      <c r="CG416" s="148">
        <f>IF($R416=CD$17,CE416,0)</f>
        <v>0</v>
      </c>
      <c r="CH416" s="145">
        <v>0</v>
      </c>
      <c r="CI416" s="148">
        <f>100*CH416/$AI416</f>
        <v>0</v>
      </c>
      <c r="CJ416" s="145">
        <f>IF(CI416&gt;$AI$8,1,0)</f>
        <v>0</v>
      </c>
      <c r="CK416" s="148">
        <f>IF($R416=CH$17,CI416,0)</f>
        <v>0</v>
      </c>
      <c r="CL416" s="145">
        <v>0</v>
      </c>
      <c r="CM416" s="145">
        <v>0</v>
      </c>
      <c r="CN416" s="149"/>
    </row>
    <row r="417" ht="15.75" customHeight="1">
      <c r="A417" t="s" s="179">
        <v>3259</v>
      </c>
      <c r="B417" t="s" s="180">
        <v>160</v>
      </c>
      <c r="C417" t="s" s="180">
        <v>2137</v>
      </c>
      <c r="D417" t="s" s="181">
        <v>162</v>
      </c>
      <c r="E417" t="s" s="182">
        <v>79</v>
      </c>
      <c r="F417" t="s" s="130">
        <v>80</v>
      </c>
      <c r="G417" t="s" s="130">
        <v>761</v>
      </c>
      <c r="H417" t="s" s="130">
        <v>3260</v>
      </c>
      <c r="I417" t="s" s="130">
        <v>49</v>
      </c>
      <c r="J417" t="s" s="130">
        <v>1733</v>
      </c>
      <c r="K417" t="s" s="183">
        <f>_xlfn.IFS(Q417=0,O417,T417=1,R417,U417=1,AA417,V417=1,AD417)</f>
        <v>2943</v>
      </c>
      <c r="L417" s="189">
        <f>_xlfn.IFS(Q417=0,P417,T417=1,S417,U417=1,AB417,V417=1,AE417)</f>
        <v>9.482946399999999</v>
      </c>
      <c r="M417" t="s" s="130">
        <f>IF(O417="Lab","over","under")</f>
        <v>2429</v>
      </c>
      <c r="N417" s="173">
        <v>0</v>
      </c>
      <c r="O417" t="s" s="184">
        <v>28</v>
      </c>
      <c r="P417" s="131">
        <f>AQ417</f>
        <v>36.152371825587</v>
      </c>
      <c r="Q417" s="173">
        <f>T417+U417+V417</f>
        <v>1</v>
      </c>
      <c r="R417" t="s" s="185">
        <v>27</v>
      </c>
      <c r="S417" s="210">
        <f>AO417</f>
        <v>34.8738946726489</v>
      </c>
      <c r="T417" s="173">
        <v>0</v>
      </c>
      <c r="U417" s="169"/>
      <c r="V417" s="173">
        <v>1</v>
      </c>
      <c r="W417" s="169"/>
      <c r="X417" t="s" s="130">
        <f>IF($A417=Y417,"ok","bad")</f>
        <v>2430</v>
      </c>
      <c r="Y417" t="s" s="130">
        <v>3259</v>
      </c>
      <c r="Z417" t="s" s="130">
        <v>2137</v>
      </c>
      <c r="AA417" t="s" s="186">
        <v>2365</v>
      </c>
      <c r="AB417" s="125">
        <f>100*AC417</f>
        <v>14.3964804</v>
      </c>
      <c r="AC417" s="191">
        <v>0.143964804</v>
      </c>
      <c r="AD417" t="s" s="187">
        <v>31</v>
      </c>
      <c r="AE417" s="125">
        <v>9.482946399999999</v>
      </c>
      <c r="AF417" s="191">
        <v>0.094829464</v>
      </c>
      <c r="AG417" s="169"/>
      <c r="AH417" s="173">
        <v>74745</v>
      </c>
      <c r="AI417" s="173">
        <v>45914</v>
      </c>
      <c r="AJ417" s="173">
        <v>175</v>
      </c>
      <c r="AK417" s="173">
        <v>587</v>
      </c>
      <c r="AL417" s="173">
        <v>16012</v>
      </c>
      <c r="AM417" s="175">
        <f>100*AL417/$AI417</f>
        <v>34.8738946726489</v>
      </c>
      <c r="AN417" s="173">
        <f>IF(AM417&gt;$AI$8,1,0)</f>
        <v>0</v>
      </c>
      <c r="AO417" s="175">
        <f>IF($R417=AL$17,AM417,0)</f>
        <v>34.8738946726489</v>
      </c>
      <c r="AP417" s="173">
        <v>16599</v>
      </c>
      <c r="AQ417" s="175">
        <f>100*AP417/$AI417</f>
        <v>36.152371825587</v>
      </c>
      <c r="AR417" s="173">
        <f>IF(AQ417&gt;$AI$8,1,0)</f>
        <v>0</v>
      </c>
      <c r="AS417" s="175">
        <f>IF($R417=AP$17,AQ417,0)</f>
        <v>0</v>
      </c>
      <c r="AT417" s="173">
        <v>1752</v>
      </c>
      <c r="AU417" s="175">
        <f>100*AT417/$AI417</f>
        <v>3.81582959445921</v>
      </c>
      <c r="AV417" s="173">
        <f>IF(AU417&gt;$AI$8,1,0)</f>
        <v>0</v>
      </c>
      <c r="AW417" s="175">
        <f>IF($R417=AT$17,AU417,0)</f>
        <v>0</v>
      </c>
      <c r="AX417" s="173">
        <v>6610</v>
      </c>
      <c r="AY417" s="175">
        <f>100*AX417/$AI417</f>
        <v>14.3964803763558</v>
      </c>
      <c r="AZ417" s="173">
        <f>IF(AY417&gt;$AI$8,1,0)</f>
        <v>0</v>
      </c>
      <c r="BA417" s="175">
        <f>IF($R417=AX$17,AY417,0)</f>
        <v>0</v>
      </c>
      <c r="BB417" s="173">
        <v>4354</v>
      </c>
      <c r="BC417" s="175">
        <f>100*BB417/$AI417</f>
        <v>9.482946378011061</v>
      </c>
      <c r="BD417" s="173">
        <f>IF(BC417&gt;$AI$8,1,0)</f>
        <v>0</v>
      </c>
      <c r="BE417" s="175">
        <f>IF($R417=BB$17,BC417,0)</f>
        <v>0</v>
      </c>
      <c r="BF417" s="173">
        <v>0</v>
      </c>
      <c r="BG417" s="175">
        <f>100*BF417/$AI417</f>
        <v>0</v>
      </c>
      <c r="BH417" s="173">
        <f>IF(BG417&gt;$AI$8,1,0)</f>
        <v>0</v>
      </c>
      <c r="BI417" s="175">
        <f>IF($R417=BF$17,BG417,0)</f>
        <v>0</v>
      </c>
      <c r="BJ417" s="173">
        <v>0</v>
      </c>
      <c r="BK417" s="175">
        <f>100*BJ417/$AI417</f>
        <v>0</v>
      </c>
      <c r="BL417" s="173">
        <f>IF(BK417&gt;$AI$8,1,0)</f>
        <v>0</v>
      </c>
      <c r="BM417" s="175">
        <f>IF($R417=BJ$17,BK417,0)</f>
        <v>0</v>
      </c>
      <c r="BN417" s="173">
        <v>0</v>
      </c>
      <c r="BO417" s="175">
        <f>100*BN417/$AI417</f>
        <v>0</v>
      </c>
      <c r="BP417" s="173">
        <f>IF(BO417&gt;$AI$8,1,0)</f>
        <v>0</v>
      </c>
      <c r="BQ417" s="175">
        <f>IF($R417=BN$17,BO417,0)</f>
        <v>0</v>
      </c>
      <c r="BR417" s="173">
        <v>0</v>
      </c>
      <c r="BS417" s="175">
        <f>100*BR417/$AI417</f>
        <v>0</v>
      </c>
      <c r="BT417" s="173">
        <f>IF(BS417&gt;$AI$8,1,0)</f>
        <v>0</v>
      </c>
      <c r="BU417" s="175">
        <f>IF($R417=BR$17,BS417,0)</f>
        <v>0</v>
      </c>
      <c r="BV417" s="173">
        <v>0</v>
      </c>
      <c r="BW417" s="175">
        <f>100*BV417/$AI417</f>
        <v>0</v>
      </c>
      <c r="BX417" s="173">
        <f>IF(BW417&gt;$AI$8,1,0)</f>
        <v>0</v>
      </c>
      <c r="BY417" s="175">
        <f>IF($R417=BV$17,BW417,0)</f>
        <v>0</v>
      </c>
      <c r="BZ417" s="173">
        <v>0</v>
      </c>
      <c r="CA417" s="175">
        <f>100*BZ417/$AI417</f>
        <v>0</v>
      </c>
      <c r="CB417" s="173">
        <f>IF(CA417&gt;$AI$8,1,0)</f>
        <v>0</v>
      </c>
      <c r="CC417" s="175">
        <f>IF($R417=BZ$17,CA417,0)</f>
        <v>0</v>
      </c>
      <c r="CD417" s="173">
        <v>0</v>
      </c>
      <c r="CE417" s="175">
        <f>100*CD417/$AI417</f>
        <v>0</v>
      </c>
      <c r="CF417" s="173">
        <f>IF(CE417&gt;$AI$8,1,0)</f>
        <v>0</v>
      </c>
      <c r="CG417" s="175">
        <f>IF($R417=CD$17,CE417,0)</f>
        <v>0</v>
      </c>
      <c r="CH417" s="173">
        <v>0</v>
      </c>
      <c r="CI417" s="175">
        <f>100*CH417/$AI417</f>
        <v>0</v>
      </c>
      <c r="CJ417" s="173">
        <f>IF(CI417&gt;$AI$8,1,0)</f>
        <v>0</v>
      </c>
      <c r="CK417" s="175">
        <f>IF($R417=CH$17,CI417,0)</f>
        <v>0</v>
      </c>
      <c r="CL417" s="173">
        <v>823</v>
      </c>
      <c r="CM417" s="173">
        <v>0</v>
      </c>
      <c r="CN417" s="176"/>
    </row>
    <row r="418" ht="20.7" customHeight="1">
      <c r="A418" t="s" s="179">
        <v>3261</v>
      </c>
      <c r="B418" t="s" s="180">
        <v>90</v>
      </c>
      <c r="C418" t="s" s="180">
        <v>1726</v>
      </c>
      <c r="D418" t="s" s="181">
        <v>93</v>
      </c>
      <c r="E418" t="s" s="188">
        <v>79</v>
      </c>
      <c r="F418" t="s" s="146">
        <v>80</v>
      </c>
      <c r="G418" t="s" s="146">
        <v>98</v>
      </c>
      <c r="H418" t="s" s="146">
        <v>1727</v>
      </c>
      <c r="I418" t="s" s="146">
        <v>49</v>
      </c>
      <c r="J418" t="s" s="146">
        <v>50</v>
      </c>
      <c r="K418" t="s" s="183">
        <f>_xlfn.IFS(Q418=0,O418,T418=1,R418,U418=1,AA418,V418=1,AD418)</f>
        <v>2365</v>
      </c>
      <c r="L418" s="189">
        <f>_xlfn.IFS(Q418=0,P418,T418=1,S418,U418=1,AB418,V418=1,AE418)</f>
        <v>14.3475108</v>
      </c>
      <c r="M418" t="s" s="146">
        <f>IF(O418="Lab","over","under")</f>
        <v>2429</v>
      </c>
      <c r="N418" s="145">
        <v>0</v>
      </c>
      <c r="O418" t="s" s="184">
        <v>28</v>
      </c>
      <c r="P418" s="147">
        <f>AQ418</f>
        <v>35.0211286975221</v>
      </c>
      <c r="Q418" s="145">
        <f>T418+U418+V418</f>
        <v>1</v>
      </c>
      <c r="R418" t="s" s="197">
        <v>217</v>
      </c>
      <c r="S418" s="211">
        <f>100*0.217913135</f>
        <v>21.7913135</v>
      </c>
      <c r="T418" s="277"/>
      <c r="U418" s="145">
        <v>1</v>
      </c>
      <c r="V418" s="138"/>
      <c r="W418" s="138"/>
      <c r="X418" t="s" s="146">
        <f>IF($A418=Y418,"ok","bad")</f>
        <v>2430</v>
      </c>
      <c r="Y418" t="s" s="146">
        <v>3261</v>
      </c>
      <c r="Z418" t="s" s="146">
        <v>1726</v>
      </c>
      <c r="AA418" t="s" s="186">
        <v>2365</v>
      </c>
      <c r="AB418" s="141">
        <f>100*AC418</f>
        <v>14.3475108</v>
      </c>
      <c r="AC418" s="190">
        <v>0.143475108</v>
      </c>
      <c r="AD418" t="s" s="187">
        <v>27</v>
      </c>
      <c r="AE418" s="141">
        <v>13.0322806</v>
      </c>
      <c r="AF418" s="190">
        <v>0.130322806</v>
      </c>
      <c r="AG418" s="138"/>
      <c r="AH418" s="145">
        <v>77400</v>
      </c>
      <c r="AI418" s="145">
        <v>39993</v>
      </c>
      <c r="AJ418" s="145">
        <v>139</v>
      </c>
      <c r="AK418" s="145">
        <v>5291</v>
      </c>
      <c r="AL418" s="145">
        <v>5212</v>
      </c>
      <c r="AM418" s="148">
        <f>100*AL418/$AI418</f>
        <v>13.0322806491136</v>
      </c>
      <c r="AN418" s="145">
        <f>IF(AM418&gt;$AI$8,1,0)</f>
        <v>0</v>
      </c>
      <c r="AO418" s="148">
        <f>IF($R418=AL$17,AM418,0)</f>
        <v>0</v>
      </c>
      <c r="AP418" s="145">
        <v>14006</v>
      </c>
      <c r="AQ418" s="148">
        <f>100*AP418/$AI418</f>
        <v>35.0211286975221</v>
      </c>
      <c r="AR418" s="145">
        <f>IF(AQ418&gt;$AI$8,1,0)</f>
        <v>0</v>
      </c>
      <c r="AS418" s="148">
        <f>IF($R418=AP$17,AQ418,0)</f>
        <v>0</v>
      </c>
      <c r="AT418" s="145">
        <v>3195</v>
      </c>
      <c r="AU418" s="148">
        <f>100*AT418/$AI418</f>
        <v>7.988898057160</v>
      </c>
      <c r="AV418" s="145">
        <f>IF(AU418&gt;$AI$8,1,0)</f>
        <v>0</v>
      </c>
      <c r="AW418" s="148">
        <f>IF($R418=AT$17,AU418,0)</f>
        <v>0</v>
      </c>
      <c r="AX418" s="145">
        <v>5738</v>
      </c>
      <c r="AY418" s="148">
        <f>100*AX418/$AI418</f>
        <v>14.3475108143925</v>
      </c>
      <c r="AZ418" s="145">
        <f>IF(AY418&gt;$AI$8,1,0)</f>
        <v>0</v>
      </c>
      <c r="BA418" s="148">
        <f>IF($R418=AX$17,AY418,0)</f>
        <v>0</v>
      </c>
      <c r="BB418" s="145">
        <v>1751</v>
      </c>
      <c r="BC418" s="148">
        <f>100*BB418/$AI418</f>
        <v>4.3782661965844</v>
      </c>
      <c r="BD418" s="145">
        <f>IF(BC418&gt;$AI$8,1,0)</f>
        <v>0</v>
      </c>
      <c r="BE418" s="148">
        <f>IF($R418=BB$17,BC418,0)</f>
        <v>0</v>
      </c>
      <c r="BF418" s="145">
        <v>0</v>
      </c>
      <c r="BG418" s="148">
        <f>100*BF418/$AI418</f>
        <v>0</v>
      </c>
      <c r="BH418" s="145">
        <f>IF(BG418&gt;$AI$8,1,0)</f>
        <v>0</v>
      </c>
      <c r="BI418" s="148">
        <f>IF($R418=BF$17,BG418,0)</f>
        <v>0</v>
      </c>
      <c r="BJ418" s="145">
        <v>0</v>
      </c>
      <c r="BK418" s="148">
        <f>100*BJ418/$AI418</f>
        <v>0</v>
      </c>
      <c r="BL418" s="145">
        <f>IF(BK418&gt;$AI$8,1,0)</f>
        <v>0</v>
      </c>
      <c r="BM418" s="148">
        <f>IF($R418=BJ$17,BK418,0)</f>
        <v>0</v>
      </c>
      <c r="BN418" s="145">
        <v>0</v>
      </c>
      <c r="BO418" s="148">
        <f>100*BN418/$AI418</f>
        <v>0</v>
      </c>
      <c r="BP418" s="145">
        <f>IF(BO418&gt;$AI$8,1,0)</f>
        <v>0</v>
      </c>
      <c r="BQ418" s="148">
        <f>IF($R418=BN$17,BO418,0)</f>
        <v>0</v>
      </c>
      <c r="BR418" s="145">
        <v>0</v>
      </c>
      <c r="BS418" s="148">
        <f>100*BR418/$AI418</f>
        <v>0</v>
      </c>
      <c r="BT418" s="145">
        <f>IF(BS418&gt;$AI$8,1,0)</f>
        <v>0</v>
      </c>
      <c r="BU418" s="148">
        <f>IF($R418=BR$17,BS418,0)</f>
        <v>0</v>
      </c>
      <c r="BV418" s="145">
        <v>0</v>
      </c>
      <c r="BW418" s="148">
        <f>100*BV418/$AI418</f>
        <v>0</v>
      </c>
      <c r="BX418" s="145">
        <f>IF(BW418&gt;$AI$8,1,0)</f>
        <v>0</v>
      </c>
      <c r="BY418" s="148">
        <f>IF($R418=BV$17,BW418,0)</f>
        <v>0</v>
      </c>
      <c r="BZ418" s="145">
        <v>0</v>
      </c>
      <c r="CA418" s="148">
        <f>100*BZ418/$AI418</f>
        <v>0</v>
      </c>
      <c r="CB418" s="145">
        <f>IF(CA418&gt;$AI$8,1,0)</f>
        <v>0</v>
      </c>
      <c r="CC418" s="148">
        <f>IF($R418=BZ$17,CA418,0)</f>
        <v>0</v>
      </c>
      <c r="CD418" s="145">
        <v>0</v>
      </c>
      <c r="CE418" s="148">
        <f>100*CD418/$AI418</f>
        <v>0</v>
      </c>
      <c r="CF418" s="145">
        <f>IF(CE418&gt;$AI$8,1,0)</f>
        <v>0</v>
      </c>
      <c r="CG418" s="148">
        <f>IF($R418=CD$17,CE418,0)</f>
        <v>0</v>
      </c>
      <c r="CH418" s="145">
        <v>0</v>
      </c>
      <c r="CI418" s="148">
        <f>100*CH418/$AI418</f>
        <v>0</v>
      </c>
      <c r="CJ418" s="145">
        <f>IF(CI418&gt;$AI$8,1,0)</f>
        <v>0</v>
      </c>
      <c r="CK418" s="148">
        <f>IF($R418=CH$17,CI418,0)</f>
        <v>0</v>
      </c>
      <c r="CL418" s="145">
        <v>0</v>
      </c>
      <c r="CM418" s="145">
        <v>0</v>
      </c>
      <c r="CN418" s="149"/>
    </row>
    <row r="419" ht="15.75" customHeight="1">
      <c r="A419" t="s" s="179">
        <v>3262</v>
      </c>
      <c r="B419" t="s" s="180">
        <v>84</v>
      </c>
      <c r="C419" t="s" s="180">
        <v>3263</v>
      </c>
      <c r="D419" t="s" s="181">
        <v>86</v>
      </c>
      <c r="E419" t="s" s="182">
        <v>79</v>
      </c>
      <c r="F419" t="s" s="130">
        <v>80</v>
      </c>
      <c r="G419" t="s" s="130">
        <v>315</v>
      </c>
      <c r="H419" t="s" s="130">
        <v>316</v>
      </c>
      <c r="I419" t="s" s="130">
        <v>64</v>
      </c>
      <c r="J419" t="s" s="130">
        <v>50</v>
      </c>
      <c r="K419" t="s" s="183">
        <f>_xlfn.IFS(Q419=0,O419,T419=1,R419,U419=1,AA419,V419=1,AD419)</f>
        <v>2365</v>
      </c>
      <c r="L419" s="189">
        <f>_xlfn.IFS(Q419=0,P419,T419=1,S419,U419=1,AB419,V419=1,AE419)</f>
        <v>14.002324</v>
      </c>
      <c r="M419" t="s" s="130">
        <f>IF(O419="Lab","over","under")</f>
        <v>2429</v>
      </c>
      <c r="N419" s="173">
        <v>0</v>
      </c>
      <c r="O419" t="s" s="184">
        <v>28</v>
      </c>
      <c r="P419" s="131">
        <f>AQ419</f>
        <v>31.1946657813192</v>
      </c>
      <c r="Q419" s="173">
        <f>T419+U419+V419</f>
        <v>1</v>
      </c>
      <c r="R419" t="s" s="197">
        <v>2484</v>
      </c>
      <c r="S419" s="198">
        <f>100*0.292773351</f>
        <v>29.2773351</v>
      </c>
      <c r="T419" s="199"/>
      <c r="U419" s="173">
        <v>1</v>
      </c>
      <c r="V419" s="169"/>
      <c r="W419" s="169"/>
      <c r="X419" t="s" s="130">
        <f>IF($A419=Y419,"ok","bad")</f>
        <v>2430</v>
      </c>
      <c r="Y419" t="s" s="130">
        <v>3262</v>
      </c>
      <c r="Z419" t="s" s="130">
        <v>3263</v>
      </c>
      <c r="AA419" t="s" s="186">
        <v>2365</v>
      </c>
      <c r="AB419" s="125">
        <f>100*AC419</f>
        <v>14.002324</v>
      </c>
      <c r="AC419" s="191">
        <v>0.14002324</v>
      </c>
      <c r="AD419" t="s" s="187">
        <v>27</v>
      </c>
      <c r="AE419" s="125">
        <v>10.0542275</v>
      </c>
      <c r="AF419" s="191">
        <v>0.100542275</v>
      </c>
      <c r="AG419" s="169"/>
      <c r="AH419" s="173">
        <v>73203</v>
      </c>
      <c r="AI419" s="173">
        <v>36144</v>
      </c>
      <c r="AJ419" s="173">
        <v>128</v>
      </c>
      <c r="AK419" s="173">
        <v>693</v>
      </c>
      <c r="AL419" s="173">
        <v>3634</v>
      </c>
      <c r="AM419" s="175">
        <f>100*AL419/$AI419</f>
        <v>10.0542275343072</v>
      </c>
      <c r="AN419" s="173">
        <f>IF(AM419&gt;$AI$8,1,0)</f>
        <v>0</v>
      </c>
      <c r="AO419" s="175">
        <f>IF($R419=AL$17,AM419,0)</f>
        <v>0</v>
      </c>
      <c r="AP419" s="173">
        <v>11275</v>
      </c>
      <c r="AQ419" s="175">
        <f>100*AP419/$AI419</f>
        <v>31.1946657813192</v>
      </c>
      <c r="AR419" s="173">
        <f>IF(AQ419&gt;$AI$8,1,0)</f>
        <v>0</v>
      </c>
      <c r="AS419" s="175">
        <f>IF($R419=AP$17,AQ419,0)</f>
        <v>0</v>
      </c>
      <c r="AT419" s="173">
        <v>3634</v>
      </c>
      <c r="AU419" s="175">
        <f>100*AT419/$AI419</f>
        <v>10.0542275343072</v>
      </c>
      <c r="AV419" s="173">
        <f>IF(AU419&gt;$AI$8,1,0)</f>
        <v>0</v>
      </c>
      <c r="AW419" s="175">
        <f>IF($R419=AT$17,AU419,0)</f>
        <v>0</v>
      </c>
      <c r="AX419" s="173">
        <v>5061</v>
      </c>
      <c r="AY419" s="175">
        <f>100*AX419/$AI419</f>
        <v>14.0023240371846</v>
      </c>
      <c r="AZ419" s="173">
        <f>IF(AY419&gt;$AI$8,1,0)</f>
        <v>0</v>
      </c>
      <c r="BA419" s="175">
        <f>IF($R419=AX$17,AY419,0)</f>
        <v>0</v>
      </c>
      <c r="BB419" s="173">
        <v>1958</v>
      </c>
      <c r="BC419" s="175">
        <f>100*BB419/$AI419</f>
        <v>5.41722000885347</v>
      </c>
      <c r="BD419" s="173">
        <f>IF(BC419&gt;$AI$8,1,0)</f>
        <v>0</v>
      </c>
      <c r="BE419" s="175">
        <f>IF($R419=BB$17,BC419,0)</f>
        <v>0</v>
      </c>
      <c r="BF419" s="173">
        <v>0</v>
      </c>
      <c r="BG419" s="175">
        <f>100*BF419/$AI419</f>
        <v>0</v>
      </c>
      <c r="BH419" s="173">
        <f>IF(BG419&gt;$AI$8,1,0)</f>
        <v>0</v>
      </c>
      <c r="BI419" s="175">
        <f>IF($R419=BF$17,BG419,0)</f>
        <v>0</v>
      </c>
      <c r="BJ419" s="173">
        <v>0</v>
      </c>
      <c r="BK419" s="175">
        <f>100*BJ419/$AI419</f>
        <v>0</v>
      </c>
      <c r="BL419" s="173">
        <f>IF(BK419&gt;$AI$8,1,0)</f>
        <v>0</v>
      </c>
      <c r="BM419" s="175">
        <f>IF($R419=BJ$17,BK419,0)</f>
        <v>0</v>
      </c>
      <c r="BN419" s="173">
        <v>0</v>
      </c>
      <c r="BO419" s="175">
        <f>100*BN419/$AI419</f>
        <v>0</v>
      </c>
      <c r="BP419" s="173">
        <f>IF(BO419&gt;$AI$8,1,0)</f>
        <v>0</v>
      </c>
      <c r="BQ419" s="175">
        <f>IF($R419=BN$17,BO419,0)</f>
        <v>0</v>
      </c>
      <c r="BR419" s="173">
        <v>0</v>
      </c>
      <c r="BS419" s="175">
        <f>100*BR419/$AI419</f>
        <v>0</v>
      </c>
      <c r="BT419" s="173">
        <f>IF(BS419&gt;$AI$8,1,0)</f>
        <v>0</v>
      </c>
      <c r="BU419" s="175">
        <f>IF($R419=BR$17,BS419,0)</f>
        <v>0</v>
      </c>
      <c r="BV419" s="173">
        <v>0</v>
      </c>
      <c r="BW419" s="175">
        <f>100*BV419/$AI419</f>
        <v>0</v>
      </c>
      <c r="BX419" s="173">
        <f>IF(BW419&gt;$AI$8,1,0)</f>
        <v>0</v>
      </c>
      <c r="BY419" s="175">
        <f>IF($R419=BV$17,BW419,0)</f>
        <v>0</v>
      </c>
      <c r="BZ419" s="173">
        <v>0</v>
      </c>
      <c r="CA419" s="175">
        <f>100*BZ419/$AI419</f>
        <v>0</v>
      </c>
      <c r="CB419" s="173">
        <f>IF(CA419&gt;$AI$8,1,0)</f>
        <v>0</v>
      </c>
      <c r="CC419" s="175">
        <f>IF($R419=BZ$17,CA419,0)</f>
        <v>0</v>
      </c>
      <c r="CD419" s="173">
        <v>0</v>
      </c>
      <c r="CE419" s="175">
        <f>100*CD419/$AI419</f>
        <v>0</v>
      </c>
      <c r="CF419" s="173">
        <f>IF(CE419&gt;$AI$8,1,0)</f>
        <v>0</v>
      </c>
      <c r="CG419" s="175">
        <f>IF($R419=CD$17,CE419,0)</f>
        <v>0</v>
      </c>
      <c r="CH419" s="173">
        <v>0</v>
      </c>
      <c r="CI419" s="175">
        <f>100*CH419/$AI419</f>
        <v>0</v>
      </c>
      <c r="CJ419" s="173">
        <f>IF(CI419&gt;$AI$8,1,0)</f>
        <v>0</v>
      </c>
      <c r="CK419" s="175">
        <f>IF($R419=CH$17,CI419,0)</f>
        <v>0</v>
      </c>
      <c r="CL419" s="173">
        <v>510</v>
      </c>
      <c r="CM419" s="173">
        <v>0</v>
      </c>
      <c r="CN419" s="176"/>
    </row>
    <row r="420" ht="15.75" customHeight="1">
      <c r="A420" t="s" s="179">
        <v>3264</v>
      </c>
      <c r="B420" t="s" s="180">
        <v>197</v>
      </c>
      <c r="C420" t="s" s="180">
        <v>382</v>
      </c>
      <c r="D420" t="s" s="181">
        <v>200</v>
      </c>
      <c r="E420" t="s" s="188">
        <v>79</v>
      </c>
      <c r="F420" t="s" s="146">
        <v>80</v>
      </c>
      <c r="G420" t="s" s="146">
        <v>693</v>
      </c>
      <c r="H420" t="s" s="146">
        <v>790</v>
      </c>
      <c r="I420" t="s" s="146">
        <v>49</v>
      </c>
      <c r="J420" t="s" s="146">
        <v>1733</v>
      </c>
      <c r="K420" t="s" s="183">
        <f>_xlfn.IFS(Q420=0,O420,T420=1,R420,U420=1,AA420,V420=1,AD420)</f>
        <v>27</v>
      </c>
      <c r="L420" s="189">
        <f>_xlfn.IFS(Q420=0,P420,T420=1,S420,U420=1,AB420,V420=1,AE420)</f>
        <v>28.5838343353373</v>
      </c>
      <c r="M420" t="s" s="146">
        <f>IF(O420="Lab","over","under")</f>
        <v>2429</v>
      </c>
      <c r="N420" s="145">
        <v>0</v>
      </c>
      <c r="O420" t="s" s="184">
        <v>28</v>
      </c>
      <c r="P420" s="147">
        <f>AQ420</f>
        <v>40.7837898018259</v>
      </c>
      <c r="Q420" s="145">
        <f>T420+U420+V420</f>
        <v>1</v>
      </c>
      <c r="R420" t="s" s="185">
        <v>27</v>
      </c>
      <c r="S420" s="203">
        <f>AO420</f>
        <v>28.5838343353373</v>
      </c>
      <c r="T420" s="145">
        <v>1</v>
      </c>
      <c r="U420" s="138"/>
      <c r="V420" s="138"/>
      <c r="W420" s="138"/>
      <c r="X420" t="s" s="146">
        <f>IF($A420=Y420,"ok","bad")</f>
        <v>2430</v>
      </c>
      <c r="Y420" t="s" s="146">
        <v>3264</v>
      </c>
      <c r="Z420" t="s" s="146">
        <v>382</v>
      </c>
      <c r="AA420" t="s" s="186">
        <v>2365</v>
      </c>
      <c r="AB420" s="141">
        <f>100*AC420</f>
        <v>13.9568025</v>
      </c>
      <c r="AC420" s="190">
        <v>0.139568025</v>
      </c>
      <c r="AD420" t="s" s="187">
        <v>29</v>
      </c>
      <c r="AE420" s="141">
        <v>6.8626141</v>
      </c>
      <c r="AF420" s="190">
        <v>0.068626141</v>
      </c>
      <c r="AG420" s="138"/>
      <c r="AH420" s="145">
        <v>72354</v>
      </c>
      <c r="AI420" s="145">
        <v>44910</v>
      </c>
      <c r="AJ420" s="145">
        <v>143</v>
      </c>
      <c r="AK420" s="145">
        <v>5479</v>
      </c>
      <c r="AL420" s="145">
        <v>12837</v>
      </c>
      <c r="AM420" s="148">
        <f>100*AL420/$AI420</f>
        <v>28.5838343353373</v>
      </c>
      <c r="AN420" s="145">
        <f>IF(AM420&gt;$AI$8,1,0)</f>
        <v>0</v>
      </c>
      <c r="AO420" s="148">
        <f>IF($R420=AL$17,AM420,0)</f>
        <v>28.5838343353373</v>
      </c>
      <c r="AP420" s="145">
        <v>18316</v>
      </c>
      <c r="AQ420" s="148">
        <f>100*AP420/$AI420</f>
        <v>40.7837898018259</v>
      </c>
      <c r="AR420" s="145">
        <f>IF(AQ420&gt;$AI$8,1,0)</f>
        <v>0</v>
      </c>
      <c r="AS420" s="148">
        <f>IF($R420=AP$17,AQ420,0)</f>
        <v>0</v>
      </c>
      <c r="AT420" s="145">
        <v>3082</v>
      </c>
      <c r="AU420" s="148">
        <f>100*AT420/$AI420</f>
        <v>6.86261411712314</v>
      </c>
      <c r="AV420" s="145">
        <f>IF(AU420&gt;$AI$8,1,0)</f>
        <v>0</v>
      </c>
      <c r="AW420" s="148">
        <f>IF($R420=AT$17,AU420,0)</f>
        <v>0</v>
      </c>
      <c r="AX420" s="145">
        <v>6268</v>
      </c>
      <c r="AY420" s="148">
        <f>100*AX420/$AI420</f>
        <v>13.9568024938766</v>
      </c>
      <c r="AZ420" s="145">
        <f>IF(AY420&gt;$AI$8,1,0)</f>
        <v>0</v>
      </c>
      <c r="BA420" s="148">
        <f>IF($R420=AX$17,AY420,0)</f>
        <v>0</v>
      </c>
      <c r="BB420" s="145">
        <v>2790</v>
      </c>
      <c r="BC420" s="148">
        <f>100*BB420/$AI420</f>
        <v>6.2124248496994</v>
      </c>
      <c r="BD420" s="145">
        <f>IF(BC420&gt;$AI$8,1,0)</f>
        <v>0</v>
      </c>
      <c r="BE420" s="148">
        <f>IF($R420=BB$17,BC420,0)</f>
        <v>0</v>
      </c>
      <c r="BF420" s="145">
        <v>0</v>
      </c>
      <c r="BG420" s="148">
        <f>100*BF420/$AI420</f>
        <v>0</v>
      </c>
      <c r="BH420" s="145">
        <f>IF(BG420&gt;$AI$8,1,0)</f>
        <v>0</v>
      </c>
      <c r="BI420" s="148">
        <f>IF($R420=BF$17,BG420,0)</f>
        <v>0</v>
      </c>
      <c r="BJ420" s="145">
        <v>0</v>
      </c>
      <c r="BK420" s="148">
        <f>100*BJ420/$AI420</f>
        <v>0</v>
      </c>
      <c r="BL420" s="145">
        <f>IF(BK420&gt;$AI$8,1,0)</f>
        <v>0</v>
      </c>
      <c r="BM420" s="148">
        <f>IF($R420=BJ$17,BK420,0)</f>
        <v>0</v>
      </c>
      <c r="BN420" s="145">
        <v>0</v>
      </c>
      <c r="BO420" s="148">
        <f>100*BN420/$AI420</f>
        <v>0</v>
      </c>
      <c r="BP420" s="145">
        <f>IF(BO420&gt;$AI$8,1,0)</f>
        <v>0</v>
      </c>
      <c r="BQ420" s="148">
        <f>IF($R420=BN$17,BO420,0)</f>
        <v>0</v>
      </c>
      <c r="BR420" s="145">
        <v>0</v>
      </c>
      <c r="BS420" s="148">
        <f>100*BR420/$AI420</f>
        <v>0</v>
      </c>
      <c r="BT420" s="145">
        <f>IF(BS420&gt;$AI$8,1,0)</f>
        <v>0</v>
      </c>
      <c r="BU420" s="148">
        <f>IF($R420=BR$17,BS420,0)</f>
        <v>0</v>
      </c>
      <c r="BV420" s="145">
        <v>0</v>
      </c>
      <c r="BW420" s="148">
        <f>100*BV420/$AI420</f>
        <v>0</v>
      </c>
      <c r="BX420" s="145">
        <f>IF(BW420&gt;$AI$8,1,0)</f>
        <v>0</v>
      </c>
      <c r="BY420" s="148">
        <f>IF($R420=BV$17,BW420,0)</f>
        <v>0</v>
      </c>
      <c r="BZ420" s="145">
        <v>0</v>
      </c>
      <c r="CA420" s="148">
        <f>100*BZ420/$AI420</f>
        <v>0</v>
      </c>
      <c r="CB420" s="145">
        <f>IF(CA420&gt;$AI$8,1,0)</f>
        <v>0</v>
      </c>
      <c r="CC420" s="148">
        <f>IF($R420=BZ$17,CA420,0)</f>
        <v>0</v>
      </c>
      <c r="CD420" s="145">
        <v>0</v>
      </c>
      <c r="CE420" s="148">
        <f>100*CD420/$AI420</f>
        <v>0</v>
      </c>
      <c r="CF420" s="145">
        <f>IF(CE420&gt;$AI$8,1,0)</f>
        <v>0</v>
      </c>
      <c r="CG420" s="148">
        <f>IF($R420=CD$17,CE420,0)</f>
        <v>0</v>
      </c>
      <c r="CH420" s="145">
        <v>0</v>
      </c>
      <c r="CI420" s="148">
        <f>100*CH420/$AI420</f>
        <v>0</v>
      </c>
      <c r="CJ420" s="145">
        <f>IF(CI420&gt;$AI$8,1,0)</f>
        <v>0</v>
      </c>
      <c r="CK420" s="148">
        <f>IF($R420=CH$17,CI420,0)</f>
        <v>0</v>
      </c>
      <c r="CL420" s="145">
        <v>0</v>
      </c>
      <c r="CM420" s="145">
        <v>0</v>
      </c>
      <c r="CN420" s="149"/>
    </row>
    <row r="421" ht="15.75" customHeight="1">
      <c r="A421" t="s" s="179">
        <v>3265</v>
      </c>
      <c r="B421" t="s" s="180">
        <v>75</v>
      </c>
      <c r="C421" t="s" s="180">
        <v>3266</v>
      </c>
      <c r="D421" t="s" s="181">
        <v>78</v>
      </c>
      <c r="E421" t="s" s="182">
        <v>79</v>
      </c>
      <c r="F421" t="s" s="130">
        <v>46</v>
      </c>
      <c r="G421" t="s" s="130">
        <v>1850</v>
      </c>
      <c r="H421" t="s" s="130">
        <v>2225</v>
      </c>
      <c r="I421" t="s" s="130">
        <v>64</v>
      </c>
      <c r="J421" t="s" s="130">
        <v>1733</v>
      </c>
      <c r="K421" t="s" s="183">
        <f>_xlfn.IFS(Q421=0,O421,T421=1,R421,U421=1,AA421,V421=1,AD421)</f>
        <v>27</v>
      </c>
      <c r="L421" s="189">
        <f>_xlfn.IFS(Q421=0,P421,T421=1,S421,U421=1,AB421,V421=1,AE421)</f>
        <v>32.0336834869283</v>
      </c>
      <c r="M421" t="s" s="130">
        <f>IF(O421="Lab","over","under")</f>
        <v>2429</v>
      </c>
      <c r="N421" s="173">
        <v>0</v>
      </c>
      <c r="O421" t="s" s="184">
        <v>28</v>
      </c>
      <c r="P421" s="131">
        <f>AQ421</f>
        <v>34.9573585959485</v>
      </c>
      <c r="Q421" s="173">
        <f>T421+U421+V421</f>
        <v>1</v>
      </c>
      <c r="R421" t="s" s="185">
        <v>27</v>
      </c>
      <c r="S421" s="131">
        <f>AO421</f>
        <v>32.0336834869283</v>
      </c>
      <c r="T421" s="173">
        <v>1</v>
      </c>
      <c r="U421" s="169"/>
      <c r="V421" s="169"/>
      <c r="W421" s="169"/>
      <c r="X421" t="s" s="130">
        <f>IF($A421=Y421,"ok","bad")</f>
        <v>2430</v>
      </c>
      <c r="Y421" t="s" s="130">
        <v>3265</v>
      </c>
      <c r="Z421" t="s" s="130">
        <v>3266</v>
      </c>
      <c r="AA421" t="s" s="186">
        <v>2365</v>
      </c>
      <c r="AB421" s="125">
        <f>100*AC421</f>
        <v>13.4476166</v>
      </c>
      <c r="AC421" s="191">
        <v>0.134476166</v>
      </c>
      <c r="AD421" t="s" s="187">
        <v>29</v>
      </c>
      <c r="AE421" s="125">
        <v>10.9621705</v>
      </c>
      <c r="AF421" s="191">
        <v>0.109621705</v>
      </c>
      <c r="AG421" s="169"/>
      <c r="AH421" s="173">
        <v>68781</v>
      </c>
      <c r="AI421" s="173">
        <v>46551</v>
      </c>
      <c r="AJ421" s="173">
        <v>151</v>
      </c>
      <c r="AK421" s="173">
        <v>1361</v>
      </c>
      <c r="AL421" s="173">
        <v>14912</v>
      </c>
      <c r="AM421" s="175">
        <f>100*AL421/$AI421</f>
        <v>32.0336834869283</v>
      </c>
      <c r="AN421" s="173">
        <f>IF(AM421&gt;$AI$8,1,0)</f>
        <v>0</v>
      </c>
      <c r="AO421" s="175">
        <f>IF($R421=AL$17,AM421,0)</f>
        <v>32.0336834869283</v>
      </c>
      <c r="AP421" s="173">
        <v>16273</v>
      </c>
      <c r="AQ421" s="175">
        <f>100*AP421/$AI421</f>
        <v>34.9573585959485</v>
      </c>
      <c r="AR421" s="173">
        <f>IF(AQ421&gt;$AI$8,1,0)</f>
        <v>0</v>
      </c>
      <c r="AS421" s="175">
        <f>IF($R421=AP$17,AQ421,0)</f>
        <v>0</v>
      </c>
      <c r="AT421" s="173">
        <v>5103</v>
      </c>
      <c r="AU421" s="175">
        <f>100*AT421/$AI421</f>
        <v>10.9621705226526</v>
      </c>
      <c r="AV421" s="173">
        <f>IF(AU421&gt;$AI$8,1,0)</f>
        <v>0</v>
      </c>
      <c r="AW421" s="175">
        <f>IF($R421=AT$17,AU421,0)</f>
        <v>0</v>
      </c>
      <c r="AX421" s="173">
        <v>6260</v>
      </c>
      <c r="AY421" s="175">
        <f>100*AX421/$AI421</f>
        <v>13.4476165925544</v>
      </c>
      <c r="AZ421" s="173">
        <f>IF(AY421&gt;$AI$8,1,0)</f>
        <v>0</v>
      </c>
      <c r="BA421" s="175">
        <f>IF($R421=AX$17,AY421,0)</f>
        <v>0</v>
      </c>
      <c r="BB421" s="173">
        <v>3169</v>
      </c>
      <c r="BC421" s="175">
        <f>100*BB421/$AI421</f>
        <v>6.80758737728513</v>
      </c>
      <c r="BD421" s="173">
        <f>IF(BC421&gt;$AI$8,1,0)</f>
        <v>0</v>
      </c>
      <c r="BE421" s="175">
        <f>IF($R421=BB$17,BC421,0)</f>
        <v>0</v>
      </c>
      <c r="BF421" s="173">
        <v>0</v>
      </c>
      <c r="BG421" s="175">
        <f>100*BF421/$AI421</f>
        <v>0</v>
      </c>
      <c r="BH421" s="173">
        <f>IF(BG421&gt;$AI$8,1,0)</f>
        <v>0</v>
      </c>
      <c r="BI421" s="175">
        <f>IF($R421=BF$17,BG421,0)</f>
        <v>0</v>
      </c>
      <c r="BJ421" s="173">
        <v>0</v>
      </c>
      <c r="BK421" s="175">
        <f>100*BJ421/$AI421</f>
        <v>0</v>
      </c>
      <c r="BL421" s="173">
        <f>IF(BK421&gt;$AI$8,1,0)</f>
        <v>0</v>
      </c>
      <c r="BM421" s="175">
        <f>IF($R421=BJ$17,BK421,0)</f>
        <v>0</v>
      </c>
      <c r="BN421" s="173">
        <v>0</v>
      </c>
      <c r="BO421" s="175">
        <f>100*BN421/$AI421</f>
        <v>0</v>
      </c>
      <c r="BP421" s="173">
        <f>IF(BO421&gt;$AI$8,1,0)</f>
        <v>0</v>
      </c>
      <c r="BQ421" s="175">
        <f>IF($R421=BN$17,BO421,0)</f>
        <v>0</v>
      </c>
      <c r="BR421" s="173">
        <v>0</v>
      </c>
      <c r="BS421" s="175">
        <f>100*BR421/$AI421</f>
        <v>0</v>
      </c>
      <c r="BT421" s="173">
        <f>IF(BS421&gt;$AI$8,1,0)</f>
        <v>0</v>
      </c>
      <c r="BU421" s="175">
        <f>IF($R421=BR$17,BS421,0)</f>
        <v>0</v>
      </c>
      <c r="BV421" s="173">
        <v>0</v>
      </c>
      <c r="BW421" s="175">
        <f>100*BV421/$AI421</f>
        <v>0</v>
      </c>
      <c r="BX421" s="173">
        <f>IF(BW421&gt;$AI$8,1,0)</f>
        <v>0</v>
      </c>
      <c r="BY421" s="175">
        <f>IF($R421=BV$17,BW421,0)</f>
        <v>0</v>
      </c>
      <c r="BZ421" s="173">
        <v>0</v>
      </c>
      <c r="CA421" s="175">
        <f>100*BZ421/$AI421</f>
        <v>0</v>
      </c>
      <c r="CB421" s="173">
        <f>IF(CA421&gt;$AI$8,1,0)</f>
        <v>0</v>
      </c>
      <c r="CC421" s="175">
        <f>IF($R421=BZ$17,CA421,0)</f>
        <v>0</v>
      </c>
      <c r="CD421" s="173">
        <v>0</v>
      </c>
      <c r="CE421" s="175">
        <f>100*CD421/$AI421</f>
        <v>0</v>
      </c>
      <c r="CF421" s="173">
        <f>IF(CE421&gt;$AI$8,1,0)</f>
        <v>0</v>
      </c>
      <c r="CG421" s="175">
        <f>IF($R421=CD$17,CE421,0)</f>
        <v>0</v>
      </c>
      <c r="CH421" s="173">
        <v>0</v>
      </c>
      <c r="CI421" s="175">
        <f>100*CH421/$AI421</f>
        <v>0</v>
      </c>
      <c r="CJ421" s="173">
        <f>IF(CI421&gt;$AI$8,1,0)</f>
        <v>0</v>
      </c>
      <c r="CK421" s="175">
        <f>IF($R421=CH$17,CI421,0)</f>
        <v>0</v>
      </c>
      <c r="CL421" s="173">
        <v>0</v>
      </c>
      <c r="CM421" s="173">
        <v>0</v>
      </c>
      <c r="CN421" s="176"/>
    </row>
    <row r="422" ht="15.75" customHeight="1">
      <c r="A422" t="s" s="179">
        <v>3267</v>
      </c>
      <c r="B422" t="s" s="180">
        <v>75</v>
      </c>
      <c r="C422" t="s" s="180">
        <v>1445</v>
      </c>
      <c r="D422" t="s" s="181">
        <v>78</v>
      </c>
      <c r="E422" t="s" s="188">
        <v>79</v>
      </c>
      <c r="F422" t="s" s="146">
        <v>46</v>
      </c>
      <c r="G422" t="s" s="146">
        <v>366</v>
      </c>
      <c r="H422" t="s" s="146">
        <v>3268</v>
      </c>
      <c r="I422" t="s" s="146">
        <v>49</v>
      </c>
      <c r="J422" t="s" s="146">
        <v>1733</v>
      </c>
      <c r="K422" t="s" s="183">
        <f>_xlfn.IFS(Q422=0,O422,T422=1,R422,U422=1,AA422,V422=1,AD422)</f>
        <v>27</v>
      </c>
      <c r="L422" s="189">
        <f>_xlfn.IFS(Q422=0,P422,T422=1,S422,U422=1,AB422,V422=1,AE422)</f>
        <v>30.2064075516019</v>
      </c>
      <c r="M422" t="s" s="146">
        <f>IF(O422="Lab","over","under")</f>
        <v>2429</v>
      </c>
      <c r="N422" s="145">
        <v>0</v>
      </c>
      <c r="O422" t="s" s="184">
        <v>28</v>
      </c>
      <c r="P422" s="147">
        <f>AQ422</f>
        <v>42.0166605041651</v>
      </c>
      <c r="Q422" s="145">
        <f>T422+U422+V422</f>
        <v>1</v>
      </c>
      <c r="R422" t="s" s="185">
        <v>27</v>
      </c>
      <c r="S422" s="147">
        <f>AO422</f>
        <v>30.2064075516019</v>
      </c>
      <c r="T422" s="145">
        <v>1</v>
      </c>
      <c r="U422" s="138"/>
      <c r="V422" s="138"/>
      <c r="W422" s="138"/>
      <c r="X422" t="s" s="146">
        <f>IF($A422=Y422,"ok","bad")</f>
        <v>2430</v>
      </c>
      <c r="Y422" t="s" s="146">
        <v>3267</v>
      </c>
      <c r="Z422" t="s" s="146">
        <v>1445</v>
      </c>
      <c r="AA422" t="s" s="186">
        <v>2365</v>
      </c>
      <c r="AB422" s="141">
        <f>100*AC422</f>
        <v>13.4067034</v>
      </c>
      <c r="AC422" s="190">
        <v>0.134067034</v>
      </c>
      <c r="AD422" t="s" s="187">
        <v>29</v>
      </c>
      <c r="AE422" s="141">
        <v>7.3188768</v>
      </c>
      <c r="AF422" s="190">
        <v>0.073188768</v>
      </c>
      <c r="AG422" s="138"/>
      <c r="AH422" s="145">
        <v>70709</v>
      </c>
      <c r="AI422" s="145">
        <v>45977</v>
      </c>
      <c r="AJ422" s="145">
        <v>184</v>
      </c>
      <c r="AK422" s="145">
        <v>5430</v>
      </c>
      <c r="AL422" s="145">
        <v>13888</v>
      </c>
      <c r="AM422" s="148">
        <f>100*AL422/$AI422</f>
        <v>30.2064075516019</v>
      </c>
      <c r="AN422" s="145">
        <f>IF(AM422&gt;$AI$8,1,0)</f>
        <v>0</v>
      </c>
      <c r="AO422" s="148">
        <f>IF($R422=AL$17,AM422,0)</f>
        <v>30.2064075516019</v>
      </c>
      <c r="AP422" s="145">
        <v>19318</v>
      </c>
      <c r="AQ422" s="148">
        <f>100*AP422/$AI422</f>
        <v>42.0166605041651</v>
      </c>
      <c r="AR422" s="145">
        <f>IF(AQ422&gt;$AI$8,1,0)</f>
        <v>0</v>
      </c>
      <c r="AS422" s="148">
        <f>IF($R422=AP$17,AQ422,0)</f>
        <v>0</v>
      </c>
      <c r="AT422" s="145">
        <v>3365</v>
      </c>
      <c r="AU422" s="148">
        <f>100*AT422/$AI422</f>
        <v>7.31887682971921</v>
      </c>
      <c r="AV422" s="145">
        <f>IF(AU422&gt;$AI$8,1,0)</f>
        <v>0</v>
      </c>
      <c r="AW422" s="148">
        <f>IF($R422=AT$17,AU422,0)</f>
        <v>0</v>
      </c>
      <c r="AX422" s="145">
        <v>6164</v>
      </c>
      <c r="AY422" s="148">
        <f>100*AX422/$AI422</f>
        <v>13.4067033516758</v>
      </c>
      <c r="AZ422" s="145">
        <f>IF(AY422&gt;$AI$8,1,0)</f>
        <v>0</v>
      </c>
      <c r="BA422" s="148">
        <f>IF($R422=AX$17,AY422,0)</f>
        <v>0</v>
      </c>
      <c r="BB422" s="145">
        <v>3242</v>
      </c>
      <c r="BC422" s="148">
        <f>100*BB422/$AI422</f>
        <v>7.05135176283794</v>
      </c>
      <c r="BD422" s="145">
        <f>IF(BC422&gt;$AI$8,1,0)</f>
        <v>0</v>
      </c>
      <c r="BE422" s="148">
        <f>IF($R422=BB$17,BC422,0)</f>
        <v>0</v>
      </c>
      <c r="BF422" s="145">
        <v>0</v>
      </c>
      <c r="BG422" s="148">
        <f>100*BF422/$AI422</f>
        <v>0</v>
      </c>
      <c r="BH422" s="145">
        <f>IF(BG422&gt;$AI$8,1,0)</f>
        <v>0</v>
      </c>
      <c r="BI422" s="148">
        <f>IF($R422=BF$17,BG422,0)</f>
        <v>0</v>
      </c>
      <c r="BJ422" s="145">
        <v>0</v>
      </c>
      <c r="BK422" s="148">
        <f>100*BJ422/$AI422</f>
        <v>0</v>
      </c>
      <c r="BL422" s="145">
        <f>IF(BK422&gt;$AI$8,1,0)</f>
        <v>0</v>
      </c>
      <c r="BM422" s="148">
        <f>IF($R422=BJ$17,BK422,0)</f>
        <v>0</v>
      </c>
      <c r="BN422" s="145">
        <v>0</v>
      </c>
      <c r="BO422" s="148">
        <f>100*BN422/$AI422</f>
        <v>0</v>
      </c>
      <c r="BP422" s="145">
        <f>IF(BO422&gt;$AI$8,1,0)</f>
        <v>0</v>
      </c>
      <c r="BQ422" s="148">
        <f>IF($R422=BN$17,BO422,0)</f>
        <v>0</v>
      </c>
      <c r="BR422" s="145">
        <v>0</v>
      </c>
      <c r="BS422" s="148">
        <f>100*BR422/$AI422</f>
        <v>0</v>
      </c>
      <c r="BT422" s="145">
        <f>IF(BS422&gt;$AI$8,1,0)</f>
        <v>0</v>
      </c>
      <c r="BU422" s="148">
        <f>IF($R422=BR$17,BS422,0)</f>
        <v>0</v>
      </c>
      <c r="BV422" s="145">
        <v>0</v>
      </c>
      <c r="BW422" s="148">
        <f>100*BV422/$AI422</f>
        <v>0</v>
      </c>
      <c r="BX422" s="145">
        <f>IF(BW422&gt;$AI$8,1,0)</f>
        <v>0</v>
      </c>
      <c r="BY422" s="148">
        <f>IF($R422=BV$17,BW422,0)</f>
        <v>0</v>
      </c>
      <c r="BZ422" s="145">
        <v>0</v>
      </c>
      <c r="CA422" s="148">
        <f>100*BZ422/$AI422</f>
        <v>0</v>
      </c>
      <c r="CB422" s="145">
        <f>IF(CA422&gt;$AI$8,1,0)</f>
        <v>0</v>
      </c>
      <c r="CC422" s="148">
        <f>IF($R422=BZ$17,CA422,0)</f>
        <v>0</v>
      </c>
      <c r="CD422" s="145">
        <v>0</v>
      </c>
      <c r="CE422" s="148">
        <f>100*CD422/$AI422</f>
        <v>0</v>
      </c>
      <c r="CF422" s="145">
        <f>IF(CE422&gt;$AI$8,1,0)</f>
        <v>0</v>
      </c>
      <c r="CG422" s="148">
        <f>IF($R422=CD$17,CE422,0)</f>
        <v>0</v>
      </c>
      <c r="CH422" s="145">
        <v>0</v>
      </c>
      <c r="CI422" s="148">
        <f>100*CH422/$AI422</f>
        <v>0</v>
      </c>
      <c r="CJ422" s="145">
        <f>IF(CI422&gt;$AI$8,1,0)</f>
        <v>0</v>
      </c>
      <c r="CK422" s="148">
        <f>IF($R422=CH$17,CI422,0)</f>
        <v>0</v>
      </c>
      <c r="CL422" s="145">
        <v>1436</v>
      </c>
      <c r="CM422" s="145">
        <v>0</v>
      </c>
      <c r="CN422" s="149"/>
    </row>
    <row r="423" ht="15.75" customHeight="1">
      <c r="A423" t="s" s="179">
        <v>3269</v>
      </c>
      <c r="B423" t="s" s="180">
        <v>160</v>
      </c>
      <c r="C423" t="s" s="180">
        <v>3270</v>
      </c>
      <c r="D423" t="s" s="181">
        <v>162</v>
      </c>
      <c r="E423" t="s" s="182">
        <v>79</v>
      </c>
      <c r="F423" t="s" s="130">
        <v>80</v>
      </c>
      <c r="G423" t="s" s="130">
        <v>3271</v>
      </c>
      <c r="H423" t="s" s="130">
        <v>3272</v>
      </c>
      <c r="I423" t="s" s="130">
        <v>64</v>
      </c>
      <c r="J423" t="s" s="130">
        <v>50</v>
      </c>
      <c r="K423" t="s" s="183">
        <f>_xlfn.IFS(Q423=0,O423,T423=1,R423,U423=1,AA423,V423=1,AD423)</f>
        <v>2943</v>
      </c>
      <c r="L423" s="189">
        <f>_xlfn.IFS(Q423=0,P423,T423=1,S423,U423=1,AB423,V423=1,AE423)</f>
        <v>9.358368199999999</v>
      </c>
      <c r="M423" t="s" s="130">
        <f>IF(O423="Lab","over","under")</f>
        <v>2429</v>
      </c>
      <c r="N423" s="173">
        <v>0</v>
      </c>
      <c r="O423" t="s" s="184">
        <v>28</v>
      </c>
      <c r="P423" s="131">
        <f>AQ423</f>
        <v>42.3513556728112</v>
      </c>
      <c r="Q423" s="173">
        <f>T423+U423+V423</f>
        <v>1</v>
      </c>
      <c r="R423" t="s" s="185">
        <v>27</v>
      </c>
      <c r="S423" s="210">
        <f>AO423</f>
        <v>26.7616893944585</v>
      </c>
      <c r="T423" s="169"/>
      <c r="U423" s="169"/>
      <c r="V423" s="173">
        <v>1</v>
      </c>
      <c r="W423" s="169"/>
      <c r="X423" t="s" s="130">
        <f>IF($A423=Y423,"ok","bad")</f>
        <v>2430</v>
      </c>
      <c r="Y423" t="s" s="130">
        <v>3269</v>
      </c>
      <c r="Z423" t="s" s="130">
        <v>3270</v>
      </c>
      <c r="AA423" t="s" s="186">
        <v>2365</v>
      </c>
      <c r="AB423" s="125">
        <f>100*AC423</f>
        <v>13.3899815</v>
      </c>
      <c r="AC423" s="191">
        <v>0.133899815</v>
      </c>
      <c r="AD423" t="s" s="187">
        <v>31</v>
      </c>
      <c r="AE423" s="125">
        <v>9.358368199999999</v>
      </c>
      <c r="AF423" s="191">
        <v>0.093583682</v>
      </c>
      <c r="AG423" s="169"/>
      <c r="AH423" s="173">
        <v>76595</v>
      </c>
      <c r="AI423" s="173">
        <v>43779</v>
      </c>
      <c r="AJ423" s="173">
        <v>128</v>
      </c>
      <c r="AK423" s="173">
        <v>6825</v>
      </c>
      <c r="AL423" s="173">
        <v>11716</v>
      </c>
      <c r="AM423" s="175">
        <f>100*AL423/$AI423</f>
        <v>26.7616893944585</v>
      </c>
      <c r="AN423" s="173">
        <f>IF(AM423&gt;$AI$8,1,0)</f>
        <v>0</v>
      </c>
      <c r="AO423" s="175">
        <f>IF($R423=AL$17,AM423,0)</f>
        <v>26.7616893944585</v>
      </c>
      <c r="AP423" s="173">
        <v>18541</v>
      </c>
      <c r="AQ423" s="175">
        <f>100*AP423/$AI423</f>
        <v>42.3513556728112</v>
      </c>
      <c r="AR423" s="173">
        <f>IF(AQ423&gt;$AI$8,1,0)</f>
        <v>0</v>
      </c>
      <c r="AS423" s="175">
        <f>IF($R423=AP$17,AQ423,0)</f>
        <v>0</v>
      </c>
      <c r="AT423" s="173">
        <v>3563</v>
      </c>
      <c r="AU423" s="175">
        <f>100*AT423/$AI423</f>
        <v>8.13860526736563</v>
      </c>
      <c r="AV423" s="173">
        <f>IF(AU423&gt;$AI$8,1,0)</f>
        <v>0</v>
      </c>
      <c r="AW423" s="175">
        <f>IF($R423=AT$17,AU423,0)</f>
        <v>0</v>
      </c>
      <c r="AX423" s="173">
        <v>5862</v>
      </c>
      <c r="AY423" s="175">
        <f>100*AX423/$AI423</f>
        <v>13.3899814979785</v>
      </c>
      <c r="AZ423" s="173">
        <f>IF(AY423&gt;$AI$8,1,0)</f>
        <v>0</v>
      </c>
      <c r="BA423" s="175">
        <f>IF($R423=AX$17,AY423,0)</f>
        <v>0</v>
      </c>
      <c r="BB423" s="173">
        <v>4097</v>
      </c>
      <c r="BC423" s="175">
        <f>100*BB423/$AI423</f>
        <v>9.358368167386191</v>
      </c>
      <c r="BD423" s="173">
        <f>IF(BC423&gt;$AI$8,1,0)</f>
        <v>0</v>
      </c>
      <c r="BE423" s="175">
        <f>IF($R423=BB$17,BC423,0)</f>
        <v>0</v>
      </c>
      <c r="BF423" s="173">
        <v>0</v>
      </c>
      <c r="BG423" s="175">
        <f>100*BF423/$AI423</f>
        <v>0</v>
      </c>
      <c r="BH423" s="173">
        <f>IF(BG423&gt;$AI$8,1,0)</f>
        <v>0</v>
      </c>
      <c r="BI423" s="175">
        <f>IF($R423=BF$17,BG423,0)</f>
        <v>0</v>
      </c>
      <c r="BJ423" s="173">
        <v>0</v>
      </c>
      <c r="BK423" s="175">
        <f>100*BJ423/$AI423</f>
        <v>0</v>
      </c>
      <c r="BL423" s="173">
        <f>IF(BK423&gt;$AI$8,1,0)</f>
        <v>0</v>
      </c>
      <c r="BM423" s="175">
        <f>IF($R423=BJ$17,BK423,0)</f>
        <v>0</v>
      </c>
      <c r="BN423" s="173">
        <v>0</v>
      </c>
      <c r="BO423" s="175">
        <f>100*BN423/$AI423</f>
        <v>0</v>
      </c>
      <c r="BP423" s="173">
        <f>IF(BO423&gt;$AI$8,1,0)</f>
        <v>0</v>
      </c>
      <c r="BQ423" s="175">
        <f>IF($R423=BN$17,BO423,0)</f>
        <v>0</v>
      </c>
      <c r="BR423" s="173">
        <v>0</v>
      </c>
      <c r="BS423" s="175">
        <f>100*BR423/$AI423</f>
        <v>0</v>
      </c>
      <c r="BT423" s="173">
        <f>IF(BS423&gt;$AI$8,1,0)</f>
        <v>0</v>
      </c>
      <c r="BU423" s="175">
        <f>IF($R423=BR$17,BS423,0)</f>
        <v>0</v>
      </c>
      <c r="BV423" s="173">
        <v>0</v>
      </c>
      <c r="BW423" s="175">
        <f>100*BV423/$AI423</f>
        <v>0</v>
      </c>
      <c r="BX423" s="173">
        <f>IF(BW423&gt;$AI$8,1,0)</f>
        <v>0</v>
      </c>
      <c r="BY423" s="175">
        <f>IF($R423=BV$17,BW423,0)</f>
        <v>0</v>
      </c>
      <c r="BZ423" s="173">
        <v>0</v>
      </c>
      <c r="CA423" s="175">
        <f>100*BZ423/$AI423</f>
        <v>0</v>
      </c>
      <c r="CB423" s="173">
        <f>IF(CA423&gt;$AI$8,1,0)</f>
        <v>0</v>
      </c>
      <c r="CC423" s="175">
        <f>IF($R423=BZ$17,CA423,0)</f>
        <v>0</v>
      </c>
      <c r="CD423" s="173">
        <v>0</v>
      </c>
      <c r="CE423" s="175">
        <f>100*CD423/$AI423</f>
        <v>0</v>
      </c>
      <c r="CF423" s="173">
        <f>IF(CE423&gt;$AI$8,1,0)</f>
        <v>0</v>
      </c>
      <c r="CG423" s="175">
        <f>IF($R423=CD$17,CE423,0)</f>
        <v>0</v>
      </c>
      <c r="CH423" s="173">
        <v>0</v>
      </c>
      <c r="CI423" s="175">
        <f>100*CH423/$AI423</f>
        <v>0</v>
      </c>
      <c r="CJ423" s="173">
        <f>IF(CI423&gt;$AI$8,1,0)</f>
        <v>0</v>
      </c>
      <c r="CK423" s="175">
        <f>IF($R423=CH$17,CI423,0)</f>
        <v>0</v>
      </c>
      <c r="CL423" s="173">
        <v>0</v>
      </c>
      <c r="CM423" s="173">
        <v>0</v>
      </c>
      <c r="CN423" s="176"/>
    </row>
    <row r="424" ht="15.75" customHeight="1">
      <c r="A424" t="s" s="179">
        <v>3273</v>
      </c>
      <c r="B424" t="s" s="180">
        <v>166</v>
      </c>
      <c r="C424" t="s" s="180">
        <v>396</v>
      </c>
      <c r="D424" t="s" s="181">
        <v>169</v>
      </c>
      <c r="E424" t="s" s="188">
        <v>79</v>
      </c>
      <c r="F424" t="s" s="146">
        <v>80</v>
      </c>
      <c r="G424" t="s" s="146">
        <v>397</v>
      </c>
      <c r="H424" t="s" s="146">
        <v>398</v>
      </c>
      <c r="I424" t="s" s="146">
        <v>49</v>
      </c>
      <c r="J424" t="s" s="146">
        <v>50</v>
      </c>
      <c r="K424" t="s" s="183">
        <f>_xlfn.IFS(Q424=0,O424,T424=1,R424,U424=1,AA424,V424=1,AD424)</f>
        <v>2365</v>
      </c>
      <c r="L424" s="189">
        <f>_xlfn.IFS(Q424=0,P424,T424=1,S424,U424=1,AB424,V424=1,AE424)</f>
        <v>13.3061049</v>
      </c>
      <c r="M424" t="s" s="146">
        <f>IF(O424="Lab","over","under")</f>
        <v>2429</v>
      </c>
      <c r="N424" s="145">
        <v>0</v>
      </c>
      <c r="O424" t="s" s="184">
        <v>28</v>
      </c>
      <c r="P424" s="147">
        <f>AQ424</f>
        <v>37.8815563198624</v>
      </c>
      <c r="Q424" s="145">
        <f>T424+U424+V424</f>
        <v>1</v>
      </c>
      <c r="R424" t="s" s="197">
        <v>217</v>
      </c>
      <c r="S424" s="211">
        <f>100*0.212516122</f>
        <v>21.2516122</v>
      </c>
      <c r="T424" s="277"/>
      <c r="U424" s="145">
        <v>1</v>
      </c>
      <c r="V424" s="138"/>
      <c r="W424" s="138"/>
      <c r="X424" t="s" s="146">
        <f>IF($A424=Y424,"ok","bad")</f>
        <v>2430</v>
      </c>
      <c r="Y424" t="s" s="146">
        <v>3273</v>
      </c>
      <c r="Z424" t="s" s="146">
        <v>396</v>
      </c>
      <c r="AA424" t="s" s="186">
        <v>2365</v>
      </c>
      <c r="AB424" s="141">
        <f>100*AC424</f>
        <v>13.3061049</v>
      </c>
      <c r="AC424" s="190">
        <v>0.133061049</v>
      </c>
      <c r="AD424" t="s" s="187">
        <v>27</v>
      </c>
      <c r="AE424" s="141">
        <v>9.270206399999999</v>
      </c>
      <c r="AF424" s="190">
        <v>0.092702064</v>
      </c>
      <c r="AG424" s="138"/>
      <c r="AH424" s="145">
        <v>75164</v>
      </c>
      <c r="AI424" s="145">
        <v>37216</v>
      </c>
      <c r="AJ424" s="145">
        <v>148</v>
      </c>
      <c r="AK424" s="145">
        <v>6189</v>
      </c>
      <c r="AL424" s="145">
        <v>3450</v>
      </c>
      <c r="AM424" s="148">
        <f>100*AL424/$AI424</f>
        <v>9.27020636285469</v>
      </c>
      <c r="AN424" s="145">
        <f>IF(AM424&gt;$AI$8,1,0)</f>
        <v>0</v>
      </c>
      <c r="AO424" s="148">
        <f>IF($R424=AL$17,AM424,0)</f>
        <v>0</v>
      </c>
      <c r="AP424" s="145">
        <v>14098</v>
      </c>
      <c r="AQ424" s="148">
        <f>100*AP424/$AI424</f>
        <v>37.8815563198624</v>
      </c>
      <c r="AR424" s="145">
        <f>IF(AQ424&gt;$AI$8,1,0)</f>
        <v>0</v>
      </c>
      <c r="AS424" s="148">
        <f>IF($R424=AP$17,AQ424,0)</f>
        <v>0</v>
      </c>
      <c r="AT424" s="145">
        <v>1910</v>
      </c>
      <c r="AU424" s="148">
        <f>100*AT424/$AI424</f>
        <v>5.13220120378332</v>
      </c>
      <c r="AV424" s="145">
        <f>IF(AU424&gt;$AI$8,1,0)</f>
        <v>0</v>
      </c>
      <c r="AW424" s="148">
        <f>IF($R424=AT$17,AU424,0)</f>
        <v>0</v>
      </c>
      <c r="AX424" s="145">
        <v>4952</v>
      </c>
      <c r="AY424" s="148">
        <f>100*AX424/$AI424</f>
        <v>13.3061049011178</v>
      </c>
      <c r="AZ424" s="145">
        <f>IF(AY424&gt;$AI$8,1,0)</f>
        <v>0</v>
      </c>
      <c r="BA424" s="148">
        <f>IF($R424=AX$17,AY424,0)</f>
        <v>0</v>
      </c>
      <c r="BB424" s="145">
        <v>2571</v>
      </c>
      <c r="BC424" s="148">
        <f>100*BB424/$AI424</f>
        <v>6.90831900257954</v>
      </c>
      <c r="BD424" s="145">
        <f>IF(BC424&gt;$AI$8,1,0)</f>
        <v>0</v>
      </c>
      <c r="BE424" s="148">
        <f>IF($R424=BB$17,BC424,0)</f>
        <v>0</v>
      </c>
      <c r="BF424" s="145">
        <v>0</v>
      </c>
      <c r="BG424" s="148">
        <f>100*BF424/$AI424</f>
        <v>0</v>
      </c>
      <c r="BH424" s="145">
        <f>IF(BG424&gt;$AI$8,1,0)</f>
        <v>0</v>
      </c>
      <c r="BI424" s="148">
        <f>IF($R424=BF$17,BG424,0)</f>
        <v>0</v>
      </c>
      <c r="BJ424" s="145">
        <v>0</v>
      </c>
      <c r="BK424" s="148">
        <f>100*BJ424/$AI424</f>
        <v>0</v>
      </c>
      <c r="BL424" s="145">
        <f>IF(BK424&gt;$AI$8,1,0)</f>
        <v>0</v>
      </c>
      <c r="BM424" s="148">
        <f>IF($R424=BJ$17,BK424,0)</f>
        <v>0</v>
      </c>
      <c r="BN424" s="145">
        <v>0</v>
      </c>
      <c r="BO424" s="148">
        <f>100*BN424/$AI424</f>
        <v>0</v>
      </c>
      <c r="BP424" s="145">
        <f>IF(BO424&gt;$AI$8,1,0)</f>
        <v>0</v>
      </c>
      <c r="BQ424" s="148">
        <f>IF($R424=BN$17,BO424,0)</f>
        <v>0</v>
      </c>
      <c r="BR424" s="145">
        <v>0</v>
      </c>
      <c r="BS424" s="148">
        <f>100*BR424/$AI424</f>
        <v>0</v>
      </c>
      <c r="BT424" s="145">
        <f>IF(BS424&gt;$AI$8,1,0)</f>
        <v>0</v>
      </c>
      <c r="BU424" s="148">
        <f>IF($R424=BR$17,BS424,0)</f>
        <v>0</v>
      </c>
      <c r="BV424" s="145">
        <v>0</v>
      </c>
      <c r="BW424" s="148">
        <f>100*BV424/$AI424</f>
        <v>0</v>
      </c>
      <c r="BX424" s="145">
        <f>IF(BW424&gt;$AI$8,1,0)</f>
        <v>0</v>
      </c>
      <c r="BY424" s="148">
        <f>IF($R424=BV$17,BW424,0)</f>
        <v>0</v>
      </c>
      <c r="BZ424" s="145">
        <v>0</v>
      </c>
      <c r="CA424" s="148">
        <f>100*BZ424/$AI424</f>
        <v>0</v>
      </c>
      <c r="CB424" s="145">
        <f>IF(CA424&gt;$AI$8,1,0)</f>
        <v>0</v>
      </c>
      <c r="CC424" s="148">
        <f>IF($R424=BZ$17,CA424,0)</f>
        <v>0</v>
      </c>
      <c r="CD424" s="145">
        <v>0</v>
      </c>
      <c r="CE424" s="148">
        <f>100*CD424/$AI424</f>
        <v>0</v>
      </c>
      <c r="CF424" s="145">
        <f>IF(CE424&gt;$AI$8,1,0)</f>
        <v>0</v>
      </c>
      <c r="CG424" s="148">
        <f>IF($R424=CD$17,CE424,0)</f>
        <v>0</v>
      </c>
      <c r="CH424" s="145">
        <v>0</v>
      </c>
      <c r="CI424" s="148">
        <f>100*CH424/$AI424</f>
        <v>0</v>
      </c>
      <c r="CJ424" s="145">
        <f>IF(CI424&gt;$AI$8,1,0)</f>
        <v>0</v>
      </c>
      <c r="CK424" s="148">
        <f>IF($R424=CH$17,CI424,0)</f>
        <v>0</v>
      </c>
      <c r="CL424" s="145">
        <v>175</v>
      </c>
      <c r="CM424" s="145">
        <v>0</v>
      </c>
      <c r="CN424" s="149"/>
    </row>
    <row r="425" ht="15.75" customHeight="1">
      <c r="A425" t="s" s="179">
        <v>3274</v>
      </c>
      <c r="B425" t="s" s="180">
        <v>183</v>
      </c>
      <c r="C425" t="s" s="180">
        <v>2210</v>
      </c>
      <c r="D425" t="s" s="181">
        <v>186</v>
      </c>
      <c r="E425" t="s" s="182">
        <v>79</v>
      </c>
      <c r="F425" t="s" s="130">
        <v>46</v>
      </c>
      <c r="G425" t="s" s="130">
        <v>124</v>
      </c>
      <c r="H425" t="s" s="130">
        <v>3275</v>
      </c>
      <c r="I425" t="s" s="130">
        <v>49</v>
      </c>
      <c r="J425" t="s" s="130">
        <v>1733</v>
      </c>
      <c r="K425" t="s" s="183">
        <f>_xlfn.IFS(Q425=0,O425,T425=1,R425,U425=1,AA425,V425=1,AD425)</f>
        <v>27</v>
      </c>
      <c r="L425" s="189">
        <f>_xlfn.IFS(Q425=0,P425,T425=1,S425,U425=1,AB425,V425=1,AE425)</f>
        <v>33.181302239191</v>
      </c>
      <c r="M425" t="s" s="130">
        <f>IF(O425="Lab","over","under")</f>
        <v>2429</v>
      </c>
      <c r="N425" s="173">
        <v>0</v>
      </c>
      <c r="O425" t="s" s="184">
        <v>28</v>
      </c>
      <c r="P425" s="131">
        <f>AQ425</f>
        <v>41.0215664018161</v>
      </c>
      <c r="Q425" s="173">
        <f>T425+U425+V425</f>
        <v>1</v>
      </c>
      <c r="R425" t="s" s="185">
        <v>27</v>
      </c>
      <c r="S425" s="213">
        <f>AO425</f>
        <v>33.181302239191</v>
      </c>
      <c r="T425" s="173">
        <v>1</v>
      </c>
      <c r="U425" s="169"/>
      <c r="V425" s="169"/>
      <c r="W425" s="169"/>
      <c r="X425" t="s" s="130">
        <f>IF($A425=Y425,"ok","bad")</f>
        <v>2430</v>
      </c>
      <c r="Y425" t="s" s="130">
        <v>3274</v>
      </c>
      <c r="Z425" t="s" s="130">
        <v>2210</v>
      </c>
      <c r="AA425" t="s" s="186">
        <v>2365</v>
      </c>
      <c r="AB425" s="125">
        <f>100*AC425</f>
        <v>13.2019399</v>
      </c>
      <c r="AC425" s="191">
        <v>0.132019399</v>
      </c>
      <c r="AD425" t="s" s="187">
        <v>29</v>
      </c>
      <c r="AE425" s="125">
        <v>6.4327727</v>
      </c>
      <c r="AF425" s="191">
        <v>0.064327727</v>
      </c>
      <c r="AG425" s="169"/>
      <c r="AH425" s="173">
        <v>75259</v>
      </c>
      <c r="AI425" s="173">
        <v>48455</v>
      </c>
      <c r="AJ425" s="173">
        <v>192</v>
      </c>
      <c r="AK425" s="173">
        <v>3799</v>
      </c>
      <c r="AL425" s="173">
        <v>16078</v>
      </c>
      <c r="AM425" s="175">
        <f>100*AL425/$AI425</f>
        <v>33.181302239191</v>
      </c>
      <c r="AN425" s="173">
        <f>IF(AM425&gt;$AI$8,1,0)</f>
        <v>0</v>
      </c>
      <c r="AO425" s="175">
        <f>IF($R425=AL$17,AM425,0)</f>
        <v>33.181302239191</v>
      </c>
      <c r="AP425" s="173">
        <v>19877</v>
      </c>
      <c r="AQ425" s="175">
        <f>100*AP425/$AI425</f>
        <v>41.0215664018161</v>
      </c>
      <c r="AR425" s="173">
        <f>IF(AQ425&gt;$AI$8,1,0)</f>
        <v>0</v>
      </c>
      <c r="AS425" s="175">
        <f>IF($R425=AP$17,AQ425,0)</f>
        <v>0</v>
      </c>
      <c r="AT425" s="173">
        <v>3117</v>
      </c>
      <c r="AU425" s="175">
        <f>100*AT425/$AI425</f>
        <v>6.43277267567846</v>
      </c>
      <c r="AV425" s="173">
        <f>IF(AU425&gt;$AI$8,1,0)</f>
        <v>0</v>
      </c>
      <c r="AW425" s="175">
        <f>IF($R425=AT$17,AU425,0)</f>
        <v>0</v>
      </c>
      <c r="AX425" s="173">
        <v>6397</v>
      </c>
      <c r="AY425" s="175">
        <f>100*AX425/$AI425</f>
        <v>13.2019399442782</v>
      </c>
      <c r="AZ425" s="173">
        <f>IF(AY425&gt;$AI$8,1,0)</f>
        <v>0</v>
      </c>
      <c r="BA425" s="175">
        <f>IF($R425=AX$17,AY425,0)</f>
        <v>0</v>
      </c>
      <c r="BB425" s="173">
        <v>2986</v>
      </c>
      <c r="BC425" s="175">
        <f>100*BB425/$AI425</f>
        <v>6.16241873903622</v>
      </c>
      <c r="BD425" s="173">
        <f>IF(BC425&gt;$AI$8,1,0)</f>
        <v>0</v>
      </c>
      <c r="BE425" s="175">
        <f>IF($R425=BB$17,BC425,0)</f>
        <v>0</v>
      </c>
      <c r="BF425" s="173">
        <v>0</v>
      </c>
      <c r="BG425" s="175">
        <f>100*BF425/$AI425</f>
        <v>0</v>
      </c>
      <c r="BH425" s="173">
        <f>IF(BG425&gt;$AI$8,1,0)</f>
        <v>0</v>
      </c>
      <c r="BI425" s="175">
        <f>IF($R425=BF$17,BG425,0)</f>
        <v>0</v>
      </c>
      <c r="BJ425" s="173">
        <v>0</v>
      </c>
      <c r="BK425" s="175">
        <f>100*BJ425/$AI425</f>
        <v>0</v>
      </c>
      <c r="BL425" s="173">
        <f>IF(BK425&gt;$AI$8,1,0)</f>
        <v>0</v>
      </c>
      <c r="BM425" s="175">
        <f>IF($R425=BJ$17,BK425,0)</f>
        <v>0</v>
      </c>
      <c r="BN425" s="173">
        <v>0</v>
      </c>
      <c r="BO425" s="175">
        <f>100*BN425/$AI425</f>
        <v>0</v>
      </c>
      <c r="BP425" s="173">
        <f>IF(BO425&gt;$AI$8,1,0)</f>
        <v>0</v>
      </c>
      <c r="BQ425" s="175">
        <f>IF($R425=BN$17,BO425,0)</f>
        <v>0</v>
      </c>
      <c r="BR425" s="173">
        <v>0</v>
      </c>
      <c r="BS425" s="175">
        <f>100*BR425/$AI425</f>
        <v>0</v>
      </c>
      <c r="BT425" s="173">
        <f>IF(BS425&gt;$AI$8,1,0)</f>
        <v>0</v>
      </c>
      <c r="BU425" s="175">
        <f>IF($R425=BR$17,BS425,0)</f>
        <v>0</v>
      </c>
      <c r="BV425" s="173">
        <v>0</v>
      </c>
      <c r="BW425" s="175">
        <f>100*BV425/$AI425</f>
        <v>0</v>
      </c>
      <c r="BX425" s="173">
        <f>IF(BW425&gt;$AI$8,1,0)</f>
        <v>0</v>
      </c>
      <c r="BY425" s="175">
        <f>IF($R425=BV$17,BW425,0)</f>
        <v>0</v>
      </c>
      <c r="BZ425" s="173">
        <v>0</v>
      </c>
      <c r="CA425" s="175">
        <f>100*BZ425/$AI425</f>
        <v>0</v>
      </c>
      <c r="CB425" s="173">
        <f>IF(CA425&gt;$AI$8,1,0)</f>
        <v>0</v>
      </c>
      <c r="CC425" s="175">
        <f>IF($R425=BZ$17,CA425,0)</f>
        <v>0</v>
      </c>
      <c r="CD425" s="173">
        <v>0</v>
      </c>
      <c r="CE425" s="175">
        <f>100*CD425/$AI425</f>
        <v>0</v>
      </c>
      <c r="CF425" s="173">
        <f>IF(CE425&gt;$AI$8,1,0)</f>
        <v>0</v>
      </c>
      <c r="CG425" s="175">
        <f>IF($R425=CD$17,CE425,0)</f>
        <v>0</v>
      </c>
      <c r="CH425" s="173">
        <v>0</v>
      </c>
      <c r="CI425" s="175">
        <f>100*CH425/$AI425</f>
        <v>0</v>
      </c>
      <c r="CJ425" s="173">
        <f>IF(CI425&gt;$AI$8,1,0)</f>
        <v>0</v>
      </c>
      <c r="CK425" s="175">
        <f>IF($R425=CH$17,CI425,0)</f>
        <v>0</v>
      </c>
      <c r="CL425" s="173">
        <v>484</v>
      </c>
      <c r="CM425" s="173">
        <v>0</v>
      </c>
      <c r="CN425" s="176"/>
    </row>
    <row r="426" ht="15.75" customHeight="1">
      <c r="A426" t="s" s="179">
        <v>3276</v>
      </c>
      <c r="B426" t="s" s="180">
        <v>160</v>
      </c>
      <c r="C426" t="s" s="180">
        <v>953</v>
      </c>
      <c r="D426" t="s" s="181">
        <v>162</v>
      </c>
      <c r="E426" t="s" s="188">
        <v>79</v>
      </c>
      <c r="F426" t="s" s="146">
        <v>80</v>
      </c>
      <c r="G426" t="s" s="146">
        <v>954</v>
      </c>
      <c r="H426" t="s" s="146">
        <v>955</v>
      </c>
      <c r="I426" t="s" s="146">
        <v>64</v>
      </c>
      <c r="J426" t="s" s="146">
        <v>50</v>
      </c>
      <c r="K426" t="s" s="183">
        <f>_xlfn.IFS(Q426=0,O426,T426=1,R426,U426=1,AA426,V426=1,AD426)</f>
        <v>2943</v>
      </c>
      <c r="L426" s="189">
        <f>_xlfn.IFS(Q426=0,P426,T426=1,S426,U426=1,AB426,V426=1,AE426)</f>
        <v>6.5394605</v>
      </c>
      <c r="M426" t="s" s="146">
        <f>IF(O426="Lab","over","under")</f>
        <v>2429</v>
      </c>
      <c r="N426" s="145">
        <v>0</v>
      </c>
      <c r="O426" t="s" s="184">
        <v>28</v>
      </c>
      <c r="P426" s="147">
        <f>AQ426</f>
        <v>41.5023015403605</v>
      </c>
      <c r="Q426" s="145">
        <f>T426+U426+V426</f>
        <v>1</v>
      </c>
      <c r="R426" t="s" s="185">
        <v>27</v>
      </c>
      <c r="S426" s="147">
        <f>AO426</f>
        <v>21.0738807313498</v>
      </c>
      <c r="T426" s="138"/>
      <c r="U426" s="138"/>
      <c r="V426" s="145">
        <v>1</v>
      </c>
      <c r="W426" s="138"/>
      <c r="X426" t="s" s="146">
        <f>IF($A426=Y426,"ok","bad")</f>
        <v>2430</v>
      </c>
      <c r="Y426" t="s" s="146">
        <v>3276</v>
      </c>
      <c r="Z426" t="s" s="146">
        <v>953</v>
      </c>
      <c r="AA426" t="s" s="186">
        <v>2365</v>
      </c>
      <c r="AB426" s="141">
        <f>100*AC426</f>
        <v>13.1920693</v>
      </c>
      <c r="AC426" s="190">
        <v>0.131920693</v>
      </c>
      <c r="AD426" t="s" s="187">
        <v>31</v>
      </c>
      <c r="AE426" s="141">
        <v>6.5394605</v>
      </c>
      <c r="AF426" s="190">
        <v>0.06539460499999999</v>
      </c>
      <c r="AG426" s="138"/>
      <c r="AH426" s="145">
        <v>76982</v>
      </c>
      <c r="AI426" s="145">
        <v>38887</v>
      </c>
      <c r="AJ426" s="145">
        <v>165</v>
      </c>
      <c r="AK426" s="145">
        <v>7944</v>
      </c>
      <c r="AL426" s="145">
        <v>8195</v>
      </c>
      <c r="AM426" s="148">
        <f>100*AL426/$AI426</f>
        <v>21.0738807313498</v>
      </c>
      <c r="AN426" s="145">
        <f>IF(AM426&gt;$AI$8,1,0)</f>
        <v>0</v>
      </c>
      <c r="AO426" s="148">
        <f>IF($R426=AL$17,AM426,0)</f>
        <v>21.0738807313498</v>
      </c>
      <c r="AP426" s="145">
        <v>16139</v>
      </c>
      <c r="AQ426" s="148">
        <f>100*AP426/$AI426</f>
        <v>41.5023015403605</v>
      </c>
      <c r="AR426" s="145">
        <f>IF(AQ426&gt;$AI$8,1,0)</f>
        <v>0</v>
      </c>
      <c r="AS426" s="148">
        <f>IF($R426=AP$17,AQ426,0)</f>
        <v>0</v>
      </c>
      <c r="AT426" s="145">
        <v>1821</v>
      </c>
      <c r="AU426" s="148">
        <f>100*AT426/$AI426</f>
        <v>4.68279887880268</v>
      </c>
      <c r="AV426" s="145">
        <f>IF(AU426&gt;$AI$8,1,0)</f>
        <v>0</v>
      </c>
      <c r="AW426" s="148">
        <f>IF($R426=AT$17,AU426,0)</f>
        <v>0</v>
      </c>
      <c r="AX426" s="145">
        <v>5130</v>
      </c>
      <c r="AY426" s="148">
        <f>100*AX426/$AI426</f>
        <v>13.1920693290817</v>
      </c>
      <c r="AZ426" s="145">
        <f>IF(AY426&gt;$AI$8,1,0)</f>
        <v>0</v>
      </c>
      <c r="BA426" s="148">
        <f>IF($R426=AX$17,AY426,0)</f>
        <v>0</v>
      </c>
      <c r="BB426" s="145">
        <v>2543</v>
      </c>
      <c r="BC426" s="148">
        <f>100*BB426/$AI426</f>
        <v>6.53946048808085</v>
      </c>
      <c r="BD426" s="145">
        <f>IF(BC426&gt;$AI$8,1,0)</f>
        <v>0</v>
      </c>
      <c r="BE426" s="148">
        <f>IF($R426=BB$17,BC426,0)</f>
        <v>0</v>
      </c>
      <c r="BF426" s="145">
        <v>0</v>
      </c>
      <c r="BG426" s="148">
        <f>100*BF426/$AI426</f>
        <v>0</v>
      </c>
      <c r="BH426" s="145">
        <f>IF(BG426&gt;$AI$8,1,0)</f>
        <v>0</v>
      </c>
      <c r="BI426" s="148">
        <f>IF($R426=BF$17,BG426,0)</f>
        <v>0</v>
      </c>
      <c r="BJ426" s="145">
        <v>0</v>
      </c>
      <c r="BK426" s="148">
        <f>100*BJ426/$AI426</f>
        <v>0</v>
      </c>
      <c r="BL426" s="145">
        <f>IF(BK426&gt;$AI$8,1,0)</f>
        <v>0</v>
      </c>
      <c r="BM426" s="148">
        <f>IF($R426=BJ$17,BK426,0)</f>
        <v>0</v>
      </c>
      <c r="BN426" s="145">
        <v>0</v>
      </c>
      <c r="BO426" s="148">
        <f>100*BN426/$AI426</f>
        <v>0</v>
      </c>
      <c r="BP426" s="145">
        <f>IF(BO426&gt;$AI$8,1,0)</f>
        <v>0</v>
      </c>
      <c r="BQ426" s="148">
        <f>IF($R426=BN$17,BO426,0)</f>
        <v>0</v>
      </c>
      <c r="BR426" s="145">
        <v>0</v>
      </c>
      <c r="BS426" s="148">
        <f>100*BR426/$AI426</f>
        <v>0</v>
      </c>
      <c r="BT426" s="145">
        <f>IF(BS426&gt;$AI$8,1,0)</f>
        <v>0</v>
      </c>
      <c r="BU426" s="148">
        <f>IF($R426=BR$17,BS426,0)</f>
        <v>0</v>
      </c>
      <c r="BV426" s="145">
        <v>0</v>
      </c>
      <c r="BW426" s="148">
        <f>100*BV426/$AI426</f>
        <v>0</v>
      </c>
      <c r="BX426" s="145">
        <f>IF(BW426&gt;$AI$8,1,0)</f>
        <v>0</v>
      </c>
      <c r="BY426" s="148">
        <f>IF($R426=BV$17,BW426,0)</f>
        <v>0</v>
      </c>
      <c r="BZ426" s="145">
        <v>0</v>
      </c>
      <c r="CA426" s="148">
        <f>100*BZ426/$AI426</f>
        <v>0</v>
      </c>
      <c r="CB426" s="145">
        <f>IF(CA426&gt;$AI$8,1,0)</f>
        <v>0</v>
      </c>
      <c r="CC426" s="148">
        <f>IF($R426=BZ$17,CA426,0)</f>
        <v>0</v>
      </c>
      <c r="CD426" s="145">
        <v>0</v>
      </c>
      <c r="CE426" s="148">
        <f>100*CD426/$AI426</f>
        <v>0</v>
      </c>
      <c r="CF426" s="145">
        <f>IF(CE426&gt;$AI$8,1,0)</f>
        <v>0</v>
      </c>
      <c r="CG426" s="148">
        <f>IF($R426=CD$17,CE426,0)</f>
        <v>0</v>
      </c>
      <c r="CH426" s="145">
        <v>0</v>
      </c>
      <c r="CI426" s="148">
        <f>100*CH426/$AI426</f>
        <v>0</v>
      </c>
      <c r="CJ426" s="145">
        <f>IF(CI426&gt;$AI$8,1,0)</f>
        <v>0</v>
      </c>
      <c r="CK426" s="148">
        <f>IF($R426=CH$17,CI426,0)</f>
        <v>0</v>
      </c>
      <c r="CL426" s="145">
        <v>556</v>
      </c>
      <c r="CM426" s="145">
        <v>0</v>
      </c>
      <c r="CN426" s="149"/>
    </row>
    <row r="427" ht="15.75" customHeight="1">
      <c r="A427" t="s" s="179">
        <v>3277</v>
      </c>
      <c r="B427" t="s" s="180">
        <v>75</v>
      </c>
      <c r="C427" t="s" s="180">
        <v>3278</v>
      </c>
      <c r="D427" t="s" s="181">
        <v>78</v>
      </c>
      <c r="E427" t="s" s="182">
        <v>79</v>
      </c>
      <c r="F427" t="s" s="130">
        <v>80</v>
      </c>
      <c r="G427" t="s" s="130">
        <v>1222</v>
      </c>
      <c r="H427" t="s" s="130">
        <v>735</v>
      </c>
      <c r="I427" t="s" s="130">
        <v>64</v>
      </c>
      <c r="J427" t="s" s="130">
        <v>1733</v>
      </c>
      <c r="K427" t="s" s="183">
        <f>_xlfn.IFS(Q427=0,O427,T427=1,R427,U427=1,AA427,V427=1,AD427)</f>
        <v>2365</v>
      </c>
      <c r="L427" s="189">
        <f>_xlfn.IFS(Q427=0,P427,T427=1,S427,U427=1,AB427,V427=1,AE427)</f>
        <v>13.0842884</v>
      </c>
      <c r="M427" t="s" s="130">
        <f>IF(O427="Lab","over","under")</f>
        <v>2429</v>
      </c>
      <c r="N427" s="173">
        <v>0</v>
      </c>
      <c r="O427" t="s" s="184">
        <v>28</v>
      </c>
      <c r="P427" s="131">
        <f>AQ427</f>
        <v>42.3411343208532</v>
      </c>
      <c r="Q427" s="173">
        <f>T427+U427+V427</f>
        <v>1</v>
      </c>
      <c r="R427" t="s" s="185">
        <v>27</v>
      </c>
      <c r="S427" s="131">
        <f>AO427</f>
        <v>27.0653062079658</v>
      </c>
      <c r="T427" s="169"/>
      <c r="U427" s="173">
        <v>1</v>
      </c>
      <c r="V427" s="169"/>
      <c r="W427" s="169"/>
      <c r="X427" t="s" s="130">
        <f>IF($A427=Y427,"ok","bad")</f>
        <v>2430</v>
      </c>
      <c r="Y427" t="s" s="130">
        <v>3277</v>
      </c>
      <c r="Z427" t="s" s="130">
        <v>3278</v>
      </c>
      <c r="AA427" t="s" s="186">
        <v>2365</v>
      </c>
      <c r="AB427" s="125">
        <f>100*AC427</f>
        <v>13.0842884</v>
      </c>
      <c r="AC427" s="191">
        <v>0.130842884</v>
      </c>
      <c r="AD427" t="s" s="187">
        <v>29</v>
      </c>
      <c r="AE427" s="125">
        <v>10.3312452</v>
      </c>
      <c r="AF427" s="191">
        <v>0.103312452</v>
      </c>
      <c r="AG427" s="169"/>
      <c r="AH427" s="173">
        <v>81078</v>
      </c>
      <c r="AI427" s="173">
        <v>47729</v>
      </c>
      <c r="AJ427" s="173">
        <v>201</v>
      </c>
      <c r="AK427" s="173">
        <v>7291</v>
      </c>
      <c r="AL427" s="173">
        <v>12918</v>
      </c>
      <c r="AM427" s="175">
        <f>100*AL427/$AI427</f>
        <v>27.0653062079658</v>
      </c>
      <c r="AN427" s="173">
        <f>IF(AM427&gt;$AI$8,1,0)</f>
        <v>0</v>
      </c>
      <c r="AO427" s="175">
        <f>IF($R427=AL$17,AM427,0)</f>
        <v>27.0653062079658</v>
      </c>
      <c r="AP427" s="173">
        <v>20209</v>
      </c>
      <c r="AQ427" s="175">
        <f>100*AP427/$AI427</f>
        <v>42.3411343208532</v>
      </c>
      <c r="AR427" s="173">
        <f>IF(AQ427&gt;$AI$8,1,0)</f>
        <v>0</v>
      </c>
      <c r="AS427" s="175">
        <f>IF($R427=AP$17,AQ427,0)</f>
        <v>0</v>
      </c>
      <c r="AT427" s="173">
        <v>4931</v>
      </c>
      <c r="AU427" s="175">
        <f>100*AT427/$AI427</f>
        <v>10.3312451549372</v>
      </c>
      <c r="AV427" s="173">
        <f>IF(AU427&gt;$AI$8,1,0)</f>
        <v>0</v>
      </c>
      <c r="AW427" s="175">
        <f>IF($R427=AT$17,AU427,0)</f>
        <v>0</v>
      </c>
      <c r="AX427" s="173">
        <v>6245</v>
      </c>
      <c r="AY427" s="175">
        <f>100*AX427/$AI427</f>
        <v>13.0842883781349</v>
      </c>
      <c r="AZ427" s="173">
        <f>IF(AY427&gt;$AI$8,1,0)</f>
        <v>0</v>
      </c>
      <c r="BA427" s="175">
        <f>IF($R427=AX$17,AY427,0)</f>
        <v>0</v>
      </c>
      <c r="BB427" s="173">
        <v>3226</v>
      </c>
      <c r="BC427" s="175">
        <f>100*BB427/$AI427</f>
        <v>6.75899348404534</v>
      </c>
      <c r="BD427" s="173">
        <f>IF(BC427&gt;$AI$8,1,0)</f>
        <v>0</v>
      </c>
      <c r="BE427" s="175">
        <f>IF($R427=BB$17,BC427,0)</f>
        <v>0</v>
      </c>
      <c r="BF427" s="173">
        <v>0</v>
      </c>
      <c r="BG427" s="175">
        <f>100*BF427/$AI427</f>
        <v>0</v>
      </c>
      <c r="BH427" s="173">
        <f>IF(BG427&gt;$AI$8,1,0)</f>
        <v>0</v>
      </c>
      <c r="BI427" s="175">
        <f>IF($R427=BF$17,BG427,0)</f>
        <v>0</v>
      </c>
      <c r="BJ427" s="173">
        <v>0</v>
      </c>
      <c r="BK427" s="175">
        <f>100*BJ427/$AI427</f>
        <v>0</v>
      </c>
      <c r="BL427" s="173">
        <f>IF(BK427&gt;$AI$8,1,0)</f>
        <v>0</v>
      </c>
      <c r="BM427" s="175">
        <f>IF($R427=BJ$17,BK427,0)</f>
        <v>0</v>
      </c>
      <c r="BN427" s="173">
        <v>0</v>
      </c>
      <c r="BO427" s="175">
        <f>100*BN427/$AI427</f>
        <v>0</v>
      </c>
      <c r="BP427" s="173">
        <f>IF(BO427&gt;$AI$8,1,0)</f>
        <v>0</v>
      </c>
      <c r="BQ427" s="175">
        <f>IF($R427=BN$17,BO427,0)</f>
        <v>0</v>
      </c>
      <c r="BR427" s="173">
        <v>0</v>
      </c>
      <c r="BS427" s="175">
        <f>100*BR427/$AI427</f>
        <v>0</v>
      </c>
      <c r="BT427" s="173">
        <f>IF(BS427&gt;$AI$8,1,0)</f>
        <v>0</v>
      </c>
      <c r="BU427" s="175">
        <f>IF($R427=BR$17,BS427,0)</f>
        <v>0</v>
      </c>
      <c r="BV427" s="173">
        <v>0</v>
      </c>
      <c r="BW427" s="175">
        <f>100*BV427/$AI427</f>
        <v>0</v>
      </c>
      <c r="BX427" s="173">
        <f>IF(BW427&gt;$AI$8,1,0)</f>
        <v>0</v>
      </c>
      <c r="BY427" s="175">
        <f>IF($R427=BV$17,BW427,0)</f>
        <v>0</v>
      </c>
      <c r="BZ427" s="173">
        <v>0</v>
      </c>
      <c r="CA427" s="175">
        <f>100*BZ427/$AI427</f>
        <v>0</v>
      </c>
      <c r="CB427" s="173">
        <f>IF(CA427&gt;$AI$8,1,0)</f>
        <v>0</v>
      </c>
      <c r="CC427" s="175">
        <f>IF($R427=BZ$17,CA427,0)</f>
        <v>0</v>
      </c>
      <c r="CD427" s="173">
        <v>0</v>
      </c>
      <c r="CE427" s="175">
        <f>100*CD427/$AI427</f>
        <v>0</v>
      </c>
      <c r="CF427" s="173">
        <f>IF(CE427&gt;$AI$8,1,0)</f>
        <v>0</v>
      </c>
      <c r="CG427" s="175">
        <f>IF($R427=CD$17,CE427,0)</f>
        <v>0</v>
      </c>
      <c r="CH427" s="173">
        <v>0</v>
      </c>
      <c r="CI427" s="175">
        <f>100*CH427/$AI427</f>
        <v>0</v>
      </c>
      <c r="CJ427" s="173">
        <f>IF(CI427&gt;$AI$8,1,0)</f>
        <v>0</v>
      </c>
      <c r="CK427" s="175">
        <f>IF($R427=CH$17,CI427,0)</f>
        <v>0</v>
      </c>
      <c r="CL427" s="173">
        <v>0</v>
      </c>
      <c r="CM427" s="173">
        <v>0</v>
      </c>
      <c r="CN427" s="176"/>
    </row>
    <row r="428" ht="15.75" customHeight="1">
      <c r="A428" t="s" s="179">
        <v>3279</v>
      </c>
      <c r="B428" t="s" s="180">
        <v>75</v>
      </c>
      <c r="C428" t="s" s="180">
        <v>151</v>
      </c>
      <c r="D428" t="s" s="181">
        <v>78</v>
      </c>
      <c r="E428" t="s" s="188">
        <v>79</v>
      </c>
      <c r="F428" t="s" s="146">
        <v>46</v>
      </c>
      <c r="G428" t="s" s="146">
        <v>3280</v>
      </c>
      <c r="H428" t="s" s="146">
        <v>3281</v>
      </c>
      <c r="I428" t="s" s="146">
        <v>49</v>
      </c>
      <c r="J428" t="s" s="146">
        <v>1733</v>
      </c>
      <c r="K428" t="s" s="183">
        <f>_xlfn.IFS(Q428=0,O428,T428=1,R428,U428=1,AA428,V428=1,AD428)</f>
        <v>27</v>
      </c>
      <c r="L428" s="189">
        <f>_xlfn.IFS(Q428=0,P428,T428=1,S428,U428=1,AB428,V428=1,AE428)</f>
        <v>31.5745776080369</v>
      </c>
      <c r="M428" t="s" s="146">
        <f>IF(O428="Lab","over","under")</f>
        <v>2429</v>
      </c>
      <c r="N428" s="145">
        <v>0</v>
      </c>
      <c r="O428" t="s" s="184">
        <v>28</v>
      </c>
      <c r="P428" s="147">
        <f>AQ428</f>
        <v>38.3328490182241</v>
      </c>
      <c r="Q428" s="145">
        <f>T428+U428+V428</f>
        <v>1</v>
      </c>
      <c r="R428" t="s" s="185">
        <v>27</v>
      </c>
      <c r="S428" s="147">
        <f>AO428</f>
        <v>31.5745776080369</v>
      </c>
      <c r="T428" s="145">
        <v>1</v>
      </c>
      <c r="U428" s="138"/>
      <c r="V428" s="138"/>
      <c r="W428" s="138"/>
      <c r="X428" t="s" s="146">
        <f>IF($A428=Y428,"ok","bad")</f>
        <v>2430</v>
      </c>
      <c r="Y428" t="s" s="146">
        <v>3279</v>
      </c>
      <c r="Z428" t="s" s="146">
        <v>151</v>
      </c>
      <c r="AA428" t="s" s="186">
        <v>2365</v>
      </c>
      <c r="AB428" s="141">
        <f>100*AC428</f>
        <v>13.0432978</v>
      </c>
      <c r="AC428" s="190">
        <v>0.130432978</v>
      </c>
      <c r="AD428" t="s" s="187">
        <v>29</v>
      </c>
      <c r="AE428" s="141">
        <v>9.033168699999999</v>
      </c>
      <c r="AF428" s="190">
        <v>0.09033168699999999</v>
      </c>
      <c r="AG428" s="138"/>
      <c r="AH428" s="145">
        <v>73250</v>
      </c>
      <c r="AI428" s="145">
        <v>48178</v>
      </c>
      <c r="AJ428" s="145">
        <v>187</v>
      </c>
      <c r="AK428" s="145">
        <v>3256</v>
      </c>
      <c r="AL428" s="145">
        <v>15212</v>
      </c>
      <c r="AM428" s="148">
        <f>100*AL428/$AI428</f>
        <v>31.5745776080369</v>
      </c>
      <c r="AN428" s="145">
        <f>IF(AM428&gt;$AI$8,1,0)</f>
        <v>0</v>
      </c>
      <c r="AO428" s="148">
        <f>IF($R428=AL$17,AM428,0)</f>
        <v>31.5745776080369</v>
      </c>
      <c r="AP428" s="145">
        <v>18468</v>
      </c>
      <c r="AQ428" s="148">
        <f>100*AP428/$AI428</f>
        <v>38.3328490182241</v>
      </c>
      <c r="AR428" s="145">
        <f>IF(AQ428&gt;$AI$8,1,0)</f>
        <v>0</v>
      </c>
      <c r="AS428" s="148">
        <f>IF($R428=AP$17,AQ428,0)</f>
        <v>0</v>
      </c>
      <c r="AT428" s="145">
        <v>4352</v>
      </c>
      <c r="AU428" s="148">
        <f>100*AT428/$AI428</f>
        <v>9.03316866619619</v>
      </c>
      <c r="AV428" s="145">
        <f>IF(AU428&gt;$AI$8,1,0)</f>
        <v>0</v>
      </c>
      <c r="AW428" s="148">
        <f>IF($R428=AT$17,AU428,0)</f>
        <v>0</v>
      </c>
      <c r="AX428" s="145">
        <v>6284</v>
      </c>
      <c r="AY428" s="148">
        <f>100*AX428/$AI428</f>
        <v>13.0432977707667</v>
      </c>
      <c r="AZ428" s="145">
        <f>IF(AY428&gt;$AI$8,1,0)</f>
        <v>0</v>
      </c>
      <c r="BA428" s="148">
        <f>IF($R428=AX$17,AY428,0)</f>
        <v>0</v>
      </c>
      <c r="BB428" s="145">
        <v>2615</v>
      </c>
      <c r="BC428" s="148">
        <f>100*BB428/$AI428</f>
        <v>5.42778861721118</v>
      </c>
      <c r="BD428" s="145">
        <f>IF(BC428&gt;$AI$8,1,0)</f>
        <v>0</v>
      </c>
      <c r="BE428" s="148">
        <f>IF($R428=BB$17,BC428,0)</f>
        <v>0</v>
      </c>
      <c r="BF428" s="145">
        <v>0</v>
      </c>
      <c r="BG428" s="148">
        <f>100*BF428/$AI428</f>
        <v>0</v>
      </c>
      <c r="BH428" s="145">
        <f>IF(BG428&gt;$AI$8,1,0)</f>
        <v>0</v>
      </c>
      <c r="BI428" s="148">
        <f>IF($R428=BF$17,BG428,0)</f>
        <v>0</v>
      </c>
      <c r="BJ428" s="145">
        <v>0</v>
      </c>
      <c r="BK428" s="148">
        <f>100*BJ428/$AI428</f>
        <v>0</v>
      </c>
      <c r="BL428" s="145">
        <f>IF(BK428&gt;$AI$8,1,0)</f>
        <v>0</v>
      </c>
      <c r="BM428" s="148">
        <f>IF($R428=BJ$17,BK428,0)</f>
        <v>0</v>
      </c>
      <c r="BN428" s="145">
        <v>0</v>
      </c>
      <c r="BO428" s="148">
        <f>100*BN428/$AI428</f>
        <v>0</v>
      </c>
      <c r="BP428" s="145">
        <f>IF(BO428&gt;$AI$8,1,0)</f>
        <v>0</v>
      </c>
      <c r="BQ428" s="148">
        <f>IF($R428=BN$17,BO428,0)</f>
        <v>0</v>
      </c>
      <c r="BR428" s="145">
        <v>0</v>
      </c>
      <c r="BS428" s="148">
        <f>100*BR428/$AI428</f>
        <v>0</v>
      </c>
      <c r="BT428" s="145">
        <f>IF(BS428&gt;$AI$8,1,0)</f>
        <v>0</v>
      </c>
      <c r="BU428" s="148">
        <f>IF($R428=BR$17,BS428,0)</f>
        <v>0</v>
      </c>
      <c r="BV428" s="145">
        <v>0</v>
      </c>
      <c r="BW428" s="148">
        <f>100*BV428/$AI428</f>
        <v>0</v>
      </c>
      <c r="BX428" s="145">
        <f>IF(BW428&gt;$AI$8,1,0)</f>
        <v>0</v>
      </c>
      <c r="BY428" s="148">
        <f>IF($R428=BV$17,BW428,0)</f>
        <v>0</v>
      </c>
      <c r="BZ428" s="145">
        <v>0</v>
      </c>
      <c r="CA428" s="148">
        <f>100*BZ428/$AI428</f>
        <v>0</v>
      </c>
      <c r="CB428" s="145">
        <f>IF(CA428&gt;$AI$8,1,0)</f>
        <v>0</v>
      </c>
      <c r="CC428" s="148">
        <f>IF($R428=BZ$17,CA428,0)</f>
        <v>0</v>
      </c>
      <c r="CD428" s="145">
        <v>0</v>
      </c>
      <c r="CE428" s="148">
        <f>100*CD428/$AI428</f>
        <v>0</v>
      </c>
      <c r="CF428" s="145">
        <f>IF(CE428&gt;$AI$8,1,0)</f>
        <v>0</v>
      </c>
      <c r="CG428" s="148">
        <f>IF($R428=CD$17,CE428,0)</f>
        <v>0</v>
      </c>
      <c r="CH428" s="145">
        <v>0</v>
      </c>
      <c r="CI428" s="148">
        <f>100*CH428/$AI428</f>
        <v>0</v>
      </c>
      <c r="CJ428" s="145">
        <f>IF(CI428&gt;$AI$8,1,0)</f>
        <v>0</v>
      </c>
      <c r="CK428" s="148">
        <f>IF($R428=CH$17,CI428,0)</f>
        <v>0</v>
      </c>
      <c r="CL428" s="145">
        <v>0</v>
      </c>
      <c r="CM428" s="145">
        <v>0</v>
      </c>
      <c r="CN428" s="149"/>
    </row>
    <row r="429" ht="15.75" customHeight="1">
      <c r="A429" t="s" s="179">
        <v>3282</v>
      </c>
      <c r="B429" t="s" s="180">
        <v>183</v>
      </c>
      <c r="C429" t="s" s="180">
        <v>1696</v>
      </c>
      <c r="D429" t="s" s="181">
        <v>186</v>
      </c>
      <c r="E429" t="s" s="182">
        <v>79</v>
      </c>
      <c r="F429" t="s" s="130">
        <v>46</v>
      </c>
      <c r="G429" t="s" s="130">
        <v>124</v>
      </c>
      <c r="H429" t="s" s="130">
        <v>3283</v>
      </c>
      <c r="I429" t="s" s="130">
        <v>49</v>
      </c>
      <c r="J429" t="s" s="130">
        <v>1733</v>
      </c>
      <c r="K429" t="s" s="183">
        <f>_xlfn.IFS(Q429=0,O429,T429=1,R429,U429=1,AA429,V429=1,AD429)</f>
        <v>27</v>
      </c>
      <c r="L429" s="189">
        <f>_xlfn.IFS(Q429=0,P429,T429=1,S429,U429=1,AB429,V429=1,AE429)</f>
        <v>31.7634696217042</v>
      </c>
      <c r="M429" t="s" s="130">
        <f>IF(O429="Lab","over","under")</f>
        <v>2429</v>
      </c>
      <c r="N429" s="173">
        <v>0</v>
      </c>
      <c r="O429" t="s" s="184">
        <v>28</v>
      </c>
      <c r="P429" s="131">
        <f>AQ429</f>
        <v>32.0452808559419</v>
      </c>
      <c r="Q429" s="173">
        <f>T429+U429+V429</f>
        <v>1</v>
      </c>
      <c r="R429" t="s" s="185">
        <v>27</v>
      </c>
      <c r="S429" s="131">
        <f>AO429</f>
        <v>31.7634696217042</v>
      </c>
      <c r="T429" s="173">
        <v>1</v>
      </c>
      <c r="U429" s="169"/>
      <c r="V429" s="169"/>
      <c r="W429" s="169"/>
      <c r="X429" t="s" s="130">
        <f>IF($A429=Y429,"ok","bad")</f>
        <v>2430</v>
      </c>
      <c r="Y429" t="s" s="130">
        <v>3282</v>
      </c>
      <c r="Z429" t="s" s="130">
        <v>1696</v>
      </c>
      <c r="AA429" t="s" s="186">
        <v>2365</v>
      </c>
      <c r="AB429" s="125">
        <f>100*AC429</f>
        <v>12.8462935</v>
      </c>
      <c r="AC429" s="191">
        <v>0.128462935</v>
      </c>
      <c r="AD429" t="s" s="187">
        <v>2484</v>
      </c>
      <c r="AE429" s="125">
        <v>12.0629538</v>
      </c>
      <c r="AF429" s="191">
        <v>0.120629538</v>
      </c>
      <c r="AG429" s="169"/>
      <c r="AH429" s="173">
        <v>73378</v>
      </c>
      <c r="AI429" s="173">
        <v>41872</v>
      </c>
      <c r="AJ429" s="173">
        <v>143</v>
      </c>
      <c r="AK429" s="173">
        <v>118</v>
      </c>
      <c r="AL429" s="173">
        <v>13300</v>
      </c>
      <c r="AM429" s="175">
        <f>100*AL429/$AI429</f>
        <v>31.7634696217042</v>
      </c>
      <c r="AN429" s="173">
        <f>IF(AM429&gt;$AI$8,1,0)</f>
        <v>0</v>
      </c>
      <c r="AO429" s="175">
        <f>IF($R429=AL$17,AM429,0)</f>
        <v>31.7634696217042</v>
      </c>
      <c r="AP429" s="173">
        <v>13418</v>
      </c>
      <c r="AQ429" s="175">
        <f>100*AP429/$AI429</f>
        <v>32.0452808559419</v>
      </c>
      <c r="AR429" s="173">
        <f>IF(AQ429&gt;$AI$8,1,0)</f>
        <v>0</v>
      </c>
      <c r="AS429" s="175">
        <f>IF($R429=AP$17,AQ429,0)</f>
        <v>0</v>
      </c>
      <c r="AT429" s="173">
        <v>1746</v>
      </c>
      <c r="AU429" s="175">
        <f>100*AT429/$AI429</f>
        <v>4.16985097439817</v>
      </c>
      <c r="AV429" s="173">
        <f>IF(AU429&gt;$AI$8,1,0)</f>
        <v>0</v>
      </c>
      <c r="AW429" s="175">
        <f>IF($R429=AT$17,AU429,0)</f>
        <v>0</v>
      </c>
      <c r="AX429" s="173">
        <v>5379</v>
      </c>
      <c r="AY429" s="175">
        <f>100*AX429/$AI429</f>
        <v>12.8462934658005</v>
      </c>
      <c r="AZ429" s="173">
        <f>IF(AY429&gt;$AI$8,1,0)</f>
        <v>0</v>
      </c>
      <c r="BA429" s="175">
        <f>IF($R429=AX$17,AY429,0)</f>
        <v>0</v>
      </c>
      <c r="BB429" s="173">
        <v>2542</v>
      </c>
      <c r="BC429" s="175">
        <f>100*BB429/$AI429</f>
        <v>6.07088269010317</v>
      </c>
      <c r="BD429" s="173">
        <f>IF(BC429&gt;$AI$8,1,0)</f>
        <v>0</v>
      </c>
      <c r="BE429" s="175">
        <f>IF($R429=BB$17,BC429,0)</f>
        <v>0</v>
      </c>
      <c r="BF429" s="173">
        <v>0</v>
      </c>
      <c r="BG429" s="175">
        <f>100*BF429/$AI429</f>
        <v>0</v>
      </c>
      <c r="BH429" s="173">
        <f>IF(BG429&gt;$AI$8,1,0)</f>
        <v>0</v>
      </c>
      <c r="BI429" s="175">
        <f>IF($R429=BF$17,BG429,0)</f>
        <v>0</v>
      </c>
      <c r="BJ429" s="173">
        <v>0</v>
      </c>
      <c r="BK429" s="175">
        <f>100*BJ429/$AI429</f>
        <v>0</v>
      </c>
      <c r="BL429" s="173">
        <f>IF(BK429&gt;$AI$8,1,0)</f>
        <v>0</v>
      </c>
      <c r="BM429" s="175">
        <f>IF($R429=BJ$17,BK429,0)</f>
        <v>0</v>
      </c>
      <c r="BN429" s="173">
        <v>0</v>
      </c>
      <c r="BO429" s="175">
        <f>100*BN429/$AI429</f>
        <v>0</v>
      </c>
      <c r="BP429" s="173">
        <f>IF(BO429&gt;$AI$8,1,0)</f>
        <v>0</v>
      </c>
      <c r="BQ429" s="175">
        <f>IF($R429=BN$17,BO429,0)</f>
        <v>0</v>
      </c>
      <c r="BR429" s="173">
        <v>0</v>
      </c>
      <c r="BS429" s="175">
        <f>100*BR429/$AI429</f>
        <v>0</v>
      </c>
      <c r="BT429" s="173">
        <f>IF(BS429&gt;$AI$8,1,0)</f>
        <v>0</v>
      </c>
      <c r="BU429" s="175">
        <f>IF($R429=BR$17,BS429,0)</f>
        <v>0</v>
      </c>
      <c r="BV429" s="173">
        <v>0</v>
      </c>
      <c r="BW429" s="175">
        <f>100*BV429/$AI429</f>
        <v>0</v>
      </c>
      <c r="BX429" s="173">
        <f>IF(BW429&gt;$AI$8,1,0)</f>
        <v>0</v>
      </c>
      <c r="BY429" s="175">
        <f>IF($R429=BV$17,BW429,0)</f>
        <v>0</v>
      </c>
      <c r="BZ429" s="173">
        <v>0</v>
      </c>
      <c r="CA429" s="175">
        <f>100*BZ429/$AI429</f>
        <v>0</v>
      </c>
      <c r="CB429" s="173">
        <f>IF(CA429&gt;$AI$8,1,0)</f>
        <v>0</v>
      </c>
      <c r="CC429" s="175">
        <f>IF($R429=BZ$17,CA429,0)</f>
        <v>0</v>
      </c>
      <c r="CD429" s="173">
        <v>0</v>
      </c>
      <c r="CE429" s="175">
        <f>100*CD429/$AI429</f>
        <v>0</v>
      </c>
      <c r="CF429" s="173">
        <f>IF(CE429&gt;$AI$8,1,0)</f>
        <v>0</v>
      </c>
      <c r="CG429" s="175">
        <f>IF($R429=CD$17,CE429,0)</f>
        <v>0</v>
      </c>
      <c r="CH429" s="173">
        <v>0</v>
      </c>
      <c r="CI429" s="175">
        <f>100*CH429/$AI429</f>
        <v>0</v>
      </c>
      <c r="CJ429" s="173">
        <f>IF(CI429&gt;$AI$8,1,0)</f>
        <v>0</v>
      </c>
      <c r="CK429" s="175">
        <f>IF($R429=CH$17,CI429,0)</f>
        <v>0</v>
      </c>
      <c r="CL429" s="173">
        <v>0</v>
      </c>
      <c r="CM429" s="173">
        <v>0</v>
      </c>
      <c r="CN429" s="176"/>
    </row>
    <row r="430" ht="15.75" customHeight="1">
      <c r="A430" t="s" s="179">
        <v>3284</v>
      </c>
      <c r="B430" t="s" s="180">
        <v>42</v>
      </c>
      <c r="C430" t="s" s="180">
        <v>3285</v>
      </c>
      <c r="D430" t="s" s="181">
        <v>45</v>
      </c>
      <c r="E430" t="s" s="188">
        <v>45</v>
      </c>
      <c r="F430" t="s" s="146">
        <v>80</v>
      </c>
      <c r="G430" t="s" s="146">
        <v>509</v>
      </c>
      <c r="H430" t="s" s="146">
        <v>545</v>
      </c>
      <c r="I430" t="s" s="146">
        <v>64</v>
      </c>
      <c r="J430" t="s" s="146">
        <v>50</v>
      </c>
      <c r="K430" t="s" s="183">
        <f>_xlfn.IFS(Q430=0,O430,T430=1,R430,U430=1,AA430,V430=1,AD430)</f>
        <v>29</v>
      </c>
      <c r="L430" s="189">
        <f>_xlfn.IFS(Q430=0,P430,T430=1,S430,U430=1,AB430,V430=1,AE430)</f>
        <v>17.217493545996</v>
      </c>
      <c r="M430" t="s" s="146">
        <f>IF(O430="Lab","over","under")</f>
        <v>2429</v>
      </c>
      <c r="N430" s="145">
        <v>0</v>
      </c>
      <c r="O430" t="s" s="184">
        <v>28</v>
      </c>
      <c r="P430" s="147">
        <f>AQ430</f>
        <v>40.469800373182</v>
      </c>
      <c r="Q430" s="145">
        <f>T430+U430+V430</f>
        <v>1</v>
      </c>
      <c r="R430" t="s" s="185">
        <v>29</v>
      </c>
      <c r="S430" s="147">
        <f>AW430</f>
        <v>17.217493545996</v>
      </c>
      <c r="T430" s="145">
        <v>1</v>
      </c>
      <c r="U430" s="138"/>
      <c r="V430" s="138"/>
      <c r="W430" s="138"/>
      <c r="X430" t="s" s="146">
        <f>IF($A430=Y430,"ok","bad")</f>
        <v>2430</v>
      </c>
      <c r="Y430" t="s" s="146">
        <v>3284</v>
      </c>
      <c r="Z430" t="s" s="146">
        <v>3285</v>
      </c>
      <c r="AA430" t="s" s="186">
        <v>2365</v>
      </c>
      <c r="AB430" s="141">
        <f>100*AC430</f>
        <v>12.7290852</v>
      </c>
      <c r="AC430" s="190">
        <v>0.127290852</v>
      </c>
      <c r="AD430" t="s" s="187">
        <v>31</v>
      </c>
      <c r="AE430" s="141">
        <v>10.0094574</v>
      </c>
      <c r="AF430" s="190">
        <v>0.100094574</v>
      </c>
      <c r="AG430" s="138"/>
      <c r="AH430" s="145">
        <v>72876</v>
      </c>
      <c r="AI430" s="145">
        <v>39123</v>
      </c>
      <c r="AJ430" s="145">
        <v>172</v>
      </c>
      <c r="AK430" s="145">
        <v>9097</v>
      </c>
      <c r="AL430" s="145">
        <v>3913</v>
      </c>
      <c r="AM430" s="148">
        <f>100*AL430/$AI430</f>
        <v>10.0017892288424</v>
      </c>
      <c r="AN430" s="145">
        <f>IF(AM430&gt;$AI$8,1,0)</f>
        <v>0</v>
      </c>
      <c r="AO430" s="148">
        <f>IF($R430=AL$17,AM430,0)</f>
        <v>0</v>
      </c>
      <c r="AP430" s="145">
        <v>15833</v>
      </c>
      <c r="AQ430" s="148">
        <f>100*AP430/$AI430</f>
        <v>40.469800373182</v>
      </c>
      <c r="AR430" s="145">
        <f>IF(AQ430&gt;$AI$8,1,0)</f>
        <v>0</v>
      </c>
      <c r="AS430" s="148">
        <f>IF($R430=AP$17,AQ430,0)</f>
        <v>0</v>
      </c>
      <c r="AT430" s="145">
        <v>6736</v>
      </c>
      <c r="AU430" s="148">
        <f>100*AT430/$AI430</f>
        <v>17.217493545996</v>
      </c>
      <c r="AV430" s="145">
        <f>IF(AU430&gt;$AI$8,1,0)</f>
        <v>0</v>
      </c>
      <c r="AW430" s="148">
        <f>IF($R430=AT$17,AU430,0)</f>
        <v>17.217493545996</v>
      </c>
      <c r="AX430" s="145">
        <v>4980</v>
      </c>
      <c r="AY430" s="148">
        <f>100*AX430/$AI430</f>
        <v>12.7290851928533</v>
      </c>
      <c r="AZ430" s="145">
        <f>IF(AY430&gt;$AI$8,1,0)</f>
        <v>0</v>
      </c>
      <c r="BA430" s="148">
        <f>IF($R430=AX$17,AY430,0)</f>
        <v>0</v>
      </c>
      <c r="BB430" s="145">
        <v>3916</v>
      </c>
      <c r="BC430" s="148">
        <f>100*BB430/$AI430</f>
        <v>10.0094573524525</v>
      </c>
      <c r="BD430" s="145">
        <f>IF(BC430&gt;$AI$8,1,0)</f>
        <v>0</v>
      </c>
      <c r="BE430" s="148">
        <f>IF($R430=BB$17,BC430,0)</f>
        <v>0</v>
      </c>
      <c r="BF430" s="145">
        <v>0</v>
      </c>
      <c r="BG430" s="148">
        <f>100*BF430/$AI430</f>
        <v>0</v>
      </c>
      <c r="BH430" s="145">
        <f>IF(BG430&gt;$AI$8,1,0)</f>
        <v>0</v>
      </c>
      <c r="BI430" s="148">
        <f>IF($R430=BF$17,BG430,0)</f>
        <v>0</v>
      </c>
      <c r="BJ430" s="145">
        <v>3550</v>
      </c>
      <c r="BK430" s="148">
        <f>100*BJ430/$AI430</f>
        <v>9.073946272013901</v>
      </c>
      <c r="BL430" s="145">
        <f>IF(BK430&gt;$AI$8,1,0)</f>
        <v>0</v>
      </c>
      <c r="BM430" s="148">
        <f>IF($R430=BJ$17,BK430,0)</f>
        <v>0</v>
      </c>
      <c r="BN430" s="145">
        <v>0</v>
      </c>
      <c r="BO430" s="148">
        <f>100*BN430/$AI430</f>
        <v>0</v>
      </c>
      <c r="BP430" s="145">
        <f>IF(BO430&gt;$AI$8,1,0)</f>
        <v>0</v>
      </c>
      <c r="BQ430" s="148">
        <f>IF($R430=BN$17,BO430,0)</f>
        <v>0</v>
      </c>
      <c r="BR430" s="145">
        <v>0</v>
      </c>
      <c r="BS430" s="148">
        <f>100*BR430/$AI430</f>
        <v>0</v>
      </c>
      <c r="BT430" s="145">
        <f>IF(BS430&gt;$AI$8,1,0)</f>
        <v>0</v>
      </c>
      <c r="BU430" s="148">
        <f>IF($R430=BR$17,BS430,0)</f>
        <v>0</v>
      </c>
      <c r="BV430" s="145">
        <v>0</v>
      </c>
      <c r="BW430" s="148">
        <f>100*BV430/$AI430</f>
        <v>0</v>
      </c>
      <c r="BX430" s="145">
        <f>IF(BW430&gt;$AI$8,1,0)</f>
        <v>0</v>
      </c>
      <c r="BY430" s="148">
        <f>IF($R430=BV$17,BW430,0)</f>
        <v>0</v>
      </c>
      <c r="BZ430" s="145">
        <v>0</v>
      </c>
      <c r="CA430" s="148">
        <f>100*BZ430/$AI430</f>
        <v>0</v>
      </c>
      <c r="CB430" s="145">
        <f>IF(CA430&gt;$AI$8,1,0)</f>
        <v>0</v>
      </c>
      <c r="CC430" s="148">
        <f>IF($R430=BZ$17,CA430,0)</f>
        <v>0</v>
      </c>
      <c r="CD430" s="145">
        <v>0</v>
      </c>
      <c r="CE430" s="148">
        <f>100*CD430/$AI430</f>
        <v>0</v>
      </c>
      <c r="CF430" s="145">
        <f>IF(CE430&gt;$AI$8,1,0)</f>
        <v>0</v>
      </c>
      <c r="CG430" s="148">
        <f>IF($R430=CD$17,CE430,0)</f>
        <v>0</v>
      </c>
      <c r="CH430" s="145">
        <v>0</v>
      </c>
      <c r="CI430" s="148">
        <f>100*CH430/$AI430</f>
        <v>0</v>
      </c>
      <c r="CJ430" s="145">
        <f>IF(CI430&gt;$AI$8,1,0)</f>
        <v>0</v>
      </c>
      <c r="CK430" s="148">
        <f>IF($R430=CH$17,CI430,0)</f>
        <v>0</v>
      </c>
      <c r="CL430" s="145">
        <v>0</v>
      </c>
      <c r="CM430" s="145">
        <v>0</v>
      </c>
      <c r="CN430" s="149"/>
    </row>
    <row r="431" ht="15.75" customHeight="1">
      <c r="A431" t="s" s="179">
        <v>3286</v>
      </c>
      <c r="B431" t="s" s="180">
        <v>183</v>
      </c>
      <c r="C431" t="s" s="180">
        <v>1367</v>
      </c>
      <c r="D431" t="s" s="181">
        <v>186</v>
      </c>
      <c r="E431" t="s" s="182">
        <v>79</v>
      </c>
      <c r="F431" t="s" s="130">
        <v>80</v>
      </c>
      <c r="G431" t="s" s="130">
        <v>714</v>
      </c>
      <c r="H431" t="s" s="130">
        <v>1368</v>
      </c>
      <c r="I431" t="s" s="130">
        <v>64</v>
      </c>
      <c r="J431" t="s" s="130">
        <v>50</v>
      </c>
      <c r="K431" t="s" s="183">
        <f>_xlfn.IFS(Q431=0,O431,T431=1,R431,U431=1,AA431,V431=1,AD431)</f>
        <v>28</v>
      </c>
      <c r="L431" s="189">
        <f>_xlfn.IFS(Q431=0,P431,T431=1,S431,U431=1,AB431,V431=1,AE431)</f>
        <v>37.8810169054071</v>
      </c>
      <c r="M431" t="s" s="130">
        <f>IF(O431="Lab","over","under")</f>
        <v>2429</v>
      </c>
      <c r="N431" s="173">
        <v>0</v>
      </c>
      <c r="O431" t="s" s="184">
        <v>28</v>
      </c>
      <c r="P431" s="131">
        <f>AQ431</f>
        <v>37.8810169054071</v>
      </c>
      <c r="Q431" s="173">
        <f>T431+U431+V431</f>
        <v>0</v>
      </c>
      <c r="R431" t="s" s="185">
        <v>27</v>
      </c>
      <c r="S431" s="131">
        <f>AO431</f>
        <v>18.4978706929926</v>
      </c>
      <c r="T431" s="169"/>
      <c r="U431" s="169"/>
      <c r="V431" s="169"/>
      <c r="W431" s="169"/>
      <c r="X431" t="s" s="130">
        <f>IF($A431=Y431,"ok","bad")</f>
        <v>2430</v>
      </c>
      <c r="Y431" t="s" s="130">
        <v>3286</v>
      </c>
      <c r="Z431" t="s" s="130">
        <v>1367</v>
      </c>
      <c r="AA431" t="s" s="186">
        <v>2365</v>
      </c>
      <c r="AB431" s="125">
        <f>100*AC431</f>
        <v>12.0428442</v>
      </c>
      <c r="AC431" s="191">
        <v>0.120428442</v>
      </c>
      <c r="AD431" t="s" s="187">
        <v>217</v>
      </c>
      <c r="AE431" s="125">
        <v>11.3382372</v>
      </c>
      <c r="AF431" s="191">
        <v>0.113382372</v>
      </c>
      <c r="AG431" s="169"/>
      <c r="AH431" s="173">
        <v>74866</v>
      </c>
      <c r="AI431" s="173">
        <v>38745</v>
      </c>
      <c r="AJ431" s="173">
        <v>162</v>
      </c>
      <c r="AK431" s="173">
        <v>7510</v>
      </c>
      <c r="AL431" s="173">
        <v>7167</v>
      </c>
      <c r="AM431" s="175">
        <f>100*AL431/$AI431</f>
        <v>18.4978706929926</v>
      </c>
      <c r="AN431" s="173">
        <f>IF(AM431&gt;$AI$8,1,0)</f>
        <v>0</v>
      </c>
      <c r="AO431" s="175">
        <f>IF($R431=AL$17,AM431,0)</f>
        <v>18.4978706929926</v>
      </c>
      <c r="AP431" s="173">
        <v>14677</v>
      </c>
      <c r="AQ431" s="175">
        <f>100*AP431/$AI431</f>
        <v>37.8810169054071</v>
      </c>
      <c r="AR431" s="173">
        <f>IF(AQ431&gt;$AI$8,1,0)</f>
        <v>0</v>
      </c>
      <c r="AS431" s="175">
        <f>IF($R431=AP$17,AQ431,0)</f>
        <v>0</v>
      </c>
      <c r="AT431" s="173">
        <v>1890</v>
      </c>
      <c r="AU431" s="175">
        <f>100*AT431/$AI431</f>
        <v>4.8780487804878</v>
      </c>
      <c r="AV431" s="173">
        <f>IF(AU431&gt;$AI$8,1,0)</f>
        <v>0</v>
      </c>
      <c r="AW431" s="175">
        <f>IF($R431=AT$17,AU431,0)</f>
        <v>0</v>
      </c>
      <c r="AX431" s="173">
        <v>4666</v>
      </c>
      <c r="AY431" s="175">
        <f>100*AX431/$AI431</f>
        <v>12.0428442379662</v>
      </c>
      <c r="AZ431" s="173">
        <f>IF(AY431&gt;$AI$8,1,0)</f>
        <v>0</v>
      </c>
      <c r="BA431" s="175">
        <f>IF($R431=AX$17,AY431,0)</f>
        <v>0</v>
      </c>
      <c r="BB431" s="173">
        <v>1940</v>
      </c>
      <c r="BC431" s="175">
        <f>100*BB431/$AI431</f>
        <v>5.00709769002452</v>
      </c>
      <c r="BD431" s="173">
        <f>IF(BC431&gt;$AI$8,1,0)</f>
        <v>0</v>
      </c>
      <c r="BE431" s="175">
        <f>IF($R431=BB$17,BC431,0)</f>
        <v>0</v>
      </c>
      <c r="BF431" s="173">
        <v>0</v>
      </c>
      <c r="BG431" s="175">
        <f>100*BF431/$AI431</f>
        <v>0</v>
      </c>
      <c r="BH431" s="173">
        <f>IF(BG431&gt;$AI$8,1,0)</f>
        <v>0</v>
      </c>
      <c r="BI431" s="175">
        <f>IF($R431=BF$17,BG431,0)</f>
        <v>0</v>
      </c>
      <c r="BJ431" s="173">
        <v>0</v>
      </c>
      <c r="BK431" s="175">
        <f>100*BJ431/$AI431</f>
        <v>0</v>
      </c>
      <c r="BL431" s="173">
        <f>IF(BK431&gt;$AI$8,1,0)</f>
        <v>0</v>
      </c>
      <c r="BM431" s="175">
        <f>IF($R431=BJ$17,BK431,0)</f>
        <v>0</v>
      </c>
      <c r="BN431" s="173">
        <v>0</v>
      </c>
      <c r="BO431" s="175">
        <f>100*BN431/$AI431</f>
        <v>0</v>
      </c>
      <c r="BP431" s="173">
        <f>IF(BO431&gt;$AI$8,1,0)</f>
        <v>0</v>
      </c>
      <c r="BQ431" s="175">
        <f>IF($R431=BN$17,BO431,0)</f>
        <v>0</v>
      </c>
      <c r="BR431" s="173">
        <v>0</v>
      </c>
      <c r="BS431" s="175">
        <f>100*BR431/$AI431</f>
        <v>0</v>
      </c>
      <c r="BT431" s="173">
        <f>IF(BS431&gt;$AI$8,1,0)</f>
        <v>0</v>
      </c>
      <c r="BU431" s="175">
        <f>IF($R431=BR$17,BS431,0)</f>
        <v>0</v>
      </c>
      <c r="BV431" s="173">
        <v>0</v>
      </c>
      <c r="BW431" s="175">
        <f>100*BV431/$AI431</f>
        <v>0</v>
      </c>
      <c r="BX431" s="173">
        <f>IF(BW431&gt;$AI$8,1,0)</f>
        <v>0</v>
      </c>
      <c r="BY431" s="175">
        <f>IF($R431=BV$17,BW431,0)</f>
        <v>0</v>
      </c>
      <c r="BZ431" s="173">
        <v>0</v>
      </c>
      <c r="CA431" s="175">
        <f>100*BZ431/$AI431</f>
        <v>0</v>
      </c>
      <c r="CB431" s="173">
        <f>IF(CA431&gt;$AI$8,1,0)</f>
        <v>0</v>
      </c>
      <c r="CC431" s="175">
        <f>IF($R431=BZ$17,CA431,0)</f>
        <v>0</v>
      </c>
      <c r="CD431" s="173">
        <v>0</v>
      </c>
      <c r="CE431" s="175">
        <f>100*CD431/$AI431</f>
        <v>0</v>
      </c>
      <c r="CF431" s="173">
        <f>IF(CE431&gt;$AI$8,1,0)</f>
        <v>0</v>
      </c>
      <c r="CG431" s="175">
        <f>IF($R431=CD$17,CE431,0)</f>
        <v>0</v>
      </c>
      <c r="CH431" s="173">
        <v>0</v>
      </c>
      <c r="CI431" s="175">
        <f>100*CH431/$AI431</f>
        <v>0</v>
      </c>
      <c r="CJ431" s="173">
        <f>IF(CI431&gt;$AI$8,1,0)</f>
        <v>0</v>
      </c>
      <c r="CK431" s="175">
        <f>IF($R431=CH$17,CI431,0)</f>
        <v>0</v>
      </c>
      <c r="CL431" s="173">
        <v>0</v>
      </c>
      <c r="CM431" s="173">
        <v>0</v>
      </c>
      <c r="CN431" s="176"/>
    </row>
    <row r="432" ht="15.75" customHeight="1">
      <c r="A432" t="s" s="179">
        <v>3287</v>
      </c>
      <c r="B432" t="s" s="180">
        <v>42</v>
      </c>
      <c r="C432" t="s" s="180">
        <v>3288</v>
      </c>
      <c r="D432" t="s" s="181">
        <v>45</v>
      </c>
      <c r="E432" t="s" s="188">
        <v>45</v>
      </c>
      <c r="F432" t="s" s="146">
        <v>46</v>
      </c>
      <c r="G432" t="s" s="146">
        <v>1171</v>
      </c>
      <c r="H432" t="s" s="146">
        <v>3289</v>
      </c>
      <c r="I432" t="s" s="146">
        <v>64</v>
      </c>
      <c r="J432" t="s" s="146">
        <v>1733</v>
      </c>
      <c r="K432" t="s" s="183">
        <f>_xlfn.IFS(Q432=0,O432,T432=1,R432,U432=1,AA432,V432=1,AD432)</f>
        <v>27</v>
      </c>
      <c r="L432" s="189">
        <f>_xlfn.IFS(Q432=0,P432,T432=1,S432,U432=1,AB432,V432=1,AE432)</f>
        <v>34.7572968295177</v>
      </c>
      <c r="M432" t="s" s="146">
        <f>IF(O432="Lab","over","under")</f>
        <v>2429</v>
      </c>
      <c r="N432" s="145">
        <v>0</v>
      </c>
      <c r="O432" t="s" s="184">
        <v>28</v>
      </c>
      <c r="P432" s="147">
        <f>AQ432</f>
        <v>41.3224765950751</v>
      </c>
      <c r="Q432" s="145">
        <f>T432+U432+V432</f>
        <v>1</v>
      </c>
      <c r="R432" t="s" s="185">
        <v>27</v>
      </c>
      <c r="S432" s="147">
        <f>AO432</f>
        <v>34.7572968295177</v>
      </c>
      <c r="T432" s="145">
        <v>1</v>
      </c>
      <c r="U432" s="138"/>
      <c r="V432" s="138"/>
      <c r="W432" s="138"/>
      <c r="X432" t="s" s="146">
        <f>IF($A432=Y432,"ok","bad")</f>
        <v>2430</v>
      </c>
      <c r="Y432" t="s" s="146">
        <v>3287</v>
      </c>
      <c r="Z432" t="s" s="146">
        <v>3288</v>
      </c>
      <c r="AA432" t="s" s="186">
        <v>2365</v>
      </c>
      <c r="AB432" s="141">
        <f>100*AC432</f>
        <v>10.6954606</v>
      </c>
      <c r="AC432" s="190">
        <v>0.106954606</v>
      </c>
      <c r="AD432" t="s" s="187">
        <v>31</v>
      </c>
      <c r="AE432" s="141">
        <v>4.6357486</v>
      </c>
      <c r="AF432" s="190">
        <v>0.046357486</v>
      </c>
      <c r="AG432" s="138"/>
      <c r="AH432" s="145">
        <v>74823</v>
      </c>
      <c r="AI432" s="145">
        <v>50844</v>
      </c>
      <c r="AJ432" s="145">
        <v>154</v>
      </c>
      <c r="AK432" s="145">
        <v>3338</v>
      </c>
      <c r="AL432" s="145">
        <v>17672</v>
      </c>
      <c r="AM432" s="148">
        <f>100*AL432/$AI432</f>
        <v>34.7572968295177</v>
      </c>
      <c r="AN432" s="145">
        <f>IF(AM432&gt;$AI$8,1,0)</f>
        <v>0</v>
      </c>
      <c r="AO432" s="148">
        <f>IF($R432=AL$17,AM432,0)</f>
        <v>34.7572968295177</v>
      </c>
      <c r="AP432" s="145">
        <v>21010</v>
      </c>
      <c r="AQ432" s="148">
        <f>100*AP432/$AI432</f>
        <v>41.3224765950751</v>
      </c>
      <c r="AR432" s="145">
        <f>IF(AQ432&gt;$AI$8,1,0)</f>
        <v>0</v>
      </c>
      <c r="AS432" s="148">
        <f>IF($R432=AP$17,AQ432,0)</f>
        <v>0</v>
      </c>
      <c r="AT432" s="145">
        <v>2279</v>
      </c>
      <c r="AU432" s="148">
        <f>100*AT432/$AI432</f>
        <v>4.48233813232633</v>
      </c>
      <c r="AV432" s="145">
        <f>IF(AU432&gt;$AI$8,1,0)</f>
        <v>0</v>
      </c>
      <c r="AW432" s="148">
        <f>IF($R432=AT$17,AU432,0)</f>
        <v>0</v>
      </c>
      <c r="AX432" s="145">
        <v>5438</v>
      </c>
      <c r="AY432" s="148">
        <f>100*AX432/$AI432</f>
        <v>10.6954606246558</v>
      </c>
      <c r="AZ432" s="145">
        <f>IF(AY432&gt;$AI$8,1,0)</f>
        <v>0</v>
      </c>
      <c r="BA432" s="148">
        <f>IF($R432=AX$17,AY432,0)</f>
        <v>0</v>
      </c>
      <c r="BB432" s="145">
        <v>2357</v>
      </c>
      <c r="BC432" s="148">
        <f>100*BB432/$AI432</f>
        <v>4.6357485642357</v>
      </c>
      <c r="BD432" s="145">
        <f>IF(BC432&gt;$AI$8,1,0)</f>
        <v>0</v>
      </c>
      <c r="BE432" s="148">
        <f>IF($R432=BB$17,BC432,0)</f>
        <v>0</v>
      </c>
      <c r="BF432" s="145">
        <v>0</v>
      </c>
      <c r="BG432" s="148">
        <f>100*BF432/$AI432</f>
        <v>0</v>
      </c>
      <c r="BH432" s="145">
        <f>IF(BG432&gt;$AI$8,1,0)</f>
        <v>0</v>
      </c>
      <c r="BI432" s="148">
        <f>IF($R432=BF$17,BG432,0)</f>
        <v>0</v>
      </c>
      <c r="BJ432" s="145">
        <v>1273</v>
      </c>
      <c r="BK432" s="148">
        <f>100*BJ432/$AI432</f>
        <v>2.50373692077728</v>
      </c>
      <c r="BL432" s="145">
        <f>IF(BK432&gt;$AI$8,1,0)</f>
        <v>0</v>
      </c>
      <c r="BM432" s="148">
        <f>IF($R432=BJ$17,BK432,0)</f>
        <v>0</v>
      </c>
      <c r="BN432" s="145">
        <v>0</v>
      </c>
      <c r="BO432" s="148">
        <f>100*BN432/$AI432</f>
        <v>0</v>
      </c>
      <c r="BP432" s="145">
        <f>IF(BO432&gt;$AI$8,1,0)</f>
        <v>0</v>
      </c>
      <c r="BQ432" s="148">
        <f>IF($R432=BN$17,BO432,0)</f>
        <v>0</v>
      </c>
      <c r="BR432" s="145">
        <v>0</v>
      </c>
      <c r="BS432" s="148">
        <f>100*BR432/$AI432</f>
        <v>0</v>
      </c>
      <c r="BT432" s="145">
        <f>IF(BS432&gt;$AI$8,1,0)</f>
        <v>0</v>
      </c>
      <c r="BU432" s="148">
        <f>IF($R432=BR$17,BS432,0)</f>
        <v>0</v>
      </c>
      <c r="BV432" s="145">
        <v>0</v>
      </c>
      <c r="BW432" s="148">
        <f>100*BV432/$AI432</f>
        <v>0</v>
      </c>
      <c r="BX432" s="145">
        <f>IF(BW432&gt;$AI$8,1,0)</f>
        <v>0</v>
      </c>
      <c r="BY432" s="148">
        <f>IF($R432=BV$17,BW432,0)</f>
        <v>0</v>
      </c>
      <c r="BZ432" s="145">
        <v>0</v>
      </c>
      <c r="CA432" s="148">
        <f>100*BZ432/$AI432</f>
        <v>0</v>
      </c>
      <c r="CB432" s="145">
        <f>IF(CA432&gt;$AI$8,1,0)</f>
        <v>0</v>
      </c>
      <c r="CC432" s="148">
        <f>IF($R432=BZ$17,CA432,0)</f>
        <v>0</v>
      </c>
      <c r="CD432" s="145">
        <v>0</v>
      </c>
      <c r="CE432" s="148">
        <f>100*CD432/$AI432</f>
        <v>0</v>
      </c>
      <c r="CF432" s="145">
        <f>IF(CE432&gt;$AI$8,1,0)</f>
        <v>0</v>
      </c>
      <c r="CG432" s="148">
        <f>IF($R432=CD$17,CE432,0)</f>
        <v>0</v>
      </c>
      <c r="CH432" s="145">
        <v>0</v>
      </c>
      <c r="CI432" s="148">
        <f>100*CH432/$AI432</f>
        <v>0</v>
      </c>
      <c r="CJ432" s="145">
        <f>IF(CI432&gt;$AI$8,1,0)</f>
        <v>0</v>
      </c>
      <c r="CK432" s="148">
        <f>IF($R432=CH$17,CI432,0)</f>
        <v>0</v>
      </c>
      <c r="CL432" s="145">
        <v>0</v>
      </c>
      <c r="CM432" s="145">
        <v>0</v>
      </c>
      <c r="CN432" s="149"/>
    </row>
    <row r="433" ht="19.95" customHeight="1">
      <c r="A433" t="s" s="179">
        <v>3290</v>
      </c>
      <c r="B433" t="s" s="180">
        <v>75</v>
      </c>
      <c r="C433" t="s" s="180">
        <v>2312</v>
      </c>
      <c r="D433" t="s" s="181">
        <v>78</v>
      </c>
      <c r="E433" t="s" s="182">
        <v>79</v>
      </c>
      <c r="F433" t="s" s="130">
        <v>46</v>
      </c>
      <c r="G433" t="s" s="130">
        <v>1260</v>
      </c>
      <c r="H433" t="s" s="130">
        <v>1982</v>
      </c>
      <c r="I433" t="s" s="130">
        <v>64</v>
      </c>
      <c r="J433" t="s" s="130">
        <v>1733</v>
      </c>
      <c r="K433" t="s" s="183">
        <f>_xlfn.IFS(Q433=0,O433,T433=1,R433,U433=1,AA433,V433=1,AD433)</f>
        <v>27</v>
      </c>
      <c r="L433" s="189">
        <f>_xlfn.IFS(Q433=0,P433,T433=1,S433,U433=1,AB433,V433=1,AE433)</f>
        <v>25.6379236955889</v>
      </c>
      <c r="M433" t="s" s="130">
        <f>IF(O433="Lab","over","under")</f>
        <v>2429</v>
      </c>
      <c r="N433" s="173">
        <v>0</v>
      </c>
      <c r="O433" t="s" s="184">
        <v>28</v>
      </c>
      <c r="P433" s="131">
        <f>AQ433</f>
        <v>35.9231131124404</v>
      </c>
      <c r="Q433" s="173">
        <f>T433+U433+V433</f>
        <v>1</v>
      </c>
      <c r="R433" t="s" s="185">
        <v>27</v>
      </c>
      <c r="S433" s="131">
        <f>AO433</f>
        <v>25.6379236955889</v>
      </c>
      <c r="T433" s="173">
        <v>1</v>
      </c>
      <c r="U433" s="169"/>
      <c r="V433" s="169"/>
      <c r="W433" s="169"/>
      <c r="X433" t="s" s="130">
        <f>IF($A433=Y433,"ok","bad")</f>
        <v>2430</v>
      </c>
      <c r="Y433" t="s" s="130">
        <v>3290</v>
      </c>
      <c r="Z433" t="s" s="130">
        <v>2312</v>
      </c>
      <c r="AA433" t="s" s="186">
        <v>2365</v>
      </c>
      <c r="AB433" s="125">
        <f>100*AC433</f>
        <v>10.6839617</v>
      </c>
      <c r="AC433" s="191">
        <v>0.106839617</v>
      </c>
      <c r="AD433" t="s" s="187">
        <v>29</v>
      </c>
      <c r="AE433" s="125">
        <v>9.4898851</v>
      </c>
      <c r="AF433" s="191">
        <v>0.09489885100000001</v>
      </c>
      <c r="AG433" s="169"/>
      <c r="AH433" s="173">
        <v>73415</v>
      </c>
      <c r="AI433" s="173">
        <v>44637</v>
      </c>
      <c r="AJ433" s="173">
        <v>174</v>
      </c>
      <c r="AK433" s="173">
        <v>4591</v>
      </c>
      <c r="AL433" s="173">
        <v>11444</v>
      </c>
      <c r="AM433" s="175">
        <f>100*AL433/$AI433</f>
        <v>25.6379236955889</v>
      </c>
      <c r="AN433" s="173">
        <f>IF(AM433&gt;$AI$8,1,0)</f>
        <v>0</v>
      </c>
      <c r="AO433" s="175">
        <f>IF($R433=AL$17,AM433,0)</f>
        <v>25.6379236955889</v>
      </c>
      <c r="AP433" s="173">
        <v>16035</v>
      </c>
      <c r="AQ433" s="175">
        <f>100*AP433/$AI433</f>
        <v>35.9231131124404</v>
      </c>
      <c r="AR433" s="173">
        <f>IF(AQ433&gt;$AI$8,1,0)</f>
        <v>0</v>
      </c>
      <c r="AS433" s="175">
        <f>IF($R433=AP$17,AQ433,0)</f>
        <v>0</v>
      </c>
      <c r="AT433" s="173">
        <v>4236</v>
      </c>
      <c r="AU433" s="175">
        <f>100*AT433/$AI433</f>
        <v>9.48988507292157</v>
      </c>
      <c r="AV433" s="173">
        <f>IF(AU433&gt;$AI$8,1,0)</f>
        <v>0</v>
      </c>
      <c r="AW433" s="175">
        <f>IF($R433=AT$17,AU433,0)</f>
        <v>0</v>
      </c>
      <c r="AX433" s="173">
        <v>4769</v>
      </c>
      <c r="AY433" s="175">
        <f>100*AX433/$AI433</f>
        <v>10.6839617357797</v>
      </c>
      <c r="AZ433" s="173">
        <f>IF(AY433&gt;$AI$8,1,0)</f>
        <v>0</v>
      </c>
      <c r="BA433" s="175">
        <f>IF($R433=AX$17,AY433,0)</f>
        <v>0</v>
      </c>
      <c r="BB433" s="173">
        <v>2193</v>
      </c>
      <c r="BC433" s="175">
        <f>100*BB433/$AI433</f>
        <v>4.91296458095302</v>
      </c>
      <c r="BD433" s="173">
        <f>IF(BC433&gt;$AI$8,1,0)</f>
        <v>0</v>
      </c>
      <c r="BE433" s="175">
        <f>IF($R433=BB$17,BC433,0)</f>
        <v>0</v>
      </c>
      <c r="BF433" s="173">
        <v>0</v>
      </c>
      <c r="BG433" s="175">
        <f>100*BF433/$AI433</f>
        <v>0</v>
      </c>
      <c r="BH433" s="173">
        <f>IF(BG433&gt;$AI$8,1,0)</f>
        <v>0</v>
      </c>
      <c r="BI433" s="175">
        <f>IF($R433=BF$17,BG433,0)</f>
        <v>0</v>
      </c>
      <c r="BJ433" s="173">
        <v>0</v>
      </c>
      <c r="BK433" s="175">
        <f>100*BJ433/$AI433</f>
        <v>0</v>
      </c>
      <c r="BL433" s="173">
        <f>IF(BK433&gt;$AI$8,1,0)</f>
        <v>0</v>
      </c>
      <c r="BM433" s="175">
        <f>IF($R433=BJ$17,BK433,0)</f>
        <v>0</v>
      </c>
      <c r="BN433" s="173">
        <v>0</v>
      </c>
      <c r="BO433" s="175">
        <f>100*BN433/$AI433</f>
        <v>0</v>
      </c>
      <c r="BP433" s="173">
        <f>IF(BO433&gt;$AI$8,1,0)</f>
        <v>0</v>
      </c>
      <c r="BQ433" s="175">
        <f>IF($R433=BN$17,BO433,0)</f>
        <v>0</v>
      </c>
      <c r="BR433" s="173">
        <v>0</v>
      </c>
      <c r="BS433" s="175">
        <f>100*BR433/$AI433</f>
        <v>0</v>
      </c>
      <c r="BT433" s="173">
        <f>IF(BS433&gt;$AI$8,1,0)</f>
        <v>0</v>
      </c>
      <c r="BU433" s="175">
        <f>IF($R433=BR$17,BS433,0)</f>
        <v>0</v>
      </c>
      <c r="BV433" s="173">
        <v>0</v>
      </c>
      <c r="BW433" s="175">
        <f>100*BV433/$AI433</f>
        <v>0</v>
      </c>
      <c r="BX433" s="173">
        <f>IF(BW433&gt;$AI$8,1,0)</f>
        <v>0</v>
      </c>
      <c r="BY433" s="175">
        <f>IF($R433=BV$17,BW433,0)</f>
        <v>0</v>
      </c>
      <c r="BZ433" s="173">
        <v>0</v>
      </c>
      <c r="CA433" s="175">
        <f>100*BZ433/$AI433</f>
        <v>0</v>
      </c>
      <c r="CB433" s="173">
        <f>IF(CA433&gt;$AI$8,1,0)</f>
        <v>0</v>
      </c>
      <c r="CC433" s="175">
        <f>IF($R433=BZ$17,CA433,0)</f>
        <v>0</v>
      </c>
      <c r="CD433" s="173">
        <v>0</v>
      </c>
      <c r="CE433" s="175">
        <f>100*CD433/$AI433</f>
        <v>0</v>
      </c>
      <c r="CF433" s="173">
        <f>IF(CE433&gt;$AI$8,1,0)</f>
        <v>0</v>
      </c>
      <c r="CG433" s="175">
        <f>IF($R433=CD$17,CE433,0)</f>
        <v>0</v>
      </c>
      <c r="CH433" s="173">
        <v>0</v>
      </c>
      <c r="CI433" s="175">
        <f>100*CH433/$AI433</f>
        <v>0</v>
      </c>
      <c r="CJ433" s="173">
        <f>IF(CI433&gt;$AI$8,1,0)</f>
        <v>0</v>
      </c>
      <c r="CK433" s="175">
        <f>IF($R433=CH$17,CI433,0)</f>
        <v>0</v>
      </c>
      <c r="CL433" s="173">
        <v>626</v>
      </c>
      <c r="CM433" s="173">
        <v>0</v>
      </c>
      <c r="CN433" s="176"/>
    </row>
    <row r="434" ht="15.75" customHeight="1">
      <c r="A434" t="s" s="179">
        <v>3291</v>
      </c>
      <c r="B434" t="s" s="180">
        <v>90</v>
      </c>
      <c r="C434" t="s" s="180">
        <v>91</v>
      </c>
      <c r="D434" t="s" s="181">
        <v>93</v>
      </c>
      <c r="E434" t="s" s="188">
        <v>79</v>
      </c>
      <c r="F434" t="s" s="146">
        <v>80</v>
      </c>
      <c r="G434" t="s" s="146">
        <v>2826</v>
      </c>
      <c r="H434" t="s" s="146">
        <v>3292</v>
      </c>
      <c r="I434" t="s" s="146">
        <v>49</v>
      </c>
      <c r="J434" t="s" s="146">
        <v>1733</v>
      </c>
      <c r="K434" t="s" s="183">
        <f>_xlfn.IFS(Q434=0,O434,T434=1,R434,U434=1,AA434,V434=1,AD434)</f>
        <v>27</v>
      </c>
      <c r="L434" s="189">
        <f>_xlfn.IFS(Q434=0,P434,T434=1,S434,U434=1,AB434,V434=1,AE434)</f>
        <v>32.3097255694628</v>
      </c>
      <c r="M434" t="s" s="146">
        <f>IF(O434="Lab","over","under")</f>
        <v>2429</v>
      </c>
      <c r="N434" s="145">
        <v>0</v>
      </c>
      <c r="O434" t="s" s="184">
        <v>28</v>
      </c>
      <c r="P434" s="147">
        <f>AQ434</f>
        <v>40.4221410246443</v>
      </c>
      <c r="Q434" s="145">
        <f>T434+U434+V434</f>
        <v>1</v>
      </c>
      <c r="R434" t="s" s="185">
        <v>27</v>
      </c>
      <c r="S434" s="147">
        <f>AO434</f>
        <v>32.3097255694628</v>
      </c>
      <c r="T434" s="145">
        <v>1</v>
      </c>
      <c r="U434" s="138"/>
      <c r="V434" s="138"/>
      <c r="W434" s="138"/>
      <c r="X434" t="s" s="146">
        <f>IF($A434=Y434,"ok","bad")</f>
        <v>2430</v>
      </c>
      <c r="Y434" t="s" s="146">
        <v>3291</v>
      </c>
      <c r="Z434" t="s" s="146">
        <v>91</v>
      </c>
      <c r="AA434" t="s" s="186">
        <v>2365</v>
      </c>
      <c r="AB434" s="141">
        <f>100*AC434</f>
        <v>9.6419964</v>
      </c>
      <c r="AC434" s="190">
        <v>0.096419964</v>
      </c>
      <c r="AD434" t="s" s="187">
        <v>29</v>
      </c>
      <c r="AE434" s="141">
        <v>9.1872036</v>
      </c>
      <c r="AF434" s="190">
        <v>0.091872036</v>
      </c>
      <c r="AG434" s="138"/>
      <c r="AH434" s="145">
        <v>74025</v>
      </c>
      <c r="AI434" s="145">
        <v>51452</v>
      </c>
      <c r="AJ434" s="145">
        <v>184</v>
      </c>
      <c r="AK434" s="145">
        <v>4174</v>
      </c>
      <c r="AL434" s="145">
        <v>16624</v>
      </c>
      <c r="AM434" s="148">
        <f>100*AL434/$AI434</f>
        <v>32.3097255694628</v>
      </c>
      <c r="AN434" s="145">
        <f>IF(AM434&gt;$AI$8,1,0)</f>
        <v>0</v>
      </c>
      <c r="AO434" s="148">
        <f>IF($R434=AL$17,AM434,0)</f>
        <v>32.3097255694628</v>
      </c>
      <c r="AP434" s="145">
        <v>20798</v>
      </c>
      <c r="AQ434" s="148">
        <f>100*AP434/$AI434</f>
        <v>40.4221410246443</v>
      </c>
      <c r="AR434" s="145">
        <f>IF(AQ434&gt;$AI$8,1,0)</f>
        <v>0</v>
      </c>
      <c r="AS434" s="148">
        <f>IF($R434=AP$17,AQ434,0)</f>
        <v>0</v>
      </c>
      <c r="AT434" s="145">
        <v>4727</v>
      </c>
      <c r="AU434" s="148">
        <f>100*AT434/$AI434</f>
        <v>9.187203607245589</v>
      </c>
      <c r="AV434" s="145">
        <f>IF(AU434&gt;$AI$8,1,0)</f>
        <v>0</v>
      </c>
      <c r="AW434" s="148">
        <f>IF($R434=AT$17,AU434,0)</f>
        <v>0</v>
      </c>
      <c r="AX434" s="145">
        <v>4961</v>
      </c>
      <c r="AY434" s="148">
        <f>100*AX434/$AI434</f>
        <v>9.64199642385136</v>
      </c>
      <c r="AZ434" s="145">
        <f>IF(AY434&gt;$AI$8,1,0)</f>
        <v>0</v>
      </c>
      <c r="BA434" s="148">
        <f>IF($R434=AX$17,AY434,0)</f>
        <v>0</v>
      </c>
      <c r="BB434" s="145">
        <v>3699</v>
      </c>
      <c r="BC434" s="148">
        <f>100*BB434/$AI434</f>
        <v>7.18922490865272</v>
      </c>
      <c r="BD434" s="145">
        <f>IF(BC434&gt;$AI$8,1,0)</f>
        <v>0</v>
      </c>
      <c r="BE434" s="148">
        <f>IF($R434=BB$17,BC434,0)</f>
        <v>0</v>
      </c>
      <c r="BF434" s="145">
        <v>0</v>
      </c>
      <c r="BG434" s="148">
        <f>100*BF434/$AI434</f>
        <v>0</v>
      </c>
      <c r="BH434" s="145">
        <f>IF(BG434&gt;$AI$8,1,0)</f>
        <v>0</v>
      </c>
      <c r="BI434" s="148">
        <f>IF($R434=BF$17,BG434,0)</f>
        <v>0</v>
      </c>
      <c r="BJ434" s="145">
        <v>0</v>
      </c>
      <c r="BK434" s="148">
        <f>100*BJ434/$AI434</f>
        <v>0</v>
      </c>
      <c r="BL434" s="145">
        <f>IF(BK434&gt;$AI$8,1,0)</f>
        <v>0</v>
      </c>
      <c r="BM434" s="148">
        <f>IF($R434=BJ$17,BK434,0)</f>
        <v>0</v>
      </c>
      <c r="BN434" s="145">
        <v>0</v>
      </c>
      <c r="BO434" s="148">
        <f>100*BN434/$AI434</f>
        <v>0</v>
      </c>
      <c r="BP434" s="145">
        <f>IF(BO434&gt;$AI$8,1,0)</f>
        <v>0</v>
      </c>
      <c r="BQ434" s="148">
        <f>IF($R434=BN$17,BO434,0)</f>
        <v>0</v>
      </c>
      <c r="BR434" s="145">
        <v>0</v>
      </c>
      <c r="BS434" s="148">
        <f>100*BR434/$AI434</f>
        <v>0</v>
      </c>
      <c r="BT434" s="145">
        <f>IF(BS434&gt;$AI$8,1,0)</f>
        <v>0</v>
      </c>
      <c r="BU434" s="148">
        <f>IF($R434=BR$17,BS434,0)</f>
        <v>0</v>
      </c>
      <c r="BV434" s="145">
        <v>0</v>
      </c>
      <c r="BW434" s="148">
        <f>100*BV434/$AI434</f>
        <v>0</v>
      </c>
      <c r="BX434" s="145">
        <f>IF(BW434&gt;$AI$8,1,0)</f>
        <v>0</v>
      </c>
      <c r="BY434" s="148">
        <f>IF($R434=BV$17,BW434,0)</f>
        <v>0</v>
      </c>
      <c r="BZ434" s="145">
        <v>0</v>
      </c>
      <c r="CA434" s="148">
        <f>100*BZ434/$AI434</f>
        <v>0</v>
      </c>
      <c r="CB434" s="145">
        <f>IF(CA434&gt;$AI$8,1,0)</f>
        <v>0</v>
      </c>
      <c r="CC434" s="148">
        <f>IF($R434=BZ$17,CA434,0)</f>
        <v>0</v>
      </c>
      <c r="CD434" s="145">
        <v>0</v>
      </c>
      <c r="CE434" s="148">
        <f>100*CD434/$AI434</f>
        <v>0</v>
      </c>
      <c r="CF434" s="145">
        <f>IF(CE434&gt;$AI$8,1,0)</f>
        <v>0</v>
      </c>
      <c r="CG434" s="148">
        <f>IF($R434=CD$17,CE434,0)</f>
        <v>0</v>
      </c>
      <c r="CH434" s="145">
        <v>0</v>
      </c>
      <c r="CI434" s="148">
        <f>100*CH434/$AI434</f>
        <v>0</v>
      </c>
      <c r="CJ434" s="145">
        <f>IF(CI434&gt;$AI$8,1,0)</f>
        <v>0</v>
      </c>
      <c r="CK434" s="148">
        <f>IF($R434=CH$17,CI434,0)</f>
        <v>0</v>
      </c>
      <c r="CL434" s="145">
        <v>0</v>
      </c>
      <c r="CM434" s="145">
        <v>0</v>
      </c>
      <c r="CN434" s="149"/>
    </row>
    <row r="435" ht="15.75" customHeight="1">
      <c r="A435" t="s" s="179">
        <v>3293</v>
      </c>
      <c r="B435" t="s" s="180">
        <v>58</v>
      </c>
      <c r="C435" t="s" s="180">
        <v>1350</v>
      </c>
      <c r="D435" t="s" s="181">
        <v>60</v>
      </c>
      <c r="E435" t="s" s="182">
        <v>60</v>
      </c>
      <c r="F435" t="s" s="130">
        <v>46</v>
      </c>
      <c r="G435" t="s" s="130">
        <v>3294</v>
      </c>
      <c r="H435" t="s" s="130">
        <v>3295</v>
      </c>
      <c r="I435" t="s" s="130">
        <v>49</v>
      </c>
      <c r="J435" t="s" s="130">
        <v>2585</v>
      </c>
      <c r="K435" t="s" s="183">
        <f>_xlfn.IFS(Q435=0,O435,T435=1,R435,U435=1,AA435,V435=1,AD435)</f>
        <v>32</v>
      </c>
      <c r="L435" s="189">
        <f>_xlfn.IFS(Q435=0,P435,T435=1,S435,U435=1,AB435,V435=1,AE435)</f>
        <v>32.9973238180196</v>
      </c>
      <c r="M435" t="s" s="130">
        <f>IF(O435="Lab","over","under")</f>
        <v>2429</v>
      </c>
      <c r="N435" s="173">
        <v>0</v>
      </c>
      <c r="O435" t="s" s="184">
        <v>28</v>
      </c>
      <c r="P435" s="131">
        <f>AQ435</f>
        <v>40.8652988403211</v>
      </c>
      <c r="Q435" s="173">
        <f>T435+U435+V435</f>
        <v>1</v>
      </c>
      <c r="R435" t="s" s="185">
        <v>32</v>
      </c>
      <c r="S435" s="131">
        <f>BI435</f>
        <v>32.9973238180196</v>
      </c>
      <c r="T435" s="173">
        <v>1</v>
      </c>
      <c r="U435" s="169"/>
      <c r="V435" s="169"/>
      <c r="W435" s="169"/>
      <c r="X435" t="s" s="130">
        <f>IF($A435=Y435,"ok","bad")</f>
        <v>2430</v>
      </c>
      <c r="Y435" t="s" s="130">
        <v>3293</v>
      </c>
      <c r="Z435" t="s" s="130">
        <v>1350</v>
      </c>
      <c r="AA435" t="s" s="186">
        <v>2365</v>
      </c>
      <c r="AB435" s="125">
        <f>100*AC435</f>
        <v>8.869313099999999</v>
      </c>
      <c r="AC435" s="191">
        <v>0.08869313099999999</v>
      </c>
      <c r="AD435" t="s" s="187">
        <v>27</v>
      </c>
      <c r="AE435" s="125">
        <v>7.7363961</v>
      </c>
      <c r="AF435" s="191">
        <v>0.07736396099999999</v>
      </c>
      <c r="AG435" s="169"/>
      <c r="AH435" s="173">
        <v>78043</v>
      </c>
      <c r="AI435" s="173">
        <v>44840</v>
      </c>
      <c r="AJ435" s="173">
        <v>121</v>
      </c>
      <c r="AK435" s="173">
        <v>3528</v>
      </c>
      <c r="AL435" s="173">
        <v>3469</v>
      </c>
      <c r="AM435" s="175">
        <f>100*AL435/$AI435</f>
        <v>7.7363960749331</v>
      </c>
      <c r="AN435" s="173">
        <f>IF(AM435&gt;$AI$8,1,0)</f>
        <v>0</v>
      </c>
      <c r="AO435" s="175">
        <f>IF($R435=AL$17,AM435,0)</f>
        <v>0</v>
      </c>
      <c r="AP435" s="173">
        <v>18324</v>
      </c>
      <c r="AQ435" s="175">
        <f>100*AP435/$AI435</f>
        <v>40.8652988403211</v>
      </c>
      <c r="AR435" s="173">
        <f>IF(AQ435&gt;$AI$8,1,0)</f>
        <v>0</v>
      </c>
      <c r="AS435" s="175">
        <f>IF($R435=AP$17,AQ435,0)</f>
        <v>0</v>
      </c>
      <c r="AT435" s="173">
        <v>2025</v>
      </c>
      <c r="AU435" s="175">
        <f>100*AT435/$AI435</f>
        <v>4.51605709188225</v>
      </c>
      <c r="AV435" s="173">
        <f>IF(AU435&gt;$AI$8,1,0)</f>
        <v>0</v>
      </c>
      <c r="AW435" s="175">
        <f>IF($R435=AT$17,AU435,0)</f>
        <v>0</v>
      </c>
      <c r="AX435" s="173">
        <v>3977</v>
      </c>
      <c r="AY435" s="175">
        <f>100*AX435/$AI435</f>
        <v>8.8693131132917</v>
      </c>
      <c r="AZ435" s="173">
        <f>IF(AY435&gt;$AI$8,1,0)</f>
        <v>0</v>
      </c>
      <c r="BA435" s="175">
        <f>IF($R435=AX$17,AY435,0)</f>
        <v>0</v>
      </c>
      <c r="BB435" s="173">
        <v>1704</v>
      </c>
      <c r="BC435" s="175">
        <f>100*BB435/$AI435</f>
        <v>3.80017841213202</v>
      </c>
      <c r="BD435" s="173">
        <f>IF(BC435&gt;$AI$8,1,0)</f>
        <v>0</v>
      </c>
      <c r="BE435" s="175">
        <f>IF($R435=BB$17,BC435,0)</f>
        <v>0</v>
      </c>
      <c r="BF435" s="173">
        <v>14796</v>
      </c>
      <c r="BG435" s="175">
        <f>100*BF435/$AI435</f>
        <v>32.9973238180196</v>
      </c>
      <c r="BH435" s="173">
        <f>IF(BG435&gt;$AI$8,1,0)</f>
        <v>0</v>
      </c>
      <c r="BI435" s="175">
        <f>IF($R435=BF$17,BG435,0)</f>
        <v>32.9973238180196</v>
      </c>
      <c r="BJ435" s="173">
        <v>0</v>
      </c>
      <c r="BK435" s="175">
        <f>100*BJ435/$AI435</f>
        <v>0</v>
      </c>
      <c r="BL435" s="173">
        <f>IF(BK435&gt;$AI$8,1,0)</f>
        <v>0</v>
      </c>
      <c r="BM435" s="175">
        <f>IF($R435=BJ$17,BK435,0)</f>
        <v>0</v>
      </c>
      <c r="BN435" s="173">
        <v>0</v>
      </c>
      <c r="BO435" s="175">
        <f>100*BN435/$AI435</f>
        <v>0</v>
      </c>
      <c r="BP435" s="173">
        <f>IF(BO435&gt;$AI$8,1,0)</f>
        <v>0</v>
      </c>
      <c r="BQ435" s="175">
        <f>IF($R435=BN$17,BO435,0)</f>
        <v>0</v>
      </c>
      <c r="BR435" s="173">
        <v>0</v>
      </c>
      <c r="BS435" s="175">
        <f>100*BR435/$AI435</f>
        <v>0</v>
      </c>
      <c r="BT435" s="173">
        <f>IF(BS435&gt;$AI$8,1,0)</f>
        <v>0</v>
      </c>
      <c r="BU435" s="175">
        <f>IF($R435=BR$17,BS435,0)</f>
        <v>0</v>
      </c>
      <c r="BV435" s="173">
        <v>0</v>
      </c>
      <c r="BW435" s="175">
        <f>100*BV435/$AI435</f>
        <v>0</v>
      </c>
      <c r="BX435" s="173">
        <f>IF(BW435&gt;$AI$8,1,0)</f>
        <v>0</v>
      </c>
      <c r="BY435" s="175">
        <f>IF($R435=BV$17,BW435,0)</f>
        <v>0</v>
      </c>
      <c r="BZ435" s="173">
        <v>0</v>
      </c>
      <c r="CA435" s="175">
        <f>100*BZ435/$AI435</f>
        <v>0</v>
      </c>
      <c r="CB435" s="173">
        <f>IF(CA435&gt;$AI$8,1,0)</f>
        <v>0</v>
      </c>
      <c r="CC435" s="175">
        <f>IF($R435=BZ$17,CA435,0)</f>
        <v>0</v>
      </c>
      <c r="CD435" s="173">
        <v>0</v>
      </c>
      <c r="CE435" s="175">
        <f>100*CD435/$AI435</f>
        <v>0</v>
      </c>
      <c r="CF435" s="173">
        <f>IF(CE435&gt;$AI$8,1,0)</f>
        <v>0</v>
      </c>
      <c r="CG435" s="175">
        <f>IF($R435=CD$17,CE435,0)</f>
        <v>0</v>
      </c>
      <c r="CH435" s="173">
        <v>0</v>
      </c>
      <c r="CI435" s="175">
        <f>100*CH435/$AI435</f>
        <v>0</v>
      </c>
      <c r="CJ435" s="173">
        <f>IF(CI435&gt;$AI$8,1,0)</f>
        <v>0</v>
      </c>
      <c r="CK435" s="175">
        <f>IF($R435=CH$17,CI435,0)</f>
        <v>0</v>
      </c>
      <c r="CL435" s="173">
        <v>0</v>
      </c>
      <c r="CM435" s="173">
        <v>0</v>
      </c>
      <c r="CN435" s="176"/>
    </row>
    <row r="436" ht="15.75" customHeight="1">
      <c r="A436" t="s" s="179">
        <v>3296</v>
      </c>
      <c r="B436" t="s" s="180">
        <v>160</v>
      </c>
      <c r="C436" t="s" s="180">
        <v>638</v>
      </c>
      <c r="D436" t="s" s="181">
        <v>162</v>
      </c>
      <c r="E436" t="s" s="188">
        <v>79</v>
      </c>
      <c r="F436" t="s" s="146">
        <v>80</v>
      </c>
      <c r="G436" t="s" s="146">
        <v>588</v>
      </c>
      <c r="H436" t="s" s="146">
        <v>1427</v>
      </c>
      <c r="I436" t="s" s="146">
        <v>49</v>
      </c>
      <c r="J436" t="s" s="146">
        <v>1733</v>
      </c>
      <c r="K436" t="s" s="183">
        <f>_xlfn.IFS(Q436=0,O436,T436=1,R436,U436=1,AA436,V436=1,AD436)</f>
        <v>2943</v>
      </c>
      <c r="L436" s="189">
        <f>_xlfn.IFS(Q436=0,P436,T436=1,S436,U436=1,AB436,V436=1,AE436)</f>
        <v>6.7677304</v>
      </c>
      <c r="M436" t="s" s="146">
        <f>IF(O436="Lab","over","under")</f>
        <v>2429</v>
      </c>
      <c r="N436" s="145">
        <v>0</v>
      </c>
      <c r="O436" t="s" s="184">
        <v>28</v>
      </c>
      <c r="P436" s="147">
        <f>AQ436</f>
        <v>42.4408659234354</v>
      </c>
      <c r="Q436" s="145">
        <f>T436+U436+V436</f>
        <v>1</v>
      </c>
      <c r="R436" t="s" s="185">
        <v>27</v>
      </c>
      <c r="S436" s="147">
        <f>AO436</f>
        <v>36.7112998682632</v>
      </c>
      <c r="T436" s="145">
        <v>0</v>
      </c>
      <c r="U436" s="138"/>
      <c r="V436" s="145">
        <v>1</v>
      </c>
      <c r="W436" s="138"/>
      <c r="X436" t="s" s="146">
        <f>IF($A436=Y436,"ok","bad")</f>
        <v>2430</v>
      </c>
      <c r="Y436" t="s" s="146">
        <v>3296</v>
      </c>
      <c r="Z436" t="s" s="146">
        <v>638</v>
      </c>
      <c r="AA436" t="s" s="186">
        <v>2365</v>
      </c>
      <c r="AB436" s="141">
        <f>100*AC436</f>
        <v>7.8373543</v>
      </c>
      <c r="AC436" s="190">
        <v>0.078373543</v>
      </c>
      <c r="AD436" t="s" s="187">
        <v>31</v>
      </c>
      <c r="AE436" s="141">
        <v>6.7677304</v>
      </c>
      <c r="AF436" s="190">
        <v>0.06767730399999999</v>
      </c>
      <c r="AG436" s="138"/>
      <c r="AH436" s="145">
        <v>78038</v>
      </c>
      <c r="AI436" s="145">
        <v>50859</v>
      </c>
      <c r="AJ436" s="145">
        <v>209</v>
      </c>
      <c r="AK436" s="145">
        <v>2914</v>
      </c>
      <c r="AL436" s="145">
        <v>18671</v>
      </c>
      <c r="AM436" s="148">
        <f>100*AL436/$AI436</f>
        <v>36.7112998682632</v>
      </c>
      <c r="AN436" s="145">
        <f>IF(AM436&gt;$AI$8,1,0)</f>
        <v>0</v>
      </c>
      <c r="AO436" s="148">
        <f>IF($R436=AL$17,AM436,0)</f>
        <v>36.7112998682632</v>
      </c>
      <c r="AP436" s="145">
        <v>21585</v>
      </c>
      <c r="AQ436" s="148">
        <f>100*AP436/$AI436</f>
        <v>42.4408659234354</v>
      </c>
      <c r="AR436" s="145">
        <f>IF(AQ436&gt;$AI$8,1,0)</f>
        <v>0</v>
      </c>
      <c r="AS436" s="148">
        <f>IF($R436=AP$17,AQ436,0)</f>
        <v>0</v>
      </c>
      <c r="AT436" s="145">
        <v>2614</v>
      </c>
      <c r="AU436" s="148">
        <f>100*AT436/$AI436</f>
        <v>5.13969995477693</v>
      </c>
      <c r="AV436" s="145">
        <f>IF(AU436&gt;$AI$8,1,0)</f>
        <v>0</v>
      </c>
      <c r="AW436" s="148">
        <f>IF($R436=AT$17,AU436,0)</f>
        <v>0</v>
      </c>
      <c r="AX436" s="145">
        <v>3986</v>
      </c>
      <c r="AY436" s="148">
        <f>100*AX436/$AI436</f>
        <v>7.83735425391769</v>
      </c>
      <c r="AZ436" s="145">
        <f>IF(AY436&gt;$AI$8,1,0)</f>
        <v>0</v>
      </c>
      <c r="BA436" s="148">
        <f>IF($R436=AX$17,AY436,0)</f>
        <v>0</v>
      </c>
      <c r="BB436" s="145">
        <v>3442</v>
      </c>
      <c r="BC436" s="148">
        <f>100*BB436/$AI436</f>
        <v>6.76773039186771</v>
      </c>
      <c r="BD436" s="145">
        <f>IF(BC436&gt;$AI$8,1,0)</f>
        <v>0</v>
      </c>
      <c r="BE436" s="148">
        <f>IF($R436=BB$17,BC436,0)</f>
        <v>0</v>
      </c>
      <c r="BF436" s="145">
        <v>0</v>
      </c>
      <c r="BG436" s="148">
        <f>100*BF436/$AI436</f>
        <v>0</v>
      </c>
      <c r="BH436" s="145">
        <f>IF(BG436&gt;$AI$8,1,0)</f>
        <v>0</v>
      </c>
      <c r="BI436" s="148">
        <f>IF($R436=BF$17,BG436,0)</f>
        <v>0</v>
      </c>
      <c r="BJ436" s="145">
        <v>0</v>
      </c>
      <c r="BK436" s="148">
        <f>100*BJ436/$AI436</f>
        <v>0</v>
      </c>
      <c r="BL436" s="145">
        <f>IF(BK436&gt;$AI$8,1,0)</f>
        <v>0</v>
      </c>
      <c r="BM436" s="148">
        <f>IF($R436=BJ$17,BK436,0)</f>
        <v>0</v>
      </c>
      <c r="BN436" s="145">
        <v>0</v>
      </c>
      <c r="BO436" s="148">
        <f>100*BN436/$AI436</f>
        <v>0</v>
      </c>
      <c r="BP436" s="145">
        <f>IF(BO436&gt;$AI$8,1,0)</f>
        <v>0</v>
      </c>
      <c r="BQ436" s="148">
        <f>IF($R436=BN$17,BO436,0)</f>
        <v>0</v>
      </c>
      <c r="BR436" s="145">
        <v>0</v>
      </c>
      <c r="BS436" s="148">
        <f>100*BR436/$AI436</f>
        <v>0</v>
      </c>
      <c r="BT436" s="145">
        <f>IF(BS436&gt;$AI$8,1,0)</f>
        <v>0</v>
      </c>
      <c r="BU436" s="148">
        <f>IF($R436=BR$17,BS436,0)</f>
        <v>0</v>
      </c>
      <c r="BV436" s="145">
        <v>0</v>
      </c>
      <c r="BW436" s="148">
        <f>100*BV436/$AI436</f>
        <v>0</v>
      </c>
      <c r="BX436" s="145">
        <f>IF(BW436&gt;$AI$8,1,0)</f>
        <v>0</v>
      </c>
      <c r="BY436" s="148">
        <f>IF($R436=BV$17,BW436,0)</f>
        <v>0</v>
      </c>
      <c r="BZ436" s="145">
        <v>0</v>
      </c>
      <c r="CA436" s="148">
        <f>100*BZ436/$AI436</f>
        <v>0</v>
      </c>
      <c r="CB436" s="145">
        <f>IF(CA436&gt;$AI$8,1,0)</f>
        <v>0</v>
      </c>
      <c r="CC436" s="148">
        <f>IF($R436=BZ$17,CA436,0)</f>
        <v>0</v>
      </c>
      <c r="CD436" s="145">
        <v>0</v>
      </c>
      <c r="CE436" s="148">
        <f>100*CD436/$AI436</f>
        <v>0</v>
      </c>
      <c r="CF436" s="145">
        <f>IF(CE436&gt;$AI$8,1,0)</f>
        <v>0</v>
      </c>
      <c r="CG436" s="148">
        <f>IF($R436=CD$17,CE436,0)</f>
        <v>0</v>
      </c>
      <c r="CH436" s="145">
        <v>0</v>
      </c>
      <c r="CI436" s="148">
        <f>100*CH436/$AI436</f>
        <v>0</v>
      </c>
      <c r="CJ436" s="145">
        <f>IF(CI436&gt;$AI$8,1,0)</f>
        <v>0</v>
      </c>
      <c r="CK436" s="148">
        <f>IF($R436=CH$17,CI436,0)</f>
        <v>0</v>
      </c>
      <c r="CL436" s="145">
        <v>862</v>
      </c>
      <c r="CM436" s="145">
        <v>0</v>
      </c>
      <c r="CN436" s="149"/>
    </row>
    <row r="437" ht="15.75" customHeight="1">
      <c r="A437" t="s" s="179">
        <v>3297</v>
      </c>
      <c r="B437" t="s" s="180">
        <v>160</v>
      </c>
      <c r="C437" t="s" s="180">
        <v>1130</v>
      </c>
      <c r="D437" t="s" s="181">
        <v>162</v>
      </c>
      <c r="E437" t="s" s="182">
        <v>79</v>
      </c>
      <c r="F437" t="s" s="130">
        <v>80</v>
      </c>
      <c r="G437" t="s" s="130">
        <v>157</v>
      </c>
      <c r="H437" t="s" s="130">
        <v>3298</v>
      </c>
      <c r="I437" t="s" s="130">
        <v>49</v>
      </c>
      <c r="J437" t="s" s="130">
        <v>1733</v>
      </c>
      <c r="K437" t="s" s="183">
        <f>_xlfn.IFS(Q437=0,O437,T437=1,R437,U437=1,AA437,V437=1,AD437)</f>
        <v>27</v>
      </c>
      <c r="L437" s="189">
        <f>_xlfn.IFS(Q437=0,P437,T437=1,S437,U437=1,AB437,V437=1,AE437)</f>
        <v>38.3944153577661</v>
      </c>
      <c r="M437" t="s" s="130">
        <f>IF(O437="Lab","over","under")</f>
        <v>2429</v>
      </c>
      <c r="N437" s="173">
        <v>0</v>
      </c>
      <c r="O437" t="s" s="184">
        <v>28</v>
      </c>
      <c r="P437" s="131">
        <f>AQ437</f>
        <v>38.4307737056428</v>
      </c>
      <c r="Q437" s="173">
        <f>T437+U437+V437</f>
        <v>1</v>
      </c>
      <c r="R437" t="s" s="185">
        <v>27</v>
      </c>
      <c r="S437" s="131">
        <f>AO437</f>
        <v>38.3944153577661</v>
      </c>
      <c r="T437" s="173">
        <v>1</v>
      </c>
      <c r="U437" s="169"/>
      <c r="V437" s="169"/>
      <c r="W437" s="169"/>
      <c r="X437" t="s" s="130">
        <f>IF($A437=Y437,"ok","bad")</f>
        <v>2430</v>
      </c>
      <c r="Y437" t="s" s="130">
        <v>3297</v>
      </c>
      <c r="Z437" t="s" s="130">
        <v>1130</v>
      </c>
      <c r="AA437" t="s" s="186">
        <v>2365</v>
      </c>
      <c r="AB437" s="125">
        <f>100*AC437</f>
        <v>7.3637774</v>
      </c>
      <c r="AC437" s="191">
        <v>0.073637774</v>
      </c>
      <c r="AD437" t="s" s="187">
        <v>31</v>
      </c>
      <c r="AE437" s="125">
        <v>6.4645143</v>
      </c>
      <c r="AF437" s="191">
        <v>0.064645143</v>
      </c>
      <c r="AG437" s="169"/>
      <c r="AH437" s="173">
        <v>74865</v>
      </c>
      <c r="AI437" s="173">
        <v>41256</v>
      </c>
      <c r="AJ437" s="173">
        <v>190</v>
      </c>
      <c r="AK437" s="173">
        <v>15</v>
      </c>
      <c r="AL437" s="173">
        <v>15840</v>
      </c>
      <c r="AM437" s="175">
        <f>100*AL437/$AI437</f>
        <v>38.3944153577661</v>
      </c>
      <c r="AN437" s="173">
        <f>IF(AM437&gt;$AI$8,1,0)</f>
        <v>0</v>
      </c>
      <c r="AO437" s="175">
        <f>IF($R437=AL$17,AM437,0)</f>
        <v>38.3944153577661</v>
      </c>
      <c r="AP437" s="173">
        <v>15855</v>
      </c>
      <c r="AQ437" s="175">
        <f>100*AP437/$AI437</f>
        <v>38.4307737056428</v>
      </c>
      <c r="AR437" s="173">
        <f>IF(AQ437&gt;$AI$8,1,0)</f>
        <v>0</v>
      </c>
      <c r="AS437" s="175">
        <f>IF($R437=AP$17,AQ437,0)</f>
        <v>0</v>
      </c>
      <c r="AT437" s="173">
        <v>1966</v>
      </c>
      <c r="AU437" s="175">
        <f>100*AT437/$AI437</f>
        <v>4.76536746170254</v>
      </c>
      <c r="AV437" s="173">
        <f>IF(AU437&gt;$AI$8,1,0)</f>
        <v>0</v>
      </c>
      <c r="AW437" s="175">
        <f>IF($R437=AT$17,AU437,0)</f>
        <v>0</v>
      </c>
      <c r="AX437" s="173">
        <v>3038</v>
      </c>
      <c r="AY437" s="175">
        <f>100*AX437/$AI437</f>
        <v>7.3637773899554</v>
      </c>
      <c r="AZ437" s="173">
        <f>IF(AY437&gt;$AI$8,1,0)</f>
        <v>0</v>
      </c>
      <c r="BA437" s="175">
        <f>IF($R437=AX$17,AY437,0)</f>
        <v>0</v>
      </c>
      <c r="BB437" s="173">
        <v>2667</v>
      </c>
      <c r="BC437" s="175">
        <f>100*BB437/$AI437</f>
        <v>6.46451425247237</v>
      </c>
      <c r="BD437" s="173">
        <f>IF(BC437&gt;$AI$8,1,0)</f>
        <v>0</v>
      </c>
      <c r="BE437" s="175">
        <f>IF($R437=BB$17,BC437,0)</f>
        <v>0</v>
      </c>
      <c r="BF437" s="173">
        <v>0</v>
      </c>
      <c r="BG437" s="175">
        <f>100*BF437/$AI437</f>
        <v>0</v>
      </c>
      <c r="BH437" s="173">
        <f>IF(BG437&gt;$AI$8,1,0)</f>
        <v>0</v>
      </c>
      <c r="BI437" s="175">
        <f>IF($R437=BF$17,BG437,0)</f>
        <v>0</v>
      </c>
      <c r="BJ437" s="173">
        <v>0</v>
      </c>
      <c r="BK437" s="175">
        <f>100*BJ437/$AI437</f>
        <v>0</v>
      </c>
      <c r="BL437" s="173">
        <f>IF(BK437&gt;$AI$8,1,0)</f>
        <v>0</v>
      </c>
      <c r="BM437" s="175">
        <f>IF($R437=BJ$17,BK437,0)</f>
        <v>0</v>
      </c>
      <c r="BN437" s="173">
        <v>0</v>
      </c>
      <c r="BO437" s="175">
        <f>100*BN437/$AI437</f>
        <v>0</v>
      </c>
      <c r="BP437" s="173">
        <f>IF(BO437&gt;$AI$8,1,0)</f>
        <v>0</v>
      </c>
      <c r="BQ437" s="175">
        <f>IF($R437=BN$17,BO437,0)</f>
        <v>0</v>
      </c>
      <c r="BR437" s="173">
        <v>0</v>
      </c>
      <c r="BS437" s="175">
        <f>100*BR437/$AI437</f>
        <v>0</v>
      </c>
      <c r="BT437" s="173">
        <f>IF(BS437&gt;$AI$8,1,0)</f>
        <v>0</v>
      </c>
      <c r="BU437" s="175">
        <f>IF($R437=BR$17,BS437,0)</f>
        <v>0</v>
      </c>
      <c r="BV437" s="173">
        <v>0</v>
      </c>
      <c r="BW437" s="175">
        <f>100*BV437/$AI437</f>
        <v>0</v>
      </c>
      <c r="BX437" s="173">
        <f>IF(BW437&gt;$AI$8,1,0)</f>
        <v>0</v>
      </c>
      <c r="BY437" s="175">
        <f>IF($R437=BV$17,BW437,0)</f>
        <v>0</v>
      </c>
      <c r="BZ437" s="173">
        <v>0</v>
      </c>
      <c r="CA437" s="175">
        <f>100*BZ437/$AI437</f>
        <v>0</v>
      </c>
      <c r="CB437" s="173">
        <f>IF(CA437&gt;$AI$8,1,0)</f>
        <v>0</v>
      </c>
      <c r="CC437" s="175">
        <f>IF($R437=BZ$17,CA437,0)</f>
        <v>0</v>
      </c>
      <c r="CD437" s="173">
        <v>0</v>
      </c>
      <c r="CE437" s="175">
        <f>100*CD437/$AI437</f>
        <v>0</v>
      </c>
      <c r="CF437" s="173">
        <f>IF(CE437&gt;$AI$8,1,0)</f>
        <v>0</v>
      </c>
      <c r="CG437" s="175">
        <f>IF($R437=CD$17,CE437,0)</f>
        <v>0</v>
      </c>
      <c r="CH437" s="205">
        <v>0</v>
      </c>
      <c r="CI437" s="175">
        <f>100*CH437/$AI437</f>
        <v>0</v>
      </c>
      <c r="CJ437" s="173">
        <f>IF(CI437&gt;$AI$8,1,0)</f>
        <v>0</v>
      </c>
      <c r="CK437" s="175">
        <f>IF($R437=CH$17,CI437,0)</f>
        <v>0</v>
      </c>
      <c r="CL437" s="173">
        <v>1000</v>
      </c>
      <c r="CM437" s="173">
        <v>0</v>
      </c>
      <c r="CN437" s="176"/>
    </row>
    <row r="438" ht="15.75" customHeight="1">
      <c r="A438" t="s" s="179">
        <v>3299</v>
      </c>
      <c r="B438" t="s" s="180">
        <v>228</v>
      </c>
      <c r="C438" t="s" s="180">
        <v>854</v>
      </c>
      <c r="D438" t="s" s="181">
        <v>230</v>
      </c>
      <c r="E438" t="s" s="188">
        <v>230</v>
      </c>
      <c r="F438" t="s" s="146">
        <v>46</v>
      </c>
      <c r="G438" t="s" s="146">
        <v>855</v>
      </c>
      <c r="H438" t="s" s="146">
        <v>856</v>
      </c>
      <c r="I438" t="s" s="146">
        <v>49</v>
      </c>
      <c r="J438" t="s" s="146">
        <v>233</v>
      </c>
      <c r="K438" t="s" s="183">
        <v>37</v>
      </c>
      <c r="L438" s="189">
        <v>8.27</v>
      </c>
      <c r="M438" t="s" s="146">
        <v>2429</v>
      </c>
      <c r="N438" s="145">
        <v>0</v>
      </c>
      <c r="O438" t="s" s="184">
        <v>34</v>
      </c>
      <c r="P438" s="147">
        <v>8.27</v>
      </c>
      <c r="Q438" s="145">
        <v>1</v>
      </c>
      <c r="R438" t="s" s="185">
        <v>35</v>
      </c>
      <c r="S438" s="147">
        <f>BU438</f>
        <v>27.4414322746324</v>
      </c>
      <c r="T438" s="138"/>
      <c r="U438" s="138"/>
      <c r="V438" s="138"/>
      <c r="W438" s="138"/>
      <c r="X438" t="s" s="146">
        <f>IF($A438=Y438,"ok","bad")</f>
        <v>2430</v>
      </c>
      <c r="Y438" t="s" s="146">
        <v>3299</v>
      </c>
      <c r="Z438" t="s" s="146">
        <v>854</v>
      </c>
      <c r="AA438" t="s" s="186">
        <v>36</v>
      </c>
      <c r="AB438" s="141">
        <f>100*AC438</f>
        <v>12.7431742</v>
      </c>
      <c r="AC438" s="190">
        <v>0.127431742</v>
      </c>
      <c r="AD438" t="s" s="187">
        <v>2394</v>
      </c>
      <c r="AE438" s="141">
        <v>10.5700511</v>
      </c>
      <c r="AF438" s="190">
        <v>0.105700511</v>
      </c>
      <c r="AG438" s="138"/>
      <c r="AH438" s="145">
        <v>75707</v>
      </c>
      <c r="AI438" s="145">
        <v>41277</v>
      </c>
      <c r="AJ438" s="145">
        <v>158</v>
      </c>
      <c r="AK438" s="145">
        <v>179</v>
      </c>
      <c r="AL438" s="145">
        <v>187</v>
      </c>
      <c r="AM438" s="148">
        <f>100*AL438/$AI438</f>
        <v>0.45303680015505</v>
      </c>
      <c r="AN438" s="145">
        <f>IF(AM438&gt;$AI$8,1,0)</f>
        <v>0</v>
      </c>
      <c r="AO438" s="148">
        <f>IF($R438=AL$17,AM438,0)</f>
        <v>0</v>
      </c>
      <c r="AP438" s="145">
        <v>0</v>
      </c>
      <c r="AQ438" s="148">
        <f>100*AP438/$AI438</f>
        <v>0</v>
      </c>
      <c r="AR438" s="145">
        <f>IF(AQ438&gt;$AI$8,1,0)</f>
        <v>0</v>
      </c>
      <c r="AS438" s="148">
        <f>IF($R438=AP$17,AQ438,0)</f>
        <v>0</v>
      </c>
      <c r="AT438" s="145">
        <v>0</v>
      </c>
      <c r="AU438" s="148">
        <f>100*AT438/$AI438</f>
        <v>0</v>
      </c>
      <c r="AV438" s="145">
        <f>IF(AU438&gt;$AI$8,1,0)</f>
        <v>0</v>
      </c>
      <c r="AW438" s="148">
        <f>IF($R438=AT$17,AU438,0)</f>
        <v>0</v>
      </c>
      <c r="AX438" s="145">
        <v>0</v>
      </c>
      <c r="AY438" s="148">
        <f>100*AX438/$AI438</f>
        <v>0</v>
      </c>
      <c r="AZ438" s="145">
        <f>IF(AY438&gt;$AI$8,1,0)</f>
        <v>0</v>
      </c>
      <c r="BA438" s="148">
        <f>IF($R438=AX$17,AY438,0)</f>
        <v>0</v>
      </c>
      <c r="BB438" s="145">
        <v>445</v>
      </c>
      <c r="BC438" s="148">
        <f>100*BB438/$AI438</f>
        <v>1.0780822249679</v>
      </c>
      <c r="BD438" s="145">
        <f>IF(BC438&gt;$AI$8,1,0)</f>
        <v>0</v>
      </c>
      <c r="BE438" s="148">
        <f>IF($R438=BB$17,BC438,0)</f>
        <v>0</v>
      </c>
      <c r="BF438" s="145">
        <v>0</v>
      </c>
      <c r="BG438" s="148">
        <f>100*BF438/$AI438</f>
        <v>0</v>
      </c>
      <c r="BH438" s="145">
        <f>IF(BG438&gt;$AI$8,1,0)</f>
        <v>0</v>
      </c>
      <c r="BI438" s="148">
        <f>IF($R438=BF$17,BG438,0)</f>
        <v>0</v>
      </c>
      <c r="BJ438" s="145">
        <v>0</v>
      </c>
      <c r="BK438" s="148">
        <f>100*BJ438/$AI438</f>
        <v>0</v>
      </c>
      <c r="BL438" s="145">
        <f>IF(BK438&gt;$AI$8,1,0)</f>
        <v>0</v>
      </c>
      <c r="BM438" s="148">
        <f>IF($R438=BJ$17,BK438,0)</f>
        <v>0</v>
      </c>
      <c r="BN438" s="145">
        <v>11506</v>
      </c>
      <c r="BO438" s="148">
        <f>100*BN438/$AI438</f>
        <v>27.8750878213048</v>
      </c>
      <c r="BP438" s="145">
        <f>IF(BO438&gt;$AI$8,1,0)</f>
        <v>0</v>
      </c>
      <c r="BQ438" s="148">
        <f>IF($R438=BN$17,BO438,0)</f>
        <v>0</v>
      </c>
      <c r="BR438" s="145">
        <v>11327</v>
      </c>
      <c r="BS438" s="148">
        <f>100*BR438/$AI438</f>
        <v>27.4414322746324</v>
      </c>
      <c r="BT438" s="145">
        <f>IF(BS438&gt;$AI$8,1,0)</f>
        <v>0</v>
      </c>
      <c r="BU438" s="148">
        <f>IF($R438=BR$17,BS438,0)</f>
        <v>27.4414322746324</v>
      </c>
      <c r="BV438" s="145">
        <v>5260</v>
      </c>
      <c r="BW438" s="148">
        <f>100*BV438/$AI438</f>
        <v>12.7431741647891</v>
      </c>
      <c r="BX438" s="145">
        <f>IF(BW438&gt;$AI$8,1,0)</f>
        <v>0</v>
      </c>
      <c r="BY438" s="148">
        <f>IF($R438=BV$17,BW438,0)</f>
        <v>0</v>
      </c>
      <c r="BZ438" s="145">
        <v>3412</v>
      </c>
      <c r="CA438" s="148">
        <f>100*BZ438/$AI438</f>
        <v>8.26610461031567</v>
      </c>
      <c r="CB438" s="145">
        <f>IF(CA438&gt;$AI$8,1,0)</f>
        <v>0</v>
      </c>
      <c r="CC438" s="148">
        <f>IF($R438=BZ$17,CA438,0)</f>
        <v>0</v>
      </c>
      <c r="CD438" s="145">
        <v>3734</v>
      </c>
      <c r="CE438" s="148">
        <f>100*CD438/$AI438</f>
        <v>9.046200062989071</v>
      </c>
      <c r="CF438" s="145">
        <f>IF(CE438&gt;$AI$8,1,0)</f>
        <v>0</v>
      </c>
      <c r="CG438" s="206">
        <f>IF($R438=CD$17,CE438,0)</f>
        <v>0</v>
      </c>
      <c r="CH438" s="207">
        <v>4363</v>
      </c>
      <c r="CI438" s="208">
        <f>100*CH438/$AI438</f>
        <v>10.5700511180561</v>
      </c>
      <c r="CJ438" s="145">
        <f>IF(CI438&gt;$AI$8,1,0)</f>
        <v>0</v>
      </c>
      <c r="CK438" s="148">
        <f>IF($R438=CH$17,CI438,0)</f>
        <v>0</v>
      </c>
      <c r="CL438" s="145">
        <v>7285</v>
      </c>
      <c r="CM438" s="145">
        <v>0</v>
      </c>
      <c r="CN438" s="149"/>
    </row>
    <row r="439" ht="15.75" customHeight="1">
      <c r="A439" t="s" s="179">
        <v>3300</v>
      </c>
      <c r="B439" t="s" s="180">
        <v>101</v>
      </c>
      <c r="C439" t="s" s="180">
        <v>757</v>
      </c>
      <c r="D439" t="s" s="181">
        <v>104</v>
      </c>
      <c r="E439" t="s" s="182">
        <v>79</v>
      </c>
      <c r="F439" t="s" s="130">
        <v>80</v>
      </c>
      <c r="G439" t="s" s="130">
        <v>3301</v>
      </c>
      <c r="H439" t="s" s="130">
        <v>3302</v>
      </c>
      <c r="I439" t="s" s="130">
        <v>49</v>
      </c>
      <c r="J439" t="s" s="130">
        <v>50</v>
      </c>
      <c r="K439" t="s" s="183">
        <f>_xlfn.IFS(Q439=0,O439,T439=1,R439,U439=1,AA439,V439=1,AD439)</f>
        <v>2365</v>
      </c>
      <c r="L439" s="189">
        <f>_xlfn.IFS(Q439=0,P439,T439=1,S439,U439=1,AB439,V439=1,AE439)</f>
        <v>22.7305542928955</v>
      </c>
      <c r="M439" t="s" s="130">
        <f>IF(O439="Lab","over","under")</f>
        <v>2429</v>
      </c>
      <c r="N439" s="173">
        <v>0</v>
      </c>
      <c r="O439" t="s" s="184">
        <v>28</v>
      </c>
      <c r="P439" s="131">
        <f>AQ439</f>
        <v>38.7791117409556</v>
      </c>
      <c r="Q439" s="173">
        <f>T439+U439+V439</f>
        <v>1</v>
      </c>
      <c r="R439" t="s" s="185">
        <v>2365</v>
      </c>
      <c r="S439" s="131">
        <f>BA439</f>
        <v>22.7305542928955</v>
      </c>
      <c r="T439" s="173">
        <v>1</v>
      </c>
      <c r="U439" s="169"/>
      <c r="V439" s="169"/>
      <c r="W439" s="169"/>
      <c r="X439" t="s" s="130">
        <f>IF($A439=Y439,"ok","bad")</f>
        <v>2430</v>
      </c>
      <c r="Y439" t="s" s="130">
        <v>3300</v>
      </c>
      <c r="Z439" t="s" s="130">
        <v>757</v>
      </c>
      <c r="AA439" t="s" s="186">
        <v>2484</v>
      </c>
      <c r="AB439" s="125">
        <f>100*AC439</f>
        <v>13.9174844</v>
      </c>
      <c r="AC439" s="191">
        <v>0.139174844</v>
      </c>
      <c r="AD439" t="s" s="187">
        <v>27</v>
      </c>
      <c r="AE439" s="125">
        <v>13.8827241</v>
      </c>
      <c r="AF439" s="191">
        <v>0.138827241</v>
      </c>
      <c r="AG439" s="169"/>
      <c r="AH439" s="173">
        <v>72944</v>
      </c>
      <c r="AI439" s="173">
        <v>37399</v>
      </c>
      <c r="AJ439" s="173">
        <v>145</v>
      </c>
      <c r="AK439" s="173">
        <v>6002</v>
      </c>
      <c r="AL439" s="173">
        <v>5192</v>
      </c>
      <c r="AM439" s="175">
        <f>100*AL439/$AI439</f>
        <v>13.882724137009</v>
      </c>
      <c r="AN439" s="173">
        <f>IF(AM439&gt;$AI$8,1,0)</f>
        <v>0</v>
      </c>
      <c r="AO439" s="175">
        <f>IF($R439=AL$17,AM439,0)</f>
        <v>0</v>
      </c>
      <c r="AP439" s="173">
        <v>14503</v>
      </c>
      <c r="AQ439" s="175">
        <f>100*AP439/$AI439</f>
        <v>38.7791117409556</v>
      </c>
      <c r="AR439" s="173">
        <f>IF(AQ439&gt;$AI$8,1,0)</f>
        <v>0</v>
      </c>
      <c r="AS439" s="175">
        <f>IF($R439=AP$17,AQ439,0)</f>
        <v>0</v>
      </c>
      <c r="AT439" s="173">
        <v>1807</v>
      </c>
      <c r="AU439" s="175">
        <f>100*AT439/$AI439</f>
        <v>4.83167999144362</v>
      </c>
      <c r="AV439" s="173">
        <f>IF(AU439&gt;$AI$8,1,0)</f>
        <v>0</v>
      </c>
      <c r="AW439" s="175">
        <f>IF($R439=AT$17,AU439,0)</f>
        <v>0</v>
      </c>
      <c r="AX439" s="173">
        <v>8501</v>
      </c>
      <c r="AY439" s="175">
        <f>100*AX439/$AI439</f>
        <v>22.7305542928955</v>
      </c>
      <c r="AZ439" s="173">
        <f>IF(AY439&gt;$AI$8,1,0)</f>
        <v>0</v>
      </c>
      <c r="BA439" s="175">
        <f>IF($R439=AX$17,AY439,0)</f>
        <v>22.7305542928955</v>
      </c>
      <c r="BB439" s="173">
        <v>1899</v>
      </c>
      <c r="BC439" s="175">
        <f>100*BB439/$AI439</f>
        <v>5.07767587368646</v>
      </c>
      <c r="BD439" s="173">
        <f>IF(BC439&gt;$AI$8,1,0)</f>
        <v>0</v>
      </c>
      <c r="BE439" s="175">
        <f>IF($R439=BB$17,BC439,0)</f>
        <v>0</v>
      </c>
      <c r="BF439" s="173">
        <v>0</v>
      </c>
      <c r="BG439" s="175">
        <f>100*BF439/$AI439</f>
        <v>0</v>
      </c>
      <c r="BH439" s="173">
        <f>IF(BG439&gt;$AI$8,1,0)</f>
        <v>0</v>
      </c>
      <c r="BI439" s="175">
        <f>IF($R439=BF$17,BG439,0)</f>
        <v>0</v>
      </c>
      <c r="BJ439" s="173">
        <v>0</v>
      </c>
      <c r="BK439" s="175">
        <f>100*BJ439/$AI439</f>
        <v>0</v>
      </c>
      <c r="BL439" s="173">
        <f>IF(BK439&gt;$AI$8,1,0)</f>
        <v>0</v>
      </c>
      <c r="BM439" s="175">
        <f>IF($R439=BJ$17,BK439,0)</f>
        <v>0</v>
      </c>
      <c r="BN439" s="173">
        <v>0</v>
      </c>
      <c r="BO439" s="175">
        <f>100*BN439/$AI439</f>
        <v>0</v>
      </c>
      <c r="BP439" s="173">
        <f>IF(BO439&gt;$AI$8,1,0)</f>
        <v>0</v>
      </c>
      <c r="BQ439" s="175">
        <f>IF($R439=BN$17,BO439,0)</f>
        <v>0</v>
      </c>
      <c r="BR439" s="173">
        <v>0</v>
      </c>
      <c r="BS439" s="175">
        <f>100*BR439/$AI439</f>
        <v>0</v>
      </c>
      <c r="BT439" s="173">
        <f>IF(BS439&gt;$AI$8,1,0)</f>
        <v>0</v>
      </c>
      <c r="BU439" s="175">
        <f>IF($R439=BR$17,BS439,0)</f>
        <v>0</v>
      </c>
      <c r="BV439" s="173">
        <v>0</v>
      </c>
      <c r="BW439" s="175">
        <f>100*BV439/$AI439</f>
        <v>0</v>
      </c>
      <c r="BX439" s="173">
        <f>IF(BW439&gt;$AI$8,1,0)</f>
        <v>0</v>
      </c>
      <c r="BY439" s="175">
        <f>IF($R439=BV$17,BW439,0)</f>
        <v>0</v>
      </c>
      <c r="BZ439" s="173">
        <v>0</v>
      </c>
      <c r="CA439" s="175">
        <f>100*BZ439/$AI439</f>
        <v>0</v>
      </c>
      <c r="CB439" s="173">
        <f>IF(CA439&gt;$AI$8,1,0)</f>
        <v>0</v>
      </c>
      <c r="CC439" s="175">
        <f>IF($R439=BZ$17,CA439,0)</f>
        <v>0</v>
      </c>
      <c r="CD439" s="173">
        <v>0</v>
      </c>
      <c r="CE439" s="175">
        <f>100*CD439/$AI439</f>
        <v>0</v>
      </c>
      <c r="CF439" s="173">
        <f>IF(CE439&gt;$AI$8,1,0)</f>
        <v>0</v>
      </c>
      <c r="CG439" s="175">
        <f>IF($R439=CD$17,CE439,0)</f>
        <v>0</v>
      </c>
      <c r="CH439" s="209">
        <v>0</v>
      </c>
      <c r="CI439" s="175">
        <f>100*CH439/$AI439</f>
        <v>0</v>
      </c>
      <c r="CJ439" s="173">
        <f>IF(CI439&gt;$AI$8,1,0)</f>
        <v>0</v>
      </c>
      <c r="CK439" s="175">
        <f>IF($R439=CH$17,CI439,0)</f>
        <v>0</v>
      </c>
      <c r="CL439" s="173">
        <v>1642</v>
      </c>
      <c r="CM439" s="173">
        <v>0</v>
      </c>
      <c r="CN439" s="176"/>
    </row>
    <row r="440" ht="15.75" customHeight="1">
      <c r="A440" t="s" s="179">
        <v>3303</v>
      </c>
      <c r="B440" t="s" s="180">
        <v>90</v>
      </c>
      <c r="C440" t="s" s="180">
        <v>3304</v>
      </c>
      <c r="D440" t="s" s="181">
        <v>93</v>
      </c>
      <c r="E440" t="s" s="188">
        <v>79</v>
      </c>
      <c r="F440" t="s" s="146">
        <v>80</v>
      </c>
      <c r="G440" t="s" s="146">
        <v>362</v>
      </c>
      <c r="H440" t="s" s="146">
        <v>363</v>
      </c>
      <c r="I440" t="s" s="146">
        <v>64</v>
      </c>
      <c r="J440" t="s" s="146">
        <v>50</v>
      </c>
      <c r="K440" t="s" s="183">
        <f>_xlfn.IFS(Q440=0,O440,T440=1,R440,U440=1,AA440,V440=1,AD440)</f>
        <v>2365</v>
      </c>
      <c r="L440" s="189">
        <f>_xlfn.IFS(Q440=0,P440,T440=1,S440,U440=1,AB440,V440=1,AE440)</f>
        <v>22.6103438938532</v>
      </c>
      <c r="M440" t="s" s="146">
        <f>IF(O440="Lab","over","under")</f>
        <v>2429</v>
      </c>
      <c r="N440" s="145">
        <v>0</v>
      </c>
      <c r="O440" t="s" s="184">
        <v>28</v>
      </c>
      <c r="P440" s="147">
        <f>AQ440</f>
        <v>40.8692120227457</v>
      </c>
      <c r="Q440" s="145">
        <f>T440+U440+V440</f>
        <v>1</v>
      </c>
      <c r="R440" t="s" s="185">
        <v>2365</v>
      </c>
      <c r="S440" s="147">
        <f>BA440</f>
        <v>22.6103438938532</v>
      </c>
      <c r="T440" s="145">
        <v>1</v>
      </c>
      <c r="U440" s="138"/>
      <c r="V440" s="138"/>
      <c r="W440" s="138"/>
      <c r="X440" t="s" s="146">
        <f>IF($A440=Y440,"ok","bad")</f>
        <v>2430</v>
      </c>
      <c r="Y440" t="s" s="146">
        <v>3303</v>
      </c>
      <c r="Z440" t="s" s="146">
        <v>3304</v>
      </c>
      <c r="AA440" t="s" s="186">
        <v>2484</v>
      </c>
      <c r="AB440" s="141">
        <f>100*AC440</f>
        <v>12.6536691</v>
      </c>
      <c r="AC440" s="190">
        <v>0.126536691</v>
      </c>
      <c r="AD440" t="s" s="187">
        <v>27</v>
      </c>
      <c r="AE440" s="141">
        <v>11.2916328</v>
      </c>
      <c r="AF440" s="190">
        <v>0.112916328</v>
      </c>
      <c r="AG440" s="138"/>
      <c r="AH440" s="145">
        <v>79622</v>
      </c>
      <c r="AI440" s="145">
        <v>36930</v>
      </c>
      <c r="AJ440" s="145">
        <v>138</v>
      </c>
      <c r="AK440" s="145">
        <v>6743</v>
      </c>
      <c r="AL440" s="145">
        <v>4170</v>
      </c>
      <c r="AM440" s="148">
        <f>100*AL440/$AI440</f>
        <v>11.2916328188465</v>
      </c>
      <c r="AN440" s="145">
        <f>IF(AM440&gt;$AI$8,1,0)</f>
        <v>0</v>
      </c>
      <c r="AO440" s="148">
        <f>IF($R440=AL$17,AM440,0)</f>
        <v>0</v>
      </c>
      <c r="AP440" s="145">
        <v>15093</v>
      </c>
      <c r="AQ440" s="148">
        <f>100*AP440/$AI440</f>
        <v>40.8692120227457</v>
      </c>
      <c r="AR440" s="145">
        <f>IF(AQ440&gt;$AI$8,1,0)</f>
        <v>0</v>
      </c>
      <c r="AS440" s="148">
        <f>IF($R440=AP$17,AQ440,0)</f>
        <v>0</v>
      </c>
      <c r="AT440" s="145">
        <v>1384</v>
      </c>
      <c r="AU440" s="148">
        <f>100*AT440/$AI440</f>
        <v>3.74763065258597</v>
      </c>
      <c r="AV440" s="145">
        <f>IF(AU440&gt;$AI$8,1,0)</f>
        <v>0</v>
      </c>
      <c r="AW440" s="148">
        <f>IF($R440=AT$17,AU440,0)</f>
        <v>0</v>
      </c>
      <c r="AX440" s="145">
        <v>8350</v>
      </c>
      <c r="AY440" s="148">
        <f>100*AX440/$AI440</f>
        <v>22.6103438938532</v>
      </c>
      <c r="AZ440" s="145">
        <f>IF(AY440&gt;$AI$8,1,0)</f>
        <v>0</v>
      </c>
      <c r="BA440" s="148">
        <f>IF($R440=AX$17,AY440,0)</f>
        <v>22.6103438938532</v>
      </c>
      <c r="BB440" s="145">
        <v>2827</v>
      </c>
      <c r="BC440" s="148">
        <f>100*BB440/$AI440</f>
        <v>7.65502301651774</v>
      </c>
      <c r="BD440" s="145">
        <f>IF(BC440&gt;$AI$8,1,0)</f>
        <v>0</v>
      </c>
      <c r="BE440" s="148">
        <f>IF($R440=BB$17,BC440,0)</f>
        <v>0</v>
      </c>
      <c r="BF440" s="145">
        <v>0</v>
      </c>
      <c r="BG440" s="148">
        <f>100*BF440/$AI440</f>
        <v>0</v>
      </c>
      <c r="BH440" s="145">
        <f>IF(BG440&gt;$AI$8,1,0)</f>
        <v>0</v>
      </c>
      <c r="BI440" s="148">
        <f>IF($R440=BF$17,BG440,0)</f>
        <v>0</v>
      </c>
      <c r="BJ440" s="145">
        <v>0</v>
      </c>
      <c r="BK440" s="148">
        <f>100*BJ440/$AI440</f>
        <v>0</v>
      </c>
      <c r="BL440" s="145">
        <f>IF(BK440&gt;$AI$8,1,0)</f>
        <v>0</v>
      </c>
      <c r="BM440" s="148">
        <f>IF($R440=BJ$17,BK440,0)</f>
        <v>0</v>
      </c>
      <c r="BN440" s="145">
        <v>0</v>
      </c>
      <c r="BO440" s="148">
        <f>100*BN440/$AI440</f>
        <v>0</v>
      </c>
      <c r="BP440" s="145">
        <f>IF(BO440&gt;$AI$8,1,0)</f>
        <v>0</v>
      </c>
      <c r="BQ440" s="148">
        <f>IF($R440=BN$17,BO440,0)</f>
        <v>0</v>
      </c>
      <c r="BR440" s="145">
        <v>0</v>
      </c>
      <c r="BS440" s="148">
        <f>100*BR440/$AI440</f>
        <v>0</v>
      </c>
      <c r="BT440" s="145">
        <f>IF(BS440&gt;$AI$8,1,0)</f>
        <v>0</v>
      </c>
      <c r="BU440" s="148">
        <f>IF($R440=BR$17,BS440,0)</f>
        <v>0</v>
      </c>
      <c r="BV440" s="145">
        <v>0</v>
      </c>
      <c r="BW440" s="148">
        <f>100*BV440/$AI440</f>
        <v>0</v>
      </c>
      <c r="BX440" s="145">
        <f>IF(BW440&gt;$AI$8,1,0)</f>
        <v>0</v>
      </c>
      <c r="BY440" s="148">
        <f>IF($R440=BV$17,BW440,0)</f>
        <v>0</v>
      </c>
      <c r="BZ440" s="145">
        <v>0</v>
      </c>
      <c r="CA440" s="148">
        <f>100*BZ440/$AI440</f>
        <v>0</v>
      </c>
      <c r="CB440" s="145">
        <f>IF(CA440&gt;$AI$8,1,0)</f>
        <v>0</v>
      </c>
      <c r="CC440" s="148">
        <f>IF($R440=BZ$17,CA440,0)</f>
        <v>0</v>
      </c>
      <c r="CD440" s="145">
        <v>0</v>
      </c>
      <c r="CE440" s="148">
        <f>100*CD440/$AI440</f>
        <v>0</v>
      </c>
      <c r="CF440" s="145">
        <f>IF(CE440&gt;$AI$8,1,0)</f>
        <v>0</v>
      </c>
      <c r="CG440" s="148">
        <f>IF($R440=CD$17,CE440,0)</f>
        <v>0</v>
      </c>
      <c r="CH440" s="145">
        <v>0</v>
      </c>
      <c r="CI440" s="148">
        <f>100*CH440/$AI440</f>
        <v>0</v>
      </c>
      <c r="CJ440" s="145">
        <f>IF(CI440&gt;$AI$8,1,0)</f>
        <v>0</v>
      </c>
      <c r="CK440" s="148">
        <f>IF($R440=CH$17,CI440,0)</f>
        <v>0</v>
      </c>
      <c r="CL440" s="145">
        <v>427</v>
      </c>
      <c r="CM440" s="145">
        <v>0</v>
      </c>
      <c r="CN440" s="149"/>
    </row>
    <row r="441" ht="15.75" customHeight="1">
      <c r="A441" t="s" s="179">
        <v>3305</v>
      </c>
      <c r="B441" t="s" s="180">
        <v>75</v>
      </c>
      <c r="C441" t="s" s="180">
        <v>3306</v>
      </c>
      <c r="D441" t="s" s="181">
        <v>78</v>
      </c>
      <c r="E441" t="s" s="182">
        <v>79</v>
      </c>
      <c r="F441" t="s" s="130">
        <v>46</v>
      </c>
      <c r="G441" t="s" s="130">
        <v>2852</v>
      </c>
      <c r="H441" t="s" s="130">
        <v>2078</v>
      </c>
      <c r="I441" t="s" s="130">
        <v>49</v>
      </c>
      <c r="J441" t="s" s="130">
        <v>56</v>
      </c>
      <c r="K441" t="s" s="183">
        <f>_xlfn.IFS(Q441=0,O441,T441=1,R441,U441=1,AA441)</f>
        <v>27</v>
      </c>
      <c r="L441" s="189">
        <f>_xlfn.IFS(Q441=0,P441,T441=1,S441,U441=1,AB441)</f>
        <v>30.5974529021656</v>
      </c>
      <c r="M441" t="s" s="130">
        <f>IF(O441="Lab","over","under")</f>
        <v>3307</v>
      </c>
      <c r="N441" s="169"/>
      <c r="O441" t="s" s="184">
        <v>27</v>
      </c>
      <c r="P441" s="131">
        <f>AM441</f>
        <v>30.5974529021656</v>
      </c>
      <c r="Q441" s="173">
        <f>T441+U441+V441</f>
        <v>0</v>
      </c>
      <c r="R441" t="s" s="185">
        <v>2365</v>
      </c>
      <c r="S441" s="131">
        <f>BA441</f>
        <v>20.8462937965843</v>
      </c>
      <c r="T441" s="169"/>
      <c r="U441" s="169"/>
      <c r="V441" s="169"/>
      <c r="W441" s="169"/>
      <c r="X441" t="s" s="130">
        <f>IF($A441=Y441,"ok","bad")</f>
        <v>2430</v>
      </c>
      <c r="Y441" t="s" s="130">
        <v>3305</v>
      </c>
      <c r="Z441" t="s" s="130">
        <v>3306</v>
      </c>
      <c r="AA441" t="s" s="186">
        <v>31</v>
      </c>
      <c r="AB441" s="125">
        <f>100*AC441</f>
        <v>18.5251482</v>
      </c>
      <c r="AC441" s="191">
        <v>0.185251482</v>
      </c>
      <c r="AD441" t="s" s="187">
        <v>28</v>
      </c>
      <c r="AE441" s="125">
        <v>18.3813604</v>
      </c>
      <c r="AF441" s="191">
        <v>0.183813604</v>
      </c>
      <c r="AG441" s="169"/>
      <c r="AH441" s="173">
        <v>55855</v>
      </c>
      <c r="AI441" s="173">
        <v>34078</v>
      </c>
      <c r="AJ441" s="173">
        <v>71</v>
      </c>
      <c r="AK441" s="173">
        <v>3323</v>
      </c>
      <c r="AL441" s="173">
        <v>10427</v>
      </c>
      <c r="AM441" s="175">
        <f>100*AL441/$AI441</f>
        <v>30.5974529021656</v>
      </c>
      <c r="AN441" s="173">
        <f>IF(AM441&gt;$AI$8,1,0)</f>
        <v>0</v>
      </c>
      <c r="AO441" s="175">
        <f>IF($R441=AL$17,AM441,0)</f>
        <v>0</v>
      </c>
      <c r="AP441" s="173">
        <v>6264</v>
      </c>
      <c r="AQ441" s="175">
        <f>100*AP441/$AI441</f>
        <v>18.3813604084747</v>
      </c>
      <c r="AR441" s="173">
        <f>IF(AQ441&gt;$AI$8,1,0)</f>
        <v>0</v>
      </c>
      <c r="AS441" s="175">
        <f>IF($R441=AP$17,AQ441,0)</f>
        <v>0</v>
      </c>
      <c r="AT441" s="173">
        <v>3550</v>
      </c>
      <c r="AU441" s="175">
        <f>100*AT441/$AI441</f>
        <v>10.4172780092728</v>
      </c>
      <c r="AV441" s="173">
        <f>IF(AU441&gt;$AI$8,1,0)</f>
        <v>0</v>
      </c>
      <c r="AW441" s="175">
        <f>IF($R441=AT$17,AU441,0)</f>
        <v>0</v>
      </c>
      <c r="AX441" s="173">
        <v>7104</v>
      </c>
      <c r="AY441" s="175">
        <f>100*AX441/$AI441</f>
        <v>20.8462937965843</v>
      </c>
      <c r="AZ441" s="173">
        <f>IF(AY441&gt;$AI$8,1,0)</f>
        <v>0</v>
      </c>
      <c r="BA441" s="175">
        <f>IF($R441=AX$17,AY441,0)</f>
        <v>20.8462937965843</v>
      </c>
      <c r="BB441" s="173">
        <v>6313</v>
      </c>
      <c r="BC441" s="175">
        <f>100*BB441/$AI441</f>
        <v>18.5251481894477</v>
      </c>
      <c r="BD441" s="173">
        <f>IF(BC441&gt;$AI$8,1,0)</f>
        <v>0</v>
      </c>
      <c r="BE441" s="175">
        <f>IF($R441=BB$17,BC441,0)</f>
        <v>0</v>
      </c>
      <c r="BF441" s="173">
        <v>0</v>
      </c>
      <c r="BG441" s="175">
        <f>100*BF441/$AI441</f>
        <v>0</v>
      </c>
      <c r="BH441" s="173">
        <f>IF(BG441&gt;$AI$8,1,0)</f>
        <v>0</v>
      </c>
      <c r="BI441" s="175">
        <f>IF($R441=BF$17,BG441,0)</f>
        <v>0</v>
      </c>
      <c r="BJ441" s="173">
        <v>0</v>
      </c>
      <c r="BK441" s="175">
        <f>100*BJ441/$AI441</f>
        <v>0</v>
      </c>
      <c r="BL441" s="173">
        <f>IF(BK441&gt;$AI$8,1,0)</f>
        <v>0</v>
      </c>
      <c r="BM441" s="175">
        <f>IF($R441=BJ$17,BK441,0)</f>
        <v>0</v>
      </c>
      <c r="BN441" s="173">
        <v>0</v>
      </c>
      <c r="BO441" s="175">
        <f>100*BN441/$AI441</f>
        <v>0</v>
      </c>
      <c r="BP441" s="173">
        <f>IF(BO441&gt;$AI$8,1,0)</f>
        <v>0</v>
      </c>
      <c r="BQ441" s="175">
        <f>IF($R441=BN$17,BO441,0)</f>
        <v>0</v>
      </c>
      <c r="BR441" s="173">
        <v>0</v>
      </c>
      <c r="BS441" s="175">
        <f>100*BR441/$AI441</f>
        <v>0</v>
      </c>
      <c r="BT441" s="173">
        <f>IF(BS441&gt;$AI$8,1,0)</f>
        <v>0</v>
      </c>
      <c r="BU441" s="175">
        <f>IF($R441=BR$17,BS441,0)</f>
        <v>0</v>
      </c>
      <c r="BV441" s="173">
        <v>0</v>
      </c>
      <c r="BW441" s="175">
        <f>100*BV441/$AI441</f>
        <v>0</v>
      </c>
      <c r="BX441" s="173">
        <f>IF(BW441&gt;$AI$8,1,0)</f>
        <v>0</v>
      </c>
      <c r="BY441" s="175">
        <f>IF($R441=BV$17,BW441,0)</f>
        <v>0</v>
      </c>
      <c r="BZ441" s="173">
        <v>0</v>
      </c>
      <c r="CA441" s="175">
        <f>100*BZ441/$AI441</f>
        <v>0</v>
      </c>
      <c r="CB441" s="173">
        <f>IF(CA441&gt;$AI$8,1,0)</f>
        <v>0</v>
      </c>
      <c r="CC441" s="175">
        <f>IF($R441=BZ$17,CA441,0)</f>
        <v>0</v>
      </c>
      <c r="CD441" s="173">
        <v>0</v>
      </c>
      <c r="CE441" s="175">
        <f>100*CD441/$AI441</f>
        <v>0</v>
      </c>
      <c r="CF441" s="173">
        <f>IF(CE441&gt;$AI$8,1,0)</f>
        <v>0</v>
      </c>
      <c r="CG441" s="175">
        <f>IF($R441=CD$17,CE441,0)</f>
        <v>0</v>
      </c>
      <c r="CH441" s="173">
        <v>0</v>
      </c>
      <c r="CI441" s="175">
        <f>100*CH441/$AI441</f>
        <v>0</v>
      </c>
      <c r="CJ441" s="173">
        <f>IF(CI441&gt;$AI$8,1,0)</f>
        <v>0</v>
      </c>
      <c r="CK441" s="175">
        <f>IF($R441=CH$17,CI441,0)</f>
        <v>0</v>
      </c>
      <c r="CL441" s="173">
        <v>0</v>
      </c>
      <c r="CM441" s="173">
        <v>0</v>
      </c>
      <c r="CN441" s="176"/>
    </row>
    <row r="442" ht="15.75" customHeight="1">
      <c r="A442" t="s" s="179">
        <v>3308</v>
      </c>
      <c r="B442" t="s" s="180">
        <v>75</v>
      </c>
      <c r="C442" t="s" s="180">
        <v>3309</v>
      </c>
      <c r="D442" t="s" s="181">
        <v>78</v>
      </c>
      <c r="E442" t="s" s="188">
        <v>79</v>
      </c>
      <c r="F442" t="s" s="146">
        <v>46</v>
      </c>
      <c r="G442" t="s" s="146">
        <v>947</v>
      </c>
      <c r="H442" t="s" s="146">
        <v>948</v>
      </c>
      <c r="I442" t="s" s="146">
        <v>64</v>
      </c>
      <c r="J442" t="s" s="146">
        <v>56</v>
      </c>
      <c r="K442" t="s" s="183">
        <f>_xlfn.IFS(Q442=0,O442,T442=1,R442,U442=1,AA442)</f>
        <v>27</v>
      </c>
      <c r="L442" s="189">
        <f>_xlfn.IFS(Q442=0,P442,T442=1,S442,U442=1,AB442)</f>
        <v>35.0358119027193</v>
      </c>
      <c r="M442" t="s" s="146">
        <f>IF(O442="Lab","over","under")</f>
        <v>3307</v>
      </c>
      <c r="N442" s="138"/>
      <c r="O442" t="s" s="184">
        <v>27</v>
      </c>
      <c r="P442" s="147">
        <f>AM442</f>
        <v>35.0358119027193</v>
      </c>
      <c r="Q442" s="145">
        <f>T442+U442+V442</f>
        <v>0</v>
      </c>
      <c r="R442" t="s" s="185">
        <v>28</v>
      </c>
      <c r="S442" s="147">
        <f>AS442</f>
        <v>22.9076471879177</v>
      </c>
      <c r="T442" s="138"/>
      <c r="U442" s="138"/>
      <c r="V442" s="138"/>
      <c r="W442" s="138"/>
      <c r="X442" t="s" s="146">
        <f>IF($A442=Y442,"ok","bad")</f>
        <v>2430</v>
      </c>
      <c r="Y442" t="s" s="146">
        <v>3308</v>
      </c>
      <c r="Z442" t="s" s="146">
        <v>3309</v>
      </c>
      <c r="AA442" t="s" s="186">
        <v>29</v>
      </c>
      <c r="AB442" s="141">
        <f>100*AC442</f>
        <v>19.0192127</v>
      </c>
      <c r="AC442" s="190">
        <v>0.190192127</v>
      </c>
      <c r="AD442" t="s" s="187">
        <v>2365</v>
      </c>
      <c r="AE442" s="141">
        <v>18.1234164</v>
      </c>
      <c r="AF442" s="190">
        <v>0.181234164</v>
      </c>
      <c r="AG442" s="138"/>
      <c r="AH442" s="145">
        <v>76947</v>
      </c>
      <c r="AI442" s="145">
        <v>50123</v>
      </c>
      <c r="AJ442" s="145">
        <v>168</v>
      </c>
      <c r="AK442" s="145">
        <v>6079</v>
      </c>
      <c r="AL442" s="145">
        <v>17561</v>
      </c>
      <c r="AM442" s="148">
        <f>100*AL442/$AI442</f>
        <v>35.0358119027193</v>
      </c>
      <c r="AN442" s="145">
        <f>IF(AM442&gt;$AI$8,1,0)</f>
        <v>0</v>
      </c>
      <c r="AO442" s="148">
        <f>IF($R442=AL$17,AM442,0)</f>
        <v>0</v>
      </c>
      <c r="AP442" s="145">
        <v>11482</v>
      </c>
      <c r="AQ442" s="148">
        <f>100*AP442/$AI442</f>
        <v>22.9076471879177</v>
      </c>
      <c r="AR442" s="145">
        <f>IF(AQ442&gt;$AI$8,1,0)</f>
        <v>0</v>
      </c>
      <c r="AS442" s="148">
        <f>IF($R442=AP$17,AQ442,0)</f>
        <v>22.9076471879177</v>
      </c>
      <c r="AT442" s="145">
        <v>9533</v>
      </c>
      <c r="AU442" s="148">
        <f>100*AT442/$AI442</f>
        <v>19.0192127366678</v>
      </c>
      <c r="AV442" s="145">
        <f>IF(AU442&gt;$AI$8,1,0)</f>
        <v>0</v>
      </c>
      <c r="AW442" s="148">
        <f>IF($R442=AT$17,AU442,0)</f>
        <v>0</v>
      </c>
      <c r="AX442" s="145">
        <v>9084</v>
      </c>
      <c r="AY442" s="148">
        <f>100*AX442/$AI442</f>
        <v>18.1234163956667</v>
      </c>
      <c r="AZ442" s="145">
        <f>IF(AY442&gt;$AI$8,1,0)</f>
        <v>0</v>
      </c>
      <c r="BA442" s="148">
        <f>IF($R442=AX$17,AY442,0)</f>
        <v>0</v>
      </c>
      <c r="BB442" s="145">
        <v>2036</v>
      </c>
      <c r="BC442" s="148">
        <f>100*BB442/$AI442</f>
        <v>4.06200746164435</v>
      </c>
      <c r="BD442" s="145">
        <f>IF(BC442&gt;$AI$8,1,0)</f>
        <v>0</v>
      </c>
      <c r="BE442" s="148">
        <f>IF($R442=BB$17,BC442,0)</f>
        <v>0</v>
      </c>
      <c r="BF442" s="145">
        <v>0</v>
      </c>
      <c r="BG442" s="148">
        <f>100*BF442/$AI442</f>
        <v>0</v>
      </c>
      <c r="BH442" s="145">
        <f>IF(BG442&gt;$AI$8,1,0)</f>
        <v>0</v>
      </c>
      <c r="BI442" s="148">
        <f>IF($R442=BF$17,BG442,0)</f>
        <v>0</v>
      </c>
      <c r="BJ442" s="145">
        <v>0</v>
      </c>
      <c r="BK442" s="148">
        <f>100*BJ442/$AI442</f>
        <v>0</v>
      </c>
      <c r="BL442" s="145">
        <f>IF(BK442&gt;$AI$8,1,0)</f>
        <v>0</v>
      </c>
      <c r="BM442" s="148">
        <f>IF($R442=BJ$17,BK442,0)</f>
        <v>0</v>
      </c>
      <c r="BN442" s="145">
        <v>0</v>
      </c>
      <c r="BO442" s="148">
        <f>100*BN442/$AI442</f>
        <v>0</v>
      </c>
      <c r="BP442" s="145">
        <f>IF(BO442&gt;$AI$8,1,0)</f>
        <v>0</v>
      </c>
      <c r="BQ442" s="148">
        <f>IF($R442=BN$17,BO442,0)</f>
        <v>0</v>
      </c>
      <c r="BR442" s="145">
        <v>0</v>
      </c>
      <c r="BS442" s="148">
        <f>100*BR442/$AI442</f>
        <v>0</v>
      </c>
      <c r="BT442" s="145">
        <f>IF(BS442&gt;$AI$8,1,0)</f>
        <v>0</v>
      </c>
      <c r="BU442" s="148">
        <f>IF($R442=BR$17,BS442,0)</f>
        <v>0</v>
      </c>
      <c r="BV442" s="145">
        <v>0</v>
      </c>
      <c r="BW442" s="148">
        <f>100*BV442/$AI442</f>
        <v>0</v>
      </c>
      <c r="BX442" s="145">
        <f>IF(BW442&gt;$AI$8,1,0)</f>
        <v>0</v>
      </c>
      <c r="BY442" s="148">
        <f>IF($R442=BV$17,BW442,0)</f>
        <v>0</v>
      </c>
      <c r="BZ442" s="145">
        <v>0</v>
      </c>
      <c r="CA442" s="148">
        <f>100*BZ442/$AI442</f>
        <v>0</v>
      </c>
      <c r="CB442" s="145">
        <f>IF(CA442&gt;$AI$8,1,0)</f>
        <v>0</v>
      </c>
      <c r="CC442" s="148">
        <f>IF($R442=BZ$17,CA442,0)</f>
        <v>0</v>
      </c>
      <c r="CD442" s="145">
        <v>0</v>
      </c>
      <c r="CE442" s="148">
        <f>100*CD442/$AI442</f>
        <v>0</v>
      </c>
      <c r="CF442" s="145">
        <f>IF(CE442&gt;$AI$8,1,0)</f>
        <v>0</v>
      </c>
      <c r="CG442" s="148">
        <f>IF($R442=CD$17,CE442,0)</f>
        <v>0</v>
      </c>
      <c r="CH442" s="145">
        <v>0</v>
      </c>
      <c r="CI442" s="148">
        <f>100*CH442/$AI442</f>
        <v>0</v>
      </c>
      <c r="CJ442" s="145">
        <f>IF(CI442&gt;$AI$8,1,0)</f>
        <v>0</v>
      </c>
      <c r="CK442" s="148">
        <f>IF($R442=CH$17,CI442,0)</f>
        <v>0</v>
      </c>
      <c r="CL442" s="145">
        <v>0</v>
      </c>
      <c r="CM442" s="145">
        <v>0</v>
      </c>
      <c r="CN442" s="149"/>
    </row>
    <row r="443" ht="15.75" customHeight="1">
      <c r="A443" t="s" s="179">
        <v>3310</v>
      </c>
      <c r="B443" t="s" s="180">
        <v>197</v>
      </c>
      <c r="C443" t="s" s="180">
        <v>3311</v>
      </c>
      <c r="D443" t="s" s="181">
        <v>200</v>
      </c>
      <c r="E443" t="s" s="182">
        <v>79</v>
      </c>
      <c r="F443" t="s" s="130">
        <v>46</v>
      </c>
      <c r="G443" t="s" s="130">
        <v>2081</v>
      </c>
      <c r="H443" t="s" s="130">
        <v>2114</v>
      </c>
      <c r="I443" t="s" s="130">
        <v>49</v>
      </c>
      <c r="J443" t="s" s="130">
        <v>56</v>
      </c>
      <c r="K443" t="s" s="183">
        <f>_xlfn.IFS(Q443=0,O443,T443=1,R443,U443=1,AA443)</f>
        <v>27</v>
      </c>
      <c r="L443" s="189">
        <f>_xlfn.IFS(Q443=0,P443,T443=1,S443,U443=1,AB443)</f>
        <v>31.5800865800866</v>
      </c>
      <c r="M443" t="s" s="130">
        <f>IF(O443="Lab","over","under")</f>
        <v>3307</v>
      </c>
      <c r="N443" s="169"/>
      <c r="O443" t="s" s="184">
        <v>27</v>
      </c>
      <c r="P443" s="131">
        <f>AM443</f>
        <v>31.5800865800866</v>
      </c>
      <c r="Q443" s="173">
        <f>T443+U443+V443</f>
        <v>0</v>
      </c>
      <c r="R443" t="s" s="185">
        <v>29</v>
      </c>
      <c r="S443" s="131">
        <f>AW443</f>
        <v>23.8075560802834</v>
      </c>
      <c r="T443" s="169"/>
      <c r="U443" s="169"/>
      <c r="V443" s="169"/>
      <c r="W443" s="169"/>
      <c r="X443" t="s" s="130">
        <f>IF($A443=Y443,"ok","bad")</f>
        <v>2430</v>
      </c>
      <c r="Y443" t="s" s="130">
        <v>3310</v>
      </c>
      <c r="Z443" t="s" s="130">
        <v>3311</v>
      </c>
      <c r="AA443" t="s" s="186">
        <v>28</v>
      </c>
      <c r="AB443" s="125">
        <f>100*AC443</f>
        <v>21.1826053</v>
      </c>
      <c r="AC443" s="191">
        <v>0.211826053</v>
      </c>
      <c r="AD443" t="s" s="187">
        <v>2365</v>
      </c>
      <c r="AE443" s="125">
        <v>18.008658</v>
      </c>
      <c r="AF443" s="191">
        <v>0.18008658</v>
      </c>
      <c r="AG443" s="169"/>
      <c r="AH443" s="173">
        <v>74727</v>
      </c>
      <c r="AI443" s="173">
        <v>50820</v>
      </c>
      <c r="AJ443" s="173">
        <v>170</v>
      </c>
      <c r="AK443" s="173">
        <v>3950</v>
      </c>
      <c r="AL443" s="173">
        <v>16049</v>
      </c>
      <c r="AM443" s="175">
        <f>100*AL443/$AI443</f>
        <v>31.5800865800866</v>
      </c>
      <c r="AN443" s="173">
        <f>IF(AM443&gt;$AI$8,1,0)</f>
        <v>0</v>
      </c>
      <c r="AO443" s="175">
        <f>IF($R443=AL$17,AM443,0)</f>
        <v>0</v>
      </c>
      <c r="AP443" s="173">
        <v>10765</v>
      </c>
      <c r="AQ443" s="175">
        <f>100*AP443/$AI443</f>
        <v>21.1826052735144</v>
      </c>
      <c r="AR443" s="173">
        <f>IF(AQ443&gt;$AI$8,1,0)</f>
        <v>0</v>
      </c>
      <c r="AS443" s="175">
        <f>IF($R443=AP$17,AQ443,0)</f>
        <v>0</v>
      </c>
      <c r="AT443" s="173">
        <v>12099</v>
      </c>
      <c r="AU443" s="175">
        <f>100*AT443/$AI443</f>
        <v>23.8075560802834</v>
      </c>
      <c r="AV443" s="173">
        <f>IF(AU443&gt;$AI$8,1,0)</f>
        <v>0</v>
      </c>
      <c r="AW443" s="175">
        <f>IF($R443=AT$17,AU443,0)</f>
        <v>23.8075560802834</v>
      </c>
      <c r="AX443" s="173">
        <v>9152</v>
      </c>
      <c r="AY443" s="175">
        <f>100*AX443/$AI443</f>
        <v>18.008658008658</v>
      </c>
      <c r="AZ443" s="173">
        <f>IF(AY443&gt;$AI$8,1,0)</f>
        <v>0</v>
      </c>
      <c r="BA443" s="175">
        <f>IF($R443=AX$17,AY443,0)</f>
        <v>0</v>
      </c>
      <c r="BB443" s="173">
        <v>2350</v>
      </c>
      <c r="BC443" s="175">
        <f>100*BB443/$AI443</f>
        <v>4.62416371507281</v>
      </c>
      <c r="BD443" s="173">
        <f>IF(BC443&gt;$AI$8,1,0)</f>
        <v>0</v>
      </c>
      <c r="BE443" s="175">
        <f>IF($R443=BB$17,BC443,0)</f>
        <v>0</v>
      </c>
      <c r="BF443" s="173">
        <v>0</v>
      </c>
      <c r="BG443" s="175">
        <f>100*BF443/$AI443</f>
        <v>0</v>
      </c>
      <c r="BH443" s="173">
        <f>IF(BG443&gt;$AI$8,1,0)</f>
        <v>0</v>
      </c>
      <c r="BI443" s="175">
        <f>IF($R443=BF$17,BG443,0)</f>
        <v>0</v>
      </c>
      <c r="BJ443" s="173">
        <v>0</v>
      </c>
      <c r="BK443" s="175">
        <f>100*BJ443/$AI443</f>
        <v>0</v>
      </c>
      <c r="BL443" s="173">
        <f>IF(BK443&gt;$AI$8,1,0)</f>
        <v>0</v>
      </c>
      <c r="BM443" s="175">
        <f>IF($R443=BJ$17,BK443,0)</f>
        <v>0</v>
      </c>
      <c r="BN443" s="173">
        <v>0</v>
      </c>
      <c r="BO443" s="175">
        <f>100*BN443/$AI443</f>
        <v>0</v>
      </c>
      <c r="BP443" s="173">
        <f>IF(BO443&gt;$AI$8,1,0)</f>
        <v>0</v>
      </c>
      <c r="BQ443" s="175">
        <f>IF($R443=BN$17,BO443,0)</f>
        <v>0</v>
      </c>
      <c r="BR443" s="173">
        <v>0</v>
      </c>
      <c r="BS443" s="175">
        <f>100*BR443/$AI443</f>
        <v>0</v>
      </c>
      <c r="BT443" s="173">
        <f>IF(BS443&gt;$AI$8,1,0)</f>
        <v>0</v>
      </c>
      <c r="BU443" s="175">
        <f>IF($R443=BR$17,BS443,0)</f>
        <v>0</v>
      </c>
      <c r="BV443" s="173">
        <v>0</v>
      </c>
      <c r="BW443" s="175">
        <f>100*BV443/$AI443</f>
        <v>0</v>
      </c>
      <c r="BX443" s="173">
        <f>IF(BW443&gt;$AI$8,1,0)</f>
        <v>0</v>
      </c>
      <c r="BY443" s="175">
        <f>IF($R443=BV$17,BW443,0)</f>
        <v>0</v>
      </c>
      <c r="BZ443" s="173">
        <v>0</v>
      </c>
      <c r="CA443" s="175">
        <f>100*BZ443/$AI443</f>
        <v>0</v>
      </c>
      <c r="CB443" s="173">
        <f>IF(CA443&gt;$AI$8,1,0)</f>
        <v>0</v>
      </c>
      <c r="CC443" s="175">
        <f>IF($R443=BZ$17,CA443,0)</f>
        <v>0</v>
      </c>
      <c r="CD443" s="173">
        <v>0</v>
      </c>
      <c r="CE443" s="175">
        <f>100*CD443/$AI443</f>
        <v>0</v>
      </c>
      <c r="CF443" s="173">
        <f>IF(CE443&gt;$AI$8,1,0)</f>
        <v>0</v>
      </c>
      <c r="CG443" s="175">
        <f>IF($R443=CD$17,CE443,0)</f>
        <v>0</v>
      </c>
      <c r="CH443" s="173">
        <v>0</v>
      </c>
      <c r="CI443" s="175">
        <f>100*CH443/$AI443</f>
        <v>0</v>
      </c>
      <c r="CJ443" s="173">
        <f>IF(CI443&gt;$AI$8,1,0)</f>
        <v>0</v>
      </c>
      <c r="CK443" s="175">
        <f>IF($R443=CH$17,CI443,0)</f>
        <v>0</v>
      </c>
      <c r="CL443" s="173">
        <v>1306</v>
      </c>
      <c r="CM443" s="173">
        <v>0</v>
      </c>
      <c r="CN443" s="176"/>
    </row>
    <row r="444" ht="15.75" customHeight="1">
      <c r="A444" t="s" s="179">
        <v>3312</v>
      </c>
      <c r="B444" t="s" s="180">
        <v>101</v>
      </c>
      <c r="C444" t="s" s="180">
        <v>3313</v>
      </c>
      <c r="D444" t="s" s="181">
        <v>104</v>
      </c>
      <c r="E444" t="s" s="188">
        <v>79</v>
      </c>
      <c r="F444" t="s" s="146">
        <v>46</v>
      </c>
      <c r="G444" t="s" s="146">
        <v>379</v>
      </c>
      <c r="H444" t="s" s="146">
        <v>380</v>
      </c>
      <c r="I444" t="s" s="146">
        <v>49</v>
      </c>
      <c r="J444" t="s" s="146">
        <v>56</v>
      </c>
      <c r="K444" t="s" s="183">
        <f>_xlfn.IFS(Q444=0,O444,T444=1,R444,U444=1,AA444)</f>
        <v>27</v>
      </c>
      <c r="L444" s="189">
        <f>_xlfn.IFS(Q444=0,P444,T444=1,S444,U444=1,AB444)</f>
        <v>35.6325446139041</v>
      </c>
      <c r="M444" t="s" s="146">
        <f>IF(O444="Lab","over","under")</f>
        <v>3307</v>
      </c>
      <c r="N444" s="138"/>
      <c r="O444" t="s" s="184">
        <v>27</v>
      </c>
      <c r="P444" s="147">
        <f>AM444</f>
        <v>35.6325446139041</v>
      </c>
      <c r="Q444" s="145">
        <f>T444+U444+V444</f>
        <v>0</v>
      </c>
      <c r="R444" t="s" s="185">
        <v>29</v>
      </c>
      <c r="S444" s="147">
        <f>AW444</f>
        <v>24.3185003870374</v>
      </c>
      <c r="T444" s="138"/>
      <c r="U444" s="138"/>
      <c r="V444" s="138"/>
      <c r="W444" s="138"/>
      <c r="X444" t="s" s="146">
        <f>IF($A444=Y444,"ok","bad")</f>
        <v>2430</v>
      </c>
      <c r="Y444" t="s" s="146">
        <v>3312</v>
      </c>
      <c r="Z444" t="s" s="146">
        <v>3313</v>
      </c>
      <c r="AA444" t="s" s="186">
        <v>2365</v>
      </c>
      <c r="AB444" s="141">
        <f>100*AC444</f>
        <v>18.4459926</v>
      </c>
      <c r="AC444" s="190">
        <v>0.184459926</v>
      </c>
      <c r="AD444" t="s" s="187">
        <v>28</v>
      </c>
      <c r="AE444" s="141">
        <v>17.9941003</v>
      </c>
      <c r="AF444" s="190">
        <v>0.179941003</v>
      </c>
      <c r="AG444" s="138"/>
      <c r="AH444" s="145">
        <v>76407</v>
      </c>
      <c r="AI444" s="145">
        <v>47799</v>
      </c>
      <c r="AJ444" s="145">
        <v>147</v>
      </c>
      <c r="AK444" s="145">
        <v>5408</v>
      </c>
      <c r="AL444" s="145">
        <v>17032</v>
      </c>
      <c r="AM444" s="148">
        <f>100*AL444/$AI444</f>
        <v>35.6325446139041</v>
      </c>
      <c r="AN444" s="145">
        <f>IF(AM444&gt;$AI$8,1,0)</f>
        <v>0</v>
      </c>
      <c r="AO444" s="148">
        <f>IF($R444=AL$17,AM444,0)</f>
        <v>0</v>
      </c>
      <c r="AP444" s="145">
        <v>8601</v>
      </c>
      <c r="AQ444" s="148">
        <f>100*AP444/$AI444</f>
        <v>17.9941002949853</v>
      </c>
      <c r="AR444" s="145">
        <f>IF(AQ444&gt;$AI$8,1,0)</f>
        <v>0</v>
      </c>
      <c r="AS444" s="148">
        <f>IF($R444=AP$17,AQ444,0)</f>
        <v>0</v>
      </c>
      <c r="AT444" s="145">
        <v>11624</v>
      </c>
      <c r="AU444" s="148">
        <f>100*AT444/$AI444</f>
        <v>24.3185003870374</v>
      </c>
      <c r="AV444" s="145">
        <f>IF(AU444&gt;$AI$8,1,0)</f>
        <v>0</v>
      </c>
      <c r="AW444" s="148">
        <f>IF($R444=AT$17,AU444,0)</f>
        <v>24.3185003870374</v>
      </c>
      <c r="AX444" s="145">
        <v>8817</v>
      </c>
      <c r="AY444" s="148">
        <f>100*AX444/$AI444</f>
        <v>18.4459925939873</v>
      </c>
      <c r="AZ444" s="145">
        <f>IF(AY444&gt;$AI$8,1,0)</f>
        <v>0</v>
      </c>
      <c r="BA444" s="148">
        <f>IF($R444=AX$17,AY444,0)</f>
        <v>0</v>
      </c>
      <c r="BB444" s="145">
        <v>1514</v>
      </c>
      <c r="BC444" s="148">
        <f>100*BB444/$AI444</f>
        <v>3.16743028096822</v>
      </c>
      <c r="BD444" s="145">
        <f>IF(BC444&gt;$AI$8,1,0)</f>
        <v>0</v>
      </c>
      <c r="BE444" s="148">
        <f>IF($R444=BB$17,BC444,0)</f>
        <v>0</v>
      </c>
      <c r="BF444" s="145">
        <v>0</v>
      </c>
      <c r="BG444" s="148">
        <f>100*BF444/$AI444</f>
        <v>0</v>
      </c>
      <c r="BH444" s="145">
        <f>IF(BG444&gt;$AI$8,1,0)</f>
        <v>0</v>
      </c>
      <c r="BI444" s="148">
        <f>IF($R444=BF$17,BG444,0)</f>
        <v>0</v>
      </c>
      <c r="BJ444" s="145">
        <v>0</v>
      </c>
      <c r="BK444" s="148">
        <f>100*BJ444/$AI444</f>
        <v>0</v>
      </c>
      <c r="BL444" s="145">
        <f>IF(BK444&gt;$AI$8,1,0)</f>
        <v>0</v>
      </c>
      <c r="BM444" s="148">
        <f>IF($R444=BJ$17,BK444,0)</f>
        <v>0</v>
      </c>
      <c r="BN444" s="145">
        <v>0</v>
      </c>
      <c r="BO444" s="148">
        <f>100*BN444/$AI444</f>
        <v>0</v>
      </c>
      <c r="BP444" s="145">
        <f>IF(BO444&gt;$AI$8,1,0)</f>
        <v>0</v>
      </c>
      <c r="BQ444" s="148">
        <f>IF($R444=BN$17,BO444,0)</f>
        <v>0</v>
      </c>
      <c r="BR444" s="145">
        <v>0</v>
      </c>
      <c r="BS444" s="148">
        <f>100*BR444/$AI444</f>
        <v>0</v>
      </c>
      <c r="BT444" s="145">
        <f>IF(BS444&gt;$AI$8,1,0)</f>
        <v>0</v>
      </c>
      <c r="BU444" s="148">
        <f>IF($R444=BR$17,BS444,0)</f>
        <v>0</v>
      </c>
      <c r="BV444" s="145">
        <v>0</v>
      </c>
      <c r="BW444" s="148">
        <f>100*BV444/$AI444</f>
        <v>0</v>
      </c>
      <c r="BX444" s="145">
        <f>IF(BW444&gt;$AI$8,1,0)</f>
        <v>0</v>
      </c>
      <c r="BY444" s="148">
        <f>IF($R444=BV$17,BW444,0)</f>
        <v>0</v>
      </c>
      <c r="BZ444" s="145">
        <v>0</v>
      </c>
      <c r="CA444" s="148">
        <f>100*BZ444/$AI444</f>
        <v>0</v>
      </c>
      <c r="CB444" s="145">
        <f>IF(CA444&gt;$AI$8,1,0)</f>
        <v>0</v>
      </c>
      <c r="CC444" s="148">
        <f>IF($R444=BZ$17,CA444,0)</f>
        <v>0</v>
      </c>
      <c r="CD444" s="145">
        <v>0</v>
      </c>
      <c r="CE444" s="148">
        <f>100*CD444/$AI444</f>
        <v>0</v>
      </c>
      <c r="CF444" s="145">
        <f>IF(CE444&gt;$AI$8,1,0)</f>
        <v>0</v>
      </c>
      <c r="CG444" s="148">
        <f>IF($R444=CD$17,CE444,0)</f>
        <v>0</v>
      </c>
      <c r="CH444" s="145">
        <v>0</v>
      </c>
      <c r="CI444" s="148">
        <f>100*CH444/$AI444</f>
        <v>0</v>
      </c>
      <c r="CJ444" s="145">
        <f>IF(CI444&gt;$AI$8,1,0)</f>
        <v>0</v>
      </c>
      <c r="CK444" s="148">
        <f>IF($R444=CH$17,CI444,0)</f>
        <v>0</v>
      </c>
      <c r="CL444" s="145">
        <v>0</v>
      </c>
      <c r="CM444" s="145">
        <v>0</v>
      </c>
      <c r="CN444" s="149"/>
    </row>
    <row r="445" ht="15.75" customHeight="1">
      <c r="A445" t="s" s="179">
        <v>3314</v>
      </c>
      <c r="B445" t="s" s="180">
        <v>75</v>
      </c>
      <c r="C445" t="s" s="180">
        <v>1969</v>
      </c>
      <c r="D445" t="s" s="181">
        <v>78</v>
      </c>
      <c r="E445" t="s" s="182">
        <v>79</v>
      </c>
      <c r="F445" t="s" s="130">
        <v>80</v>
      </c>
      <c r="G445" t="s" s="130">
        <v>1332</v>
      </c>
      <c r="H445" t="s" s="130">
        <v>3315</v>
      </c>
      <c r="I445" t="s" s="130">
        <v>49</v>
      </c>
      <c r="J445" t="s" s="130">
        <v>56</v>
      </c>
      <c r="K445" t="s" s="183">
        <f>_xlfn.IFS(Q445=0,O445,T445=1,R445,U445=1,AA445)</f>
        <v>27</v>
      </c>
      <c r="L445" s="189">
        <f>_xlfn.IFS(Q445=0,P445,T445=1,S445,U445=1,AB445)</f>
        <v>30.407659316380</v>
      </c>
      <c r="M445" t="s" s="130">
        <f>IF(O445="Lab","over","under")</f>
        <v>3307</v>
      </c>
      <c r="N445" s="169"/>
      <c r="O445" t="s" s="184">
        <v>27</v>
      </c>
      <c r="P445" s="131">
        <f>AM445</f>
        <v>30.407659316380</v>
      </c>
      <c r="Q445" s="173">
        <f>T445+U445+V445</f>
        <v>0</v>
      </c>
      <c r="R445" t="s" s="185">
        <v>28</v>
      </c>
      <c r="S445" s="131">
        <f>AS445</f>
        <v>26.9635662608846</v>
      </c>
      <c r="T445" s="169"/>
      <c r="U445" s="169"/>
      <c r="V445" s="169"/>
      <c r="W445" s="169"/>
      <c r="X445" t="s" s="130">
        <f>IF($A445=Y445,"ok","bad")</f>
        <v>2430</v>
      </c>
      <c r="Y445" t="s" s="130">
        <v>3314</v>
      </c>
      <c r="Z445" t="s" s="130">
        <v>1969</v>
      </c>
      <c r="AA445" t="s" s="186">
        <v>29</v>
      </c>
      <c r="AB445" s="125">
        <f>100*AC445</f>
        <v>18.8666984</v>
      </c>
      <c r="AC445" s="191">
        <v>0.188666984</v>
      </c>
      <c r="AD445" t="s" s="187">
        <v>2365</v>
      </c>
      <c r="AE445" s="125">
        <v>17.9439414</v>
      </c>
      <c r="AF445" s="191">
        <v>0.179439414</v>
      </c>
      <c r="AG445" s="169"/>
      <c r="AH445" s="173">
        <v>73782</v>
      </c>
      <c r="AI445" s="173">
        <v>46166</v>
      </c>
      <c r="AJ445" s="173">
        <v>144</v>
      </c>
      <c r="AK445" s="173">
        <v>1590</v>
      </c>
      <c r="AL445" s="173">
        <v>14038</v>
      </c>
      <c r="AM445" s="175">
        <f>100*AL445/$AI445</f>
        <v>30.407659316380</v>
      </c>
      <c r="AN445" s="173">
        <f>IF(AM445&gt;$AI$8,1,0)</f>
        <v>0</v>
      </c>
      <c r="AO445" s="175">
        <f>IF($R445=AL$17,AM445,0)</f>
        <v>0</v>
      </c>
      <c r="AP445" s="173">
        <v>12448</v>
      </c>
      <c r="AQ445" s="175">
        <f>100*AP445/$AI445</f>
        <v>26.9635662608846</v>
      </c>
      <c r="AR445" s="173">
        <f>IF(AQ445&gt;$AI$8,1,0)</f>
        <v>0</v>
      </c>
      <c r="AS445" s="175">
        <f>IF($R445=AP$17,AQ445,0)</f>
        <v>26.9635662608846</v>
      </c>
      <c r="AT445" s="173">
        <v>8710</v>
      </c>
      <c r="AU445" s="175">
        <f>100*AT445/$AI445</f>
        <v>18.8666984360785</v>
      </c>
      <c r="AV445" s="173">
        <f>IF(AU445&gt;$AI$8,1,0)</f>
        <v>0</v>
      </c>
      <c r="AW445" s="175">
        <f>IF($R445=AT$17,AU445,0)</f>
        <v>0</v>
      </c>
      <c r="AX445" s="173">
        <v>8284</v>
      </c>
      <c r="AY445" s="175">
        <f>100*AX445/$AI445</f>
        <v>17.9439414287571</v>
      </c>
      <c r="AZ445" s="173">
        <f>IF(AY445&gt;$AI$8,1,0)</f>
        <v>0</v>
      </c>
      <c r="BA445" s="175">
        <f>IF($R445=AX$17,AY445,0)</f>
        <v>0</v>
      </c>
      <c r="BB445" s="173">
        <v>2413</v>
      </c>
      <c r="BC445" s="175">
        <f>100*BB445/$AI445</f>
        <v>5.22679027855998</v>
      </c>
      <c r="BD445" s="173">
        <f>IF(BC445&gt;$AI$8,1,0)</f>
        <v>0</v>
      </c>
      <c r="BE445" s="175">
        <f>IF($R445=BB$17,BC445,0)</f>
        <v>0</v>
      </c>
      <c r="BF445" s="173">
        <v>0</v>
      </c>
      <c r="BG445" s="175">
        <f>100*BF445/$AI445</f>
        <v>0</v>
      </c>
      <c r="BH445" s="173">
        <f>IF(BG445&gt;$AI$8,1,0)</f>
        <v>0</v>
      </c>
      <c r="BI445" s="175">
        <f>IF($R445=BF$17,BG445,0)</f>
        <v>0</v>
      </c>
      <c r="BJ445" s="173">
        <v>0</v>
      </c>
      <c r="BK445" s="175">
        <f>100*BJ445/$AI445</f>
        <v>0</v>
      </c>
      <c r="BL445" s="173">
        <f>IF(BK445&gt;$AI$8,1,0)</f>
        <v>0</v>
      </c>
      <c r="BM445" s="175">
        <f>IF($R445=BJ$17,BK445,0)</f>
        <v>0</v>
      </c>
      <c r="BN445" s="173">
        <v>0</v>
      </c>
      <c r="BO445" s="175">
        <f>100*BN445/$AI445</f>
        <v>0</v>
      </c>
      <c r="BP445" s="173">
        <f>IF(BO445&gt;$AI$8,1,0)</f>
        <v>0</v>
      </c>
      <c r="BQ445" s="175">
        <f>IF($R445=BN$17,BO445,0)</f>
        <v>0</v>
      </c>
      <c r="BR445" s="173">
        <v>0</v>
      </c>
      <c r="BS445" s="175">
        <f>100*BR445/$AI445</f>
        <v>0</v>
      </c>
      <c r="BT445" s="173">
        <f>IF(BS445&gt;$AI$8,1,0)</f>
        <v>0</v>
      </c>
      <c r="BU445" s="175">
        <f>IF($R445=BR$17,BS445,0)</f>
        <v>0</v>
      </c>
      <c r="BV445" s="173">
        <v>0</v>
      </c>
      <c r="BW445" s="175">
        <f>100*BV445/$AI445</f>
        <v>0</v>
      </c>
      <c r="BX445" s="173">
        <f>IF(BW445&gt;$AI$8,1,0)</f>
        <v>0</v>
      </c>
      <c r="BY445" s="175">
        <f>IF($R445=BV$17,BW445,0)</f>
        <v>0</v>
      </c>
      <c r="BZ445" s="173">
        <v>0</v>
      </c>
      <c r="CA445" s="175">
        <f>100*BZ445/$AI445</f>
        <v>0</v>
      </c>
      <c r="CB445" s="173">
        <f>IF(CA445&gt;$AI$8,1,0)</f>
        <v>0</v>
      </c>
      <c r="CC445" s="175">
        <f>IF($R445=BZ$17,CA445,0)</f>
        <v>0</v>
      </c>
      <c r="CD445" s="173">
        <v>0</v>
      </c>
      <c r="CE445" s="175">
        <f>100*CD445/$AI445</f>
        <v>0</v>
      </c>
      <c r="CF445" s="173">
        <f>IF(CE445&gt;$AI$8,1,0)</f>
        <v>0</v>
      </c>
      <c r="CG445" s="175">
        <f>IF($R445=CD$17,CE445,0)</f>
        <v>0</v>
      </c>
      <c r="CH445" s="173">
        <v>0</v>
      </c>
      <c r="CI445" s="175">
        <f>100*CH445/$AI445</f>
        <v>0</v>
      </c>
      <c r="CJ445" s="173">
        <f>IF(CI445&gt;$AI$8,1,0)</f>
        <v>0</v>
      </c>
      <c r="CK445" s="175">
        <f>IF($R445=CH$17,CI445,0)</f>
        <v>0</v>
      </c>
      <c r="CL445" s="173">
        <v>3658</v>
      </c>
      <c r="CM445" s="173">
        <v>0</v>
      </c>
      <c r="CN445" s="176"/>
    </row>
    <row r="446" ht="15.75" customHeight="1">
      <c r="A446" t="s" s="179">
        <v>3316</v>
      </c>
      <c r="B446" t="s" s="180">
        <v>75</v>
      </c>
      <c r="C446" t="s" s="180">
        <v>866</v>
      </c>
      <c r="D446" t="s" s="181">
        <v>78</v>
      </c>
      <c r="E446" t="s" s="188">
        <v>79</v>
      </c>
      <c r="F446" t="s" s="146">
        <v>46</v>
      </c>
      <c r="G446" t="s" s="146">
        <v>240</v>
      </c>
      <c r="H446" t="s" s="146">
        <v>868</v>
      </c>
      <c r="I446" t="s" s="146">
        <v>64</v>
      </c>
      <c r="J446" t="s" s="146">
        <v>56</v>
      </c>
      <c r="K446" t="s" s="183">
        <f>_xlfn.IFS(Q446=0,O446,T446=1,R446,U446=1,AA446)</f>
        <v>27</v>
      </c>
      <c r="L446" s="189">
        <f>_xlfn.IFS(Q446=0,P446,T446=1,S446,U446=1,AB446)</f>
        <v>35.5760630945605</v>
      </c>
      <c r="M446" t="s" s="146">
        <f>IF(O446="Lab","over","under")</f>
        <v>3307</v>
      </c>
      <c r="N446" s="138"/>
      <c r="O446" t="s" s="184">
        <v>27</v>
      </c>
      <c r="P446" s="147">
        <f>AM446</f>
        <v>35.5760630945605</v>
      </c>
      <c r="Q446" s="145">
        <f>T446+U446+V446</f>
        <v>0</v>
      </c>
      <c r="R446" t="s" s="185">
        <v>28</v>
      </c>
      <c r="S446" s="147">
        <f>AS446</f>
        <v>20.4325554923164</v>
      </c>
      <c r="T446" s="138"/>
      <c r="U446" s="138"/>
      <c r="V446" s="138"/>
      <c r="W446" s="138"/>
      <c r="X446" t="s" s="146">
        <f>IF($A446=Y446,"ok","bad")</f>
        <v>2430</v>
      </c>
      <c r="Y446" t="s" s="146">
        <v>3316</v>
      </c>
      <c r="Z446" t="s" s="146">
        <v>866</v>
      </c>
      <c r="AA446" t="s" s="186">
        <v>29</v>
      </c>
      <c r="AB446" s="141">
        <f>100*AC446</f>
        <v>17.9547118</v>
      </c>
      <c r="AC446" s="190">
        <v>0.179547118</v>
      </c>
      <c r="AD446" t="s" s="187">
        <v>2365</v>
      </c>
      <c r="AE446" s="141">
        <v>17.0339052</v>
      </c>
      <c r="AF446" s="190">
        <v>0.170339052</v>
      </c>
      <c r="AG446" s="138"/>
      <c r="AH446" s="145">
        <v>73307</v>
      </c>
      <c r="AI446" s="145">
        <v>49196</v>
      </c>
      <c r="AJ446" s="145">
        <v>208</v>
      </c>
      <c r="AK446" s="145">
        <v>7450</v>
      </c>
      <c r="AL446" s="145">
        <v>17502</v>
      </c>
      <c r="AM446" s="148">
        <f>100*AL446/$AI446</f>
        <v>35.5760630945605</v>
      </c>
      <c r="AN446" s="145">
        <f>IF(AM446&gt;$AI$8,1,0)</f>
        <v>0</v>
      </c>
      <c r="AO446" s="148">
        <f>IF($R446=AL$17,AM446,0)</f>
        <v>0</v>
      </c>
      <c r="AP446" s="145">
        <v>10052</v>
      </c>
      <c r="AQ446" s="148">
        <f>100*AP446/$AI446</f>
        <v>20.4325554923164</v>
      </c>
      <c r="AR446" s="145">
        <f>IF(AQ446&gt;$AI$8,1,0)</f>
        <v>0</v>
      </c>
      <c r="AS446" s="148">
        <f>IF($R446=AP$17,AQ446,0)</f>
        <v>20.4325554923164</v>
      </c>
      <c r="AT446" s="145">
        <v>8833</v>
      </c>
      <c r="AU446" s="148">
        <f>100*AT446/$AI446</f>
        <v>17.9547117651842</v>
      </c>
      <c r="AV446" s="145">
        <f>IF(AU446&gt;$AI$8,1,0)</f>
        <v>0</v>
      </c>
      <c r="AW446" s="148">
        <f>IF($R446=AT$17,AU446,0)</f>
        <v>0</v>
      </c>
      <c r="AX446" s="145">
        <v>8380</v>
      </c>
      <c r="AY446" s="148">
        <f>100*AX446/$AI446</f>
        <v>17.0339051955444</v>
      </c>
      <c r="AZ446" s="145">
        <f>IF(AY446&gt;$AI$8,1,0)</f>
        <v>0</v>
      </c>
      <c r="BA446" s="148">
        <f>IF($R446=AX$17,AY446,0)</f>
        <v>0</v>
      </c>
      <c r="BB446" s="145">
        <v>2957</v>
      </c>
      <c r="BC446" s="148">
        <f>100*BB446/$AI446</f>
        <v>6.01065127246118</v>
      </c>
      <c r="BD446" s="145">
        <f>IF(BC446&gt;$AI$8,1,0)</f>
        <v>0</v>
      </c>
      <c r="BE446" s="148">
        <f>IF($R446=BB$17,BC446,0)</f>
        <v>0</v>
      </c>
      <c r="BF446" s="145">
        <v>0</v>
      </c>
      <c r="BG446" s="148">
        <f>100*BF446/$AI446</f>
        <v>0</v>
      </c>
      <c r="BH446" s="145">
        <f>IF(BG446&gt;$AI$8,1,0)</f>
        <v>0</v>
      </c>
      <c r="BI446" s="148">
        <f>IF($R446=BF$17,BG446,0)</f>
        <v>0</v>
      </c>
      <c r="BJ446" s="145">
        <v>0</v>
      </c>
      <c r="BK446" s="148">
        <f>100*BJ446/$AI446</f>
        <v>0</v>
      </c>
      <c r="BL446" s="145">
        <f>IF(BK446&gt;$AI$8,1,0)</f>
        <v>0</v>
      </c>
      <c r="BM446" s="148">
        <f>IF($R446=BJ$17,BK446,0)</f>
        <v>0</v>
      </c>
      <c r="BN446" s="145">
        <v>0</v>
      </c>
      <c r="BO446" s="148">
        <f>100*BN446/$AI446</f>
        <v>0</v>
      </c>
      <c r="BP446" s="145">
        <f>IF(BO446&gt;$AI$8,1,0)</f>
        <v>0</v>
      </c>
      <c r="BQ446" s="148">
        <f>IF($R446=BN$17,BO446,0)</f>
        <v>0</v>
      </c>
      <c r="BR446" s="145">
        <v>0</v>
      </c>
      <c r="BS446" s="148">
        <f>100*BR446/$AI446</f>
        <v>0</v>
      </c>
      <c r="BT446" s="145">
        <f>IF(BS446&gt;$AI$8,1,0)</f>
        <v>0</v>
      </c>
      <c r="BU446" s="148">
        <f>IF($R446=BR$17,BS446,0)</f>
        <v>0</v>
      </c>
      <c r="BV446" s="145">
        <v>0</v>
      </c>
      <c r="BW446" s="148">
        <f>100*BV446/$AI446</f>
        <v>0</v>
      </c>
      <c r="BX446" s="145">
        <f>IF(BW446&gt;$AI$8,1,0)</f>
        <v>0</v>
      </c>
      <c r="BY446" s="148">
        <f>IF($R446=BV$17,BW446,0)</f>
        <v>0</v>
      </c>
      <c r="BZ446" s="145">
        <v>0</v>
      </c>
      <c r="CA446" s="148">
        <f>100*BZ446/$AI446</f>
        <v>0</v>
      </c>
      <c r="CB446" s="145">
        <f>IF(CA446&gt;$AI$8,1,0)</f>
        <v>0</v>
      </c>
      <c r="CC446" s="148">
        <f>IF($R446=BZ$17,CA446,0)</f>
        <v>0</v>
      </c>
      <c r="CD446" s="145">
        <v>0</v>
      </c>
      <c r="CE446" s="148">
        <f>100*CD446/$AI446</f>
        <v>0</v>
      </c>
      <c r="CF446" s="145">
        <f>IF(CE446&gt;$AI$8,1,0)</f>
        <v>0</v>
      </c>
      <c r="CG446" s="148">
        <f>IF($R446=CD$17,CE446,0)</f>
        <v>0</v>
      </c>
      <c r="CH446" s="145">
        <v>0</v>
      </c>
      <c r="CI446" s="148">
        <f>100*CH446/$AI446</f>
        <v>0</v>
      </c>
      <c r="CJ446" s="145">
        <f>IF(CI446&gt;$AI$8,1,0)</f>
        <v>0</v>
      </c>
      <c r="CK446" s="148">
        <f>IF($R446=CH$17,CI446,0)</f>
        <v>0</v>
      </c>
      <c r="CL446" s="145">
        <v>0</v>
      </c>
      <c r="CM446" s="145">
        <v>0</v>
      </c>
      <c r="CN446" s="149"/>
    </row>
    <row r="447" ht="15.75" customHeight="1">
      <c r="A447" t="s" s="179">
        <v>3317</v>
      </c>
      <c r="B447" t="s" s="180">
        <v>75</v>
      </c>
      <c r="C447" t="s" s="180">
        <v>3318</v>
      </c>
      <c r="D447" t="s" s="181">
        <v>78</v>
      </c>
      <c r="E447" t="s" s="182">
        <v>79</v>
      </c>
      <c r="F447" t="s" s="130">
        <v>46</v>
      </c>
      <c r="G447" t="s" s="130">
        <v>3319</v>
      </c>
      <c r="H447" t="s" s="130">
        <v>2199</v>
      </c>
      <c r="I447" t="s" s="130">
        <v>64</v>
      </c>
      <c r="J447" t="s" s="130">
        <v>56</v>
      </c>
      <c r="K447" t="s" s="183">
        <f>_xlfn.IFS(Q447=0,O447,T447=1,R447,U447=1,AA447)</f>
        <v>27</v>
      </c>
      <c r="L447" s="189">
        <f>_xlfn.IFS(Q447=0,P447,T447=1,S447,U447=1,AB447)</f>
        <v>34.0782918149466</v>
      </c>
      <c r="M447" t="s" s="130">
        <f>IF(O447="Lab","over","under")</f>
        <v>3307</v>
      </c>
      <c r="N447" s="169"/>
      <c r="O447" t="s" s="184">
        <v>27</v>
      </c>
      <c r="P447" s="131">
        <f>AM447</f>
        <v>34.0782918149466</v>
      </c>
      <c r="Q447" s="173">
        <f>T447+U447+V447</f>
        <v>0</v>
      </c>
      <c r="R447" t="s" s="185">
        <v>29</v>
      </c>
      <c r="S447" s="131">
        <f>AW447</f>
        <v>20.1647178444331</v>
      </c>
      <c r="T447" s="169"/>
      <c r="U447" s="169"/>
      <c r="V447" s="169"/>
      <c r="W447" s="169"/>
      <c r="X447" t="s" s="130">
        <f>IF($A447=Y447,"ok","bad")</f>
        <v>2430</v>
      </c>
      <c r="Y447" t="s" s="130">
        <v>3317</v>
      </c>
      <c r="Z447" t="s" s="130">
        <v>3318</v>
      </c>
      <c r="AA447" t="s" s="186">
        <v>2365</v>
      </c>
      <c r="AB447" s="125">
        <f>100*AC447</f>
        <v>18.1392984</v>
      </c>
      <c r="AC447" s="191">
        <v>0.181392984</v>
      </c>
      <c r="AD447" t="s" s="187">
        <v>28</v>
      </c>
      <c r="AE447" s="125">
        <v>16.7544484</v>
      </c>
      <c r="AF447" s="191">
        <v>0.167544484</v>
      </c>
      <c r="AG447" s="169"/>
      <c r="AH447" s="173">
        <v>72885</v>
      </c>
      <c r="AI447" s="173">
        <v>49175</v>
      </c>
      <c r="AJ447" s="173">
        <v>190</v>
      </c>
      <c r="AK447" s="173">
        <v>6842</v>
      </c>
      <c r="AL447" s="173">
        <v>16758</v>
      </c>
      <c r="AM447" s="175">
        <f>100*AL447/$AI447</f>
        <v>34.0782918149466</v>
      </c>
      <c r="AN447" s="173">
        <f>IF(AM447&gt;$AI$8,1,0)</f>
        <v>0</v>
      </c>
      <c r="AO447" s="175">
        <f>IF($R447=AL$17,AM447,0)</f>
        <v>0</v>
      </c>
      <c r="AP447" s="173">
        <v>8239</v>
      </c>
      <c r="AQ447" s="175">
        <f>100*AP447/$AI447</f>
        <v>16.7544483985765</v>
      </c>
      <c r="AR447" s="173">
        <f>IF(AQ447&gt;$AI$8,1,0)</f>
        <v>0</v>
      </c>
      <c r="AS447" s="175">
        <f>IF($R447=AP$17,AQ447,0)</f>
        <v>0</v>
      </c>
      <c r="AT447" s="173">
        <v>9916</v>
      </c>
      <c r="AU447" s="175">
        <f>100*AT447/$AI447</f>
        <v>20.1647178444331</v>
      </c>
      <c r="AV447" s="173">
        <f>IF(AU447&gt;$AI$8,1,0)</f>
        <v>0</v>
      </c>
      <c r="AW447" s="175">
        <f>IF($R447=AT$17,AU447,0)</f>
        <v>20.1647178444331</v>
      </c>
      <c r="AX447" s="173">
        <v>8920</v>
      </c>
      <c r="AY447" s="175">
        <f>100*AX447/$AI447</f>
        <v>18.1392984239959</v>
      </c>
      <c r="AZ447" s="173">
        <f>IF(AY447&gt;$AI$8,1,0)</f>
        <v>0</v>
      </c>
      <c r="BA447" s="175">
        <f>IF($R447=AX$17,AY447,0)</f>
        <v>0</v>
      </c>
      <c r="BB447" s="173">
        <v>3762</v>
      </c>
      <c r="BC447" s="175">
        <f>100*BB447/$AI447</f>
        <v>7.65022877478393</v>
      </c>
      <c r="BD447" s="173">
        <f>IF(BC447&gt;$AI$8,1,0)</f>
        <v>0</v>
      </c>
      <c r="BE447" s="175">
        <f>IF($R447=BB$17,BC447,0)</f>
        <v>0</v>
      </c>
      <c r="BF447" s="173">
        <v>0</v>
      </c>
      <c r="BG447" s="175">
        <f>100*BF447/$AI447</f>
        <v>0</v>
      </c>
      <c r="BH447" s="173">
        <f>IF(BG447&gt;$AI$8,1,0)</f>
        <v>0</v>
      </c>
      <c r="BI447" s="175">
        <f>IF($R447=BF$17,BG447,0)</f>
        <v>0</v>
      </c>
      <c r="BJ447" s="173">
        <v>0</v>
      </c>
      <c r="BK447" s="175">
        <f>100*BJ447/$AI447</f>
        <v>0</v>
      </c>
      <c r="BL447" s="173">
        <f>IF(BK447&gt;$AI$8,1,0)</f>
        <v>0</v>
      </c>
      <c r="BM447" s="175">
        <f>IF($R447=BJ$17,BK447,0)</f>
        <v>0</v>
      </c>
      <c r="BN447" s="173">
        <v>0</v>
      </c>
      <c r="BO447" s="175">
        <f>100*BN447/$AI447</f>
        <v>0</v>
      </c>
      <c r="BP447" s="173">
        <f>IF(BO447&gt;$AI$8,1,0)</f>
        <v>0</v>
      </c>
      <c r="BQ447" s="175">
        <f>IF($R447=BN$17,BO447,0)</f>
        <v>0</v>
      </c>
      <c r="BR447" s="173">
        <v>0</v>
      </c>
      <c r="BS447" s="175">
        <f>100*BR447/$AI447</f>
        <v>0</v>
      </c>
      <c r="BT447" s="173">
        <f>IF(BS447&gt;$AI$8,1,0)</f>
        <v>0</v>
      </c>
      <c r="BU447" s="175">
        <f>IF($R447=BR$17,BS447,0)</f>
        <v>0</v>
      </c>
      <c r="BV447" s="173">
        <v>0</v>
      </c>
      <c r="BW447" s="175">
        <f>100*BV447/$AI447</f>
        <v>0</v>
      </c>
      <c r="BX447" s="173">
        <f>IF(BW447&gt;$AI$8,1,0)</f>
        <v>0</v>
      </c>
      <c r="BY447" s="175">
        <f>IF($R447=BV$17,BW447,0)</f>
        <v>0</v>
      </c>
      <c r="BZ447" s="173">
        <v>0</v>
      </c>
      <c r="CA447" s="175">
        <f>100*BZ447/$AI447</f>
        <v>0</v>
      </c>
      <c r="CB447" s="173">
        <f>IF(CA447&gt;$AI$8,1,0)</f>
        <v>0</v>
      </c>
      <c r="CC447" s="175">
        <f>IF($R447=BZ$17,CA447,0)</f>
        <v>0</v>
      </c>
      <c r="CD447" s="173">
        <v>0</v>
      </c>
      <c r="CE447" s="175">
        <f>100*CD447/$AI447</f>
        <v>0</v>
      </c>
      <c r="CF447" s="173">
        <f>IF(CE447&gt;$AI$8,1,0)</f>
        <v>0</v>
      </c>
      <c r="CG447" s="175">
        <f>IF($R447=CD$17,CE447,0)</f>
        <v>0</v>
      </c>
      <c r="CH447" s="173">
        <v>0</v>
      </c>
      <c r="CI447" s="175">
        <f>100*CH447/$AI447</f>
        <v>0</v>
      </c>
      <c r="CJ447" s="173">
        <f>IF(CI447&gt;$AI$8,1,0)</f>
        <v>0</v>
      </c>
      <c r="CK447" s="175">
        <f>IF($R447=CH$17,CI447,0)</f>
        <v>0</v>
      </c>
      <c r="CL447" s="173">
        <v>71</v>
      </c>
      <c r="CM447" s="173">
        <v>0</v>
      </c>
      <c r="CN447" s="176"/>
    </row>
    <row r="448" ht="15.75" customHeight="1">
      <c r="A448" t="s" s="179">
        <v>3320</v>
      </c>
      <c r="B448" t="s" s="180">
        <v>197</v>
      </c>
      <c r="C448" t="s" s="180">
        <v>3321</v>
      </c>
      <c r="D448" t="s" s="181">
        <v>200</v>
      </c>
      <c r="E448" t="s" s="188">
        <v>79</v>
      </c>
      <c r="F448" t="s" s="146">
        <v>46</v>
      </c>
      <c r="G448" t="s" s="146">
        <v>761</v>
      </c>
      <c r="H448" t="s" s="146">
        <v>762</v>
      </c>
      <c r="I448" t="s" s="146">
        <v>49</v>
      </c>
      <c r="J448" t="s" s="146">
        <v>56</v>
      </c>
      <c r="K448" t="s" s="183">
        <f>_xlfn.IFS(Q448=0,O448,T448=1,R448,U448=1,AA448)</f>
        <v>27</v>
      </c>
      <c r="L448" s="189">
        <f>_xlfn.IFS(Q448=0,P448,T448=1,S448,U448=1,AB448)</f>
        <v>35.7023287351938</v>
      </c>
      <c r="M448" t="s" s="146">
        <f>IF(O448="Lab","over","under")</f>
        <v>3307</v>
      </c>
      <c r="N448" s="138"/>
      <c r="O448" t="s" s="184">
        <v>27</v>
      </c>
      <c r="P448" s="147">
        <f>AM448</f>
        <v>35.7023287351938</v>
      </c>
      <c r="Q448" s="145">
        <f>T448+U448+V448</f>
        <v>0</v>
      </c>
      <c r="R448" t="s" s="185">
        <v>28</v>
      </c>
      <c r="S448" s="147">
        <f>AS448</f>
        <v>25.7093212976501</v>
      </c>
      <c r="T448" s="138"/>
      <c r="U448" s="138"/>
      <c r="V448" s="138"/>
      <c r="W448" s="138"/>
      <c r="X448" t="s" s="146">
        <f>IF($A448=Y448,"ok","bad")</f>
        <v>2430</v>
      </c>
      <c r="Y448" t="s" s="146">
        <v>3320</v>
      </c>
      <c r="Z448" t="s" s="146">
        <v>3321</v>
      </c>
      <c r="AA448" t="s" s="186">
        <v>29</v>
      </c>
      <c r="AB448" s="141">
        <f>100*AC448</f>
        <v>17.3839341</v>
      </c>
      <c r="AC448" s="190">
        <v>0.173839341</v>
      </c>
      <c r="AD448" t="s" s="187">
        <v>2365</v>
      </c>
      <c r="AE448" s="141">
        <v>16.7079864</v>
      </c>
      <c r="AF448" s="190">
        <v>0.167079864</v>
      </c>
      <c r="AG448" s="138"/>
      <c r="AH448" s="145">
        <v>74139</v>
      </c>
      <c r="AI448" s="145">
        <v>47193</v>
      </c>
      <c r="AJ448" s="145">
        <v>167</v>
      </c>
      <c r="AK448" s="145">
        <v>4716</v>
      </c>
      <c r="AL448" s="145">
        <v>16849</v>
      </c>
      <c r="AM448" s="148">
        <f>100*AL448/$AI448</f>
        <v>35.7023287351938</v>
      </c>
      <c r="AN448" s="145">
        <f>IF(AM448&gt;$AI$8,1,0)</f>
        <v>0</v>
      </c>
      <c r="AO448" s="148">
        <f>IF($R448=AL$17,AM448,0)</f>
        <v>0</v>
      </c>
      <c r="AP448" s="145">
        <v>12133</v>
      </c>
      <c r="AQ448" s="148">
        <f>100*AP448/$AI448</f>
        <v>25.7093212976501</v>
      </c>
      <c r="AR448" s="145">
        <f>IF(AQ448&gt;$AI$8,1,0)</f>
        <v>0</v>
      </c>
      <c r="AS448" s="148">
        <f>IF($R448=AP$17,AQ448,0)</f>
        <v>25.7093212976501</v>
      </c>
      <c r="AT448" s="145">
        <v>8204</v>
      </c>
      <c r="AU448" s="148">
        <f>100*AT448/$AI448</f>
        <v>17.3839340580171</v>
      </c>
      <c r="AV448" s="145">
        <f>IF(AU448&gt;$AI$8,1,0)</f>
        <v>0</v>
      </c>
      <c r="AW448" s="148">
        <f>IF($R448=AT$17,AU448,0)</f>
        <v>0</v>
      </c>
      <c r="AX448" s="145">
        <v>7885</v>
      </c>
      <c r="AY448" s="148">
        <f>100*AX448/$AI448</f>
        <v>16.7079863539084</v>
      </c>
      <c r="AZ448" s="145">
        <f>IF(AY448&gt;$AI$8,1,0)</f>
        <v>0</v>
      </c>
      <c r="BA448" s="148">
        <f>IF($R448=AX$17,AY448,0)</f>
        <v>0</v>
      </c>
      <c r="BB448" s="145">
        <v>1844</v>
      </c>
      <c r="BC448" s="148">
        <f>100*BB448/$AI448</f>
        <v>3.90735914224567</v>
      </c>
      <c r="BD448" s="145">
        <f>IF(BC448&gt;$AI$8,1,0)</f>
        <v>0</v>
      </c>
      <c r="BE448" s="148">
        <f>IF($R448=BB$17,BC448,0)</f>
        <v>0</v>
      </c>
      <c r="BF448" s="145">
        <v>0</v>
      </c>
      <c r="BG448" s="148">
        <f>100*BF448/$AI448</f>
        <v>0</v>
      </c>
      <c r="BH448" s="145">
        <f>IF(BG448&gt;$AI$8,1,0)</f>
        <v>0</v>
      </c>
      <c r="BI448" s="148">
        <f>IF($R448=BF$17,BG448,0)</f>
        <v>0</v>
      </c>
      <c r="BJ448" s="145">
        <v>0</v>
      </c>
      <c r="BK448" s="148">
        <f>100*BJ448/$AI448</f>
        <v>0</v>
      </c>
      <c r="BL448" s="145">
        <f>IF(BK448&gt;$AI$8,1,0)</f>
        <v>0</v>
      </c>
      <c r="BM448" s="148">
        <f>IF($R448=BJ$17,BK448,0)</f>
        <v>0</v>
      </c>
      <c r="BN448" s="145">
        <v>0</v>
      </c>
      <c r="BO448" s="148">
        <f>100*BN448/$AI448</f>
        <v>0</v>
      </c>
      <c r="BP448" s="145">
        <f>IF(BO448&gt;$AI$8,1,0)</f>
        <v>0</v>
      </c>
      <c r="BQ448" s="148">
        <f>IF($R448=BN$17,BO448,0)</f>
        <v>0</v>
      </c>
      <c r="BR448" s="145">
        <v>0</v>
      </c>
      <c r="BS448" s="148">
        <f>100*BR448/$AI448</f>
        <v>0</v>
      </c>
      <c r="BT448" s="145">
        <f>IF(BS448&gt;$AI$8,1,0)</f>
        <v>0</v>
      </c>
      <c r="BU448" s="148">
        <f>IF($R448=BR$17,BS448,0)</f>
        <v>0</v>
      </c>
      <c r="BV448" s="145">
        <v>0</v>
      </c>
      <c r="BW448" s="148">
        <f>100*BV448/$AI448</f>
        <v>0</v>
      </c>
      <c r="BX448" s="145">
        <f>IF(BW448&gt;$AI$8,1,0)</f>
        <v>0</v>
      </c>
      <c r="BY448" s="148">
        <f>IF($R448=BV$17,BW448,0)</f>
        <v>0</v>
      </c>
      <c r="BZ448" s="145">
        <v>0</v>
      </c>
      <c r="CA448" s="148">
        <f>100*BZ448/$AI448</f>
        <v>0</v>
      </c>
      <c r="CB448" s="145">
        <f>IF(CA448&gt;$AI$8,1,0)</f>
        <v>0</v>
      </c>
      <c r="CC448" s="148">
        <f>IF($R448=BZ$17,CA448,0)</f>
        <v>0</v>
      </c>
      <c r="CD448" s="145">
        <v>0</v>
      </c>
      <c r="CE448" s="148">
        <f>100*CD448/$AI448</f>
        <v>0</v>
      </c>
      <c r="CF448" s="145">
        <f>IF(CE448&gt;$AI$8,1,0)</f>
        <v>0</v>
      </c>
      <c r="CG448" s="148">
        <f>IF($R448=CD$17,CE448,0)</f>
        <v>0</v>
      </c>
      <c r="CH448" s="145">
        <v>0</v>
      </c>
      <c r="CI448" s="148">
        <f>100*CH448/$AI448</f>
        <v>0</v>
      </c>
      <c r="CJ448" s="145">
        <f>IF(CI448&gt;$AI$8,1,0)</f>
        <v>0</v>
      </c>
      <c r="CK448" s="148">
        <f>IF($R448=CH$17,CI448,0)</f>
        <v>0</v>
      </c>
      <c r="CL448" s="145">
        <v>0</v>
      </c>
      <c r="CM448" s="145">
        <v>0</v>
      </c>
      <c r="CN448" s="149"/>
    </row>
    <row r="449" ht="15.75" customHeight="1">
      <c r="A449" t="s" s="179">
        <v>3322</v>
      </c>
      <c r="B449" t="s" s="180">
        <v>58</v>
      </c>
      <c r="C449" t="s" s="180">
        <v>3323</v>
      </c>
      <c r="D449" t="s" s="181">
        <v>60</v>
      </c>
      <c r="E449" t="s" s="182">
        <v>60</v>
      </c>
      <c r="F449" t="s" s="130">
        <v>46</v>
      </c>
      <c r="G449" t="s" s="130">
        <v>119</v>
      </c>
      <c r="H449" t="s" s="130">
        <v>120</v>
      </c>
      <c r="I449" t="s" s="130">
        <v>49</v>
      </c>
      <c r="J449" t="s" s="130">
        <v>65</v>
      </c>
      <c r="K449" t="s" s="183">
        <f>_xlfn.IFS(Q449=0,O449,T449=1,R449,U449=1,AA449)</f>
        <v>32</v>
      </c>
      <c r="L449" s="189">
        <f>_xlfn.IFS(Q449=0,P449,T449=1,S449,U449=1,AB449)</f>
        <v>34.7331817573893</v>
      </c>
      <c r="M449" t="s" s="130">
        <f>IF(O449="Lab","over","under")</f>
        <v>3307</v>
      </c>
      <c r="N449" s="169"/>
      <c r="O449" t="s" s="184">
        <v>32</v>
      </c>
      <c r="P449" s="131">
        <f>BG449</f>
        <v>34.7331817573893</v>
      </c>
      <c r="Q449" s="173">
        <f>T449+U449+V449</f>
        <v>0</v>
      </c>
      <c r="R449" t="s" s="185">
        <v>27</v>
      </c>
      <c r="S449" s="131">
        <f>AO449</f>
        <v>20.8416923008337</v>
      </c>
      <c r="T449" s="169"/>
      <c r="U449" s="169"/>
      <c r="V449" s="169"/>
      <c r="W449" s="169"/>
      <c r="X449" t="s" s="130">
        <f>IF($A449=Y449,"ok","bad")</f>
        <v>2430</v>
      </c>
      <c r="Y449" t="s" s="298">
        <v>3322</v>
      </c>
      <c r="Z449" t="s" s="298">
        <v>3323</v>
      </c>
      <c r="AA449" t="s" s="186">
        <v>28</v>
      </c>
      <c r="AB449" s="125">
        <f>100*AC449</f>
        <v>19.1364629</v>
      </c>
      <c r="AC449" s="191">
        <v>0.191364629</v>
      </c>
      <c r="AD449" t="s" s="187">
        <v>29</v>
      </c>
      <c r="AE449" s="125">
        <v>16.4036378</v>
      </c>
      <c r="AF449" s="191">
        <v>0.164036378</v>
      </c>
      <c r="AG449" s="169"/>
      <c r="AH449" s="173">
        <v>71756</v>
      </c>
      <c r="AI449" s="173">
        <v>44862</v>
      </c>
      <c r="AJ449" s="173">
        <v>216</v>
      </c>
      <c r="AK449" s="173">
        <v>6232</v>
      </c>
      <c r="AL449" s="173">
        <v>9350</v>
      </c>
      <c r="AM449" s="175">
        <f>100*AL449/$AI449</f>
        <v>20.8416923008337</v>
      </c>
      <c r="AN449" s="173">
        <f>IF(AM449&gt;$AI$8,1,0)</f>
        <v>0</v>
      </c>
      <c r="AO449" s="175">
        <f>IF($R449=AL$17,AM449,0)</f>
        <v>20.8416923008337</v>
      </c>
      <c r="AP449" s="173">
        <v>8585</v>
      </c>
      <c r="AQ449" s="175">
        <f>100*AP449/$AI449</f>
        <v>19.1364629307655</v>
      </c>
      <c r="AR449" s="173">
        <f>IF(AQ449&gt;$AI$8,1,0)</f>
        <v>0</v>
      </c>
      <c r="AS449" s="175">
        <f>IF($R449=AP$17,AQ449,0)</f>
        <v>0</v>
      </c>
      <c r="AT449" s="173">
        <v>7359</v>
      </c>
      <c r="AU449" s="175">
        <f>100*AT449/$AI449</f>
        <v>16.4036378226561</v>
      </c>
      <c r="AV449" s="173">
        <f>IF(AU449&gt;$AI$8,1,0)</f>
        <v>0</v>
      </c>
      <c r="AW449" s="175">
        <f>IF($R449=AT$17,AU449,0)</f>
        <v>0</v>
      </c>
      <c r="AX449" s="173">
        <v>3045</v>
      </c>
      <c r="AY449" s="175">
        <f>100*AX449/$AI449</f>
        <v>6.7874816102715</v>
      </c>
      <c r="AZ449" s="173">
        <f>IF(AY449&gt;$AI$8,1,0)</f>
        <v>0</v>
      </c>
      <c r="BA449" s="175">
        <f>IF($R449=AX$17,AY449,0)</f>
        <v>0</v>
      </c>
      <c r="BB449" s="173">
        <v>0</v>
      </c>
      <c r="BC449" s="175">
        <f>100*BB449/$AI449</f>
        <v>0</v>
      </c>
      <c r="BD449" s="173">
        <f>IF(BC449&gt;$AI$8,1,0)</f>
        <v>0</v>
      </c>
      <c r="BE449" s="175">
        <f>IF($R449=BB$17,BC449,0)</f>
        <v>0</v>
      </c>
      <c r="BF449" s="173">
        <v>15582</v>
      </c>
      <c r="BG449" s="175">
        <f>100*BF449/$AI449</f>
        <v>34.7331817573893</v>
      </c>
      <c r="BH449" s="173">
        <f>IF(BG449&gt;$AI$8,1,0)</f>
        <v>0</v>
      </c>
      <c r="BI449" s="175">
        <f>IF($R449=BF$17,BG449,0)</f>
        <v>0</v>
      </c>
      <c r="BJ449" s="173">
        <v>0</v>
      </c>
      <c r="BK449" s="175">
        <f>100*BJ449/$AI449</f>
        <v>0</v>
      </c>
      <c r="BL449" s="173">
        <f>IF(BK449&gt;$AI$8,1,0)</f>
        <v>0</v>
      </c>
      <c r="BM449" s="175">
        <f>IF($R449=BJ$17,BK449,0)</f>
        <v>0</v>
      </c>
      <c r="BN449" s="173">
        <v>0</v>
      </c>
      <c r="BO449" s="175">
        <f>100*BN449/$AI449</f>
        <v>0</v>
      </c>
      <c r="BP449" s="173">
        <f>IF(BO449&gt;$AI$8,1,0)</f>
        <v>0</v>
      </c>
      <c r="BQ449" s="175">
        <f>IF($R449=BN$17,BO449,0)</f>
        <v>0</v>
      </c>
      <c r="BR449" s="173">
        <v>0</v>
      </c>
      <c r="BS449" s="175">
        <f>100*BR449/$AI449</f>
        <v>0</v>
      </c>
      <c r="BT449" s="173">
        <f>IF(BS449&gt;$AI$8,1,0)</f>
        <v>0</v>
      </c>
      <c r="BU449" s="175">
        <f>IF($R449=BR$17,BS449,0)</f>
        <v>0</v>
      </c>
      <c r="BV449" s="173">
        <v>0</v>
      </c>
      <c r="BW449" s="175">
        <f>100*BV449/$AI449</f>
        <v>0</v>
      </c>
      <c r="BX449" s="173">
        <f>IF(BW449&gt;$AI$8,1,0)</f>
        <v>0</v>
      </c>
      <c r="BY449" s="175">
        <f>IF($R449=BV$17,BW449,0)</f>
        <v>0</v>
      </c>
      <c r="BZ449" s="173">
        <v>0</v>
      </c>
      <c r="CA449" s="175">
        <f>100*BZ449/$AI449</f>
        <v>0</v>
      </c>
      <c r="CB449" s="173">
        <f>IF(CA449&gt;$AI$8,1,0)</f>
        <v>0</v>
      </c>
      <c r="CC449" s="175">
        <f>IF($R449=BZ$17,CA449,0)</f>
        <v>0</v>
      </c>
      <c r="CD449" s="173">
        <v>0</v>
      </c>
      <c r="CE449" s="175">
        <f>100*CD449/$AI449</f>
        <v>0</v>
      </c>
      <c r="CF449" s="173">
        <f>IF(CE449&gt;$AI$8,1,0)</f>
        <v>0</v>
      </c>
      <c r="CG449" s="175">
        <f>IF($R449=CD$17,CE449,0)</f>
        <v>0</v>
      </c>
      <c r="CH449" s="173">
        <v>0</v>
      </c>
      <c r="CI449" s="175">
        <f>100*CH449/$AI449</f>
        <v>0</v>
      </c>
      <c r="CJ449" s="173">
        <f>IF(CI449&gt;$AI$8,1,0)</f>
        <v>0</v>
      </c>
      <c r="CK449" s="175">
        <f>IF($R449=CH$17,CI449,0)</f>
        <v>0</v>
      </c>
      <c r="CL449" s="173">
        <v>221</v>
      </c>
      <c r="CM449" s="173">
        <v>0</v>
      </c>
      <c r="CN449" s="176"/>
    </row>
    <row r="450" ht="15.75" customHeight="1">
      <c r="A450" t="s" s="299">
        <v>3324</v>
      </c>
      <c r="B450" t="s" s="300">
        <v>197</v>
      </c>
      <c r="C450" t="s" s="300">
        <v>642</v>
      </c>
      <c r="D450" t="s" s="301">
        <v>200</v>
      </c>
      <c r="E450" t="s" s="216">
        <v>79</v>
      </c>
      <c r="F450" t="s" s="192">
        <v>46</v>
      </c>
      <c r="G450" t="s" s="192">
        <v>643</v>
      </c>
      <c r="H450" t="s" s="192">
        <v>644</v>
      </c>
      <c r="I450" t="s" s="192">
        <v>49</v>
      </c>
      <c r="J450" t="s" s="192">
        <v>56</v>
      </c>
      <c r="K450" t="s" s="183">
        <f>_xlfn.IFS(Q450=0,O450,T450=1,R450,U450=1,AA450)</f>
        <v>27</v>
      </c>
      <c r="L450" s="189">
        <f>_xlfn.IFS(Q450=0,P450,T450=1,S450,U450=1,AB450)</f>
        <v>35.7895848737721</v>
      </c>
      <c r="M450" t="s" s="146">
        <f>IF(O450="Lab","over","under")</f>
        <v>3307</v>
      </c>
      <c r="N450" s="138"/>
      <c r="O450" t="s" s="192">
        <v>27</v>
      </c>
      <c r="P450" s="302">
        <f>AM450</f>
        <v>35.7895848737721</v>
      </c>
      <c r="Q450" s="145">
        <f>T450+U450+V450</f>
        <v>0</v>
      </c>
      <c r="R450" t="s" s="192">
        <v>29</v>
      </c>
      <c r="S450" s="302">
        <f>AW450</f>
        <v>20.0401394317102</v>
      </c>
      <c r="T450" s="218"/>
      <c r="U450" s="218"/>
      <c r="V450" s="218"/>
      <c r="W450" s="218"/>
      <c r="X450" t="s" s="146">
        <f>IF($A450=Y450,"ok","bad")</f>
        <v>2430</v>
      </c>
      <c r="Y450" t="s" s="303">
        <v>3324</v>
      </c>
      <c r="Z450" t="s" s="303">
        <v>642</v>
      </c>
      <c r="AA450" t="s" s="186">
        <v>2365</v>
      </c>
      <c r="AB450" s="141">
        <f>100*AC450</f>
        <v>18.93</v>
      </c>
      <c r="AC450" s="193">
        <v>0.1893</v>
      </c>
      <c r="AD450" t="s" s="187">
        <v>28</v>
      </c>
      <c r="AE450" s="194">
        <v>16.3980142</v>
      </c>
      <c r="AF450" s="193">
        <v>0.163980142</v>
      </c>
      <c r="AG450" s="218"/>
      <c r="AH450" s="219">
        <v>71060</v>
      </c>
      <c r="AI450" s="219">
        <v>47335</v>
      </c>
      <c r="AJ450" s="219">
        <v>143</v>
      </c>
      <c r="AK450" s="219">
        <v>7455</v>
      </c>
      <c r="AL450" s="219">
        <v>16941</v>
      </c>
      <c r="AM450" s="220">
        <f>100*AL450/$AI450</f>
        <v>35.7895848737721</v>
      </c>
      <c r="AN450" s="219">
        <f>IF(AM450&gt;$AI$8,1,0)</f>
        <v>0</v>
      </c>
      <c r="AO450" s="220">
        <f>IF($R450=AL$17,AM450,0)</f>
        <v>0</v>
      </c>
      <c r="AP450" s="219">
        <v>7762</v>
      </c>
      <c r="AQ450" s="220">
        <f>100*AP450/$AI450</f>
        <v>16.3980141544312</v>
      </c>
      <c r="AR450" s="219">
        <f>IF(AQ450&gt;$AI$8,1,0)</f>
        <v>0</v>
      </c>
      <c r="AS450" s="220">
        <f>IF($R450=AP$17,AQ450,0)</f>
        <v>0</v>
      </c>
      <c r="AT450" s="219">
        <v>9486</v>
      </c>
      <c r="AU450" s="220">
        <f>100*AT450/$AI450</f>
        <v>20.0401394317102</v>
      </c>
      <c r="AV450" s="219">
        <f>IF(AU450&gt;$AI$8,1,0)</f>
        <v>0</v>
      </c>
      <c r="AW450" s="220">
        <f>IF($R450=AT$17,AU450,0)</f>
        <v>20.0401394317102</v>
      </c>
      <c r="AX450" s="219">
        <v>8961</v>
      </c>
      <c r="AY450" s="220">
        <f>100*AX450/$AI450</f>
        <v>18.9310235555086</v>
      </c>
      <c r="AZ450" s="219">
        <f>IF(AY450&gt;$AI$8,1,0)</f>
        <v>0</v>
      </c>
      <c r="BA450" s="220">
        <f>IF($R450=AX$17,AY450,0)</f>
        <v>0</v>
      </c>
      <c r="BB450" s="219">
        <v>1900</v>
      </c>
      <c r="BC450" s="220">
        <f>100*BB450/$AI450</f>
        <v>4.01394317101511</v>
      </c>
      <c r="BD450" s="145">
        <f>IF(BC450&gt;$AI$8,1,0)</f>
        <v>0</v>
      </c>
      <c r="BE450" s="220">
        <f>IF($R450=BB$17,BC450,0)</f>
        <v>0</v>
      </c>
      <c r="BF450" s="219">
        <v>0</v>
      </c>
      <c r="BG450" s="220">
        <f>100*BF450/$AI450</f>
        <v>0</v>
      </c>
      <c r="BH450" s="219">
        <f>IF(BG450&gt;$AI$8,1,0)</f>
        <v>0</v>
      </c>
      <c r="BI450" s="220">
        <f>IF($R450=BF$17,BG450,0)</f>
        <v>0</v>
      </c>
      <c r="BJ450" s="219">
        <v>0</v>
      </c>
      <c r="BK450" s="220">
        <f>100*BJ450/$AI450</f>
        <v>0</v>
      </c>
      <c r="BL450" s="219">
        <f>IF(BK450&gt;$AI$8,1,0)</f>
        <v>0</v>
      </c>
      <c r="BM450" s="220">
        <f>IF($R450=BJ$17,BK450,0)</f>
        <v>0</v>
      </c>
      <c r="BN450" s="219">
        <v>0</v>
      </c>
      <c r="BO450" s="220">
        <f>100*BN450/$AI450</f>
        <v>0</v>
      </c>
      <c r="BP450" s="219">
        <f>IF(BO450&gt;$AI$8,1,0)</f>
        <v>0</v>
      </c>
      <c r="BQ450" s="220">
        <f>IF($R450=BN$17,BO450,0)</f>
        <v>0</v>
      </c>
      <c r="BR450" s="219">
        <v>0</v>
      </c>
      <c r="BS450" s="220">
        <f>100*BR450/$AI450</f>
        <v>0</v>
      </c>
      <c r="BT450" s="219">
        <f>IF(BS450&gt;$AI$8,1,0)</f>
        <v>0</v>
      </c>
      <c r="BU450" s="220">
        <f>IF($R450=BR$17,BS450,0)</f>
        <v>0</v>
      </c>
      <c r="BV450" s="219">
        <v>0</v>
      </c>
      <c r="BW450" s="220">
        <f>100*BV450/$AI450</f>
        <v>0</v>
      </c>
      <c r="BX450" s="219">
        <f>IF(BW450&gt;$AI$8,1,0)</f>
        <v>0</v>
      </c>
      <c r="BY450" s="220">
        <f>IF($R450=BV$17,BW450,0)</f>
        <v>0</v>
      </c>
      <c r="BZ450" s="219">
        <v>0</v>
      </c>
      <c r="CA450" s="220">
        <f>100*BZ450/$AI450</f>
        <v>0</v>
      </c>
      <c r="CB450" s="219">
        <f>IF(CA450&gt;$AI$8,1,0)</f>
        <v>0</v>
      </c>
      <c r="CC450" s="220">
        <f>IF($R450=BZ$17,CA450,0)</f>
        <v>0</v>
      </c>
      <c r="CD450" s="219">
        <v>0</v>
      </c>
      <c r="CE450" s="220">
        <f>100*CD450/$AI450</f>
        <v>0</v>
      </c>
      <c r="CF450" s="219">
        <f>IF(CE450&gt;$AI$8,1,0)</f>
        <v>0</v>
      </c>
      <c r="CG450" s="220">
        <f>IF($R450=CD$17,CE450,0)</f>
        <v>0</v>
      </c>
      <c r="CH450" s="219">
        <v>0</v>
      </c>
      <c r="CI450" s="220">
        <f>100*CH450/$AI450</f>
        <v>0</v>
      </c>
      <c r="CJ450" s="219">
        <f>IF(CI450&gt;$AI$8,1,0)</f>
        <v>0</v>
      </c>
      <c r="CK450" s="220">
        <f>IF($R450=CH$17,CI450,0)</f>
        <v>0</v>
      </c>
      <c r="CL450" s="219">
        <v>0</v>
      </c>
      <c r="CM450" s="219">
        <v>0</v>
      </c>
      <c r="CN450" s="221"/>
    </row>
    <row r="451" ht="15.75" customHeight="1">
      <c r="A451" t="s" s="179">
        <v>3325</v>
      </c>
      <c r="B451" t="s" s="180">
        <v>75</v>
      </c>
      <c r="C451" t="s" s="180">
        <v>1507</v>
      </c>
      <c r="D451" t="s" s="181">
        <v>78</v>
      </c>
      <c r="E451" t="s" s="182">
        <v>79</v>
      </c>
      <c r="F451" t="s" s="130">
        <v>46</v>
      </c>
      <c r="G451" t="s" s="130">
        <v>1508</v>
      </c>
      <c r="H451" t="s" s="130">
        <v>1509</v>
      </c>
      <c r="I451" t="s" s="130">
        <v>49</v>
      </c>
      <c r="J451" t="s" s="130">
        <v>56</v>
      </c>
      <c r="K451" t="s" s="183">
        <f>_xlfn.IFS(Q451=0,O451,T451=1,R451,U451=1,AA451)</f>
        <v>27</v>
      </c>
      <c r="L451" s="189">
        <f>_xlfn.IFS(Q451=0,P451,T451=1,S451,U451=1,AB451)</f>
        <v>35.4187798087921</v>
      </c>
      <c r="M451" t="s" s="130">
        <f>IF(O451="Lab","over","under")</f>
        <v>3307</v>
      </c>
      <c r="N451" s="169"/>
      <c r="O451" t="s" s="184">
        <v>27</v>
      </c>
      <c r="P451" s="131">
        <f>AM451</f>
        <v>35.4187798087921</v>
      </c>
      <c r="Q451" s="173">
        <f>T451+U451+V451</f>
        <v>0</v>
      </c>
      <c r="R451" t="s" s="185">
        <v>28</v>
      </c>
      <c r="S451" s="131">
        <f>AS451</f>
        <v>23.3334052700865</v>
      </c>
      <c r="T451" s="169"/>
      <c r="U451" s="169"/>
      <c r="V451" s="169"/>
      <c r="W451" s="169"/>
      <c r="X451" t="s" s="130">
        <f>IF($A451=Y451,"ok","bad")</f>
        <v>2430</v>
      </c>
      <c r="Y451" t="s" s="304">
        <v>3325</v>
      </c>
      <c r="Z451" t="s" s="304">
        <v>1507</v>
      </c>
      <c r="AA451" t="s" s="186">
        <v>29</v>
      </c>
      <c r="AB451" s="125">
        <f>100*AC451</f>
        <v>17.6662279</v>
      </c>
      <c r="AC451" s="191">
        <v>0.176662279</v>
      </c>
      <c r="AD451" t="s" s="187">
        <v>2365</v>
      </c>
      <c r="AE451" s="125">
        <v>16.3519434</v>
      </c>
      <c r="AF451" s="191">
        <v>0.163519434</v>
      </c>
      <c r="AG451" s="169"/>
      <c r="AH451" s="173">
        <v>68644</v>
      </c>
      <c r="AI451" s="173">
        <v>46337</v>
      </c>
      <c r="AJ451" s="173">
        <v>152</v>
      </c>
      <c r="AK451" s="173">
        <v>5600</v>
      </c>
      <c r="AL451" s="173">
        <v>16412</v>
      </c>
      <c r="AM451" s="175">
        <f>100*AL451/$AI451</f>
        <v>35.4187798087921</v>
      </c>
      <c r="AN451" s="173">
        <f>IF(AM451&gt;$AI$8,1,0)</f>
        <v>0</v>
      </c>
      <c r="AO451" s="175">
        <f>IF($R451=AL$17,AM451,0)</f>
        <v>0</v>
      </c>
      <c r="AP451" s="173">
        <v>10812</v>
      </c>
      <c r="AQ451" s="175">
        <f>100*AP451/$AI451</f>
        <v>23.3334052700865</v>
      </c>
      <c r="AR451" s="173">
        <f>IF(AQ451&gt;$AI$8,1,0)</f>
        <v>0</v>
      </c>
      <c r="AS451" s="175">
        <f>IF($R451=AP$17,AQ451,0)</f>
        <v>23.3334052700865</v>
      </c>
      <c r="AT451" s="173">
        <v>8186</v>
      </c>
      <c r="AU451" s="175">
        <f>100*AT451/$AI451</f>
        <v>17.6662278524721</v>
      </c>
      <c r="AV451" s="173">
        <f>IF(AU451&gt;$AI$8,1,0)</f>
        <v>0</v>
      </c>
      <c r="AW451" s="175">
        <f>IF($R451=AT$17,AU451,0)</f>
        <v>0</v>
      </c>
      <c r="AX451" s="173">
        <v>7577</v>
      </c>
      <c r="AY451" s="175">
        <f>100*AX451/$AI451</f>
        <v>16.3519433713879</v>
      </c>
      <c r="AZ451" s="173">
        <f>IF(AY451&gt;$AI$8,1,0)</f>
        <v>0</v>
      </c>
      <c r="BA451" s="175">
        <f>IF($R451=AX$17,AY451,0)</f>
        <v>0</v>
      </c>
      <c r="BB451" s="173">
        <v>2800</v>
      </c>
      <c r="BC451" s="175">
        <f>100*BB451/$AI451</f>
        <v>6.04268726935279</v>
      </c>
      <c r="BD451" s="173">
        <f>IF(BC451&gt;$AI$8,1,0)</f>
        <v>0</v>
      </c>
      <c r="BE451" s="175">
        <f>IF($R451=BB$17,BC451,0)</f>
        <v>0</v>
      </c>
      <c r="BF451" s="173">
        <v>0</v>
      </c>
      <c r="BG451" s="175">
        <f>100*BF451/$AI451</f>
        <v>0</v>
      </c>
      <c r="BH451" s="173">
        <f>IF(BG451&gt;$AI$8,1,0)</f>
        <v>0</v>
      </c>
      <c r="BI451" s="175">
        <f>IF($R451=BF$17,BG451,0)</f>
        <v>0</v>
      </c>
      <c r="BJ451" s="173">
        <v>0</v>
      </c>
      <c r="BK451" s="175">
        <f>100*BJ451/$AI451</f>
        <v>0</v>
      </c>
      <c r="BL451" s="173">
        <f>IF(BK451&gt;$AI$8,1,0)</f>
        <v>0</v>
      </c>
      <c r="BM451" s="175">
        <f>IF($R451=BJ$17,BK451,0)</f>
        <v>0</v>
      </c>
      <c r="BN451" s="173">
        <v>0</v>
      </c>
      <c r="BO451" s="175">
        <f>100*BN451/$AI451</f>
        <v>0</v>
      </c>
      <c r="BP451" s="173">
        <f>IF(BO451&gt;$AI$8,1,0)</f>
        <v>0</v>
      </c>
      <c r="BQ451" s="175">
        <f>IF($R451=BN$17,BO451,0)</f>
        <v>0</v>
      </c>
      <c r="BR451" s="173">
        <v>0</v>
      </c>
      <c r="BS451" s="175">
        <f>100*BR451/$AI451</f>
        <v>0</v>
      </c>
      <c r="BT451" s="173">
        <f>IF(BS451&gt;$AI$8,1,0)</f>
        <v>0</v>
      </c>
      <c r="BU451" s="175">
        <f>IF($R451=BR$17,BS451,0)</f>
        <v>0</v>
      </c>
      <c r="BV451" s="173">
        <v>0</v>
      </c>
      <c r="BW451" s="175">
        <f>100*BV451/$AI451</f>
        <v>0</v>
      </c>
      <c r="BX451" s="173">
        <f>IF(BW451&gt;$AI$8,1,0)</f>
        <v>0</v>
      </c>
      <c r="BY451" s="175">
        <f>IF($R451=BV$17,BW451,0)</f>
        <v>0</v>
      </c>
      <c r="BZ451" s="173">
        <v>0</v>
      </c>
      <c r="CA451" s="175">
        <f>100*BZ451/$AI451</f>
        <v>0</v>
      </c>
      <c r="CB451" s="173">
        <f>IF(CA451&gt;$AI$8,1,0)</f>
        <v>0</v>
      </c>
      <c r="CC451" s="175">
        <f>IF($R451=BZ$17,CA451,0)</f>
        <v>0</v>
      </c>
      <c r="CD451" s="173">
        <v>0</v>
      </c>
      <c r="CE451" s="175">
        <f>100*CD451/$AI451</f>
        <v>0</v>
      </c>
      <c r="CF451" s="173">
        <f>IF(CE451&gt;$AI$8,1,0)</f>
        <v>0</v>
      </c>
      <c r="CG451" s="175">
        <f>IF($R451=CD$17,CE451,0)</f>
        <v>0</v>
      </c>
      <c r="CH451" s="173">
        <v>0</v>
      </c>
      <c r="CI451" s="175">
        <f>100*CH451/$AI451</f>
        <v>0</v>
      </c>
      <c r="CJ451" s="173">
        <f>IF(CI451&gt;$AI$8,1,0)</f>
        <v>0</v>
      </c>
      <c r="CK451" s="175">
        <f>IF($R451=CH$17,CI451,0)</f>
        <v>0</v>
      </c>
      <c r="CL451" s="173">
        <v>26144</v>
      </c>
      <c r="CM451" s="173">
        <v>0</v>
      </c>
      <c r="CN451" s="176"/>
    </row>
    <row r="452" ht="15.75" customHeight="1">
      <c r="A452" t="s" s="179">
        <v>3326</v>
      </c>
      <c r="B452" t="s" s="180">
        <v>75</v>
      </c>
      <c r="C452" t="s" s="180">
        <v>1504</v>
      </c>
      <c r="D452" t="s" s="181">
        <v>78</v>
      </c>
      <c r="E452" t="s" s="188">
        <v>79</v>
      </c>
      <c r="F452" t="s" s="146">
        <v>46</v>
      </c>
      <c r="G452" t="s" s="146">
        <v>1505</v>
      </c>
      <c r="H452" t="s" s="146">
        <v>1050</v>
      </c>
      <c r="I452" t="s" s="146">
        <v>49</v>
      </c>
      <c r="J452" t="s" s="146">
        <v>56</v>
      </c>
      <c r="K452" t="s" s="183">
        <f>_xlfn.IFS(Q452=0,O452,T452=1,R452,U452=1,AA452)</f>
        <v>27</v>
      </c>
      <c r="L452" s="189">
        <f>_xlfn.IFS(Q452=0,P452,T452=1,S452,U452=1,AB452)</f>
        <v>38.4965730709706</v>
      </c>
      <c r="M452" t="s" s="146">
        <f>IF(O452="Lab","over","under")</f>
        <v>3307</v>
      </c>
      <c r="N452" s="138"/>
      <c r="O452" t="s" s="184">
        <v>27</v>
      </c>
      <c r="P452" s="147">
        <f>AM452</f>
        <v>38.4965730709706</v>
      </c>
      <c r="Q452" s="145">
        <f>T452+U452+V452</f>
        <v>0</v>
      </c>
      <c r="R452" t="s" s="185">
        <v>28</v>
      </c>
      <c r="S452" s="147">
        <f>AS452</f>
        <v>19.7147910678753</v>
      </c>
      <c r="T452" s="138"/>
      <c r="U452" s="138"/>
      <c r="V452" s="138"/>
      <c r="W452" s="138"/>
      <c r="X452" t="s" s="146">
        <f>IF($A452=Y452,"ok","bad")</f>
        <v>2430</v>
      </c>
      <c r="Y452" t="s" s="146">
        <v>3326</v>
      </c>
      <c r="Z452" t="s" s="146">
        <v>1504</v>
      </c>
      <c r="AA452" t="s" s="186">
        <v>2365</v>
      </c>
      <c r="AB452" s="141">
        <f>100*AC452</f>
        <v>16.9047093</v>
      </c>
      <c r="AC452" s="190">
        <v>0.169047093</v>
      </c>
      <c r="AD452" t="s" s="187">
        <v>29</v>
      </c>
      <c r="AE452" s="141">
        <v>15.9142162</v>
      </c>
      <c r="AF452" s="190">
        <v>0.159142162</v>
      </c>
      <c r="AG452" s="138"/>
      <c r="AH452" s="145">
        <v>70618</v>
      </c>
      <c r="AI452" s="145">
        <v>45230</v>
      </c>
      <c r="AJ452" s="145">
        <v>146</v>
      </c>
      <c r="AK452" s="145">
        <v>8495</v>
      </c>
      <c r="AL452" s="145">
        <v>17412</v>
      </c>
      <c r="AM452" s="148">
        <f>100*AL452/$AI452</f>
        <v>38.4965730709706</v>
      </c>
      <c r="AN452" s="145">
        <f>IF(AM452&gt;$AI$8,1,0)</f>
        <v>0</v>
      </c>
      <c r="AO452" s="148">
        <f>IF($R452=AL$17,AM452,0)</f>
        <v>0</v>
      </c>
      <c r="AP452" s="145">
        <v>8917</v>
      </c>
      <c r="AQ452" s="148">
        <f>100*AP452/$AI452</f>
        <v>19.7147910678753</v>
      </c>
      <c r="AR452" s="145">
        <f>IF(AQ452&gt;$AI$8,1,0)</f>
        <v>0</v>
      </c>
      <c r="AS452" s="148">
        <f>IF($R452=AP$17,AQ452,0)</f>
        <v>19.7147910678753</v>
      </c>
      <c r="AT452" s="145">
        <v>7198</v>
      </c>
      <c r="AU452" s="148">
        <f>100*AT452/$AI452</f>
        <v>15.9142162281671</v>
      </c>
      <c r="AV452" s="145">
        <f>IF(AU452&gt;$AI$8,1,0)</f>
        <v>0</v>
      </c>
      <c r="AW452" s="148">
        <f>IF($R452=AT$17,AU452,0)</f>
        <v>0</v>
      </c>
      <c r="AX452" s="145">
        <v>7646</v>
      </c>
      <c r="AY452" s="148">
        <f>100*AX452/$AI452</f>
        <v>16.904709263763</v>
      </c>
      <c r="AZ452" s="145">
        <f>IF(AY452&gt;$AI$8,1,0)</f>
        <v>0</v>
      </c>
      <c r="BA452" s="148">
        <f>IF($R452=AX$17,AY452,0)</f>
        <v>0</v>
      </c>
      <c r="BB452" s="145">
        <v>3118</v>
      </c>
      <c r="BC452" s="148">
        <f>100*BB452/$AI452</f>
        <v>6.89365465399071</v>
      </c>
      <c r="BD452" s="145">
        <f>IF(BC452&gt;$AI$8,1,0)</f>
        <v>0</v>
      </c>
      <c r="BE452" s="148">
        <f>IF($R452=BB$17,BC452,0)</f>
        <v>0</v>
      </c>
      <c r="BF452" s="145">
        <v>0</v>
      </c>
      <c r="BG452" s="148">
        <f>100*BF452/$AI452</f>
        <v>0</v>
      </c>
      <c r="BH452" s="145">
        <f>IF(BG452&gt;$AI$8,1,0)</f>
        <v>0</v>
      </c>
      <c r="BI452" s="148">
        <f>IF($R452=BF$17,BG452,0)</f>
        <v>0</v>
      </c>
      <c r="BJ452" s="145">
        <v>0</v>
      </c>
      <c r="BK452" s="148">
        <f>100*BJ452/$AI452</f>
        <v>0</v>
      </c>
      <c r="BL452" s="145">
        <f>IF(BK452&gt;$AI$8,1,0)</f>
        <v>0</v>
      </c>
      <c r="BM452" s="148">
        <f>IF($R452=BJ$17,BK452,0)</f>
        <v>0</v>
      </c>
      <c r="BN452" s="145">
        <v>0</v>
      </c>
      <c r="BO452" s="148">
        <f>100*BN452/$AI452</f>
        <v>0</v>
      </c>
      <c r="BP452" s="145">
        <f>IF(BO452&gt;$AI$8,1,0)</f>
        <v>0</v>
      </c>
      <c r="BQ452" s="148">
        <f>IF($R452=BN$17,BO452,0)</f>
        <v>0</v>
      </c>
      <c r="BR452" s="145">
        <v>0</v>
      </c>
      <c r="BS452" s="148">
        <f>100*BR452/$AI452</f>
        <v>0</v>
      </c>
      <c r="BT452" s="145">
        <f>IF(BS452&gt;$AI$8,1,0)</f>
        <v>0</v>
      </c>
      <c r="BU452" s="148">
        <f>IF($R452=BR$17,BS452,0)</f>
        <v>0</v>
      </c>
      <c r="BV452" s="145">
        <v>0</v>
      </c>
      <c r="BW452" s="148">
        <f>100*BV452/$AI452</f>
        <v>0</v>
      </c>
      <c r="BX452" s="145">
        <f>IF(BW452&gt;$AI$8,1,0)</f>
        <v>0</v>
      </c>
      <c r="BY452" s="148">
        <f>IF($R452=BV$17,BW452,0)</f>
        <v>0</v>
      </c>
      <c r="BZ452" s="145">
        <v>0</v>
      </c>
      <c r="CA452" s="148">
        <f>100*BZ452/$AI452</f>
        <v>0</v>
      </c>
      <c r="CB452" s="145">
        <f>IF(CA452&gt;$AI$8,1,0)</f>
        <v>0</v>
      </c>
      <c r="CC452" s="148">
        <f>IF($R452=BZ$17,CA452,0)</f>
        <v>0</v>
      </c>
      <c r="CD452" s="145">
        <v>0</v>
      </c>
      <c r="CE452" s="148">
        <f>100*CD452/$AI452</f>
        <v>0</v>
      </c>
      <c r="CF452" s="145">
        <f>IF(CE452&gt;$AI$8,1,0)</f>
        <v>0</v>
      </c>
      <c r="CG452" s="148">
        <f>IF($R452=CD$17,CE452,0)</f>
        <v>0</v>
      </c>
      <c r="CH452" s="145">
        <v>0</v>
      </c>
      <c r="CI452" s="148">
        <f>100*CH452/$AI452</f>
        <v>0</v>
      </c>
      <c r="CJ452" s="145">
        <f>IF(CI452&gt;$AI$8,1,0)</f>
        <v>0</v>
      </c>
      <c r="CK452" s="148">
        <f>IF($R452=CH$17,CI452,0)</f>
        <v>0</v>
      </c>
      <c r="CL452" s="145">
        <v>255</v>
      </c>
      <c r="CM452" s="145">
        <v>0</v>
      </c>
      <c r="CN452" s="149"/>
    </row>
    <row r="453" ht="15.75" customHeight="1">
      <c r="A453" t="s" s="179">
        <v>3327</v>
      </c>
      <c r="B453" t="s" s="180">
        <v>197</v>
      </c>
      <c r="C453" t="s" s="180">
        <v>1966</v>
      </c>
      <c r="D453" t="s" s="181">
        <v>200</v>
      </c>
      <c r="E453" t="s" s="182">
        <v>79</v>
      </c>
      <c r="F453" t="s" s="130">
        <v>46</v>
      </c>
      <c r="G453" t="s" s="130">
        <v>124</v>
      </c>
      <c r="H453" t="s" s="130">
        <v>1967</v>
      </c>
      <c r="I453" t="s" s="130">
        <v>49</v>
      </c>
      <c r="J453" t="s" s="130">
        <v>56</v>
      </c>
      <c r="K453" t="s" s="183">
        <f>_xlfn.IFS(Q453=0,O453,T453=1,R453,U453=1,AA453)</f>
        <v>27</v>
      </c>
      <c r="L453" s="189">
        <f>_xlfn.IFS(Q453=0,P453,T453=1,S453,U453=1,AB453)</f>
        <v>33.8264598856351</v>
      </c>
      <c r="M453" t="s" s="130">
        <f>IF(O453="Lab","over","under")</f>
        <v>3307</v>
      </c>
      <c r="N453" s="169"/>
      <c r="O453" t="s" s="184">
        <v>27</v>
      </c>
      <c r="P453" s="131">
        <f>AM453</f>
        <v>33.8264598856351</v>
      </c>
      <c r="Q453" s="173">
        <f>T453+U453+V453</f>
        <v>0</v>
      </c>
      <c r="R453" t="s" s="185">
        <v>28</v>
      </c>
      <c r="S453" s="131">
        <f>AS453</f>
        <v>26.8021140183677</v>
      </c>
      <c r="T453" s="169"/>
      <c r="U453" s="169"/>
      <c r="V453" s="169"/>
      <c r="W453" s="169"/>
      <c r="X453" t="s" s="130">
        <f>IF($A453=Y453,"ok","bad")</f>
        <v>2430</v>
      </c>
      <c r="Y453" t="s" s="130">
        <v>3327</v>
      </c>
      <c r="Z453" t="s" s="130">
        <v>1966</v>
      </c>
      <c r="AA453" t="s" s="186">
        <v>2365</v>
      </c>
      <c r="AB453" s="125">
        <f>100*AC453</f>
        <v>16.981459</v>
      </c>
      <c r="AC453" s="191">
        <v>0.16981459</v>
      </c>
      <c r="AD453" t="s" s="187">
        <v>29</v>
      </c>
      <c r="AE453" s="125">
        <v>15.6060475</v>
      </c>
      <c r="AF453" s="191">
        <v>0.156060475</v>
      </c>
      <c r="AG453" s="169"/>
      <c r="AH453" s="173">
        <v>73071</v>
      </c>
      <c r="AI453" s="173">
        <v>46168</v>
      </c>
      <c r="AJ453" s="173">
        <v>167</v>
      </c>
      <c r="AK453" s="173">
        <v>3243</v>
      </c>
      <c r="AL453" s="173">
        <v>15617</v>
      </c>
      <c r="AM453" s="175">
        <f>100*AL453/$AI453</f>
        <v>33.8264598856351</v>
      </c>
      <c r="AN453" s="173">
        <f>IF(AM453&gt;$AI$8,1,0)</f>
        <v>0</v>
      </c>
      <c r="AO453" s="175">
        <f>IF($R453=AL$17,AM453,0)</f>
        <v>0</v>
      </c>
      <c r="AP453" s="173">
        <v>12374</v>
      </c>
      <c r="AQ453" s="175">
        <f>100*AP453/$AI453</f>
        <v>26.8021140183677</v>
      </c>
      <c r="AR453" s="173">
        <f>IF(AQ453&gt;$AI$8,1,0)</f>
        <v>0</v>
      </c>
      <c r="AS453" s="175">
        <f>IF($R453=AP$17,AQ453,0)</f>
        <v>26.8021140183677</v>
      </c>
      <c r="AT453" s="173">
        <v>7205</v>
      </c>
      <c r="AU453" s="175">
        <f>100*AT453/$AI453</f>
        <v>15.6060474787732</v>
      </c>
      <c r="AV453" s="173">
        <f>IF(AU453&gt;$AI$8,1,0)</f>
        <v>0</v>
      </c>
      <c r="AW453" s="175">
        <f>IF($R453=AT$17,AU453,0)</f>
        <v>0</v>
      </c>
      <c r="AX453" s="173">
        <v>7840</v>
      </c>
      <c r="AY453" s="175">
        <f>100*AX453/$AI453</f>
        <v>16.9814590192341</v>
      </c>
      <c r="AZ453" s="173">
        <f>IF(AY453&gt;$AI$8,1,0)</f>
        <v>0</v>
      </c>
      <c r="BA453" s="175">
        <f>IF($R453=AX$17,AY453,0)</f>
        <v>0</v>
      </c>
      <c r="BB453" s="173">
        <v>2243</v>
      </c>
      <c r="BC453" s="175">
        <f>100*BB453/$AI453</f>
        <v>4.85834344134465</v>
      </c>
      <c r="BD453" s="173">
        <f>IF(BC453&gt;$AI$8,1,0)</f>
        <v>0</v>
      </c>
      <c r="BE453" s="175">
        <f>IF($R453=BB$17,BC453,0)</f>
        <v>0</v>
      </c>
      <c r="BF453" s="173">
        <v>0</v>
      </c>
      <c r="BG453" s="175">
        <f>100*BF453/$AI453</f>
        <v>0</v>
      </c>
      <c r="BH453" s="173">
        <f>IF(BG453&gt;$AI$8,1,0)</f>
        <v>0</v>
      </c>
      <c r="BI453" s="175">
        <f>IF($R453=BF$17,BG453,0)</f>
        <v>0</v>
      </c>
      <c r="BJ453" s="173">
        <v>0</v>
      </c>
      <c r="BK453" s="175">
        <f>100*BJ453/$AI453</f>
        <v>0</v>
      </c>
      <c r="BL453" s="173">
        <f>IF(BK453&gt;$AI$8,1,0)</f>
        <v>0</v>
      </c>
      <c r="BM453" s="175">
        <f>IF($R453=BJ$17,BK453,0)</f>
        <v>0</v>
      </c>
      <c r="BN453" s="173">
        <v>0</v>
      </c>
      <c r="BO453" s="175">
        <f>100*BN453/$AI453</f>
        <v>0</v>
      </c>
      <c r="BP453" s="173">
        <f>IF(BO453&gt;$AI$8,1,0)</f>
        <v>0</v>
      </c>
      <c r="BQ453" s="175">
        <f>IF($R453=BN$17,BO453,0)</f>
        <v>0</v>
      </c>
      <c r="BR453" s="173">
        <v>0</v>
      </c>
      <c r="BS453" s="175">
        <f>100*BR453/$AI453</f>
        <v>0</v>
      </c>
      <c r="BT453" s="173">
        <f>IF(BS453&gt;$AI$8,1,0)</f>
        <v>0</v>
      </c>
      <c r="BU453" s="175">
        <f>IF($R453=BR$17,BS453,0)</f>
        <v>0</v>
      </c>
      <c r="BV453" s="173">
        <v>0</v>
      </c>
      <c r="BW453" s="175">
        <f>100*BV453/$AI453</f>
        <v>0</v>
      </c>
      <c r="BX453" s="173">
        <f>IF(BW453&gt;$AI$8,1,0)</f>
        <v>0</v>
      </c>
      <c r="BY453" s="175">
        <f>IF($R453=BV$17,BW453,0)</f>
        <v>0</v>
      </c>
      <c r="BZ453" s="173">
        <v>0</v>
      </c>
      <c r="CA453" s="175">
        <f>100*BZ453/$AI453</f>
        <v>0</v>
      </c>
      <c r="CB453" s="173">
        <f>IF(CA453&gt;$AI$8,1,0)</f>
        <v>0</v>
      </c>
      <c r="CC453" s="175">
        <f>IF($R453=BZ$17,CA453,0)</f>
        <v>0</v>
      </c>
      <c r="CD453" s="173">
        <v>0</v>
      </c>
      <c r="CE453" s="175">
        <f>100*CD453/$AI453</f>
        <v>0</v>
      </c>
      <c r="CF453" s="173">
        <f>IF(CE453&gt;$AI$8,1,0)</f>
        <v>0</v>
      </c>
      <c r="CG453" s="175">
        <f>IF($R453=CD$17,CE453,0)</f>
        <v>0</v>
      </c>
      <c r="CH453" s="173">
        <v>0</v>
      </c>
      <c r="CI453" s="175">
        <f>100*CH453/$AI453</f>
        <v>0</v>
      </c>
      <c r="CJ453" s="173">
        <f>IF(CI453&gt;$AI$8,1,0)</f>
        <v>0</v>
      </c>
      <c r="CK453" s="175">
        <f>IF($R453=CH$17,CI453,0)</f>
        <v>0</v>
      </c>
      <c r="CL453" s="173">
        <v>1323</v>
      </c>
      <c r="CM453" s="173">
        <v>0</v>
      </c>
      <c r="CN453" s="176"/>
    </row>
    <row r="454" ht="19.95" customHeight="1">
      <c r="A454" t="s" s="179">
        <v>3328</v>
      </c>
      <c r="B454" t="s" s="180">
        <v>84</v>
      </c>
      <c r="C454" t="s" s="180">
        <v>3329</v>
      </c>
      <c r="D454" t="s" s="181">
        <v>86</v>
      </c>
      <c r="E454" t="s" s="188">
        <v>79</v>
      </c>
      <c r="F454" t="s" s="146">
        <v>80</v>
      </c>
      <c r="G454" t="s" s="146">
        <v>72</v>
      </c>
      <c r="H454" t="s" s="146">
        <v>3330</v>
      </c>
      <c r="I454" t="s" s="146">
        <v>49</v>
      </c>
      <c r="J454" t="s" s="146">
        <v>56</v>
      </c>
      <c r="K454" t="s" s="183">
        <f>_xlfn.IFS(Q454=0,O454,T454=1,R454,U454=1,AA454)</f>
        <v>27</v>
      </c>
      <c r="L454" s="189">
        <f>_xlfn.IFS(Q454=0,P454,T454=1,S454,U454=1,AB454)</f>
        <v>34.7377178573714</v>
      </c>
      <c r="M454" t="s" s="146">
        <f>IF(O454="Lab","over","under")</f>
        <v>3307</v>
      </c>
      <c r="N454" s="138"/>
      <c r="O454" t="s" s="184">
        <v>27</v>
      </c>
      <c r="P454" s="147">
        <f>AM454</f>
        <v>34.7377178573714</v>
      </c>
      <c r="Q454" s="145">
        <f>T454+U454+V454</f>
        <v>0</v>
      </c>
      <c r="R454" t="s" s="185">
        <v>28</v>
      </c>
      <c r="S454" s="147">
        <f>AS454</f>
        <v>24.8821383620966</v>
      </c>
      <c r="T454" s="138"/>
      <c r="U454" s="138"/>
      <c r="V454" s="138"/>
      <c r="W454" s="138"/>
      <c r="X454" t="s" s="146">
        <f>IF($A454=Y454,"ok","bad")</f>
        <v>2430</v>
      </c>
      <c r="Y454" t="s" s="146">
        <v>3328</v>
      </c>
      <c r="Z454" t="s" s="146">
        <v>3329</v>
      </c>
      <c r="AA454" t="s" s="186">
        <v>29</v>
      </c>
      <c r="AB454" s="141">
        <f>100*AC454</f>
        <v>16.8867462</v>
      </c>
      <c r="AC454" s="190">
        <v>0.168867462</v>
      </c>
      <c r="AD454" t="s" s="187">
        <v>2365</v>
      </c>
      <c r="AE454" s="141">
        <v>15.2505493</v>
      </c>
      <c r="AF454" s="190">
        <v>0.152505493</v>
      </c>
      <c r="AG454" s="138"/>
      <c r="AH454" s="145">
        <v>71816</v>
      </c>
      <c r="AI454" s="145">
        <v>46877</v>
      </c>
      <c r="AJ454" s="145">
        <v>151</v>
      </c>
      <c r="AK454" s="145">
        <v>4620</v>
      </c>
      <c r="AL454" s="145">
        <v>16284</v>
      </c>
      <c r="AM454" s="148">
        <f>100*AL454/$AI454</f>
        <v>34.7377178573714</v>
      </c>
      <c r="AN454" s="145">
        <f>IF(AM454&gt;$AI$8,1,0)</f>
        <v>0</v>
      </c>
      <c r="AO454" s="148">
        <f>IF($R454=AL$17,AM454,0)</f>
        <v>0</v>
      </c>
      <c r="AP454" s="145">
        <v>11664</v>
      </c>
      <c r="AQ454" s="148">
        <f>100*AP454/$AI454</f>
        <v>24.8821383620966</v>
      </c>
      <c r="AR454" s="145">
        <f>IF(AQ454&gt;$AI$8,1,0)</f>
        <v>0</v>
      </c>
      <c r="AS454" s="148">
        <f>IF($R454=AP$17,AQ454,0)</f>
        <v>24.8821383620966</v>
      </c>
      <c r="AT454" s="145">
        <v>7916</v>
      </c>
      <c r="AU454" s="148">
        <f>100*AT454/$AI454</f>
        <v>16.8867461654969</v>
      </c>
      <c r="AV454" s="145">
        <f>IF(AU454&gt;$AI$8,1,0)</f>
        <v>0</v>
      </c>
      <c r="AW454" s="148">
        <f>IF($R454=AT$17,AU454,0)</f>
        <v>0</v>
      </c>
      <c r="AX454" s="145">
        <v>7149</v>
      </c>
      <c r="AY454" s="148">
        <f>100*AX454/$AI454</f>
        <v>15.2505493098961</v>
      </c>
      <c r="AZ454" s="145">
        <f>IF(AY454&gt;$AI$8,1,0)</f>
        <v>0</v>
      </c>
      <c r="BA454" s="148">
        <f>IF($R454=AX$17,AY454,0)</f>
        <v>0</v>
      </c>
      <c r="BB454" s="145">
        <v>3270</v>
      </c>
      <c r="BC454" s="148">
        <f>100*BB454/$AI454</f>
        <v>6.97570237003221</v>
      </c>
      <c r="BD454" s="145">
        <f>IF(BC454&gt;$AI$8,1,0)</f>
        <v>0</v>
      </c>
      <c r="BE454" s="148">
        <f>IF($R454=BB$17,BC454,0)</f>
        <v>0</v>
      </c>
      <c r="BF454" s="145">
        <v>0</v>
      </c>
      <c r="BG454" s="148">
        <f>100*BF454/$AI454</f>
        <v>0</v>
      </c>
      <c r="BH454" s="145">
        <f>IF(BG454&gt;$AI$8,1,0)</f>
        <v>0</v>
      </c>
      <c r="BI454" s="148">
        <f>IF($R454=BF$17,BG454,0)</f>
        <v>0</v>
      </c>
      <c r="BJ454" s="145">
        <v>0</v>
      </c>
      <c r="BK454" s="148">
        <f>100*BJ454/$AI454</f>
        <v>0</v>
      </c>
      <c r="BL454" s="145">
        <f>IF(BK454&gt;$AI$8,1,0)</f>
        <v>0</v>
      </c>
      <c r="BM454" s="148">
        <f>IF($R454=BJ$17,BK454,0)</f>
        <v>0</v>
      </c>
      <c r="BN454" s="145">
        <v>0</v>
      </c>
      <c r="BO454" s="148">
        <f>100*BN454/$AI454</f>
        <v>0</v>
      </c>
      <c r="BP454" s="145">
        <f>IF(BO454&gt;$AI$8,1,0)</f>
        <v>0</v>
      </c>
      <c r="BQ454" s="148">
        <f>IF($R454=BN$17,BO454,0)</f>
        <v>0</v>
      </c>
      <c r="BR454" s="145">
        <v>0</v>
      </c>
      <c r="BS454" s="148">
        <f>100*BR454/$AI454</f>
        <v>0</v>
      </c>
      <c r="BT454" s="145">
        <f>IF(BS454&gt;$AI$8,1,0)</f>
        <v>0</v>
      </c>
      <c r="BU454" s="148">
        <f>IF($R454=BR$17,BS454,0)</f>
        <v>0</v>
      </c>
      <c r="BV454" s="145">
        <v>0</v>
      </c>
      <c r="BW454" s="148">
        <f>100*BV454/$AI454</f>
        <v>0</v>
      </c>
      <c r="BX454" s="145">
        <f>IF(BW454&gt;$AI$8,1,0)</f>
        <v>0</v>
      </c>
      <c r="BY454" s="148">
        <f>IF($R454=BV$17,BW454,0)</f>
        <v>0</v>
      </c>
      <c r="BZ454" s="145">
        <v>0</v>
      </c>
      <c r="CA454" s="148">
        <f>100*BZ454/$AI454</f>
        <v>0</v>
      </c>
      <c r="CB454" s="145">
        <f>IF(CA454&gt;$AI$8,1,0)</f>
        <v>0</v>
      </c>
      <c r="CC454" s="148">
        <f>IF($R454=BZ$17,CA454,0)</f>
        <v>0</v>
      </c>
      <c r="CD454" s="145">
        <v>0</v>
      </c>
      <c r="CE454" s="148">
        <f>100*CD454/$AI454</f>
        <v>0</v>
      </c>
      <c r="CF454" s="145">
        <f>IF(CE454&gt;$AI$8,1,0)</f>
        <v>0</v>
      </c>
      <c r="CG454" s="148">
        <f>IF($R454=CD$17,CE454,0)</f>
        <v>0</v>
      </c>
      <c r="CH454" s="145">
        <v>0</v>
      </c>
      <c r="CI454" s="148">
        <f>100*CH454/$AI454</f>
        <v>0</v>
      </c>
      <c r="CJ454" s="145">
        <f>IF(CI454&gt;$AI$8,1,0)</f>
        <v>0</v>
      </c>
      <c r="CK454" s="148">
        <f>IF($R454=CH$17,CI454,0)</f>
        <v>0</v>
      </c>
      <c r="CL454" s="145">
        <v>0</v>
      </c>
      <c r="CM454" s="145">
        <v>0</v>
      </c>
      <c r="CN454" s="149"/>
    </row>
    <row r="455" ht="15.75" customHeight="1">
      <c r="A455" t="s" s="179">
        <v>3331</v>
      </c>
      <c r="B455" t="s" s="180">
        <v>42</v>
      </c>
      <c r="C455" t="s" s="180">
        <v>3332</v>
      </c>
      <c r="D455" t="s" s="181">
        <v>45</v>
      </c>
      <c r="E455" t="s" s="182">
        <v>45</v>
      </c>
      <c r="F455" t="s" s="130">
        <v>46</v>
      </c>
      <c r="G455" t="s" s="130">
        <v>3333</v>
      </c>
      <c r="H455" t="s" s="130">
        <v>1038</v>
      </c>
      <c r="I455" t="s" s="130">
        <v>64</v>
      </c>
      <c r="J455" t="s" s="130">
        <v>3334</v>
      </c>
      <c r="K455" t="s" s="183">
        <f>_xlfn.IFS(Q455=0,O455,T455=1,R455,U455=1,AA455)</f>
        <v>33</v>
      </c>
      <c r="L455" s="189">
        <f>_xlfn.IFS(Q455=0,P455,T455=1,S455,U455=1,AB455)</f>
        <v>34.0321024471538</v>
      </c>
      <c r="M455" t="s" s="130">
        <f>IF(O455="Lab","over","under")</f>
        <v>3307</v>
      </c>
      <c r="N455" s="169"/>
      <c r="O455" t="s" s="184">
        <v>33</v>
      </c>
      <c r="P455" s="131">
        <f>BK455</f>
        <v>34.0321024471538</v>
      </c>
      <c r="Q455" s="173">
        <f>T455+U455+V455</f>
        <v>0</v>
      </c>
      <c r="R455" t="s" s="185">
        <v>28</v>
      </c>
      <c r="S455" s="131">
        <f>AS455</f>
        <v>24.0877993158495</v>
      </c>
      <c r="T455" s="169"/>
      <c r="U455" s="169"/>
      <c r="V455" s="169"/>
      <c r="W455" s="169"/>
      <c r="X455" t="s" s="130">
        <f>IF($A455=Y455,"ok","bad")</f>
        <v>2430</v>
      </c>
      <c r="Y455" t="s" s="130">
        <v>3331</v>
      </c>
      <c r="Z455" t="s" s="130">
        <v>3332</v>
      </c>
      <c r="AA455" t="s" s="186">
        <v>27</v>
      </c>
      <c r="AB455" s="125">
        <f>100*AC455</f>
        <v>19.3513727</v>
      </c>
      <c r="AC455" s="191">
        <v>0.193513727</v>
      </c>
      <c r="AD455" t="s" s="187">
        <v>2365</v>
      </c>
      <c r="AE455" s="125">
        <v>15.2267345</v>
      </c>
      <c r="AF455" s="191">
        <v>0.152267345</v>
      </c>
      <c r="AG455" s="169"/>
      <c r="AH455" s="173">
        <v>74005</v>
      </c>
      <c r="AI455" s="173">
        <v>45604</v>
      </c>
      <c r="AJ455" s="173">
        <v>187</v>
      </c>
      <c r="AK455" s="173">
        <v>4535</v>
      </c>
      <c r="AL455" s="173">
        <v>8825</v>
      </c>
      <c r="AM455" s="175">
        <f>100*AL455/$AI455</f>
        <v>19.3513726866064</v>
      </c>
      <c r="AN455" s="173">
        <f>IF(AM455&gt;$AI$8,1,0)</f>
        <v>0</v>
      </c>
      <c r="AO455" s="175">
        <f>IF($R455=AL$17,AM455,0)</f>
        <v>0</v>
      </c>
      <c r="AP455" s="173">
        <v>10985</v>
      </c>
      <c r="AQ455" s="175">
        <f>100*AP455/$AI455</f>
        <v>24.0877993158495</v>
      </c>
      <c r="AR455" s="173">
        <f>IF(AQ455&gt;$AI$8,1,0)</f>
        <v>0</v>
      </c>
      <c r="AS455" s="175">
        <f>IF($R455=AP$17,AQ455,0)</f>
        <v>24.0877993158495</v>
      </c>
      <c r="AT455" s="173">
        <v>1461</v>
      </c>
      <c r="AU455" s="175">
        <f>100*AT455/$AI455</f>
        <v>3.20366634505745</v>
      </c>
      <c r="AV455" s="173">
        <f>IF(AU455&gt;$AI$8,1,0)</f>
        <v>0</v>
      </c>
      <c r="AW455" s="175">
        <f>IF($R455=AT$17,AU455,0)</f>
        <v>0</v>
      </c>
      <c r="AX455" s="173">
        <v>6944</v>
      </c>
      <c r="AY455" s="175">
        <f>100*AX455/$AI455</f>
        <v>15.2267344969739</v>
      </c>
      <c r="AZ455" s="173">
        <f>IF(AY455&gt;$AI$8,1,0)</f>
        <v>0</v>
      </c>
      <c r="BA455" s="175">
        <f>IF($R455=AX$17,AY455,0)</f>
        <v>0</v>
      </c>
      <c r="BB455" s="173">
        <v>1371</v>
      </c>
      <c r="BC455" s="175">
        <f>100*BB455/$AI455</f>
        <v>3.00631523550566</v>
      </c>
      <c r="BD455" s="173">
        <f>IF(BC455&gt;$AI$8,1,0)</f>
        <v>0</v>
      </c>
      <c r="BE455" s="175">
        <f>IF($R455=BB$17,BC455,0)</f>
        <v>0</v>
      </c>
      <c r="BF455" s="173">
        <v>0</v>
      </c>
      <c r="BG455" s="175">
        <f>100*BF455/$AI455</f>
        <v>0</v>
      </c>
      <c r="BH455" s="173">
        <f>IF(BG455&gt;$AI$8,1,0)</f>
        <v>0</v>
      </c>
      <c r="BI455" s="175">
        <f>IF($R455=BF$17,BG455,0)</f>
        <v>0</v>
      </c>
      <c r="BJ455" s="173">
        <v>15520</v>
      </c>
      <c r="BK455" s="175">
        <f>100*BJ455/$AI455</f>
        <v>34.0321024471538</v>
      </c>
      <c r="BL455" s="173">
        <f>IF(BK455&gt;$AI$8,1,0)</f>
        <v>0</v>
      </c>
      <c r="BM455" s="175">
        <f>IF($R455=BJ$17,BK455,0)</f>
        <v>0</v>
      </c>
      <c r="BN455" s="173">
        <v>0</v>
      </c>
      <c r="BO455" s="175">
        <f>100*BN455/$AI455</f>
        <v>0</v>
      </c>
      <c r="BP455" s="173">
        <f>IF(BO455&gt;$AI$8,1,0)</f>
        <v>0</v>
      </c>
      <c r="BQ455" s="175">
        <f>IF($R455=BN$17,BO455,0)</f>
        <v>0</v>
      </c>
      <c r="BR455" s="173">
        <v>0</v>
      </c>
      <c r="BS455" s="175">
        <f>100*BR455/$AI455</f>
        <v>0</v>
      </c>
      <c r="BT455" s="173">
        <f>IF(BS455&gt;$AI$8,1,0)</f>
        <v>0</v>
      </c>
      <c r="BU455" s="175">
        <f>IF($R455=BR$17,BS455,0)</f>
        <v>0</v>
      </c>
      <c r="BV455" s="173">
        <v>0</v>
      </c>
      <c r="BW455" s="175">
        <f>100*BV455/$AI455</f>
        <v>0</v>
      </c>
      <c r="BX455" s="173">
        <f>IF(BW455&gt;$AI$8,1,0)</f>
        <v>0</v>
      </c>
      <c r="BY455" s="175">
        <f>IF($R455=BV$17,BW455,0)</f>
        <v>0</v>
      </c>
      <c r="BZ455" s="173">
        <v>0</v>
      </c>
      <c r="CA455" s="175">
        <f>100*BZ455/$AI455</f>
        <v>0</v>
      </c>
      <c r="CB455" s="173">
        <f>IF(CA455&gt;$AI$8,1,0)</f>
        <v>0</v>
      </c>
      <c r="CC455" s="175">
        <f>IF($R455=BZ$17,CA455,0)</f>
        <v>0</v>
      </c>
      <c r="CD455" s="173">
        <v>0</v>
      </c>
      <c r="CE455" s="175">
        <f>100*CD455/$AI455</f>
        <v>0</v>
      </c>
      <c r="CF455" s="173">
        <f>IF(CE455&gt;$AI$8,1,0)</f>
        <v>0</v>
      </c>
      <c r="CG455" s="175">
        <f>IF($R455=CD$17,CE455,0)</f>
        <v>0</v>
      </c>
      <c r="CH455" s="173">
        <v>0</v>
      </c>
      <c r="CI455" s="175">
        <f>100*CH455/$AI455</f>
        <v>0</v>
      </c>
      <c r="CJ455" s="173">
        <f>IF(CI455&gt;$AI$8,1,0)</f>
        <v>0</v>
      </c>
      <c r="CK455" s="175">
        <f>IF($R455=CH$17,CI455,0)</f>
        <v>0</v>
      </c>
      <c r="CL455" s="173">
        <v>148</v>
      </c>
      <c r="CM455" s="173">
        <v>0</v>
      </c>
      <c r="CN455" s="176"/>
    </row>
    <row r="456" ht="15.75" customHeight="1">
      <c r="A456" t="s" s="179">
        <v>3335</v>
      </c>
      <c r="B456" t="s" s="180">
        <v>75</v>
      </c>
      <c r="C456" t="s" s="180">
        <v>3336</v>
      </c>
      <c r="D456" t="s" s="181">
        <v>78</v>
      </c>
      <c r="E456" t="s" s="188">
        <v>79</v>
      </c>
      <c r="F456" t="s" s="146">
        <v>46</v>
      </c>
      <c r="G456" t="s" s="146">
        <v>245</v>
      </c>
      <c r="H456" t="s" s="146">
        <v>852</v>
      </c>
      <c r="I456" t="s" s="146">
        <v>49</v>
      </c>
      <c r="J456" t="s" s="146">
        <v>56</v>
      </c>
      <c r="K456" t="s" s="183">
        <f>_xlfn.IFS(Q456=0,O456,T456=1,R456,U456=1,AA456)</f>
        <v>27</v>
      </c>
      <c r="L456" s="189">
        <f>_xlfn.IFS(Q456=0,P456,T456=1,S456,U456=1,AB456)</f>
        <v>36.4250796237316</v>
      </c>
      <c r="M456" t="s" s="146">
        <f>IF(O456="Lab","over","under")</f>
        <v>3307</v>
      </c>
      <c r="N456" s="138"/>
      <c r="O456" t="s" s="184">
        <v>27</v>
      </c>
      <c r="P456" s="147">
        <f>AM456</f>
        <v>36.4250796237316</v>
      </c>
      <c r="Q456" s="145">
        <f>T456+U456+V456</f>
        <v>0</v>
      </c>
      <c r="R456" t="s" s="185">
        <v>29</v>
      </c>
      <c r="S456" s="147">
        <f>AW456</f>
        <v>27.5331456929116</v>
      </c>
      <c r="T456" s="138"/>
      <c r="U456" s="138"/>
      <c r="V456" s="138"/>
      <c r="W456" s="138"/>
      <c r="X456" t="s" s="146">
        <f>IF($A456=Y456,"ok","bad")</f>
        <v>2430</v>
      </c>
      <c r="Y456" t="s" s="146">
        <v>3335</v>
      </c>
      <c r="Z456" t="s" s="146">
        <v>3336</v>
      </c>
      <c r="AA456" t="s" s="186">
        <v>28</v>
      </c>
      <c r="AB456" s="141">
        <f>100*AC456</f>
        <v>16.2080587</v>
      </c>
      <c r="AC456" s="190">
        <v>0.162080587</v>
      </c>
      <c r="AD456" t="s" s="187">
        <v>2365</v>
      </c>
      <c r="AE456" s="141">
        <v>15.2136879</v>
      </c>
      <c r="AF456" s="190">
        <v>0.152136879</v>
      </c>
      <c r="AG456" s="138"/>
      <c r="AH456" s="145">
        <v>79478</v>
      </c>
      <c r="AI456" s="145">
        <v>54004</v>
      </c>
      <c r="AJ456" s="145">
        <v>187</v>
      </c>
      <c r="AK456" s="145">
        <v>4802</v>
      </c>
      <c r="AL456" s="145">
        <v>19671</v>
      </c>
      <c r="AM456" s="148">
        <f>100*AL456/$AI456</f>
        <v>36.4250796237316</v>
      </c>
      <c r="AN456" s="145">
        <f>IF(AM456&gt;$AI$8,1,0)</f>
        <v>0</v>
      </c>
      <c r="AO456" s="148">
        <f>IF($R456=AL$17,AM456,0)</f>
        <v>0</v>
      </c>
      <c r="AP456" s="145">
        <v>8753</v>
      </c>
      <c r="AQ456" s="148">
        <f>100*AP456/$AI456</f>
        <v>16.2080586623213</v>
      </c>
      <c r="AR456" s="145">
        <f>IF(AQ456&gt;$AI$8,1,0)</f>
        <v>0</v>
      </c>
      <c r="AS456" s="148">
        <f>IF($R456=AP$17,AQ456,0)</f>
        <v>0</v>
      </c>
      <c r="AT456" s="145">
        <v>14869</v>
      </c>
      <c r="AU456" s="148">
        <f>100*AT456/$AI456</f>
        <v>27.5331456929116</v>
      </c>
      <c r="AV456" s="145">
        <f>IF(AU456&gt;$AI$8,1,0)</f>
        <v>0</v>
      </c>
      <c r="AW456" s="148">
        <f>IF($R456=AT$17,AU456,0)</f>
        <v>27.5331456929116</v>
      </c>
      <c r="AX456" s="145">
        <v>8216</v>
      </c>
      <c r="AY456" s="148">
        <f>100*AX456/$AI456</f>
        <v>15.2136878749722</v>
      </c>
      <c r="AZ456" s="145">
        <f>IF(AY456&gt;$AI$8,1,0)</f>
        <v>0</v>
      </c>
      <c r="BA456" s="148">
        <f>IF($R456=AX$17,AY456,0)</f>
        <v>0</v>
      </c>
      <c r="BB456" s="145">
        <v>2310</v>
      </c>
      <c r="BC456" s="148">
        <f>100*BB456/$AI456</f>
        <v>4.27746092882009</v>
      </c>
      <c r="BD456" s="145">
        <f>IF(BC456&gt;$AI$8,1,0)</f>
        <v>0</v>
      </c>
      <c r="BE456" s="148">
        <f>IF($R456=BB$17,BC456,0)</f>
        <v>0</v>
      </c>
      <c r="BF456" s="145">
        <v>0</v>
      </c>
      <c r="BG456" s="148">
        <f>100*BF456/$AI456</f>
        <v>0</v>
      </c>
      <c r="BH456" s="145">
        <f>IF(BG456&gt;$AI$8,1,0)</f>
        <v>0</v>
      </c>
      <c r="BI456" s="148">
        <f>IF($R456=BF$17,BG456,0)</f>
        <v>0</v>
      </c>
      <c r="BJ456" s="145">
        <v>0</v>
      </c>
      <c r="BK456" s="148">
        <f>100*BJ456/$AI456</f>
        <v>0</v>
      </c>
      <c r="BL456" s="145">
        <f>IF(BK456&gt;$AI$8,1,0)</f>
        <v>0</v>
      </c>
      <c r="BM456" s="148">
        <f>IF($R456=BJ$17,BK456,0)</f>
        <v>0</v>
      </c>
      <c r="BN456" s="145">
        <v>0</v>
      </c>
      <c r="BO456" s="148">
        <f>100*BN456/$AI456</f>
        <v>0</v>
      </c>
      <c r="BP456" s="145">
        <f>IF(BO456&gt;$AI$8,1,0)</f>
        <v>0</v>
      </c>
      <c r="BQ456" s="148">
        <f>IF($R456=BN$17,BO456,0)</f>
        <v>0</v>
      </c>
      <c r="BR456" s="145">
        <v>0</v>
      </c>
      <c r="BS456" s="148">
        <f>100*BR456/$AI456</f>
        <v>0</v>
      </c>
      <c r="BT456" s="145">
        <f>IF(BS456&gt;$AI$8,1,0)</f>
        <v>0</v>
      </c>
      <c r="BU456" s="148">
        <f>IF($R456=BR$17,BS456,0)</f>
        <v>0</v>
      </c>
      <c r="BV456" s="145">
        <v>0</v>
      </c>
      <c r="BW456" s="148">
        <f>100*BV456/$AI456</f>
        <v>0</v>
      </c>
      <c r="BX456" s="145">
        <f>IF(BW456&gt;$AI$8,1,0)</f>
        <v>0</v>
      </c>
      <c r="BY456" s="148">
        <f>IF($R456=BV$17,BW456,0)</f>
        <v>0</v>
      </c>
      <c r="BZ456" s="145">
        <v>0</v>
      </c>
      <c r="CA456" s="148">
        <f>100*BZ456/$AI456</f>
        <v>0</v>
      </c>
      <c r="CB456" s="145">
        <f>IF(CA456&gt;$AI$8,1,0)</f>
        <v>0</v>
      </c>
      <c r="CC456" s="148">
        <f>IF($R456=BZ$17,CA456,0)</f>
        <v>0</v>
      </c>
      <c r="CD456" s="145">
        <v>0</v>
      </c>
      <c r="CE456" s="148">
        <f>100*CD456/$AI456</f>
        <v>0</v>
      </c>
      <c r="CF456" s="145">
        <f>IF(CE456&gt;$AI$8,1,0)</f>
        <v>0</v>
      </c>
      <c r="CG456" s="148">
        <f>IF($R456=CD$17,CE456,0)</f>
        <v>0</v>
      </c>
      <c r="CH456" s="145">
        <v>0</v>
      </c>
      <c r="CI456" s="148">
        <f>100*CH456/$AI456</f>
        <v>0</v>
      </c>
      <c r="CJ456" s="145">
        <f>IF(CI456&gt;$AI$8,1,0)</f>
        <v>0</v>
      </c>
      <c r="CK456" s="148">
        <f>IF($R456=CH$17,CI456,0)</f>
        <v>0</v>
      </c>
      <c r="CL456" s="145">
        <v>3211</v>
      </c>
      <c r="CM456" s="145">
        <v>0</v>
      </c>
      <c r="CN456" s="149"/>
    </row>
    <row r="457" ht="15.75" customHeight="1">
      <c r="A457" t="s" s="179">
        <v>3337</v>
      </c>
      <c r="B457" t="s" s="180">
        <v>90</v>
      </c>
      <c r="C457" t="s" s="180">
        <v>1120</v>
      </c>
      <c r="D457" t="s" s="181">
        <v>93</v>
      </c>
      <c r="E457" t="s" s="182">
        <v>79</v>
      </c>
      <c r="F457" t="s" s="130">
        <v>46</v>
      </c>
      <c r="G457" t="s" s="130">
        <v>848</v>
      </c>
      <c r="H457" t="s" s="130">
        <v>3338</v>
      </c>
      <c r="I457" t="s" s="130">
        <v>64</v>
      </c>
      <c r="J457" t="s" s="130">
        <v>1762</v>
      </c>
      <c r="K457" t="s" s="183">
        <f>_xlfn.IFS(Q457=0,O457,T457=1,R457,U457=1,AA457)</f>
        <v>29</v>
      </c>
      <c r="L457" s="189">
        <f>_xlfn.IFS(Q457=0,P457,T457=1,S457,U457=1,AB457)</f>
        <v>37.6712030957868</v>
      </c>
      <c r="M457" t="s" s="130">
        <f>IF(O457="Lab","over","under")</f>
        <v>3307</v>
      </c>
      <c r="N457" s="169"/>
      <c r="O457" t="s" s="184">
        <v>29</v>
      </c>
      <c r="P457" s="131">
        <f>AU457</f>
        <v>37.6712030957868</v>
      </c>
      <c r="Q457" s="173">
        <f>T457+U457+V457</f>
        <v>0</v>
      </c>
      <c r="R457" t="s" s="185">
        <v>28</v>
      </c>
      <c r="S457" s="131">
        <f>AS457</f>
        <v>23.5401539197356</v>
      </c>
      <c r="T457" s="169"/>
      <c r="U457" s="169"/>
      <c r="V457" s="169"/>
      <c r="W457" s="169"/>
      <c r="X457" t="s" s="130">
        <f>IF($A457=Y457,"ok","bad")</f>
        <v>2430</v>
      </c>
      <c r="Y457" t="s" s="130">
        <v>3337</v>
      </c>
      <c r="Z457" t="s" s="130">
        <v>1120</v>
      </c>
      <c r="AA457" t="s" s="186">
        <v>27</v>
      </c>
      <c r="AB457" s="125">
        <f>100*AC457</f>
        <v>19.5899822</v>
      </c>
      <c r="AC457" s="191">
        <v>0.195899822</v>
      </c>
      <c r="AD457" t="s" s="187">
        <v>2365</v>
      </c>
      <c r="AE457" s="125">
        <v>15.1202226</v>
      </c>
      <c r="AF457" s="191">
        <v>0.151202226</v>
      </c>
      <c r="AG457" s="169"/>
      <c r="AH457" s="173">
        <v>72846</v>
      </c>
      <c r="AI457" s="173">
        <v>45998</v>
      </c>
      <c r="AJ457" s="173">
        <v>170</v>
      </c>
      <c r="AK457" s="173">
        <v>6500</v>
      </c>
      <c r="AL457" s="173">
        <v>9011</v>
      </c>
      <c r="AM457" s="175">
        <f>100*AL457/$AI457</f>
        <v>19.589982173138</v>
      </c>
      <c r="AN457" s="173">
        <f>IF(AM457&gt;$AI$8,1,0)</f>
        <v>0</v>
      </c>
      <c r="AO457" s="175">
        <f>IF($R457=AL$17,AM457,0)</f>
        <v>0</v>
      </c>
      <c r="AP457" s="173">
        <v>10828</v>
      </c>
      <c r="AQ457" s="175">
        <f>100*AP457/$AI457</f>
        <v>23.5401539197356</v>
      </c>
      <c r="AR457" s="173">
        <f>IF(AQ457&gt;$AI$8,1,0)</f>
        <v>0</v>
      </c>
      <c r="AS457" s="175">
        <f>IF($R457=AP$17,AQ457,0)</f>
        <v>23.5401539197356</v>
      </c>
      <c r="AT457" s="173">
        <v>17328</v>
      </c>
      <c r="AU457" s="175">
        <f>100*AT457/$AI457</f>
        <v>37.6712030957868</v>
      </c>
      <c r="AV457" s="173">
        <f>IF(AU457&gt;$AI$8,1,0)</f>
        <v>0</v>
      </c>
      <c r="AW457" s="175">
        <f>IF($R457=AT$17,AU457,0)</f>
        <v>0</v>
      </c>
      <c r="AX457" s="173">
        <v>6955</v>
      </c>
      <c r="AY457" s="175">
        <f>100*AX457/$AI457</f>
        <v>15.1202226183747</v>
      </c>
      <c r="AZ457" s="173">
        <f>IF(AY457&gt;$AI$8,1,0)</f>
        <v>0</v>
      </c>
      <c r="BA457" s="175">
        <f>IF($R457=AX$17,AY457,0)</f>
        <v>0</v>
      </c>
      <c r="BB457" s="173">
        <v>1763</v>
      </c>
      <c r="BC457" s="175">
        <f>100*BB457/$AI457</f>
        <v>3.83277533805818</v>
      </c>
      <c r="BD457" s="173">
        <f>IF(BC457&gt;$AI$8,1,0)</f>
        <v>0</v>
      </c>
      <c r="BE457" s="175">
        <f>IF($R457=BB$17,BC457,0)</f>
        <v>0</v>
      </c>
      <c r="BF457" s="173">
        <v>0</v>
      </c>
      <c r="BG457" s="175">
        <f>100*BF457/$AI457</f>
        <v>0</v>
      </c>
      <c r="BH457" s="173">
        <f>IF(BG457&gt;$AI$8,1,0)</f>
        <v>0</v>
      </c>
      <c r="BI457" s="175">
        <f>IF($R457=BF$17,BG457,0)</f>
        <v>0</v>
      </c>
      <c r="BJ457" s="173">
        <v>0</v>
      </c>
      <c r="BK457" s="175">
        <f>100*BJ457/$AI457</f>
        <v>0</v>
      </c>
      <c r="BL457" s="173">
        <f>IF(BK457&gt;$AI$8,1,0)</f>
        <v>0</v>
      </c>
      <c r="BM457" s="175">
        <f>IF($R457=BJ$17,BK457,0)</f>
        <v>0</v>
      </c>
      <c r="BN457" s="173">
        <v>0</v>
      </c>
      <c r="BO457" s="175">
        <f>100*BN457/$AI457</f>
        <v>0</v>
      </c>
      <c r="BP457" s="173">
        <f>IF(BO457&gt;$AI$8,1,0)</f>
        <v>0</v>
      </c>
      <c r="BQ457" s="175">
        <f>IF($R457=BN$17,BO457,0)</f>
        <v>0</v>
      </c>
      <c r="BR457" s="173">
        <v>0</v>
      </c>
      <c r="BS457" s="175">
        <f>100*BR457/$AI457</f>
        <v>0</v>
      </c>
      <c r="BT457" s="173">
        <f>IF(BS457&gt;$AI$8,1,0)</f>
        <v>0</v>
      </c>
      <c r="BU457" s="175">
        <f>IF($R457=BR$17,BS457,0)</f>
        <v>0</v>
      </c>
      <c r="BV457" s="173">
        <v>0</v>
      </c>
      <c r="BW457" s="175">
        <f>100*BV457/$AI457</f>
        <v>0</v>
      </c>
      <c r="BX457" s="173">
        <f>IF(BW457&gt;$AI$8,1,0)</f>
        <v>0</v>
      </c>
      <c r="BY457" s="175">
        <f>IF($R457=BV$17,BW457,0)</f>
        <v>0</v>
      </c>
      <c r="BZ457" s="173">
        <v>0</v>
      </c>
      <c r="CA457" s="175">
        <f>100*BZ457/$AI457</f>
        <v>0</v>
      </c>
      <c r="CB457" s="173">
        <f>IF(CA457&gt;$AI$8,1,0)</f>
        <v>0</v>
      </c>
      <c r="CC457" s="175">
        <f>IF($R457=BZ$17,CA457,0)</f>
        <v>0</v>
      </c>
      <c r="CD457" s="173">
        <v>0</v>
      </c>
      <c r="CE457" s="175">
        <f>100*CD457/$AI457</f>
        <v>0</v>
      </c>
      <c r="CF457" s="173">
        <f>IF(CE457&gt;$AI$8,1,0)</f>
        <v>0</v>
      </c>
      <c r="CG457" s="175">
        <f>IF($R457=CD$17,CE457,0)</f>
        <v>0</v>
      </c>
      <c r="CH457" s="173">
        <v>0</v>
      </c>
      <c r="CI457" s="175">
        <f>100*CH457/$AI457</f>
        <v>0</v>
      </c>
      <c r="CJ457" s="173">
        <f>IF(CI457&gt;$AI$8,1,0)</f>
        <v>0</v>
      </c>
      <c r="CK457" s="175">
        <f>IF($R457=CH$17,CI457,0)</f>
        <v>0</v>
      </c>
      <c r="CL457" s="173">
        <v>1770</v>
      </c>
      <c r="CM457" s="173">
        <v>0</v>
      </c>
      <c r="CN457" s="176"/>
    </row>
    <row r="458" ht="15.75" customHeight="1">
      <c r="A458" t="s" s="179">
        <v>3339</v>
      </c>
      <c r="B458" t="s" s="180">
        <v>75</v>
      </c>
      <c r="C458" t="s" s="180">
        <v>1612</v>
      </c>
      <c r="D458" t="s" s="181">
        <v>78</v>
      </c>
      <c r="E458" t="s" s="188">
        <v>79</v>
      </c>
      <c r="F458" t="s" s="146">
        <v>46</v>
      </c>
      <c r="G458" t="s" s="146">
        <v>1613</v>
      </c>
      <c r="H458" t="s" s="146">
        <v>1614</v>
      </c>
      <c r="I458" t="s" s="146">
        <v>49</v>
      </c>
      <c r="J458" t="s" s="146">
        <v>56</v>
      </c>
      <c r="K458" t="s" s="183">
        <f>_xlfn.IFS(Q458=0,O458,T458=1,R458,U458=1,AA458)</f>
        <v>27</v>
      </c>
      <c r="L458" s="189">
        <f>_xlfn.IFS(Q458=0,P458,T458=1,S458,U458=1,AB458)</f>
        <v>34.9644845837515</v>
      </c>
      <c r="M458" t="s" s="146">
        <f>IF(O458="Lab","over","under")</f>
        <v>3307</v>
      </c>
      <c r="N458" s="138"/>
      <c r="O458" t="s" s="184">
        <v>27</v>
      </c>
      <c r="P458" s="147">
        <f>AM458</f>
        <v>34.9644845837515</v>
      </c>
      <c r="Q458" s="145">
        <f>T458+U458+V458</f>
        <v>0</v>
      </c>
      <c r="R458" t="s" s="185">
        <v>28</v>
      </c>
      <c r="S458" s="147">
        <f>AS458</f>
        <v>28.4949727485587</v>
      </c>
      <c r="T458" s="138"/>
      <c r="U458" s="138"/>
      <c r="V458" s="138"/>
      <c r="W458" s="138"/>
      <c r="X458" t="s" s="146">
        <f>IF($A458=Y458,"ok","bad")</f>
        <v>2430</v>
      </c>
      <c r="Y458" t="s" s="146">
        <v>3339</v>
      </c>
      <c r="Z458" t="s" s="146">
        <v>1612</v>
      </c>
      <c r="AA458" t="s" s="186">
        <v>2365</v>
      </c>
      <c r="AB458" s="141">
        <f>100*AC458</f>
        <v>15.2175196</v>
      </c>
      <c r="AC458" s="190">
        <v>0.152175196</v>
      </c>
      <c r="AD458" t="s" s="187">
        <v>29</v>
      </c>
      <c r="AE458" s="141">
        <v>15.0050174</v>
      </c>
      <c r="AF458" s="190">
        <v>0.150050174</v>
      </c>
      <c r="AG458" s="138"/>
      <c r="AH458" s="145">
        <v>78629</v>
      </c>
      <c r="AI458" s="145">
        <v>50823</v>
      </c>
      <c r="AJ458" s="145">
        <v>171</v>
      </c>
      <c r="AK458" s="145">
        <v>3288</v>
      </c>
      <c r="AL458" s="145">
        <v>17770</v>
      </c>
      <c r="AM458" s="148">
        <f>100*AL458/$AI458</f>
        <v>34.9644845837515</v>
      </c>
      <c r="AN458" s="145">
        <f>IF(AM458&gt;$AI$8,1,0)</f>
        <v>0</v>
      </c>
      <c r="AO458" s="148">
        <f>IF($R458=AL$17,AM458,0)</f>
        <v>0</v>
      </c>
      <c r="AP458" s="145">
        <v>14482</v>
      </c>
      <c r="AQ458" s="148">
        <f>100*AP458/$AI458</f>
        <v>28.4949727485587</v>
      </c>
      <c r="AR458" s="145">
        <f>IF(AQ458&gt;$AI$8,1,0)</f>
        <v>0</v>
      </c>
      <c r="AS458" s="148">
        <f>IF($R458=AP$17,AQ458,0)</f>
        <v>28.4949727485587</v>
      </c>
      <c r="AT458" s="145">
        <v>7626</v>
      </c>
      <c r="AU458" s="148">
        <f>100*AT458/$AI458</f>
        <v>15.0050174133758</v>
      </c>
      <c r="AV458" s="145">
        <f>IF(AU458&gt;$AI$8,1,0)</f>
        <v>0</v>
      </c>
      <c r="AW458" s="148">
        <f>IF($R458=AT$17,AU458,0)</f>
        <v>0</v>
      </c>
      <c r="AX458" s="145">
        <v>7734</v>
      </c>
      <c r="AY458" s="148">
        <f>100*AX458/$AI458</f>
        <v>15.2175196269406</v>
      </c>
      <c r="AZ458" s="145">
        <f>IF(AY458&gt;$AI$8,1,0)</f>
        <v>0</v>
      </c>
      <c r="BA458" s="148">
        <f>IF($R458=AX$17,AY458,0)</f>
        <v>0</v>
      </c>
      <c r="BB458" s="145">
        <v>2745</v>
      </c>
      <c r="BC458" s="148">
        <f>100*BB458/$AI458</f>
        <v>5.40109792810342</v>
      </c>
      <c r="BD458" s="145">
        <f>IF(BC458&gt;$AI$8,1,0)</f>
        <v>0</v>
      </c>
      <c r="BE458" s="148">
        <f>IF($R458=BB$17,BC458,0)</f>
        <v>0</v>
      </c>
      <c r="BF458" s="145">
        <v>0</v>
      </c>
      <c r="BG458" s="148">
        <f>100*BF458/$AI458</f>
        <v>0</v>
      </c>
      <c r="BH458" s="145">
        <f>IF(BG458&gt;$AI$8,1,0)</f>
        <v>0</v>
      </c>
      <c r="BI458" s="148">
        <f>IF($R458=BF$17,BG458,0)</f>
        <v>0</v>
      </c>
      <c r="BJ458" s="145">
        <v>0</v>
      </c>
      <c r="BK458" s="148">
        <f>100*BJ458/$AI458</f>
        <v>0</v>
      </c>
      <c r="BL458" s="145">
        <f>IF(BK458&gt;$AI$8,1,0)</f>
        <v>0</v>
      </c>
      <c r="BM458" s="148">
        <f>IF($R458=BJ$17,BK458,0)</f>
        <v>0</v>
      </c>
      <c r="BN458" s="145">
        <v>0</v>
      </c>
      <c r="BO458" s="148">
        <f>100*BN458/$AI458</f>
        <v>0</v>
      </c>
      <c r="BP458" s="145">
        <f>IF(BO458&gt;$AI$8,1,0)</f>
        <v>0</v>
      </c>
      <c r="BQ458" s="148">
        <f>IF($R458=BN$17,BO458,0)</f>
        <v>0</v>
      </c>
      <c r="BR458" s="145">
        <v>0</v>
      </c>
      <c r="BS458" s="148">
        <f>100*BR458/$AI458</f>
        <v>0</v>
      </c>
      <c r="BT458" s="145">
        <f>IF(BS458&gt;$AI$8,1,0)</f>
        <v>0</v>
      </c>
      <c r="BU458" s="148">
        <f>IF($R458=BR$17,BS458,0)</f>
        <v>0</v>
      </c>
      <c r="BV458" s="145">
        <v>0</v>
      </c>
      <c r="BW458" s="148">
        <f>100*BV458/$AI458</f>
        <v>0</v>
      </c>
      <c r="BX458" s="145">
        <f>IF(BW458&gt;$AI$8,1,0)</f>
        <v>0</v>
      </c>
      <c r="BY458" s="148">
        <f>IF($R458=BV$17,BW458,0)</f>
        <v>0</v>
      </c>
      <c r="BZ458" s="145">
        <v>0</v>
      </c>
      <c r="CA458" s="148">
        <f>100*BZ458/$AI458</f>
        <v>0</v>
      </c>
      <c r="CB458" s="145">
        <f>IF(CA458&gt;$AI$8,1,0)</f>
        <v>0</v>
      </c>
      <c r="CC458" s="148">
        <f>IF($R458=BZ$17,CA458,0)</f>
        <v>0</v>
      </c>
      <c r="CD458" s="145">
        <v>0</v>
      </c>
      <c r="CE458" s="148">
        <f>100*CD458/$AI458</f>
        <v>0</v>
      </c>
      <c r="CF458" s="145">
        <f>IF(CE458&gt;$AI$8,1,0)</f>
        <v>0</v>
      </c>
      <c r="CG458" s="148">
        <f>IF($R458=CD$17,CE458,0)</f>
        <v>0</v>
      </c>
      <c r="CH458" s="145">
        <v>0</v>
      </c>
      <c r="CI458" s="148">
        <f>100*CH458/$AI458</f>
        <v>0</v>
      </c>
      <c r="CJ458" s="145">
        <f>IF(CI458&gt;$AI$8,1,0)</f>
        <v>0</v>
      </c>
      <c r="CK458" s="148">
        <f>IF($R458=CH$17,CI458,0)</f>
        <v>0</v>
      </c>
      <c r="CL458" s="145">
        <v>0</v>
      </c>
      <c r="CM458" s="145">
        <v>0</v>
      </c>
      <c r="CN458" s="149"/>
    </row>
    <row r="459" ht="15.75" customHeight="1">
      <c r="A459" t="s" s="179">
        <v>3340</v>
      </c>
      <c r="B459" t="s" s="180">
        <v>75</v>
      </c>
      <c r="C459" t="s" s="180">
        <v>3341</v>
      </c>
      <c r="D459" t="s" s="181">
        <v>78</v>
      </c>
      <c r="E459" t="s" s="182">
        <v>79</v>
      </c>
      <c r="F459" t="s" s="130">
        <v>46</v>
      </c>
      <c r="G459" t="s" s="130">
        <v>693</v>
      </c>
      <c r="H459" t="s" s="130">
        <v>2101</v>
      </c>
      <c r="I459" t="s" s="130">
        <v>49</v>
      </c>
      <c r="J459" t="s" s="130">
        <v>56</v>
      </c>
      <c r="K459" t="s" s="183">
        <f>_xlfn.IFS(Q459=0,O459,T459=1,R459,U459=1,AA459)</f>
        <v>27</v>
      </c>
      <c r="L459" s="189">
        <f>_xlfn.IFS(Q459=0,P459,T459=1,S459,U459=1,AB459)</f>
        <v>40.7665712923224</v>
      </c>
      <c r="M459" t="s" s="130">
        <f>IF(O459="Lab","over","under")</f>
        <v>3307</v>
      </c>
      <c r="N459" s="169"/>
      <c r="O459" t="s" s="184">
        <v>27</v>
      </c>
      <c r="P459" s="131">
        <f>AM459</f>
        <v>40.7665712923224</v>
      </c>
      <c r="Q459" s="173">
        <f>T459+U459+V459</f>
        <v>0</v>
      </c>
      <c r="R459" t="s" s="185">
        <v>28</v>
      </c>
      <c r="S459" s="131">
        <f>AS459</f>
        <v>18.5801144492132</v>
      </c>
      <c r="T459" s="169"/>
      <c r="U459" s="169"/>
      <c r="V459" s="169"/>
      <c r="W459" s="169"/>
      <c r="X459" t="s" s="130">
        <f>IF($A459=Y459,"ok","bad")</f>
        <v>2430</v>
      </c>
      <c r="Y459" t="s" s="130">
        <v>3340</v>
      </c>
      <c r="Z459" t="s" s="130">
        <v>3341</v>
      </c>
      <c r="AA459" t="s" s="186">
        <v>31</v>
      </c>
      <c r="AB459" s="125">
        <f>100*AC459</f>
        <v>15.09299</v>
      </c>
      <c r="AC459" s="191">
        <v>0.1509299</v>
      </c>
      <c r="AD459" t="s" s="187">
        <v>2365</v>
      </c>
      <c r="AE459" s="125">
        <v>14.9976156</v>
      </c>
      <c r="AF459" s="191">
        <v>0.149976156</v>
      </c>
      <c r="AG459" s="169"/>
      <c r="AH459" s="173">
        <v>72799</v>
      </c>
      <c r="AI459" s="173">
        <v>50328</v>
      </c>
      <c r="AJ459" s="173">
        <v>150</v>
      </c>
      <c r="AK459" s="173">
        <v>11166</v>
      </c>
      <c r="AL459" s="173">
        <v>20517</v>
      </c>
      <c r="AM459" s="175">
        <f>100*AL459/$AI459</f>
        <v>40.7665712923224</v>
      </c>
      <c r="AN459" s="173">
        <f>IF(AM459&gt;$AI$8,1,0)</f>
        <v>0</v>
      </c>
      <c r="AO459" s="175">
        <f>IF($R459=AL$17,AM459,0)</f>
        <v>0</v>
      </c>
      <c r="AP459" s="173">
        <v>9351</v>
      </c>
      <c r="AQ459" s="175">
        <f>100*AP459/$AI459</f>
        <v>18.5801144492132</v>
      </c>
      <c r="AR459" s="173">
        <f>IF(AQ459&gt;$AI$8,1,0)</f>
        <v>0</v>
      </c>
      <c r="AS459" s="175">
        <f>IF($R459=AP$17,AQ459,0)</f>
        <v>18.5801144492132</v>
      </c>
      <c r="AT459" s="173">
        <v>4234</v>
      </c>
      <c r="AU459" s="175">
        <f>100*AT459/$AI459</f>
        <v>8.412811953584489</v>
      </c>
      <c r="AV459" s="173">
        <f>IF(AU459&gt;$AI$8,1,0)</f>
        <v>0</v>
      </c>
      <c r="AW459" s="175">
        <f>IF($R459=AT$17,AU459,0)</f>
        <v>0</v>
      </c>
      <c r="AX459" s="173">
        <v>7548</v>
      </c>
      <c r="AY459" s="175">
        <f>100*AX459/$AI459</f>
        <v>14.9976156413925</v>
      </c>
      <c r="AZ459" s="173">
        <f>IF(AY459&gt;$AI$8,1,0)</f>
        <v>0</v>
      </c>
      <c r="BA459" s="175">
        <f>IF($R459=AX$17,AY459,0)</f>
        <v>0</v>
      </c>
      <c r="BB459" s="173">
        <v>7596</v>
      </c>
      <c r="BC459" s="175">
        <f>100*BB459/$AI459</f>
        <v>15.0929899856938</v>
      </c>
      <c r="BD459" s="173">
        <f>IF(BC459&gt;$AI$8,1,0)</f>
        <v>0</v>
      </c>
      <c r="BE459" s="175">
        <f>IF($R459=BB$17,BC459,0)</f>
        <v>0</v>
      </c>
      <c r="BF459" s="173">
        <v>0</v>
      </c>
      <c r="BG459" s="175">
        <f>100*BF459/$AI459</f>
        <v>0</v>
      </c>
      <c r="BH459" s="173">
        <f>IF(BG459&gt;$AI$8,1,0)</f>
        <v>0</v>
      </c>
      <c r="BI459" s="175">
        <f>IF($R459=BF$17,BG459,0)</f>
        <v>0</v>
      </c>
      <c r="BJ459" s="173">
        <v>0</v>
      </c>
      <c r="BK459" s="175">
        <f>100*BJ459/$AI459</f>
        <v>0</v>
      </c>
      <c r="BL459" s="173">
        <f>IF(BK459&gt;$AI$8,1,0)</f>
        <v>0</v>
      </c>
      <c r="BM459" s="175">
        <f>IF($R459=BJ$17,BK459,0)</f>
        <v>0</v>
      </c>
      <c r="BN459" s="173">
        <v>0</v>
      </c>
      <c r="BO459" s="175">
        <f>100*BN459/$AI459</f>
        <v>0</v>
      </c>
      <c r="BP459" s="173">
        <f>IF(BO459&gt;$AI$8,1,0)</f>
        <v>0</v>
      </c>
      <c r="BQ459" s="175">
        <f>IF($R459=BN$17,BO459,0)</f>
        <v>0</v>
      </c>
      <c r="BR459" s="173">
        <v>0</v>
      </c>
      <c r="BS459" s="175">
        <f>100*BR459/$AI459</f>
        <v>0</v>
      </c>
      <c r="BT459" s="173">
        <f>IF(BS459&gt;$AI$8,1,0)</f>
        <v>0</v>
      </c>
      <c r="BU459" s="175">
        <f>IF($R459=BR$17,BS459,0)</f>
        <v>0</v>
      </c>
      <c r="BV459" s="173">
        <v>0</v>
      </c>
      <c r="BW459" s="175">
        <f>100*BV459/$AI459</f>
        <v>0</v>
      </c>
      <c r="BX459" s="173">
        <f>IF(BW459&gt;$AI$8,1,0)</f>
        <v>0</v>
      </c>
      <c r="BY459" s="175">
        <f>IF($R459=BV$17,BW459,0)</f>
        <v>0</v>
      </c>
      <c r="BZ459" s="173">
        <v>0</v>
      </c>
      <c r="CA459" s="175">
        <f>100*BZ459/$AI459</f>
        <v>0</v>
      </c>
      <c r="CB459" s="173">
        <f>IF(CA459&gt;$AI$8,1,0)</f>
        <v>0</v>
      </c>
      <c r="CC459" s="175">
        <f>IF($R459=BZ$17,CA459,0)</f>
        <v>0</v>
      </c>
      <c r="CD459" s="173">
        <v>0</v>
      </c>
      <c r="CE459" s="175">
        <f>100*CD459/$AI459</f>
        <v>0</v>
      </c>
      <c r="CF459" s="173">
        <f>IF(CE459&gt;$AI$8,1,0)</f>
        <v>0</v>
      </c>
      <c r="CG459" s="175">
        <f>IF($R459=CD$17,CE459,0)</f>
        <v>0</v>
      </c>
      <c r="CH459" s="173">
        <v>0</v>
      </c>
      <c r="CI459" s="175">
        <f>100*CH459/$AI459</f>
        <v>0</v>
      </c>
      <c r="CJ459" s="173">
        <f>IF(CI459&gt;$AI$8,1,0)</f>
        <v>0</v>
      </c>
      <c r="CK459" s="175">
        <f>IF($R459=CH$17,CI459,0)</f>
        <v>0</v>
      </c>
      <c r="CL459" s="173">
        <v>220</v>
      </c>
      <c r="CM459" s="173">
        <v>0</v>
      </c>
      <c r="CN459" s="176"/>
    </row>
    <row r="460" ht="15.75" customHeight="1">
      <c r="A460" t="s" s="179">
        <v>3342</v>
      </c>
      <c r="B460" t="s" s="180">
        <v>101</v>
      </c>
      <c r="C460" t="s" s="180">
        <v>1920</v>
      </c>
      <c r="D460" t="s" s="181">
        <v>104</v>
      </c>
      <c r="E460" t="s" s="188">
        <v>79</v>
      </c>
      <c r="F460" t="s" s="146">
        <v>46</v>
      </c>
      <c r="G460" t="s" s="146">
        <v>1921</v>
      </c>
      <c r="H460" t="s" s="146">
        <v>1922</v>
      </c>
      <c r="I460" t="s" s="146">
        <v>49</v>
      </c>
      <c r="J460" t="s" s="146">
        <v>56</v>
      </c>
      <c r="K460" t="s" s="183">
        <f>_xlfn.IFS(Q460=0,O460,T460=1,R460,U460=1,AA460)</f>
        <v>27</v>
      </c>
      <c r="L460" s="189">
        <f>_xlfn.IFS(Q460=0,P460,T460=1,S460,U460=1,AB460)</f>
        <v>35.5614400591912</v>
      </c>
      <c r="M460" t="s" s="146">
        <f>IF(O460="Lab","over","under")</f>
        <v>3307</v>
      </c>
      <c r="N460" s="138"/>
      <c r="O460" t="s" s="184">
        <v>27</v>
      </c>
      <c r="P460" s="147">
        <f>AM460</f>
        <v>35.5614400591912</v>
      </c>
      <c r="Q460" s="145">
        <f>T460+U460+V460</f>
        <v>0</v>
      </c>
      <c r="R460" t="s" s="185">
        <v>28</v>
      </c>
      <c r="S460" s="147">
        <f>AS460</f>
        <v>24.8408263400767</v>
      </c>
      <c r="T460" s="138"/>
      <c r="U460" s="138"/>
      <c r="V460" s="138"/>
      <c r="W460" s="138"/>
      <c r="X460" t="s" s="146">
        <f>IF($A460=Y460,"ok","bad")</f>
        <v>2430</v>
      </c>
      <c r="Y460" t="s" s="146">
        <v>3342</v>
      </c>
      <c r="Z460" t="s" s="146">
        <v>1920</v>
      </c>
      <c r="AA460" t="s" s="186">
        <v>2365</v>
      </c>
      <c r="AB460" s="141">
        <f>100*AC460</f>
        <v>19.9283475</v>
      </c>
      <c r="AC460" s="190">
        <v>0.199283475</v>
      </c>
      <c r="AD460" t="s" s="187">
        <v>29</v>
      </c>
      <c r="AE460" s="141">
        <v>14.8386846</v>
      </c>
      <c r="AF460" s="190">
        <v>0.148386846</v>
      </c>
      <c r="AG460" s="138"/>
      <c r="AH460" s="145">
        <v>78511</v>
      </c>
      <c r="AI460" s="145">
        <v>51359</v>
      </c>
      <c r="AJ460" s="145">
        <v>183</v>
      </c>
      <c r="AK460" s="145">
        <v>5506</v>
      </c>
      <c r="AL460" s="145">
        <v>18264</v>
      </c>
      <c r="AM460" s="148">
        <f>100*AL460/$AI460</f>
        <v>35.5614400591912</v>
      </c>
      <c r="AN460" s="145">
        <f>IF(AM460&gt;$AI$8,1,0)</f>
        <v>0</v>
      </c>
      <c r="AO460" s="148">
        <f>IF($R460=AL$17,AM460,0)</f>
        <v>0</v>
      </c>
      <c r="AP460" s="145">
        <v>12758</v>
      </c>
      <c r="AQ460" s="148">
        <f>100*AP460/$AI460</f>
        <v>24.8408263400767</v>
      </c>
      <c r="AR460" s="145">
        <f>IF(AQ460&gt;$AI$8,1,0)</f>
        <v>0</v>
      </c>
      <c r="AS460" s="148">
        <f>IF($R460=AP$17,AQ460,0)</f>
        <v>24.8408263400767</v>
      </c>
      <c r="AT460" s="145">
        <v>7621</v>
      </c>
      <c r="AU460" s="148">
        <f>100*AT460/$AI460</f>
        <v>14.838684553827</v>
      </c>
      <c r="AV460" s="145">
        <f>IF(AU460&gt;$AI$8,1,0)</f>
        <v>0</v>
      </c>
      <c r="AW460" s="148">
        <f>IF($R460=AT$17,AU460,0)</f>
        <v>0</v>
      </c>
      <c r="AX460" s="145">
        <v>10235</v>
      </c>
      <c r="AY460" s="148">
        <f>100*AX460/$AI460</f>
        <v>19.9283475145544</v>
      </c>
      <c r="AZ460" s="145">
        <f>IF(AY460&gt;$AI$8,1,0)</f>
        <v>0</v>
      </c>
      <c r="BA460" s="148">
        <f>IF($R460=AX$17,AY460,0)</f>
        <v>0</v>
      </c>
      <c r="BB460" s="145">
        <v>2481</v>
      </c>
      <c r="BC460" s="148">
        <f>100*BB460/$AI460</f>
        <v>4.83070153235071</v>
      </c>
      <c r="BD460" s="145">
        <f>IF(BC460&gt;$AI$8,1,0)</f>
        <v>0</v>
      </c>
      <c r="BE460" s="148">
        <f>IF($R460=BB$17,BC460,0)</f>
        <v>0</v>
      </c>
      <c r="BF460" s="145">
        <v>0</v>
      </c>
      <c r="BG460" s="148">
        <f>100*BF460/$AI460</f>
        <v>0</v>
      </c>
      <c r="BH460" s="145">
        <f>IF(BG460&gt;$AI$8,1,0)</f>
        <v>0</v>
      </c>
      <c r="BI460" s="148">
        <f>IF($R460=BF$17,BG460,0)</f>
        <v>0</v>
      </c>
      <c r="BJ460" s="145">
        <v>0</v>
      </c>
      <c r="BK460" s="148">
        <f>100*BJ460/$AI460</f>
        <v>0</v>
      </c>
      <c r="BL460" s="145">
        <f>IF(BK460&gt;$AI$8,1,0)</f>
        <v>0</v>
      </c>
      <c r="BM460" s="148">
        <f>IF($R460=BJ$17,BK460,0)</f>
        <v>0</v>
      </c>
      <c r="BN460" s="145">
        <v>0</v>
      </c>
      <c r="BO460" s="148">
        <f>100*BN460/$AI460</f>
        <v>0</v>
      </c>
      <c r="BP460" s="145">
        <f>IF(BO460&gt;$AI$8,1,0)</f>
        <v>0</v>
      </c>
      <c r="BQ460" s="148">
        <f>IF($R460=BN$17,BO460,0)</f>
        <v>0</v>
      </c>
      <c r="BR460" s="145">
        <v>0</v>
      </c>
      <c r="BS460" s="148">
        <f>100*BR460/$AI460</f>
        <v>0</v>
      </c>
      <c r="BT460" s="145">
        <f>IF(BS460&gt;$AI$8,1,0)</f>
        <v>0</v>
      </c>
      <c r="BU460" s="148">
        <f>IF($R460=BR$17,BS460,0)</f>
        <v>0</v>
      </c>
      <c r="BV460" s="145">
        <v>0</v>
      </c>
      <c r="BW460" s="148">
        <f>100*BV460/$AI460</f>
        <v>0</v>
      </c>
      <c r="BX460" s="145">
        <f>IF(BW460&gt;$AI$8,1,0)</f>
        <v>0</v>
      </c>
      <c r="BY460" s="148">
        <f>IF($R460=BV$17,BW460,0)</f>
        <v>0</v>
      </c>
      <c r="BZ460" s="145">
        <v>0</v>
      </c>
      <c r="CA460" s="148">
        <f>100*BZ460/$AI460</f>
        <v>0</v>
      </c>
      <c r="CB460" s="145">
        <f>IF(CA460&gt;$AI$8,1,0)</f>
        <v>0</v>
      </c>
      <c r="CC460" s="148">
        <f>IF($R460=BZ$17,CA460,0)</f>
        <v>0</v>
      </c>
      <c r="CD460" s="145">
        <v>0</v>
      </c>
      <c r="CE460" s="148">
        <f>100*CD460/$AI460</f>
        <v>0</v>
      </c>
      <c r="CF460" s="145">
        <f>IF(CE460&gt;$AI$8,1,0)</f>
        <v>0</v>
      </c>
      <c r="CG460" s="148">
        <f>IF($R460=CD$17,CE460,0)</f>
        <v>0</v>
      </c>
      <c r="CH460" s="145">
        <v>0</v>
      </c>
      <c r="CI460" s="148">
        <f>100*CH460/$AI460</f>
        <v>0</v>
      </c>
      <c r="CJ460" s="145">
        <f>IF(CI460&gt;$AI$8,1,0)</f>
        <v>0</v>
      </c>
      <c r="CK460" s="148">
        <f>IF($R460=CH$17,CI460,0)</f>
        <v>0</v>
      </c>
      <c r="CL460" s="145">
        <v>0</v>
      </c>
      <c r="CM460" s="145">
        <v>0</v>
      </c>
      <c r="CN460" s="149"/>
    </row>
    <row r="461" ht="15.75" customHeight="1">
      <c r="A461" t="s" s="179">
        <v>3343</v>
      </c>
      <c r="B461" t="s" s="180">
        <v>197</v>
      </c>
      <c r="C461" t="s" s="180">
        <v>1520</v>
      </c>
      <c r="D461" t="s" s="181">
        <v>200</v>
      </c>
      <c r="E461" t="s" s="182">
        <v>79</v>
      </c>
      <c r="F461" t="s" s="130">
        <v>46</v>
      </c>
      <c r="G461" t="s" s="130">
        <v>662</v>
      </c>
      <c r="H461" t="s" s="130">
        <v>3344</v>
      </c>
      <c r="I461" t="s" s="130">
        <v>49</v>
      </c>
      <c r="J461" t="s" s="130">
        <v>1762</v>
      </c>
      <c r="K461" t="s" s="183">
        <f>_xlfn.IFS(Q461=0,O461,T461=1,R461,U461=1,AA461)</f>
        <v>29</v>
      </c>
      <c r="L461" s="189">
        <f>_xlfn.IFS(Q461=0,P461,T461=1,S461,U461=1,AB461)</f>
        <v>31.6740290048341</v>
      </c>
      <c r="M461" t="s" s="130">
        <f>IF(O461="Lab","over","under")</f>
        <v>3307</v>
      </c>
      <c r="N461" s="169"/>
      <c r="O461" t="s" s="184">
        <v>29</v>
      </c>
      <c r="P461" s="131">
        <f>AU461</f>
        <v>31.6740290048341</v>
      </c>
      <c r="Q461" s="173">
        <f>T461+U461+V461</f>
        <v>0</v>
      </c>
      <c r="R461" t="s" s="185">
        <v>27</v>
      </c>
      <c r="S461" s="131">
        <f>AO461</f>
        <v>26.9940823470578</v>
      </c>
      <c r="T461" s="169"/>
      <c r="U461" s="169"/>
      <c r="V461" s="169"/>
      <c r="W461" s="169"/>
      <c r="X461" t="s" s="130">
        <f>IF($A461=Y461,"ok","bad")</f>
        <v>2430</v>
      </c>
      <c r="Y461" t="s" s="130">
        <v>3343</v>
      </c>
      <c r="Z461" t="s" s="130">
        <v>1520</v>
      </c>
      <c r="AA461" t="s" s="186">
        <v>2365</v>
      </c>
      <c r="AB461" s="125">
        <f>100*AC461</f>
        <v>17.6987831</v>
      </c>
      <c r="AC461" s="191">
        <v>0.176987831</v>
      </c>
      <c r="AD461" t="s" s="187">
        <v>28</v>
      </c>
      <c r="AE461" s="125">
        <v>14.8253876</v>
      </c>
      <c r="AF461" s="191">
        <v>0.148253876</v>
      </c>
      <c r="AG461" s="169"/>
      <c r="AH461" s="173">
        <v>73885</v>
      </c>
      <c r="AI461" s="173">
        <v>47992</v>
      </c>
      <c r="AJ461" s="173">
        <v>158</v>
      </c>
      <c r="AK461" s="173">
        <v>2246</v>
      </c>
      <c r="AL461" s="173">
        <v>12955</v>
      </c>
      <c r="AM461" s="175">
        <f>100*AL461/$AI461</f>
        <v>26.9940823470578</v>
      </c>
      <c r="AN461" s="173">
        <f>IF(AM461&gt;$AI$8,1,0)</f>
        <v>0</v>
      </c>
      <c r="AO461" s="175">
        <f>IF($R461=AL$17,AM461,0)</f>
        <v>26.9940823470578</v>
      </c>
      <c r="AP461" s="173">
        <v>7115</v>
      </c>
      <c r="AQ461" s="175">
        <f>100*AP461/$AI461</f>
        <v>14.8253875645941</v>
      </c>
      <c r="AR461" s="173">
        <f>IF(AQ461&gt;$AI$8,1,0)</f>
        <v>0</v>
      </c>
      <c r="AS461" s="175">
        <f>IF($R461=AP$17,AQ461,0)</f>
        <v>0</v>
      </c>
      <c r="AT461" s="173">
        <v>15201</v>
      </c>
      <c r="AU461" s="175">
        <f>100*AT461/$AI461</f>
        <v>31.6740290048341</v>
      </c>
      <c r="AV461" s="173">
        <f>IF(AU461&gt;$AI$8,1,0)</f>
        <v>0</v>
      </c>
      <c r="AW461" s="175">
        <f>IF($R461=AT$17,AU461,0)</f>
        <v>0</v>
      </c>
      <c r="AX461" s="173">
        <v>8494</v>
      </c>
      <c r="AY461" s="175">
        <f>100*AX461/$AI461</f>
        <v>17.6987831305218</v>
      </c>
      <c r="AZ461" s="173">
        <f>IF(AY461&gt;$AI$8,1,0)</f>
        <v>0</v>
      </c>
      <c r="BA461" s="175">
        <f>IF($R461=AX$17,AY461,0)</f>
        <v>0</v>
      </c>
      <c r="BB461" s="173">
        <v>2083</v>
      </c>
      <c r="BC461" s="175">
        <f>100*BB461/$AI461</f>
        <v>4.3403067177863</v>
      </c>
      <c r="BD461" s="173">
        <f>IF(BC461&gt;$AI$8,1,0)</f>
        <v>0</v>
      </c>
      <c r="BE461" s="175">
        <f>IF($R461=BB$17,BC461,0)</f>
        <v>0</v>
      </c>
      <c r="BF461" s="173">
        <v>0</v>
      </c>
      <c r="BG461" s="175">
        <f>100*BF461/$AI461</f>
        <v>0</v>
      </c>
      <c r="BH461" s="173">
        <f>IF(BG461&gt;$AI$8,1,0)</f>
        <v>0</v>
      </c>
      <c r="BI461" s="175">
        <f>IF($R461=BF$17,BG461,0)</f>
        <v>0</v>
      </c>
      <c r="BJ461" s="173">
        <v>0</v>
      </c>
      <c r="BK461" s="175">
        <f>100*BJ461/$AI461</f>
        <v>0</v>
      </c>
      <c r="BL461" s="173">
        <f>IF(BK461&gt;$AI$8,1,0)</f>
        <v>0</v>
      </c>
      <c r="BM461" s="175">
        <f>IF($R461=BJ$17,BK461,0)</f>
        <v>0</v>
      </c>
      <c r="BN461" s="173">
        <v>0</v>
      </c>
      <c r="BO461" s="175">
        <f>100*BN461/$AI461</f>
        <v>0</v>
      </c>
      <c r="BP461" s="173">
        <f>IF(BO461&gt;$AI$8,1,0)</f>
        <v>0</v>
      </c>
      <c r="BQ461" s="175">
        <f>IF($R461=BN$17,BO461,0)</f>
        <v>0</v>
      </c>
      <c r="BR461" s="173">
        <v>0</v>
      </c>
      <c r="BS461" s="175">
        <f>100*BR461/$AI461</f>
        <v>0</v>
      </c>
      <c r="BT461" s="173">
        <f>IF(BS461&gt;$AI$8,1,0)</f>
        <v>0</v>
      </c>
      <c r="BU461" s="175">
        <f>IF($R461=BR$17,BS461,0)</f>
        <v>0</v>
      </c>
      <c r="BV461" s="173">
        <v>0</v>
      </c>
      <c r="BW461" s="175">
        <f>100*BV461/$AI461</f>
        <v>0</v>
      </c>
      <c r="BX461" s="173">
        <f>IF(BW461&gt;$AI$8,1,0)</f>
        <v>0</v>
      </c>
      <c r="BY461" s="175">
        <f>IF($R461=BV$17,BW461,0)</f>
        <v>0</v>
      </c>
      <c r="BZ461" s="173">
        <v>0</v>
      </c>
      <c r="CA461" s="175">
        <f>100*BZ461/$AI461</f>
        <v>0</v>
      </c>
      <c r="CB461" s="173">
        <f>IF(CA461&gt;$AI$8,1,0)</f>
        <v>0</v>
      </c>
      <c r="CC461" s="175">
        <f>IF($R461=BZ$17,CA461,0)</f>
        <v>0</v>
      </c>
      <c r="CD461" s="173">
        <v>0</v>
      </c>
      <c r="CE461" s="175">
        <f>100*CD461/$AI461</f>
        <v>0</v>
      </c>
      <c r="CF461" s="173">
        <f>IF(CE461&gt;$AI$8,1,0)</f>
        <v>0</v>
      </c>
      <c r="CG461" s="175">
        <f>IF($R461=CD$17,CE461,0)</f>
        <v>0</v>
      </c>
      <c r="CH461" s="173">
        <v>0</v>
      </c>
      <c r="CI461" s="175">
        <f>100*CH461/$AI461</f>
        <v>0</v>
      </c>
      <c r="CJ461" s="173">
        <f>IF(CI461&gt;$AI$8,1,0)</f>
        <v>0</v>
      </c>
      <c r="CK461" s="175">
        <f>IF($R461=CH$17,CI461,0)</f>
        <v>0</v>
      </c>
      <c r="CL461" s="173">
        <v>0</v>
      </c>
      <c r="CM461" s="173">
        <v>0</v>
      </c>
      <c r="CN461" s="176"/>
    </row>
    <row r="462" ht="15.75" customHeight="1">
      <c r="A462" t="s" s="179">
        <v>3345</v>
      </c>
      <c r="B462" t="s" s="180">
        <v>84</v>
      </c>
      <c r="C462" t="s" s="180">
        <v>475</v>
      </c>
      <c r="D462" t="s" s="181">
        <v>86</v>
      </c>
      <c r="E462" t="s" s="188">
        <v>79</v>
      </c>
      <c r="F462" t="s" s="146">
        <v>46</v>
      </c>
      <c r="G462" t="s" s="146">
        <v>1400</v>
      </c>
      <c r="H462" t="s" s="146">
        <v>1100</v>
      </c>
      <c r="I462" t="s" s="146">
        <v>49</v>
      </c>
      <c r="J462" t="s" s="146">
        <v>56</v>
      </c>
      <c r="K462" t="s" s="183">
        <f>_xlfn.IFS(Q462=0,O462,T462=1,R462,U462=1,AA462)</f>
        <v>27</v>
      </c>
      <c r="L462" s="189">
        <f>_xlfn.IFS(Q462=0,P462,T462=1,S462,U462=1,AB462)</f>
        <v>32.8003174288265</v>
      </c>
      <c r="M462" t="s" s="146">
        <f>IF(O462="Lab","over","under")</f>
        <v>3307</v>
      </c>
      <c r="N462" s="138"/>
      <c r="O462" t="s" s="184">
        <v>27</v>
      </c>
      <c r="P462" s="147">
        <f>AM462</f>
        <v>32.8003174288265</v>
      </c>
      <c r="Q462" s="145">
        <f>T462+U462+V462</f>
        <v>0</v>
      </c>
      <c r="R462" t="s" s="185">
        <v>28</v>
      </c>
      <c r="S462" s="147">
        <f>AS462</f>
        <v>26.8167840492015</v>
      </c>
      <c r="T462" s="138"/>
      <c r="U462" s="138"/>
      <c r="V462" s="138"/>
      <c r="W462" s="138"/>
      <c r="X462" t="s" s="146">
        <f>IF($A462=Y462,"ok","bad")</f>
        <v>2430</v>
      </c>
      <c r="Y462" t="s" s="146">
        <v>3345</v>
      </c>
      <c r="Z462" t="s" s="146">
        <v>475</v>
      </c>
      <c r="AA462" t="s" s="186">
        <v>2365</v>
      </c>
      <c r="AB462" s="141">
        <f>100*AC462</f>
        <v>19.0139867</v>
      </c>
      <c r="AC462" s="190">
        <v>0.190139867</v>
      </c>
      <c r="AD462" t="s" s="187">
        <v>29</v>
      </c>
      <c r="AE462" s="141">
        <v>14.6632279</v>
      </c>
      <c r="AF462" s="190">
        <v>0.146632279</v>
      </c>
      <c r="AG462" s="138"/>
      <c r="AH462" s="145">
        <v>76468</v>
      </c>
      <c r="AI462" s="145">
        <v>50405</v>
      </c>
      <c r="AJ462" s="145">
        <v>140</v>
      </c>
      <c r="AK462" s="145">
        <v>3016</v>
      </c>
      <c r="AL462" s="145">
        <v>16533</v>
      </c>
      <c r="AM462" s="148">
        <f>100*AL462/$AI462</f>
        <v>32.8003174288265</v>
      </c>
      <c r="AN462" s="145">
        <f>IF(AM462&gt;$AI$8,1,0)</f>
        <v>0</v>
      </c>
      <c r="AO462" s="148">
        <f>IF($R462=AL$17,AM462,0)</f>
        <v>0</v>
      </c>
      <c r="AP462" s="145">
        <v>13517</v>
      </c>
      <c r="AQ462" s="148">
        <f>100*AP462/$AI462</f>
        <v>26.8167840492015</v>
      </c>
      <c r="AR462" s="145">
        <f>IF(AQ462&gt;$AI$8,1,0)</f>
        <v>0</v>
      </c>
      <c r="AS462" s="148">
        <f>IF($R462=AP$17,AQ462,0)</f>
        <v>26.8167840492015</v>
      </c>
      <c r="AT462" s="145">
        <v>7391</v>
      </c>
      <c r="AU462" s="148">
        <f>100*AT462/$AI462</f>
        <v>14.6632278543795</v>
      </c>
      <c r="AV462" s="145">
        <f>IF(AU462&gt;$AI$8,1,0)</f>
        <v>0</v>
      </c>
      <c r="AW462" s="148">
        <f>IF($R462=AT$17,AU462,0)</f>
        <v>0</v>
      </c>
      <c r="AX462" s="145">
        <v>9584</v>
      </c>
      <c r="AY462" s="148">
        <f>100*AX462/$AI462</f>
        <v>19.0139867076679</v>
      </c>
      <c r="AZ462" s="145">
        <f>IF(AY462&gt;$AI$8,1,0)</f>
        <v>0</v>
      </c>
      <c r="BA462" s="148">
        <f>IF($R462=AX$17,AY462,0)</f>
        <v>0</v>
      </c>
      <c r="BB462" s="145">
        <v>1675</v>
      </c>
      <c r="BC462" s="148">
        <f>100*BB462/$AI462</f>
        <v>3.32308302747743</v>
      </c>
      <c r="BD462" s="145">
        <f>IF(BC462&gt;$AI$8,1,0)</f>
        <v>0</v>
      </c>
      <c r="BE462" s="148">
        <f>IF($R462=BB$17,BC462,0)</f>
        <v>0</v>
      </c>
      <c r="BF462" s="145">
        <v>0</v>
      </c>
      <c r="BG462" s="148">
        <f>100*BF462/$AI462</f>
        <v>0</v>
      </c>
      <c r="BH462" s="145">
        <f>IF(BG462&gt;$AI$8,1,0)</f>
        <v>0</v>
      </c>
      <c r="BI462" s="148">
        <f>IF($R462=BF$17,BG462,0)</f>
        <v>0</v>
      </c>
      <c r="BJ462" s="145">
        <v>0</v>
      </c>
      <c r="BK462" s="148">
        <f>100*BJ462/$AI462</f>
        <v>0</v>
      </c>
      <c r="BL462" s="145">
        <f>IF(BK462&gt;$AI$8,1,0)</f>
        <v>0</v>
      </c>
      <c r="BM462" s="148">
        <f>IF($R462=BJ$17,BK462,0)</f>
        <v>0</v>
      </c>
      <c r="BN462" s="145">
        <v>0</v>
      </c>
      <c r="BO462" s="148">
        <f>100*BN462/$AI462</f>
        <v>0</v>
      </c>
      <c r="BP462" s="145">
        <f>IF(BO462&gt;$AI$8,1,0)</f>
        <v>0</v>
      </c>
      <c r="BQ462" s="148">
        <f>IF($R462=BN$17,BO462,0)</f>
        <v>0</v>
      </c>
      <c r="BR462" s="145">
        <v>0</v>
      </c>
      <c r="BS462" s="148">
        <f>100*BR462/$AI462</f>
        <v>0</v>
      </c>
      <c r="BT462" s="145">
        <f>IF(BS462&gt;$AI$8,1,0)</f>
        <v>0</v>
      </c>
      <c r="BU462" s="148">
        <f>IF($R462=BR$17,BS462,0)</f>
        <v>0</v>
      </c>
      <c r="BV462" s="145">
        <v>0</v>
      </c>
      <c r="BW462" s="148">
        <f>100*BV462/$AI462</f>
        <v>0</v>
      </c>
      <c r="BX462" s="145">
        <f>IF(BW462&gt;$AI$8,1,0)</f>
        <v>0</v>
      </c>
      <c r="BY462" s="148">
        <f>IF($R462=BV$17,BW462,0)</f>
        <v>0</v>
      </c>
      <c r="BZ462" s="145">
        <v>0</v>
      </c>
      <c r="CA462" s="148">
        <f>100*BZ462/$AI462</f>
        <v>0</v>
      </c>
      <c r="CB462" s="145">
        <f>IF(CA462&gt;$AI$8,1,0)</f>
        <v>0</v>
      </c>
      <c r="CC462" s="148">
        <f>IF($R462=BZ$17,CA462,0)</f>
        <v>0</v>
      </c>
      <c r="CD462" s="145">
        <v>0</v>
      </c>
      <c r="CE462" s="148">
        <f>100*CD462/$AI462</f>
        <v>0</v>
      </c>
      <c r="CF462" s="145">
        <f>IF(CE462&gt;$AI$8,1,0)</f>
        <v>0</v>
      </c>
      <c r="CG462" s="148">
        <f>IF($R462=CD$17,CE462,0)</f>
        <v>0</v>
      </c>
      <c r="CH462" s="145">
        <v>0</v>
      </c>
      <c r="CI462" s="148">
        <f>100*CH462/$AI462</f>
        <v>0</v>
      </c>
      <c r="CJ462" s="145">
        <f>IF(CI462&gt;$AI$8,1,0)</f>
        <v>0</v>
      </c>
      <c r="CK462" s="148">
        <f>IF($R462=CH$17,CI462,0)</f>
        <v>0</v>
      </c>
      <c r="CL462" s="145">
        <v>0</v>
      </c>
      <c r="CM462" s="145">
        <v>0</v>
      </c>
      <c r="CN462" s="149"/>
    </row>
    <row r="463" ht="15.75" customHeight="1">
      <c r="A463" t="s" s="179">
        <v>3346</v>
      </c>
      <c r="B463" t="s" s="180">
        <v>197</v>
      </c>
      <c r="C463" t="s" s="180">
        <v>582</v>
      </c>
      <c r="D463" t="s" s="181">
        <v>200</v>
      </c>
      <c r="E463" t="s" s="182">
        <v>79</v>
      </c>
      <c r="F463" t="s" s="130">
        <v>46</v>
      </c>
      <c r="G463" t="s" s="130">
        <v>584</v>
      </c>
      <c r="H463" t="s" s="130">
        <v>585</v>
      </c>
      <c r="I463" t="s" s="130">
        <v>49</v>
      </c>
      <c r="J463" t="s" s="130">
        <v>56</v>
      </c>
      <c r="K463" t="s" s="183">
        <f>_xlfn.IFS(Q463=0,O463,T463=1,R463,U463=1,AA463)</f>
        <v>27</v>
      </c>
      <c r="L463" s="189">
        <f>_xlfn.IFS(Q463=0,P463,T463=1,S463,U463=1,AB463)</f>
        <v>31.4998502769876</v>
      </c>
      <c r="M463" t="s" s="130">
        <f>IF(O463="Lab","over","under")</f>
        <v>3307</v>
      </c>
      <c r="N463" s="169"/>
      <c r="O463" t="s" s="184">
        <v>27</v>
      </c>
      <c r="P463" s="131">
        <f>AM463</f>
        <v>31.4998502769876</v>
      </c>
      <c r="Q463" s="173">
        <f>T463+U463+V463</f>
        <v>0</v>
      </c>
      <c r="R463" t="s" s="185">
        <v>28</v>
      </c>
      <c r="S463" s="131">
        <f>AS463</f>
        <v>31.385686480012</v>
      </c>
      <c r="T463" s="169"/>
      <c r="U463" s="169"/>
      <c r="V463" s="169"/>
      <c r="W463" s="169"/>
      <c r="X463" t="s" s="130">
        <f>IF($A463=Y463,"ok","bad")</f>
        <v>2430</v>
      </c>
      <c r="Y463" t="s" s="130">
        <v>3346</v>
      </c>
      <c r="Z463" t="s" s="130">
        <v>582</v>
      </c>
      <c r="AA463" t="s" s="186">
        <v>29</v>
      </c>
      <c r="AB463" s="125">
        <f>100*AC463</f>
        <v>15.406498</v>
      </c>
      <c r="AC463" s="191">
        <v>0.15406498</v>
      </c>
      <c r="AD463" t="s" s="187">
        <v>2365</v>
      </c>
      <c r="AE463" s="125">
        <v>14.5680491</v>
      </c>
      <c r="AF463" s="191">
        <v>0.145680491</v>
      </c>
      <c r="AG463" s="169"/>
      <c r="AH463" s="173">
        <v>75385</v>
      </c>
      <c r="AI463" s="173">
        <v>53432</v>
      </c>
      <c r="AJ463" s="173">
        <v>211</v>
      </c>
      <c r="AK463" s="173">
        <v>61</v>
      </c>
      <c r="AL463" s="173">
        <v>16831</v>
      </c>
      <c r="AM463" s="175">
        <f>100*AL463/$AI463</f>
        <v>31.4998502769876</v>
      </c>
      <c r="AN463" s="173">
        <f>IF(AM463&gt;$AI$8,1,0)</f>
        <v>0</v>
      </c>
      <c r="AO463" s="175">
        <f>IF($R463=AL$17,AM463,0)</f>
        <v>0</v>
      </c>
      <c r="AP463" s="173">
        <v>16770</v>
      </c>
      <c r="AQ463" s="175">
        <f>100*AP463/$AI463</f>
        <v>31.385686480012</v>
      </c>
      <c r="AR463" s="173">
        <f>IF(AQ463&gt;$AI$8,1,0)</f>
        <v>0</v>
      </c>
      <c r="AS463" s="175">
        <f>IF($R463=AP$17,AQ463,0)</f>
        <v>31.385686480012</v>
      </c>
      <c r="AT463" s="173">
        <v>8232</v>
      </c>
      <c r="AU463" s="175">
        <f>100*AT463/$AI463</f>
        <v>15.4064979787393</v>
      </c>
      <c r="AV463" s="173">
        <f>IF(AU463&gt;$AI$8,1,0)</f>
        <v>0</v>
      </c>
      <c r="AW463" s="175">
        <f>IF($R463=AT$17,AU463,0)</f>
        <v>0</v>
      </c>
      <c r="AX463" s="173">
        <v>7784</v>
      </c>
      <c r="AY463" s="175">
        <f>100*AX463/$AI463</f>
        <v>14.5680491091481</v>
      </c>
      <c r="AZ463" s="173">
        <f>IF(AY463&gt;$AI$8,1,0)</f>
        <v>0</v>
      </c>
      <c r="BA463" s="175">
        <f>IF($R463=AX$17,AY463,0)</f>
        <v>0</v>
      </c>
      <c r="BB463" s="173">
        <v>3338</v>
      </c>
      <c r="BC463" s="175">
        <f>100*BB463/$AI463</f>
        <v>6.24719269351699</v>
      </c>
      <c r="BD463" s="173">
        <f>IF(BC463&gt;$AI$8,1,0)</f>
        <v>0</v>
      </c>
      <c r="BE463" s="175">
        <f>IF($R463=BB$17,BC463,0)</f>
        <v>0</v>
      </c>
      <c r="BF463" s="173">
        <v>0</v>
      </c>
      <c r="BG463" s="175">
        <f>100*BF463/$AI463</f>
        <v>0</v>
      </c>
      <c r="BH463" s="173">
        <f>IF(BG463&gt;$AI$8,1,0)</f>
        <v>0</v>
      </c>
      <c r="BI463" s="175">
        <f>IF($R463=BF$17,BG463,0)</f>
        <v>0</v>
      </c>
      <c r="BJ463" s="173">
        <v>0</v>
      </c>
      <c r="BK463" s="175">
        <f>100*BJ463/$AI463</f>
        <v>0</v>
      </c>
      <c r="BL463" s="173">
        <f>IF(BK463&gt;$AI$8,1,0)</f>
        <v>0</v>
      </c>
      <c r="BM463" s="175">
        <f>IF($R463=BJ$17,BK463,0)</f>
        <v>0</v>
      </c>
      <c r="BN463" s="173">
        <v>0</v>
      </c>
      <c r="BO463" s="175">
        <f>100*BN463/$AI463</f>
        <v>0</v>
      </c>
      <c r="BP463" s="173">
        <f>IF(BO463&gt;$AI$8,1,0)</f>
        <v>0</v>
      </c>
      <c r="BQ463" s="175">
        <f>IF($R463=BN$17,BO463,0)</f>
        <v>0</v>
      </c>
      <c r="BR463" s="173">
        <v>0</v>
      </c>
      <c r="BS463" s="175">
        <f>100*BR463/$AI463</f>
        <v>0</v>
      </c>
      <c r="BT463" s="173">
        <f>IF(BS463&gt;$AI$8,1,0)</f>
        <v>0</v>
      </c>
      <c r="BU463" s="175">
        <f>IF($R463=BR$17,BS463,0)</f>
        <v>0</v>
      </c>
      <c r="BV463" s="173">
        <v>0</v>
      </c>
      <c r="BW463" s="175">
        <f>100*BV463/$AI463</f>
        <v>0</v>
      </c>
      <c r="BX463" s="173">
        <f>IF(BW463&gt;$AI$8,1,0)</f>
        <v>0</v>
      </c>
      <c r="BY463" s="175">
        <f>IF($R463=BV$17,BW463,0)</f>
        <v>0</v>
      </c>
      <c r="BZ463" s="173">
        <v>0</v>
      </c>
      <c r="CA463" s="175">
        <f>100*BZ463/$AI463</f>
        <v>0</v>
      </c>
      <c r="CB463" s="173">
        <f>IF(CA463&gt;$AI$8,1,0)</f>
        <v>0</v>
      </c>
      <c r="CC463" s="175">
        <f>IF($R463=BZ$17,CA463,0)</f>
        <v>0</v>
      </c>
      <c r="CD463" s="173">
        <v>0</v>
      </c>
      <c r="CE463" s="175">
        <f>100*CD463/$AI463</f>
        <v>0</v>
      </c>
      <c r="CF463" s="173">
        <f>IF(CE463&gt;$AI$8,1,0)</f>
        <v>0</v>
      </c>
      <c r="CG463" s="175">
        <f>IF($R463=CD$17,CE463,0)</f>
        <v>0</v>
      </c>
      <c r="CH463" s="173">
        <v>0</v>
      </c>
      <c r="CI463" s="175">
        <f>100*CH463/$AI463</f>
        <v>0</v>
      </c>
      <c r="CJ463" s="173">
        <f>IF(CI463&gt;$AI$8,1,0)</f>
        <v>0</v>
      </c>
      <c r="CK463" s="175">
        <f>IF($R463=CH$17,CI463,0)</f>
        <v>0</v>
      </c>
      <c r="CL463" s="173">
        <v>0</v>
      </c>
      <c r="CM463" s="173">
        <v>0</v>
      </c>
      <c r="CN463" s="176"/>
    </row>
    <row r="464" ht="15.75" customHeight="1">
      <c r="A464" t="s" s="179">
        <v>3347</v>
      </c>
      <c r="B464" t="s" s="180">
        <v>183</v>
      </c>
      <c r="C464" t="s" s="180">
        <v>1619</v>
      </c>
      <c r="D464" t="s" s="181">
        <v>186</v>
      </c>
      <c r="E464" t="s" s="188">
        <v>79</v>
      </c>
      <c r="F464" t="s" s="146">
        <v>46</v>
      </c>
      <c r="G464" t="s" s="146">
        <v>393</v>
      </c>
      <c r="H464" t="s" s="146">
        <v>1620</v>
      </c>
      <c r="I464" t="s" s="146">
        <v>49</v>
      </c>
      <c r="J464" t="s" s="146">
        <v>56</v>
      </c>
      <c r="K464" t="s" s="183">
        <f>_xlfn.IFS(Q464=0,O464,T464=1,R464,U464=1,AA464)</f>
        <v>27</v>
      </c>
      <c r="L464" s="189">
        <f>_xlfn.IFS(Q464=0,P464,T464=1,S464,U464=1,AB464)</f>
        <v>36.1194632679621</v>
      </c>
      <c r="M464" t="s" s="146">
        <f>IF(O464="Lab","over","under")</f>
        <v>3307</v>
      </c>
      <c r="N464" s="138"/>
      <c r="O464" t="s" s="184">
        <v>27</v>
      </c>
      <c r="P464" s="147">
        <f>AM464</f>
        <v>36.1194632679621</v>
      </c>
      <c r="Q464" s="145">
        <f>T464+U464+V464</f>
        <v>0</v>
      </c>
      <c r="R464" t="s" s="185">
        <v>28</v>
      </c>
      <c r="S464" s="147">
        <f>AS464</f>
        <v>25.0033657945519</v>
      </c>
      <c r="T464" s="138"/>
      <c r="U464" s="138"/>
      <c r="V464" s="138"/>
      <c r="W464" s="138"/>
      <c r="X464" t="s" s="146">
        <f>IF($A464=Y464,"ok","bad")</f>
        <v>2430</v>
      </c>
      <c r="Y464" t="s" s="146">
        <v>3347</v>
      </c>
      <c r="Z464" t="s" s="146">
        <v>1619</v>
      </c>
      <c r="AA464" t="s" s="186">
        <v>2365</v>
      </c>
      <c r="AB464" s="141">
        <f>100*AC464</f>
        <v>19.5148768</v>
      </c>
      <c r="AC464" s="190">
        <v>0.195148768</v>
      </c>
      <c r="AD464" t="s" s="187">
        <v>29</v>
      </c>
      <c r="AE464" s="141">
        <v>14.5671588</v>
      </c>
      <c r="AF464" s="190">
        <v>0.145671588</v>
      </c>
      <c r="AG464" s="138"/>
      <c r="AH464" s="145">
        <v>74415</v>
      </c>
      <c r="AI464" s="145">
        <v>44566</v>
      </c>
      <c r="AJ464" s="145">
        <v>187</v>
      </c>
      <c r="AK464" s="145">
        <v>4954</v>
      </c>
      <c r="AL464" s="145">
        <v>16097</v>
      </c>
      <c r="AM464" s="148">
        <f>100*AL464/$AI464</f>
        <v>36.1194632679621</v>
      </c>
      <c r="AN464" s="145">
        <f>IF(AM464&gt;$AI$8,1,0)</f>
        <v>0</v>
      </c>
      <c r="AO464" s="148">
        <f>IF($R464=AL$17,AM464,0)</f>
        <v>0</v>
      </c>
      <c r="AP464" s="145">
        <v>11143</v>
      </c>
      <c r="AQ464" s="148">
        <f>100*AP464/$AI464</f>
        <v>25.0033657945519</v>
      </c>
      <c r="AR464" s="145">
        <f>IF(AQ464&gt;$AI$8,1,0)</f>
        <v>0</v>
      </c>
      <c r="AS464" s="148">
        <f>IF($R464=AP$17,AQ464,0)</f>
        <v>25.0033657945519</v>
      </c>
      <c r="AT464" s="145">
        <v>6492</v>
      </c>
      <c r="AU464" s="148">
        <f>100*AT464/$AI464</f>
        <v>14.5671588206256</v>
      </c>
      <c r="AV464" s="145">
        <f>IF(AU464&gt;$AI$8,1,0)</f>
        <v>0</v>
      </c>
      <c r="AW464" s="148">
        <f>IF($R464=AT$17,AU464,0)</f>
        <v>0</v>
      </c>
      <c r="AX464" s="145">
        <v>8697</v>
      </c>
      <c r="AY464" s="148">
        <f>100*AX464/$AI464</f>
        <v>19.5148768119194</v>
      </c>
      <c r="AZ464" s="145">
        <f>IF(AY464&gt;$AI$8,1,0)</f>
        <v>0</v>
      </c>
      <c r="BA464" s="148">
        <f>IF($R464=AX$17,AY464,0)</f>
        <v>0</v>
      </c>
      <c r="BB464" s="145">
        <v>2137</v>
      </c>
      <c r="BC464" s="148">
        <f>100*BB464/$AI464</f>
        <v>4.79513530494099</v>
      </c>
      <c r="BD464" s="145">
        <f>IF(BC464&gt;$AI$8,1,0)</f>
        <v>0</v>
      </c>
      <c r="BE464" s="148">
        <f>IF($R464=BB$17,BC464,0)</f>
        <v>0</v>
      </c>
      <c r="BF464" s="145">
        <v>0</v>
      </c>
      <c r="BG464" s="148">
        <f>100*BF464/$AI464</f>
        <v>0</v>
      </c>
      <c r="BH464" s="145">
        <f>IF(BG464&gt;$AI$8,1,0)</f>
        <v>0</v>
      </c>
      <c r="BI464" s="148">
        <f>IF($R464=BF$17,BG464,0)</f>
        <v>0</v>
      </c>
      <c r="BJ464" s="145">
        <v>0</v>
      </c>
      <c r="BK464" s="148">
        <f>100*BJ464/$AI464</f>
        <v>0</v>
      </c>
      <c r="BL464" s="145">
        <f>IF(BK464&gt;$AI$8,1,0)</f>
        <v>0</v>
      </c>
      <c r="BM464" s="148">
        <f>IF($R464=BJ$17,BK464,0)</f>
        <v>0</v>
      </c>
      <c r="BN464" s="145">
        <v>0</v>
      </c>
      <c r="BO464" s="148">
        <f>100*BN464/$AI464</f>
        <v>0</v>
      </c>
      <c r="BP464" s="145">
        <f>IF(BO464&gt;$AI$8,1,0)</f>
        <v>0</v>
      </c>
      <c r="BQ464" s="148">
        <f>IF($R464=BN$17,BO464,0)</f>
        <v>0</v>
      </c>
      <c r="BR464" s="145">
        <v>0</v>
      </c>
      <c r="BS464" s="148">
        <f>100*BR464/$AI464</f>
        <v>0</v>
      </c>
      <c r="BT464" s="145">
        <f>IF(BS464&gt;$AI$8,1,0)</f>
        <v>0</v>
      </c>
      <c r="BU464" s="148">
        <f>IF($R464=BR$17,BS464,0)</f>
        <v>0</v>
      </c>
      <c r="BV464" s="145">
        <v>0</v>
      </c>
      <c r="BW464" s="148">
        <f>100*BV464/$AI464</f>
        <v>0</v>
      </c>
      <c r="BX464" s="145">
        <f>IF(BW464&gt;$AI$8,1,0)</f>
        <v>0</v>
      </c>
      <c r="BY464" s="148">
        <f>IF($R464=BV$17,BW464,0)</f>
        <v>0</v>
      </c>
      <c r="BZ464" s="145">
        <v>0</v>
      </c>
      <c r="CA464" s="148">
        <f>100*BZ464/$AI464</f>
        <v>0</v>
      </c>
      <c r="CB464" s="145">
        <f>IF(CA464&gt;$AI$8,1,0)</f>
        <v>0</v>
      </c>
      <c r="CC464" s="148">
        <f>IF($R464=BZ$17,CA464,0)</f>
        <v>0</v>
      </c>
      <c r="CD464" s="145">
        <v>0</v>
      </c>
      <c r="CE464" s="148">
        <f>100*CD464/$AI464</f>
        <v>0</v>
      </c>
      <c r="CF464" s="145">
        <f>IF(CE464&gt;$AI$8,1,0)</f>
        <v>0</v>
      </c>
      <c r="CG464" s="148">
        <f>IF($R464=CD$17,CE464,0)</f>
        <v>0</v>
      </c>
      <c r="CH464" s="145">
        <v>0</v>
      </c>
      <c r="CI464" s="148">
        <f>100*CH464/$AI464</f>
        <v>0</v>
      </c>
      <c r="CJ464" s="145">
        <f>IF(CI464&gt;$AI$8,1,0)</f>
        <v>0</v>
      </c>
      <c r="CK464" s="148">
        <f>IF($R464=CH$17,CI464,0)</f>
        <v>0</v>
      </c>
      <c r="CL464" s="145">
        <v>0</v>
      </c>
      <c r="CM464" s="145">
        <v>0</v>
      </c>
      <c r="CN464" s="149"/>
    </row>
    <row r="465" ht="15.75" customHeight="1">
      <c r="A465" t="s" s="179">
        <v>3348</v>
      </c>
      <c r="B465" t="s" s="180">
        <v>84</v>
      </c>
      <c r="C465" t="s" s="180">
        <v>2255</v>
      </c>
      <c r="D465" t="s" s="181">
        <v>86</v>
      </c>
      <c r="E465" t="s" s="182">
        <v>79</v>
      </c>
      <c r="F465" t="s" s="130">
        <v>46</v>
      </c>
      <c r="G465" t="s" s="130">
        <v>2256</v>
      </c>
      <c r="H465" t="s" s="130">
        <v>2257</v>
      </c>
      <c r="I465" t="s" s="130">
        <v>64</v>
      </c>
      <c r="J465" t="s" s="130">
        <v>56</v>
      </c>
      <c r="K465" t="s" s="183">
        <f>_xlfn.IFS(Q465=0,O465,T465=1,R465,U465=1,AA465)</f>
        <v>27</v>
      </c>
      <c r="L465" s="189">
        <f>_xlfn.IFS(Q465=0,P465,T465=1,S465,U465=1,AB465)</f>
        <v>36.1749593139137</v>
      </c>
      <c r="M465" t="s" s="130">
        <f>IF(O465="Lab","over","under")</f>
        <v>3307</v>
      </c>
      <c r="N465" s="169"/>
      <c r="O465" t="s" s="184">
        <v>27</v>
      </c>
      <c r="P465" s="131">
        <f>AM465</f>
        <v>36.1749593139137</v>
      </c>
      <c r="Q465" s="173">
        <f>T465+U465+V465</f>
        <v>0</v>
      </c>
      <c r="R465" t="s" s="185">
        <v>29</v>
      </c>
      <c r="S465" s="131">
        <f>AW465</f>
        <v>24.2031927149048</v>
      </c>
      <c r="T465" s="169"/>
      <c r="U465" s="169"/>
      <c r="V465" s="169"/>
      <c r="W465" s="169"/>
      <c r="X465" t="s" s="130">
        <f>IF($A465=Y465,"ok","bad")</f>
        <v>2430</v>
      </c>
      <c r="Y465" t="s" s="130">
        <v>3348</v>
      </c>
      <c r="Z465" t="s" s="130">
        <v>2255</v>
      </c>
      <c r="AA465" t="s" s="186">
        <v>28</v>
      </c>
      <c r="AB465" s="125">
        <f>100*AC465</f>
        <v>15.2412822</v>
      </c>
      <c r="AC465" s="191">
        <v>0.152412822</v>
      </c>
      <c r="AD465" t="s" s="187">
        <v>2365</v>
      </c>
      <c r="AE465" s="125">
        <v>14.4495035</v>
      </c>
      <c r="AF465" s="191">
        <v>0.144495035</v>
      </c>
      <c r="AG465" s="169"/>
      <c r="AH465" s="173">
        <v>79246</v>
      </c>
      <c r="AI465" s="173">
        <v>54687</v>
      </c>
      <c r="AJ465" s="173">
        <v>191</v>
      </c>
      <c r="AK465" s="173">
        <v>6547</v>
      </c>
      <c r="AL465" s="173">
        <v>19783</v>
      </c>
      <c r="AM465" s="175">
        <f>100*AL465/$AI465</f>
        <v>36.1749593139137</v>
      </c>
      <c r="AN465" s="173">
        <f>IF(AM465&gt;$AI$8,1,0)</f>
        <v>0</v>
      </c>
      <c r="AO465" s="175">
        <f>IF($R465=AL$17,AM465,0)</f>
        <v>0</v>
      </c>
      <c r="AP465" s="173">
        <v>8335</v>
      </c>
      <c r="AQ465" s="175">
        <f>100*AP465/$AI465</f>
        <v>15.2412822060087</v>
      </c>
      <c r="AR465" s="173">
        <f>IF(AQ465&gt;$AI$8,1,0)</f>
        <v>0</v>
      </c>
      <c r="AS465" s="175">
        <f>IF($R465=AP$17,AQ465,0)</f>
        <v>0</v>
      </c>
      <c r="AT465" s="173">
        <v>13236</v>
      </c>
      <c r="AU465" s="175">
        <f>100*AT465/$AI465</f>
        <v>24.2031927149048</v>
      </c>
      <c r="AV465" s="173">
        <f>IF(AU465&gt;$AI$8,1,0)</f>
        <v>0</v>
      </c>
      <c r="AW465" s="175">
        <f>IF($R465=AT$17,AU465,0)</f>
        <v>24.2031927149048</v>
      </c>
      <c r="AX465" s="173">
        <v>7902</v>
      </c>
      <c r="AY465" s="175">
        <f>100*AX465/$AI465</f>
        <v>14.4495035383181</v>
      </c>
      <c r="AZ465" s="173">
        <f>IF(AY465&gt;$AI$8,1,0)</f>
        <v>0</v>
      </c>
      <c r="BA465" s="175">
        <f>IF($R465=AX$17,AY465,0)</f>
        <v>0</v>
      </c>
      <c r="BB465" s="173">
        <v>5068</v>
      </c>
      <c r="BC465" s="175">
        <f>100*BB465/$AI465</f>
        <v>9.26728472946038</v>
      </c>
      <c r="BD465" s="173">
        <f>IF(BC465&gt;$AI$8,1,0)</f>
        <v>0</v>
      </c>
      <c r="BE465" s="175">
        <f>IF($R465=BB$17,BC465,0)</f>
        <v>0</v>
      </c>
      <c r="BF465" s="173">
        <v>0</v>
      </c>
      <c r="BG465" s="175">
        <f>100*BF465/$AI465</f>
        <v>0</v>
      </c>
      <c r="BH465" s="173">
        <f>IF(BG465&gt;$AI$8,1,0)</f>
        <v>0</v>
      </c>
      <c r="BI465" s="175">
        <f>IF($R465=BF$17,BG465,0)</f>
        <v>0</v>
      </c>
      <c r="BJ465" s="173">
        <v>0</v>
      </c>
      <c r="BK465" s="175">
        <f>100*BJ465/$AI465</f>
        <v>0</v>
      </c>
      <c r="BL465" s="173">
        <f>IF(BK465&gt;$AI$8,1,0)</f>
        <v>0</v>
      </c>
      <c r="BM465" s="175">
        <f>IF($R465=BJ$17,BK465,0)</f>
        <v>0</v>
      </c>
      <c r="BN465" s="173">
        <v>0</v>
      </c>
      <c r="BO465" s="175">
        <f>100*BN465/$AI465</f>
        <v>0</v>
      </c>
      <c r="BP465" s="173">
        <f>IF(BO465&gt;$AI$8,1,0)</f>
        <v>0</v>
      </c>
      <c r="BQ465" s="175">
        <f>IF($R465=BN$17,BO465,0)</f>
        <v>0</v>
      </c>
      <c r="BR465" s="173">
        <v>0</v>
      </c>
      <c r="BS465" s="175">
        <f>100*BR465/$AI465</f>
        <v>0</v>
      </c>
      <c r="BT465" s="173">
        <f>IF(BS465&gt;$AI$8,1,0)</f>
        <v>0</v>
      </c>
      <c r="BU465" s="175">
        <f>IF($R465=BR$17,BS465,0)</f>
        <v>0</v>
      </c>
      <c r="BV465" s="173">
        <v>0</v>
      </c>
      <c r="BW465" s="175">
        <f>100*BV465/$AI465</f>
        <v>0</v>
      </c>
      <c r="BX465" s="173">
        <f>IF(BW465&gt;$AI$8,1,0)</f>
        <v>0</v>
      </c>
      <c r="BY465" s="175">
        <f>IF($R465=BV$17,BW465,0)</f>
        <v>0</v>
      </c>
      <c r="BZ465" s="173">
        <v>0</v>
      </c>
      <c r="CA465" s="175">
        <f>100*BZ465/$AI465</f>
        <v>0</v>
      </c>
      <c r="CB465" s="173">
        <f>IF(CA465&gt;$AI$8,1,0)</f>
        <v>0</v>
      </c>
      <c r="CC465" s="175">
        <f>IF($R465=BZ$17,CA465,0)</f>
        <v>0</v>
      </c>
      <c r="CD465" s="173">
        <v>0</v>
      </c>
      <c r="CE465" s="175">
        <f>100*CD465/$AI465</f>
        <v>0</v>
      </c>
      <c r="CF465" s="173">
        <f>IF(CE465&gt;$AI$8,1,0)</f>
        <v>0</v>
      </c>
      <c r="CG465" s="175">
        <f>IF($R465=CD$17,CE465,0)</f>
        <v>0</v>
      </c>
      <c r="CH465" s="173">
        <v>0</v>
      </c>
      <c r="CI465" s="175">
        <f>100*CH465/$AI465</f>
        <v>0</v>
      </c>
      <c r="CJ465" s="173">
        <f>IF(CI465&gt;$AI$8,1,0)</f>
        <v>0</v>
      </c>
      <c r="CK465" s="175">
        <f>IF($R465=CH$17,CI465,0)</f>
        <v>0</v>
      </c>
      <c r="CL465" s="173">
        <v>1294</v>
      </c>
      <c r="CM465" s="173">
        <v>0</v>
      </c>
      <c r="CN465" s="176"/>
    </row>
    <row r="466" ht="15.75" customHeight="1">
      <c r="A466" t="s" s="179">
        <v>3349</v>
      </c>
      <c r="B466" t="s" s="180">
        <v>197</v>
      </c>
      <c r="C466" t="s" s="180">
        <v>3350</v>
      </c>
      <c r="D466" t="s" s="181">
        <v>200</v>
      </c>
      <c r="E466" t="s" s="188">
        <v>79</v>
      </c>
      <c r="F466" t="s" s="146">
        <v>46</v>
      </c>
      <c r="G466" t="s" s="146">
        <v>2659</v>
      </c>
      <c r="H466" t="s" s="146">
        <v>1592</v>
      </c>
      <c r="I466" t="s" s="146">
        <v>49</v>
      </c>
      <c r="J466" t="s" s="146">
        <v>56</v>
      </c>
      <c r="K466" t="s" s="183">
        <f>_xlfn.IFS(Q466=0,O466,T466=1,R466,U466=1,AA466)</f>
        <v>27</v>
      </c>
      <c r="L466" s="189">
        <f>_xlfn.IFS(Q466=0,P466,T466=1,S466,U466=1,AB466)</f>
        <v>30.6038027361758</v>
      </c>
      <c r="M466" t="s" s="146">
        <f>IF(O466="Lab","over","under")</f>
        <v>3307</v>
      </c>
      <c r="N466" s="138"/>
      <c r="O466" t="s" s="184">
        <v>27</v>
      </c>
      <c r="P466" s="147">
        <f>AM466</f>
        <v>30.6038027361758</v>
      </c>
      <c r="Q466" s="145">
        <f>T466+U466+V466</f>
        <v>0</v>
      </c>
      <c r="R466" t="s" s="185">
        <v>28</v>
      </c>
      <c r="S466" s="147">
        <f>AS466</f>
        <v>27.2421440853248</v>
      </c>
      <c r="T466" s="138"/>
      <c r="U466" s="138"/>
      <c r="V466" s="138"/>
      <c r="W466" s="138"/>
      <c r="X466" t="s" s="146">
        <f>IF($A466=Y466,"ok","bad")</f>
        <v>2430</v>
      </c>
      <c r="Y466" t="s" s="146">
        <v>3349</v>
      </c>
      <c r="Z466" t="s" s="146">
        <v>3350</v>
      </c>
      <c r="AA466" t="s" s="186">
        <v>2365</v>
      </c>
      <c r="AB466" s="141">
        <f>100*AC466</f>
        <v>22.2108699</v>
      </c>
      <c r="AC466" s="190">
        <v>0.222108699</v>
      </c>
      <c r="AD466" t="s" s="187">
        <v>29</v>
      </c>
      <c r="AE466" s="141">
        <v>14.4060405</v>
      </c>
      <c r="AF466" s="190">
        <v>0.144060405</v>
      </c>
      <c r="AG466" s="138"/>
      <c r="AH466" s="145">
        <v>71571</v>
      </c>
      <c r="AI466" s="145">
        <v>40129</v>
      </c>
      <c r="AJ466" s="145">
        <v>149</v>
      </c>
      <c r="AK466" s="145">
        <v>1349</v>
      </c>
      <c r="AL466" s="145">
        <v>12281</v>
      </c>
      <c r="AM466" s="148">
        <f>100*AL466/$AI466</f>
        <v>30.6038027361758</v>
      </c>
      <c r="AN466" s="145">
        <f>IF(AM466&gt;$AI$8,1,0)</f>
        <v>0</v>
      </c>
      <c r="AO466" s="148">
        <f>IF($R466=AL$17,AM466,0)</f>
        <v>0</v>
      </c>
      <c r="AP466" s="145">
        <v>10932</v>
      </c>
      <c r="AQ466" s="148">
        <f>100*AP466/$AI466</f>
        <v>27.2421440853248</v>
      </c>
      <c r="AR466" s="145">
        <f>IF(AQ466&gt;$AI$8,1,0)</f>
        <v>0</v>
      </c>
      <c r="AS466" s="148">
        <f>IF($R466=AP$17,AQ466,0)</f>
        <v>27.2421440853248</v>
      </c>
      <c r="AT466" s="145">
        <v>5781</v>
      </c>
      <c r="AU466" s="148">
        <f>100*AT466/$AI466</f>
        <v>14.4060405193252</v>
      </c>
      <c r="AV466" s="145">
        <f>IF(AU466&gt;$AI$8,1,0)</f>
        <v>0</v>
      </c>
      <c r="AW466" s="148">
        <f>IF($R466=AT$17,AU466,0)</f>
        <v>0</v>
      </c>
      <c r="AX466" s="145">
        <v>8913</v>
      </c>
      <c r="AY466" s="148">
        <f>100*AX466/$AI466</f>
        <v>22.2108699444292</v>
      </c>
      <c r="AZ466" s="145">
        <f>IF(AY466&gt;$AI$8,1,0)</f>
        <v>0</v>
      </c>
      <c r="BA466" s="148">
        <f>IF($R466=AX$17,AY466,0)</f>
        <v>0</v>
      </c>
      <c r="BB466" s="145">
        <v>1720</v>
      </c>
      <c r="BC466" s="148">
        <f>100*BB466/$AI466</f>
        <v>4.28617707892048</v>
      </c>
      <c r="BD466" s="145">
        <f>IF(BC466&gt;$AI$8,1,0)</f>
        <v>0</v>
      </c>
      <c r="BE466" s="148">
        <f>IF($R466=BB$17,BC466,0)</f>
        <v>0</v>
      </c>
      <c r="BF466" s="145">
        <v>0</v>
      </c>
      <c r="BG466" s="148">
        <f>100*BF466/$AI466</f>
        <v>0</v>
      </c>
      <c r="BH466" s="145">
        <f>IF(BG466&gt;$AI$8,1,0)</f>
        <v>0</v>
      </c>
      <c r="BI466" s="148">
        <f>IF($R466=BF$17,BG466,0)</f>
        <v>0</v>
      </c>
      <c r="BJ466" s="145">
        <v>0</v>
      </c>
      <c r="BK466" s="148">
        <f>100*BJ466/$AI466</f>
        <v>0</v>
      </c>
      <c r="BL466" s="145">
        <f>IF(BK466&gt;$AI$8,1,0)</f>
        <v>0</v>
      </c>
      <c r="BM466" s="148">
        <f>IF($R466=BJ$17,BK466,0)</f>
        <v>0</v>
      </c>
      <c r="BN466" s="145">
        <v>0</v>
      </c>
      <c r="BO466" s="148">
        <f>100*BN466/$AI466</f>
        <v>0</v>
      </c>
      <c r="BP466" s="145">
        <f>IF(BO466&gt;$AI$8,1,0)</f>
        <v>0</v>
      </c>
      <c r="BQ466" s="148">
        <f>IF($R466=BN$17,BO466,0)</f>
        <v>0</v>
      </c>
      <c r="BR466" s="145">
        <v>0</v>
      </c>
      <c r="BS466" s="148">
        <f>100*BR466/$AI466</f>
        <v>0</v>
      </c>
      <c r="BT466" s="145">
        <f>IF(BS466&gt;$AI$8,1,0)</f>
        <v>0</v>
      </c>
      <c r="BU466" s="148">
        <f>IF($R466=BR$17,BS466,0)</f>
        <v>0</v>
      </c>
      <c r="BV466" s="145">
        <v>0</v>
      </c>
      <c r="BW466" s="148">
        <f>100*BV466/$AI466</f>
        <v>0</v>
      </c>
      <c r="BX466" s="145">
        <f>IF(BW466&gt;$AI$8,1,0)</f>
        <v>0</v>
      </c>
      <c r="BY466" s="148">
        <f>IF($R466=BV$17,BW466,0)</f>
        <v>0</v>
      </c>
      <c r="BZ466" s="145">
        <v>0</v>
      </c>
      <c r="CA466" s="148">
        <f>100*BZ466/$AI466</f>
        <v>0</v>
      </c>
      <c r="CB466" s="145">
        <f>IF(CA466&gt;$AI$8,1,0)</f>
        <v>0</v>
      </c>
      <c r="CC466" s="148">
        <f>IF($R466=BZ$17,CA466,0)</f>
        <v>0</v>
      </c>
      <c r="CD466" s="145">
        <v>0</v>
      </c>
      <c r="CE466" s="148">
        <f>100*CD466/$AI466</f>
        <v>0</v>
      </c>
      <c r="CF466" s="145">
        <f>IF(CE466&gt;$AI$8,1,0)</f>
        <v>0</v>
      </c>
      <c r="CG466" s="148">
        <f>IF($R466=CD$17,CE466,0)</f>
        <v>0</v>
      </c>
      <c r="CH466" s="145">
        <v>0</v>
      </c>
      <c r="CI466" s="148">
        <f>100*CH466/$AI466</f>
        <v>0</v>
      </c>
      <c r="CJ466" s="145">
        <f>IF(CI466&gt;$AI$8,1,0)</f>
        <v>0</v>
      </c>
      <c r="CK466" s="148">
        <f>IF($R466=CH$17,CI466,0)</f>
        <v>0</v>
      </c>
      <c r="CL466" s="145">
        <v>985</v>
      </c>
      <c r="CM466" s="145">
        <v>0</v>
      </c>
      <c r="CN466" s="149"/>
    </row>
    <row r="467" ht="15.75" customHeight="1">
      <c r="A467" t="s" s="179">
        <v>3351</v>
      </c>
      <c r="B467" t="s" s="180">
        <v>42</v>
      </c>
      <c r="C467" t="s" s="180">
        <v>3352</v>
      </c>
      <c r="D467" t="s" s="181">
        <v>45</v>
      </c>
      <c r="E467" t="s" s="182">
        <v>45</v>
      </c>
      <c r="F467" t="s" s="130">
        <v>46</v>
      </c>
      <c r="G467" t="s" s="130">
        <v>157</v>
      </c>
      <c r="H467" t="s" s="130">
        <v>3353</v>
      </c>
      <c r="I467" t="s" s="130">
        <v>49</v>
      </c>
      <c r="J467" t="s" s="130">
        <v>1762</v>
      </c>
      <c r="K467" t="s" s="183">
        <f>_xlfn.IFS(Q467=0,O467,T467=1,R467,U467=1,AA467)</f>
        <v>29</v>
      </c>
      <c r="L467" s="189">
        <f>_xlfn.IFS(Q467=0,P467,T467=1,S467,U467=1,AB467)</f>
        <v>29.5093237088597</v>
      </c>
      <c r="M467" t="s" s="130">
        <f>IF(O467="Lab","over","under")</f>
        <v>3307</v>
      </c>
      <c r="N467" s="169"/>
      <c r="O467" t="s" s="184">
        <v>29</v>
      </c>
      <c r="P467" s="131">
        <f>AU467</f>
        <v>29.5093237088597</v>
      </c>
      <c r="Q467" s="173">
        <f>T467+U467+V467</f>
        <v>0</v>
      </c>
      <c r="R467" t="s" s="185">
        <v>27</v>
      </c>
      <c r="S467" s="131">
        <f>AO467</f>
        <v>26.3469966486208</v>
      </c>
      <c r="T467" s="169"/>
      <c r="U467" s="169"/>
      <c r="V467" s="169"/>
      <c r="W467" s="169"/>
      <c r="X467" t="s" s="130">
        <f>IF($A467=Y467,"ok","bad")</f>
        <v>2430</v>
      </c>
      <c r="Y467" t="s" s="130">
        <v>3351</v>
      </c>
      <c r="Z467" t="s" s="130">
        <v>3352</v>
      </c>
      <c r="AA467" t="s" s="186">
        <v>28</v>
      </c>
      <c r="AB467" s="125">
        <f>100*AC467</f>
        <v>21.2769614</v>
      </c>
      <c r="AC467" s="191">
        <v>0.212769614</v>
      </c>
      <c r="AD467" t="s" s="187">
        <v>2365</v>
      </c>
      <c r="AE467" s="125">
        <v>14.1080175</v>
      </c>
      <c r="AF467" s="191">
        <v>0.141080175</v>
      </c>
      <c r="AG467" s="169"/>
      <c r="AH467" s="173">
        <v>73114</v>
      </c>
      <c r="AI467" s="173">
        <v>46548</v>
      </c>
      <c r="AJ467" s="173">
        <v>120</v>
      </c>
      <c r="AK467" s="173">
        <v>1472</v>
      </c>
      <c r="AL467" s="173">
        <v>12264</v>
      </c>
      <c r="AM467" s="175">
        <f>100*AL467/$AI467</f>
        <v>26.3469966486208</v>
      </c>
      <c r="AN467" s="173">
        <f>IF(AM467&gt;$AI$8,1,0)</f>
        <v>0</v>
      </c>
      <c r="AO467" s="175">
        <f>IF($R467=AL$17,AM467,0)</f>
        <v>26.3469966486208</v>
      </c>
      <c r="AP467" s="173">
        <v>9904</v>
      </c>
      <c r="AQ467" s="175">
        <f>100*AP467/$AI467</f>
        <v>21.2769614161726</v>
      </c>
      <c r="AR467" s="173">
        <f>IF(AQ467&gt;$AI$8,1,0)</f>
        <v>0</v>
      </c>
      <c r="AS467" s="175">
        <f>IF($R467=AP$17,AQ467,0)</f>
        <v>0</v>
      </c>
      <c r="AT467" s="173">
        <v>13736</v>
      </c>
      <c r="AU467" s="175">
        <f>100*AT467/$AI467</f>
        <v>29.5093237088597</v>
      </c>
      <c r="AV467" s="173">
        <f>IF(AU467&gt;$AI$8,1,0)</f>
        <v>0</v>
      </c>
      <c r="AW467" s="175">
        <f>IF($R467=AT$17,AU467,0)</f>
        <v>0</v>
      </c>
      <c r="AX467" s="173">
        <v>6567</v>
      </c>
      <c r="AY467" s="175">
        <f>100*AX467/$AI467</f>
        <v>14.1080175302913</v>
      </c>
      <c r="AZ467" s="173">
        <f>IF(AY467&gt;$AI$8,1,0)</f>
        <v>0</v>
      </c>
      <c r="BA467" s="175">
        <f>IF($R467=AX$17,AY467,0)</f>
        <v>0</v>
      </c>
      <c r="BB467" s="173">
        <v>1188</v>
      </c>
      <c r="BC467" s="175">
        <f>100*BB467/$AI467</f>
        <v>2.55220417633411</v>
      </c>
      <c r="BD467" s="173">
        <f>IF(BC467&gt;$AI$8,1,0)</f>
        <v>0</v>
      </c>
      <c r="BE467" s="175">
        <f>IF($R467=BB$17,BC467,0)</f>
        <v>0</v>
      </c>
      <c r="BF467" s="173">
        <v>0</v>
      </c>
      <c r="BG467" s="175">
        <f>100*BF467/$AI467</f>
        <v>0</v>
      </c>
      <c r="BH467" s="173">
        <f>IF(BG467&gt;$AI$8,1,0)</f>
        <v>0</v>
      </c>
      <c r="BI467" s="175">
        <f>IF($R467=BF$17,BG467,0)</f>
        <v>0</v>
      </c>
      <c r="BJ467" s="173">
        <v>2280</v>
      </c>
      <c r="BK467" s="175">
        <f>100*BJ467/$AI467</f>
        <v>4.89816963134829</v>
      </c>
      <c r="BL467" s="173">
        <f>IF(BK467&gt;$AI$8,1,0)</f>
        <v>0</v>
      </c>
      <c r="BM467" s="175">
        <f>IF($R467=BJ$17,BK467,0)</f>
        <v>0</v>
      </c>
      <c r="BN467" s="173">
        <v>0</v>
      </c>
      <c r="BO467" s="175">
        <f>100*BN467/$AI467</f>
        <v>0</v>
      </c>
      <c r="BP467" s="173">
        <f>IF(BO467&gt;$AI$8,1,0)</f>
        <v>0</v>
      </c>
      <c r="BQ467" s="175">
        <f>IF($R467=BN$17,BO467,0)</f>
        <v>0</v>
      </c>
      <c r="BR467" s="173">
        <v>0</v>
      </c>
      <c r="BS467" s="175">
        <f>100*BR467/$AI467</f>
        <v>0</v>
      </c>
      <c r="BT467" s="173">
        <f>IF(BS467&gt;$AI$8,1,0)</f>
        <v>0</v>
      </c>
      <c r="BU467" s="175">
        <f>IF($R467=BR$17,BS467,0)</f>
        <v>0</v>
      </c>
      <c r="BV467" s="173">
        <v>0</v>
      </c>
      <c r="BW467" s="175">
        <f>100*BV467/$AI467</f>
        <v>0</v>
      </c>
      <c r="BX467" s="173">
        <f>IF(BW467&gt;$AI$8,1,0)</f>
        <v>0</v>
      </c>
      <c r="BY467" s="175">
        <f>IF($R467=BV$17,BW467,0)</f>
        <v>0</v>
      </c>
      <c r="BZ467" s="173">
        <v>0</v>
      </c>
      <c r="CA467" s="175">
        <f>100*BZ467/$AI467</f>
        <v>0</v>
      </c>
      <c r="CB467" s="173">
        <f>IF(CA467&gt;$AI$8,1,0)</f>
        <v>0</v>
      </c>
      <c r="CC467" s="175">
        <f>IF($R467=BZ$17,CA467,0)</f>
        <v>0</v>
      </c>
      <c r="CD467" s="173">
        <v>0</v>
      </c>
      <c r="CE467" s="175">
        <f>100*CD467/$AI467</f>
        <v>0</v>
      </c>
      <c r="CF467" s="173">
        <f>IF(CE467&gt;$AI$8,1,0)</f>
        <v>0</v>
      </c>
      <c r="CG467" s="175">
        <f>IF($R467=CD$17,CE467,0)</f>
        <v>0</v>
      </c>
      <c r="CH467" s="173">
        <v>0</v>
      </c>
      <c r="CI467" s="175">
        <f>100*CH467/$AI467</f>
        <v>0</v>
      </c>
      <c r="CJ467" s="173">
        <f>IF(CI467&gt;$AI$8,1,0)</f>
        <v>0</v>
      </c>
      <c r="CK467" s="175">
        <f>IF($R467=CH$17,CI467,0)</f>
        <v>0</v>
      </c>
      <c r="CL467" s="173">
        <v>1447</v>
      </c>
      <c r="CM467" s="173">
        <v>0</v>
      </c>
      <c r="CN467" s="176"/>
    </row>
    <row r="468" ht="15.75" customHeight="1">
      <c r="A468" t="s" s="179">
        <v>3354</v>
      </c>
      <c r="B468" t="s" s="180">
        <v>183</v>
      </c>
      <c r="C468" t="s" s="180">
        <v>1956</v>
      </c>
      <c r="D468" t="s" s="181">
        <v>186</v>
      </c>
      <c r="E468" t="s" s="188">
        <v>79</v>
      </c>
      <c r="F468" t="s" s="146">
        <v>46</v>
      </c>
      <c r="G468" t="s" s="146">
        <v>1957</v>
      </c>
      <c r="H468" t="s" s="146">
        <v>1958</v>
      </c>
      <c r="I468" t="s" s="146">
        <v>49</v>
      </c>
      <c r="J468" t="s" s="146">
        <v>56</v>
      </c>
      <c r="K468" t="s" s="183">
        <f>_xlfn.IFS(Q468=0,O468,T468=1,R468,U468=1,AA468)</f>
        <v>27</v>
      </c>
      <c r="L468" s="189">
        <f>_xlfn.IFS(Q468=0,P468,T468=1,S468,U468=1,AB468)</f>
        <v>34.1070170348572</v>
      </c>
      <c r="M468" t="s" s="146">
        <f>IF(O468="Lab","over","under")</f>
        <v>3307</v>
      </c>
      <c r="N468" s="138"/>
      <c r="O468" t="s" s="184">
        <v>27</v>
      </c>
      <c r="P468" s="147">
        <f>AM468</f>
        <v>34.1070170348572</v>
      </c>
      <c r="Q468" s="145">
        <f>T468+U468+V468</f>
        <v>0</v>
      </c>
      <c r="R468" t="s" s="185">
        <v>29</v>
      </c>
      <c r="S468" s="147">
        <f>AW468</f>
        <v>24.8725494259543</v>
      </c>
      <c r="T468" s="138"/>
      <c r="U468" s="138"/>
      <c r="V468" s="138"/>
      <c r="W468" s="138"/>
      <c r="X468" t="s" s="146">
        <f>IF($A468=Y468,"ok","bad")</f>
        <v>2430</v>
      </c>
      <c r="Y468" t="s" s="146">
        <v>3354</v>
      </c>
      <c r="Z468" t="s" s="146">
        <v>1956</v>
      </c>
      <c r="AA468" t="s" s="186">
        <v>28</v>
      </c>
      <c r="AB468" s="141">
        <f>100*AC468</f>
        <v>19.9714013</v>
      </c>
      <c r="AC468" s="190">
        <v>0.199714013</v>
      </c>
      <c r="AD468" t="s" s="187">
        <v>2365</v>
      </c>
      <c r="AE468" s="141">
        <v>14.0713723</v>
      </c>
      <c r="AF468" s="190">
        <v>0.140713723</v>
      </c>
      <c r="AG468" s="138"/>
      <c r="AH468" s="145">
        <v>71737</v>
      </c>
      <c r="AI468" s="145">
        <v>48254</v>
      </c>
      <c r="AJ468" s="145">
        <v>145</v>
      </c>
      <c r="AK468" s="145">
        <v>4456</v>
      </c>
      <c r="AL468" s="145">
        <v>16458</v>
      </c>
      <c r="AM468" s="148">
        <f>100*AL468/$AI468</f>
        <v>34.1070170348572</v>
      </c>
      <c r="AN468" s="145">
        <f>IF(AM468&gt;$AI$8,1,0)</f>
        <v>0</v>
      </c>
      <c r="AO468" s="148">
        <f>IF($R468=AL$17,AM468,0)</f>
        <v>0</v>
      </c>
      <c r="AP468" s="145">
        <v>9637</v>
      </c>
      <c r="AQ468" s="148">
        <f>100*AP468/$AI468</f>
        <v>19.9714013346044</v>
      </c>
      <c r="AR468" s="145">
        <f>IF(AQ468&gt;$AI$8,1,0)</f>
        <v>0</v>
      </c>
      <c r="AS468" s="148">
        <f>IF($R468=AP$17,AQ468,0)</f>
        <v>0</v>
      </c>
      <c r="AT468" s="145">
        <v>12002</v>
      </c>
      <c r="AU468" s="148">
        <f>100*AT468/$AI468</f>
        <v>24.8725494259543</v>
      </c>
      <c r="AV468" s="145">
        <f>IF(AU468&gt;$AI$8,1,0)</f>
        <v>0</v>
      </c>
      <c r="AW468" s="148">
        <f>IF($R468=AT$17,AU468,0)</f>
        <v>24.8725494259543</v>
      </c>
      <c r="AX468" s="145">
        <v>6790</v>
      </c>
      <c r="AY468" s="148">
        <f>100*AX468/$AI468</f>
        <v>14.0713723214656</v>
      </c>
      <c r="AZ468" s="145">
        <f>IF(AY468&gt;$AI$8,1,0)</f>
        <v>0</v>
      </c>
      <c r="BA468" s="148">
        <f>IF($R468=AX$17,AY468,0)</f>
        <v>0</v>
      </c>
      <c r="BB468" s="145">
        <v>2532</v>
      </c>
      <c r="BC468" s="148">
        <f>100*BB468/$AI468</f>
        <v>5.24723338997803</v>
      </c>
      <c r="BD468" s="145">
        <f>IF(BC468&gt;$AI$8,1,0)</f>
        <v>0</v>
      </c>
      <c r="BE468" s="148">
        <f>IF($R468=BB$17,BC468,0)</f>
        <v>0</v>
      </c>
      <c r="BF468" s="145">
        <v>0</v>
      </c>
      <c r="BG468" s="148">
        <f>100*BF468/$AI468</f>
        <v>0</v>
      </c>
      <c r="BH468" s="145">
        <f>IF(BG468&gt;$AI$8,1,0)</f>
        <v>0</v>
      </c>
      <c r="BI468" s="148">
        <f>IF($R468=BF$17,BG468,0)</f>
        <v>0</v>
      </c>
      <c r="BJ468" s="145">
        <v>0</v>
      </c>
      <c r="BK468" s="148">
        <f>100*BJ468/$AI468</f>
        <v>0</v>
      </c>
      <c r="BL468" s="145">
        <f>IF(BK468&gt;$AI$8,1,0)</f>
        <v>0</v>
      </c>
      <c r="BM468" s="148">
        <f>IF($R468=BJ$17,BK468,0)</f>
        <v>0</v>
      </c>
      <c r="BN468" s="145">
        <v>0</v>
      </c>
      <c r="BO468" s="148">
        <f>100*BN468/$AI468</f>
        <v>0</v>
      </c>
      <c r="BP468" s="145">
        <f>IF(BO468&gt;$AI$8,1,0)</f>
        <v>0</v>
      </c>
      <c r="BQ468" s="148">
        <f>IF($R468=BN$17,BO468,0)</f>
        <v>0</v>
      </c>
      <c r="BR468" s="145">
        <v>0</v>
      </c>
      <c r="BS468" s="148">
        <f>100*BR468/$AI468</f>
        <v>0</v>
      </c>
      <c r="BT468" s="145">
        <f>IF(BS468&gt;$AI$8,1,0)</f>
        <v>0</v>
      </c>
      <c r="BU468" s="148">
        <f>IF($R468=BR$17,BS468,0)</f>
        <v>0</v>
      </c>
      <c r="BV468" s="145">
        <v>0</v>
      </c>
      <c r="BW468" s="148">
        <f>100*BV468/$AI468</f>
        <v>0</v>
      </c>
      <c r="BX468" s="145">
        <f>IF(BW468&gt;$AI$8,1,0)</f>
        <v>0</v>
      </c>
      <c r="BY468" s="148">
        <f>IF($R468=BV$17,BW468,0)</f>
        <v>0</v>
      </c>
      <c r="BZ468" s="145">
        <v>0</v>
      </c>
      <c r="CA468" s="148">
        <f>100*BZ468/$AI468</f>
        <v>0</v>
      </c>
      <c r="CB468" s="145">
        <f>IF(CA468&gt;$AI$8,1,0)</f>
        <v>0</v>
      </c>
      <c r="CC468" s="148">
        <f>IF($R468=BZ$17,CA468,0)</f>
        <v>0</v>
      </c>
      <c r="CD468" s="145">
        <v>0</v>
      </c>
      <c r="CE468" s="148">
        <f>100*CD468/$AI468</f>
        <v>0</v>
      </c>
      <c r="CF468" s="145">
        <f>IF(CE468&gt;$AI$8,1,0)</f>
        <v>0</v>
      </c>
      <c r="CG468" s="148">
        <f>IF($R468=CD$17,CE468,0)</f>
        <v>0</v>
      </c>
      <c r="CH468" s="145">
        <v>0</v>
      </c>
      <c r="CI468" s="148">
        <f>100*CH468/$AI468</f>
        <v>0</v>
      </c>
      <c r="CJ468" s="145">
        <f>IF(CI468&gt;$AI$8,1,0)</f>
        <v>0</v>
      </c>
      <c r="CK468" s="148">
        <f>IF($R468=CH$17,CI468,0)</f>
        <v>0</v>
      </c>
      <c r="CL468" s="145">
        <v>966</v>
      </c>
      <c r="CM468" s="145">
        <v>0</v>
      </c>
      <c r="CN468" s="149"/>
    </row>
    <row r="469" ht="15.75" customHeight="1">
      <c r="A469" t="s" s="179">
        <v>3355</v>
      </c>
      <c r="B469" t="s" s="180">
        <v>197</v>
      </c>
      <c r="C469" t="s" s="180">
        <v>3356</v>
      </c>
      <c r="D469" t="s" s="181">
        <v>200</v>
      </c>
      <c r="E469" t="s" s="182">
        <v>79</v>
      </c>
      <c r="F469" t="s" s="130">
        <v>46</v>
      </c>
      <c r="G469" t="s" s="130">
        <v>157</v>
      </c>
      <c r="H469" t="s" s="130">
        <v>718</v>
      </c>
      <c r="I469" t="s" s="130">
        <v>49</v>
      </c>
      <c r="J469" t="s" s="130">
        <v>56</v>
      </c>
      <c r="K469" t="s" s="183">
        <f>_xlfn.IFS(Q469=0,O469,T469=1,R469,U469=1,AA469)</f>
        <v>27</v>
      </c>
      <c r="L469" s="189">
        <f>_xlfn.IFS(Q469=0,P469,T469=1,S469,U469=1,AB469)</f>
        <v>28.6950083778202</v>
      </c>
      <c r="M469" t="s" s="130">
        <f>IF(O469="Lab","over","under")</f>
        <v>3307</v>
      </c>
      <c r="N469" s="169"/>
      <c r="O469" t="s" s="184">
        <v>27</v>
      </c>
      <c r="P469" s="131">
        <f>AM469</f>
        <v>28.6950083778202</v>
      </c>
      <c r="Q469" s="173">
        <f>T469+U469+V469</f>
        <v>0</v>
      </c>
      <c r="R469" t="s" s="185">
        <v>28</v>
      </c>
      <c r="S469" s="131">
        <f>AS469</f>
        <v>28.4592604138254</v>
      </c>
      <c r="T469" s="169"/>
      <c r="U469" s="169"/>
      <c r="V469" s="169"/>
      <c r="W469" s="169"/>
      <c r="X469" t="s" s="130">
        <f>IF($A469=Y469,"ok","bad")</f>
        <v>2430</v>
      </c>
      <c r="Y469" t="s" s="130">
        <v>3355</v>
      </c>
      <c r="Z469" t="s" s="130">
        <v>3356</v>
      </c>
      <c r="AA469" t="s" s="186">
        <v>29</v>
      </c>
      <c r="AB469" s="125">
        <f>100*AC469</f>
        <v>22.1856369</v>
      </c>
      <c r="AC469" s="191">
        <v>0.221856369</v>
      </c>
      <c r="AD469" t="s" s="187">
        <v>2365</v>
      </c>
      <c r="AE469" s="125">
        <v>13.8234033</v>
      </c>
      <c r="AF469" s="191">
        <v>0.138234033</v>
      </c>
      <c r="AG469" s="169"/>
      <c r="AH469" s="173">
        <v>79983</v>
      </c>
      <c r="AI469" s="173">
        <v>51326</v>
      </c>
      <c r="AJ469" s="173">
        <v>151</v>
      </c>
      <c r="AK469" s="173">
        <v>121</v>
      </c>
      <c r="AL469" s="173">
        <v>14728</v>
      </c>
      <c r="AM469" s="175">
        <f>100*AL469/$AI469</f>
        <v>28.6950083778202</v>
      </c>
      <c r="AN469" s="173">
        <f>IF(AM469&gt;$AI$8,1,0)</f>
        <v>0</v>
      </c>
      <c r="AO469" s="175">
        <f>IF($R469=AL$17,AM469,0)</f>
        <v>0</v>
      </c>
      <c r="AP469" s="173">
        <v>14607</v>
      </c>
      <c r="AQ469" s="175">
        <f>100*AP469/$AI469</f>
        <v>28.4592604138254</v>
      </c>
      <c r="AR469" s="173">
        <f>IF(AQ469&gt;$AI$8,1,0)</f>
        <v>0</v>
      </c>
      <c r="AS469" s="175">
        <f>IF($R469=AP$17,AQ469,0)</f>
        <v>28.4592604138254</v>
      </c>
      <c r="AT469" s="173">
        <v>11387</v>
      </c>
      <c r="AU469" s="175">
        <f>100*AT469/$AI469</f>
        <v>22.1856369091688</v>
      </c>
      <c r="AV469" s="173">
        <f>IF(AU469&gt;$AI$8,1,0)</f>
        <v>0</v>
      </c>
      <c r="AW469" s="175">
        <f>IF($R469=AT$17,AU469,0)</f>
        <v>0</v>
      </c>
      <c r="AX469" s="173">
        <v>7095</v>
      </c>
      <c r="AY469" s="175">
        <f>100*AX469/$AI469</f>
        <v>13.8234033433348</v>
      </c>
      <c r="AZ469" s="173">
        <f>IF(AY469&gt;$AI$8,1,0)</f>
        <v>0</v>
      </c>
      <c r="BA469" s="175">
        <f>IF($R469=AX$17,AY469,0)</f>
        <v>0</v>
      </c>
      <c r="BB469" s="173">
        <v>2331</v>
      </c>
      <c r="BC469" s="175">
        <f>100*BB469/$AI469</f>
        <v>4.54155788489265</v>
      </c>
      <c r="BD469" s="173">
        <f>IF(BC469&gt;$AI$8,1,0)</f>
        <v>0</v>
      </c>
      <c r="BE469" s="175">
        <f>IF($R469=BB$17,BC469,0)</f>
        <v>0</v>
      </c>
      <c r="BF469" s="173">
        <v>0</v>
      </c>
      <c r="BG469" s="175">
        <f>100*BF469/$AI469</f>
        <v>0</v>
      </c>
      <c r="BH469" s="173">
        <f>IF(BG469&gt;$AI$8,1,0)</f>
        <v>0</v>
      </c>
      <c r="BI469" s="175">
        <f>IF($R469=BF$17,BG469,0)</f>
        <v>0</v>
      </c>
      <c r="BJ469" s="173">
        <v>0</v>
      </c>
      <c r="BK469" s="175">
        <f>100*BJ469/$AI469</f>
        <v>0</v>
      </c>
      <c r="BL469" s="173">
        <f>IF(BK469&gt;$AI$8,1,0)</f>
        <v>0</v>
      </c>
      <c r="BM469" s="175">
        <f>IF($R469=BJ$17,BK469,0)</f>
        <v>0</v>
      </c>
      <c r="BN469" s="173">
        <v>0</v>
      </c>
      <c r="BO469" s="175">
        <f>100*BN469/$AI469</f>
        <v>0</v>
      </c>
      <c r="BP469" s="173">
        <f>IF(BO469&gt;$AI$8,1,0)</f>
        <v>0</v>
      </c>
      <c r="BQ469" s="175">
        <f>IF($R469=BN$17,BO469,0)</f>
        <v>0</v>
      </c>
      <c r="BR469" s="173">
        <v>0</v>
      </c>
      <c r="BS469" s="175">
        <f>100*BR469/$AI469</f>
        <v>0</v>
      </c>
      <c r="BT469" s="173">
        <f>IF(BS469&gt;$AI$8,1,0)</f>
        <v>0</v>
      </c>
      <c r="BU469" s="175">
        <f>IF($R469=BR$17,BS469,0)</f>
        <v>0</v>
      </c>
      <c r="BV469" s="173">
        <v>0</v>
      </c>
      <c r="BW469" s="175">
        <f>100*BV469/$AI469</f>
        <v>0</v>
      </c>
      <c r="BX469" s="173">
        <f>IF(BW469&gt;$AI$8,1,0)</f>
        <v>0</v>
      </c>
      <c r="BY469" s="175">
        <f>IF($R469=BV$17,BW469,0)</f>
        <v>0</v>
      </c>
      <c r="BZ469" s="173">
        <v>0</v>
      </c>
      <c r="CA469" s="175">
        <f>100*BZ469/$AI469</f>
        <v>0</v>
      </c>
      <c r="CB469" s="173">
        <f>IF(CA469&gt;$AI$8,1,0)</f>
        <v>0</v>
      </c>
      <c r="CC469" s="175">
        <f>IF($R469=BZ$17,CA469,0)</f>
        <v>0</v>
      </c>
      <c r="CD469" s="173">
        <v>0</v>
      </c>
      <c r="CE469" s="175">
        <f>100*CD469/$AI469</f>
        <v>0</v>
      </c>
      <c r="CF469" s="173">
        <f>IF(CE469&gt;$AI$8,1,0)</f>
        <v>0</v>
      </c>
      <c r="CG469" s="175">
        <f>IF($R469=CD$17,CE469,0)</f>
        <v>0</v>
      </c>
      <c r="CH469" s="173">
        <v>0</v>
      </c>
      <c r="CI469" s="175">
        <f>100*CH469/$AI469</f>
        <v>0</v>
      </c>
      <c r="CJ469" s="173">
        <f>IF(CI469&gt;$AI$8,1,0)</f>
        <v>0</v>
      </c>
      <c r="CK469" s="175">
        <f>IF($R469=CH$17,CI469,0)</f>
        <v>0</v>
      </c>
      <c r="CL469" s="173">
        <v>875</v>
      </c>
      <c r="CM469" s="173">
        <v>0</v>
      </c>
      <c r="CN469" s="176"/>
    </row>
    <row r="470" ht="15.75" customHeight="1">
      <c r="A470" t="s" s="179">
        <v>3357</v>
      </c>
      <c r="B470" t="s" s="180">
        <v>75</v>
      </c>
      <c r="C470" t="s" s="180">
        <v>3358</v>
      </c>
      <c r="D470" t="s" s="181">
        <v>78</v>
      </c>
      <c r="E470" t="s" s="188">
        <v>79</v>
      </c>
      <c r="F470" t="s" s="146">
        <v>46</v>
      </c>
      <c r="G470" t="s" s="146">
        <v>789</v>
      </c>
      <c r="H470" t="s" s="146">
        <v>1022</v>
      </c>
      <c r="I470" t="s" s="146">
        <v>64</v>
      </c>
      <c r="J470" t="s" s="146">
        <v>56</v>
      </c>
      <c r="K470" t="s" s="183">
        <f>_xlfn.IFS(Q470=0,O470,T470=1,R470,U470=1,AA470)</f>
        <v>27</v>
      </c>
      <c r="L470" s="189">
        <f>_xlfn.IFS(Q470=0,P470,T470=1,S470,U470=1,AB470)</f>
        <v>30.4942982172498</v>
      </c>
      <c r="M470" t="s" s="146">
        <f>IF(O470="Lab","over","under")</f>
        <v>3307</v>
      </c>
      <c r="N470" s="138"/>
      <c r="O470" t="s" s="184">
        <v>27</v>
      </c>
      <c r="P470" s="147">
        <f>AM470</f>
        <v>30.4942982172498</v>
      </c>
      <c r="Q470" s="145">
        <f>T470+U470+V470</f>
        <v>0</v>
      </c>
      <c r="R470" t="s" s="185">
        <v>28</v>
      </c>
      <c r="S470" s="147">
        <f>AS470</f>
        <v>26.8856841061459</v>
      </c>
      <c r="T470" s="138"/>
      <c r="U470" s="138"/>
      <c r="V470" s="138"/>
      <c r="W470" s="138"/>
      <c r="X470" t="s" s="146">
        <f>IF($A470=Y470,"ok","bad")</f>
        <v>2430</v>
      </c>
      <c r="Y470" t="s" s="146">
        <v>3357</v>
      </c>
      <c r="Z470" t="s" s="146">
        <v>3358</v>
      </c>
      <c r="AA470" t="s" s="186">
        <v>2365</v>
      </c>
      <c r="AB470" s="141">
        <f>100*AC470</f>
        <v>20.0823471</v>
      </c>
      <c r="AC470" s="190">
        <v>0.200823471</v>
      </c>
      <c r="AD470" t="s" s="187">
        <v>29</v>
      </c>
      <c r="AE470" s="141">
        <v>13.7424821</v>
      </c>
      <c r="AF470" s="190">
        <v>0.137424821</v>
      </c>
      <c r="AG470" s="138"/>
      <c r="AH470" s="145">
        <v>76449</v>
      </c>
      <c r="AI470" s="145">
        <v>46389</v>
      </c>
      <c r="AJ470" s="145">
        <v>131</v>
      </c>
      <c r="AK470" s="145">
        <v>1674</v>
      </c>
      <c r="AL470" s="145">
        <v>14146</v>
      </c>
      <c r="AM470" s="148">
        <f>100*AL470/$AI470</f>
        <v>30.4942982172498</v>
      </c>
      <c r="AN470" s="145">
        <f>IF(AM470&gt;$AI$8,1,0)</f>
        <v>0</v>
      </c>
      <c r="AO470" s="148">
        <f>IF($R470=AL$17,AM470,0)</f>
        <v>0</v>
      </c>
      <c r="AP470" s="145">
        <v>12472</v>
      </c>
      <c r="AQ470" s="148">
        <f>100*AP470/$AI470</f>
        <v>26.8856841061459</v>
      </c>
      <c r="AR470" s="145">
        <f>IF(AQ470&gt;$AI$8,1,0)</f>
        <v>0</v>
      </c>
      <c r="AS470" s="148">
        <f>IF($R470=AP$17,AQ470,0)</f>
        <v>26.8856841061459</v>
      </c>
      <c r="AT470" s="145">
        <v>6375</v>
      </c>
      <c r="AU470" s="148">
        <f>100*AT470/$AI470</f>
        <v>13.7424820539352</v>
      </c>
      <c r="AV470" s="145">
        <f>IF(AU470&gt;$AI$8,1,0)</f>
        <v>0</v>
      </c>
      <c r="AW470" s="148">
        <f>IF($R470=AT$17,AU470,0)</f>
        <v>0</v>
      </c>
      <c r="AX470" s="145">
        <v>9316</v>
      </c>
      <c r="AY470" s="148">
        <f>100*AX470/$AI470</f>
        <v>20.0823471081506</v>
      </c>
      <c r="AZ470" s="145">
        <f>IF(AY470&gt;$AI$8,1,0)</f>
        <v>0</v>
      </c>
      <c r="BA470" s="148">
        <f>IF($R470=AX$17,AY470,0)</f>
        <v>0</v>
      </c>
      <c r="BB470" s="145">
        <v>3727</v>
      </c>
      <c r="BC470" s="148">
        <f>100*BB470/$AI470</f>
        <v>8.034232253335921</v>
      </c>
      <c r="BD470" s="145">
        <f>IF(BC470&gt;$AI$8,1,0)</f>
        <v>0</v>
      </c>
      <c r="BE470" s="148">
        <f>IF($R470=BB$17,BC470,0)</f>
        <v>0</v>
      </c>
      <c r="BF470" s="145">
        <v>0</v>
      </c>
      <c r="BG470" s="148">
        <f>100*BF470/$AI470</f>
        <v>0</v>
      </c>
      <c r="BH470" s="145">
        <f>IF(BG470&gt;$AI$8,1,0)</f>
        <v>0</v>
      </c>
      <c r="BI470" s="148">
        <f>IF($R470=BF$17,BG470,0)</f>
        <v>0</v>
      </c>
      <c r="BJ470" s="145">
        <v>0</v>
      </c>
      <c r="BK470" s="148">
        <f>100*BJ470/$AI470</f>
        <v>0</v>
      </c>
      <c r="BL470" s="145">
        <f>IF(BK470&gt;$AI$8,1,0)</f>
        <v>0</v>
      </c>
      <c r="BM470" s="148">
        <f>IF($R470=BJ$17,BK470,0)</f>
        <v>0</v>
      </c>
      <c r="BN470" s="145">
        <v>0</v>
      </c>
      <c r="BO470" s="148">
        <f>100*BN470/$AI470</f>
        <v>0</v>
      </c>
      <c r="BP470" s="145">
        <f>IF(BO470&gt;$AI$8,1,0)</f>
        <v>0</v>
      </c>
      <c r="BQ470" s="148">
        <f>IF($R470=BN$17,BO470,0)</f>
        <v>0</v>
      </c>
      <c r="BR470" s="145">
        <v>0</v>
      </c>
      <c r="BS470" s="148">
        <f>100*BR470/$AI470</f>
        <v>0</v>
      </c>
      <c r="BT470" s="145">
        <f>IF(BS470&gt;$AI$8,1,0)</f>
        <v>0</v>
      </c>
      <c r="BU470" s="148">
        <f>IF($R470=BR$17,BS470,0)</f>
        <v>0</v>
      </c>
      <c r="BV470" s="145">
        <v>0</v>
      </c>
      <c r="BW470" s="148">
        <f>100*BV470/$AI470</f>
        <v>0</v>
      </c>
      <c r="BX470" s="145">
        <f>IF(BW470&gt;$AI$8,1,0)</f>
        <v>0</v>
      </c>
      <c r="BY470" s="148">
        <f>IF($R470=BV$17,BW470,0)</f>
        <v>0</v>
      </c>
      <c r="BZ470" s="145">
        <v>0</v>
      </c>
      <c r="CA470" s="148">
        <f>100*BZ470/$AI470</f>
        <v>0</v>
      </c>
      <c r="CB470" s="145">
        <f>IF(CA470&gt;$AI$8,1,0)</f>
        <v>0</v>
      </c>
      <c r="CC470" s="148">
        <f>IF($R470=BZ$17,CA470,0)</f>
        <v>0</v>
      </c>
      <c r="CD470" s="145">
        <v>0</v>
      </c>
      <c r="CE470" s="148">
        <f>100*CD470/$AI470</f>
        <v>0</v>
      </c>
      <c r="CF470" s="145">
        <f>IF(CE470&gt;$AI$8,1,0)</f>
        <v>0</v>
      </c>
      <c r="CG470" s="148">
        <f>IF($R470=CD$17,CE470,0)</f>
        <v>0</v>
      </c>
      <c r="CH470" s="145">
        <v>0</v>
      </c>
      <c r="CI470" s="148">
        <f>100*CH470/$AI470</f>
        <v>0</v>
      </c>
      <c r="CJ470" s="145">
        <f>IF(CI470&gt;$AI$8,1,0)</f>
        <v>0</v>
      </c>
      <c r="CK470" s="148">
        <f>IF($R470=CH$17,CI470,0)</f>
        <v>0</v>
      </c>
      <c r="CL470" s="145">
        <v>374</v>
      </c>
      <c r="CM470" s="145">
        <v>0</v>
      </c>
      <c r="CN470" s="149"/>
    </row>
    <row r="471" ht="15.75" customHeight="1">
      <c r="A471" t="s" s="179">
        <v>3359</v>
      </c>
      <c r="B471" t="s" s="180">
        <v>197</v>
      </c>
      <c r="C471" t="s" s="180">
        <v>3360</v>
      </c>
      <c r="D471" t="s" s="181">
        <v>200</v>
      </c>
      <c r="E471" t="s" s="182">
        <v>79</v>
      </c>
      <c r="F471" t="s" s="130">
        <v>46</v>
      </c>
      <c r="G471" t="s" s="130">
        <v>548</v>
      </c>
      <c r="H471" t="s" s="130">
        <v>3361</v>
      </c>
      <c r="I471" t="s" s="130">
        <v>64</v>
      </c>
      <c r="J471" t="s" s="130">
        <v>1762</v>
      </c>
      <c r="K471" t="s" s="183">
        <f>_xlfn.IFS(Q471=0,O471,T471=1,R471,U471=1,AA471)</f>
        <v>29</v>
      </c>
      <c r="L471" s="189">
        <f>_xlfn.IFS(Q471=0,P471,T471=1,S471,U471=1,AB471)</f>
        <v>35.491052316123</v>
      </c>
      <c r="M471" t="s" s="130">
        <f>IF(O471="Lab","over","under")</f>
        <v>3307</v>
      </c>
      <c r="N471" s="169"/>
      <c r="O471" t="s" s="184">
        <v>29</v>
      </c>
      <c r="P471" s="131">
        <f>AU471</f>
        <v>35.491052316123</v>
      </c>
      <c r="Q471" s="173">
        <f>T471+U471+V471</f>
        <v>0</v>
      </c>
      <c r="R471" t="s" s="185">
        <v>27</v>
      </c>
      <c r="S471" s="131">
        <f>AO471</f>
        <v>23.8997345663156</v>
      </c>
      <c r="T471" s="169"/>
      <c r="U471" s="169"/>
      <c r="V471" s="169"/>
      <c r="W471" s="169"/>
      <c r="X471" t="s" s="130">
        <f>IF($A471=Y471,"ok","bad")</f>
        <v>2430</v>
      </c>
      <c r="Y471" t="s" s="130">
        <v>3359</v>
      </c>
      <c r="Z471" t="s" s="130">
        <v>3360</v>
      </c>
      <c r="AA471" t="s" s="186">
        <v>2365</v>
      </c>
      <c r="AB471" s="125">
        <f>100*AC471</f>
        <v>13.7875674</v>
      </c>
      <c r="AC471" s="191">
        <v>0.137875674</v>
      </c>
      <c r="AD471" t="s" s="187">
        <v>28</v>
      </c>
      <c r="AE471" s="125">
        <v>13.7340526</v>
      </c>
      <c r="AF471" s="191">
        <v>0.137340526</v>
      </c>
      <c r="AG471" s="169"/>
      <c r="AH471" s="173">
        <v>70378</v>
      </c>
      <c r="AI471" s="173">
        <v>46716</v>
      </c>
      <c r="AJ471" s="173">
        <v>143</v>
      </c>
      <c r="AK471" s="173">
        <v>5415</v>
      </c>
      <c r="AL471" s="173">
        <v>11165</v>
      </c>
      <c r="AM471" s="175">
        <f>100*AL471/$AI471</f>
        <v>23.8997345663156</v>
      </c>
      <c r="AN471" s="173">
        <f>IF(AM471&gt;$AI$8,1,0)</f>
        <v>0</v>
      </c>
      <c r="AO471" s="175">
        <f>IF($R471=AL$17,AM471,0)</f>
        <v>23.8997345663156</v>
      </c>
      <c r="AP471" s="173">
        <v>6416</v>
      </c>
      <c r="AQ471" s="175">
        <f>100*AP471/$AI471</f>
        <v>13.7340525729943</v>
      </c>
      <c r="AR471" s="173">
        <f>IF(AQ471&gt;$AI$8,1,0)</f>
        <v>0</v>
      </c>
      <c r="AS471" s="175">
        <f>IF($R471=AP$17,AQ471,0)</f>
        <v>0</v>
      </c>
      <c r="AT471" s="173">
        <v>16580</v>
      </c>
      <c r="AU471" s="175">
        <f>100*AT471/$AI471</f>
        <v>35.491052316123</v>
      </c>
      <c r="AV471" s="173">
        <f>IF(AU471&gt;$AI$8,1,0)</f>
        <v>0</v>
      </c>
      <c r="AW471" s="175">
        <f>IF($R471=AT$17,AU471,0)</f>
        <v>0</v>
      </c>
      <c r="AX471" s="173">
        <v>6441</v>
      </c>
      <c r="AY471" s="175">
        <f>100*AX471/$AI471</f>
        <v>13.7875674287182</v>
      </c>
      <c r="AZ471" s="173">
        <f>IF(AY471&gt;$AI$8,1,0)</f>
        <v>0</v>
      </c>
      <c r="BA471" s="175">
        <f>IF($R471=AX$17,AY471,0)</f>
        <v>0</v>
      </c>
      <c r="BB471" s="173">
        <v>5083</v>
      </c>
      <c r="BC471" s="175">
        <f>100*BB471/$AI471</f>
        <v>10.8806404657933</v>
      </c>
      <c r="BD471" s="173">
        <f>IF(BC471&gt;$AI$8,1,0)</f>
        <v>0</v>
      </c>
      <c r="BE471" s="175">
        <f>IF($R471=BB$17,BC471,0)</f>
        <v>0</v>
      </c>
      <c r="BF471" s="173">
        <v>0</v>
      </c>
      <c r="BG471" s="175">
        <f>100*BF471/$AI471</f>
        <v>0</v>
      </c>
      <c r="BH471" s="173">
        <f>IF(BG471&gt;$AI$8,1,0)</f>
        <v>0</v>
      </c>
      <c r="BI471" s="175">
        <f>IF($R471=BF$17,BG471,0)</f>
        <v>0</v>
      </c>
      <c r="BJ471" s="173">
        <v>0</v>
      </c>
      <c r="BK471" s="175">
        <f>100*BJ471/$AI471</f>
        <v>0</v>
      </c>
      <c r="BL471" s="173">
        <f>IF(BK471&gt;$AI$8,1,0)</f>
        <v>0</v>
      </c>
      <c r="BM471" s="175">
        <f>IF($R471=BJ$17,BK471,0)</f>
        <v>0</v>
      </c>
      <c r="BN471" s="173">
        <v>0</v>
      </c>
      <c r="BO471" s="175">
        <f>100*BN471/$AI471</f>
        <v>0</v>
      </c>
      <c r="BP471" s="173">
        <f>IF(BO471&gt;$AI$8,1,0)</f>
        <v>0</v>
      </c>
      <c r="BQ471" s="175">
        <f>IF($R471=BN$17,BO471,0)</f>
        <v>0</v>
      </c>
      <c r="BR471" s="173">
        <v>0</v>
      </c>
      <c r="BS471" s="175">
        <f>100*BR471/$AI471</f>
        <v>0</v>
      </c>
      <c r="BT471" s="173">
        <f>IF(BS471&gt;$AI$8,1,0)</f>
        <v>0</v>
      </c>
      <c r="BU471" s="175">
        <f>IF($R471=BR$17,BS471,0)</f>
        <v>0</v>
      </c>
      <c r="BV471" s="173">
        <v>0</v>
      </c>
      <c r="BW471" s="175">
        <f>100*BV471/$AI471</f>
        <v>0</v>
      </c>
      <c r="BX471" s="173">
        <f>IF(BW471&gt;$AI$8,1,0)</f>
        <v>0</v>
      </c>
      <c r="BY471" s="175">
        <f>IF($R471=BV$17,BW471,0)</f>
        <v>0</v>
      </c>
      <c r="BZ471" s="173">
        <v>0</v>
      </c>
      <c r="CA471" s="175">
        <f>100*BZ471/$AI471</f>
        <v>0</v>
      </c>
      <c r="CB471" s="173">
        <f>IF(CA471&gt;$AI$8,1,0)</f>
        <v>0</v>
      </c>
      <c r="CC471" s="175">
        <f>IF($R471=BZ$17,CA471,0)</f>
        <v>0</v>
      </c>
      <c r="CD471" s="173">
        <v>0</v>
      </c>
      <c r="CE471" s="175">
        <f>100*CD471/$AI471</f>
        <v>0</v>
      </c>
      <c r="CF471" s="173">
        <f>IF(CE471&gt;$AI$8,1,0)</f>
        <v>0</v>
      </c>
      <c r="CG471" s="175">
        <f>IF($R471=CD$17,CE471,0)</f>
        <v>0</v>
      </c>
      <c r="CH471" s="173">
        <v>0</v>
      </c>
      <c r="CI471" s="175">
        <f>100*CH471/$AI471</f>
        <v>0</v>
      </c>
      <c r="CJ471" s="173">
        <f>IF(CI471&gt;$AI$8,1,0)</f>
        <v>0</v>
      </c>
      <c r="CK471" s="175">
        <f>IF($R471=CH$17,CI471,0)</f>
        <v>0</v>
      </c>
      <c r="CL471" s="173">
        <v>0</v>
      </c>
      <c r="CM471" s="173">
        <v>0</v>
      </c>
      <c r="CN471" s="176"/>
    </row>
    <row r="472" ht="19.95" customHeight="1">
      <c r="A472" t="s" s="179">
        <v>3362</v>
      </c>
      <c r="B472" t="s" s="180">
        <v>75</v>
      </c>
      <c r="C472" t="s" s="180">
        <v>1840</v>
      </c>
      <c r="D472" t="s" s="181">
        <v>78</v>
      </c>
      <c r="E472" t="s" s="188">
        <v>79</v>
      </c>
      <c r="F472" t="s" s="146">
        <v>46</v>
      </c>
      <c r="G472" t="s" s="146">
        <v>1487</v>
      </c>
      <c r="H472" t="s" s="146">
        <v>1841</v>
      </c>
      <c r="I472" t="s" s="146">
        <v>64</v>
      </c>
      <c r="J472" t="s" s="146">
        <v>56</v>
      </c>
      <c r="K472" t="s" s="183">
        <f>_xlfn.IFS(Q472=0,O472,T472=1,R472,U472=1,AA472)</f>
        <v>27</v>
      </c>
      <c r="L472" s="189">
        <f>_xlfn.IFS(Q472=0,P472,T472=1,S472,U472=1,AB472)</f>
        <v>36.7301949938877</v>
      </c>
      <c r="M472" t="s" s="146">
        <f>IF(O472="Lab","over","under")</f>
        <v>3307</v>
      </c>
      <c r="N472" s="138"/>
      <c r="O472" t="s" s="184">
        <v>27</v>
      </c>
      <c r="P472" s="147">
        <f>AM472</f>
        <v>36.7301949938877</v>
      </c>
      <c r="Q472" s="145">
        <f>T472+U472+V472</f>
        <v>0</v>
      </c>
      <c r="R472" t="s" s="185">
        <v>29</v>
      </c>
      <c r="S472" s="147">
        <f>AW472</f>
        <v>25.8281729092767</v>
      </c>
      <c r="T472" s="138"/>
      <c r="U472" s="138"/>
      <c r="V472" s="138"/>
      <c r="W472" s="138"/>
      <c r="X472" t="s" s="146">
        <f>IF($A472=Y472,"ok","bad")</f>
        <v>2430</v>
      </c>
      <c r="Y472" t="s" s="146">
        <v>3362</v>
      </c>
      <c r="Z472" t="s" s="146">
        <v>1840</v>
      </c>
      <c r="AA472" t="s" s="186">
        <v>2365</v>
      </c>
      <c r="AB472" s="141">
        <f>100*AC472</f>
        <v>18.719814</v>
      </c>
      <c r="AC472" s="190">
        <v>0.18719814</v>
      </c>
      <c r="AD472" t="s" s="187">
        <v>28</v>
      </c>
      <c r="AE472" s="141">
        <v>13.6315357</v>
      </c>
      <c r="AF472" s="190">
        <v>0.136315357</v>
      </c>
      <c r="AG472" s="138"/>
      <c r="AH472" s="145">
        <v>73708</v>
      </c>
      <c r="AI472" s="145">
        <v>49899</v>
      </c>
      <c r="AJ472" s="145">
        <v>151</v>
      </c>
      <c r="AK472" s="145">
        <v>5440</v>
      </c>
      <c r="AL472" s="145">
        <v>18328</v>
      </c>
      <c r="AM472" s="148">
        <f>100*AL472/$AI472</f>
        <v>36.7301949938877</v>
      </c>
      <c r="AN472" s="145">
        <f>IF(AM472&gt;$AI$8,1,0)</f>
        <v>0</v>
      </c>
      <c r="AO472" s="148">
        <f>IF($R472=AL$17,AM472,0)</f>
        <v>0</v>
      </c>
      <c r="AP472" s="145">
        <v>6802</v>
      </c>
      <c r="AQ472" s="148">
        <f>100*AP472/$AI472</f>
        <v>13.6315357021183</v>
      </c>
      <c r="AR472" s="145">
        <f>IF(AQ472&gt;$AI$8,1,0)</f>
        <v>0</v>
      </c>
      <c r="AS472" s="148">
        <f>IF($R472=AP$17,AQ472,0)</f>
        <v>0</v>
      </c>
      <c r="AT472" s="145">
        <v>12888</v>
      </c>
      <c r="AU472" s="148">
        <f>100*AT472/$AI472</f>
        <v>25.8281729092767</v>
      </c>
      <c r="AV472" s="145">
        <f>IF(AU472&gt;$AI$8,1,0)</f>
        <v>0</v>
      </c>
      <c r="AW472" s="148">
        <f>IF($R472=AT$17,AU472,0)</f>
        <v>25.8281729092767</v>
      </c>
      <c r="AX472" s="145">
        <v>9341</v>
      </c>
      <c r="AY472" s="148">
        <f>100*AX472/$AI472</f>
        <v>18.7198140243291</v>
      </c>
      <c r="AZ472" s="145">
        <f>IF(AY472&gt;$AI$8,1,0)</f>
        <v>0</v>
      </c>
      <c r="BA472" s="148">
        <f>IF($R472=AX$17,AY472,0)</f>
        <v>0</v>
      </c>
      <c r="BB472" s="145">
        <v>2033</v>
      </c>
      <c r="BC472" s="148">
        <f>100*BB472/$AI472</f>
        <v>4.07422994448787</v>
      </c>
      <c r="BD472" s="145">
        <f>IF(BC472&gt;$AI$8,1,0)</f>
        <v>0</v>
      </c>
      <c r="BE472" s="148">
        <f>IF($R472=BB$17,BC472,0)</f>
        <v>0</v>
      </c>
      <c r="BF472" s="145">
        <v>0</v>
      </c>
      <c r="BG472" s="148">
        <f>100*BF472/$AI472</f>
        <v>0</v>
      </c>
      <c r="BH472" s="145">
        <f>IF(BG472&gt;$AI$8,1,0)</f>
        <v>0</v>
      </c>
      <c r="BI472" s="148">
        <f>IF($R472=BF$17,BG472,0)</f>
        <v>0</v>
      </c>
      <c r="BJ472" s="145">
        <v>0</v>
      </c>
      <c r="BK472" s="148">
        <f>100*BJ472/$AI472</f>
        <v>0</v>
      </c>
      <c r="BL472" s="145">
        <f>IF(BK472&gt;$AI$8,1,0)</f>
        <v>0</v>
      </c>
      <c r="BM472" s="148">
        <f>IF($R472=BJ$17,BK472,0)</f>
        <v>0</v>
      </c>
      <c r="BN472" s="145">
        <v>0</v>
      </c>
      <c r="BO472" s="148">
        <f>100*BN472/$AI472</f>
        <v>0</v>
      </c>
      <c r="BP472" s="145">
        <f>IF(BO472&gt;$AI$8,1,0)</f>
        <v>0</v>
      </c>
      <c r="BQ472" s="148">
        <f>IF($R472=BN$17,BO472,0)</f>
        <v>0</v>
      </c>
      <c r="BR472" s="145">
        <v>0</v>
      </c>
      <c r="BS472" s="148">
        <f>100*BR472/$AI472</f>
        <v>0</v>
      </c>
      <c r="BT472" s="145">
        <f>IF(BS472&gt;$AI$8,1,0)</f>
        <v>0</v>
      </c>
      <c r="BU472" s="148">
        <f>IF($R472=BR$17,BS472,0)</f>
        <v>0</v>
      </c>
      <c r="BV472" s="145">
        <v>0</v>
      </c>
      <c r="BW472" s="148">
        <f>100*BV472/$AI472</f>
        <v>0</v>
      </c>
      <c r="BX472" s="145">
        <f>IF(BW472&gt;$AI$8,1,0)</f>
        <v>0</v>
      </c>
      <c r="BY472" s="148">
        <f>IF($R472=BV$17,BW472,0)</f>
        <v>0</v>
      </c>
      <c r="BZ472" s="145">
        <v>0</v>
      </c>
      <c r="CA472" s="148">
        <f>100*BZ472/$AI472</f>
        <v>0</v>
      </c>
      <c r="CB472" s="145">
        <f>IF(CA472&gt;$AI$8,1,0)</f>
        <v>0</v>
      </c>
      <c r="CC472" s="148">
        <f>IF($R472=BZ$17,CA472,0)</f>
        <v>0</v>
      </c>
      <c r="CD472" s="145">
        <v>0</v>
      </c>
      <c r="CE472" s="148">
        <f>100*CD472/$AI472</f>
        <v>0</v>
      </c>
      <c r="CF472" s="145">
        <f>IF(CE472&gt;$AI$8,1,0)</f>
        <v>0</v>
      </c>
      <c r="CG472" s="148">
        <f>IF($R472=CD$17,CE472,0)</f>
        <v>0</v>
      </c>
      <c r="CH472" s="145">
        <v>0</v>
      </c>
      <c r="CI472" s="148">
        <f>100*CH472/$AI472</f>
        <v>0</v>
      </c>
      <c r="CJ472" s="145">
        <f>IF(CI472&gt;$AI$8,1,0)</f>
        <v>0</v>
      </c>
      <c r="CK472" s="148">
        <f>IF($R472=CH$17,CI472,0)</f>
        <v>0</v>
      </c>
      <c r="CL472" s="145">
        <v>0</v>
      </c>
      <c r="CM472" s="145">
        <v>0</v>
      </c>
      <c r="CN472" s="149"/>
    </row>
    <row r="473" ht="15.75" customHeight="1">
      <c r="A473" t="s" s="179">
        <v>3363</v>
      </c>
      <c r="B473" t="s" s="180">
        <v>75</v>
      </c>
      <c r="C473" t="s" s="180">
        <v>122</v>
      </c>
      <c r="D473" t="s" s="181">
        <v>78</v>
      </c>
      <c r="E473" t="s" s="182">
        <v>79</v>
      </c>
      <c r="F473" t="s" s="130">
        <v>46</v>
      </c>
      <c r="G473" t="s" s="130">
        <v>124</v>
      </c>
      <c r="H473" t="s" s="130">
        <v>125</v>
      </c>
      <c r="I473" t="s" s="130">
        <v>49</v>
      </c>
      <c r="J473" t="s" s="130">
        <v>56</v>
      </c>
      <c r="K473" t="s" s="183">
        <f>_xlfn.IFS(Q473=0,O473,T473=1,R473,U473=1,AA473)</f>
        <v>27</v>
      </c>
      <c r="L473" s="189">
        <f>_xlfn.IFS(Q473=0,P473,T473=1,S473,U473=1,AB473)</f>
        <v>40.1918158567775</v>
      </c>
      <c r="M473" t="s" s="130">
        <f>IF(O473="Lab","over","under")</f>
        <v>3307</v>
      </c>
      <c r="N473" s="169"/>
      <c r="O473" t="s" s="184">
        <v>27</v>
      </c>
      <c r="P473" s="131">
        <f>AM473</f>
        <v>40.1918158567775</v>
      </c>
      <c r="Q473" s="173">
        <f>T473+U473+V473</f>
        <v>0</v>
      </c>
      <c r="R473" t="s" s="185">
        <v>29</v>
      </c>
      <c r="S473" s="131">
        <f>AW473</f>
        <v>18.0252100840336</v>
      </c>
      <c r="T473" s="169"/>
      <c r="U473" s="169"/>
      <c r="V473" s="169"/>
      <c r="W473" s="169"/>
      <c r="X473" t="s" s="130">
        <f>IF($A473=Y473,"ok","bad")</f>
        <v>2430</v>
      </c>
      <c r="Y473" t="s" s="130">
        <v>3363</v>
      </c>
      <c r="Z473" t="s" s="130">
        <v>122</v>
      </c>
      <c r="AA473" t="s" s="186">
        <v>28</v>
      </c>
      <c r="AB473" s="125">
        <f>100*AC473</f>
        <v>17.8699306</v>
      </c>
      <c r="AC473" s="191">
        <v>0.178699306</v>
      </c>
      <c r="AD473" t="s" s="187">
        <v>2365</v>
      </c>
      <c r="AE473" s="125">
        <v>13.5020095</v>
      </c>
      <c r="AF473" s="191">
        <v>0.135020095</v>
      </c>
      <c r="AG473" s="169"/>
      <c r="AH473" s="173">
        <v>77969</v>
      </c>
      <c r="AI473" s="173">
        <v>54740</v>
      </c>
      <c r="AJ473" s="173">
        <v>214</v>
      </c>
      <c r="AK473" s="173">
        <v>12134</v>
      </c>
      <c r="AL473" s="173">
        <v>22001</v>
      </c>
      <c r="AM473" s="175">
        <f>100*AL473/$AI473</f>
        <v>40.1918158567775</v>
      </c>
      <c r="AN473" s="173">
        <f>IF(AM473&gt;$AI$8,1,0)</f>
        <v>0</v>
      </c>
      <c r="AO473" s="175">
        <f>IF($R473=AL$17,AM473,0)</f>
        <v>0</v>
      </c>
      <c r="AP473" s="173">
        <v>9782</v>
      </c>
      <c r="AQ473" s="175">
        <f>100*AP473/$AI473</f>
        <v>17.869930580928</v>
      </c>
      <c r="AR473" s="173">
        <f>IF(AQ473&gt;$AI$8,1,0)</f>
        <v>0</v>
      </c>
      <c r="AS473" s="175">
        <f>IF($R473=AP$17,AQ473,0)</f>
        <v>0</v>
      </c>
      <c r="AT473" s="173">
        <v>9867</v>
      </c>
      <c r="AU473" s="175">
        <f>100*AT473/$AI473</f>
        <v>18.0252100840336</v>
      </c>
      <c r="AV473" s="173">
        <f>IF(AU473&gt;$AI$8,1,0)</f>
        <v>0</v>
      </c>
      <c r="AW473" s="175">
        <f>IF($R473=AT$17,AU473,0)</f>
        <v>18.0252100840336</v>
      </c>
      <c r="AX473" s="173">
        <v>7391</v>
      </c>
      <c r="AY473" s="175">
        <f>100*AX473/$AI473</f>
        <v>13.502009499452</v>
      </c>
      <c r="AZ473" s="173">
        <f>IF(AY473&gt;$AI$8,1,0)</f>
        <v>0</v>
      </c>
      <c r="BA473" s="175">
        <f>IF($R473=AX$17,AY473,0)</f>
        <v>0</v>
      </c>
      <c r="BB473" s="173">
        <v>5515</v>
      </c>
      <c r="BC473" s="175">
        <f>100*BB473/$AI473</f>
        <v>10.0748995250274</v>
      </c>
      <c r="BD473" s="173">
        <f>IF(BC473&gt;$AI$8,1,0)</f>
        <v>0</v>
      </c>
      <c r="BE473" s="175">
        <f>IF($R473=BB$17,BC473,0)</f>
        <v>0</v>
      </c>
      <c r="BF473" s="173">
        <v>0</v>
      </c>
      <c r="BG473" s="175">
        <f>100*BF473/$AI473</f>
        <v>0</v>
      </c>
      <c r="BH473" s="173">
        <f>IF(BG473&gt;$AI$8,1,0)</f>
        <v>0</v>
      </c>
      <c r="BI473" s="175">
        <f>IF($R473=BF$17,BG473,0)</f>
        <v>0</v>
      </c>
      <c r="BJ473" s="173">
        <v>0</v>
      </c>
      <c r="BK473" s="175">
        <f>100*BJ473/$AI473</f>
        <v>0</v>
      </c>
      <c r="BL473" s="173">
        <f>IF(BK473&gt;$AI$8,1,0)</f>
        <v>0</v>
      </c>
      <c r="BM473" s="175">
        <f>IF($R473=BJ$17,BK473,0)</f>
        <v>0</v>
      </c>
      <c r="BN473" s="173">
        <v>0</v>
      </c>
      <c r="BO473" s="175">
        <f>100*BN473/$AI473</f>
        <v>0</v>
      </c>
      <c r="BP473" s="173">
        <f>IF(BO473&gt;$AI$8,1,0)</f>
        <v>0</v>
      </c>
      <c r="BQ473" s="175">
        <f>IF($R473=BN$17,BO473,0)</f>
        <v>0</v>
      </c>
      <c r="BR473" s="173">
        <v>0</v>
      </c>
      <c r="BS473" s="175">
        <f>100*BR473/$AI473</f>
        <v>0</v>
      </c>
      <c r="BT473" s="173">
        <f>IF(BS473&gt;$AI$8,1,0)</f>
        <v>0</v>
      </c>
      <c r="BU473" s="175">
        <f>IF($R473=BR$17,BS473,0)</f>
        <v>0</v>
      </c>
      <c r="BV473" s="173">
        <v>0</v>
      </c>
      <c r="BW473" s="175">
        <f>100*BV473/$AI473</f>
        <v>0</v>
      </c>
      <c r="BX473" s="173">
        <f>IF(BW473&gt;$AI$8,1,0)</f>
        <v>0</v>
      </c>
      <c r="BY473" s="175">
        <f>IF($R473=BV$17,BW473,0)</f>
        <v>0</v>
      </c>
      <c r="BZ473" s="173">
        <v>0</v>
      </c>
      <c r="CA473" s="175">
        <f>100*BZ473/$AI473</f>
        <v>0</v>
      </c>
      <c r="CB473" s="173">
        <f>IF(CA473&gt;$AI$8,1,0)</f>
        <v>0</v>
      </c>
      <c r="CC473" s="175">
        <f>IF($R473=BZ$17,CA473,0)</f>
        <v>0</v>
      </c>
      <c r="CD473" s="173">
        <v>0</v>
      </c>
      <c r="CE473" s="175">
        <f>100*CD473/$AI473</f>
        <v>0</v>
      </c>
      <c r="CF473" s="173">
        <f>IF(CE473&gt;$AI$8,1,0)</f>
        <v>0</v>
      </c>
      <c r="CG473" s="175">
        <f>IF($R473=CD$17,CE473,0)</f>
        <v>0</v>
      </c>
      <c r="CH473" s="173">
        <v>0</v>
      </c>
      <c r="CI473" s="175">
        <f>100*CH473/$AI473</f>
        <v>0</v>
      </c>
      <c r="CJ473" s="173">
        <f>IF(CI473&gt;$AI$8,1,0)</f>
        <v>0</v>
      </c>
      <c r="CK473" s="175">
        <f>IF($R473=CH$17,CI473,0)</f>
        <v>0</v>
      </c>
      <c r="CL473" s="173">
        <v>503</v>
      </c>
      <c r="CM473" s="173">
        <v>0</v>
      </c>
      <c r="CN473" s="176"/>
    </row>
    <row r="474" ht="15.75" customHeight="1">
      <c r="A474" t="s" s="179">
        <v>3364</v>
      </c>
      <c r="B474" t="s" s="180">
        <v>84</v>
      </c>
      <c r="C474" t="s" s="180">
        <v>3365</v>
      </c>
      <c r="D474" t="s" s="181">
        <v>86</v>
      </c>
      <c r="E474" t="s" s="188">
        <v>79</v>
      </c>
      <c r="F474" t="s" s="146">
        <v>46</v>
      </c>
      <c r="G474" t="s" s="146">
        <v>269</v>
      </c>
      <c r="H474" t="s" s="146">
        <v>130</v>
      </c>
      <c r="I474" t="s" s="146">
        <v>49</v>
      </c>
      <c r="J474" t="s" s="146">
        <v>56</v>
      </c>
      <c r="K474" t="s" s="183">
        <f>_xlfn.IFS(Q474=0,O474,T474=1,R474,U474=1,AA474)</f>
        <v>27</v>
      </c>
      <c r="L474" s="189">
        <f>_xlfn.IFS(Q474=0,P474,T474=1,S474,U474=1,AB474)</f>
        <v>34.127737014307</v>
      </c>
      <c r="M474" t="s" s="146">
        <f>IF(O474="Lab","over","under")</f>
        <v>3307</v>
      </c>
      <c r="N474" s="138"/>
      <c r="O474" t="s" s="184">
        <v>27</v>
      </c>
      <c r="P474" s="147">
        <f>AM474</f>
        <v>34.127737014307</v>
      </c>
      <c r="Q474" s="145">
        <f>T474+U474+V474</f>
        <v>0</v>
      </c>
      <c r="R474" t="s" s="185">
        <v>29</v>
      </c>
      <c r="S474" s="147">
        <f>AW474</f>
        <v>30.9836795539465</v>
      </c>
      <c r="T474" s="138"/>
      <c r="U474" s="138"/>
      <c r="V474" s="138"/>
      <c r="W474" s="138"/>
      <c r="X474" t="s" s="146">
        <f>IF($A474=Y474,"ok","bad")</f>
        <v>2430</v>
      </c>
      <c r="Y474" t="s" s="146">
        <v>3364</v>
      </c>
      <c r="Z474" t="s" s="146">
        <v>3365</v>
      </c>
      <c r="AA474" t="s" s="186">
        <v>2365</v>
      </c>
      <c r="AB474" s="141">
        <f>100*AC474</f>
        <v>17.7550191</v>
      </c>
      <c r="AC474" s="190">
        <v>0.177550191</v>
      </c>
      <c r="AD474" t="s" s="187">
        <v>28</v>
      </c>
      <c r="AE474" s="141">
        <v>13.4338761</v>
      </c>
      <c r="AF474" s="190">
        <v>0.134338761</v>
      </c>
      <c r="AG474" s="138"/>
      <c r="AH474" s="145">
        <v>76677</v>
      </c>
      <c r="AI474" s="145">
        <v>51653</v>
      </c>
      <c r="AJ474" s="145">
        <v>209</v>
      </c>
      <c r="AK474" s="145">
        <v>1624</v>
      </c>
      <c r="AL474" s="145">
        <v>17628</v>
      </c>
      <c r="AM474" s="148">
        <f>100*AL474/$AI474</f>
        <v>34.127737014307</v>
      </c>
      <c r="AN474" s="145">
        <f>IF(AM474&gt;$AI$8,1,0)</f>
        <v>0</v>
      </c>
      <c r="AO474" s="148">
        <f>IF($R474=AL$17,AM474,0)</f>
        <v>0</v>
      </c>
      <c r="AP474" s="145">
        <v>6939</v>
      </c>
      <c r="AQ474" s="148">
        <f>100*AP474/$AI474</f>
        <v>13.4338760575378</v>
      </c>
      <c r="AR474" s="145">
        <f>IF(AQ474&gt;$AI$8,1,0)</f>
        <v>0</v>
      </c>
      <c r="AS474" s="148">
        <f>IF($R474=AP$17,AQ474,0)</f>
        <v>0</v>
      </c>
      <c r="AT474" s="145">
        <v>16004</v>
      </c>
      <c r="AU474" s="148">
        <f>100*AT474/$AI474</f>
        <v>30.9836795539465</v>
      </c>
      <c r="AV474" s="145">
        <f>IF(AU474&gt;$AI$8,1,0)</f>
        <v>0</v>
      </c>
      <c r="AW474" s="148">
        <f>IF($R474=AT$17,AU474,0)</f>
        <v>30.9836795539465</v>
      </c>
      <c r="AX474" s="145">
        <v>9171</v>
      </c>
      <c r="AY474" s="148">
        <f>100*AX474/$AI474</f>
        <v>17.7550190695603</v>
      </c>
      <c r="AZ474" s="145">
        <f>IF(AY474&gt;$AI$8,1,0)</f>
        <v>0</v>
      </c>
      <c r="BA474" s="148">
        <f>IF($R474=AX$17,AY474,0)</f>
        <v>0</v>
      </c>
      <c r="BB474" s="145">
        <v>1911</v>
      </c>
      <c r="BC474" s="148">
        <f>100*BB474/$AI474</f>
        <v>3.69968830464833</v>
      </c>
      <c r="BD474" s="145">
        <f>IF(BC474&gt;$AI$8,1,0)</f>
        <v>0</v>
      </c>
      <c r="BE474" s="148">
        <f>IF($R474=BB$17,BC474,0)</f>
        <v>0</v>
      </c>
      <c r="BF474" s="145">
        <v>0</v>
      </c>
      <c r="BG474" s="148">
        <f>100*BF474/$AI474</f>
        <v>0</v>
      </c>
      <c r="BH474" s="145">
        <f>IF(BG474&gt;$AI$8,1,0)</f>
        <v>0</v>
      </c>
      <c r="BI474" s="148">
        <f>IF($R474=BF$17,BG474,0)</f>
        <v>0</v>
      </c>
      <c r="BJ474" s="145">
        <v>0</v>
      </c>
      <c r="BK474" s="148">
        <f>100*BJ474/$AI474</f>
        <v>0</v>
      </c>
      <c r="BL474" s="145">
        <f>IF(BK474&gt;$AI$8,1,0)</f>
        <v>0</v>
      </c>
      <c r="BM474" s="148">
        <f>IF($R474=BJ$17,BK474,0)</f>
        <v>0</v>
      </c>
      <c r="BN474" s="145">
        <v>0</v>
      </c>
      <c r="BO474" s="148">
        <f>100*BN474/$AI474</f>
        <v>0</v>
      </c>
      <c r="BP474" s="145">
        <f>IF(BO474&gt;$AI$8,1,0)</f>
        <v>0</v>
      </c>
      <c r="BQ474" s="148">
        <f>IF($R474=BN$17,BO474,0)</f>
        <v>0</v>
      </c>
      <c r="BR474" s="145">
        <v>0</v>
      </c>
      <c r="BS474" s="148">
        <f>100*BR474/$AI474</f>
        <v>0</v>
      </c>
      <c r="BT474" s="145">
        <f>IF(BS474&gt;$AI$8,1,0)</f>
        <v>0</v>
      </c>
      <c r="BU474" s="148">
        <f>IF($R474=BR$17,BS474,0)</f>
        <v>0</v>
      </c>
      <c r="BV474" s="145">
        <v>0</v>
      </c>
      <c r="BW474" s="148">
        <f>100*BV474/$AI474</f>
        <v>0</v>
      </c>
      <c r="BX474" s="145">
        <f>IF(BW474&gt;$AI$8,1,0)</f>
        <v>0</v>
      </c>
      <c r="BY474" s="148">
        <f>IF($R474=BV$17,BW474,0)</f>
        <v>0</v>
      </c>
      <c r="BZ474" s="145">
        <v>0</v>
      </c>
      <c r="CA474" s="148">
        <f>100*BZ474/$AI474</f>
        <v>0</v>
      </c>
      <c r="CB474" s="145">
        <f>IF(CA474&gt;$AI$8,1,0)</f>
        <v>0</v>
      </c>
      <c r="CC474" s="148">
        <f>IF($R474=BZ$17,CA474,0)</f>
        <v>0</v>
      </c>
      <c r="CD474" s="145">
        <v>0</v>
      </c>
      <c r="CE474" s="148">
        <f>100*CD474/$AI474</f>
        <v>0</v>
      </c>
      <c r="CF474" s="145">
        <f>IF(CE474&gt;$AI$8,1,0)</f>
        <v>0</v>
      </c>
      <c r="CG474" s="148">
        <f>IF($R474=CD$17,CE474,0)</f>
        <v>0</v>
      </c>
      <c r="CH474" s="145">
        <v>0</v>
      </c>
      <c r="CI474" s="148">
        <f>100*CH474/$AI474</f>
        <v>0</v>
      </c>
      <c r="CJ474" s="145">
        <f>IF(CI474&gt;$AI$8,1,0)</f>
        <v>0</v>
      </c>
      <c r="CK474" s="148">
        <f>IF($R474=CH$17,CI474,0)</f>
        <v>0</v>
      </c>
      <c r="CL474" s="145">
        <v>0</v>
      </c>
      <c r="CM474" s="145">
        <v>0</v>
      </c>
      <c r="CN474" s="149"/>
    </row>
    <row r="475" ht="15.75" customHeight="1">
      <c r="A475" t="s" s="179">
        <v>3366</v>
      </c>
      <c r="B475" t="s" s="180">
        <v>75</v>
      </c>
      <c r="C475" t="s" s="180">
        <v>1804</v>
      </c>
      <c r="D475" t="s" s="181">
        <v>78</v>
      </c>
      <c r="E475" t="s" s="182">
        <v>79</v>
      </c>
      <c r="F475" t="s" s="130">
        <v>46</v>
      </c>
      <c r="G475" t="s" s="130">
        <v>592</v>
      </c>
      <c r="H475" t="s" s="130">
        <v>1805</v>
      </c>
      <c r="I475" t="s" s="130">
        <v>49</v>
      </c>
      <c r="J475" t="s" s="130">
        <v>56</v>
      </c>
      <c r="K475" t="s" s="183">
        <f>_xlfn.IFS(Q475=0,O475,T475=1,R475,U475=1,AA475)</f>
        <v>27</v>
      </c>
      <c r="L475" s="189">
        <f>_xlfn.IFS(Q475=0,P475,T475=1,S475,U475=1,AB475)</f>
        <v>38.2193853231923</v>
      </c>
      <c r="M475" t="s" s="130">
        <f>IF(O475="Lab","over","under")</f>
        <v>3307</v>
      </c>
      <c r="N475" s="169"/>
      <c r="O475" t="s" s="184">
        <v>27</v>
      </c>
      <c r="P475" s="131">
        <f>AM475</f>
        <v>38.2193853231923</v>
      </c>
      <c r="Q475" s="173">
        <f>T475+U475+V475</f>
        <v>0</v>
      </c>
      <c r="R475" t="s" s="185">
        <v>29</v>
      </c>
      <c r="S475" s="131">
        <f>AW475</f>
        <v>22.4131142105154</v>
      </c>
      <c r="T475" s="169"/>
      <c r="U475" s="169"/>
      <c r="V475" s="169"/>
      <c r="W475" s="169"/>
      <c r="X475" t="s" s="130">
        <f>IF($A475=Y475,"ok","bad")</f>
        <v>2430</v>
      </c>
      <c r="Y475" t="s" s="130">
        <v>3366</v>
      </c>
      <c r="Z475" t="s" s="130">
        <v>1804</v>
      </c>
      <c r="AA475" t="s" s="186">
        <v>28</v>
      </c>
      <c r="AB475" s="125">
        <f>100*AC475</f>
        <v>20.6474209</v>
      </c>
      <c r="AC475" s="191">
        <v>0.206474209</v>
      </c>
      <c r="AD475" t="s" s="187">
        <v>2365</v>
      </c>
      <c r="AE475" s="125">
        <v>13.3027998</v>
      </c>
      <c r="AF475" s="191">
        <v>0.133027998</v>
      </c>
      <c r="AG475" s="169"/>
      <c r="AH475" s="173">
        <v>73610</v>
      </c>
      <c r="AI475" s="173">
        <v>48253</v>
      </c>
      <c r="AJ475" s="173">
        <v>156</v>
      </c>
      <c r="AK475" s="173">
        <v>7627</v>
      </c>
      <c r="AL475" s="173">
        <v>18442</v>
      </c>
      <c r="AM475" s="175">
        <f>100*AL475/$AI475</f>
        <v>38.2193853231923</v>
      </c>
      <c r="AN475" s="173">
        <f>IF(AM475&gt;$AI$8,1,0)</f>
        <v>0</v>
      </c>
      <c r="AO475" s="175">
        <f>IF($R475=AL$17,AM475,0)</f>
        <v>0</v>
      </c>
      <c r="AP475" s="173">
        <v>9963</v>
      </c>
      <c r="AQ475" s="175">
        <f>100*AP475/$AI475</f>
        <v>20.647420885748</v>
      </c>
      <c r="AR475" s="173">
        <f>IF(AQ475&gt;$AI$8,1,0)</f>
        <v>0</v>
      </c>
      <c r="AS475" s="175">
        <f>IF($R475=AP$17,AQ475,0)</f>
        <v>0</v>
      </c>
      <c r="AT475" s="173">
        <v>10815</v>
      </c>
      <c r="AU475" s="175">
        <f>100*AT475/$AI475</f>
        <v>22.4131142105154</v>
      </c>
      <c r="AV475" s="173">
        <f>IF(AU475&gt;$AI$8,1,0)</f>
        <v>0</v>
      </c>
      <c r="AW475" s="175">
        <f>IF($R475=AT$17,AU475,0)</f>
        <v>22.4131142105154</v>
      </c>
      <c r="AX475" s="173">
        <v>6419</v>
      </c>
      <c r="AY475" s="175">
        <f>100*AX475/$AI475</f>
        <v>13.3027998259176</v>
      </c>
      <c r="AZ475" s="173">
        <f>IF(AY475&gt;$AI$8,1,0)</f>
        <v>0</v>
      </c>
      <c r="BA475" s="175">
        <f>IF($R475=AX$17,AY475,0)</f>
        <v>0</v>
      </c>
      <c r="BB475" s="173">
        <v>1954</v>
      </c>
      <c r="BC475" s="175">
        <f>100*BB475/$AI475</f>
        <v>4.04948915093362</v>
      </c>
      <c r="BD475" s="173">
        <f>IF(BC475&gt;$AI$8,1,0)</f>
        <v>0</v>
      </c>
      <c r="BE475" s="175">
        <f>IF($R475=BB$17,BC475,0)</f>
        <v>0</v>
      </c>
      <c r="BF475" s="173">
        <v>0</v>
      </c>
      <c r="BG475" s="175">
        <f>100*BF475/$AI475</f>
        <v>0</v>
      </c>
      <c r="BH475" s="173">
        <f>IF(BG475&gt;$AI$8,1,0)</f>
        <v>0</v>
      </c>
      <c r="BI475" s="175">
        <f>IF($R475=BF$17,BG475,0)</f>
        <v>0</v>
      </c>
      <c r="BJ475" s="173">
        <v>0</v>
      </c>
      <c r="BK475" s="175">
        <f>100*BJ475/$AI475</f>
        <v>0</v>
      </c>
      <c r="BL475" s="173">
        <f>IF(BK475&gt;$AI$8,1,0)</f>
        <v>0</v>
      </c>
      <c r="BM475" s="175">
        <f>IF($R475=BJ$17,BK475,0)</f>
        <v>0</v>
      </c>
      <c r="BN475" s="173">
        <v>0</v>
      </c>
      <c r="BO475" s="175">
        <f>100*BN475/$AI475</f>
        <v>0</v>
      </c>
      <c r="BP475" s="173">
        <f>IF(BO475&gt;$AI$8,1,0)</f>
        <v>0</v>
      </c>
      <c r="BQ475" s="175">
        <f>IF($R475=BN$17,BO475,0)</f>
        <v>0</v>
      </c>
      <c r="BR475" s="173">
        <v>0</v>
      </c>
      <c r="BS475" s="175">
        <f>100*BR475/$AI475</f>
        <v>0</v>
      </c>
      <c r="BT475" s="173">
        <f>IF(BS475&gt;$AI$8,1,0)</f>
        <v>0</v>
      </c>
      <c r="BU475" s="175">
        <f>IF($R475=BR$17,BS475,0)</f>
        <v>0</v>
      </c>
      <c r="BV475" s="173">
        <v>0</v>
      </c>
      <c r="BW475" s="175">
        <f>100*BV475/$AI475</f>
        <v>0</v>
      </c>
      <c r="BX475" s="173">
        <f>IF(BW475&gt;$AI$8,1,0)</f>
        <v>0</v>
      </c>
      <c r="BY475" s="175">
        <f>IF($R475=BV$17,BW475,0)</f>
        <v>0</v>
      </c>
      <c r="BZ475" s="173">
        <v>0</v>
      </c>
      <c r="CA475" s="175">
        <f>100*BZ475/$AI475</f>
        <v>0</v>
      </c>
      <c r="CB475" s="173">
        <f>IF(CA475&gt;$AI$8,1,0)</f>
        <v>0</v>
      </c>
      <c r="CC475" s="175">
        <f>IF($R475=BZ$17,CA475,0)</f>
        <v>0</v>
      </c>
      <c r="CD475" s="173">
        <v>0</v>
      </c>
      <c r="CE475" s="175">
        <f>100*CD475/$AI475</f>
        <v>0</v>
      </c>
      <c r="CF475" s="173">
        <f>IF(CE475&gt;$AI$8,1,0)</f>
        <v>0</v>
      </c>
      <c r="CG475" s="175">
        <f>IF($R475=CD$17,CE475,0)</f>
        <v>0</v>
      </c>
      <c r="CH475" s="173">
        <v>0</v>
      </c>
      <c r="CI475" s="175">
        <f>100*CH475/$AI475</f>
        <v>0</v>
      </c>
      <c r="CJ475" s="173">
        <f>IF(CI475&gt;$AI$8,1,0)</f>
        <v>0</v>
      </c>
      <c r="CK475" s="175">
        <f>IF($R475=CH$17,CI475,0)</f>
        <v>0</v>
      </c>
      <c r="CL475" s="173">
        <v>445</v>
      </c>
      <c r="CM475" s="173">
        <v>0</v>
      </c>
      <c r="CN475" s="176"/>
    </row>
    <row r="476" ht="15.75" customHeight="1">
      <c r="A476" t="s" s="179">
        <v>3367</v>
      </c>
      <c r="B476" t="s" s="180">
        <v>75</v>
      </c>
      <c r="C476" t="s" s="180">
        <v>851</v>
      </c>
      <c r="D476" t="s" s="181">
        <v>78</v>
      </c>
      <c r="E476" t="s" s="188">
        <v>79</v>
      </c>
      <c r="F476" t="s" s="146">
        <v>80</v>
      </c>
      <c r="G476" t="s" s="146">
        <v>345</v>
      </c>
      <c r="H476" t="s" s="146">
        <v>171</v>
      </c>
      <c r="I476" t="s" s="146">
        <v>64</v>
      </c>
      <c r="J476" t="s" s="146">
        <v>1762</v>
      </c>
      <c r="K476" t="s" s="183">
        <f>_xlfn.IFS(Q476=0,O476,T476=1,R476,U476=1,AA476)</f>
        <v>29</v>
      </c>
      <c r="L476" s="189">
        <f>_xlfn.IFS(Q476=0,P476,T476=1,S476,U476=1,AB476)</f>
        <v>34.4032744506678</v>
      </c>
      <c r="M476" t="s" s="146">
        <f>IF(O476="Lab","over","under")</f>
        <v>3307</v>
      </c>
      <c r="N476" s="138"/>
      <c r="O476" t="s" s="184">
        <v>29</v>
      </c>
      <c r="P476" s="147">
        <f>AU476</f>
        <v>34.4032744506678</v>
      </c>
      <c r="Q476" s="145">
        <f>T476+U476+V476</f>
        <v>0</v>
      </c>
      <c r="R476" t="s" s="185">
        <v>27</v>
      </c>
      <c r="S476" s="147">
        <f>AO476</f>
        <v>31.0728134424817</v>
      </c>
      <c r="T476" s="138"/>
      <c r="U476" s="138"/>
      <c r="V476" s="138"/>
      <c r="W476" s="138"/>
      <c r="X476" t="s" s="146">
        <f>IF($A476=Y476,"ok","bad")</f>
        <v>2430</v>
      </c>
      <c r="Y476" t="s" s="146">
        <v>3367</v>
      </c>
      <c r="Z476" t="s" s="146">
        <v>851</v>
      </c>
      <c r="AA476" t="s" s="186">
        <v>28</v>
      </c>
      <c r="AB476" s="141">
        <f>100*AC476</f>
        <v>15.0904782</v>
      </c>
      <c r="AC476" s="190">
        <v>0.150904782</v>
      </c>
      <c r="AD476" t="s" s="187">
        <v>2365</v>
      </c>
      <c r="AE476" s="141">
        <v>13.250754</v>
      </c>
      <c r="AF476" s="190">
        <v>0.13250754</v>
      </c>
      <c r="AG476" s="138"/>
      <c r="AH476" s="145">
        <v>69965</v>
      </c>
      <c r="AI476" s="145">
        <v>46420</v>
      </c>
      <c r="AJ476" s="145">
        <v>130</v>
      </c>
      <c r="AK476" s="145">
        <v>1546</v>
      </c>
      <c r="AL476" s="145">
        <v>14424</v>
      </c>
      <c r="AM476" s="148">
        <f>100*AL476/$AI476</f>
        <v>31.0728134424817</v>
      </c>
      <c r="AN476" s="145">
        <f>IF(AM476&gt;$AI$8,1,0)</f>
        <v>0</v>
      </c>
      <c r="AO476" s="148">
        <f>IF($R476=AL$17,AM476,0)</f>
        <v>31.0728134424817</v>
      </c>
      <c r="AP476" s="145">
        <v>7005</v>
      </c>
      <c r="AQ476" s="148">
        <f>100*AP476/$AI476</f>
        <v>15.090478242137</v>
      </c>
      <c r="AR476" s="145">
        <f>IF(AQ476&gt;$AI$8,1,0)</f>
        <v>0</v>
      </c>
      <c r="AS476" s="148">
        <f>IF($R476=AP$17,AQ476,0)</f>
        <v>0</v>
      </c>
      <c r="AT476" s="145">
        <v>15970</v>
      </c>
      <c r="AU476" s="148">
        <f>100*AT476/$AI476</f>
        <v>34.4032744506678</v>
      </c>
      <c r="AV476" s="145">
        <f>IF(AU476&gt;$AI$8,1,0)</f>
        <v>0</v>
      </c>
      <c r="AW476" s="148">
        <f>IF($R476=AT$17,AU476,0)</f>
        <v>0</v>
      </c>
      <c r="AX476" s="145">
        <v>6151</v>
      </c>
      <c r="AY476" s="148">
        <f>100*AX476/$AI476</f>
        <v>13.2507539853511</v>
      </c>
      <c r="AZ476" s="145">
        <f>IF(AY476&gt;$AI$8,1,0)</f>
        <v>0</v>
      </c>
      <c r="BA476" s="148">
        <f>IF($R476=AX$17,AY476,0)</f>
        <v>0</v>
      </c>
      <c r="BB476" s="145">
        <v>2403</v>
      </c>
      <c r="BC476" s="148">
        <f>100*BB476/$AI476</f>
        <v>5.17664799655321</v>
      </c>
      <c r="BD476" s="145">
        <f>IF(BC476&gt;$AI$8,1,0)</f>
        <v>0</v>
      </c>
      <c r="BE476" s="148">
        <f>IF($R476=BB$17,BC476,0)</f>
        <v>0</v>
      </c>
      <c r="BF476" s="145">
        <v>0</v>
      </c>
      <c r="BG476" s="148">
        <f>100*BF476/$AI476</f>
        <v>0</v>
      </c>
      <c r="BH476" s="145">
        <f>IF(BG476&gt;$AI$8,1,0)</f>
        <v>0</v>
      </c>
      <c r="BI476" s="148">
        <f>IF($R476=BF$17,BG476,0)</f>
        <v>0</v>
      </c>
      <c r="BJ476" s="145">
        <v>0</v>
      </c>
      <c r="BK476" s="148">
        <f>100*BJ476/$AI476</f>
        <v>0</v>
      </c>
      <c r="BL476" s="145">
        <f>IF(BK476&gt;$AI$8,1,0)</f>
        <v>0</v>
      </c>
      <c r="BM476" s="148">
        <f>IF($R476=BJ$17,BK476,0)</f>
        <v>0</v>
      </c>
      <c r="BN476" s="145">
        <v>0</v>
      </c>
      <c r="BO476" s="148">
        <f>100*BN476/$AI476</f>
        <v>0</v>
      </c>
      <c r="BP476" s="145">
        <f>IF(BO476&gt;$AI$8,1,0)</f>
        <v>0</v>
      </c>
      <c r="BQ476" s="148">
        <f>IF($R476=BN$17,BO476,0)</f>
        <v>0</v>
      </c>
      <c r="BR476" s="145">
        <v>0</v>
      </c>
      <c r="BS476" s="148">
        <f>100*BR476/$AI476</f>
        <v>0</v>
      </c>
      <c r="BT476" s="145">
        <f>IF(BS476&gt;$AI$8,1,0)</f>
        <v>0</v>
      </c>
      <c r="BU476" s="148">
        <f>IF($R476=BR$17,BS476,0)</f>
        <v>0</v>
      </c>
      <c r="BV476" s="145">
        <v>0</v>
      </c>
      <c r="BW476" s="148">
        <f>100*BV476/$AI476</f>
        <v>0</v>
      </c>
      <c r="BX476" s="145">
        <f>IF(BW476&gt;$AI$8,1,0)</f>
        <v>0</v>
      </c>
      <c r="BY476" s="148">
        <f>IF($R476=BV$17,BW476,0)</f>
        <v>0</v>
      </c>
      <c r="BZ476" s="145">
        <v>0</v>
      </c>
      <c r="CA476" s="148">
        <f>100*BZ476/$AI476</f>
        <v>0</v>
      </c>
      <c r="CB476" s="145">
        <f>IF(CA476&gt;$AI$8,1,0)</f>
        <v>0</v>
      </c>
      <c r="CC476" s="148">
        <f>IF($R476=BZ$17,CA476,0)</f>
        <v>0</v>
      </c>
      <c r="CD476" s="145">
        <v>0</v>
      </c>
      <c r="CE476" s="148">
        <f>100*CD476/$AI476</f>
        <v>0</v>
      </c>
      <c r="CF476" s="145">
        <f>IF(CE476&gt;$AI$8,1,0)</f>
        <v>0</v>
      </c>
      <c r="CG476" s="148">
        <f>IF($R476=CD$17,CE476,0)</f>
        <v>0</v>
      </c>
      <c r="CH476" s="145">
        <v>0</v>
      </c>
      <c r="CI476" s="148">
        <f>100*CH476/$AI476</f>
        <v>0</v>
      </c>
      <c r="CJ476" s="145">
        <f>IF(CI476&gt;$AI$8,1,0)</f>
        <v>0</v>
      </c>
      <c r="CK476" s="148">
        <f>IF($R476=CH$17,CI476,0)</f>
        <v>0</v>
      </c>
      <c r="CL476" s="145">
        <v>812</v>
      </c>
      <c r="CM476" s="145">
        <v>0</v>
      </c>
      <c r="CN476" s="149"/>
    </row>
    <row r="477" ht="15.75" customHeight="1">
      <c r="A477" t="s" s="179">
        <v>3368</v>
      </c>
      <c r="B477" t="s" s="180">
        <v>183</v>
      </c>
      <c r="C477" t="s" s="180">
        <v>1941</v>
      </c>
      <c r="D477" t="s" s="181">
        <v>186</v>
      </c>
      <c r="E477" t="s" s="182">
        <v>79</v>
      </c>
      <c r="F477" t="s" s="130">
        <v>46</v>
      </c>
      <c r="G477" t="s" s="130">
        <v>393</v>
      </c>
      <c r="H477" t="s" s="130">
        <v>1942</v>
      </c>
      <c r="I477" t="s" s="130">
        <v>49</v>
      </c>
      <c r="J477" t="s" s="130">
        <v>56</v>
      </c>
      <c r="K477" t="s" s="183">
        <f>_xlfn.IFS(Q477=0,O477,T477=1,R477,U477=1,AA477)</f>
        <v>27</v>
      </c>
      <c r="L477" s="189">
        <f>_xlfn.IFS(Q477=0,P477,T477=1,S477,U477=1,AB477)</f>
        <v>32.9542427409274</v>
      </c>
      <c r="M477" t="s" s="130">
        <f>IF(O477="Lab","over","under")</f>
        <v>3307</v>
      </c>
      <c r="N477" s="169"/>
      <c r="O477" t="s" s="184">
        <v>27</v>
      </c>
      <c r="P477" s="131">
        <f>AM477</f>
        <v>32.9542427409274</v>
      </c>
      <c r="Q477" s="173">
        <f>T477+U477+V477</f>
        <v>0</v>
      </c>
      <c r="R477" t="s" s="185">
        <v>28</v>
      </c>
      <c r="S477" s="131">
        <f>AS477</f>
        <v>26.7105182270855</v>
      </c>
      <c r="T477" s="169"/>
      <c r="U477" s="169"/>
      <c r="V477" s="169"/>
      <c r="W477" s="169"/>
      <c r="X477" t="s" s="130">
        <f>IF($A477=Y477,"ok","bad")</f>
        <v>2430</v>
      </c>
      <c r="Y477" t="s" s="130">
        <v>3368</v>
      </c>
      <c r="Z477" t="s" s="130">
        <v>1941</v>
      </c>
      <c r="AA477" t="s" s="186">
        <v>2365</v>
      </c>
      <c r="AB477" s="125">
        <f>100*AC477</f>
        <v>18.9586279</v>
      </c>
      <c r="AC477" s="191">
        <v>0.189586279</v>
      </c>
      <c r="AD477" t="s" s="187">
        <v>29</v>
      </c>
      <c r="AE477" s="125">
        <v>13.1636647</v>
      </c>
      <c r="AF477" s="191">
        <v>0.131636647</v>
      </c>
      <c r="AG477" s="169"/>
      <c r="AH477" s="173">
        <v>74619</v>
      </c>
      <c r="AI477" s="173">
        <v>48801</v>
      </c>
      <c r="AJ477" s="173">
        <v>183</v>
      </c>
      <c r="AK477" s="173">
        <v>3047</v>
      </c>
      <c r="AL477" s="173">
        <v>16082</v>
      </c>
      <c r="AM477" s="175">
        <f>100*AL477/$AI477</f>
        <v>32.9542427409274</v>
      </c>
      <c r="AN477" s="173">
        <f>IF(AM477&gt;$AI$8,1,0)</f>
        <v>0</v>
      </c>
      <c r="AO477" s="175">
        <f>IF($R477=AL$17,AM477,0)</f>
        <v>0</v>
      </c>
      <c r="AP477" s="173">
        <v>13035</v>
      </c>
      <c r="AQ477" s="175">
        <f>100*AP477/$AI477</f>
        <v>26.7105182270855</v>
      </c>
      <c r="AR477" s="173">
        <f>IF(AQ477&gt;$AI$8,1,0)</f>
        <v>0</v>
      </c>
      <c r="AS477" s="175">
        <f>IF($R477=AP$17,AQ477,0)</f>
        <v>26.7105182270855</v>
      </c>
      <c r="AT477" s="173">
        <v>6424</v>
      </c>
      <c r="AU477" s="175">
        <f>100*AT477/$AI477</f>
        <v>13.1636646790025</v>
      </c>
      <c r="AV477" s="173">
        <f>IF(AU477&gt;$AI$8,1,0)</f>
        <v>0</v>
      </c>
      <c r="AW477" s="175">
        <f>IF($R477=AT$17,AU477,0)</f>
        <v>0</v>
      </c>
      <c r="AX477" s="173">
        <v>9252</v>
      </c>
      <c r="AY477" s="175">
        <f>100*AX477/$AI477</f>
        <v>18.9586278969693</v>
      </c>
      <c r="AZ477" s="173">
        <f>IF(AY477&gt;$AI$8,1,0)</f>
        <v>0</v>
      </c>
      <c r="BA477" s="175">
        <f>IF($R477=AX$17,AY477,0)</f>
        <v>0</v>
      </c>
      <c r="BB477" s="173">
        <v>4008</v>
      </c>
      <c r="BC477" s="175">
        <f>100*BB477/$AI477</f>
        <v>8.212946456015249</v>
      </c>
      <c r="BD477" s="173">
        <f>IF(BC477&gt;$AI$8,1,0)</f>
        <v>0</v>
      </c>
      <c r="BE477" s="175">
        <f>IF($R477=BB$17,BC477,0)</f>
        <v>0</v>
      </c>
      <c r="BF477" s="173">
        <v>0</v>
      </c>
      <c r="BG477" s="175">
        <f>100*BF477/$AI477</f>
        <v>0</v>
      </c>
      <c r="BH477" s="173">
        <f>IF(BG477&gt;$AI$8,1,0)</f>
        <v>0</v>
      </c>
      <c r="BI477" s="175">
        <f>IF($R477=BF$17,BG477,0)</f>
        <v>0</v>
      </c>
      <c r="BJ477" s="173">
        <v>0</v>
      </c>
      <c r="BK477" s="175">
        <f>100*BJ477/$AI477</f>
        <v>0</v>
      </c>
      <c r="BL477" s="173">
        <f>IF(BK477&gt;$AI$8,1,0)</f>
        <v>0</v>
      </c>
      <c r="BM477" s="175">
        <f>IF($R477=BJ$17,BK477,0)</f>
        <v>0</v>
      </c>
      <c r="BN477" s="173">
        <v>0</v>
      </c>
      <c r="BO477" s="175">
        <f>100*BN477/$AI477</f>
        <v>0</v>
      </c>
      <c r="BP477" s="173">
        <f>IF(BO477&gt;$AI$8,1,0)</f>
        <v>0</v>
      </c>
      <c r="BQ477" s="175">
        <f>IF($R477=BN$17,BO477,0)</f>
        <v>0</v>
      </c>
      <c r="BR477" s="173">
        <v>0</v>
      </c>
      <c r="BS477" s="175">
        <f>100*BR477/$AI477</f>
        <v>0</v>
      </c>
      <c r="BT477" s="173">
        <f>IF(BS477&gt;$AI$8,1,0)</f>
        <v>0</v>
      </c>
      <c r="BU477" s="175">
        <f>IF($R477=BR$17,BS477,0)</f>
        <v>0</v>
      </c>
      <c r="BV477" s="173">
        <v>0</v>
      </c>
      <c r="BW477" s="175">
        <f>100*BV477/$AI477</f>
        <v>0</v>
      </c>
      <c r="BX477" s="173">
        <f>IF(BW477&gt;$AI$8,1,0)</f>
        <v>0</v>
      </c>
      <c r="BY477" s="175">
        <f>IF($R477=BV$17,BW477,0)</f>
        <v>0</v>
      </c>
      <c r="BZ477" s="173">
        <v>0</v>
      </c>
      <c r="CA477" s="175">
        <f>100*BZ477/$AI477</f>
        <v>0</v>
      </c>
      <c r="CB477" s="173">
        <f>IF(CA477&gt;$AI$8,1,0)</f>
        <v>0</v>
      </c>
      <c r="CC477" s="175">
        <f>IF($R477=BZ$17,CA477,0)</f>
        <v>0</v>
      </c>
      <c r="CD477" s="173">
        <v>0</v>
      </c>
      <c r="CE477" s="175">
        <f>100*CD477/$AI477</f>
        <v>0</v>
      </c>
      <c r="CF477" s="173">
        <f>IF(CE477&gt;$AI$8,1,0)</f>
        <v>0</v>
      </c>
      <c r="CG477" s="175">
        <f>IF($R477=CD$17,CE477,0)</f>
        <v>0</v>
      </c>
      <c r="CH477" s="173">
        <v>0</v>
      </c>
      <c r="CI477" s="175">
        <f>100*CH477/$AI477</f>
        <v>0</v>
      </c>
      <c r="CJ477" s="173">
        <f>IF(CI477&gt;$AI$8,1,0)</f>
        <v>0</v>
      </c>
      <c r="CK477" s="175">
        <f>IF($R477=CH$17,CI477,0)</f>
        <v>0</v>
      </c>
      <c r="CL477" s="173">
        <v>0</v>
      </c>
      <c r="CM477" s="173">
        <v>0</v>
      </c>
      <c r="CN477" s="176"/>
    </row>
    <row r="478" ht="15.75" customHeight="1">
      <c r="A478" t="s" s="179">
        <v>3369</v>
      </c>
      <c r="B478" t="s" s="180">
        <v>84</v>
      </c>
      <c r="C478" t="s" s="180">
        <v>1234</v>
      </c>
      <c r="D478" t="s" s="181">
        <v>86</v>
      </c>
      <c r="E478" t="s" s="188">
        <v>79</v>
      </c>
      <c r="F478" t="s" s="146">
        <v>46</v>
      </c>
      <c r="G478" t="s" s="146">
        <v>1175</v>
      </c>
      <c r="H478" t="s" s="146">
        <v>1236</v>
      </c>
      <c r="I478" t="s" s="146">
        <v>49</v>
      </c>
      <c r="J478" t="s" s="146">
        <v>56</v>
      </c>
      <c r="K478" t="s" s="183">
        <f>_xlfn.IFS(Q478=0,O478,T478=1,R478,U478=1,AA478)</f>
        <v>27</v>
      </c>
      <c r="L478" s="189">
        <f>_xlfn.IFS(Q478=0,P478,T478=1,S478,U478=1,AB478)</f>
        <v>36.3747186796699</v>
      </c>
      <c r="M478" t="s" s="146">
        <f>IF(O478="Lab","over","under")</f>
        <v>3307</v>
      </c>
      <c r="N478" s="138"/>
      <c r="O478" t="s" s="184">
        <v>27</v>
      </c>
      <c r="P478" s="147">
        <f>AM478</f>
        <v>36.3747186796699</v>
      </c>
      <c r="Q478" s="145">
        <f>T478+U478+V478</f>
        <v>0</v>
      </c>
      <c r="R478" t="s" s="185">
        <v>28</v>
      </c>
      <c r="S478" s="147">
        <f>AS478</f>
        <v>24.0453863465866</v>
      </c>
      <c r="T478" s="138"/>
      <c r="U478" s="138"/>
      <c r="V478" s="138"/>
      <c r="W478" s="138"/>
      <c r="X478" t="s" s="146">
        <f>IF($A478=Y478,"ok","bad")</f>
        <v>2430</v>
      </c>
      <c r="Y478" t="s" s="146">
        <v>3369</v>
      </c>
      <c r="Z478" t="s" s="146">
        <v>1234</v>
      </c>
      <c r="AA478" t="s" s="186">
        <v>29</v>
      </c>
      <c r="AB478" s="141">
        <f>100*AC478</f>
        <v>19.6249062</v>
      </c>
      <c r="AC478" s="190">
        <v>0.196249062</v>
      </c>
      <c r="AD478" t="s" s="187">
        <v>2365</v>
      </c>
      <c r="AE478" s="141">
        <v>12.9782446</v>
      </c>
      <c r="AF478" s="190">
        <v>0.129782446</v>
      </c>
      <c r="AG478" s="138"/>
      <c r="AH478" s="145">
        <v>74923</v>
      </c>
      <c r="AI478" s="145">
        <v>53320</v>
      </c>
      <c r="AJ478" s="145">
        <v>184</v>
      </c>
      <c r="AK478" s="145">
        <v>6574</v>
      </c>
      <c r="AL478" s="145">
        <v>19395</v>
      </c>
      <c r="AM478" s="148">
        <f>100*AL478/$AI478</f>
        <v>36.3747186796699</v>
      </c>
      <c r="AN478" s="145">
        <f>IF(AM478&gt;$AI$8,1,0)</f>
        <v>0</v>
      </c>
      <c r="AO478" s="148">
        <f>IF($R478=AL$17,AM478,0)</f>
        <v>0</v>
      </c>
      <c r="AP478" s="145">
        <v>12821</v>
      </c>
      <c r="AQ478" s="148">
        <f>100*AP478/$AI478</f>
        <v>24.0453863465866</v>
      </c>
      <c r="AR478" s="145">
        <f>IF(AQ478&gt;$AI$8,1,0)</f>
        <v>0</v>
      </c>
      <c r="AS478" s="148">
        <f>IF($R478=AP$17,AQ478,0)</f>
        <v>24.0453863465866</v>
      </c>
      <c r="AT478" s="145">
        <v>10464</v>
      </c>
      <c r="AU478" s="148">
        <f>100*AT478/$AI478</f>
        <v>19.6249062265566</v>
      </c>
      <c r="AV478" s="145">
        <f>IF(AU478&gt;$AI$8,1,0)</f>
        <v>0</v>
      </c>
      <c r="AW478" s="148">
        <f>IF($R478=AT$17,AU478,0)</f>
        <v>0</v>
      </c>
      <c r="AX478" s="145">
        <v>6920</v>
      </c>
      <c r="AY478" s="148">
        <f>100*AX478/$AI478</f>
        <v>12.9782445611403</v>
      </c>
      <c r="AZ478" s="145">
        <f>IF(AY478&gt;$AI$8,1,0)</f>
        <v>0</v>
      </c>
      <c r="BA478" s="148">
        <f>IF($R478=AX$17,AY478,0)</f>
        <v>0</v>
      </c>
      <c r="BB478" s="145">
        <v>3125</v>
      </c>
      <c r="BC478" s="148">
        <f>100*BB478/$AI478</f>
        <v>5.86084021005251</v>
      </c>
      <c r="BD478" s="145">
        <f>IF(BC478&gt;$AI$8,1,0)</f>
        <v>0</v>
      </c>
      <c r="BE478" s="148">
        <f>IF($R478=BB$17,BC478,0)</f>
        <v>0</v>
      </c>
      <c r="BF478" s="145">
        <v>0</v>
      </c>
      <c r="BG478" s="148">
        <f>100*BF478/$AI478</f>
        <v>0</v>
      </c>
      <c r="BH478" s="145">
        <f>IF(BG478&gt;$AI$8,1,0)</f>
        <v>0</v>
      </c>
      <c r="BI478" s="148">
        <f>IF($R478=BF$17,BG478,0)</f>
        <v>0</v>
      </c>
      <c r="BJ478" s="145">
        <v>0</v>
      </c>
      <c r="BK478" s="148">
        <f>100*BJ478/$AI478</f>
        <v>0</v>
      </c>
      <c r="BL478" s="145">
        <f>IF(BK478&gt;$AI$8,1,0)</f>
        <v>0</v>
      </c>
      <c r="BM478" s="148">
        <f>IF($R478=BJ$17,BK478,0)</f>
        <v>0</v>
      </c>
      <c r="BN478" s="145">
        <v>0</v>
      </c>
      <c r="BO478" s="148">
        <f>100*BN478/$AI478</f>
        <v>0</v>
      </c>
      <c r="BP478" s="145">
        <f>IF(BO478&gt;$AI$8,1,0)</f>
        <v>0</v>
      </c>
      <c r="BQ478" s="148">
        <f>IF($R478=BN$17,BO478,0)</f>
        <v>0</v>
      </c>
      <c r="BR478" s="145">
        <v>0</v>
      </c>
      <c r="BS478" s="148">
        <f>100*BR478/$AI478</f>
        <v>0</v>
      </c>
      <c r="BT478" s="145">
        <f>IF(BS478&gt;$AI$8,1,0)</f>
        <v>0</v>
      </c>
      <c r="BU478" s="148">
        <f>IF($R478=BR$17,BS478,0)</f>
        <v>0</v>
      </c>
      <c r="BV478" s="145">
        <v>0</v>
      </c>
      <c r="BW478" s="148">
        <f>100*BV478/$AI478</f>
        <v>0</v>
      </c>
      <c r="BX478" s="145">
        <f>IF(BW478&gt;$AI$8,1,0)</f>
        <v>0</v>
      </c>
      <c r="BY478" s="148">
        <f>IF($R478=BV$17,BW478,0)</f>
        <v>0</v>
      </c>
      <c r="BZ478" s="145">
        <v>0</v>
      </c>
      <c r="CA478" s="148">
        <f>100*BZ478/$AI478</f>
        <v>0</v>
      </c>
      <c r="CB478" s="145">
        <f>IF(CA478&gt;$AI$8,1,0)</f>
        <v>0</v>
      </c>
      <c r="CC478" s="148">
        <f>IF($R478=BZ$17,CA478,0)</f>
        <v>0</v>
      </c>
      <c r="CD478" s="145">
        <v>0</v>
      </c>
      <c r="CE478" s="148">
        <f>100*CD478/$AI478</f>
        <v>0</v>
      </c>
      <c r="CF478" s="145">
        <f>IF(CE478&gt;$AI$8,1,0)</f>
        <v>0</v>
      </c>
      <c r="CG478" s="148">
        <f>IF($R478=CD$17,CE478,0)</f>
        <v>0</v>
      </c>
      <c r="CH478" s="145">
        <v>0</v>
      </c>
      <c r="CI478" s="148">
        <f>100*CH478/$AI478</f>
        <v>0</v>
      </c>
      <c r="CJ478" s="145">
        <f>IF(CI478&gt;$AI$8,1,0)</f>
        <v>0</v>
      </c>
      <c r="CK478" s="148">
        <f>IF($R478=CH$17,CI478,0)</f>
        <v>0</v>
      </c>
      <c r="CL478" s="145">
        <v>268</v>
      </c>
      <c r="CM478" s="145">
        <v>0</v>
      </c>
      <c r="CN478" s="149"/>
    </row>
    <row r="479" ht="15.75" customHeight="1">
      <c r="A479" t="s" s="179">
        <v>3370</v>
      </c>
      <c r="B479" t="s" s="180">
        <v>58</v>
      </c>
      <c r="C479" t="s" s="180">
        <v>2216</v>
      </c>
      <c r="D479" t="s" s="181">
        <v>60</v>
      </c>
      <c r="E479" t="s" s="182">
        <v>60</v>
      </c>
      <c r="F479" t="s" s="130">
        <v>46</v>
      </c>
      <c r="G479" t="s" s="130">
        <v>124</v>
      </c>
      <c r="H479" t="s" s="130">
        <v>2217</v>
      </c>
      <c r="I479" t="s" s="130">
        <v>49</v>
      </c>
      <c r="J479" t="s" s="130">
        <v>56</v>
      </c>
      <c r="K479" t="s" s="183">
        <f>_xlfn.IFS(Q479=0,O479,T479=1,R479,U479=1,AA479)</f>
        <v>27</v>
      </c>
      <c r="L479" s="189">
        <f>_xlfn.IFS(Q479=0,P479,T479=1,S479,U479=1,AB479)</f>
        <v>35.597859389681</v>
      </c>
      <c r="M479" t="s" s="130">
        <f>IF(O479="Lab","over","under")</f>
        <v>3307</v>
      </c>
      <c r="N479" s="169"/>
      <c r="O479" t="s" s="184">
        <v>27</v>
      </c>
      <c r="P479" s="131">
        <f>AM479</f>
        <v>35.597859389681</v>
      </c>
      <c r="Q479" s="173">
        <f>T479+U479+V479</f>
        <v>0</v>
      </c>
      <c r="R479" t="s" s="185">
        <v>32</v>
      </c>
      <c r="S479" s="131">
        <f>BI479</f>
        <v>28.5693860043302</v>
      </c>
      <c r="T479" s="169"/>
      <c r="U479" s="169"/>
      <c r="V479" s="169"/>
      <c r="W479" s="169"/>
      <c r="X479" t="s" s="130">
        <f>IF($A479=Y479,"ok","bad")</f>
        <v>2430</v>
      </c>
      <c r="Y479" t="s" s="130">
        <v>3370</v>
      </c>
      <c r="Z479" t="s" s="130">
        <v>2216</v>
      </c>
      <c r="AA479" t="s" s="186">
        <v>28</v>
      </c>
      <c r="AB479" s="125">
        <f>100*AC479</f>
        <v>13.0663017</v>
      </c>
      <c r="AC479" s="191">
        <v>0.130663017</v>
      </c>
      <c r="AD479" t="s" s="187">
        <v>29</v>
      </c>
      <c r="AE479" s="125">
        <v>12.9539605</v>
      </c>
      <c r="AF479" s="191">
        <v>0.129539605</v>
      </c>
      <c r="AG479" s="169"/>
      <c r="AH479" s="173">
        <v>72994</v>
      </c>
      <c r="AI479" s="173">
        <v>48958</v>
      </c>
      <c r="AJ479" s="173">
        <v>161</v>
      </c>
      <c r="AK479" s="173">
        <v>3441</v>
      </c>
      <c r="AL479" s="173">
        <v>17428</v>
      </c>
      <c r="AM479" s="175">
        <f>100*AL479/$AI479</f>
        <v>35.597859389681</v>
      </c>
      <c r="AN479" s="173">
        <f>IF(AM479&gt;$AI$8,1,0)</f>
        <v>0</v>
      </c>
      <c r="AO479" s="175">
        <f>IF($R479=AL$17,AM479,0)</f>
        <v>0</v>
      </c>
      <c r="AP479" s="173">
        <v>6397</v>
      </c>
      <c r="AQ479" s="175">
        <f>100*AP479/$AI479</f>
        <v>13.0663017280118</v>
      </c>
      <c r="AR479" s="173">
        <f>IF(AQ479&gt;$AI$8,1,0)</f>
        <v>0</v>
      </c>
      <c r="AS479" s="175">
        <f>IF($R479=AP$17,AQ479,0)</f>
        <v>0</v>
      </c>
      <c r="AT479" s="173">
        <v>6342</v>
      </c>
      <c r="AU479" s="175">
        <f>100*AT479/$AI479</f>
        <v>12.9539605376037</v>
      </c>
      <c r="AV479" s="173">
        <f>IF(AU479&gt;$AI$8,1,0)</f>
        <v>0</v>
      </c>
      <c r="AW479" s="175">
        <f>IF($R479=AT$17,AU479,0)</f>
        <v>0</v>
      </c>
      <c r="AX479" s="173">
        <v>3497</v>
      </c>
      <c r="AY479" s="175">
        <f>100*AX479/$AI479</f>
        <v>7.14285714285714</v>
      </c>
      <c r="AZ479" s="173">
        <f>IF(AY479&gt;$AI$8,1,0)</f>
        <v>0</v>
      </c>
      <c r="BA479" s="175">
        <f>IF($R479=AX$17,AY479,0)</f>
        <v>0</v>
      </c>
      <c r="BB479" s="173">
        <v>1032</v>
      </c>
      <c r="BC479" s="175">
        <f>100*BB479/$AI479</f>
        <v>2.10792924547571</v>
      </c>
      <c r="BD479" s="173">
        <f>IF(BC479&gt;$AI$8,1,0)</f>
        <v>0</v>
      </c>
      <c r="BE479" s="175">
        <f>IF($R479=BB$17,BC479,0)</f>
        <v>0</v>
      </c>
      <c r="BF479" s="173">
        <v>13987</v>
      </c>
      <c r="BG479" s="175">
        <f>100*BF479/$AI479</f>
        <v>28.5693860043302</v>
      </c>
      <c r="BH479" s="173">
        <f>IF(BG479&gt;$AI$8,1,0)</f>
        <v>0</v>
      </c>
      <c r="BI479" s="175">
        <f>IF($R479=BF$17,BG479,0)</f>
        <v>28.5693860043302</v>
      </c>
      <c r="BJ479" s="173">
        <v>0</v>
      </c>
      <c r="BK479" s="175">
        <f>100*BJ479/$AI479</f>
        <v>0</v>
      </c>
      <c r="BL479" s="173">
        <f>IF(BK479&gt;$AI$8,1,0)</f>
        <v>0</v>
      </c>
      <c r="BM479" s="175">
        <f>IF($R479=BJ$17,BK479,0)</f>
        <v>0</v>
      </c>
      <c r="BN479" s="173">
        <v>0</v>
      </c>
      <c r="BO479" s="175">
        <f>100*BN479/$AI479</f>
        <v>0</v>
      </c>
      <c r="BP479" s="173">
        <f>IF(BO479&gt;$AI$8,1,0)</f>
        <v>0</v>
      </c>
      <c r="BQ479" s="175">
        <f>IF($R479=BN$17,BO479,0)</f>
        <v>0</v>
      </c>
      <c r="BR479" s="173">
        <v>0</v>
      </c>
      <c r="BS479" s="175">
        <f>100*BR479/$AI479</f>
        <v>0</v>
      </c>
      <c r="BT479" s="173">
        <f>IF(BS479&gt;$AI$8,1,0)</f>
        <v>0</v>
      </c>
      <c r="BU479" s="175">
        <f>IF($R479=BR$17,BS479,0)</f>
        <v>0</v>
      </c>
      <c r="BV479" s="173">
        <v>0</v>
      </c>
      <c r="BW479" s="175">
        <f>100*BV479/$AI479</f>
        <v>0</v>
      </c>
      <c r="BX479" s="173">
        <f>IF(BW479&gt;$AI$8,1,0)</f>
        <v>0</v>
      </c>
      <c r="BY479" s="175">
        <f>IF($R479=BV$17,BW479,0)</f>
        <v>0</v>
      </c>
      <c r="BZ479" s="173">
        <v>0</v>
      </c>
      <c r="CA479" s="175">
        <f>100*BZ479/$AI479</f>
        <v>0</v>
      </c>
      <c r="CB479" s="173">
        <f>IF(CA479&gt;$AI$8,1,0)</f>
        <v>0</v>
      </c>
      <c r="CC479" s="175">
        <f>IF($R479=BZ$17,CA479,0)</f>
        <v>0</v>
      </c>
      <c r="CD479" s="173">
        <v>0</v>
      </c>
      <c r="CE479" s="175">
        <f>100*CD479/$AI479</f>
        <v>0</v>
      </c>
      <c r="CF479" s="173">
        <f>IF(CE479&gt;$AI$8,1,0)</f>
        <v>0</v>
      </c>
      <c r="CG479" s="175">
        <f>IF($R479=CD$17,CE479,0)</f>
        <v>0</v>
      </c>
      <c r="CH479" s="173">
        <v>0</v>
      </c>
      <c r="CI479" s="175">
        <f>100*CH479/$AI479</f>
        <v>0</v>
      </c>
      <c r="CJ479" s="173">
        <f>IF(CI479&gt;$AI$8,1,0)</f>
        <v>0</v>
      </c>
      <c r="CK479" s="175">
        <f>IF($R479=CH$17,CI479,0)</f>
        <v>0</v>
      </c>
      <c r="CL479" s="173">
        <v>0</v>
      </c>
      <c r="CM479" s="173">
        <v>0</v>
      </c>
      <c r="CN479" s="176"/>
    </row>
    <row r="480" ht="15.75" customHeight="1">
      <c r="A480" t="s" s="179">
        <v>3371</v>
      </c>
      <c r="B480" t="s" s="180">
        <v>197</v>
      </c>
      <c r="C480" t="s" s="180">
        <v>3372</v>
      </c>
      <c r="D480" t="s" s="181">
        <v>200</v>
      </c>
      <c r="E480" t="s" s="188">
        <v>79</v>
      </c>
      <c r="F480" t="s" s="146">
        <v>46</v>
      </c>
      <c r="G480" t="s" s="146">
        <v>2081</v>
      </c>
      <c r="H480" t="s" s="146">
        <v>2082</v>
      </c>
      <c r="I480" t="s" s="146">
        <v>49</v>
      </c>
      <c r="J480" t="s" s="146">
        <v>56</v>
      </c>
      <c r="K480" t="s" s="183">
        <f>_xlfn.IFS(Q480=0,O480,T480=1,R480,U480=1,AA480)</f>
        <v>27</v>
      </c>
      <c r="L480" s="189">
        <f>_xlfn.IFS(Q480=0,P480,T480=1,S480,U480=1,AB480)</f>
        <v>34.6931055764598</v>
      </c>
      <c r="M480" t="s" s="146">
        <f>IF(O480="Lab","over","under")</f>
        <v>3307</v>
      </c>
      <c r="N480" s="138"/>
      <c r="O480" t="s" s="184">
        <v>27</v>
      </c>
      <c r="P480" s="147">
        <f>AM480</f>
        <v>34.6931055764598</v>
      </c>
      <c r="Q480" s="145">
        <f>T480+U480+V480</f>
        <v>0</v>
      </c>
      <c r="R480" t="s" s="185">
        <v>29</v>
      </c>
      <c r="S480" s="147">
        <f>AW480</f>
        <v>28.0097155029963</v>
      </c>
      <c r="T480" s="138"/>
      <c r="U480" s="138"/>
      <c r="V480" s="138"/>
      <c r="W480" s="138"/>
      <c r="X480" t="s" s="146">
        <f>IF($A480=Y480,"ok","bad")</f>
        <v>2430</v>
      </c>
      <c r="Y480" t="s" s="146">
        <v>3371</v>
      </c>
      <c r="Z480" t="s" s="146">
        <v>3372</v>
      </c>
      <c r="AA480" t="s" s="186">
        <v>28</v>
      </c>
      <c r="AB480" s="141">
        <f>100*AC480</f>
        <v>17.107647</v>
      </c>
      <c r="AC480" s="190">
        <v>0.17107647</v>
      </c>
      <c r="AD480" t="s" s="187">
        <v>2365</v>
      </c>
      <c r="AE480" s="141">
        <v>12.9447132</v>
      </c>
      <c r="AF480" s="190">
        <v>0.129447132</v>
      </c>
      <c r="AG480" s="138"/>
      <c r="AH480" s="145">
        <v>73203</v>
      </c>
      <c r="AI480" s="145">
        <v>50229</v>
      </c>
      <c r="AJ480" s="145">
        <v>188</v>
      </c>
      <c r="AK480" s="145">
        <v>3357</v>
      </c>
      <c r="AL480" s="145">
        <v>17426</v>
      </c>
      <c r="AM480" s="148">
        <f>100*AL480/$AI480</f>
        <v>34.6931055764598</v>
      </c>
      <c r="AN480" s="145">
        <f>IF(AM480&gt;$AI$8,1,0)</f>
        <v>0</v>
      </c>
      <c r="AO480" s="148">
        <f>IF($R480=AL$17,AM480,0)</f>
        <v>0</v>
      </c>
      <c r="AP480" s="145">
        <v>8593</v>
      </c>
      <c r="AQ480" s="148">
        <f>100*AP480/$AI480</f>
        <v>17.107646976846</v>
      </c>
      <c r="AR480" s="145">
        <f>IF(AQ480&gt;$AI$8,1,0)</f>
        <v>0</v>
      </c>
      <c r="AS480" s="148">
        <f>IF($R480=AP$17,AQ480,0)</f>
        <v>0</v>
      </c>
      <c r="AT480" s="145">
        <v>14069</v>
      </c>
      <c r="AU480" s="148">
        <f>100*AT480/$AI480</f>
        <v>28.0097155029963</v>
      </c>
      <c r="AV480" s="145">
        <f>IF(AU480&gt;$AI$8,1,0)</f>
        <v>0</v>
      </c>
      <c r="AW480" s="148">
        <f>IF($R480=AT$17,AU480,0)</f>
        <v>28.0097155029963</v>
      </c>
      <c r="AX480" s="145">
        <v>6502</v>
      </c>
      <c r="AY480" s="148">
        <f>100*AX480/$AI480</f>
        <v>12.9447132134823</v>
      </c>
      <c r="AZ480" s="145">
        <f>IF(AY480&gt;$AI$8,1,0)</f>
        <v>0</v>
      </c>
      <c r="BA480" s="148">
        <f>IF($R480=AX$17,AY480,0)</f>
        <v>0</v>
      </c>
      <c r="BB480" s="145">
        <v>3191</v>
      </c>
      <c r="BC480" s="148">
        <f>100*BB480/$AI480</f>
        <v>6.35290370104919</v>
      </c>
      <c r="BD480" s="145">
        <f>IF(BC480&gt;$AI$8,1,0)</f>
        <v>0</v>
      </c>
      <c r="BE480" s="148">
        <f>IF($R480=BB$17,BC480,0)</f>
        <v>0</v>
      </c>
      <c r="BF480" s="145">
        <v>0</v>
      </c>
      <c r="BG480" s="148">
        <f>100*BF480/$AI480</f>
        <v>0</v>
      </c>
      <c r="BH480" s="145">
        <f>IF(BG480&gt;$AI$8,1,0)</f>
        <v>0</v>
      </c>
      <c r="BI480" s="148">
        <f>IF($R480=BF$17,BG480,0)</f>
        <v>0</v>
      </c>
      <c r="BJ480" s="145">
        <v>0</v>
      </c>
      <c r="BK480" s="148">
        <f>100*BJ480/$AI480</f>
        <v>0</v>
      </c>
      <c r="BL480" s="145">
        <f>IF(BK480&gt;$AI$8,1,0)</f>
        <v>0</v>
      </c>
      <c r="BM480" s="148">
        <f>IF($R480=BJ$17,BK480,0)</f>
        <v>0</v>
      </c>
      <c r="BN480" s="145">
        <v>0</v>
      </c>
      <c r="BO480" s="148">
        <f>100*BN480/$AI480</f>
        <v>0</v>
      </c>
      <c r="BP480" s="145">
        <f>IF(BO480&gt;$AI$8,1,0)</f>
        <v>0</v>
      </c>
      <c r="BQ480" s="148">
        <f>IF($R480=BN$17,BO480,0)</f>
        <v>0</v>
      </c>
      <c r="BR480" s="145">
        <v>0</v>
      </c>
      <c r="BS480" s="148">
        <f>100*BR480/$AI480</f>
        <v>0</v>
      </c>
      <c r="BT480" s="145">
        <f>IF(BS480&gt;$AI$8,1,0)</f>
        <v>0</v>
      </c>
      <c r="BU480" s="148">
        <f>IF($R480=BR$17,BS480,0)</f>
        <v>0</v>
      </c>
      <c r="BV480" s="145">
        <v>0</v>
      </c>
      <c r="BW480" s="148">
        <f>100*BV480/$AI480</f>
        <v>0</v>
      </c>
      <c r="BX480" s="145">
        <f>IF(BW480&gt;$AI$8,1,0)</f>
        <v>0</v>
      </c>
      <c r="BY480" s="148">
        <f>IF($R480=BV$17,BW480,0)</f>
        <v>0</v>
      </c>
      <c r="BZ480" s="145">
        <v>0</v>
      </c>
      <c r="CA480" s="148">
        <f>100*BZ480/$AI480</f>
        <v>0</v>
      </c>
      <c r="CB480" s="145">
        <f>IF(CA480&gt;$AI$8,1,0)</f>
        <v>0</v>
      </c>
      <c r="CC480" s="148">
        <f>IF($R480=BZ$17,CA480,0)</f>
        <v>0</v>
      </c>
      <c r="CD480" s="145">
        <v>0</v>
      </c>
      <c r="CE480" s="148">
        <f>100*CD480/$AI480</f>
        <v>0</v>
      </c>
      <c r="CF480" s="145">
        <f>IF(CE480&gt;$AI$8,1,0)</f>
        <v>0</v>
      </c>
      <c r="CG480" s="148">
        <f>IF($R480=CD$17,CE480,0)</f>
        <v>0</v>
      </c>
      <c r="CH480" s="145">
        <v>0</v>
      </c>
      <c r="CI480" s="148">
        <f>100*CH480/$AI480</f>
        <v>0</v>
      </c>
      <c r="CJ480" s="145">
        <f>IF(CI480&gt;$AI$8,1,0)</f>
        <v>0</v>
      </c>
      <c r="CK480" s="148">
        <f>IF($R480=CH$17,CI480,0)</f>
        <v>0</v>
      </c>
      <c r="CL480" s="145">
        <v>0</v>
      </c>
      <c r="CM480" s="145">
        <v>0</v>
      </c>
      <c r="CN480" s="149"/>
    </row>
    <row r="481" ht="15.75" customHeight="1">
      <c r="A481" t="s" s="179">
        <v>3373</v>
      </c>
      <c r="B481" t="s" s="180">
        <v>101</v>
      </c>
      <c r="C481" t="s" s="180">
        <v>3374</v>
      </c>
      <c r="D481" t="s" s="181">
        <v>104</v>
      </c>
      <c r="E481" t="s" s="182">
        <v>79</v>
      </c>
      <c r="F481" t="s" s="130">
        <v>46</v>
      </c>
      <c r="G481" t="s" s="130">
        <v>1813</v>
      </c>
      <c r="H481" t="s" s="130">
        <v>1814</v>
      </c>
      <c r="I481" t="s" s="130">
        <v>64</v>
      </c>
      <c r="J481" t="s" s="130">
        <v>56</v>
      </c>
      <c r="K481" t="s" s="183">
        <f>_xlfn.IFS(Q481=0,O481,T481=1,R481,U481=1,AA481)</f>
        <v>27</v>
      </c>
      <c r="L481" s="189">
        <f>_xlfn.IFS(Q481=0,P481,T481=1,S481,U481=1,AB481)</f>
        <v>43.7408650184244</v>
      </c>
      <c r="M481" t="s" s="130">
        <f>IF(O481="Lab","over","under")</f>
        <v>3307</v>
      </c>
      <c r="N481" s="169"/>
      <c r="O481" t="s" s="184">
        <v>27</v>
      </c>
      <c r="P481" s="131">
        <f>AM481</f>
        <v>43.7408650184244</v>
      </c>
      <c r="Q481" s="173">
        <f>T481+U481+V481</f>
        <v>0</v>
      </c>
      <c r="R481" t="s" s="185">
        <v>28</v>
      </c>
      <c r="S481" s="131">
        <f>AS481</f>
        <v>22.3439076105976</v>
      </c>
      <c r="T481" s="169"/>
      <c r="U481" s="169"/>
      <c r="V481" s="169"/>
      <c r="W481" s="169"/>
      <c r="X481" t="s" s="130">
        <f>IF($A481=Y481,"ok","bad")</f>
        <v>2430</v>
      </c>
      <c r="Y481" t="s" s="130">
        <v>3373</v>
      </c>
      <c r="Z481" t="s" s="130">
        <v>3374</v>
      </c>
      <c r="AA481" t="s" s="186">
        <v>2365</v>
      </c>
      <c r="AB481" s="125">
        <f>100*AC481</f>
        <v>14.4265805</v>
      </c>
      <c r="AC481" s="191">
        <v>0.144265805</v>
      </c>
      <c r="AD481" t="s" s="187">
        <v>29</v>
      </c>
      <c r="AE481" s="125">
        <v>12.8702884</v>
      </c>
      <c r="AF481" s="191">
        <v>0.128702884</v>
      </c>
      <c r="AG481" s="169"/>
      <c r="AH481" s="173">
        <v>71763</v>
      </c>
      <c r="AI481" s="173">
        <v>48577</v>
      </c>
      <c r="AJ481" s="173">
        <v>135</v>
      </c>
      <c r="AK481" s="173">
        <v>10394</v>
      </c>
      <c r="AL481" s="173">
        <v>21248</v>
      </c>
      <c r="AM481" s="175">
        <f>100*AL481/$AI481</f>
        <v>43.7408650184244</v>
      </c>
      <c r="AN481" s="173">
        <f>IF(AM481&gt;$AI$8,1,0)</f>
        <v>0</v>
      </c>
      <c r="AO481" s="175">
        <f>IF($R481=AL$17,AM481,0)</f>
        <v>0</v>
      </c>
      <c r="AP481" s="173">
        <v>10854</v>
      </c>
      <c r="AQ481" s="175">
        <f>100*AP481/$AI481</f>
        <v>22.3439076105976</v>
      </c>
      <c r="AR481" s="173">
        <f>IF(AQ481&gt;$AI$8,1,0)</f>
        <v>0</v>
      </c>
      <c r="AS481" s="175">
        <f>IF($R481=AP$17,AQ481,0)</f>
        <v>22.3439076105976</v>
      </c>
      <c r="AT481" s="173">
        <v>6252</v>
      </c>
      <c r="AU481" s="175">
        <f>100*AT481/$AI481</f>
        <v>12.8702884080944</v>
      </c>
      <c r="AV481" s="173">
        <f>IF(AU481&gt;$AI$8,1,0)</f>
        <v>0</v>
      </c>
      <c r="AW481" s="175">
        <f>IF($R481=AT$17,AU481,0)</f>
        <v>0</v>
      </c>
      <c r="AX481" s="173">
        <v>7008</v>
      </c>
      <c r="AY481" s="175">
        <f>100*AX481/$AI481</f>
        <v>14.4265804804743</v>
      </c>
      <c r="AZ481" s="173">
        <f>IF(AY481&gt;$AI$8,1,0)</f>
        <v>0</v>
      </c>
      <c r="BA481" s="175">
        <f>IF($R481=AX$17,AY481,0)</f>
        <v>0</v>
      </c>
      <c r="BB481" s="173">
        <v>2806</v>
      </c>
      <c r="BC481" s="175">
        <f>100*BB481/$AI481</f>
        <v>5.77639623690224</v>
      </c>
      <c r="BD481" s="173">
        <f>IF(BC481&gt;$AI$8,1,0)</f>
        <v>0</v>
      </c>
      <c r="BE481" s="175">
        <f>IF($R481=BB$17,BC481,0)</f>
        <v>0</v>
      </c>
      <c r="BF481" s="173">
        <v>0</v>
      </c>
      <c r="BG481" s="175">
        <f>100*BF481/$AI481</f>
        <v>0</v>
      </c>
      <c r="BH481" s="173">
        <f>IF(BG481&gt;$AI$8,1,0)</f>
        <v>0</v>
      </c>
      <c r="BI481" s="175">
        <f>IF($R481=BF$17,BG481,0)</f>
        <v>0</v>
      </c>
      <c r="BJ481" s="173">
        <v>0</v>
      </c>
      <c r="BK481" s="175">
        <f>100*BJ481/$AI481</f>
        <v>0</v>
      </c>
      <c r="BL481" s="173">
        <f>IF(BK481&gt;$AI$8,1,0)</f>
        <v>0</v>
      </c>
      <c r="BM481" s="175">
        <f>IF($R481=BJ$17,BK481,0)</f>
        <v>0</v>
      </c>
      <c r="BN481" s="173">
        <v>0</v>
      </c>
      <c r="BO481" s="175">
        <f>100*BN481/$AI481</f>
        <v>0</v>
      </c>
      <c r="BP481" s="173">
        <f>IF(BO481&gt;$AI$8,1,0)</f>
        <v>0</v>
      </c>
      <c r="BQ481" s="175">
        <f>IF($R481=BN$17,BO481,0)</f>
        <v>0</v>
      </c>
      <c r="BR481" s="173">
        <v>0</v>
      </c>
      <c r="BS481" s="175">
        <f>100*BR481/$AI481</f>
        <v>0</v>
      </c>
      <c r="BT481" s="173">
        <f>IF(BS481&gt;$AI$8,1,0)</f>
        <v>0</v>
      </c>
      <c r="BU481" s="175">
        <f>IF($R481=BR$17,BS481,0)</f>
        <v>0</v>
      </c>
      <c r="BV481" s="173">
        <v>0</v>
      </c>
      <c r="BW481" s="175">
        <f>100*BV481/$AI481</f>
        <v>0</v>
      </c>
      <c r="BX481" s="173">
        <f>IF(BW481&gt;$AI$8,1,0)</f>
        <v>0</v>
      </c>
      <c r="BY481" s="175">
        <f>IF($R481=BV$17,BW481,0)</f>
        <v>0</v>
      </c>
      <c r="BZ481" s="173">
        <v>0</v>
      </c>
      <c r="CA481" s="175">
        <f>100*BZ481/$AI481</f>
        <v>0</v>
      </c>
      <c r="CB481" s="173">
        <f>IF(CA481&gt;$AI$8,1,0)</f>
        <v>0</v>
      </c>
      <c r="CC481" s="175">
        <f>IF($R481=BZ$17,CA481,0)</f>
        <v>0</v>
      </c>
      <c r="CD481" s="173">
        <v>0</v>
      </c>
      <c r="CE481" s="175">
        <f>100*CD481/$AI481</f>
        <v>0</v>
      </c>
      <c r="CF481" s="173">
        <f>IF(CE481&gt;$AI$8,1,0)</f>
        <v>0</v>
      </c>
      <c r="CG481" s="175">
        <f>IF($R481=CD$17,CE481,0)</f>
        <v>0</v>
      </c>
      <c r="CH481" s="173">
        <v>0</v>
      </c>
      <c r="CI481" s="175">
        <f>100*CH481/$AI481</f>
        <v>0</v>
      </c>
      <c r="CJ481" s="173">
        <f>IF(CI481&gt;$AI$8,1,0)</f>
        <v>0</v>
      </c>
      <c r="CK481" s="175">
        <f>IF($R481=CH$17,CI481,0)</f>
        <v>0</v>
      </c>
      <c r="CL481" s="173">
        <v>567</v>
      </c>
      <c r="CM481" s="173">
        <v>0</v>
      </c>
      <c r="CN481" s="176"/>
    </row>
    <row r="482" ht="15.75" customHeight="1">
      <c r="A482" t="s" s="179">
        <v>3375</v>
      </c>
      <c r="B482" t="s" s="180">
        <v>75</v>
      </c>
      <c r="C482" t="s" s="180">
        <v>3376</v>
      </c>
      <c r="D482" t="s" s="181">
        <v>78</v>
      </c>
      <c r="E482" t="s" s="188">
        <v>79</v>
      </c>
      <c r="F482" t="s" s="146">
        <v>46</v>
      </c>
      <c r="G482" t="s" s="146">
        <v>489</v>
      </c>
      <c r="H482" t="s" s="146">
        <v>341</v>
      </c>
      <c r="I482" t="s" s="146">
        <v>49</v>
      </c>
      <c r="J482" t="s" s="146">
        <v>56</v>
      </c>
      <c r="K482" t="s" s="183">
        <f>_xlfn.IFS(Q482=0,O482,T482=1,R482,U482=1,AA482)</f>
        <v>27</v>
      </c>
      <c r="L482" s="189">
        <f>_xlfn.IFS(Q482=0,P482,T482=1,S482,U482=1,AB482)</f>
        <v>37.3487053066672</v>
      </c>
      <c r="M482" t="s" s="146">
        <f>IF(O482="Lab","over","under")</f>
        <v>3307</v>
      </c>
      <c r="N482" s="138"/>
      <c r="O482" t="s" s="184">
        <v>27</v>
      </c>
      <c r="P482" s="147">
        <f>AM482</f>
        <v>37.3487053066672</v>
      </c>
      <c r="Q482" s="145">
        <f>T482+U482+V482</f>
        <v>0</v>
      </c>
      <c r="R482" t="s" s="185">
        <v>29</v>
      </c>
      <c r="S482" s="147">
        <f>AW482</f>
        <v>26.4647550555133</v>
      </c>
      <c r="T482" s="138"/>
      <c r="U482" s="138"/>
      <c r="V482" s="138"/>
      <c r="W482" s="138"/>
      <c r="X482" t="s" s="146">
        <f>IF($A482=Y482,"ok","bad")</f>
        <v>2430</v>
      </c>
      <c r="Y482" t="s" s="146">
        <v>3375</v>
      </c>
      <c r="Z482" t="s" s="146">
        <v>3376</v>
      </c>
      <c r="AA482" t="s" s="186">
        <v>28</v>
      </c>
      <c r="AB482" s="141">
        <f>100*AC482</f>
        <v>16.9987581</v>
      </c>
      <c r="AC482" s="190">
        <v>0.169987581</v>
      </c>
      <c r="AD482" t="s" s="187">
        <v>2365</v>
      </c>
      <c r="AE482" s="141">
        <v>12.8375748</v>
      </c>
      <c r="AF482" s="190">
        <v>0.128375748</v>
      </c>
      <c r="AG482" s="138"/>
      <c r="AH482" s="145">
        <v>75622</v>
      </c>
      <c r="AI482" s="145">
        <v>53951</v>
      </c>
      <c r="AJ482" s="145">
        <v>231</v>
      </c>
      <c r="AK482" s="145">
        <v>5872</v>
      </c>
      <c r="AL482" s="145">
        <v>20150</v>
      </c>
      <c r="AM482" s="148">
        <f>100*AL482/$AI482</f>
        <v>37.3487053066672</v>
      </c>
      <c r="AN482" s="145">
        <f>IF(AM482&gt;$AI$8,1,0)</f>
        <v>0</v>
      </c>
      <c r="AO482" s="148">
        <f>IF($R482=AL$17,AM482,0)</f>
        <v>0</v>
      </c>
      <c r="AP482" s="145">
        <v>9171</v>
      </c>
      <c r="AQ482" s="148">
        <f>100*AP482/$AI482</f>
        <v>16.9987581323794</v>
      </c>
      <c r="AR482" s="145">
        <f>IF(AQ482&gt;$AI$8,1,0)</f>
        <v>0</v>
      </c>
      <c r="AS482" s="148">
        <f>IF($R482=AP$17,AQ482,0)</f>
        <v>0</v>
      </c>
      <c r="AT482" s="145">
        <v>14278</v>
      </c>
      <c r="AU482" s="148">
        <f>100*AT482/$AI482</f>
        <v>26.4647550555133</v>
      </c>
      <c r="AV482" s="145">
        <f>IF(AU482&gt;$AI$8,1,0)</f>
        <v>0</v>
      </c>
      <c r="AW482" s="148">
        <f>IF($R482=AT$17,AU482,0)</f>
        <v>26.4647550555133</v>
      </c>
      <c r="AX482" s="145">
        <v>6926</v>
      </c>
      <c r="AY482" s="148">
        <f>100*AX482/$AI482</f>
        <v>12.8375748364256</v>
      </c>
      <c r="AZ482" s="145">
        <f>IF(AY482&gt;$AI$8,1,0)</f>
        <v>0</v>
      </c>
      <c r="BA482" s="148">
        <f>IF($R482=AX$17,AY482,0)</f>
        <v>0</v>
      </c>
      <c r="BB482" s="145">
        <v>2942</v>
      </c>
      <c r="BC482" s="148">
        <f>100*BB482/$AI482</f>
        <v>5.45309632814962</v>
      </c>
      <c r="BD482" s="145">
        <f>IF(BC482&gt;$AI$8,1,0)</f>
        <v>0</v>
      </c>
      <c r="BE482" s="148">
        <f>IF($R482=BB$17,BC482,0)</f>
        <v>0</v>
      </c>
      <c r="BF482" s="145">
        <v>0</v>
      </c>
      <c r="BG482" s="148">
        <f>100*BF482/$AI482</f>
        <v>0</v>
      </c>
      <c r="BH482" s="145">
        <f>IF(BG482&gt;$AI$8,1,0)</f>
        <v>0</v>
      </c>
      <c r="BI482" s="148">
        <f>IF($R482=BF$17,BG482,0)</f>
        <v>0</v>
      </c>
      <c r="BJ482" s="145">
        <v>0</v>
      </c>
      <c r="BK482" s="148">
        <f>100*BJ482/$AI482</f>
        <v>0</v>
      </c>
      <c r="BL482" s="145">
        <f>IF(BK482&gt;$AI$8,1,0)</f>
        <v>0</v>
      </c>
      <c r="BM482" s="148">
        <f>IF($R482=BJ$17,BK482,0)</f>
        <v>0</v>
      </c>
      <c r="BN482" s="145">
        <v>0</v>
      </c>
      <c r="BO482" s="148">
        <f>100*BN482/$AI482</f>
        <v>0</v>
      </c>
      <c r="BP482" s="145">
        <f>IF(BO482&gt;$AI$8,1,0)</f>
        <v>0</v>
      </c>
      <c r="BQ482" s="148">
        <f>IF($R482=BN$17,BO482,0)</f>
        <v>0</v>
      </c>
      <c r="BR482" s="145">
        <v>0</v>
      </c>
      <c r="BS482" s="148">
        <f>100*BR482/$AI482</f>
        <v>0</v>
      </c>
      <c r="BT482" s="145">
        <f>IF(BS482&gt;$AI$8,1,0)</f>
        <v>0</v>
      </c>
      <c r="BU482" s="148">
        <f>IF($R482=BR$17,BS482,0)</f>
        <v>0</v>
      </c>
      <c r="BV482" s="145">
        <v>0</v>
      </c>
      <c r="BW482" s="148">
        <f>100*BV482/$AI482</f>
        <v>0</v>
      </c>
      <c r="BX482" s="145">
        <f>IF(BW482&gt;$AI$8,1,0)</f>
        <v>0</v>
      </c>
      <c r="BY482" s="148">
        <f>IF($R482=BV$17,BW482,0)</f>
        <v>0</v>
      </c>
      <c r="BZ482" s="145">
        <v>0</v>
      </c>
      <c r="CA482" s="148">
        <f>100*BZ482/$AI482</f>
        <v>0</v>
      </c>
      <c r="CB482" s="145">
        <f>IF(CA482&gt;$AI$8,1,0)</f>
        <v>0</v>
      </c>
      <c r="CC482" s="148">
        <f>IF($R482=BZ$17,CA482,0)</f>
        <v>0</v>
      </c>
      <c r="CD482" s="145">
        <v>0</v>
      </c>
      <c r="CE482" s="148">
        <f>100*CD482/$AI482</f>
        <v>0</v>
      </c>
      <c r="CF482" s="145">
        <f>IF(CE482&gt;$AI$8,1,0)</f>
        <v>0</v>
      </c>
      <c r="CG482" s="148">
        <f>IF($R482=CD$17,CE482,0)</f>
        <v>0</v>
      </c>
      <c r="CH482" s="145">
        <v>0</v>
      </c>
      <c r="CI482" s="148">
        <f>100*CH482/$AI482</f>
        <v>0</v>
      </c>
      <c r="CJ482" s="145">
        <f>IF(CI482&gt;$AI$8,1,0)</f>
        <v>0</v>
      </c>
      <c r="CK482" s="148">
        <f>IF($R482=CH$17,CI482,0)</f>
        <v>0</v>
      </c>
      <c r="CL482" s="145">
        <v>0</v>
      </c>
      <c r="CM482" s="145">
        <v>0</v>
      </c>
      <c r="CN482" s="149"/>
    </row>
    <row r="483" ht="19.95" customHeight="1">
      <c r="A483" t="s" s="179">
        <v>3377</v>
      </c>
      <c r="B483" t="s" s="180">
        <v>75</v>
      </c>
      <c r="C483" t="s" s="180">
        <v>1751</v>
      </c>
      <c r="D483" t="s" s="181">
        <v>78</v>
      </c>
      <c r="E483" t="s" s="182">
        <v>79</v>
      </c>
      <c r="F483" t="s" s="130">
        <v>46</v>
      </c>
      <c r="G483" t="s" s="130">
        <v>575</v>
      </c>
      <c r="H483" t="s" s="130">
        <v>245</v>
      </c>
      <c r="I483" t="s" s="130">
        <v>64</v>
      </c>
      <c r="J483" t="s" s="130">
        <v>56</v>
      </c>
      <c r="K483" t="s" s="183">
        <f>_xlfn.IFS(Q483=0,O483,T483=1,R483,U483=1,AA483)</f>
        <v>27</v>
      </c>
      <c r="L483" s="189">
        <f>_xlfn.IFS(Q483=0,P483,T483=1,S483,U483=1,AB483)</f>
        <v>35.4056545211715</v>
      </c>
      <c r="M483" t="s" s="130">
        <f>IF(O483="Lab","over","under")</f>
        <v>3307</v>
      </c>
      <c r="N483" s="169"/>
      <c r="O483" t="s" s="184">
        <v>27</v>
      </c>
      <c r="P483" s="131">
        <f>AM483</f>
        <v>35.4056545211715</v>
      </c>
      <c r="Q483" s="173">
        <f>T483+U483+V483</f>
        <v>0</v>
      </c>
      <c r="R483" t="s" s="185">
        <v>28</v>
      </c>
      <c r="S483" s="131">
        <f>AS483</f>
        <v>29.4106581892741</v>
      </c>
      <c r="T483" s="169"/>
      <c r="U483" s="169"/>
      <c r="V483" s="169"/>
      <c r="W483" s="169"/>
      <c r="X483" t="s" s="130">
        <f>IF($A483=Y483,"ok","bad")</f>
        <v>2430</v>
      </c>
      <c r="Y483" t="s" s="130">
        <v>3377</v>
      </c>
      <c r="Z483" t="s" s="130">
        <v>1751</v>
      </c>
      <c r="AA483" t="s" s="186">
        <v>2365</v>
      </c>
      <c r="AB483" s="125">
        <f>100*AC483</f>
        <v>13.6190064</v>
      </c>
      <c r="AC483" s="191">
        <v>0.136190064</v>
      </c>
      <c r="AD483" t="s" s="187">
        <v>29</v>
      </c>
      <c r="AE483" s="125">
        <v>12.7405429</v>
      </c>
      <c r="AF483" s="191">
        <v>0.127405429</v>
      </c>
      <c r="AG483" s="169"/>
      <c r="AH483" s="173">
        <v>77102</v>
      </c>
      <c r="AI483" s="173">
        <v>53161</v>
      </c>
      <c r="AJ483" s="173">
        <v>198</v>
      </c>
      <c r="AK483" s="173">
        <v>3187</v>
      </c>
      <c r="AL483" s="173">
        <v>18822</v>
      </c>
      <c r="AM483" s="175">
        <f>100*AL483/$AI483</f>
        <v>35.4056545211715</v>
      </c>
      <c r="AN483" s="173">
        <f>IF(AM483&gt;$AI$8,1,0)</f>
        <v>0</v>
      </c>
      <c r="AO483" s="175">
        <f>IF($R483=AL$17,AM483,0)</f>
        <v>0</v>
      </c>
      <c r="AP483" s="173">
        <v>15635</v>
      </c>
      <c r="AQ483" s="175">
        <f>100*AP483/$AI483</f>
        <v>29.4106581892741</v>
      </c>
      <c r="AR483" s="173">
        <f>IF(AQ483&gt;$AI$8,1,0)</f>
        <v>0</v>
      </c>
      <c r="AS483" s="175">
        <f>IF($R483=AP$17,AQ483,0)</f>
        <v>29.4106581892741</v>
      </c>
      <c r="AT483" s="173">
        <v>6773</v>
      </c>
      <c r="AU483" s="175">
        <f>100*AT483/$AI483</f>
        <v>12.7405428791783</v>
      </c>
      <c r="AV483" s="173">
        <f>IF(AU483&gt;$AI$8,1,0)</f>
        <v>0</v>
      </c>
      <c r="AW483" s="175">
        <f>IF($R483=AT$17,AU483,0)</f>
        <v>0</v>
      </c>
      <c r="AX483" s="173">
        <v>7240</v>
      </c>
      <c r="AY483" s="175">
        <f>100*AX483/$AI483</f>
        <v>13.6190064144768</v>
      </c>
      <c r="AZ483" s="173">
        <f>IF(AY483&gt;$AI$8,1,0)</f>
        <v>0</v>
      </c>
      <c r="BA483" s="175">
        <f>IF($R483=AX$17,AY483,0)</f>
        <v>0</v>
      </c>
      <c r="BB483" s="173">
        <v>4691</v>
      </c>
      <c r="BC483" s="175">
        <f>100*BB483/$AI483</f>
        <v>8.82413799589925</v>
      </c>
      <c r="BD483" s="173">
        <f>IF(BC483&gt;$AI$8,1,0)</f>
        <v>0</v>
      </c>
      <c r="BE483" s="175">
        <f>IF($R483=BB$17,BC483,0)</f>
        <v>0</v>
      </c>
      <c r="BF483" s="173">
        <v>0</v>
      </c>
      <c r="BG483" s="175">
        <f>100*BF483/$AI483</f>
        <v>0</v>
      </c>
      <c r="BH483" s="173">
        <f>IF(BG483&gt;$AI$8,1,0)</f>
        <v>0</v>
      </c>
      <c r="BI483" s="175">
        <f>IF($R483=BF$17,BG483,0)</f>
        <v>0</v>
      </c>
      <c r="BJ483" s="173">
        <v>0</v>
      </c>
      <c r="BK483" s="175">
        <f>100*BJ483/$AI483</f>
        <v>0</v>
      </c>
      <c r="BL483" s="173">
        <f>IF(BK483&gt;$AI$8,1,0)</f>
        <v>0</v>
      </c>
      <c r="BM483" s="175">
        <f>IF($R483=BJ$17,BK483,0)</f>
        <v>0</v>
      </c>
      <c r="BN483" s="173">
        <v>0</v>
      </c>
      <c r="BO483" s="175">
        <f>100*BN483/$AI483</f>
        <v>0</v>
      </c>
      <c r="BP483" s="173">
        <f>IF(BO483&gt;$AI$8,1,0)</f>
        <v>0</v>
      </c>
      <c r="BQ483" s="175">
        <f>IF($R483=BN$17,BO483,0)</f>
        <v>0</v>
      </c>
      <c r="BR483" s="173">
        <v>0</v>
      </c>
      <c r="BS483" s="175">
        <f>100*BR483/$AI483</f>
        <v>0</v>
      </c>
      <c r="BT483" s="173">
        <f>IF(BS483&gt;$AI$8,1,0)</f>
        <v>0</v>
      </c>
      <c r="BU483" s="175">
        <f>IF($R483=BR$17,BS483,0)</f>
        <v>0</v>
      </c>
      <c r="BV483" s="173">
        <v>0</v>
      </c>
      <c r="BW483" s="175">
        <f>100*BV483/$AI483</f>
        <v>0</v>
      </c>
      <c r="BX483" s="173">
        <f>IF(BW483&gt;$AI$8,1,0)</f>
        <v>0</v>
      </c>
      <c r="BY483" s="175">
        <f>IF($R483=BV$17,BW483,0)</f>
        <v>0</v>
      </c>
      <c r="BZ483" s="173">
        <v>0</v>
      </c>
      <c r="CA483" s="175">
        <f>100*BZ483/$AI483</f>
        <v>0</v>
      </c>
      <c r="CB483" s="173">
        <f>IF(CA483&gt;$AI$8,1,0)</f>
        <v>0</v>
      </c>
      <c r="CC483" s="175">
        <f>IF($R483=BZ$17,CA483,0)</f>
        <v>0</v>
      </c>
      <c r="CD483" s="173">
        <v>0</v>
      </c>
      <c r="CE483" s="175">
        <f>100*CD483/$AI483</f>
        <v>0</v>
      </c>
      <c r="CF483" s="173">
        <f>IF(CE483&gt;$AI$8,1,0)</f>
        <v>0</v>
      </c>
      <c r="CG483" s="175">
        <f>IF($R483=CD$17,CE483,0)</f>
        <v>0</v>
      </c>
      <c r="CH483" s="173">
        <v>0</v>
      </c>
      <c r="CI483" s="175">
        <f>100*CH483/$AI483</f>
        <v>0</v>
      </c>
      <c r="CJ483" s="173">
        <f>IF(CI483&gt;$AI$8,1,0)</f>
        <v>0</v>
      </c>
      <c r="CK483" s="175">
        <f>IF($R483=CH$17,CI483,0)</f>
        <v>0</v>
      </c>
      <c r="CL483" s="173">
        <v>0</v>
      </c>
      <c r="CM483" s="173">
        <v>0</v>
      </c>
      <c r="CN483" s="176"/>
    </row>
    <row r="484" ht="15.75" customHeight="1">
      <c r="A484" t="s" s="179">
        <v>3378</v>
      </c>
      <c r="B484" t="s" s="180">
        <v>160</v>
      </c>
      <c r="C484" t="s" s="180">
        <v>569</v>
      </c>
      <c r="D484" t="s" s="181">
        <v>162</v>
      </c>
      <c r="E484" t="s" s="188">
        <v>79</v>
      </c>
      <c r="F484" t="s" s="146">
        <v>80</v>
      </c>
      <c r="G484" t="s" s="146">
        <v>3379</v>
      </c>
      <c r="H484" t="s" s="146">
        <v>2191</v>
      </c>
      <c r="I484" t="s" s="146">
        <v>49</v>
      </c>
      <c r="J484" t="s" s="146">
        <v>1762</v>
      </c>
      <c r="K484" t="s" s="183">
        <f>_xlfn.IFS(Q484=0,O484,T484=1,R484,U484=1,AA484)</f>
        <v>29</v>
      </c>
      <c r="L484" s="189">
        <f>_xlfn.IFS(Q484=0,P484,T484=1,S484,U484=1,AB484)</f>
        <v>43.1240625669595</v>
      </c>
      <c r="M484" t="s" s="146">
        <f>IF(O484="Lab","over","under")</f>
        <v>3307</v>
      </c>
      <c r="N484" s="138"/>
      <c r="O484" t="s" s="184">
        <v>29</v>
      </c>
      <c r="P484" s="147">
        <f>AU484</f>
        <v>43.1240625669595</v>
      </c>
      <c r="Q484" s="145">
        <f>T484+U484+V484</f>
        <v>0</v>
      </c>
      <c r="R484" t="s" s="185">
        <v>27</v>
      </c>
      <c r="S484" s="147">
        <f>AO484</f>
        <v>26.1859867152346</v>
      </c>
      <c r="T484" s="138"/>
      <c r="U484" s="138"/>
      <c r="V484" s="138"/>
      <c r="W484" s="138"/>
      <c r="X484" t="s" s="146">
        <f>IF($A484=Y484,"ok","bad")</f>
        <v>2430</v>
      </c>
      <c r="Y484" t="s" s="146">
        <v>3378</v>
      </c>
      <c r="Z484" t="s" s="146">
        <v>569</v>
      </c>
      <c r="AA484" t="s" s="186">
        <v>28</v>
      </c>
      <c r="AB484" s="141">
        <f>100*AC484</f>
        <v>13.0876366</v>
      </c>
      <c r="AC484" s="190">
        <v>0.130876366</v>
      </c>
      <c r="AD484" t="s" s="187">
        <v>2365</v>
      </c>
      <c r="AE484" s="141">
        <v>12.729805</v>
      </c>
      <c r="AF484" s="190">
        <v>0.12729805</v>
      </c>
      <c r="AG484" s="138"/>
      <c r="AH484" s="145">
        <v>74362</v>
      </c>
      <c r="AI484" s="145">
        <v>46670</v>
      </c>
      <c r="AJ484" s="145">
        <v>117</v>
      </c>
      <c r="AK484" s="145">
        <v>7905</v>
      </c>
      <c r="AL484" s="145">
        <v>12221</v>
      </c>
      <c r="AM484" s="148">
        <f>100*AL484/$AI484</f>
        <v>26.1859867152346</v>
      </c>
      <c r="AN484" s="145">
        <f>IF(AM484&gt;$AI$8,1,0)</f>
        <v>0</v>
      </c>
      <c r="AO484" s="148">
        <f>IF($R484=AL$17,AM484,0)</f>
        <v>26.1859867152346</v>
      </c>
      <c r="AP484" s="145">
        <v>6108</v>
      </c>
      <c r="AQ484" s="148">
        <f>100*AP484/$AI484</f>
        <v>13.0876365973859</v>
      </c>
      <c r="AR484" s="145">
        <f>IF(AQ484&gt;$AI$8,1,0)</f>
        <v>0</v>
      </c>
      <c r="AS484" s="148">
        <f>IF($R484=AP$17,AQ484,0)</f>
        <v>0</v>
      </c>
      <c r="AT484" s="145">
        <v>20126</v>
      </c>
      <c r="AU484" s="148">
        <f>100*AT484/$AI484</f>
        <v>43.1240625669595</v>
      </c>
      <c r="AV484" s="145">
        <f>IF(AU484&gt;$AI$8,1,0)</f>
        <v>0</v>
      </c>
      <c r="AW484" s="148">
        <f>IF($R484=AT$17,AU484,0)</f>
        <v>0</v>
      </c>
      <c r="AX484" s="145">
        <v>5941</v>
      </c>
      <c r="AY484" s="148">
        <f>100*AX484/$AI484</f>
        <v>12.7298050139276</v>
      </c>
      <c r="AZ484" s="145">
        <f>IF(AY484&gt;$AI$8,1,0)</f>
        <v>0</v>
      </c>
      <c r="BA484" s="148">
        <f>IF($R484=AX$17,AY484,0)</f>
        <v>0</v>
      </c>
      <c r="BB484" s="145">
        <v>1517</v>
      </c>
      <c r="BC484" s="148">
        <f>100*BB484/$AI484</f>
        <v>3.25048210842083</v>
      </c>
      <c r="BD484" s="145">
        <f>IF(BC484&gt;$AI$8,1,0)</f>
        <v>0</v>
      </c>
      <c r="BE484" s="148">
        <f>IF($R484=BB$17,BC484,0)</f>
        <v>0</v>
      </c>
      <c r="BF484" s="145">
        <v>0</v>
      </c>
      <c r="BG484" s="148">
        <f>100*BF484/$AI484</f>
        <v>0</v>
      </c>
      <c r="BH484" s="145">
        <f>IF(BG484&gt;$AI$8,1,0)</f>
        <v>0</v>
      </c>
      <c r="BI484" s="148">
        <f>IF($R484=BF$17,BG484,0)</f>
        <v>0</v>
      </c>
      <c r="BJ484" s="145">
        <v>0</v>
      </c>
      <c r="BK484" s="148">
        <f>100*BJ484/$AI484</f>
        <v>0</v>
      </c>
      <c r="BL484" s="145">
        <f>IF(BK484&gt;$AI$8,1,0)</f>
        <v>0</v>
      </c>
      <c r="BM484" s="148">
        <f>IF($R484=BJ$17,BK484,0)</f>
        <v>0</v>
      </c>
      <c r="BN484" s="145">
        <v>0</v>
      </c>
      <c r="BO484" s="148">
        <f>100*BN484/$AI484</f>
        <v>0</v>
      </c>
      <c r="BP484" s="145">
        <f>IF(BO484&gt;$AI$8,1,0)</f>
        <v>0</v>
      </c>
      <c r="BQ484" s="148">
        <f>IF($R484=BN$17,BO484,0)</f>
        <v>0</v>
      </c>
      <c r="BR484" s="145">
        <v>0</v>
      </c>
      <c r="BS484" s="148">
        <f>100*BR484/$AI484</f>
        <v>0</v>
      </c>
      <c r="BT484" s="145">
        <f>IF(BS484&gt;$AI$8,1,0)</f>
        <v>0</v>
      </c>
      <c r="BU484" s="148">
        <f>IF($R484=BR$17,BS484,0)</f>
        <v>0</v>
      </c>
      <c r="BV484" s="145">
        <v>0</v>
      </c>
      <c r="BW484" s="148">
        <f>100*BV484/$AI484</f>
        <v>0</v>
      </c>
      <c r="BX484" s="145">
        <f>IF(BW484&gt;$AI$8,1,0)</f>
        <v>0</v>
      </c>
      <c r="BY484" s="148">
        <f>IF($R484=BV$17,BW484,0)</f>
        <v>0</v>
      </c>
      <c r="BZ484" s="145">
        <v>0</v>
      </c>
      <c r="CA484" s="148">
        <f>100*BZ484/$AI484</f>
        <v>0</v>
      </c>
      <c r="CB484" s="145">
        <f>IF(CA484&gt;$AI$8,1,0)</f>
        <v>0</v>
      </c>
      <c r="CC484" s="148">
        <f>IF($R484=BZ$17,CA484,0)</f>
        <v>0</v>
      </c>
      <c r="CD484" s="145">
        <v>0</v>
      </c>
      <c r="CE484" s="148">
        <f>100*CD484/$AI484</f>
        <v>0</v>
      </c>
      <c r="CF484" s="145">
        <f>IF(CE484&gt;$AI$8,1,0)</f>
        <v>0</v>
      </c>
      <c r="CG484" s="148">
        <f>IF($R484=CD$17,CE484,0)</f>
        <v>0</v>
      </c>
      <c r="CH484" s="145">
        <v>0</v>
      </c>
      <c r="CI484" s="148">
        <f>100*CH484/$AI484</f>
        <v>0</v>
      </c>
      <c r="CJ484" s="145">
        <f>IF(CI484&gt;$AI$8,1,0)</f>
        <v>0</v>
      </c>
      <c r="CK484" s="148">
        <f>IF($R484=CH$17,CI484,0)</f>
        <v>0</v>
      </c>
      <c r="CL484" s="145">
        <v>0</v>
      </c>
      <c r="CM484" s="145">
        <v>0</v>
      </c>
      <c r="CN484" s="149"/>
    </row>
    <row r="485" ht="15.75" customHeight="1">
      <c r="A485" t="s" s="179">
        <v>3380</v>
      </c>
      <c r="B485" t="s" s="180">
        <v>101</v>
      </c>
      <c r="C485" t="s" s="180">
        <v>742</v>
      </c>
      <c r="D485" t="s" s="181">
        <v>104</v>
      </c>
      <c r="E485" t="s" s="182">
        <v>79</v>
      </c>
      <c r="F485" t="s" s="130">
        <v>46</v>
      </c>
      <c r="G485" t="s" s="130">
        <v>269</v>
      </c>
      <c r="H485" t="s" s="130">
        <v>124</v>
      </c>
      <c r="I485" t="s" s="130">
        <v>49</v>
      </c>
      <c r="J485" t="s" s="130">
        <v>56</v>
      </c>
      <c r="K485" t="s" s="183">
        <f>_xlfn.IFS(Q485=0,O485,T485=1,R485,U485=1,AA485)</f>
        <v>27</v>
      </c>
      <c r="L485" s="189">
        <f>_xlfn.IFS(Q485=0,P485,T485=1,S485,U485=1,AB485)</f>
        <v>33.6686635771071</v>
      </c>
      <c r="M485" t="s" s="130">
        <f>IF(O485="Lab","over","under")</f>
        <v>3307</v>
      </c>
      <c r="N485" s="169"/>
      <c r="O485" t="s" s="184">
        <v>27</v>
      </c>
      <c r="P485" s="131">
        <f>AM485</f>
        <v>33.6686635771071</v>
      </c>
      <c r="Q485" s="173">
        <f>T485+U485+V485</f>
        <v>0</v>
      </c>
      <c r="R485" t="s" s="185">
        <v>28</v>
      </c>
      <c r="S485" s="131">
        <f>AS485</f>
        <v>27.9944237217889</v>
      </c>
      <c r="T485" s="169"/>
      <c r="U485" s="169"/>
      <c r="V485" s="169"/>
      <c r="W485" s="169"/>
      <c r="X485" t="s" s="130">
        <f>IF($A485=Y485,"ok","bad")</f>
        <v>2430</v>
      </c>
      <c r="Y485" t="s" s="130">
        <v>3380</v>
      </c>
      <c r="Z485" t="s" s="130">
        <v>742</v>
      </c>
      <c r="AA485" t="s" s="186">
        <v>2365</v>
      </c>
      <c r="AB485" s="125">
        <f>100*AC485</f>
        <v>20.036924</v>
      </c>
      <c r="AC485" s="191">
        <v>0.20036924</v>
      </c>
      <c r="AD485" t="s" s="187">
        <v>29</v>
      </c>
      <c r="AE485" s="125">
        <v>12.7255944</v>
      </c>
      <c r="AF485" s="191">
        <v>0.127255944</v>
      </c>
      <c r="AG485" s="169"/>
      <c r="AH485" s="173">
        <v>80879</v>
      </c>
      <c r="AI485" s="173">
        <v>53082</v>
      </c>
      <c r="AJ485" s="173">
        <v>216</v>
      </c>
      <c r="AK485" s="173">
        <v>3012</v>
      </c>
      <c r="AL485" s="173">
        <v>17872</v>
      </c>
      <c r="AM485" s="175">
        <f>100*AL485/$AI485</f>
        <v>33.6686635771071</v>
      </c>
      <c r="AN485" s="173">
        <f>IF(AM485&gt;$AI$8,1,0)</f>
        <v>0</v>
      </c>
      <c r="AO485" s="175">
        <f>IF($R485=AL$17,AM485,0)</f>
        <v>0</v>
      </c>
      <c r="AP485" s="173">
        <v>14860</v>
      </c>
      <c r="AQ485" s="175">
        <f>100*AP485/$AI485</f>
        <v>27.9944237217889</v>
      </c>
      <c r="AR485" s="173">
        <f>IF(AQ485&gt;$AI$8,1,0)</f>
        <v>0</v>
      </c>
      <c r="AS485" s="175">
        <f>IF($R485=AP$17,AQ485,0)</f>
        <v>27.9944237217889</v>
      </c>
      <c r="AT485" s="173">
        <v>6755</v>
      </c>
      <c r="AU485" s="175">
        <f>100*AT485/$AI485</f>
        <v>12.7255943634377</v>
      </c>
      <c r="AV485" s="173">
        <f>IF(AU485&gt;$AI$8,1,0)</f>
        <v>0</v>
      </c>
      <c r="AW485" s="175">
        <f>IF($R485=AT$17,AU485,0)</f>
        <v>0</v>
      </c>
      <c r="AX485" s="173">
        <v>10636</v>
      </c>
      <c r="AY485" s="175">
        <f>100*AX485/$AI485</f>
        <v>20.0369240043706</v>
      </c>
      <c r="AZ485" s="173">
        <f>IF(AY485&gt;$AI$8,1,0)</f>
        <v>0</v>
      </c>
      <c r="BA485" s="175">
        <f>IF($R485=AX$17,AY485,0)</f>
        <v>0</v>
      </c>
      <c r="BB485" s="173">
        <v>2959</v>
      </c>
      <c r="BC485" s="175">
        <f>100*BB485/$AI485</f>
        <v>5.57439433329566</v>
      </c>
      <c r="BD485" s="173">
        <f>IF(BC485&gt;$AI$8,1,0)</f>
        <v>0</v>
      </c>
      <c r="BE485" s="175">
        <f>IF($R485=BB$17,BC485,0)</f>
        <v>0</v>
      </c>
      <c r="BF485" s="173">
        <v>0</v>
      </c>
      <c r="BG485" s="175">
        <f>100*BF485/$AI485</f>
        <v>0</v>
      </c>
      <c r="BH485" s="173">
        <f>IF(BG485&gt;$AI$8,1,0)</f>
        <v>0</v>
      </c>
      <c r="BI485" s="175">
        <f>IF($R485=BF$17,BG485,0)</f>
        <v>0</v>
      </c>
      <c r="BJ485" s="173">
        <v>0</v>
      </c>
      <c r="BK485" s="175">
        <f>100*BJ485/$AI485</f>
        <v>0</v>
      </c>
      <c r="BL485" s="173">
        <f>IF(BK485&gt;$AI$8,1,0)</f>
        <v>0</v>
      </c>
      <c r="BM485" s="175">
        <f>IF($R485=BJ$17,BK485,0)</f>
        <v>0</v>
      </c>
      <c r="BN485" s="173">
        <v>0</v>
      </c>
      <c r="BO485" s="175">
        <f>100*BN485/$AI485</f>
        <v>0</v>
      </c>
      <c r="BP485" s="173">
        <f>IF(BO485&gt;$AI$8,1,0)</f>
        <v>0</v>
      </c>
      <c r="BQ485" s="175">
        <f>IF($R485=BN$17,BO485,0)</f>
        <v>0</v>
      </c>
      <c r="BR485" s="173">
        <v>0</v>
      </c>
      <c r="BS485" s="175">
        <f>100*BR485/$AI485</f>
        <v>0</v>
      </c>
      <c r="BT485" s="173">
        <f>IF(BS485&gt;$AI$8,1,0)</f>
        <v>0</v>
      </c>
      <c r="BU485" s="175">
        <f>IF($R485=BR$17,BS485,0)</f>
        <v>0</v>
      </c>
      <c r="BV485" s="173">
        <v>0</v>
      </c>
      <c r="BW485" s="175">
        <f>100*BV485/$AI485</f>
        <v>0</v>
      </c>
      <c r="BX485" s="173">
        <f>IF(BW485&gt;$AI$8,1,0)</f>
        <v>0</v>
      </c>
      <c r="BY485" s="175">
        <f>IF($R485=BV$17,BW485,0)</f>
        <v>0</v>
      </c>
      <c r="BZ485" s="173">
        <v>0</v>
      </c>
      <c r="CA485" s="175">
        <f>100*BZ485/$AI485</f>
        <v>0</v>
      </c>
      <c r="CB485" s="173">
        <f>IF(CA485&gt;$AI$8,1,0)</f>
        <v>0</v>
      </c>
      <c r="CC485" s="175">
        <f>IF($R485=BZ$17,CA485,0)</f>
        <v>0</v>
      </c>
      <c r="CD485" s="173">
        <v>0</v>
      </c>
      <c r="CE485" s="175">
        <f>100*CD485/$AI485</f>
        <v>0</v>
      </c>
      <c r="CF485" s="173">
        <f>IF(CE485&gt;$AI$8,1,0)</f>
        <v>0</v>
      </c>
      <c r="CG485" s="175">
        <f>IF($R485=CD$17,CE485,0)</f>
        <v>0</v>
      </c>
      <c r="CH485" s="173">
        <v>0</v>
      </c>
      <c r="CI485" s="175">
        <f>100*CH485/$AI485</f>
        <v>0</v>
      </c>
      <c r="CJ485" s="173">
        <f>IF(CI485&gt;$AI$8,1,0)</f>
        <v>0</v>
      </c>
      <c r="CK485" s="175">
        <f>IF($R485=CH$17,CI485,0)</f>
        <v>0</v>
      </c>
      <c r="CL485" s="173">
        <v>0</v>
      </c>
      <c r="CM485" s="173">
        <v>0</v>
      </c>
      <c r="CN485" s="176"/>
    </row>
    <row r="486" ht="15.75" customHeight="1">
      <c r="A486" t="s" s="179">
        <v>3381</v>
      </c>
      <c r="B486" t="s" s="180">
        <v>75</v>
      </c>
      <c r="C486" t="s" s="180">
        <v>214</v>
      </c>
      <c r="D486" t="s" s="181">
        <v>78</v>
      </c>
      <c r="E486" t="s" s="188">
        <v>79</v>
      </c>
      <c r="F486" t="s" s="146">
        <v>46</v>
      </c>
      <c r="G486" t="s" s="146">
        <v>215</v>
      </c>
      <c r="H486" t="s" s="146">
        <v>216</v>
      </c>
      <c r="I486" t="s" s="146">
        <v>64</v>
      </c>
      <c r="J486" t="s" s="146">
        <v>56</v>
      </c>
      <c r="K486" t="s" s="183">
        <f>_xlfn.IFS(Q486=0,O486,T486=1,R486,U486=1,AA486)</f>
        <v>27</v>
      </c>
      <c r="L486" s="189">
        <f>_xlfn.IFS(Q486=0,P486,T486=1,S486,U486=1,AB486)</f>
        <v>38.7503666764447</v>
      </c>
      <c r="M486" t="s" s="146">
        <f>IF(O486="Lab","over","under")</f>
        <v>3307</v>
      </c>
      <c r="N486" s="138"/>
      <c r="O486" t="s" s="184">
        <v>27</v>
      </c>
      <c r="P486" s="195">
        <f>AM486</f>
        <v>38.7503666764447</v>
      </c>
      <c r="Q486" s="145">
        <f>T486+U486+V486</f>
        <v>0</v>
      </c>
      <c r="R486" t="s" s="185">
        <v>29</v>
      </c>
      <c r="S486" s="147">
        <f>AW486</f>
        <v>27.3205380714914</v>
      </c>
      <c r="T486" s="138"/>
      <c r="U486" s="138"/>
      <c r="V486" s="138"/>
      <c r="W486" s="138"/>
      <c r="X486" t="s" s="146">
        <f>IF($A486=Y486,"ok","bad")</f>
        <v>2430</v>
      </c>
      <c r="Y486" t="s" s="146">
        <v>3381</v>
      </c>
      <c r="Z486" t="s" s="146">
        <v>214</v>
      </c>
      <c r="AA486" t="s" s="186">
        <v>28</v>
      </c>
      <c r="AB486" s="141">
        <f>100*AC486</f>
        <v>15.1196413</v>
      </c>
      <c r="AC486" s="190">
        <v>0.151196413</v>
      </c>
      <c r="AD486" t="s" s="187">
        <v>2365</v>
      </c>
      <c r="AE486" s="141">
        <v>12.687005</v>
      </c>
      <c r="AF486" s="190">
        <v>0.12687005</v>
      </c>
      <c r="AG486" s="138"/>
      <c r="AH486" s="145">
        <v>72751</v>
      </c>
      <c r="AI486" s="145">
        <v>47726</v>
      </c>
      <c r="AJ486" s="145">
        <v>162</v>
      </c>
      <c r="AK486" s="145">
        <v>5455</v>
      </c>
      <c r="AL486" s="145">
        <v>18494</v>
      </c>
      <c r="AM486" s="148">
        <f>100*AL486/$AI486</f>
        <v>38.7503666764447</v>
      </c>
      <c r="AN486" s="145">
        <f>IF(AM486&gt;$AI$8,1,0)</f>
        <v>0</v>
      </c>
      <c r="AO486" s="148">
        <f>IF($R486=AL$17,AM486,0)</f>
        <v>0</v>
      </c>
      <c r="AP486" s="145">
        <v>7216</v>
      </c>
      <c r="AQ486" s="148">
        <f>100*AP486/$AI486</f>
        <v>15.1196412856724</v>
      </c>
      <c r="AR486" s="145">
        <f>IF(AQ486&gt;$AI$8,1,0)</f>
        <v>0</v>
      </c>
      <c r="AS486" s="148">
        <f>IF($R486=AP$17,AQ486,0)</f>
        <v>0</v>
      </c>
      <c r="AT486" s="145">
        <v>13039</v>
      </c>
      <c r="AU486" s="148">
        <f>100*AT486/$AI486</f>
        <v>27.3205380714914</v>
      </c>
      <c r="AV486" s="145">
        <f>IF(AU486&gt;$AI$8,1,0)</f>
        <v>0</v>
      </c>
      <c r="AW486" s="148">
        <f>IF($R486=AT$17,AU486,0)</f>
        <v>27.3205380714914</v>
      </c>
      <c r="AX486" s="145">
        <v>6055</v>
      </c>
      <c r="AY486" s="148">
        <f>100*AX486/$AI486</f>
        <v>12.6870049867996</v>
      </c>
      <c r="AZ486" s="145">
        <f>IF(AY486&gt;$AI$8,1,0)</f>
        <v>0</v>
      </c>
      <c r="BA486" s="148">
        <f>IF($R486=AX$17,AY486,0)</f>
        <v>0</v>
      </c>
      <c r="BB486" s="145">
        <v>1977</v>
      </c>
      <c r="BC486" s="148">
        <f>100*BB486/$AI486</f>
        <v>4.1423961781838</v>
      </c>
      <c r="BD486" s="145">
        <f>IF(BC486&gt;$AI$8,1,0)</f>
        <v>0</v>
      </c>
      <c r="BE486" s="148">
        <f>IF($R486=BB$17,BC486,0)</f>
        <v>0</v>
      </c>
      <c r="BF486" s="145">
        <v>0</v>
      </c>
      <c r="BG486" s="148">
        <f>100*BF486/$AI486</f>
        <v>0</v>
      </c>
      <c r="BH486" s="145">
        <f>IF(BG486&gt;$AI$8,1,0)</f>
        <v>0</v>
      </c>
      <c r="BI486" s="148">
        <f>IF($R486=BF$17,BG486,0)</f>
        <v>0</v>
      </c>
      <c r="BJ486" s="145">
        <v>0</v>
      </c>
      <c r="BK486" s="148">
        <f>100*BJ486/$AI486</f>
        <v>0</v>
      </c>
      <c r="BL486" s="145">
        <f>IF(BK486&gt;$AI$8,1,0)</f>
        <v>0</v>
      </c>
      <c r="BM486" s="148">
        <f>IF($R486=BJ$17,BK486,0)</f>
        <v>0</v>
      </c>
      <c r="BN486" s="145">
        <v>0</v>
      </c>
      <c r="BO486" s="148">
        <f>100*BN486/$AI486</f>
        <v>0</v>
      </c>
      <c r="BP486" s="145">
        <f>IF(BO486&gt;$AI$8,1,0)</f>
        <v>0</v>
      </c>
      <c r="BQ486" s="148">
        <f>IF($R486=BN$17,BO486,0)</f>
        <v>0</v>
      </c>
      <c r="BR486" s="145">
        <v>0</v>
      </c>
      <c r="BS486" s="148">
        <f>100*BR486/$AI486</f>
        <v>0</v>
      </c>
      <c r="BT486" s="145">
        <f>IF(BS486&gt;$AI$8,1,0)</f>
        <v>0</v>
      </c>
      <c r="BU486" s="148">
        <f>IF($R486=BR$17,BS486,0)</f>
        <v>0</v>
      </c>
      <c r="BV486" s="145">
        <v>0</v>
      </c>
      <c r="BW486" s="148">
        <f>100*BV486/$AI486</f>
        <v>0</v>
      </c>
      <c r="BX486" s="145">
        <f>IF(BW486&gt;$AI$8,1,0)</f>
        <v>0</v>
      </c>
      <c r="BY486" s="148">
        <f>IF($R486=BV$17,BW486,0)</f>
        <v>0</v>
      </c>
      <c r="BZ486" s="145">
        <v>0</v>
      </c>
      <c r="CA486" s="148">
        <f>100*BZ486/$AI486</f>
        <v>0</v>
      </c>
      <c r="CB486" s="145">
        <f>IF(CA486&gt;$AI$8,1,0)</f>
        <v>0</v>
      </c>
      <c r="CC486" s="148">
        <f>IF($R486=BZ$17,CA486,0)</f>
        <v>0</v>
      </c>
      <c r="CD486" s="145">
        <v>0</v>
      </c>
      <c r="CE486" s="148">
        <f>100*CD486/$AI486</f>
        <v>0</v>
      </c>
      <c r="CF486" s="145">
        <f>IF(CE486&gt;$AI$8,1,0)</f>
        <v>0</v>
      </c>
      <c r="CG486" s="148">
        <f>IF($R486=CD$17,CE486,0)</f>
        <v>0</v>
      </c>
      <c r="CH486" s="145">
        <v>0</v>
      </c>
      <c r="CI486" s="148">
        <f>100*CH486/$AI486</f>
        <v>0</v>
      </c>
      <c r="CJ486" s="145">
        <f>IF(CI486&gt;$AI$8,1,0)</f>
        <v>0</v>
      </c>
      <c r="CK486" s="148">
        <f>IF($R486=CH$17,CI486,0)</f>
        <v>0</v>
      </c>
      <c r="CL486" s="145">
        <v>836</v>
      </c>
      <c r="CM486" s="145">
        <v>0</v>
      </c>
      <c r="CN486" s="149"/>
    </row>
    <row r="487" ht="15.75" customHeight="1">
      <c r="A487" t="s" s="179">
        <v>3382</v>
      </c>
      <c r="B487" t="s" s="180">
        <v>90</v>
      </c>
      <c r="C487" t="s" s="180">
        <v>323</v>
      </c>
      <c r="D487" t="s" s="181">
        <v>93</v>
      </c>
      <c r="E487" t="s" s="182">
        <v>79</v>
      </c>
      <c r="F487" t="s" s="130">
        <v>80</v>
      </c>
      <c r="G487" t="s" s="130">
        <v>3383</v>
      </c>
      <c r="H487" t="s" s="130">
        <v>398</v>
      </c>
      <c r="I487" t="s" s="130">
        <v>49</v>
      </c>
      <c r="J487" t="s" s="130">
        <v>3384</v>
      </c>
      <c r="K487" t="s" s="183">
        <f>_xlfn.IFS(Q487=0,O487,T487=1,R487,U487=1,AA487)</f>
        <v>217</v>
      </c>
      <c r="L487" s="189">
        <f>_xlfn.IFS(Q487=0,P487,T487=1,S487,U487=1,AB487)</f>
        <v>27.0475995</v>
      </c>
      <c r="M487" t="s" s="130">
        <f>IF(O487="Lab","over","under")</f>
        <v>3307</v>
      </c>
      <c r="N487" s="169"/>
      <c r="O487" t="s" s="305">
        <v>217</v>
      </c>
      <c r="P487" s="198">
        <f>100*0.270475995</f>
        <v>27.0475995</v>
      </c>
      <c r="Q487" s="306">
        <f>T487+U487+V487</f>
        <v>0</v>
      </c>
      <c r="R487" t="s" s="185">
        <v>28</v>
      </c>
      <c r="S487" s="131">
        <f>AS487</f>
        <v>26.7081543960707</v>
      </c>
      <c r="T487" s="169"/>
      <c r="U487" s="169"/>
      <c r="V487" s="169"/>
      <c r="W487" s="169"/>
      <c r="X487" t="s" s="130">
        <f>IF($A487=Y487,"ok","bad")</f>
        <v>2430</v>
      </c>
      <c r="Y487" t="s" s="130">
        <v>3382</v>
      </c>
      <c r="Z487" t="s" s="130">
        <v>323</v>
      </c>
      <c r="AA487" t="s" s="186">
        <v>2484</v>
      </c>
      <c r="AB487" s="125">
        <f>100*AC487</f>
        <v>18.2708874</v>
      </c>
      <c r="AC487" s="191">
        <v>0.182708874</v>
      </c>
      <c r="AD487" t="s" s="187">
        <v>2365</v>
      </c>
      <c r="AE487" s="125">
        <v>12.456605</v>
      </c>
      <c r="AF487" s="191">
        <v>0.12456605</v>
      </c>
      <c r="AG487" s="169"/>
      <c r="AH487" s="173">
        <v>73263</v>
      </c>
      <c r="AI487" s="173">
        <v>38887</v>
      </c>
      <c r="AJ487" s="173">
        <v>163</v>
      </c>
      <c r="AK487" s="173">
        <v>132</v>
      </c>
      <c r="AL487" s="173">
        <v>3474</v>
      </c>
      <c r="AM487" s="175">
        <f>100*AL487/$AI487</f>
        <v>8.93357677372901</v>
      </c>
      <c r="AN487" s="173">
        <f>IF(AM487&gt;$AI$8,1,0)</f>
        <v>0</v>
      </c>
      <c r="AO487" s="175">
        <f>IF($R487=AL$17,AM487,0)</f>
        <v>0</v>
      </c>
      <c r="AP487" s="173">
        <v>10386</v>
      </c>
      <c r="AQ487" s="175">
        <f>100*AP487/$AI487</f>
        <v>26.7081543960707</v>
      </c>
      <c r="AR487" s="173">
        <f>IF(AQ487&gt;$AI$8,1,0)</f>
        <v>0</v>
      </c>
      <c r="AS487" s="175">
        <f>IF($R487=AP$17,AQ487,0)</f>
        <v>26.7081543960707</v>
      </c>
      <c r="AT487" s="173">
        <v>689</v>
      </c>
      <c r="AU487" s="175">
        <f>100*AT487/$AI487</f>
        <v>1.77180034458817</v>
      </c>
      <c r="AV487" s="173">
        <f>IF(AU487&gt;$AI$8,1,0)</f>
        <v>0</v>
      </c>
      <c r="AW487" s="175">
        <f>IF($R487=AT$17,AU487,0)</f>
        <v>0</v>
      </c>
      <c r="AX487" s="173">
        <v>4844</v>
      </c>
      <c r="AY487" s="175">
        <f>100*AX487/$AI487</f>
        <v>12.4566050351017</v>
      </c>
      <c r="AZ487" s="173">
        <f>IF(AY487&gt;$AI$8,1,0)</f>
        <v>0</v>
      </c>
      <c r="BA487" s="175">
        <f>IF($R487=AX$17,AY487,0)</f>
        <v>0</v>
      </c>
      <c r="BB487" s="173">
        <v>1416</v>
      </c>
      <c r="BC487" s="175">
        <f>100*BB487/$AI487</f>
        <v>3.6413197212436</v>
      </c>
      <c r="BD487" s="173">
        <f>IF(BC487&gt;$AI$8,1,0)</f>
        <v>0</v>
      </c>
      <c r="BE487" s="175">
        <f>IF($R487=BB$17,BC487,0)</f>
        <v>0</v>
      </c>
      <c r="BF487" s="173">
        <v>0</v>
      </c>
      <c r="BG487" s="175">
        <f>100*BF487/$AI487</f>
        <v>0</v>
      </c>
      <c r="BH487" s="173">
        <f>IF(BG487&gt;$AI$8,1,0)</f>
        <v>0</v>
      </c>
      <c r="BI487" s="175">
        <f>IF($R487=BF$17,BG487,0)</f>
        <v>0</v>
      </c>
      <c r="BJ487" s="173">
        <v>0</v>
      </c>
      <c r="BK487" s="175">
        <f>100*BJ487/$AI487</f>
        <v>0</v>
      </c>
      <c r="BL487" s="173">
        <f>IF(BK487&gt;$AI$8,1,0)</f>
        <v>0</v>
      </c>
      <c r="BM487" s="175">
        <f>IF($R487=BJ$17,BK487,0)</f>
        <v>0</v>
      </c>
      <c r="BN487" s="173">
        <v>0</v>
      </c>
      <c r="BO487" s="175">
        <f>100*BN487/$AI487</f>
        <v>0</v>
      </c>
      <c r="BP487" s="173">
        <f>IF(BO487&gt;$AI$8,1,0)</f>
        <v>0</v>
      </c>
      <c r="BQ487" s="175">
        <f>IF($R487=BN$17,BO487,0)</f>
        <v>0</v>
      </c>
      <c r="BR487" s="173">
        <v>0</v>
      </c>
      <c r="BS487" s="175">
        <f>100*BR487/$AI487</f>
        <v>0</v>
      </c>
      <c r="BT487" s="173">
        <f>IF(BS487&gt;$AI$8,1,0)</f>
        <v>0</v>
      </c>
      <c r="BU487" s="175">
        <f>IF($R487=BR$17,BS487,0)</f>
        <v>0</v>
      </c>
      <c r="BV487" s="173">
        <v>0</v>
      </c>
      <c r="BW487" s="175">
        <f>100*BV487/$AI487</f>
        <v>0</v>
      </c>
      <c r="BX487" s="173">
        <f>IF(BW487&gt;$AI$8,1,0)</f>
        <v>0</v>
      </c>
      <c r="BY487" s="175">
        <f>IF($R487=BV$17,BW487,0)</f>
        <v>0</v>
      </c>
      <c r="BZ487" s="173">
        <v>0</v>
      </c>
      <c r="CA487" s="175">
        <f>100*BZ487/$AI487</f>
        <v>0</v>
      </c>
      <c r="CB487" s="173">
        <f>IF(CA487&gt;$AI$8,1,0)</f>
        <v>0</v>
      </c>
      <c r="CC487" s="175">
        <f>IF($R487=BZ$17,CA487,0)</f>
        <v>0</v>
      </c>
      <c r="CD487" s="173">
        <v>0</v>
      </c>
      <c r="CE487" s="175">
        <f>100*CD487/$AI487</f>
        <v>0</v>
      </c>
      <c r="CF487" s="173">
        <f>IF(CE487&gt;$AI$8,1,0)</f>
        <v>0</v>
      </c>
      <c r="CG487" s="175">
        <f>IF($R487=CD$17,CE487,0)</f>
        <v>0</v>
      </c>
      <c r="CH487" s="173">
        <v>0</v>
      </c>
      <c r="CI487" s="175">
        <f>100*CH487/$AI487</f>
        <v>0</v>
      </c>
      <c r="CJ487" s="173">
        <f>IF(CI487&gt;$AI$8,1,0)</f>
        <v>0</v>
      </c>
      <c r="CK487" s="175">
        <f>IF($R487=CH$17,CI487,0)</f>
        <v>0</v>
      </c>
      <c r="CL487" s="173">
        <v>0</v>
      </c>
      <c r="CM487" s="173">
        <v>0</v>
      </c>
      <c r="CN487" s="176"/>
    </row>
    <row r="488" ht="15.75" customHeight="1">
      <c r="A488" t="s" s="179">
        <v>3385</v>
      </c>
      <c r="B488" t="s" s="180">
        <v>197</v>
      </c>
      <c r="C488" t="s" s="180">
        <v>198</v>
      </c>
      <c r="D488" t="s" s="181">
        <v>200</v>
      </c>
      <c r="E488" t="s" s="188">
        <v>79</v>
      </c>
      <c r="F488" t="s" s="146">
        <v>46</v>
      </c>
      <c r="G488" t="s" s="146">
        <v>201</v>
      </c>
      <c r="H488" t="s" s="146">
        <v>202</v>
      </c>
      <c r="I488" t="s" s="146">
        <v>64</v>
      </c>
      <c r="J488" t="s" s="146">
        <v>203</v>
      </c>
      <c r="K488" t="s" s="183">
        <f>_xlfn.IFS(Q488=0,O488,T488=1,R488,U488=1,AA488)</f>
        <v>29</v>
      </c>
      <c r="L488" s="189">
        <f>_xlfn.IFS(Q488=0,P488,T488=1,S488,U488=1,AB488)</f>
        <v>41.3110326199875</v>
      </c>
      <c r="M488" t="s" s="146">
        <f>IF(O488="Lab","over","under")</f>
        <v>3307</v>
      </c>
      <c r="N488" s="138"/>
      <c r="O488" t="s" s="184">
        <v>29</v>
      </c>
      <c r="P488" s="203">
        <f>AU488</f>
        <v>41.3110326199875</v>
      </c>
      <c r="Q488" s="145">
        <f>T488+U488+V488</f>
        <v>0</v>
      </c>
      <c r="R488" t="s" s="185">
        <v>28</v>
      </c>
      <c r="S488" s="147">
        <f>AS488</f>
        <v>18.0033243299397</v>
      </c>
      <c r="T488" s="138"/>
      <c r="U488" s="138"/>
      <c r="V488" s="138"/>
      <c r="W488" s="138"/>
      <c r="X488" t="s" s="146">
        <f>IF($A488=Y488,"ok","bad")</f>
        <v>2430</v>
      </c>
      <c r="Y488" t="s" s="146">
        <v>3385</v>
      </c>
      <c r="Z488" t="s" s="146">
        <v>198</v>
      </c>
      <c r="AA488" t="s" s="186">
        <v>27</v>
      </c>
      <c r="AB488" s="141">
        <f>100*AC488</f>
        <v>15.9131519</v>
      </c>
      <c r="AC488" s="190">
        <v>0.159131519</v>
      </c>
      <c r="AD488" t="s" s="187">
        <v>31</v>
      </c>
      <c r="AE488" s="141">
        <v>12.3665074</v>
      </c>
      <c r="AF488" s="190">
        <v>0.123665074</v>
      </c>
      <c r="AG488" s="138"/>
      <c r="AH488" s="145">
        <v>69662</v>
      </c>
      <c r="AI488" s="145">
        <v>48130</v>
      </c>
      <c r="AJ488" s="145">
        <v>192</v>
      </c>
      <c r="AK488" s="145">
        <v>11218</v>
      </c>
      <c r="AL488" s="145">
        <v>7659</v>
      </c>
      <c r="AM488" s="148">
        <f>100*AL488/$AI488</f>
        <v>15.9131518803241</v>
      </c>
      <c r="AN488" s="145">
        <f>IF(AM488&gt;$AI$8,1,0)</f>
        <v>0</v>
      </c>
      <c r="AO488" s="148">
        <f>IF($R488=AL$17,AM488,0)</f>
        <v>0</v>
      </c>
      <c r="AP488" s="145">
        <v>8665</v>
      </c>
      <c r="AQ488" s="148">
        <f>100*AP488/$AI488</f>
        <v>18.0033243299397</v>
      </c>
      <c r="AR488" s="145">
        <f>IF(AQ488&gt;$AI$8,1,0)</f>
        <v>0</v>
      </c>
      <c r="AS488" s="148">
        <f>IF($R488=AP$17,AQ488,0)</f>
        <v>18.0033243299397</v>
      </c>
      <c r="AT488" s="145">
        <v>19883</v>
      </c>
      <c r="AU488" s="148">
        <f>100*AT488/$AI488</f>
        <v>41.3110326199875</v>
      </c>
      <c r="AV488" s="145">
        <f>IF(AU488&gt;$AI$8,1,0)</f>
        <v>0</v>
      </c>
      <c r="AW488" s="148">
        <f>IF($R488=AT$17,AU488,0)</f>
        <v>0</v>
      </c>
      <c r="AX488" s="145">
        <v>3798</v>
      </c>
      <c r="AY488" s="148">
        <f>100*AX488/$AI488</f>
        <v>7.8911281944733</v>
      </c>
      <c r="AZ488" s="145">
        <f>IF(AY488&gt;$AI$8,1,0)</f>
        <v>0</v>
      </c>
      <c r="BA488" s="148">
        <f>IF($R488=AX$17,AY488,0)</f>
        <v>0</v>
      </c>
      <c r="BB488" s="145">
        <v>5952</v>
      </c>
      <c r="BC488" s="148">
        <f>100*BB488/$AI488</f>
        <v>12.3665073758571</v>
      </c>
      <c r="BD488" s="145">
        <f>IF(BC488&gt;$AI$8,1,0)</f>
        <v>0</v>
      </c>
      <c r="BE488" s="148">
        <f>IF($R488=BB$17,BC488,0)</f>
        <v>0</v>
      </c>
      <c r="BF488" s="145">
        <v>0</v>
      </c>
      <c r="BG488" s="148">
        <f>100*BF488/$AI488</f>
        <v>0</v>
      </c>
      <c r="BH488" s="145">
        <f>IF(BG488&gt;$AI$8,1,0)</f>
        <v>0</v>
      </c>
      <c r="BI488" s="148">
        <f>IF($R488=BF$17,BG488,0)</f>
        <v>0</v>
      </c>
      <c r="BJ488" s="145">
        <v>0</v>
      </c>
      <c r="BK488" s="148">
        <f>100*BJ488/$AI488</f>
        <v>0</v>
      </c>
      <c r="BL488" s="145">
        <f>IF(BK488&gt;$AI$8,1,0)</f>
        <v>0</v>
      </c>
      <c r="BM488" s="148">
        <f>IF($R488=BJ$17,BK488,0)</f>
        <v>0</v>
      </c>
      <c r="BN488" s="145">
        <v>0</v>
      </c>
      <c r="BO488" s="148">
        <f>100*BN488/$AI488</f>
        <v>0</v>
      </c>
      <c r="BP488" s="145">
        <f>IF(BO488&gt;$AI$8,1,0)</f>
        <v>0</v>
      </c>
      <c r="BQ488" s="148">
        <f>IF($R488=BN$17,BO488,0)</f>
        <v>0</v>
      </c>
      <c r="BR488" s="145">
        <v>0</v>
      </c>
      <c r="BS488" s="148">
        <f>100*BR488/$AI488</f>
        <v>0</v>
      </c>
      <c r="BT488" s="145">
        <f>IF(BS488&gt;$AI$8,1,0)</f>
        <v>0</v>
      </c>
      <c r="BU488" s="148">
        <f>IF($R488=BR$17,BS488,0)</f>
        <v>0</v>
      </c>
      <c r="BV488" s="145">
        <v>0</v>
      </c>
      <c r="BW488" s="148">
        <f>100*BV488/$AI488</f>
        <v>0</v>
      </c>
      <c r="BX488" s="145">
        <f>IF(BW488&gt;$AI$8,1,0)</f>
        <v>0</v>
      </c>
      <c r="BY488" s="148">
        <f>IF($R488=BV$17,BW488,0)</f>
        <v>0</v>
      </c>
      <c r="BZ488" s="145">
        <v>0</v>
      </c>
      <c r="CA488" s="148">
        <f>100*BZ488/$AI488</f>
        <v>0</v>
      </c>
      <c r="CB488" s="145">
        <f>IF(CA488&gt;$AI$8,1,0)</f>
        <v>0</v>
      </c>
      <c r="CC488" s="148">
        <f>IF($R488=BZ$17,CA488,0)</f>
        <v>0</v>
      </c>
      <c r="CD488" s="145">
        <v>0</v>
      </c>
      <c r="CE488" s="148">
        <f>100*CD488/$AI488</f>
        <v>0</v>
      </c>
      <c r="CF488" s="145">
        <f>IF(CE488&gt;$AI$8,1,0)</f>
        <v>0</v>
      </c>
      <c r="CG488" s="148">
        <f>IF($R488=CD$17,CE488,0)</f>
        <v>0</v>
      </c>
      <c r="CH488" s="145">
        <v>0</v>
      </c>
      <c r="CI488" s="148">
        <f>100*CH488/$AI488</f>
        <v>0</v>
      </c>
      <c r="CJ488" s="145">
        <f>IF(CI488&gt;$AI$8,1,0)</f>
        <v>0</v>
      </c>
      <c r="CK488" s="148">
        <f>IF($R488=CH$17,CI488,0)</f>
        <v>0</v>
      </c>
      <c r="CL488" s="145">
        <v>107</v>
      </c>
      <c r="CM488" s="145">
        <v>0</v>
      </c>
      <c r="CN488" s="149"/>
    </row>
    <row r="489" ht="15.75" customHeight="1">
      <c r="A489" t="s" s="179">
        <v>3386</v>
      </c>
      <c r="B489" t="s" s="180">
        <v>183</v>
      </c>
      <c r="C489" t="s" s="180">
        <v>3387</v>
      </c>
      <c r="D489" t="s" s="181">
        <v>186</v>
      </c>
      <c r="E489" t="s" s="182">
        <v>79</v>
      </c>
      <c r="F489" t="s" s="130">
        <v>46</v>
      </c>
      <c r="G489" t="s" s="130">
        <v>2177</v>
      </c>
      <c r="H489" t="s" s="130">
        <v>3388</v>
      </c>
      <c r="I489" t="s" s="130">
        <v>64</v>
      </c>
      <c r="J489" t="s" s="130">
        <v>1762</v>
      </c>
      <c r="K489" t="s" s="183">
        <f>_xlfn.IFS(Q489=0,O489,T489=1,R489,U489=1,AA489)</f>
        <v>29</v>
      </c>
      <c r="L489" s="189">
        <f>_xlfn.IFS(Q489=0,P489,T489=1,S489,U489=1,AB489)</f>
        <v>32.7044625637305</v>
      </c>
      <c r="M489" t="s" s="130">
        <f>IF(O489="Lab","over","under")</f>
        <v>3307</v>
      </c>
      <c r="N489" s="169"/>
      <c r="O489" t="s" s="184">
        <v>29</v>
      </c>
      <c r="P489" s="131">
        <f>AU489</f>
        <v>32.7044625637305</v>
      </c>
      <c r="Q489" s="173">
        <f>T489+U489+V489</f>
        <v>0</v>
      </c>
      <c r="R489" t="s" s="185">
        <v>27</v>
      </c>
      <c r="S489" s="131">
        <f>AO489</f>
        <v>31.7592468826978</v>
      </c>
      <c r="T489" s="169"/>
      <c r="U489" s="169"/>
      <c r="V489" s="169"/>
      <c r="W489" s="169"/>
      <c r="X489" t="s" s="130">
        <f>IF($A489=Y489,"ok","bad")</f>
        <v>2430</v>
      </c>
      <c r="Y489" t="s" s="130">
        <v>3386</v>
      </c>
      <c r="Z489" t="s" s="130">
        <v>3387</v>
      </c>
      <c r="AA489" t="s" s="186">
        <v>28</v>
      </c>
      <c r="AB489" s="125">
        <f>100*AC489</f>
        <v>17.4912639</v>
      </c>
      <c r="AC489" s="191">
        <v>0.174912639</v>
      </c>
      <c r="AD489" t="s" s="187">
        <v>2365</v>
      </c>
      <c r="AE489" s="125">
        <v>12.3030801</v>
      </c>
      <c r="AF489" s="191">
        <v>0.123030801</v>
      </c>
      <c r="AG489" s="169"/>
      <c r="AH489" s="173">
        <v>79112</v>
      </c>
      <c r="AI489" s="173">
        <v>52369</v>
      </c>
      <c r="AJ489" s="173">
        <v>155</v>
      </c>
      <c r="AK489" s="173">
        <v>495</v>
      </c>
      <c r="AL489" s="173">
        <v>16632</v>
      </c>
      <c r="AM489" s="175">
        <f>100*AL489/$AI489</f>
        <v>31.7592468826978</v>
      </c>
      <c r="AN489" s="173">
        <f>IF(AM489&gt;$AI$8,1,0)</f>
        <v>0</v>
      </c>
      <c r="AO489" s="175">
        <f>IF($R489=AL$17,AM489,0)</f>
        <v>31.7592468826978</v>
      </c>
      <c r="AP489" s="173">
        <v>9160</v>
      </c>
      <c r="AQ489" s="175">
        <f>100*AP489/$AI489</f>
        <v>17.4912639156753</v>
      </c>
      <c r="AR489" s="173">
        <f>IF(AQ489&gt;$AI$8,1,0)</f>
        <v>0</v>
      </c>
      <c r="AS489" s="175">
        <f>IF($R489=AP$17,AQ489,0)</f>
        <v>0</v>
      </c>
      <c r="AT489" s="173">
        <v>17127</v>
      </c>
      <c r="AU489" s="175">
        <f>100*AT489/$AI489</f>
        <v>32.7044625637305</v>
      </c>
      <c r="AV489" s="173">
        <f>IF(AU489&gt;$AI$8,1,0)</f>
        <v>0</v>
      </c>
      <c r="AW489" s="175">
        <f>IF($R489=AT$17,AU489,0)</f>
        <v>0</v>
      </c>
      <c r="AX489" s="173">
        <v>6443</v>
      </c>
      <c r="AY489" s="175">
        <f>100*AX489/$AI489</f>
        <v>12.3030800664515</v>
      </c>
      <c r="AZ489" s="173">
        <f>IF(AY489&gt;$AI$8,1,0)</f>
        <v>0</v>
      </c>
      <c r="BA489" s="175">
        <f>IF($R489=AX$17,AY489,0)</f>
        <v>0</v>
      </c>
      <c r="BB489" s="173">
        <v>2359</v>
      </c>
      <c r="BC489" s="175">
        <f>100*BB489/$AI489</f>
        <v>4.5045733162749</v>
      </c>
      <c r="BD489" s="173">
        <f>IF(BC489&gt;$AI$8,1,0)</f>
        <v>0</v>
      </c>
      <c r="BE489" s="175">
        <f>IF($R489=BB$17,BC489,0)</f>
        <v>0</v>
      </c>
      <c r="BF489" s="173">
        <v>0</v>
      </c>
      <c r="BG489" s="175">
        <f>100*BF489/$AI489</f>
        <v>0</v>
      </c>
      <c r="BH489" s="173">
        <f>IF(BG489&gt;$AI$8,1,0)</f>
        <v>0</v>
      </c>
      <c r="BI489" s="175">
        <f>IF($R489=BF$17,BG489,0)</f>
        <v>0</v>
      </c>
      <c r="BJ489" s="173">
        <v>0</v>
      </c>
      <c r="BK489" s="175">
        <f>100*BJ489/$AI489</f>
        <v>0</v>
      </c>
      <c r="BL489" s="173">
        <f>IF(BK489&gt;$AI$8,1,0)</f>
        <v>0</v>
      </c>
      <c r="BM489" s="175">
        <f>IF($R489=BJ$17,BK489,0)</f>
        <v>0</v>
      </c>
      <c r="BN489" s="173">
        <v>0</v>
      </c>
      <c r="BO489" s="175">
        <f>100*BN489/$AI489</f>
        <v>0</v>
      </c>
      <c r="BP489" s="173">
        <f>IF(BO489&gt;$AI$8,1,0)</f>
        <v>0</v>
      </c>
      <c r="BQ489" s="175">
        <f>IF($R489=BN$17,BO489,0)</f>
        <v>0</v>
      </c>
      <c r="BR489" s="173">
        <v>0</v>
      </c>
      <c r="BS489" s="175">
        <f>100*BR489/$AI489</f>
        <v>0</v>
      </c>
      <c r="BT489" s="173">
        <f>IF(BS489&gt;$AI$8,1,0)</f>
        <v>0</v>
      </c>
      <c r="BU489" s="175">
        <f>IF($R489=BR$17,BS489,0)</f>
        <v>0</v>
      </c>
      <c r="BV489" s="173">
        <v>0</v>
      </c>
      <c r="BW489" s="175">
        <f>100*BV489/$AI489</f>
        <v>0</v>
      </c>
      <c r="BX489" s="173">
        <f>IF(BW489&gt;$AI$8,1,0)</f>
        <v>0</v>
      </c>
      <c r="BY489" s="175">
        <f>IF($R489=BV$17,BW489,0)</f>
        <v>0</v>
      </c>
      <c r="BZ489" s="173">
        <v>0</v>
      </c>
      <c r="CA489" s="175">
        <f>100*BZ489/$AI489</f>
        <v>0</v>
      </c>
      <c r="CB489" s="173">
        <f>IF(CA489&gt;$AI$8,1,0)</f>
        <v>0</v>
      </c>
      <c r="CC489" s="175">
        <f>IF($R489=BZ$17,CA489,0)</f>
        <v>0</v>
      </c>
      <c r="CD489" s="173">
        <v>0</v>
      </c>
      <c r="CE489" s="175">
        <f>100*CD489/$AI489</f>
        <v>0</v>
      </c>
      <c r="CF489" s="173">
        <f>IF(CE489&gt;$AI$8,1,0)</f>
        <v>0</v>
      </c>
      <c r="CG489" s="175">
        <f>IF($R489=CD$17,CE489,0)</f>
        <v>0</v>
      </c>
      <c r="CH489" s="173">
        <v>0</v>
      </c>
      <c r="CI489" s="175">
        <f>100*CH489/$AI489</f>
        <v>0</v>
      </c>
      <c r="CJ489" s="173">
        <f>IF(CI489&gt;$AI$8,1,0)</f>
        <v>0</v>
      </c>
      <c r="CK489" s="175">
        <f>IF($R489=CH$17,CI489,0)</f>
        <v>0</v>
      </c>
      <c r="CL489" s="173">
        <v>628</v>
      </c>
      <c r="CM489" s="173">
        <v>0</v>
      </c>
      <c r="CN489" s="176"/>
    </row>
    <row r="490" ht="15.75" customHeight="1">
      <c r="A490" t="s" s="179">
        <v>3389</v>
      </c>
      <c r="B490" t="s" s="180">
        <v>183</v>
      </c>
      <c r="C490" t="s" s="180">
        <v>587</v>
      </c>
      <c r="D490" t="s" s="181">
        <v>186</v>
      </c>
      <c r="E490" t="s" s="188">
        <v>79</v>
      </c>
      <c r="F490" t="s" s="146">
        <v>46</v>
      </c>
      <c r="G490" t="s" s="146">
        <v>1003</v>
      </c>
      <c r="H490" t="s" s="146">
        <v>1805</v>
      </c>
      <c r="I490" t="s" s="146">
        <v>49</v>
      </c>
      <c r="J490" t="s" s="146">
        <v>56</v>
      </c>
      <c r="K490" t="s" s="183">
        <f>_xlfn.IFS(Q490=0,O490,T490=1,R490,U490=1,AA490)</f>
        <v>27</v>
      </c>
      <c r="L490" s="189">
        <f>_xlfn.IFS(Q490=0,P490,T490=1,S490,U490=1,AB490)</f>
        <v>32.621760765138</v>
      </c>
      <c r="M490" t="s" s="146">
        <f>IF(O490="Lab","over","under")</f>
        <v>3307</v>
      </c>
      <c r="N490" s="138"/>
      <c r="O490" t="s" s="184">
        <v>27</v>
      </c>
      <c r="P490" s="147">
        <f>AM490</f>
        <v>32.621760765138</v>
      </c>
      <c r="Q490" s="145">
        <f>T490+U490+V490</f>
        <v>0</v>
      </c>
      <c r="R490" t="s" s="185">
        <v>28</v>
      </c>
      <c r="S490" s="147">
        <f>AS490</f>
        <v>23.380651832066</v>
      </c>
      <c r="T490" s="138"/>
      <c r="U490" s="138"/>
      <c r="V490" s="138"/>
      <c r="W490" s="138"/>
      <c r="X490" t="s" s="146">
        <f>IF($A490=Y490,"ok","bad")</f>
        <v>2430</v>
      </c>
      <c r="Y490" t="s" s="146">
        <v>3389</v>
      </c>
      <c r="Z490" t="s" s="146">
        <v>587</v>
      </c>
      <c r="AA490" t="s" s="186">
        <v>2365</v>
      </c>
      <c r="AB490" s="141">
        <f>100*AC490</f>
        <v>18.9690455</v>
      </c>
      <c r="AC490" s="190">
        <v>0.189690455</v>
      </c>
      <c r="AD490" t="s" s="187">
        <v>31</v>
      </c>
      <c r="AE490" s="141">
        <v>12.1749995</v>
      </c>
      <c r="AF490" s="190">
        <v>0.121749995</v>
      </c>
      <c r="AG490" s="138"/>
      <c r="AH490" s="145">
        <v>73046</v>
      </c>
      <c r="AI490" s="145">
        <v>46423</v>
      </c>
      <c r="AJ490" s="145">
        <v>215</v>
      </c>
      <c r="AK490" s="145">
        <v>4290</v>
      </c>
      <c r="AL490" s="145">
        <v>15144</v>
      </c>
      <c r="AM490" s="148">
        <f>100*AL490/$AI490</f>
        <v>32.621760765138</v>
      </c>
      <c r="AN490" s="145">
        <f>IF(AM490&gt;$AI$8,1,0)</f>
        <v>0</v>
      </c>
      <c r="AO490" s="148">
        <f>IF($R490=AL$17,AM490,0)</f>
        <v>0</v>
      </c>
      <c r="AP490" s="145">
        <v>10854</v>
      </c>
      <c r="AQ490" s="148">
        <f>100*AP490/$AI490</f>
        <v>23.380651832066</v>
      </c>
      <c r="AR490" s="145">
        <f>IF(AQ490&gt;$AI$8,1,0)</f>
        <v>0</v>
      </c>
      <c r="AS490" s="148">
        <f>IF($R490=AP$17,AQ490,0)</f>
        <v>23.380651832066</v>
      </c>
      <c r="AT490" s="145">
        <v>5407</v>
      </c>
      <c r="AU490" s="148">
        <f>100*AT490/$AI490</f>
        <v>11.6472438231049</v>
      </c>
      <c r="AV490" s="145">
        <f>IF(AU490&gt;$AI$8,1,0)</f>
        <v>0</v>
      </c>
      <c r="AW490" s="148">
        <f>IF($R490=AT$17,AU490,0)</f>
        <v>0</v>
      </c>
      <c r="AX490" s="145">
        <v>8806</v>
      </c>
      <c r="AY490" s="148">
        <f>100*AX490/$AI490</f>
        <v>18.9690455162312</v>
      </c>
      <c r="AZ490" s="145">
        <f>IF(AY490&gt;$AI$8,1,0)</f>
        <v>0</v>
      </c>
      <c r="BA490" s="148">
        <f>IF($R490=AX$17,AY490,0)</f>
        <v>0</v>
      </c>
      <c r="BB490" s="145">
        <v>5652</v>
      </c>
      <c r="BC490" s="148">
        <f>100*BB490/$AI490</f>
        <v>12.1749994614738</v>
      </c>
      <c r="BD490" s="145">
        <f>IF(BC490&gt;$AI$8,1,0)</f>
        <v>0</v>
      </c>
      <c r="BE490" s="148">
        <f>IF($R490=BB$17,BC490,0)</f>
        <v>0</v>
      </c>
      <c r="BF490" s="145">
        <v>0</v>
      </c>
      <c r="BG490" s="148">
        <f>100*BF490/$AI490</f>
        <v>0</v>
      </c>
      <c r="BH490" s="145">
        <f>IF(BG490&gt;$AI$8,1,0)</f>
        <v>0</v>
      </c>
      <c r="BI490" s="148">
        <f>IF($R490=BF$17,BG490,0)</f>
        <v>0</v>
      </c>
      <c r="BJ490" s="145">
        <v>0</v>
      </c>
      <c r="BK490" s="148">
        <f>100*BJ490/$AI490</f>
        <v>0</v>
      </c>
      <c r="BL490" s="145">
        <f>IF(BK490&gt;$AI$8,1,0)</f>
        <v>0</v>
      </c>
      <c r="BM490" s="148">
        <f>IF($R490=BJ$17,BK490,0)</f>
        <v>0</v>
      </c>
      <c r="BN490" s="145">
        <v>0</v>
      </c>
      <c r="BO490" s="148">
        <f>100*BN490/$AI490</f>
        <v>0</v>
      </c>
      <c r="BP490" s="145">
        <f>IF(BO490&gt;$AI$8,1,0)</f>
        <v>0</v>
      </c>
      <c r="BQ490" s="148">
        <f>IF($R490=BN$17,BO490,0)</f>
        <v>0</v>
      </c>
      <c r="BR490" s="145">
        <v>0</v>
      </c>
      <c r="BS490" s="148">
        <f>100*BR490/$AI490</f>
        <v>0</v>
      </c>
      <c r="BT490" s="145">
        <f>IF(BS490&gt;$AI$8,1,0)</f>
        <v>0</v>
      </c>
      <c r="BU490" s="148">
        <f>IF($R490=BR$17,BS490,0)</f>
        <v>0</v>
      </c>
      <c r="BV490" s="145">
        <v>0</v>
      </c>
      <c r="BW490" s="148">
        <f>100*BV490/$AI490</f>
        <v>0</v>
      </c>
      <c r="BX490" s="145">
        <f>IF(BW490&gt;$AI$8,1,0)</f>
        <v>0</v>
      </c>
      <c r="BY490" s="148">
        <f>IF($R490=BV$17,BW490,0)</f>
        <v>0</v>
      </c>
      <c r="BZ490" s="145">
        <v>0</v>
      </c>
      <c r="CA490" s="148">
        <f>100*BZ490/$AI490</f>
        <v>0</v>
      </c>
      <c r="CB490" s="145">
        <f>IF(CA490&gt;$AI$8,1,0)</f>
        <v>0</v>
      </c>
      <c r="CC490" s="148">
        <f>IF($R490=BZ$17,CA490,0)</f>
        <v>0</v>
      </c>
      <c r="CD490" s="145">
        <v>0</v>
      </c>
      <c r="CE490" s="148">
        <f>100*CD490/$AI490</f>
        <v>0</v>
      </c>
      <c r="CF490" s="145">
        <f>IF(CE490&gt;$AI$8,1,0)</f>
        <v>0</v>
      </c>
      <c r="CG490" s="148">
        <f>IF($R490=CD$17,CE490,0)</f>
        <v>0</v>
      </c>
      <c r="CH490" s="145">
        <v>0</v>
      </c>
      <c r="CI490" s="148">
        <f>100*CH490/$AI490</f>
        <v>0</v>
      </c>
      <c r="CJ490" s="145">
        <f>IF(CI490&gt;$AI$8,1,0)</f>
        <v>0</v>
      </c>
      <c r="CK490" s="148">
        <f>IF($R490=CH$17,CI490,0)</f>
        <v>0</v>
      </c>
      <c r="CL490" s="145">
        <v>634</v>
      </c>
      <c r="CM490" s="145">
        <v>0</v>
      </c>
      <c r="CN490" s="149"/>
    </row>
    <row r="491" ht="15.75" customHeight="1">
      <c r="A491" t="s" s="179">
        <v>3390</v>
      </c>
      <c r="B491" t="s" s="180">
        <v>160</v>
      </c>
      <c r="C491" t="s" s="180">
        <v>2052</v>
      </c>
      <c r="D491" t="s" s="181">
        <v>162</v>
      </c>
      <c r="E491" t="s" s="182">
        <v>79</v>
      </c>
      <c r="F491" t="s" s="130">
        <v>80</v>
      </c>
      <c r="G491" t="s" s="130">
        <v>379</v>
      </c>
      <c r="H491" t="s" s="130">
        <v>2728</v>
      </c>
      <c r="I491" t="s" s="130">
        <v>49</v>
      </c>
      <c r="J491" t="s" s="130">
        <v>1762</v>
      </c>
      <c r="K491" t="s" s="183">
        <f>_xlfn.IFS(Q491=0,O491,T491=1,R491,U491=1,AA491)</f>
        <v>29</v>
      </c>
      <c r="L491" s="189">
        <f>_xlfn.IFS(Q491=0,P491,T491=1,S491,U491=1,AB491)</f>
        <v>36.9197160021846</v>
      </c>
      <c r="M491" t="s" s="130">
        <f>IF(O491="Lab","over","under")</f>
        <v>3307</v>
      </c>
      <c r="N491" s="169"/>
      <c r="O491" t="s" s="184">
        <v>29</v>
      </c>
      <c r="P491" s="131">
        <f>AU491</f>
        <v>36.9197160021846</v>
      </c>
      <c r="Q491" s="173">
        <f>T491+U491+V491</f>
        <v>0</v>
      </c>
      <c r="R491" t="s" s="185">
        <v>27</v>
      </c>
      <c r="S491" s="131">
        <f>AO491</f>
        <v>28.9354283073562</v>
      </c>
      <c r="T491" s="169"/>
      <c r="U491" s="169"/>
      <c r="V491" s="169"/>
      <c r="W491" s="169"/>
      <c r="X491" t="s" s="130">
        <f>IF($A491=Y491,"ok","bad")</f>
        <v>2430</v>
      </c>
      <c r="Y491" t="s" s="130">
        <v>3390</v>
      </c>
      <c r="Z491" t="s" s="130">
        <v>2052</v>
      </c>
      <c r="AA491" t="s" s="186">
        <v>28</v>
      </c>
      <c r="AB491" s="125">
        <f>100*AC491</f>
        <v>17.707852</v>
      </c>
      <c r="AC491" s="191">
        <v>0.17707852</v>
      </c>
      <c r="AD491" t="s" s="187">
        <v>2365</v>
      </c>
      <c r="AE491" s="125">
        <v>12.1560308</v>
      </c>
      <c r="AF491" s="191">
        <v>0.121560308</v>
      </c>
      <c r="AG491" s="169"/>
      <c r="AH491" s="173">
        <v>72303</v>
      </c>
      <c r="AI491" s="173">
        <v>47606</v>
      </c>
      <c r="AJ491" s="173">
        <v>139</v>
      </c>
      <c r="AK491" s="173">
        <v>3801</v>
      </c>
      <c r="AL491" s="173">
        <v>13775</v>
      </c>
      <c r="AM491" s="175">
        <f>100*AL491/$AI491</f>
        <v>28.9354283073562</v>
      </c>
      <c r="AN491" s="173">
        <f>IF(AM491&gt;$AI$8,1,0)</f>
        <v>0</v>
      </c>
      <c r="AO491" s="175">
        <f>IF($R491=AL$17,AM491,0)</f>
        <v>28.9354283073562</v>
      </c>
      <c r="AP491" s="173">
        <v>8430</v>
      </c>
      <c r="AQ491" s="175">
        <f>100*AP491/$AI491</f>
        <v>17.7078519514347</v>
      </c>
      <c r="AR491" s="173">
        <f>IF(AQ491&gt;$AI$8,1,0)</f>
        <v>0</v>
      </c>
      <c r="AS491" s="175">
        <f>IF($R491=AP$17,AQ491,0)</f>
        <v>0</v>
      </c>
      <c r="AT491" s="173">
        <v>17576</v>
      </c>
      <c r="AU491" s="175">
        <f>100*AT491/$AI491</f>
        <v>36.9197160021846</v>
      </c>
      <c r="AV491" s="173">
        <f>IF(AU491&gt;$AI$8,1,0)</f>
        <v>0</v>
      </c>
      <c r="AW491" s="175">
        <f>IF($R491=AT$17,AU491,0)</f>
        <v>0</v>
      </c>
      <c r="AX491" s="173">
        <v>5787</v>
      </c>
      <c r="AY491" s="175">
        <f>100*AX491/$AI491</f>
        <v>12.1560307524262</v>
      </c>
      <c r="AZ491" s="173">
        <f>IF(AY491&gt;$AI$8,1,0)</f>
        <v>0</v>
      </c>
      <c r="BA491" s="175">
        <f>IF($R491=AX$17,AY491,0)</f>
        <v>0</v>
      </c>
      <c r="BB491" s="173">
        <v>1721</v>
      </c>
      <c r="BC491" s="175">
        <f>100*BB491/$AI491</f>
        <v>3.61509053480654</v>
      </c>
      <c r="BD491" s="173">
        <f>IF(BC491&gt;$AI$8,1,0)</f>
        <v>0</v>
      </c>
      <c r="BE491" s="175">
        <f>IF($R491=BB$17,BC491,0)</f>
        <v>0</v>
      </c>
      <c r="BF491" s="173">
        <v>0</v>
      </c>
      <c r="BG491" s="175">
        <f>100*BF491/$AI491</f>
        <v>0</v>
      </c>
      <c r="BH491" s="173">
        <f>IF(BG491&gt;$AI$8,1,0)</f>
        <v>0</v>
      </c>
      <c r="BI491" s="175">
        <f>IF($R491=BF$17,BG491,0)</f>
        <v>0</v>
      </c>
      <c r="BJ491" s="173">
        <v>0</v>
      </c>
      <c r="BK491" s="175">
        <f>100*BJ491/$AI491</f>
        <v>0</v>
      </c>
      <c r="BL491" s="173">
        <f>IF(BK491&gt;$AI$8,1,0)</f>
        <v>0</v>
      </c>
      <c r="BM491" s="175">
        <f>IF($R491=BJ$17,BK491,0)</f>
        <v>0</v>
      </c>
      <c r="BN491" s="173">
        <v>0</v>
      </c>
      <c r="BO491" s="175">
        <f>100*BN491/$AI491</f>
        <v>0</v>
      </c>
      <c r="BP491" s="173">
        <f>IF(BO491&gt;$AI$8,1,0)</f>
        <v>0</v>
      </c>
      <c r="BQ491" s="175">
        <f>IF($R491=BN$17,BO491,0)</f>
        <v>0</v>
      </c>
      <c r="BR491" s="173">
        <v>0</v>
      </c>
      <c r="BS491" s="175">
        <f>100*BR491/$AI491</f>
        <v>0</v>
      </c>
      <c r="BT491" s="173">
        <f>IF(BS491&gt;$AI$8,1,0)</f>
        <v>0</v>
      </c>
      <c r="BU491" s="175">
        <f>IF($R491=BR$17,BS491,0)</f>
        <v>0</v>
      </c>
      <c r="BV491" s="173">
        <v>0</v>
      </c>
      <c r="BW491" s="175">
        <f>100*BV491/$AI491</f>
        <v>0</v>
      </c>
      <c r="BX491" s="173">
        <f>IF(BW491&gt;$AI$8,1,0)</f>
        <v>0</v>
      </c>
      <c r="BY491" s="175">
        <f>IF($R491=BV$17,BW491,0)</f>
        <v>0</v>
      </c>
      <c r="BZ491" s="173">
        <v>0</v>
      </c>
      <c r="CA491" s="175">
        <f>100*BZ491/$AI491</f>
        <v>0</v>
      </c>
      <c r="CB491" s="173">
        <f>IF(CA491&gt;$AI$8,1,0)</f>
        <v>0</v>
      </c>
      <c r="CC491" s="175">
        <f>IF($R491=BZ$17,CA491,0)</f>
        <v>0</v>
      </c>
      <c r="CD491" s="173">
        <v>0</v>
      </c>
      <c r="CE491" s="175">
        <f>100*CD491/$AI491</f>
        <v>0</v>
      </c>
      <c r="CF491" s="173">
        <f>IF(CE491&gt;$AI$8,1,0)</f>
        <v>0</v>
      </c>
      <c r="CG491" s="175">
        <f>IF($R491=CD$17,CE491,0)</f>
        <v>0</v>
      </c>
      <c r="CH491" s="173">
        <v>0</v>
      </c>
      <c r="CI491" s="175">
        <f>100*CH491/$AI491</f>
        <v>0</v>
      </c>
      <c r="CJ491" s="173">
        <f>IF(CI491&gt;$AI$8,1,0)</f>
        <v>0</v>
      </c>
      <c r="CK491" s="175">
        <f>IF($R491=CH$17,CI491,0)</f>
        <v>0</v>
      </c>
      <c r="CL491" s="173">
        <v>0</v>
      </c>
      <c r="CM491" s="173">
        <v>0</v>
      </c>
      <c r="CN491" s="176"/>
    </row>
    <row r="492" ht="15.75" customHeight="1">
      <c r="A492" t="s" s="179">
        <v>3391</v>
      </c>
      <c r="B492" t="s" s="180">
        <v>183</v>
      </c>
      <c r="C492" t="s" s="180">
        <v>606</v>
      </c>
      <c r="D492" t="s" s="181">
        <v>186</v>
      </c>
      <c r="E492" t="s" s="188">
        <v>79</v>
      </c>
      <c r="F492" t="s" s="146">
        <v>80</v>
      </c>
      <c r="G492" t="s" s="146">
        <v>1994</v>
      </c>
      <c r="H492" t="s" s="146">
        <v>3392</v>
      </c>
      <c r="I492" t="s" s="146">
        <v>64</v>
      </c>
      <c r="J492" t="s" s="146">
        <v>1762</v>
      </c>
      <c r="K492" t="s" s="183">
        <f>_xlfn.IFS(Q492=0,O492,T492=1,R492,U492=1,AA492)</f>
        <v>29</v>
      </c>
      <c r="L492" s="189">
        <f>_xlfn.IFS(Q492=0,P492,T492=1,S492,U492=1,AB492)</f>
        <v>39.8572442621658</v>
      </c>
      <c r="M492" t="s" s="146">
        <f>IF(O492="Lab","over","under")</f>
        <v>3307</v>
      </c>
      <c r="N492" s="138"/>
      <c r="O492" t="s" s="184">
        <v>29</v>
      </c>
      <c r="P492" s="147">
        <f>AU492</f>
        <v>39.8572442621658</v>
      </c>
      <c r="Q492" s="145">
        <f>T492+U492+V492</f>
        <v>0</v>
      </c>
      <c r="R492" t="s" s="185">
        <v>27</v>
      </c>
      <c r="S492" s="147">
        <f>AO492</f>
        <v>30.4854483792097</v>
      </c>
      <c r="T492" s="138"/>
      <c r="U492" s="138"/>
      <c r="V492" s="138"/>
      <c r="W492" s="138"/>
      <c r="X492" t="s" s="146">
        <f>IF($A492=Y492,"ok","bad")</f>
        <v>2430</v>
      </c>
      <c r="Y492" t="s" s="146">
        <v>3391</v>
      </c>
      <c r="Z492" t="s" s="146">
        <v>606</v>
      </c>
      <c r="AA492" t="s" s="186">
        <v>2365</v>
      </c>
      <c r="AB492" s="141">
        <f>100*AC492</f>
        <v>13.3172963</v>
      </c>
      <c r="AC492" s="190">
        <v>0.133172963</v>
      </c>
      <c r="AD492" t="s" s="187">
        <v>28</v>
      </c>
      <c r="AE492" s="141">
        <v>12.0435366</v>
      </c>
      <c r="AF492" s="190">
        <v>0.120435366</v>
      </c>
      <c r="AG492" s="138"/>
      <c r="AH492" s="145">
        <v>76970</v>
      </c>
      <c r="AI492" s="145">
        <v>50716</v>
      </c>
      <c r="AJ492" s="145">
        <v>139</v>
      </c>
      <c r="AK492" s="145">
        <v>4753</v>
      </c>
      <c r="AL492" s="145">
        <v>15461</v>
      </c>
      <c r="AM492" s="148">
        <f>100*AL492/$AI492</f>
        <v>30.4854483792097</v>
      </c>
      <c r="AN492" s="145">
        <f>IF(AM492&gt;$AI$8,1,0)</f>
        <v>0</v>
      </c>
      <c r="AO492" s="148">
        <f>IF($R492=AL$17,AM492,0)</f>
        <v>30.4854483792097</v>
      </c>
      <c r="AP492" s="145">
        <v>6108</v>
      </c>
      <c r="AQ492" s="148">
        <f>100*AP492/$AI492</f>
        <v>12.0435365565108</v>
      </c>
      <c r="AR492" s="145">
        <f>IF(AQ492&gt;$AI$8,1,0)</f>
        <v>0</v>
      </c>
      <c r="AS492" s="148">
        <f>IF($R492=AP$17,AQ492,0)</f>
        <v>0</v>
      </c>
      <c r="AT492" s="145">
        <v>20214</v>
      </c>
      <c r="AU492" s="148">
        <f>100*AT492/$AI492</f>
        <v>39.8572442621658</v>
      </c>
      <c r="AV492" s="145">
        <f>IF(AU492&gt;$AI$8,1,0)</f>
        <v>0</v>
      </c>
      <c r="AW492" s="148">
        <f>IF($R492=AT$17,AU492,0)</f>
        <v>0</v>
      </c>
      <c r="AX492" s="145">
        <v>6754</v>
      </c>
      <c r="AY492" s="148">
        <f>100*AX492/$AI492</f>
        <v>13.3172963167442</v>
      </c>
      <c r="AZ492" s="145">
        <f>IF(AY492&gt;$AI$8,1,0)</f>
        <v>0</v>
      </c>
      <c r="BA492" s="148">
        <f>IF($R492=AX$17,AY492,0)</f>
        <v>0</v>
      </c>
      <c r="BB492" s="145">
        <v>1588</v>
      </c>
      <c r="BC492" s="148">
        <f>100*BB492/$AI492</f>
        <v>3.13116176354602</v>
      </c>
      <c r="BD492" s="145">
        <f>IF(BC492&gt;$AI$8,1,0)</f>
        <v>0</v>
      </c>
      <c r="BE492" s="148">
        <f>IF($R492=BB$17,BC492,0)</f>
        <v>0</v>
      </c>
      <c r="BF492" s="145">
        <v>0</v>
      </c>
      <c r="BG492" s="148">
        <f>100*BF492/$AI492</f>
        <v>0</v>
      </c>
      <c r="BH492" s="145">
        <f>IF(BG492&gt;$AI$8,1,0)</f>
        <v>0</v>
      </c>
      <c r="BI492" s="148">
        <f>IF($R492=BF$17,BG492,0)</f>
        <v>0</v>
      </c>
      <c r="BJ492" s="145">
        <v>0</v>
      </c>
      <c r="BK492" s="148">
        <f>100*BJ492/$AI492</f>
        <v>0</v>
      </c>
      <c r="BL492" s="145">
        <f>IF(BK492&gt;$AI$8,1,0)</f>
        <v>0</v>
      </c>
      <c r="BM492" s="148">
        <f>IF($R492=BJ$17,BK492,0)</f>
        <v>0</v>
      </c>
      <c r="BN492" s="145">
        <v>0</v>
      </c>
      <c r="BO492" s="148">
        <f>100*BN492/$AI492</f>
        <v>0</v>
      </c>
      <c r="BP492" s="145">
        <f>IF(BO492&gt;$AI$8,1,0)</f>
        <v>0</v>
      </c>
      <c r="BQ492" s="148">
        <f>IF($R492=BN$17,BO492,0)</f>
        <v>0</v>
      </c>
      <c r="BR492" s="145">
        <v>0</v>
      </c>
      <c r="BS492" s="148">
        <f>100*BR492/$AI492</f>
        <v>0</v>
      </c>
      <c r="BT492" s="145">
        <f>IF(BS492&gt;$AI$8,1,0)</f>
        <v>0</v>
      </c>
      <c r="BU492" s="148">
        <f>IF($R492=BR$17,BS492,0)</f>
        <v>0</v>
      </c>
      <c r="BV492" s="145">
        <v>0</v>
      </c>
      <c r="BW492" s="148">
        <f>100*BV492/$AI492</f>
        <v>0</v>
      </c>
      <c r="BX492" s="145">
        <f>IF(BW492&gt;$AI$8,1,0)</f>
        <v>0</v>
      </c>
      <c r="BY492" s="148">
        <f>IF($R492=BV$17,BW492,0)</f>
        <v>0</v>
      </c>
      <c r="BZ492" s="145">
        <v>0</v>
      </c>
      <c r="CA492" s="148">
        <f>100*BZ492/$AI492</f>
        <v>0</v>
      </c>
      <c r="CB492" s="145">
        <f>IF(CA492&gt;$AI$8,1,0)</f>
        <v>0</v>
      </c>
      <c r="CC492" s="148">
        <f>IF($R492=BZ$17,CA492,0)</f>
        <v>0</v>
      </c>
      <c r="CD492" s="145">
        <v>0</v>
      </c>
      <c r="CE492" s="148">
        <f>100*CD492/$AI492</f>
        <v>0</v>
      </c>
      <c r="CF492" s="145">
        <f>IF(CE492&gt;$AI$8,1,0)</f>
        <v>0</v>
      </c>
      <c r="CG492" s="148">
        <f>IF($R492=CD$17,CE492,0)</f>
        <v>0</v>
      </c>
      <c r="CH492" s="145">
        <v>0</v>
      </c>
      <c r="CI492" s="148">
        <f>100*CH492/$AI492</f>
        <v>0</v>
      </c>
      <c r="CJ492" s="145">
        <f>IF(CI492&gt;$AI$8,1,0)</f>
        <v>0</v>
      </c>
      <c r="CK492" s="148">
        <f>IF($R492=CH$17,CI492,0)</f>
        <v>0</v>
      </c>
      <c r="CL492" s="145">
        <v>1039</v>
      </c>
      <c r="CM492" s="145">
        <v>0</v>
      </c>
      <c r="CN492" s="149"/>
    </row>
    <row r="493" ht="15.75" customHeight="1">
      <c r="A493" t="s" s="179">
        <v>3393</v>
      </c>
      <c r="B493" t="s" s="180">
        <v>183</v>
      </c>
      <c r="C493" t="s" s="180">
        <v>427</v>
      </c>
      <c r="D493" t="s" s="181">
        <v>186</v>
      </c>
      <c r="E493" t="s" s="182">
        <v>79</v>
      </c>
      <c r="F493" t="s" s="130">
        <v>46</v>
      </c>
      <c r="G493" t="s" s="130">
        <v>428</v>
      </c>
      <c r="H493" t="s" s="130">
        <v>429</v>
      </c>
      <c r="I493" t="s" s="130">
        <v>49</v>
      </c>
      <c r="J493" t="s" s="130">
        <v>56</v>
      </c>
      <c r="K493" t="s" s="183">
        <f>_xlfn.IFS(Q493=0,O493,T493=1,R493,U493=1,AA493)</f>
        <v>27</v>
      </c>
      <c r="L493" s="189">
        <f>_xlfn.IFS(Q493=0,P493,T493=1,S493,U493=1,AB493)</f>
        <v>36.6858396093685</v>
      </c>
      <c r="M493" t="s" s="130">
        <f>IF(O493="Lab","over","under")</f>
        <v>3307</v>
      </c>
      <c r="N493" s="169"/>
      <c r="O493" t="s" s="184">
        <v>27</v>
      </c>
      <c r="P493" s="131">
        <f>AM493</f>
        <v>36.6858396093685</v>
      </c>
      <c r="Q493" s="173">
        <f>T493+U493+V493</f>
        <v>0</v>
      </c>
      <c r="R493" t="s" s="185">
        <v>2365</v>
      </c>
      <c r="S493" s="131">
        <f>BA493</f>
        <v>24.3130844988827</v>
      </c>
      <c r="T493" s="169"/>
      <c r="U493" s="169"/>
      <c r="V493" s="169"/>
      <c r="W493" s="169"/>
      <c r="X493" t="s" s="130">
        <f>IF($A493=Y493,"ok","bad")</f>
        <v>2430</v>
      </c>
      <c r="Y493" t="s" s="130">
        <v>3393</v>
      </c>
      <c r="Z493" t="s" s="130">
        <v>427</v>
      </c>
      <c r="AA493" t="s" s="186">
        <v>28</v>
      </c>
      <c r="AB493" s="125">
        <f>100*AC493</f>
        <v>22.9289084</v>
      </c>
      <c r="AC493" s="191">
        <v>0.229289084</v>
      </c>
      <c r="AD493" t="s" s="187">
        <v>29</v>
      </c>
      <c r="AE493" s="125">
        <v>12.0189522</v>
      </c>
      <c r="AF493" s="191">
        <v>0.120189522</v>
      </c>
      <c r="AG493" s="169"/>
      <c r="AH493" s="173">
        <v>75352</v>
      </c>
      <c r="AI493" s="173">
        <v>48332</v>
      </c>
      <c r="AJ493" s="173">
        <v>169</v>
      </c>
      <c r="AK493" s="173">
        <v>5980</v>
      </c>
      <c r="AL493" s="173">
        <v>17731</v>
      </c>
      <c r="AM493" s="175">
        <f>100*AL493/$AI493</f>
        <v>36.6858396093685</v>
      </c>
      <c r="AN493" s="173">
        <f>IF(AM493&gt;$AI$8,1,0)</f>
        <v>0</v>
      </c>
      <c r="AO493" s="175">
        <f>IF($R493=AL$17,AM493,0)</f>
        <v>0</v>
      </c>
      <c r="AP493" s="173">
        <v>11082</v>
      </c>
      <c r="AQ493" s="175">
        <f>100*AP493/$AI493</f>
        <v>22.9289083836795</v>
      </c>
      <c r="AR493" s="173">
        <f>IF(AQ493&gt;$AI$8,1,0)</f>
        <v>0</v>
      </c>
      <c r="AS493" s="175">
        <f>IF($R493=AP$17,AQ493,0)</f>
        <v>0</v>
      </c>
      <c r="AT493" s="173">
        <v>5809</v>
      </c>
      <c r="AU493" s="175">
        <f>100*AT493/$AI493</f>
        <v>12.0189522469585</v>
      </c>
      <c r="AV493" s="173">
        <f>IF(AU493&gt;$AI$8,1,0)</f>
        <v>0</v>
      </c>
      <c r="AW493" s="175">
        <f>IF($R493=AT$17,AU493,0)</f>
        <v>0</v>
      </c>
      <c r="AX493" s="173">
        <v>11751</v>
      </c>
      <c r="AY493" s="175">
        <f>100*AX493/$AI493</f>
        <v>24.3130844988827</v>
      </c>
      <c r="AZ493" s="173">
        <f>IF(AY493&gt;$AI$8,1,0)</f>
        <v>0</v>
      </c>
      <c r="BA493" s="175">
        <f>IF($R493=AX$17,AY493,0)</f>
        <v>24.3130844988827</v>
      </c>
      <c r="BB493" s="173">
        <v>1770</v>
      </c>
      <c r="BC493" s="175">
        <f>100*BB493/$AI493</f>
        <v>3.6621699908963</v>
      </c>
      <c r="BD493" s="173">
        <f>IF(BC493&gt;$AI$8,1,0)</f>
        <v>0</v>
      </c>
      <c r="BE493" s="175">
        <f>IF($R493=BB$17,BC493,0)</f>
        <v>0</v>
      </c>
      <c r="BF493" s="173">
        <v>0</v>
      </c>
      <c r="BG493" s="175">
        <f>100*BF493/$AI493</f>
        <v>0</v>
      </c>
      <c r="BH493" s="173">
        <f>IF(BG493&gt;$AI$8,1,0)</f>
        <v>0</v>
      </c>
      <c r="BI493" s="175">
        <f>IF($R493=BF$17,BG493,0)</f>
        <v>0</v>
      </c>
      <c r="BJ493" s="173">
        <v>0</v>
      </c>
      <c r="BK493" s="175">
        <f>100*BJ493/$AI493</f>
        <v>0</v>
      </c>
      <c r="BL493" s="173">
        <f>IF(BK493&gt;$AI$8,1,0)</f>
        <v>0</v>
      </c>
      <c r="BM493" s="175">
        <f>IF($R493=BJ$17,BK493,0)</f>
        <v>0</v>
      </c>
      <c r="BN493" s="173">
        <v>0</v>
      </c>
      <c r="BO493" s="175">
        <f>100*BN493/$AI493</f>
        <v>0</v>
      </c>
      <c r="BP493" s="173">
        <f>IF(BO493&gt;$AI$8,1,0)</f>
        <v>0</v>
      </c>
      <c r="BQ493" s="175">
        <f>IF($R493=BN$17,BO493,0)</f>
        <v>0</v>
      </c>
      <c r="BR493" s="173">
        <v>0</v>
      </c>
      <c r="BS493" s="175">
        <f>100*BR493/$AI493</f>
        <v>0</v>
      </c>
      <c r="BT493" s="173">
        <f>IF(BS493&gt;$AI$8,1,0)</f>
        <v>0</v>
      </c>
      <c r="BU493" s="175">
        <f>IF($R493=BR$17,BS493,0)</f>
        <v>0</v>
      </c>
      <c r="BV493" s="173">
        <v>0</v>
      </c>
      <c r="BW493" s="175">
        <f>100*BV493/$AI493</f>
        <v>0</v>
      </c>
      <c r="BX493" s="173">
        <f>IF(BW493&gt;$AI$8,1,0)</f>
        <v>0</v>
      </c>
      <c r="BY493" s="175">
        <f>IF($R493=BV$17,BW493,0)</f>
        <v>0</v>
      </c>
      <c r="BZ493" s="173">
        <v>0</v>
      </c>
      <c r="CA493" s="175">
        <f>100*BZ493/$AI493</f>
        <v>0</v>
      </c>
      <c r="CB493" s="173">
        <f>IF(CA493&gt;$AI$8,1,0)</f>
        <v>0</v>
      </c>
      <c r="CC493" s="175">
        <f>IF($R493=BZ$17,CA493,0)</f>
        <v>0</v>
      </c>
      <c r="CD493" s="173">
        <v>0</v>
      </c>
      <c r="CE493" s="175">
        <f>100*CD493/$AI493</f>
        <v>0</v>
      </c>
      <c r="CF493" s="173">
        <f>IF(CE493&gt;$AI$8,1,0)</f>
        <v>0</v>
      </c>
      <c r="CG493" s="175">
        <f>IF($R493=CD$17,CE493,0)</f>
        <v>0</v>
      </c>
      <c r="CH493" s="173">
        <v>0</v>
      </c>
      <c r="CI493" s="175">
        <f>100*CH493/$AI493</f>
        <v>0</v>
      </c>
      <c r="CJ493" s="173">
        <f>IF(CI493&gt;$AI$8,1,0)</f>
        <v>0</v>
      </c>
      <c r="CK493" s="175">
        <f>IF($R493=CH$17,CI493,0)</f>
        <v>0</v>
      </c>
      <c r="CL493" s="173">
        <v>0</v>
      </c>
      <c r="CM493" s="173">
        <v>0</v>
      </c>
      <c r="CN493" s="176"/>
    </row>
    <row r="494" ht="15.75" customHeight="1">
      <c r="A494" t="s" s="179">
        <v>3394</v>
      </c>
      <c r="B494" t="s" s="180">
        <v>101</v>
      </c>
      <c r="C494" t="s" s="180">
        <v>1300</v>
      </c>
      <c r="D494" t="s" s="181">
        <v>104</v>
      </c>
      <c r="E494" t="s" s="188">
        <v>79</v>
      </c>
      <c r="F494" t="s" s="146">
        <v>80</v>
      </c>
      <c r="G494" t="s" s="146">
        <v>3395</v>
      </c>
      <c r="H494" t="s" s="146">
        <v>3396</v>
      </c>
      <c r="I494" t="s" s="146">
        <v>64</v>
      </c>
      <c r="J494" t="s" s="146">
        <v>131</v>
      </c>
      <c r="K494" t="s" s="183">
        <f>_xlfn.IFS(Q494=0,O494,T494=1,R494,U494=1,AA494)</f>
        <v>27</v>
      </c>
      <c r="L494" s="189">
        <f>_xlfn.IFS(Q494=0,P494,T494=1,S494,U494=1,AB494)</f>
        <v>31.0956030312112</v>
      </c>
      <c r="M494" t="s" s="146">
        <f>IF(O494="Lab","over","under")</f>
        <v>3307</v>
      </c>
      <c r="N494" s="138"/>
      <c r="O494" t="s" s="184">
        <v>27</v>
      </c>
      <c r="P494" s="147">
        <f>AM494</f>
        <v>31.0956030312112</v>
      </c>
      <c r="Q494" s="145">
        <f>T494+U494+V494</f>
        <v>0</v>
      </c>
      <c r="R494" t="s" s="185">
        <v>28</v>
      </c>
      <c r="S494" s="147">
        <f>AS494</f>
        <v>21.6209273451214</v>
      </c>
      <c r="T494" s="138"/>
      <c r="U494" s="138"/>
      <c r="V494" s="138"/>
      <c r="W494" s="138"/>
      <c r="X494" t="s" s="146">
        <f>IF($A494=Y494,"ok","bad")</f>
        <v>2430</v>
      </c>
      <c r="Y494" t="s" s="146">
        <v>3394</v>
      </c>
      <c r="Z494" t="s" s="146">
        <v>1300</v>
      </c>
      <c r="AA494" t="s" s="186">
        <v>29</v>
      </c>
      <c r="AB494" s="141">
        <f>100*AC494</f>
        <v>13.5484009</v>
      </c>
      <c r="AC494" s="190">
        <v>0.135484009</v>
      </c>
      <c r="AD494" t="s" s="187">
        <v>217</v>
      </c>
      <c r="AE494" s="141">
        <v>11.8422743</v>
      </c>
      <c r="AF494" s="190">
        <v>0.118422743</v>
      </c>
      <c r="AG494" s="138"/>
      <c r="AH494" s="145">
        <v>76560</v>
      </c>
      <c r="AI494" s="145">
        <v>46714</v>
      </c>
      <c r="AJ494" s="145">
        <v>255</v>
      </c>
      <c r="AK494" s="145">
        <v>4426</v>
      </c>
      <c r="AL494" s="145">
        <v>14526</v>
      </c>
      <c r="AM494" s="148">
        <f>100*AL494/$AI494</f>
        <v>31.0956030312112</v>
      </c>
      <c r="AN494" s="145">
        <f>IF(AM494&gt;$AI$8,1,0)</f>
        <v>0</v>
      </c>
      <c r="AO494" s="148">
        <f>IF($R494=AL$17,AM494,0)</f>
        <v>0</v>
      </c>
      <c r="AP494" s="145">
        <v>10100</v>
      </c>
      <c r="AQ494" s="148">
        <f>100*AP494/$AI494</f>
        <v>21.6209273451214</v>
      </c>
      <c r="AR494" s="145">
        <f>IF(AQ494&gt;$AI$8,1,0)</f>
        <v>0</v>
      </c>
      <c r="AS494" s="148">
        <f>IF($R494=AP$17,AQ494,0)</f>
        <v>21.6209273451214</v>
      </c>
      <c r="AT494" s="145">
        <v>6329</v>
      </c>
      <c r="AU494" s="148">
        <f>100*AT494/$AI494</f>
        <v>13.5484009076508</v>
      </c>
      <c r="AV494" s="145">
        <f>IF(AU494&gt;$AI$8,1,0)</f>
        <v>0</v>
      </c>
      <c r="AW494" s="148">
        <f>IF($R494=AT$17,AU494,0)</f>
        <v>0</v>
      </c>
      <c r="AX494" s="145">
        <v>2611</v>
      </c>
      <c r="AY494" s="148">
        <f>100*AX494/$AI494</f>
        <v>5.58933082159524</v>
      </c>
      <c r="AZ494" s="145">
        <f>IF(AY494&gt;$AI$8,1,0)</f>
        <v>0</v>
      </c>
      <c r="BA494" s="148">
        <f>IF($R494=AX$17,AY494,0)</f>
        <v>0</v>
      </c>
      <c r="BB494" s="145">
        <v>2143</v>
      </c>
      <c r="BC494" s="148">
        <f>100*BB494/$AI494</f>
        <v>4.58748983174209</v>
      </c>
      <c r="BD494" s="145">
        <f>IF(BC494&gt;$AI$8,1,0)</f>
        <v>0</v>
      </c>
      <c r="BE494" s="148">
        <f>IF($R494=BB$17,BC494,0)</f>
        <v>0</v>
      </c>
      <c r="BF494" s="145">
        <v>0</v>
      </c>
      <c r="BG494" s="148">
        <f>100*BF494/$AI494</f>
        <v>0</v>
      </c>
      <c r="BH494" s="145">
        <f>IF(BG494&gt;$AI$8,1,0)</f>
        <v>0</v>
      </c>
      <c r="BI494" s="148">
        <f>IF($R494=BF$17,BG494,0)</f>
        <v>0</v>
      </c>
      <c r="BJ494" s="145">
        <v>0</v>
      </c>
      <c r="BK494" s="148">
        <f>100*BJ494/$AI494</f>
        <v>0</v>
      </c>
      <c r="BL494" s="145">
        <f>IF(BK494&gt;$AI$8,1,0)</f>
        <v>0</v>
      </c>
      <c r="BM494" s="148">
        <f>IF($R494=BJ$17,BK494,0)</f>
        <v>0</v>
      </c>
      <c r="BN494" s="145">
        <v>0</v>
      </c>
      <c r="BO494" s="148">
        <f>100*BN494/$AI494</f>
        <v>0</v>
      </c>
      <c r="BP494" s="145">
        <f>IF(BO494&gt;$AI$8,1,0)</f>
        <v>0</v>
      </c>
      <c r="BQ494" s="148">
        <f>IF($R494=BN$17,BO494,0)</f>
        <v>0</v>
      </c>
      <c r="BR494" s="145">
        <v>0</v>
      </c>
      <c r="BS494" s="148">
        <f>100*BR494/$AI494</f>
        <v>0</v>
      </c>
      <c r="BT494" s="145">
        <f>IF(BS494&gt;$AI$8,1,0)</f>
        <v>0</v>
      </c>
      <c r="BU494" s="148">
        <f>IF($R494=BR$17,BS494,0)</f>
        <v>0</v>
      </c>
      <c r="BV494" s="145">
        <v>0</v>
      </c>
      <c r="BW494" s="148">
        <f>100*BV494/$AI494</f>
        <v>0</v>
      </c>
      <c r="BX494" s="145">
        <f>IF(BW494&gt;$AI$8,1,0)</f>
        <v>0</v>
      </c>
      <c r="BY494" s="148">
        <f>IF($R494=BV$17,BW494,0)</f>
        <v>0</v>
      </c>
      <c r="BZ494" s="145">
        <v>0</v>
      </c>
      <c r="CA494" s="148">
        <f>100*BZ494/$AI494</f>
        <v>0</v>
      </c>
      <c r="CB494" s="145">
        <f>IF(CA494&gt;$AI$8,1,0)</f>
        <v>0</v>
      </c>
      <c r="CC494" s="148">
        <f>IF($R494=BZ$17,CA494,0)</f>
        <v>0</v>
      </c>
      <c r="CD494" s="145">
        <v>0</v>
      </c>
      <c r="CE494" s="148">
        <f>100*CD494/$AI494</f>
        <v>0</v>
      </c>
      <c r="CF494" s="145">
        <f>IF(CE494&gt;$AI$8,1,0)</f>
        <v>0</v>
      </c>
      <c r="CG494" s="148">
        <f>IF($R494=CD$17,CE494,0)</f>
        <v>0</v>
      </c>
      <c r="CH494" s="145">
        <v>0</v>
      </c>
      <c r="CI494" s="148">
        <f>100*CH494/$AI494</f>
        <v>0</v>
      </c>
      <c r="CJ494" s="145">
        <f>IF(CI494&gt;$AI$8,1,0)</f>
        <v>0</v>
      </c>
      <c r="CK494" s="148">
        <f>IF($R494=CH$17,CI494,0)</f>
        <v>0</v>
      </c>
      <c r="CL494" s="145">
        <v>1413</v>
      </c>
      <c r="CM494" s="145">
        <v>0</v>
      </c>
      <c r="CN494" s="149"/>
    </row>
    <row r="495" ht="15.75" customHeight="1">
      <c r="A495" t="s" s="179">
        <v>3397</v>
      </c>
      <c r="B495" t="s" s="180">
        <v>183</v>
      </c>
      <c r="C495" t="s" s="180">
        <v>1385</v>
      </c>
      <c r="D495" t="s" s="181">
        <v>186</v>
      </c>
      <c r="E495" t="s" s="182">
        <v>79</v>
      </c>
      <c r="F495" t="s" s="130">
        <v>46</v>
      </c>
      <c r="G495" t="s" s="130">
        <v>187</v>
      </c>
      <c r="H495" t="s" s="130">
        <v>1386</v>
      </c>
      <c r="I495" t="s" s="130">
        <v>49</v>
      </c>
      <c r="J495" t="s" s="130">
        <v>56</v>
      </c>
      <c r="K495" t="s" s="183">
        <f>_xlfn.IFS(Q495=0,O495,T495=1,R495,U495=1,AA495)</f>
        <v>27</v>
      </c>
      <c r="L495" s="189">
        <f>_xlfn.IFS(Q495=0,P495,T495=1,S495,U495=1,AB495)</f>
        <v>38.8716117252864</v>
      </c>
      <c r="M495" t="s" s="130">
        <f>IF(O495="Lab","over","under")</f>
        <v>3307</v>
      </c>
      <c r="N495" s="169"/>
      <c r="O495" t="s" s="184">
        <v>27</v>
      </c>
      <c r="P495" s="131">
        <f>AM495</f>
        <v>38.8716117252864</v>
      </c>
      <c r="Q495" s="173">
        <f>T495+U495+V495</f>
        <v>0</v>
      </c>
      <c r="R495" t="s" s="185">
        <v>2365</v>
      </c>
      <c r="S495" s="131">
        <f>BA495</f>
        <v>25.0155494472422</v>
      </c>
      <c r="T495" s="169"/>
      <c r="U495" s="169"/>
      <c r="V495" s="169"/>
      <c r="W495" s="169"/>
      <c r="X495" t="s" s="130">
        <f>IF($A495=Y495,"ok","bad")</f>
        <v>2430</v>
      </c>
      <c r="Y495" t="s" s="130">
        <v>3397</v>
      </c>
      <c r="Z495" t="s" s="130">
        <v>1385</v>
      </c>
      <c r="AA495" t="s" s="186">
        <v>28</v>
      </c>
      <c r="AB495" s="125">
        <f>100*AC495</f>
        <v>19.6966353</v>
      </c>
      <c r="AC495" s="191">
        <v>0.196966353</v>
      </c>
      <c r="AD495" t="s" s="187">
        <v>29</v>
      </c>
      <c r="AE495" s="125">
        <v>11.8015289</v>
      </c>
      <c r="AF495" s="191">
        <v>0.118015289</v>
      </c>
      <c r="AG495" s="169"/>
      <c r="AH495" s="173">
        <v>78282</v>
      </c>
      <c r="AI495" s="173">
        <v>49841</v>
      </c>
      <c r="AJ495" s="173">
        <v>199</v>
      </c>
      <c r="AK495" s="173">
        <v>6906</v>
      </c>
      <c r="AL495" s="173">
        <v>19374</v>
      </c>
      <c r="AM495" s="175">
        <f>100*AL495/$AI495</f>
        <v>38.8716117252864</v>
      </c>
      <c r="AN495" s="173">
        <f>IF(AM495&gt;$AI$8,1,0)</f>
        <v>0</v>
      </c>
      <c r="AO495" s="175">
        <f>IF($R495=AL$17,AM495,0)</f>
        <v>0</v>
      </c>
      <c r="AP495" s="173">
        <v>9817</v>
      </c>
      <c r="AQ495" s="175">
        <f>100*AP495/$AI495</f>
        <v>19.6966353002548</v>
      </c>
      <c r="AR495" s="173">
        <f>IF(AQ495&gt;$AI$8,1,0)</f>
        <v>0</v>
      </c>
      <c r="AS495" s="175">
        <f>IF($R495=AP$17,AQ495,0)</f>
        <v>0</v>
      </c>
      <c r="AT495" s="173">
        <v>5882</v>
      </c>
      <c r="AU495" s="175">
        <f>100*AT495/$AI495</f>
        <v>11.8015288617805</v>
      </c>
      <c r="AV495" s="173">
        <f>IF(AU495&gt;$AI$8,1,0)</f>
        <v>0</v>
      </c>
      <c r="AW495" s="175">
        <f>IF($R495=AT$17,AU495,0)</f>
        <v>0</v>
      </c>
      <c r="AX495" s="173">
        <v>12468</v>
      </c>
      <c r="AY495" s="175">
        <f>100*AX495/$AI495</f>
        <v>25.0155494472422</v>
      </c>
      <c r="AZ495" s="173">
        <f>IF(AY495&gt;$AI$8,1,0)</f>
        <v>0</v>
      </c>
      <c r="BA495" s="175">
        <f>IF($R495=AX$17,AY495,0)</f>
        <v>25.0155494472422</v>
      </c>
      <c r="BB495" s="173">
        <v>2300</v>
      </c>
      <c r="BC495" s="175">
        <f>100*BB495/$AI495</f>
        <v>4.61467466543609</v>
      </c>
      <c r="BD495" s="173">
        <f>IF(BC495&gt;$AI$8,1,0)</f>
        <v>0</v>
      </c>
      <c r="BE495" s="175">
        <f>IF($R495=BB$17,BC495,0)</f>
        <v>0</v>
      </c>
      <c r="BF495" s="173">
        <v>0</v>
      </c>
      <c r="BG495" s="175">
        <f>100*BF495/$AI495</f>
        <v>0</v>
      </c>
      <c r="BH495" s="173">
        <f>IF(BG495&gt;$AI$8,1,0)</f>
        <v>0</v>
      </c>
      <c r="BI495" s="175">
        <f>IF($R495=BF$17,BG495,0)</f>
        <v>0</v>
      </c>
      <c r="BJ495" s="173">
        <v>0</v>
      </c>
      <c r="BK495" s="175">
        <f>100*BJ495/$AI495</f>
        <v>0</v>
      </c>
      <c r="BL495" s="173">
        <f>IF(BK495&gt;$AI$8,1,0)</f>
        <v>0</v>
      </c>
      <c r="BM495" s="175">
        <f>IF($R495=BJ$17,BK495,0)</f>
        <v>0</v>
      </c>
      <c r="BN495" s="173">
        <v>0</v>
      </c>
      <c r="BO495" s="175">
        <f>100*BN495/$AI495</f>
        <v>0</v>
      </c>
      <c r="BP495" s="173">
        <f>IF(BO495&gt;$AI$8,1,0)</f>
        <v>0</v>
      </c>
      <c r="BQ495" s="175">
        <f>IF($R495=BN$17,BO495,0)</f>
        <v>0</v>
      </c>
      <c r="BR495" s="173">
        <v>0</v>
      </c>
      <c r="BS495" s="175">
        <f>100*BR495/$AI495</f>
        <v>0</v>
      </c>
      <c r="BT495" s="173">
        <f>IF(BS495&gt;$AI$8,1,0)</f>
        <v>0</v>
      </c>
      <c r="BU495" s="175">
        <f>IF($R495=BR$17,BS495,0)</f>
        <v>0</v>
      </c>
      <c r="BV495" s="173">
        <v>0</v>
      </c>
      <c r="BW495" s="175">
        <f>100*BV495/$AI495</f>
        <v>0</v>
      </c>
      <c r="BX495" s="173">
        <f>IF(BW495&gt;$AI$8,1,0)</f>
        <v>0</v>
      </c>
      <c r="BY495" s="175">
        <f>IF($R495=BV$17,BW495,0)</f>
        <v>0</v>
      </c>
      <c r="BZ495" s="173">
        <v>0</v>
      </c>
      <c r="CA495" s="175">
        <f>100*BZ495/$AI495</f>
        <v>0</v>
      </c>
      <c r="CB495" s="173">
        <f>IF(CA495&gt;$AI$8,1,0)</f>
        <v>0</v>
      </c>
      <c r="CC495" s="175">
        <f>IF($R495=BZ$17,CA495,0)</f>
        <v>0</v>
      </c>
      <c r="CD495" s="173">
        <v>0</v>
      </c>
      <c r="CE495" s="175">
        <f>100*CD495/$AI495</f>
        <v>0</v>
      </c>
      <c r="CF495" s="173">
        <f>IF(CE495&gt;$AI$8,1,0)</f>
        <v>0</v>
      </c>
      <c r="CG495" s="175">
        <f>IF($R495=CD$17,CE495,0)</f>
        <v>0</v>
      </c>
      <c r="CH495" s="173">
        <v>0</v>
      </c>
      <c r="CI495" s="175">
        <f>100*CH495/$AI495</f>
        <v>0</v>
      </c>
      <c r="CJ495" s="173">
        <f>IF(CI495&gt;$AI$8,1,0)</f>
        <v>0</v>
      </c>
      <c r="CK495" s="175">
        <f>IF($R495=CH$17,CI495,0)</f>
        <v>0</v>
      </c>
      <c r="CL495" s="173">
        <v>0</v>
      </c>
      <c r="CM495" s="173">
        <v>0</v>
      </c>
      <c r="CN495" s="176"/>
    </row>
    <row r="496" ht="15.75" customHeight="1">
      <c r="A496" t="s" s="179">
        <v>3398</v>
      </c>
      <c r="B496" t="s" s="180">
        <v>75</v>
      </c>
      <c r="C496" t="s" s="180">
        <v>3399</v>
      </c>
      <c r="D496" t="s" s="181">
        <v>78</v>
      </c>
      <c r="E496" t="s" s="188">
        <v>79</v>
      </c>
      <c r="F496" t="s" s="146">
        <v>46</v>
      </c>
      <c r="G496" t="s" s="146">
        <v>489</v>
      </c>
      <c r="H496" t="s" s="146">
        <v>1796</v>
      </c>
      <c r="I496" t="s" s="146">
        <v>49</v>
      </c>
      <c r="J496" t="s" s="146">
        <v>56</v>
      </c>
      <c r="K496" t="s" s="183">
        <f>_xlfn.IFS(Q496=0,O496,T496=1,R496,U496=1,AA496)</f>
        <v>27</v>
      </c>
      <c r="L496" s="189">
        <f>_xlfn.IFS(Q496=0,P496,T496=1,S496,U496=1,AB496)</f>
        <v>35.7464868433462</v>
      </c>
      <c r="M496" t="s" s="146">
        <f>IF(O496="Lab","over","under")</f>
        <v>3307</v>
      </c>
      <c r="N496" s="138"/>
      <c r="O496" t="s" s="184">
        <v>27</v>
      </c>
      <c r="P496" s="147">
        <f>AM496</f>
        <v>35.7464868433462</v>
      </c>
      <c r="Q496" s="145">
        <f>T496+U496+V496</f>
        <v>0</v>
      </c>
      <c r="R496" t="s" s="185">
        <v>29</v>
      </c>
      <c r="S496" s="147">
        <f>AW496</f>
        <v>33.2019239837782</v>
      </c>
      <c r="T496" s="138"/>
      <c r="U496" s="138"/>
      <c r="V496" s="138"/>
      <c r="W496" s="138"/>
      <c r="X496" t="s" s="146">
        <f>IF($A496=Y496,"ok","bad")</f>
        <v>2430</v>
      </c>
      <c r="Y496" t="s" s="146">
        <v>3398</v>
      </c>
      <c r="Z496" t="s" s="146">
        <v>3399</v>
      </c>
      <c r="AA496" t="s" s="186">
        <v>28</v>
      </c>
      <c r="AB496" s="141">
        <f>100*AC496</f>
        <v>13.8225031</v>
      </c>
      <c r="AC496" s="190">
        <v>0.138225031</v>
      </c>
      <c r="AD496" t="s" s="187">
        <v>2365</v>
      </c>
      <c r="AE496" s="141">
        <v>11.7268698</v>
      </c>
      <c r="AF496" s="190">
        <v>0.117268698</v>
      </c>
      <c r="AG496" s="138"/>
      <c r="AH496" s="145">
        <v>75920</v>
      </c>
      <c r="AI496" s="145">
        <v>53015</v>
      </c>
      <c r="AJ496" s="145">
        <v>197</v>
      </c>
      <c r="AK496" s="145">
        <v>1349</v>
      </c>
      <c r="AL496" s="145">
        <v>18951</v>
      </c>
      <c r="AM496" s="148">
        <f>100*AL496/$AI496</f>
        <v>35.7464868433462</v>
      </c>
      <c r="AN496" s="145">
        <f>IF(AM496&gt;$AI$8,1,0)</f>
        <v>0</v>
      </c>
      <c r="AO496" s="148">
        <f>IF($R496=AL$17,AM496,0)</f>
        <v>0</v>
      </c>
      <c r="AP496" s="145">
        <v>7328</v>
      </c>
      <c r="AQ496" s="148">
        <f>100*AP496/$AI496</f>
        <v>13.8225030651702</v>
      </c>
      <c r="AR496" s="145">
        <f>IF(AQ496&gt;$AI$8,1,0)</f>
        <v>0</v>
      </c>
      <c r="AS496" s="148">
        <f>IF($R496=AP$17,AQ496,0)</f>
        <v>0</v>
      </c>
      <c r="AT496" s="145">
        <v>17602</v>
      </c>
      <c r="AU496" s="148">
        <f>100*AT496/$AI496</f>
        <v>33.2019239837782</v>
      </c>
      <c r="AV496" s="145">
        <f>IF(AU496&gt;$AI$8,1,0)</f>
        <v>0</v>
      </c>
      <c r="AW496" s="148">
        <f>IF($R496=AT$17,AU496,0)</f>
        <v>33.2019239837782</v>
      </c>
      <c r="AX496" s="145">
        <v>6217</v>
      </c>
      <c r="AY496" s="148">
        <f>100*AX496/$AI496</f>
        <v>11.7268697538433</v>
      </c>
      <c r="AZ496" s="145">
        <f>IF(AY496&gt;$AI$8,1,0)</f>
        <v>0</v>
      </c>
      <c r="BA496" s="148">
        <f>IF($R496=AX$17,AY496,0)</f>
        <v>0</v>
      </c>
      <c r="BB496" s="145">
        <v>2496</v>
      </c>
      <c r="BC496" s="148">
        <f>100*BB496/$AI496</f>
        <v>4.70810148071301</v>
      </c>
      <c r="BD496" s="145">
        <f>IF(BC496&gt;$AI$8,1,0)</f>
        <v>0</v>
      </c>
      <c r="BE496" s="148">
        <f>IF($R496=BB$17,BC496,0)</f>
        <v>0</v>
      </c>
      <c r="BF496" s="145">
        <v>0</v>
      </c>
      <c r="BG496" s="148">
        <f>100*BF496/$AI496</f>
        <v>0</v>
      </c>
      <c r="BH496" s="145">
        <f>IF(BG496&gt;$AI$8,1,0)</f>
        <v>0</v>
      </c>
      <c r="BI496" s="148">
        <f>IF($R496=BF$17,BG496,0)</f>
        <v>0</v>
      </c>
      <c r="BJ496" s="145">
        <v>0</v>
      </c>
      <c r="BK496" s="148">
        <f>100*BJ496/$AI496</f>
        <v>0</v>
      </c>
      <c r="BL496" s="145">
        <f>IF(BK496&gt;$AI$8,1,0)</f>
        <v>0</v>
      </c>
      <c r="BM496" s="148">
        <f>IF($R496=BJ$17,BK496,0)</f>
        <v>0</v>
      </c>
      <c r="BN496" s="145">
        <v>0</v>
      </c>
      <c r="BO496" s="148">
        <f>100*BN496/$AI496</f>
        <v>0</v>
      </c>
      <c r="BP496" s="145">
        <f>IF(BO496&gt;$AI$8,1,0)</f>
        <v>0</v>
      </c>
      <c r="BQ496" s="148">
        <f>IF($R496=BN$17,BO496,0)</f>
        <v>0</v>
      </c>
      <c r="BR496" s="145">
        <v>0</v>
      </c>
      <c r="BS496" s="148">
        <f>100*BR496/$AI496</f>
        <v>0</v>
      </c>
      <c r="BT496" s="145">
        <f>IF(BS496&gt;$AI$8,1,0)</f>
        <v>0</v>
      </c>
      <c r="BU496" s="148">
        <f>IF($R496=BR$17,BS496,0)</f>
        <v>0</v>
      </c>
      <c r="BV496" s="145">
        <v>0</v>
      </c>
      <c r="BW496" s="148">
        <f>100*BV496/$AI496</f>
        <v>0</v>
      </c>
      <c r="BX496" s="145">
        <f>IF(BW496&gt;$AI$8,1,0)</f>
        <v>0</v>
      </c>
      <c r="BY496" s="148">
        <f>IF($R496=BV$17,BW496,0)</f>
        <v>0</v>
      </c>
      <c r="BZ496" s="145">
        <v>0</v>
      </c>
      <c r="CA496" s="148">
        <f>100*BZ496/$AI496</f>
        <v>0</v>
      </c>
      <c r="CB496" s="145">
        <f>IF(CA496&gt;$AI$8,1,0)</f>
        <v>0</v>
      </c>
      <c r="CC496" s="148">
        <f>IF($R496=BZ$17,CA496,0)</f>
        <v>0</v>
      </c>
      <c r="CD496" s="145">
        <v>0</v>
      </c>
      <c r="CE496" s="148">
        <f>100*CD496/$AI496</f>
        <v>0</v>
      </c>
      <c r="CF496" s="145">
        <f>IF(CE496&gt;$AI$8,1,0)</f>
        <v>0</v>
      </c>
      <c r="CG496" s="148">
        <f>IF($R496=CD$17,CE496,0)</f>
        <v>0</v>
      </c>
      <c r="CH496" s="145">
        <v>0</v>
      </c>
      <c r="CI496" s="148">
        <f>100*CH496/$AI496</f>
        <v>0</v>
      </c>
      <c r="CJ496" s="145">
        <f>IF(CI496&gt;$AI$8,1,0)</f>
        <v>0</v>
      </c>
      <c r="CK496" s="148">
        <f>IF($R496=CH$17,CI496,0)</f>
        <v>0</v>
      </c>
      <c r="CL496" s="145">
        <v>0</v>
      </c>
      <c r="CM496" s="145">
        <v>0</v>
      </c>
      <c r="CN496" s="149"/>
    </row>
    <row r="497" ht="15.75" customHeight="1">
      <c r="A497" t="s" s="179">
        <v>3400</v>
      </c>
      <c r="B497" t="s" s="180">
        <v>75</v>
      </c>
      <c r="C497" t="s" s="180">
        <v>3401</v>
      </c>
      <c r="D497" t="s" s="181">
        <v>78</v>
      </c>
      <c r="E497" t="s" s="182">
        <v>79</v>
      </c>
      <c r="F497" t="s" s="130">
        <v>46</v>
      </c>
      <c r="G497" t="s" s="130">
        <v>3402</v>
      </c>
      <c r="H497" t="s" s="130">
        <v>3403</v>
      </c>
      <c r="I497" t="s" s="130">
        <v>49</v>
      </c>
      <c r="J497" t="s" s="130">
        <v>1762</v>
      </c>
      <c r="K497" t="s" s="183">
        <f>_xlfn.IFS(Q497=0,O497,T497=1,R497,U497=1,AA497)</f>
        <v>29</v>
      </c>
      <c r="L497" s="189">
        <f>_xlfn.IFS(Q497=0,P497,T497=1,S497,U497=1,AB497)</f>
        <v>39.8169294575485</v>
      </c>
      <c r="M497" t="s" s="130">
        <f>IF(O497="Lab","over","under")</f>
        <v>3307</v>
      </c>
      <c r="N497" s="169"/>
      <c r="O497" t="s" s="184">
        <v>29</v>
      </c>
      <c r="P497" s="131">
        <f>AU497</f>
        <v>39.8169294575485</v>
      </c>
      <c r="Q497" s="173">
        <f>T497+U497+V497</f>
        <v>0</v>
      </c>
      <c r="R497" t="s" s="185">
        <v>27</v>
      </c>
      <c r="S497" s="131">
        <f>AO497</f>
        <v>28.4289185683226</v>
      </c>
      <c r="T497" s="169"/>
      <c r="U497" s="169"/>
      <c r="V497" s="169"/>
      <c r="W497" s="169"/>
      <c r="X497" t="s" s="130">
        <f>IF($A497=Y497,"ok","bad")</f>
        <v>2430</v>
      </c>
      <c r="Y497" t="s" s="130">
        <v>3400</v>
      </c>
      <c r="Z497" t="s" s="130">
        <v>3401</v>
      </c>
      <c r="AA497" t="s" s="186">
        <v>28</v>
      </c>
      <c r="AB497" s="125">
        <f>100*AC497</f>
        <v>14.6986279</v>
      </c>
      <c r="AC497" s="191">
        <v>0.146986279</v>
      </c>
      <c r="AD497" t="s" s="187">
        <v>2365</v>
      </c>
      <c r="AE497" s="125">
        <v>11.6931285</v>
      </c>
      <c r="AF497" s="191">
        <v>0.116931285</v>
      </c>
      <c r="AG497" s="169"/>
      <c r="AH497" s="173">
        <v>80689</v>
      </c>
      <c r="AI497" s="173">
        <v>54733</v>
      </c>
      <c r="AJ497" s="173">
        <v>215</v>
      </c>
      <c r="AK497" s="173">
        <v>6233</v>
      </c>
      <c r="AL497" s="173">
        <v>15560</v>
      </c>
      <c r="AM497" s="175">
        <f>100*AL497/$AI497</f>
        <v>28.4289185683226</v>
      </c>
      <c r="AN497" s="173">
        <f>IF(AM497&gt;$AI$8,1,0)</f>
        <v>0</v>
      </c>
      <c r="AO497" s="175">
        <f>IF($R497=AL$17,AM497,0)</f>
        <v>28.4289185683226</v>
      </c>
      <c r="AP497" s="173">
        <v>8045</v>
      </c>
      <c r="AQ497" s="175">
        <f>100*AP497/$AI497</f>
        <v>14.6986278844573</v>
      </c>
      <c r="AR497" s="173">
        <f>IF(AQ497&gt;$AI$8,1,0)</f>
        <v>0</v>
      </c>
      <c r="AS497" s="175">
        <f>IF($R497=AP$17,AQ497,0)</f>
        <v>0</v>
      </c>
      <c r="AT497" s="173">
        <v>21793</v>
      </c>
      <c r="AU497" s="175">
        <f>100*AT497/$AI497</f>
        <v>39.8169294575485</v>
      </c>
      <c r="AV497" s="173">
        <f>IF(AU497&gt;$AI$8,1,0)</f>
        <v>0</v>
      </c>
      <c r="AW497" s="175">
        <f>IF($R497=AT$17,AU497,0)</f>
        <v>0</v>
      </c>
      <c r="AX497" s="173">
        <v>6400</v>
      </c>
      <c r="AY497" s="175">
        <f>100*AX497/$AI497</f>
        <v>11.6931284599784</v>
      </c>
      <c r="AZ497" s="173">
        <f>IF(AY497&gt;$AI$8,1,0)</f>
        <v>0</v>
      </c>
      <c r="BA497" s="175">
        <f>IF($R497=AX$17,AY497,0)</f>
        <v>0</v>
      </c>
      <c r="BB497" s="173">
        <v>2693</v>
      </c>
      <c r="BC497" s="175">
        <f>100*BB497/$AI497</f>
        <v>4.9202492098003</v>
      </c>
      <c r="BD497" s="173">
        <f>IF(BC497&gt;$AI$8,1,0)</f>
        <v>0</v>
      </c>
      <c r="BE497" s="175">
        <f>IF($R497=BB$17,BC497,0)</f>
        <v>0</v>
      </c>
      <c r="BF497" s="173">
        <v>0</v>
      </c>
      <c r="BG497" s="175">
        <f>100*BF497/$AI497</f>
        <v>0</v>
      </c>
      <c r="BH497" s="173">
        <f>IF(BG497&gt;$AI$8,1,0)</f>
        <v>0</v>
      </c>
      <c r="BI497" s="175">
        <f>IF($R497=BF$17,BG497,0)</f>
        <v>0</v>
      </c>
      <c r="BJ497" s="173">
        <v>0</v>
      </c>
      <c r="BK497" s="175">
        <f>100*BJ497/$AI497</f>
        <v>0</v>
      </c>
      <c r="BL497" s="173">
        <f>IF(BK497&gt;$AI$8,1,0)</f>
        <v>0</v>
      </c>
      <c r="BM497" s="175">
        <f>IF($R497=BJ$17,BK497,0)</f>
        <v>0</v>
      </c>
      <c r="BN497" s="173">
        <v>0</v>
      </c>
      <c r="BO497" s="175">
        <f>100*BN497/$AI497</f>
        <v>0</v>
      </c>
      <c r="BP497" s="173">
        <f>IF(BO497&gt;$AI$8,1,0)</f>
        <v>0</v>
      </c>
      <c r="BQ497" s="175">
        <f>IF($R497=BN$17,BO497,0)</f>
        <v>0</v>
      </c>
      <c r="BR497" s="173">
        <v>0</v>
      </c>
      <c r="BS497" s="175">
        <f>100*BR497/$AI497</f>
        <v>0</v>
      </c>
      <c r="BT497" s="173">
        <f>IF(BS497&gt;$AI$8,1,0)</f>
        <v>0</v>
      </c>
      <c r="BU497" s="175">
        <f>IF($R497=BR$17,BS497,0)</f>
        <v>0</v>
      </c>
      <c r="BV497" s="173">
        <v>0</v>
      </c>
      <c r="BW497" s="175">
        <f>100*BV497/$AI497</f>
        <v>0</v>
      </c>
      <c r="BX497" s="173">
        <f>IF(BW497&gt;$AI$8,1,0)</f>
        <v>0</v>
      </c>
      <c r="BY497" s="175">
        <f>IF($R497=BV$17,BW497,0)</f>
        <v>0</v>
      </c>
      <c r="BZ497" s="173">
        <v>0</v>
      </c>
      <c r="CA497" s="175">
        <f>100*BZ497/$AI497</f>
        <v>0</v>
      </c>
      <c r="CB497" s="173">
        <f>IF(CA497&gt;$AI$8,1,0)</f>
        <v>0</v>
      </c>
      <c r="CC497" s="175">
        <f>IF($R497=BZ$17,CA497,0)</f>
        <v>0</v>
      </c>
      <c r="CD497" s="173">
        <v>0</v>
      </c>
      <c r="CE497" s="175">
        <f>100*CD497/$AI497</f>
        <v>0</v>
      </c>
      <c r="CF497" s="173">
        <f>IF(CE497&gt;$AI$8,1,0)</f>
        <v>0</v>
      </c>
      <c r="CG497" s="175">
        <f>IF($R497=CD$17,CE497,0)</f>
        <v>0</v>
      </c>
      <c r="CH497" s="173">
        <v>0</v>
      </c>
      <c r="CI497" s="175">
        <f>100*CH497/$AI497</f>
        <v>0</v>
      </c>
      <c r="CJ497" s="173">
        <f>IF(CI497&gt;$AI$8,1,0)</f>
        <v>0</v>
      </c>
      <c r="CK497" s="175">
        <f>IF($R497=CH$17,CI497,0)</f>
        <v>0</v>
      </c>
      <c r="CL497" s="173">
        <v>621</v>
      </c>
      <c r="CM497" s="173">
        <v>0</v>
      </c>
      <c r="CN497" s="176"/>
    </row>
    <row r="498" ht="15.75" customHeight="1">
      <c r="A498" t="s" s="179">
        <v>3404</v>
      </c>
      <c r="B498" t="s" s="180">
        <v>84</v>
      </c>
      <c r="C498" t="s" s="180">
        <v>1136</v>
      </c>
      <c r="D498" t="s" s="181">
        <v>86</v>
      </c>
      <c r="E498" t="s" s="188">
        <v>79</v>
      </c>
      <c r="F498" t="s" s="146">
        <v>46</v>
      </c>
      <c r="G498" t="s" s="146">
        <v>1137</v>
      </c>
      <c r="H498" t="s" s="146">
        <v>1138</v>
      </c>
      <c r="I498" t="s" s="146">
        <v>49</v>
      </c>
      <c r="J498" t="s" s="146">
        <v>56</v>
      </c>
      <c r="K498" t="s" s="183">
        <f>_xlfn.IFS(Q498=0,O498,T498=1,R498,U498=1,AA498)</f>
        <v>27</v>
      </c>
      <c r="L498" s="189">
        <f>_xlfn.IFS(Q498=0,P498,T498=1,S498,U498=1,AB498)</f>
        <v>32.631879224085</v>
      </c>
      <c r="M498" t="s" s="146">
        <f>IF(O498="Lab","over","under")</f>
        <v>3307</v>
      </c>
      <c r="N498" s="138"/>
      <c r="O498" t="s" s="184">
        <v>27</v>
      </c>
      <c r="P498" s="147">
        <f>AM498</f>
        <v>32.631879224085</v>
      </c>
      <c r="Q498" s="145">
        <f>T498+U498+V498</f>
        <v>0</v>
      </c>
      <c r="R498" t="s" s="185">
        <v>28</v>
      </c>
      <c r="S498" s="147">
        <f>AS498</f>
        <v>29.8253313438076</v>
      </c>
      <c r="T498" s="138"/>
      <c r="U498" s="138"/>
      <c r="V498" s="138"/>
      <c r="W498" s="138"/>
      <c r="X498" t="s" s="146">
        <f>IF($A498=Y498,"ok","bad")</f>
        <v>2430</v>
      </c>
      <c r="Y498" t="s" s="146">
        <v>3404</v>
      </c>
      <c r="Z498" t="s" s="146">
        <v>1136</v>
      </c>
      <c r="AA498" t="s" s="186">
        <v>2365</v>
      </c>
      <c r="AB498" s="141">
        <f>100*AC498</f>
        <v>18.4213991</v>
      </c>
      <c r="AC498" s="190">
        <v>0.184213991</v>
      </c>
      <c r="AD498" t="s" s="187">
        <v>29</v>
      </c>
      <c r="AE498" s="141">
        <v>11.6848065</v>
      </c>
      <c r="AF498" s="190">
        <v>0.116848065</v>
      </c>
      <c r="AG498" s="138"/>
      <c r="AH498" s="145">
        <v>72203</v>
      </c>
      <c r="AI498" s="145">
        <v>45572</v>
      </c>
      <c r="AJ498" s="145">
        <v>154</v>
      </c>
      <c r="AK498" s="145">
        <v>1279</v>
      </c>
      <c r="AL498" s="145">
        <v>14871</v>
      </c>
      <c r="AM498" s="148">
        <f>100*AL498/$AI498</f>
        <v>32.631879224085</v>
      </c>
      <c r="AN498" s="145">
        <f>IF(AM498&gt;$AI$8,1,0)</f>
        <v>0</v>
      </c>
      <c r="AO498" s="148">
        <f>IF($R498=AL$17,AM498,0)</f>
        <v>0</v>
      </c>
      <c r="AP498" s="145">
        <v>13592</v>
      </c>
      <c r="AQ498" s="148">
        <f>100*AP498/$AI498</f>
        <v>29.8253313438076</v>
      </c>
      <c r="AR498" s="145">
        <f>IF(AQ498&gt;$AI$8,1,0)</f>
        <v>0</v>
      </c>
      <c r="AS498" s="148">
        <f>IF($R498=AP$17,AQ498,0)</f>
        <v>29.8253313438076</v>
      </c>
      <c r="AT498" s="145">
        <v>5325</v>
      </c>
      <c r="AU498" s="148">
        <f>100*AT498/$AI498</f>
        <v>11.6848064601071</v>
      </c>
      <c r="AV498" s="145">
        <f>IF(AU498&gt;$AI$8,1,0)</f>
        <v>0</v>
      </c>
      <c r="AW498" s="148">
        <f>IF($R498=AT$17,AU498,0)</f>
        <v>0</v>
      </c>
      <c r="AX498" s="145">
        <v>8395</v>
      </c>
      <c r="AY498" s="148">
        <f>100*AX498/$AI498</f>
        <v>18.4213991047134</v>
      </c>
      <c r="AZ498" s="145">
        <f>IF(AY498&gt;$AI$8,1,0)</f>
        <v>0</v>
      </c>
      <c r="BA498" s="148">
        <f>IF($R498=AX$17,AY498,0)</f>
        <v>0</v>
      </c>
      <c r="BB498" s="145">
        <v>3175</v>
      </c>
      <c r="BC498" s="148">
        <f>100*BB498/$AI498</f>
        <v>6.96699727903098</v>
      </c>
      <c r="BD498" s="145">
        <f>IF(BC498&gt;$AI$8,1,0)</f>
        <v>0</v>
      </c>
      <c r="BE498" s="148">
        <f>IF($R498=BB$17,BC498,0)</f>
        <v>0</v>
      </c>
      <c r="BF498" s="145">
        <v>0</v>
      </c>
      <c r="BG498" s="148">
        <f>100*BF498/$AI498</f>
        <v>0</v>
      </c>
      <c r="BH498" s="145">
        <f>IF(BG498&gt;$AI$8,1,0)</f>
        <v>0</v>
      </c>
      <c r="BI498" s="148">
        <f>IF($R498=BF$17,BG498,0)</f>
        <v>0</v>
      </c>
      <c r="BJ498" s="145">
        <v>0</v>
      </c>
      <c r="BK498" s="148">
        <f>100*BJ498/$AI498</f>
        <v>0</v>
      </c>
      <c r="BL498" s="145">
        <f>IF(BK498&gt;$AI$8,1,0)</f>
        <v>0</v>
      </c>
      <c r="BM498" s="148">
        <f>IF($R498=BJ$17,BK498,0)</f>
        <v>0</v>
      </c>
      <c r="BN498" s="145">
        <v>0</v>
      </c>
      <c r="BO498" s="148">
        <f>100*BN498/$AI498</f>
        <v>0</v>
      </c>
      <c r="BP498" s="145">
        <f>IF(BO498&gt;$AI$8,1,0)</f>
        <v>0</v>
      </c>
      <c r="BQ498" s="148">
        <f>IF($R498=BN$17,BO498,0)</f>
        <v>0</v>
      </c>
      <c r="BR498" s="145">
        <v>0</v>
      </c>
      <c r="BS498" s="148">
        <f>100*BR498/$AI498</f>
        <v>0</v>
      </c>
      <c r="BT498" s="145">
        <f>IF(BS498&gt;$AI$8,1,0)</f>
        <v>0</v>
      </c>
      <c r="BU498" s="148">
        <f>IF($R498=BR$17,BS498,0)</f>
        <v>0</v>
      </c>
      <c r="BV498" s="145">
        <v>0</v>
      </c>
      <c r="BW498" s="148">
        <f>100*BV498/$AI498</f>
        <v>0</v>
      </c>
      <c r="BX498" s="145">
        <f>IF(BW498&gt;$AI$8,1,0)</f>
        <v>0</v>
      </c>
      <c r="BY498" s="148">
        <f>IF($R498=BV$17,BW498,0)</f>
        <v>0</v>
      </c>
      <c r="BZ498" s="145">
        <v>0</v>
      </c>
      <c r="CA498" s="148">
        <f>100*BZ498/$AI498</f>
        <v>0</v>
      </c>
      <c r="CB498" s="145">
        <f>IF(CA498&gt;$AI$8,1,0)</f>
        <v>0</v>
      </c>
      <c r="CC498" s="148">
        <f>IF($R498=BZ$17,CA498,0)</f>
        <v>0</v>
      </c>
      <c r="CD498" s="145">
        <v>0</v>
      </c>
      <c r="CE498" s="148">
        <f>100*CD498/$AI498</f>
        <v>0</v>
      </c>
      <c r="CF498" s="145">
        <f>IF(CE498&gt;$AI$8,1,0)</f>
        <v>0</v>
      </c>
      <c r="CG498" s="148">
        <f>IF($R498=CD$17,CE498,0)</f>
        <v>0</v>
      </c>
      <c r="CH498" s="145">
        <v>0</v>
      </c>
      <c r="CI498" s="148">
        <f>100*CH498/$AI498</f>
        <v>0</v>
      </c>
      <c r="CJ498" s="145">
        <f>IF(CI498&gt;$AI$8,1,0)</f>
        <v>0</v>
      </c>
      <c r="CK498" s="148">
        <f>IF($R498=CH$17,CI498,0)</f>
        <v>0</v>
      </c>
      <c r="CL498" s="145">
        <v>922</v>
      </c>
      <c r="CM498" s="145">
        <v>0</v>
      </c>
      <c r="CN498" s="149"/>
    </row>
    <row r="499" ht="15.75" customHeight="1">
      <c r="A499" t="s" s="179">
        <v>3405</v>
      </c>
      <c r="B499" t="s" s="180">
        <v>42</v>
      </c>
      <c r="C499" t="s" s="180">
        <v>808</v>
      </c>
      <c r="D499" t="s" s="181">
        <v>45</v>
      </c>
      <c r="E499" t="s" s="182">
        <v>45</v>
      </c>
      <c r="F499" t="s" s="130">
        <v>46</v>
      </c>
      <c r="G499" t="s" s="130">
        <v>345</v>
      </c>
      <c r="H499" t="s" s="130">
        <v>809</v>
      </c>
      <c r="I499" t="s" s="130">
        <v>64</v>
      </c>
      <c r="J499" t="s" s="130">
        <v>116</v>
      </c>
      <c r="K499" t="s" s="183">
        <f>O499</f>
        <v>33</v>
      </c>
      <c r="L499" s="189">
        <f>P499</f>
        <v>53.9373684861988</v>
      </c>
      <c r="M499" t="s" s="130">
        <f>IF(O499="Lab","over","under")</f>
        <v>3307</v>
      </c>
      <c r="N499" s="169"/>
      <c r="O499" t="s" s="184">
        <v>33</v>
      </c>
      <c r="P499" s="131">
        <f>BK499</f>
        <v>53.9373684861988</v>
      </c>
      <c r="Q499" s="173">
        <f>T499+U499+V499</f>
        <v>0</v>
      </c>
      <c r="R499" t="s" s="185">
        <v>28</v>
      </c>
      <c r="S499" s="131">
        <f>AS499</f>
        <v>14.6354746874613</v>
      </c>
      <c r="T499" s="169"/>
      <c r="U499" s="169"/>
      <c r="V499" s="169"/>
      <c r="W499" s="169"/>
      <c r="X499" t="s" s="130">
        <f>IF($A499=Y499,"ok","bad")</f>
        <v>2430</v>
      </c>
      <c r="Y499" t="s" s="130">
        <v>3405</v>
      </c>
      <c r="Z499" t="s" s="130">
        <v>808</v>
      </c>
      <c r="AA499" t="s" s="186">
        <v>2365</v>
      </c>
      <c r="AB499" s="125">
        <f>100*AC499</f>
        <v>12.0237653</v>
      </c>
      <c r="AC499" s="191">
        <v>0.120237653</v>
      </c>
      <c r="AD499" t="s" s="187">
        <v>27</v>
      </c>
      <c r="AE499" s="125">
        <v>11.66481</v>
      </c>
      <c r="AF499" s="191">
        <v>0.1166481</v>
      </c>
      <c r="AG499" s="169"/>
      <c r="AH499" s="173">
        <v>73040</v>
      </c>
      <c r="AI499" s="173">
        <v>40395</v>
      </c>
      <c r="AJ499" s="173">
        <v>215</v>
      </c>
      <c r="AK499" s="173">
        <v>15876</v>
      </c>
      <c r="AL499" s="173">
        <v>4712</v>
      </c>
      <c r="AM499" s="175">
        <f>100*AL499/$AI499</f>
        <v>11.6648100012378</v>
      </c>
      <c r="AN499" s="173">
        <f>IF(AM499&gt;$AI$8,1,0)</f>
        <v>0</v>
      </c>
      <c r="AO499" s="175">
        <f>IF($R499=AL$17,AM499,0)</f>
        <v>0</v>
      </c>
      <c r="AP499" s="173">
        <v>5912</v>
      </c>
      <c r="AQ499" s="175">
        <f>100*AP499/$AI499</f>
        <v>14.6354746874613</v>
      </c>
      <c r="AR499" s="173">
        <f>IF(AQ499&gt;$AI$8,1,0)</f>
        <v>0</v>
      </c>
      <c r="AS499" s="175">
        <f>IF($R499=AP$17,AQ499,0)</f>
        <v>14.6354746874613</v>
      </c>
      <c r="AT499" s="173">
        <v>1381</v>
      </c>
      <c r="AU499" s="175">
        <f>100*AT499/$AI499</f>
        <v>3.41873994306226</v>
      </c>
      <c r="AV499" s="173">
        <f>IF(AU499&gt;$AI$8,1,0)</f>
        <v>0</v>
      </c>
      <c r="AW499" s="175">
        <f>IF($R499=AT$17,AU499,0)</f>
        <v>0</v>
      </c>
      <c r="AX499" s="173">
        <v>4857</v>
      </c>
      <c r="AY499" s="175">
        <f>100*AX499/$AI499</f>
        <v>12.0237653174898</v>
      </c>
      <c r="AZ499" s="173">
        <f>IF(AY499&gt;$AI$8,1,0)</f>
        <v>0</v>
      </c>
      <c r="BA499" s="175">
        <f>IF($R499=AX$17,AY499,0)</f>
        <v>0</v>
      </c>
      <c r="BB499" s="173">
        <v>1448</v>
      </c>
      <c r="BC499" s="175">
        <f>100*BB499/$AI499</f>
        <v>3.58460205470974</v>
      </c>
      <c r="BD499" s="173">
        <f>IF(BC499&gt;$AI$8,1,0)</f>
        <v>0</v>
      </c>
      <c r="BE499" s="175">
        <f>IF($R499=BB$17,BC499,0)</f>
        <v>0</v>
      </c>
      <c r="BF499" s="173">
        <v>0</v>
      </c>
      <c r="BG499" s="175">
        <f>100*BF499/$AI499</f>
        <v>0</v>
      </c>
      <c r="BH499" s="173">
        <f>IF(BG499&gt;$AI$8,1,0)</f>
        <v>0</v>
      </c>
      <c r="BI499" s="175">
        <f>IF($R499=BF$17,BG499,0)</f>
        <v>0</v>
      </c>
      <c r="BJ499" s="173">
        <v>21788</v>
      </c>
      <c r="BK499" s="175">
        <f>100*BJ499/$AI499</f>
        <v>53.9373684861988</v>
      </c>
      <c r="BL499" s="173">
        <f>IF(BK499&gt;$AI$8,1,0)</f>
        <v>1</v>
      </c>
      <c r="BM499" s="175">
        <f>IF($R499=BJ$17,BK499,0)</f>
        <v>0</v>
      </c>
      <c r="BN499" s="173">
        <v>0</v>
      </c>
      <c r="BO499" s="175">
        <f>100*BN499/$AI499</f>
        <v>0</v>
      </c>
      <c r="BP499" s="173">
        <f>IF(BO499&gt;$AI$8,1,0)</f>
        <v>0</v>
      </c>
      <c r="BQ499" s="175">
        <f>IF($R499=BN$17,BO499,0)</f>
        <v>0</v>
      </c>
      <c r="BR499" s="173">
        <v>0</v>
      </c>
      <c r="BS499" s="175">
        <f>100*BR499/$AI499</f>
        <v>0</v>
      </c>
      <c r="BT499" s="173">
        <f>IF(BS499&gt;$AI$8,1,0)</f>
        <v>0</v>
      </c>
      <c r="BU499" s="175">
        <f>IF($R499=BR$17,BS499,0)</f>
        <v>0</v>
      </c>
      <c r="BV499" s="173">
        <v>0</v>
      </c>
      <c r="BW499" s="175">
        <f>100*BV499/$AI499</f>
        <v>0</v>
      </c>
      <c r="BX499" s="173">
        <f>IF(BW499&gt;$AI$8,1,0)</f>
        <v>0</v>
      </c>
      <c r="BY499" s="175">
        <f>IF($R499=BV$17,BW499,0)</f>
        <v>0</v>
      </c>
      <c r="BZ499" s="173">
        <v>0</v>
      </c>
      <c r="CA499" s="175">
        <f>100*BZ499/$AI499</f>
        <v>0</v>
      </c>
      <c r="CB499" s="173">
        <f>IF(CA499&gt;$AI$8,1,0)</f>
        <v>0</v>
      </c>
      <c r="CC499" s="175">
        <f>IF($R499=BZ$17,CA499,0)</f>
        <v>0</v>
      </c>
      <c r="CD499" s="173">
        <v>0</v>
      </c>
      <c r="CE499" s="175">
        <f>100*CD499/$AI499</f>
        <v>0</v>
      </c>
      <c r="CF499" s="173">
        <f>IF(CE499&gt;$AI$8,1,0)</f>
        <v>0</v>
      </c>
      <c r="CG499" s="175">
        <f>IF($R499=CD$17,CE499,0)</f>
        <v>0</v>
      </c>
      <c r="CH499" s="173">
        <v>0</v>
      </c>
      <c r="CI499" s="175">
        <f>100*CH499/$AI499</f>
        <v>0</v>
      </c>
      <c r="CJ499" s="173">
        <f>IF(CI499&gt;$AI$8,1,0)</f>
        <v>0</v>
      </c>
      <c r="CK499" s="175">
        <f>IF($R499=CH$17,CI499,0)</f>
        <v>0</v>
      </c>
      <c r="CL499" s="173">
        <v>363</v>
      </c>
      <c r="CM499" s="173">
        <v>0</v>
      </c>
      <c r="CN499" s="176"/>
    </row>
    <row r="500" ht="15.75" customHeight="1">
      <c r="A500" t="s" s="179">
        <v>3406</v>
      </c>
      <c r="B500" t="s" s="180">
        <v>42</v>
      </c>
      <c r="C500" t="s" s="180">
        <v>3407</v>
      </c>
      <c r="D500" t="s" s="181">
        <v>45</v>
      </c>
      <c r="E500" t="s" s="188">
        <v>45</v>
      </c>
      <c r="F500" t="s" s="146">
        <v>46</v>
      </c>
      <c r="G500" t="s" s="146">
        <v>592</v>
      </c>
      <c r="H500" t="s" s="146">
        <v>593</v>
      </c>
      <c r="I500" t="s" s="146">
        <v>49</v>
      </c>
      <c r="J500" t="s" s="146">
        <v>116</v>
      </c>
      <c r="K500" t="s" s="183">
        <f>_xlfn.IFS(Q500=0,O500,T500=1,R500,U500=1,AA500)</f>
        <v>33</v>
      </c>
      <c r="L500" s="189">
        <f>_xlfn.IFS(Q500=0,P500,T500=1,S500,U500=1,AB500)</f>
        <v>46.9482959699365</v>
      </c>
      <c r="M500" t="s" s="146">
        <f>IF(O500="Lab","over","under")</f>
        <v>3307</v>
      </c>
      <c r="N500" s="138"/>
      <c r="O500" t="s" s="184">
        <v>33</v>
      </c>
      <c r="P500" s="147">
        <f>BK500</f>
        <v>46.9482959699365</v>
      </c>
      <c r="Q500" s="145">
        <f>T500+U500+V500</f>
        <v>0</v>
      </c>
      <c r="R500" t="s" s="185">
        <v>29</v>
      </c>
      <c r="S500" s="147">
        <f>AW500</f>
        <v>15.0079910155069</v>
      </c>
      <c r="T500" s="138"/>
      <c r="U500" s="138"/>
      <c r="V500" s="138"/>
      <c r="W500" s="138"/>
      <c r="X500" t="s" s="146">
        <f>IF($A500=Y500,"ok","bad")</f>
        <v>2430</v>
      </c>
      <c r="Y500" t="s" s="146">
        <v>3406</v>
      </c>
      <c r="Z500" t="s" s="146">
        <v>3407</v>
      </c>
      <c r="AA500" t="s" s="186">
        <v>28</v>
      </c>
      <c r="AB500" s="141">
        <f>100*AC500</f>
        <v>11.6323269</v>
      </c>
      <c r="AC500" s="190">
        <v>0.116323269</v>
      </c>
      <c r="AD500" t="s" s="187">
        <v>2365</v>
      </c>
      <c r="AE500" s="141">
        <v>11.6064101</v>
      </c>
      <c r="AF500" s="190">
        <v>0.116064101</v>
      </c>
      <c r="AG500" s="138"/>
      <c r="AH500" s="145">
        <v>75690</v>
      </c>
      <c r="AI500" s="145">
        <v>46302</v>
      </c>
      <c r="AJ500" s="145">
        <v>155</v>
      </c>
      <c r="AK500" s="145">
        <v>14789</v>
      </c>
      <c r="AL500" s="145">
        <v>4763</v>
      </c>
      <c r="AM500" s="148">
        <f>100*AL500/$AI500</f>
        <v>10.2868126646797</v>
      </c>
      <c r="AN500" s="145">
        <f>IF(AM500&gt;$AI$8,1,0)</f>
        <v>0</v>
      </c>
      <c r="AO500" s="148">
        <f>IF($R500=AL$17,AM500,0)</f>
        <v>0</v>
      </c>
      <c r="AP500" s="145">
        <v>5386</v>
      </c>
      <c r="AQ500" s="148">
        <f>100*AP500/$AI500</f>
        <v>11.6323268973262</v>
      </c>
      <c r="AR500" s="145">
        <f>IF(AQ500&gt;$AI$8,1,0)</f>
        <v>0</v>
      </c>
      <c r="AS500" s="148">
        <f>IF($R500=AP$17,AQ500,0)</f>
        <v>0</v>
      </c>
      <c r="AT500" s="145">
        <v>6949</v>
      </c>
      <c r="AU500" s="148">
        <f>100*AT500/$AI500</f>
        <v>15.0079910155069</v>
      </c>
      <c r="AV500" s="145">
        <f>IF(AU500&gt;$AI$8,1,0)</f>
        <v>0</v>
      </c>
      <c r="AW500" s="148">
        <f>IF($R500=AT$17,AU500,0)</f>
        <v>15.0079910155069</v>
      </c>
      <c r="AX500" s="145">
        <v>5374</v>
      </c>
      <c r="AY500" s="148">
        <f>100*AX500/$AI500</f>
        <v>11.6064100902769</v>
      </c>
      <c r="AZ500" s="145">
        <f>IF(AY500&gt;$AI$8,1,0)</f>
        <v>0</v>
      </c>
      <c r="BA500" s="148">
        <f>IF($R500=AX$17,AY500,0)</f>
        <v>0</v>
      </c>
      <c r="BB500" s="145">
        <v>1864</v>
      </c>
      <c r="BC500" s="148">
        <f>100*BB500/$AI500</f>
        <v>4.02574402833571</v>
      </c>
      <c r="BD500" s="145">
        <f>IF(BC500&gt;$AI$8,1,0)</f>
        <v>0</v>
      </c>
      <c r="BE500" s="148">
        <f>IF($R500=BB$17,BC500,0)</f>
        <v>0</v>
      </c>
      <c r="BF500" s="145">
        <v>0</v>
      </c>
      <c r="BG500" s="148">
        <f>100*BF500/$AI500</f>
        <v>0</v>
      </c>
      <c r="BH500" s="145">
        <f>IF(BG500&gt;$AI$8,1,0)</f>
        <v>0</v>
      </c>
      <c r="BI500" s="148">
        <f>IF($R500=BF$17,BG500,0)</f>
        <v>0</v>
      </c>
      <c r="BJ500" s="145">
        <v>21738</v>
      </c>
      <c r="BK500" s="148">
        <f>100*BJ500/$AI500</f>
        <v>46.9482959699365</v>
      </c>
      <c r="BL500" s="145">
        <f>IF(BK500&gt;$AI$8,1,0)</f>
        <v>0</v>
      </c>
      <c r="BM500" s="148">
        <f>IF($R500=BJ$17,BK500,0)</f>
        <v>0</v>
      </c>
      <c r="BN500" s="145">
        <v>0</v>
      </c>
      <c r="BO500" s="148">
        <f>100*BN500/$AI500</f>
        <v>0</v>
      </c>
      <c r="BP500" s="145">
        <f>IF(BO500&gt;$AI$8,1,0)</f>
        <v>0</v>
      </c>
      <c r="BQ500" s="148">
        <f>IF($R500=BN$17,BO500,0)</f>
        <v>0</v>
      </c>
      <c r="BR500" s="145">
        <v>0</v>
      </c>
      <c r="BS500" s="148">
        <f>100*BR500/$AI500</f>
        <v>0</v>
      </c>
      <c r="BT500" s="145">
        <f>IF(BS500&gt;$AI$8,1,0)</f>
        <v>0</v>
      </c>
      <c r="BU500" s="148">
        <f>IF($R500=BR$17,BS500,0)</f>
        <v>0</v>
      </c>
      <c r="BV500" s="145">
        <v>0</v>
      </c>
      <c r="BW500" s="148">
        <f>100*BV500/$AI500</f>
        <v>0</v>
      </c>
      <c r="BX500" s="145">
        <f>IF(BW500&gt;$AI$8,1,0)</f>
        <v>0</v>
      </c>
      <c r="BY500" s="148">
        <f>IF($R500=BV$17,BW500,0)</f>
        <v>0</v>
      </c>
      <c r="BZ500" s="145">
        <v>0</v>
      </c>
      <c r="CA500" s="148">
        <f>100*BZ500/$AI500</f>
        <v>0</v>
      </c>
      <c r="CB500" s="145">
        <f>IF(CA500&gt;$AI$8,1,0)</f>
        <v>0</v>
      </c>
      <c r="CC500" s="148">
        <f>IF($R500=BZ$17,CA500,0)</f>
        <v>0</v>
      </c>
      <c r="CD500" s="145">
        <v>0</v>
      </c>
      <c r="CE500" s="148">
        <f>100*CD500/$AI500</f>
        <v>0</v>
      </c>
      <c r="CF500" s="145">
        <f>IF(CE500&gt;$AI$8,1,0)</f>
        <v>0</v>
      </c>
      <c r="CG500" s="148">
        <f>IF($R500=CD$17,CE500,0)</f>
        <v>0</v>
      </c>
      <c r="CH500" s="145">
        <v>0</v>
      </c>
      <c r="CI500" s="148">
        <f>100*CH500/$AI500</f>
        <v>0</v>
      </c>
      <c r="CJ500" s="145">
        <f>IF(CI500&gt;$AI$8,1,0)</f>
        <v>0</v>
      </c>
      <c r="CK500" s="148">
        <f>IF($R500=CH$17,CI500,0)</f>
        <v>0</v>
      </c>
      <c r="CL500" s="145">
        <v>0</v>
      </c>
      <c r="CM500" s="145">
        <v>0</v>
      </c>
      <c r="CN500" s="149"/>
    </row>
    <row r="501" ht="15.75" customHeight="1">
      <c r="A501" t="s" s="179">
        <v>3408</v>
      </c>
      <c r="B501" t="s" s="180">
        <v>75</v>
      </c>
      <c r="C501" t="s" s="180">
        <v>2126</v>
      </c>
      <c r="D501" t="s" s="181">
        <v>78</v>
      </c>
      <c r="E501" t="s" s="182">
        <v>79</v>
      </c>
      <c r="F501" t="s" s="130">
        <v>46</v>
      </c>
      <c r="G501" t="s" s="130">
        <v>785</v>
      </c>
      <c r="H501" t="s" s="130">
        <v>662</v>
      </c>
      <c r="I501" t="s" s="130">
        <v>49</v>
      </c>
      <c r="J501" t="s" s="130">
        <v>1762</v>
      </c>
      <c r="K501" t="s" s="183">
        <f>_xlfn.IFS(Q501=0,O501,T501=1,R501,U501=1,AA501)</f>
        <v>29</v>
      </c>
      <c r="L501" s="189">
        <f>_xlfn.IFS(Q501=0,P501,T501=1,S501,U501=1,AB501)</f>
        <v>43.6147465437788</v>
      </c>
      <c r="M501" t="s" s="130">
        <f>IF(O501="Lab","over","under")</f>
        <v>3307</v>
      </c>
      <c r="N501" s="169"/>
      <c r="O501" t="s" s="184">
        <v>29</v>
      </c>
      <c r="P501" s="131">
        <f>AU501</f>
        <v>43.6147465437788</v>
      </c>
      <c r="Q501" s="173">
        <f>T501+U501+V501</f>
        <v>0</v>
      </c>
      <c r="R501" t="s" s="185">
        <v>27</v>
      </c>
      <c r="S501" s="131">
        <f>AO501</f>
        <v>27.6018433179724</v>
      </c>
      <c r="T501" s="169"/>
      <c r="U501" s="169"/>
      <c r="V501" s="169"/>
      <c r="W501" s="169"/>
      <c r="X501" t="s" s="130">
        <f>IF($A501=Y501,"ok","bad")</f>
        <v>2430</v>
      </c>
      <c r="Y501" t="s" s="130">
        <v>3408</v>
      </c>
      <c r="Z501" t="s" s="130">
        <v>2126</v>
      </c>
      <c r="AA501" t="s" s="186">
        <v>2365</v>
      </c>
      <c r="AB501" s="125">
        <f>100*AC501</f>
        <v>11.9520737</v>
      </c>
      <c r="AC501" s="191">
        <v>0.119520737</v>
      </c>
      <c r="AD501" t="s" s="187">
        <v>28</v>
      </c>
      <c r="AE501" s="125">
        <v>11.3880184</v>
      </c>
      <c r="AF501" s="191">
        <v>0.113880184</v>
      </c>
      <c r="AG501" s="169"/>
      <c r="AH501" s="173">
        <v>78738</v>
      </c>
      <c r="AI501" s="173">
        <v>54250</v>
      </c>
      <c r="AJ501" s="173">
        <v>191</v>
      </c>
      <c r="AK501" s="173">
        <v>8687</v>
      </c>
      <c r="AL501" s="173">
        <v>14974</v>
      </c>
      <c r="AM501" s="175">
        <f>100*AL501/$AI501</f>
        <v>27.6018433179724</v>
      </c>
      <c r="AN501" s="173">
        <f>IF(AM501&gt;$AI$8,1,0)</f>
        <v>0</v>
      </c>
      <c r="AO501" s="175">
        <f>IF($R501=AL$17,AM501,0)</f>
        <v>27.6018433179724</v>
      </c>
      <c r="AP501" s="173">
        <v>6178</v>
      </c>
      <c r="AQ501" s="175">
        <f>100*AP501/$AI501</f>
        <v>11.3880184331797</v>
      </c>
      <c r="AR501" s="173">
        <f>IF(AQ501&gt;$AI$8,1,0)</f>
        <v>0</v>
      </c>
      <c r="AS501" s="175">
        <f>IF($R501=AP$17,AQ501,0)</f>
        <v>0</v>
      </c>
      <c r="AT501" s="173">
        <v>23661</v>
      </c>
      <c r="AU501" s="175">
        <f>100*AT501/$AI501</f>
        <v>43.6147465437788</v>
      </c>
      <c r="AV501" s="173">
        <f>IF(AU501&gt;$AI$8,1,0)</f>
        <v>0</v>
      </c>
      <c r="AW501" s="175">
        <f>IF($R501=AT$17,AU501,0)</f>
        <v>0</v>
      </c>
      <c r="AX501" s="173">
        <v>6484</v>
      </c>
      <c r="AY501" s="175">
        <f>100*AX501/$AI501</f>
        <v>11.9520737327189</v>
      </c>
      <c r="AZ501" s="173">
        <f>IF(AY501&gt;$AI$8,1,0)</f>
        <v>0</v>
      </c>
      <c r="BA501" s="175">
        <f>IF($R501=AX$17,AY501,0)</f>
        <v>0</v>
      </c>
      <c r="BB501" s="173">
        <v>2344</v>
      </c>
      <c r="BC501" s="175">
        <f>100*BB501/$AI501</f>
        <v>4.32073732718894</v>
      </c>
      <c r="BD501" s="173">
        <f>IF(BC501&gt;$AI$8,1,0)</f>
        <v>0</v>
      </c>
      <c r="BE501" s="175">
        <f>IF($R501=BB$17,BC501,0)</f>
        <v>0</v>
      </c>
      <c r="BF501" s="173">
        <v>0</v>
      </c>
      <c r="BG501" s="175">
        <f>100*BF501/$AI501</f>
        <v>0</v>
      </c>
      <c r="BH501" s="173">
        <f>IF(BG501&gt;$AI$8,1,0)</f>
        <v>0</v>
      </c>
      <c r="BI501" s="175">
        <f>IF($R501=BF$17,BG501,0)</f>
        <v>0</v>
      </c>
      <c r="BJ501" s="173">
        <v>0</v>
      </c>
      <c r="BK501" s="175">
        <f>100*BJ501/$AI501</f>
        <v>0</v>
      </c>
      <c r="BL501" s="173">
        <f>IF(BK501&gt;$AI$8,1,0)</f>
        <v>0</v>
      </c>
      <c r="BM501" s="175">
        <f>IF($R501=BJ$17,BK501,0)</f>
        <v>0</v>
      </c>
      <c r="BN501" s="173">
        <v>0</v>
      </c>
      <c r="BO501" s="175">
        <f>100*BN501/$AI501</f>
        <v>0</v>
      </c>
      <c r="BP501" s="173">
        <f>IF(BO501&gt;$AI$8,1,0)</f>
        <v>0</v>
      </c>
      <c r="BQ501" s="175">
        <f>IF($R501=BN$17,BO501,0)</f>
        <v>0</v>
      </c>
      <c r="BR501" s="173">
        <v>0</v>
      </c>
      <c r="BS501" s="175">
        <f>100*BR501/$AI501</f>
        <v>0</v>
      </c>
      <c r="BT501" s="173">
        <f>IF(BS501&gt;$AI$8,1,0)</f>
        <v>0</v>
      </c>
      <c r="BU501" s="175">
        <f>IF($R501=BR$17,BS501,0)</f>
        <v>0</v>
      </c>
      <c r="BV501" s="173">
        <v>0</v>
      </c>
      <c r="BW501" s="175">
        <f>100*BV501/$AI501</f>
        <v>0</v>
      </c>
      <c r="BX501" s="173">
        <f>IF(BW501&gt;$AI$8,1,0)</f>
        <v>0</v>
      </c>
      <c r="BY501" s="175">
        <f>IF($R501=BV$17,BW501,0)</f>
        <v>0</v>
      </c>
      <c r="BZ501" s="173">
        <v>0</v>
      </c>
      <c r="CA501" s="175">
        <f>100*BZ501/$AI501</f>
        <v>0</v>
      </c>
      <c r="CB501" s="173">
        <f>IF(CA501&gt;$AI$8,1,0)</f>
        <v>0</v>
      </c>
      <c r="CC501" s="175">
        <f>IF($R501=BZ$17,CA501,0)</f>
        <v>0</v>
      </c>
      <c r="CD501" s="173">
        <v>0</v>
      </c>
      <c r="CE501" s="175">
        <f>100*CD501/$AI501</f>
        <v>0</v>
      </c>
      <c r="CF501" s="173">
        <f>IF(CE501&gt;$AI$8,1,0)</f>
        <v>0</v>
      </c>
      <c r="CG501" s="175">
        <f>IF($R501=CD$17,CE501,0)</f>
        <v>0</v>
      </c>
      <c r="CH501" s="173">
        <v>0</v>
      </c>
      <c r="CI501" s="175">
        <f>100*CH501/$AI501</f>
        <v>0</v>
      </c>
      <c r="CJ501" s="173">
        <f>IF(CI501&gt;$AI$8,1,0)</f>
        <v>0</v>
      </c>
      <c r="CK501" s="175">
        <f>IF($R501=CH$17,CI501,0)</f>
        <v>0</v>
      </c>
      <c r="CL501" s="173">
        <v>809</v>
      </c>
      <c r="CM501" s="173">
        <v>0</v>
      </c>
      <c r="CN501" s="176"/>
    </row>
    <row r="502" ht="15.75" customHeight="1">
      <c r="A502" t="s" s="179">
        <v>3409</v>
      </c>
      <c r="B502" t="s" s="180">
        <v>183</v>
      </c>
      <c r="C502" t="s" s="180">
        <v>3410</v>
      </c>
      <c r="D502" t="s" s="181">
        <v>186</v>
      </c>
      <c r="E502" t="s" s="188">
        <v>79</v>
      </c>
      <c r="F502" t="s" s="146">
        <v>46</v>
      </c>
      <c r="G502" t="s" s="146">
        <v>468</v>
      </c>
      <c r="H502" t="s" s="146">
        <v>469</v>
      </c>
      <c r="I502" t="s" s="146">
        <v>49</v>
      </c>
      <c r="J502" t="s" s="146">
        <v>56</v>
      </c>
      <c r="K502" t="s" s="183">
        <f>_xlfn.IFS(Q502=0,O502,T502=1,R502,U502=1,AA502)</f>
        <v>27</v>
      </c>
      <c r="L502" s="189">
        <f>_xlfn.IFS(Q502=0,P502,T502=1,S502,U502=1,AB502)</f>
        <v>32.9650798780118</v>
      </c>
      <c r="M502" t="s" s="146">
        <f>IF(O502="Lab","over","under")</f>
        <v>3307</v>
      </c>
      <c r="N502" s="138"/>
      <c r="O502" t="s" s="184">
        <v>27</v>
      </c>
      <c r="P502" s="147">
        <f>AM502</f>
        <v>32.9650798780118</v>
      </c>
      <c r="Q502" s="145">
        <f>T502+U502+V502</f>
        <v>0</v>
      </c>
      <c r="R502" t="s" s="185">
        <v>28</v>
      </c>
      <c r="S502" s="147">
        <f>AS502</f>
        <v>31.512935996607</v>
      </c>
      <c r="T502" s="138"/>
      <c r="U502" s="138"/>
      <c r="V502" s="138"/>
      <c r="W502" s="138"/>
      <c r="X502" t="s" s="146">
        <f>IF($A502=Y502,"ok","bad")</f>
        <v>2430</v>
      </c>
      <c r="Y502" t="s" s="146">
        <v>3409</v>
      </c>
      <c r="Z502" t="s" s="146">
        <v>3410</v>
      </c>
      <c r="AA502" t="s" s="186">
        <v>2365</v>
      </c>
      <c r="AB502" s="141">
        <f>100*AC502</f>
        <v>17.8922707</v>
      </c>
      <c r="AC502" s="190">
        <v>0.178922707</v>
      </c>
      <c r="AD502" t="s" s="187">
        <v>29</v>
      </c>
      <c r="AE502" s="141">
        <v>11.1607053</v>
      </c>
      <c r="AF502" s="190">
        <v>0.111607053</v>
      </c>
      <c r="AG502" s="138"/>
      <c r="AH502" s="145">
        <v>76863</v>
      </c>
      <c r="AI502" s="145">
        <v>49513</v>
      </c>
      <c r="AJ502" s="145">
        <v>192</v>
      </c>
      <c r="AK502" s="145">
        <v>719</v>
      </c>
      <c r="AL502" s="145">
        <v>16322</v>
      </c>
      <c r="AM502" s="148">
        <f>100*AL502/$AI502</f>
        <v>32.9650798780118</v>
      </c>
      <c r="AN502" s="145">
        <f>IF(AM502&gt;$AI$8,1,0)</f>
        <v>0</v>
      </c>
      <c r="AO502" s="148">
        <f>IF($R502=AL$17,AM502,0)</f>
        <v>0</v>
      </c>
      <c r="AP502" s="145">
        <v>15603</v>
      </c>
      <c r="AQ502" s="148">
        <f>100*AP502/$AI502</f>
        <v>31.512935996607</v>
      </c>
      <c r="AR502" s="145">
        <f>IF(AQ502&gt;$AI$8,1,0)</f>
        <v>0</v>
      </c>
      <c r="AS502" s="148">
        <f>IF($R502=AP$17,AQ502,0)</f>
        <v>31.512935996607</v>
      </c>
      <c r="AT502" s="145">
        <v>5526</v>
      </c>
      <c r="AU502" s="148">
        <f>100*AT502/$AI502</f>
        <v>11.1607052693232</v>
      </c>
      <c r="AV502" s="145">
        <f>IF(AU502&gt;$AI$8,1,0)</f>
        <v>0</v>
      </c>
      <c r="AW502" s="148">
        <f>IF($R502=AT$17,AU502,0)</f>
        <v>0</v>
      </c>
      <c r="AX502" s="145">
        <v>8859</v>
      </c>
      <c r="AY502" s="148">
        <f>100*AX502/$AI502</f>
        <v>17.8922707167815</v>
      </c>
      <c r="AZ502" s="145">
        <f>IF(AY502&gt;$AI$8,1,0)</f>
        <v>0</v>
      </c>
      <c r="BA502" s="148">
        <f>IF($R502=AX$17,AY502,0)</f>
        <v>0</v>
      </c>
      <c r="BB502" s="145">
        <v>3203</v>
      </c>
      <c r="BC502" s="148">
        <f>100*BB502/$AI502</f>
        <v>6.46900813927655</v>
      </c>
      <c r="BD502" s="145">
        <f>IF(BC502&gt;$AI$8,1,0)</f>
        <v>0</v>
      </c>
      <c r="BE502" s="148">
        <f>IF($R502=BB$17,BC502,0)</f>
        <v>0</v>
      </c>
      <c r="BF502" s="145">
        <v>0</v>
      </c>
      <c r="BG502" s="148">
        <f>100*BF502/$AI502</f>
        <v>0</v>
      </c>
      <c r="BH502" s="145">
        <f>IF(BG502&gt;$AI$8,1,0)</f>
        <v>0</v>
      </c>
      <c r="BI502" s="148">
        <f>IF($R502=BF$17,BG502,0)</f>
        <v>0</v>
      </c>
      <c r="BJ502" s="145">
        <v>0</v>
      </c>
      <c r="BK502" s="148">
        <f>100*BJ502/$AI502</f>
        <v>0</v>
      </c>
      <c r="BL502" s="145">
        <f>IF(BK502&gt;$AI$8,1,0)</f>
        <v>0</v>
      </c>
      <c r="BM502" s="148">
        <f>IF($R502=BJ$17,BK502,0)</f>
        <v>0</v>
      </c>
      <c r="BN502" s="145">
        <v>0</v>
      </c>
      <c r="BO502" s="148">
        <f>100*BN502/$AI502</f>
        <v>0</v>
      </c>
      <c r="BP502" s="145">
        <f>IF(BO502&gt;$AI$8,1,0)</f>
        <v>0</v>
      </c>
      <c r="BQ502" s="148">
        <f>IF($R502=BN$17,BO502,0)</f>
        <v>0</v>
      </c>
      <c r="BR502" s="145">
        <v>0</v>
      </c>
      <c r="BS502" s="148">
        <f>100*BR502/$AI502</f>
        <v>0</v>
      </c>
      <c r="BT502" s="145">
        <f>IF(BS502&gt;$AI$8,1,0)</f>
        <v>0</v>
      </c>
      <c r="BU502" s="148">
        <f>IF($R502=BR$17,BS502,0)</f>
        <v>0</v>
      </c>
      <c r="BV502" s="145">
        <v>0</v>
      </c>
      <c r="BW502" s="148">
        <f>100*BV502/$AI502</f>
        <v>0</v>
      </c>
      <c r="BX502" s="145">
        <f>IF(BW502&gt;$AI$8,1,0)</f>
        <v>0</v>
      </c>
      <c r="BY502" s="148">
        <f>IF($R502=BV$17,BW502,0)</f>
        <v>0</v>
      </c>
      <c r="BZ502" s="145">
        <v>0</v>
      </c>
      <c r="CA502" s="148">
        <f>100*BZ502/$AI502</f>
        <v>0</v>
      </c>
      <c r="CB502" s="145">
        <f>IF(CA502&gt;$AI$8,1,0)</f>
        <v>0</v>
      </c>
      <c r="CC502" s="148">
        <f>IF($R502=BZ$17,CA502,0)</f>
        <v>0</v>
      </c>
      <c r="CD502" s="145">
        <v>0</v>
      </c>
      <c r="CE502" s="148">
        <f>100*CD502/$AI502</f>
        <v>0</v>
      </c>
      <c r="CF502" s="145">
        <f>IF(CE502&gt;$AI$8,1,0)</f>
        <v>0</v>
      </c>
      <c r="CG502" s="148">
        <f>IF($R502=CD$17,CE502,0)</f>
        <v>0</v>
      </c>
      <c r="CH502" s="145">
        <v>0</v>
      </c>
      <c r="CI502" s="148">
        <f>100*CH502/$AI502</f>
        <v>0</v>
      </c>
      <c r="CJ502" s="145">
        <f>IF(CI502&gt;$AI$8,1,0)</f>
        <v>0</v>
      </c>
      <c r="CK502" s="148">
        <f>IF($R502=CH$17,CI502,0)</f>
        <v>0</v>
      </c>
      <c r="CL502" s="145">
        <v>1213</v>
      </c>
      <c r="CM502" s="145">
        <v>0</v>
      </c>
      <c r="CN502" s="149"/>
    </row>
    <row r="503" ht="15.75" customHeight="1">
      <c r="A503" t="s" s="179">
        <v>3411</v>
      </c>
      <c r="B503" t="s" s="180">
        <v>183</v>
      </c>
      <c r="C503" t="s" s="180">
        <v>3412</v>
      </c>
      <c r="D503" t="s" s="181">
        <v>186</v>
      </c>
      <c r="E503" t="s" s="182">
        <v>79</v>
      </c>
      <c r="F503" t="s" s="130">
        <v>46</v>
      </c>
      <c r="G503" t="s" s="130">
        <v>1817</v>
      </c>
      <c r="H503" t="s" s="130">
        <v>1818</v>
      </c>
      <c r="I503" t="s" s="130">
        <v>64</v>
      </c>
      <c r="J503" t="s" s="130">
        <v>56</v>
      </c>
      <c r="K503" t="s" s="183">
        <f>_xlfn.IFS(Q503=0,O503,T503=1,R503,U503=1,AA503)</f>
        <v>27</v>
      </c>
      <c r="L503" s="189">
        <f>_xlfn.IFS(Q503=0,P503,T503=1,S503,U503=1,AB503)</f>
        <v>35.5973963887765</v>
      </c>
      <c r="M503" t="s" s="130">
        <f>IF(O503="Lab","over","under")</f>
        <v>3307</v>
      </c>
      <c r="N503" s="169"/>
      <c r="O503" t="s" s="184">
        <v>27</v>
      </c>
      <c r="P503" s="131">
        <f>AM503</f>
        <v>35.5973963887765</v>
      </c>
      <c r="Q503" s="173">
        <f>T503+U503+V503</f>
        <v>0</v>
      </c>
      <c r="R503" t="s" s="185">
        <v>28</v>
      </c>
      <c r="S503" s="131">
        <f>AS503</f>
        <v>30.7983672268599</v>
      </c>
      <c r="T503" s="169"/>
      <c r="U503" s="169"/>
      <c r="V503" s="169"/>
      <c r="W503" s="169"/>
      <c r="X503" t="s" s="130">
        <f>IF($A503=Y503,"ok","bad")</f>
        <v>2430</v>
      </c>
      <c r="Y503" t="s" s="130">
        <v>3411</v>
      </c>
      <c r="Z503" t="s" s="130">
        <v>3412</v>
      </c>
      <c r="AA503" t="s" s="186">
        <v>2365</v>
      </c>
      <c r="AB503" s="125">
        <f>100*AC503</f>
        <v>14.0992167</v>
      </c>
      <c r="AC503" s="191">
        <v>0.140992167</v>
      </c>
      <c r="AD503" t="s" s="187">
        <v>29</v>
      </c>
      <c r="AE503" s="125">
        <v>11.1333799</v>
      </c>
      <c r="AF503" s="191">
        <v>0.111333799</v>
      </c>
      <c r="AG503" s="169"/>
      <c r="AH503" s="173">
        <v>79698</v>
      </c>
      <c r="AI503" s="173">
        <v>54386</v>
      </c>
      <c r="AJ503" s="173">
        <v>215</v>
      </c>
      <c r="AK503" s="173">
        <v>2610</v>
      </c>
      <c r="AL503" s="173">
        <v>19360</v>
      </c>
      <c r="AM503" s="175">
        <f>100*AL503/$AI503</f>
        <v>35.5973963887765</v>
      </c>
      <c r="AN503" s="173">
        <f>IF(AM503&gt;$AI$8,1,0)</f>
        <v>0</v>
      </c>
      <c r="AO503" s="175">
        <f>IF($R503=AL$17,AM503,0)</f>
        <v>0</v>
      </c>
      <c r="AP503" s="173">
        <v>16750</v>
      </c>
      <c r="AQ503" s="175">
        <f>100*AP503/$AI503</f>
        <v>30.7983672268599</v>
      </c>
      <c r="AR503" s="173">
        <f>IF(AQ503&gt;$AI$8,1,0)</f>
        <v>0</v>
      </c>
      <c r="AS503" s="175">
        <f>IF($R503=AP$17,AQ503,0)</f>
        <v>30.7983672268599</v>
      </c>
      <c r="AT503" s="173">
        <v>6055</v>
      </c>
      <c r="AU503" s="175">
        <f>100*AT503/$AI503</f>
        <v>11.1333799139484</v>
      </c>
      <c r="AV503" s="173">
        <f>IF(AU503&gt;$AI$8,1,0)</f>
        <v>0</v>
      </c>
      <c r="AW503" s="175">
        <f>IF($R503=AT$17,AU503,0)</f>
        <v>0</v>
      </c>
      <c r="AX503" s="173">
        <v>7668</v>
      </c>
      <c r="AY503" s="175">
        <f>100*AX503/$AI503</f>
        <v>14.0992167101828</v>
      </c>
      <c r="AZ503" s="173">
        <f>IF(AY503&gt;$AI$8,1,0)</f>
        <v>0</v>
      </c>
      <c r="BA503" s="175">
        <f>IF($R503=AX$17,AY503,0)</f>
        <v>0</v>
      </c>
      <c r="BB503" s="173">
        <v>2846</v>
      </c>
      <c r="BC503" s="175">
        <f>100*BB503/$AI503</f>
        <v>5.23296436582944</v>
      </c>
      <c r="BD503" s="173">
        <f>IF(BC503&gt;$AI$8,1,0)</f>
        <v>0</v>
      </c>
      <c r="BE503" s="175">
        <f>IF($R503=BB$17,BC503,0)</f>
        <v>0</v>
      </c>
      <c r="BF503" s="173">
        <v>0</v>
      </c>
      <c r="BG503" s="175">
        <f>100*BF503/$AI503</f>
        <v>0</v>
      </c>
      <c r="BH503" s="173">
        <f>IF(BG503&gt;$AI$8,1,0)</f>
        <v>0</v>
      </c>
      <c r="BI503" s="175">
        <f>IF($R503=BF$17,BG503,0)</f>
        <v>0</v>
      </c>
      <c r="BJ503" s="173">
        <v>0</v>
      </c>
      <c r="BK503" s="175">
        <f>100*BJ503/$AI503</f>
        <v>0</v>
      </c>
      <c r="BL503" s="173">
        <f>IF(BK503&gt;$AI$8,1,0)</f>
        <v>0</v>
      </c>
      <c r="BM503" s="175">
        <f>IF($R503=BJ$17,BK503,0)</f>
        <v>0</v>
      </c>
      <c r="BN503" s="173">
        <v>0</v>
      </c>
      <c r="BO503" s="175">
        <f>100*BN503/$AI503</f>
        <v>0</v>
      </c>
      <c r="BP503" s="173">
        <f>IF(BO503&gt;$AI$8,1,0)</f>
        <v>0</v>
      </c>
      <c r="BQ503" s="175">
        <f>IF($R503=BN$17,BO503,0)</f>
        <v>0</v>
      </c>
      <c r="BR503" s="173">
        <v>0</v>
      </c>
      <c r="BS503" s="175">
        <f>100*BR503/$AI503</f>
        <v>0</v>
      </c>
      <c r="BT503" s="173">
        <f>IF(BS503&gt;$AI$8,1,0)</f>
        <v>0</v>
      </c>
      <c r="BU503" s="175">
        <f>IF($R503=BR$17,BS503,0)</f>
        <v>0</v>
      </c>
      <c r="BV503" s="173">
        <v>0</v>
      </c>
      <c r="BW503" s="175">
        <f>100*BV503/$AI503</f>
        <v>0</v>
      </c>
      <c r="BX503" s="173">
        <f>IF(BW503&gt;$AI$8,1,0)</f>
        <v>0</v>
      </c>
      <c r="BY503" s="175">
        <f>IF($R503=BV$17,BW503,0)</f>
        <v>0</v>
      </c>
      <c r="BZ503" s="173">
        <v>0</v>
      </c>
      <c r="CA503" s="175">
        <f>100*BZ503/$AI503</f>
        <v>0</v>
      </c>
      <c r="CB503" s="173">
        <f>IF(CA503&gt;$AI$8,1,0)</f>
        <v>0</v>
      </c>
      <c r="CC503" s="175">
        <f>IF($R503=BZ$17,CA503,0)</f>
        <v>0</v>
      </c>
      <c r="CD503" s="173">
        <v>0</v>
      </c>
      <c r="CE503" s="175">
        <f>100*CD503/$AI503</f>
        <v>0</v>
      </c>
      <c r="CF503" s="173">
        <f>IF(CE503&gt;$AI$8,1,0)</f>
        <v>0</v>
      </c>
      <c r="CG503" s="175">
        <f>IF($R503=CD$17,CE503,0)</f>
        <v>0</v>
      </c>
      <c r="CH503" s="173">
        <v>0</v>
      </c>
      <c r="CI503" s="175">
        <f>100*CH503/$AI503</f>
        <v>0</v>
      </c>
      <c r="CJ503" s="173">
        <f>IF(CI503&gt;$AI$8,1,0)</f>
        <v>0</v>
      </c>
      <c r="CK503" s="175">
        <f>IF($R503=CH$17,CI503,0)</f>
        <v>0</v>
      </c>
      <c r="CL503" s="173">
        <v>0</v>
      </c>
      <c r="CM503" s="173">
        <v>0</v>
      </c>
      <c r="CN503" s="176"/>
    </row>
    <row r="504" ht="15.75" customHeight="1">
      <c r="A504" t="s" s="179">
        <v>3413</v>
      </c>
      <c r="B504" t="s" s="180">
        <v>75</v>
      </c>
      <c r="C504" t="s" s="180">
        <v>1435</v>
      </c>
      <c r="D504" t="s" s="181">
        <v>78</v>
      </c>
      <c r="E504" t="s" s="188">
        <v>79</v>
      </c>
      <c r="F504" t="s" s="146">
        <v>46</v>
      </c>
      <c r="G504" t="s" s="146">
        <v>996</v>
      </c>
      <c r="H504" t="s" s="146">
        <v>3414</v>
      </c>
      <c r="I504" t="s" s="146">
        <v>64</v>
      </c>
      <c r="J504" t="s" s="146">
        <v>1762</v>
      </c>
      <c r="K504" t="s" s="183">
        <f>_xlfn.IFS(Q504=0,O504,T504=1,R504,U504=1,AA504)</f>
        <v>29</v>
      </c>
      <c r="L504" s="189">
        <f>_xlfn.IFS(Q504=0,P504,T504=1,S504,U504=1,AB504)</f>
        <v>39.6339633963396</v>
      </c>
      <c r="M504" t="s" s="146">
        <f>IF(O504="Lab","over","under")</f>
        <v>3307</v>
      </c>
      <c r="N504" s="138"/>
      <c r="O504" t="s" s="184">
        <v>29</v>
      </c>
      <c r="P504" s="195">
        <f>AU504</f>
        <v>39.6339633963396</v>
      </c>
      <c r="Q504" s="145">
        <f>T504+U504+V504</f>
        <v>0</v>
      </c>
      <c r="R504" t="s" s="185">
        <v>27</v>
      </c>
      <c r="S504" s="147">
        <f>AO504</f>
        <v>27.1414641464146</v>
      </c>
      <c r="T504" s="138"/>
      <c r="U504" s="138"/>
      <c r="V504" s="138"/>
      <c r="W504" s="138"/>
      <c r="X504" t="s" s="146">
        <f>IF($A504=Y504,"ok","bad")</f>
        <v>2430</v>
      </c>
      <c r="Y504" t="s" s="146">
        <v>3413</v>
      </c>
      <c r="Z504" t="s" s="146">
        <v>1435</v>
      </c>
      <c r="AA504" t="s" s="186">
        <v>28</v>
      </c>
      <c r="AB504" s="141">
        <f>100*AC504</f>
        <v>17.6211371</v>
      </c>
      <c r="AC504" s="190">
        <v>0.176211371</v>
      </c>
      <c r="AD504" t="s" s="187">
        <v>2365</v>
      </c>
      <c r="AE504" s="141">
        <v>11.1029853</v>
      </c>
      <c r="AF504" s="190">
        <v>0.111029853</v>
      </c>
      <c r="AG504" s="138"/>
      <c r="AH504" s="145">
        <v>75969</v>
      </c>
      <c r="AI504" s="145">
        <v>53328</v>
      </c>
      <c r="AJ504" s="145">
        <v>145</v>
      </c>
      <c r="AK504" s="145">
        <v>6662</v>
      </c>
      <c r="AL504" s="145">
        <v>14474</v>
      </c>
      <c r="AM504" s="148">
        <f>100*AL504/$AI504</f>
        <v>27.1414641464146</v>
      </c>
      <c r="AN504" s="145">
        <f>IF(AM504&gt;$AI$8,1,0)</f>
        <v>0</v>
      </c>
      <c r="AO504" s="148">
        <f>IF($R504=AL$17,AM504,0)</f>
        <v>27.1414641464146</v>
      </c>
      <c r="AP504" s="145">
        <v>9397</v>
      </c>
      <c r="AQ504" s="148">
        <f>100*AP504/$AI504</f>
        <v>17.6211371137114</v>
      </c>
      <c r="AR504" s="145">
        <f>IF(AQ504&gt;$AI$8,1,0)</f>
        <v>0</v>
      </c>
      <c r="AS504" s="148">
        <f>IF($R504=AP$17,AQ504,0)</f>
        <v>0</v>
      </c>
      <c r="AT504" s="145">
        <v>21136</v>
      </c>
      <c r="AU504" s="148">
        <f>100*AT504/$AI504</f>
        <v>39.6339633963396</v>
      </c>
      <c r="AV504" s="145">
        <f>IF(AU504&gt;$AI$8,1,0)</f>
        <v>0</v>
      </c>
      <c r="AW504" s="148">
        <f>IF($R504=AT$17,AU504,0)</f>
        <v>0</v>
      </c>
      <c r="AX504" s="145">
        <v>5921</v>
      </c>
      <c r="AY504" s="148">
        <f>100*AX504/$AI504</f>
        <v>11.1029852985299</v>
      </c>
      <c r="AZ504" s="145">
        <f>IF(AY504&gt;$AI$8,1,0)</f>
        <v>0</v>
      </c>
      <c r="BA504" s="148">
        <f>IF($R504=AX$17,AY504,0)</f>
        <v>0</v>
      </c>
      <c r="BB504" s="145">
        <v>2048</v>
      </c>
      <c r="BC504" s="148">
        <f>100*BB504/$AI504</f>
        <v>3.84038403840384</v>
      </c>
      <c r="BD504" s="145">
        <f>IF(BC504&gt;$AI$8,1,0)</f>
        <v>0</v>
      </c>
      <c r="BE504" s="148">
        <f>IF($R504=BB$17,BC504,0)</f>
        <v>0</v>
      </c>
      <c r="BF504" s="145">
        <v>0</v>
      </c>
      <c r="BG504" s="148">
        <f>100*BF504/$AI504</f>
        <v>0</v>
      </c>
      <c r="BH504" s="145">
        <f>IF(BG504&gt;$AI$8,1,0)</f>
        <v>0</v>
      </c>
      <c r="BI504" s="148">
        <f>IF($R504=BF$17,BG504,0)</f>
        <v>0</v>
      </c>
      <c r="BJ504" s="145">
        <v>0</v>
      </c>
      <c r="BK504" s="148">
        <f>100*BJ504/$AI504</f>
        <v>0</v>
      </c>
      <c r="BL504" s="145">
        <f>IF(BK504&gt;$AI$8,1,0)</f>
        <v>0</v>
      </c>
      <c r="BM504" s="148">
        <f>IF($R504=BJ$17,BK504,0)</f>
        <v>0</v>
      </c>
      <c r="BN504" s="145">
        <v>0</v>
      </c>
      <c r="BO504" s="148">
        <f>100*BN504/$AI504</f>
        <v>0</v>
      </c>
      <c r="BP504" s="145">
        <f>IF(BO504&gt;$AI$8,1,0)</f>
        <v>0</v>
      </c>
      <c r="BQ504" s="148">
        <f>IF($R504=BN$17,BO504,0)</f>
        <v>0</v>
      </c>
      <c r="BR504" s="145">
        <v>0</v>
      </c>
      <c r="BS504" s="148">
        <f>100*BR504/$AI504</f>
        <v>0</v>
      </c>
      <c r="BT504" s="145">
        <f>IF(BS504&gt;$AI$8,1,0)</f>
        <v>0</v>
      </c>
      <c r="BU504" s="148">
        <f>IF($R504=BR$17,BS504,0)</f>
        <v>0</v>
      </c>
      <c r="BV504" s="145">
        <v>0</v>
      </c>
      <c r="BW504" s="148">
        <f>100*BV504/$AI504</f>
        <v>0</v>
      </c>
      <c r="BX504" s="145">
        <f>IF(BW504&gt;$AI$8,1,0)</f>
        <v>0</v>
      </c>
      <c r="BY504" s="148">
        <f>IF($R504=BV$17,BW504,0)</f>
        <v>0</v>
      </c>
      <c r="BZ504" s="145">
        <v>0</v>
      </c>
      <c r="CA504" s="148">
        <f>100*BZ504/$AI504</f>
        <v>0</v>
      </c>
      <c r="CB504" s="145">
        <f>IF(CA504&gt;$AI$8,1,0)</f>
        <v>0</v>
      </c>
      <c r="CC504" s="148">
        <f>IF($R504=BZ$17,CA504,0)</f>
        <v>0</v>
      </c>
      <c r="CD504" s="145">
        <v>0</v>
      </c>
      <c r="CE504" s="148">
        <f>100*CD504/$AI504</f>
        <v>0</v>
      </c>
      <c r="CF504" s="145">
        <f>IF(CE504&gt;$AI$8,1,0)</f>
        <v>0</v>
      </c>
      <c r="CG504" s="148">
        <f>IF($R504=CD$17,CE504,0)</f>
        <v>0</v>
      </c>
      <c r="CH504" s="145">
        <v>0</v>
      </c>
      <c r="CI504" s="148">
        <f>100*CH504/$AI504</f>
        <v>0</v>
      </c>
      <c r="CJ504" s="145">
        <f>IF(CI504&gt;$AI$8,1,0)</f>
        <v>0</v>
      </c>
      <c r="CK504" s="148">
        <f>IF($R504=CH$17,CI504,0)</f>
        <v>0</v>
      </c>
      <c r="CL504" s="145">
        <v>4650</v>
      </c>
      <c r="CM504" s="145">
        <v>0</v>
      </c>
      <c r="CN504" s="149"/>
    </row>
    <row r="505" ht="15.75" customHeight="1">
      <c r="A505" t="s" s="179">
        <v>3415</v>
      </c>
      <c r="B505" t="s" s="180">
        <v>166</v>
      </c>
      <c r="C505" t="s" s="180">
        <v>3416</v>
      </c>
      <c r="D505" t="s" s="181">
        <v>169</v>
      </c>
      <c r="E505" t="s" s="182">
        <v>79</v>
      </c>
      <c r="F505" t="s" s="130">
        <v>80</v>
      </c>
      <c r="G505" t="s" s="130">
        <v>3417</v>
      </c>
      <c r="H505" t="s" s="130">
        <v>2697</v>
      </c>
      <c r="I505" t="s" s="130">
        <v>49</v>
      </c>
      <c r="J505" t="s" s="130">
        <v>3384</v>
      </c>
      <c r="K505" t="s" s="183">
        <f>_xlfn.IFS(Q505=0,O505,T505=1,R505,U505=1,AA505)</f>
        <v>217</v>
      </c>
      <c r="L505" s="189">
        <f>_xlfn.IFS(Q505=0,P505,T505=1,S505,U505=1,AB505)</f>
        <v>41.0848437</v>
      </c>
      <c r="M505" t="s" s="130">
        <f>IF(O505="Lab","over","under")</f>
        <v>3307</v>
      </c>
      <c r="N505" s="169"/>
      <c r="O505" t="s" s="305">
        <v>217</v>
      </c>
      <c r="P505" s="198">
        <f>100*0.410848437</f>
        <v>41.0848437</v>
      </c>
      <c r="Q505" s="306">
        <f>T505+U505+V505</f>
        <v>0</v>
      </c>
      <c r="R505" t="s" s="185">
        <v>28</v>
      </c>
      <c r="S505" s="131">
        <f>AS505</f>
        <v>22.8710270554242</v>
      </c>
      <c r="T505" s="169"/>
      <c r="U505" s="169"/>
      <c r="V505" s="169"/>
      <c r="W505" s="169"/>
      <c r="X505" t="s" s="130">
        <f>IF($A505=Y505,"ok","bad")</f>
        <v>2430</v>
      </c>
      <c r="Y505" t="s" s="130">
        <v>3415</v>
      </c>
      <c r="Z505" t="s" s="130">
        <v>3416</v>
      </c>
      <c r="AA505" t="s" s="186">
        <v>2365</v>
      </c>
      <c r="AB505" s="125">
        <f>100*AC505</f>
        <v>16.1597058</v>
      </c>
      <c r="AC505" s="191">
        <v>0.161597058</v>
      </c>
      <c r="AD505" t="s" s="187">
        <v>27</v>
      </c>
      <c r="AE505" s="125">
        <v>10.9850276</v>
      </c>
      <c r="AF505" s="191">
        <v>0.109850276</v>
      </c>
      <c r="AG505" s="169"/>
      <c r="AH505" s="173">
        <v>71685</v>
      </c>
      <c r="AI505" s="173">
        <v>38070</v>
      </c>
      <c r="AJ505" s="173">
        <v>131</v>
      </c>
      <c r="AK505" s="173">
        <v>6934</v>
      </c>
      <c r="AL505" s="173">
        <v>4182</v>
      </c>
      <c r="AM505" s="175">
        <f>100*AL505/$AI505</f>
        <v>10.9850275807723</v>
      </c>
      <c r="AN505" s="173">
        <f>IF(AM505&gt;$AI$8,1,0)</f>
        <v>0</v>
      </c>
      <c r="AO505" s="175">
        <f>IF($R505=AL$17,AM505,0)</f>
        <v>0</v>
      </c>
      <c r="AP505" s="173">
        <v>8707</v>
      </c>
      <c r="AQ505" s="175">
        <f>100*AP505/$AI505</f>
        <v>22.8710270554242</v>
      </c>
      <c r="AR505" s="173">
        <f>IF(AQ505&gt;$AI$8,1,0)</f>
        <v>0</v>
      </c>
      <c r="AS505" s="175">
        <f>IF($R505=AP$17,AQ505,0)</f>
        <v>22.8710270554242</v>
      </c>
      <c r="AT505" s="173">
        <v>1340</v>
      </c>
      <c r="AU505" s="175">
        <f>100*AT505/$AI505</f>
        <v>3.51983188862621</v>
      </c>
      <c r="AV505" s="173">
        <f>IF(AU505&gt;$AI$8,1,0)</f>
        <v>0</v>
      </c>
      <c r="AW505" s="175">
        <f>IF($R505=AT$17,AU505,0)</f>
        <v>0</v>
      </c>
      <c r="AX505" s="173">
        <v>6152</v>
      </c>
      <c r="AY505" s="175">
        <f>100*AX505/$AI505</f>
        <v>16.1597058050959</v>
      </c>
      <c r="AZ505" s="173">
        <f>IF(AY505&gt;$AI$8,1,0)</f>
        <v>0</v>
      </c>
      <c r="BA505" s="175">
        <f>IF($R505=AX$17,AY505,0)</f>
        <v>0</v>
      </c>
      <c r="BB505" s="173">
        <v>2048</v>
      </c>
      <c r="BC505" s="175">
        <f>100*BB505/$AI505</f>
        <v>5.37956396112424</v>
      </c>
      <c r="BD505" s="173">
        <f>IF(BC505&gt;$AI$8,1,0)</f>
        <v>0</v>
      </c>
      <c r="BE505" s="175">
        <f>IF($R505=BB$17,BC505,0)</f>
        <v>0</v>
      </c>
      <c r="BF505" s="173">
        <v>0</v>
      </c>
      <c r="BG505" s="175">
        <f>100*BF505/$AI505</f>
        <v>0</v>
      </c>
      <c r="BH505" s="173">
        <f>IF(BG505&gt;$AI$8,1,0)</f>
        <v>0</v>
      </c>
      <c r="BI505" s="175">
        <f>IF($R505=BF$17,BG505,0)</f>
        <v>0</v>
      </c>
      <c r="BJ505" s="173">
        <v>0</v>
      </c>
      <c r="BK505" s="175">
        <f>100*BJ505/$AI505</f>
        <v>0</v>
      </c>
      <c r="BL505" s="173">
        <f>IF(BK505&gt;$AI$8,1,0)</f>
        <v>0</v>
      </c>
      <c r="BM505" s="175">
        <f>IF($R505=BJ$17,BK505,0)</f>
        <v>0</v>
      </c>
      <c r="BN505" s="173">
        <v>0</v>
      </c>
      <c r="BO505" s="175">
        <f>100*BN505/$AI505</f>
        <v>0</v>
      </c>
      <c r="BP505" s="173">
        <f>IF(BO505&gt;$AI$8,1,0)</f>
        <v>0</v>
      </c>
      <c r="BQ505" s="175">
        <f>IF($R505=BN$17,BO505,0)</f>
        <v>0</v>
      </c>
      <c r="BR505" s="173">
        <v>0</v>
      </c>
      <c r="BS505" s="175">
        <f>100*BR505/$AI505</f>
        <v>0</v>
      </c>
      <c r="BT505" s="173">
        <f>IF(BS505&gt;$AI$8,1,0)</f>
        <v>0</v>
      </c>
      <c r="BU505" s="175">
        <f>IF($R505=BR$17,BS505,0)</f>
        <v>0</v>
      </c>
      <c r="BV505" s="173">
        <v>0</v>
      </c>
      <c r="BW505" s="175">
        <f>100*BV505/$AI505</f>
        <v>0</v>
      </c>
      <c r="BX505" s="173">
        <f>IF(BW505&gt;$AI$8,1,0)</f>
        <v>0</v>
      </c>
      <c r="BY505" s="175">
        <f>IF($R505=BV$17,BW505,0)</f>
        <v>0</v>
      </c>
      <c r="BZ505" s="173">
        <v>0</v>
      </c>
      <c r="CA505" s="175">
        <f>100*BZ505/$AI505</f>
        <v>0</v>
      </c>
      <c r="CB505" s="173">
        <f>IF(CA505&gt;$AI$8,1,0)</f>
        <v>0</v>
      </c>
      <c r="CC505" s="175">
        <f>IF($R505=BZ$17,CA505,0)</f>
        <v>0</v>
      </c>
      <c r="CD505" s="173">
        <v>0</v>
      </c>
      <c r="CE505" s="175">
        <f>100*CD505/$AI505</f>
        <v>0</v>
      </c>
      <c r="CF505" s="173">
        <f>IF(CE505&gt;$AI$8,1,0)</f>
        <v>0</v>
      </c>
      <c r="CG505" s="175">
        <f>IF($R505=CD$17,CE505,0)</f>
        <v>0</v>
      </c>
      <c r="CH505" s="173">
        <v>0</v>
      </c>
      <c r="CI505" s="175">
        <f>100*CH505/$AI505</f>
        <v>0</v>
      </c>
      <c r="CJ505" s="173">
        <f>IF(CI505&gt;$AI$8,1,0)</f>
        <v>0</v>
      </c>
      <c r="CK505" s="175">
        <f>IF($R505=CH$17,CI505,0)</f>
        <v>0</v>
      </c>
      <c r="CL505" s="173">
        <v>0</v>
      </c>
      <c r="CM505" s="173">
        <v>0</v>
      </c>
      <c r="CN505" s="176"/>
    </row>
    <row r="506" ht="15.75" customHeight="1">
      <c r="A506" t="s" s="179">
        <v>3418</v>
      </c>
      <c r="B506" t="s" s="180">
        <v>101</v>
      </c>
      <c r="C506" t="s" s="180">
        <v>1918</v>
      </c>
      <c r="D506" t="s" s="181">
        <v>104</v>
      </c>
      <c r="E506" t="s" s="188">
        <v>79</v>
      </c>
      <c r="F506" t="s" s="146">
        <v>46</v>
      </c>
      <c r="G506" t="s" s="146">
        <v>187</v>
      </c>
      <c r="H506" t="s" s="146">
        <v>790</v>
      </c>
      <c r="I506" t="s" s="146">
        <v>49</v>
      </c>
      <c r="J506" t="s" s="146">
        <v>56</v>
      </c>
      <c r="K506" t="s" s="183">
        <f>_xlfn.IFS(Q506=0,O506,T506=1,R506,U506=1,AA506)</f>
        <v>27</v>
      </c>
      <c r="L506" s="189">
        <f>_xlfn.IFS(Q506=0,P506,T506=1,S506,U506=1,AB506)</f>
        <v>38.0187241454387</v>
      </c>
      <c r="M506" t="s" s="146">
        <f>IF(O506="Lab","over","under")</f>
        <v>3307</v>
      </c>
      <c r="N506" s="138"/>
      <c r="O506" t="s" s="184">
        <v>27</v>
      </c>
      <c r="P506" s="203">
        <f>AM506</f>
        <v>38.0187241454387</v>
      </c>
      <c r="Q506" s="145">
        <f>T506+U506+V506</f>
        <v>0</v>
      </c>
      <c r="R506" t="s" s="185">
        <v>2365</v>
      </c>
      <c r="S506" s="147">
        <f>BA506</f>
        <v>23.0916612236011</v>
      </c>
      <c r="T506" s="138"/>
      <c r="U506" s="138"/>
      <c r="V506" s="138"/>
      <c r="W506" s="138"/>
      <c r="X506" t="s" s="146">
        <f>IF($A506=Y506,"ok","bad")</f>
        <v>2430</v>
      </c>
      <c r="Y506" t="s" s="146">
        <v>3418</v>
      </c>
      <c r="Z506" t="s" s="146">
        <v>1918</v>
      </c>
      <c r="AA506" t="s" s="186">
        <v>28</v>
      </c>
      <c r="AB506" s="141">
        <f>100*AC506</f>
        <v>19.7822774</v>
      </c>
      <c r="AC506" s="190">
        <v>0.197822774</v>
      </c>
      <c r="AD506" t="s" s="187">
        <v>217</v>
      </c>
      <c r="AE506" s="141">
        <v>10.9536251</v>
      </c>
      <c r="AF506" s="190">
        <v>0.109536251</v>
      </c>
      <c r="AG506" s="138"/>
      <c r="AH506" s="145">
        <v>78473</v>
      </c>
      <c r="AI506" s="145">
        <v>45930</v>
      </c>
      <c r="AJ506" s="145">
        <v>133</v>
      </c>
      <c r="AK506" s="145">
        <v>6856</v>
      </c>
      <c r="AL506" s="145">
        <v>17462</v>
      </c>
      <c r="AM506" s="148">
        <f>100*AL506/$AI506</f>
        <v>38.0187241454387</v>
      </c>
      <c r="AN506" s="145">
        <f>IF(AM506&gt;$AI$8,1,0)</f>
        <v>0</v>
      </c>
      <c r="AO506" s="148">
        <f>IF($R506=AL$17,AM506,0)</f>
        <v>0</v>
      </c>
      <c r="AP506" s="145">
        <v>9086</v>
      </c>
      <c r="AQ506" s="148">
        <f>100*AP506/$AI506</f>
        <v>19.7822773786196</v>
      </c>
      <c r="AR506" s="145">
        <f>IF(AQ506&gt;$AI$8,1,0)</f>
        <v>0</v>
      </c>
      <c r="AS506" s="148">
        <f>IF($R506=AP$17,AQ506,0)</f>
        <v>0</v>
      </c>
      <c r="AT506" s="145">
        <v>1945</v>
      </c>
      <c r="AU506" s="148">
        <f>100*AT506/$AI506</f>
        <v>4.23470498584803</v>
      </c>
      <c r="AV506" s="145">
        <f>IF(AU506&gt;$AI$8,1,0)</f>
        <v>0</v>
      </c>
      <c r="AW506" s="148">
        <f>IF($R506=AT$17,AU506,0)</f>
        <v>0</v>
      </c>
      <c r="AX506" s="145">
        <v>10606</v>
      </c>
      <c r="AY506" s="148">
        <f>100*AX506/$AI506</f>
        <v>23.0916612236011</v>
      </c>
      <c r="AZ506" s="145">
        <f>IF(AY506&gt;$AI$8,1,0)</f>
        <v>0</v>
      </c>
      <c r="BA506" s="148">
        <f>IF($R506=AX$17,AY506,0)</f>
        <v>23.0916612236011</v>
      </c>
      <c r="BB506" s="145">
        <v>1800</v>
      </c>
      <c r="BC506" s="148">
        <f>100*BB506/$AI506</f>
        <v>3.91900718484651</v>
      </c>
      <c r="BD506" s="145">
        <f>IF(BC506&gt;$AI$8,1,0)</f>
        <v>0</v>
      </c>
      <c r="BE506" s="148">
        <f>IF($R506=BB$17,BC506,0)</f>
        <v>0</v>
      </c>
      <c r="BF506" s="145">
        <v>0</v>
      </c>
      <c r="BG506" s="148">
        <f>100*BF506/$AI506</f>
        <v>0</v>
      </c>
      <c r="BH506" s="145">
        <f>IF(BG506&gt;$AI$8,1,0)</f>
        <v>0</v>
      </c>
      <c r="BI506" s="148">
        <f>IF($R506=BF$17,BG506,0)</f>
        <v>0</v>
      </c>
      <c r="BJ506" s="145">
        <v>0</v>
      </c>
      <c r="BK506" s="148">
        <f>100*BJ506/$AI506</f>
        <v>0</v>
      </c>
      <c r="BL506" s="145">
        <f>IF(BK506&gt;$AI$8,1,0)</f>
        <v>0</v>
      </c>
      <c r="BM506" s="148">
        <f>IF($R506=BJ$17,BK506,0)</f>
        <v>0</v>
      </c>
      <c r="BN506" s="145">
        <v>0</v>
      </c>
      <c r="BO506" s="148">
        <f>100*BN506/$AI506</f>
        <v>0</v>
      </c>
      <c r="BP506" s="145">
        <f>IF(BO506&gt;$AI$8,1,0)</f>
        <v>0</v>
      </c>
      <c r="BQ506" s="148">
        <f>IF($R506=BN$17,BO506,0)</f>
        <v>0</v>
      </c>
      <c r="BR506" s="145">
        <v>0</v>
      </c>
      <c r="BS506" s="148">
        <f>100*BR506/$AI506</f>
        <v>0</v>
      </c>
      <c r="BT506" s="145">
        <f>IF(BS506&gt;$AI$8,1,0)</f>
        <v>0</v>
      </c>
      <c r="BU506" s="148">
        <f>IF($R506=BR$17,BS506,0)</f>
        <v>0</v>
      </c>
      <c r="BV506" s="145">
        <v>0</v>
      </c>
      <c r="BW506" s="148">
        <f>100*BV506/$AI506</f>
        <v>0</v>
      </c>
      <c r="BX506" s="145">
        <f>IF(BW506&gt;$AI$8,1,0)</f>
        <v>0</v>
      </c>
      <c r="BY506" s="148">
        <f>IF($R506=BV$17,BW506,0)</f>
        <v>0</v>
      </c>
      <c r="BZ506" s="145">
        <v>0</v>
      </c>
      <c r="CA506" s="148">
        <f>100*BZ506/$AI506</f>
        <v>0</v>
      </c>
      <c r="CB506" s="145">
        <f>IF(CA506&gt;$AI$8,1,0)</f>
        <v>0</v>
      </c>
      <c r="CC506" s="148">
        <f>IF($R506=BZ$17,CA506,0)</f>
        <v>0</v>
      </c>
      <c r="CD506" s="145">
        <v>0</v>
      </c>
      <c r="CE506" s="148">
        <f>100*CD506/$AI506</f>
        <v>0</v>
      </c>
      <c r="CF506" s="145">
        <f>IF(CE506&gt;$AI$8,1,0)</f>
        <v>0</v>
      </c>
      <c r="CG506" s="148">
        <f>IF($R506=CD$17,CE506,0)</f>
        <v>0</v>
      </c>
      <c r="CH506" s="196">
        <v>0</v>
      </c>
      <c r="CI506" s="148">
        <f>100*CH506/$AI506</f>
        <v>0</v>
      </c>
      <c r="CJ506" s="145">
        <f>IF(CI506&gt;$AI$8,1,0)</f>
        <v>0</v>
      </c>
      <c r="CK506" s="148">
        <f>IF($R506=CH$17,CI506,0)</f>
        <v>0</v>
      </c>
      <c r="CL506" s="145">
        <v>0</v>
      </c>
      <c r="CM506" s="145">
        <v>0</v>
      </c>
      <c r="CN506" s="149"/>
    </row>
    <row r="507" ht="15.75" customHeight="1">
      <c r="A507" t="s" s="179">
        <v>3419</v>
      </c>
      <c r="B507" t="s" s="180">
        <v>228</v>
      </c>
      <c r="C507" t="s" s="180">
        <v>1533</v>
      </c>
      <c r="D507" t="s" s="181">
        <v>230</v>
      </c>
      <c r="E507" t="s" s="182">
        <v>230</v>
      </c>
      <c r="F507" t="s" s="130">
        <v>46</v>
      </c>
      <c r="G507" t="s" s="130">
        <v>1657</v>
      </c>
      <c r="H507" t="s" s="130">
        <v>3420</v>
      </c>
      <c r="I507" t="s" s="130">
        <v>49</v>
      </c>
      <c r="J507" t="s" s="130">
        <v>3421</v>
      </c>
      <c r="K507" t="s" s="183">
        <f>_xlfn.IFS(Q507=0,O507,T507=1,R507,U507=1,AA507)</f>
        <v>2394</v>
      </c>
      <c r="L507" s="189">
        <f>_xlfn.IFS(Q507=0,P507,T507=1,S507,U507=1,AB507)</f>
        <v>28.2675731455627</v>
      </c>
      <c r="M507" t="s" s="130">
        <f>IF(O507="Lab","over","under")</f>
        <v>3307</v>
      </c>
      <c r="N507" s="169"/>
      <c r="O507" t="s" s="184">
        <v>2394</v>
      </c>
      <c r="P507" s="131">
        <f>CI507</f>
        <v>28.2675731455627</v>
      </c>
      <c r="Q507" s="173">
        <f>T507+U507+V507</f>
        <v>0</v>
      </c>
      <c r="R507" t="s" s="185">
        <v>34</v>
      </c>
      <c r="S507" s="131">
        <f>BQ507</f>
        <v>27.1749423333738</v>
      </c>
      <c r="T507" s="169"/>
      <c r="U507" s="169"/>
      <c r="V507" s="169"/>
      <c r="W507" s="169"/>
      <c r="X507" t="s" s="130">
        <f>IF($A507=Y507,"ok","bad")</f>
        <v>2430</v>
      </c>
      <c r="Y507" t="s" s="130">
        <v>3419</v>
      </c>
      <c r="Z507" t="s" s="130">
        <v>1533</v>
      </c>
      <c r="AA507" t="s" s="186">
        <v>35</v>
      </c>
      <c r="AB507" s="125">
        <f>100*AC507</f>
        <v>18.7301202</v>
      </c>
      <c r="AC507" s="191">
        <v>0.187301202</v>
      </c>
      <c r="AD507" t="s" s="187">
        <v>2390</v>
      </c>
      <c r="AE507" s="125">
        <v>10.8971713</v>
      </c>
      <c r="AF507" s="191">
        <v>0.108971713</v>
      </c>
      <c r="AG507" s="169"/>
      <c r="AH507" s="173">
        <v>74697</v>
      </c>
      <c r="AI507" s="173">
        <v>41185</v>
      </c>
      <c r="AJ507" s="173">
        <v>176</v>
      </c>
      <c r="AK507" s="173">
        <v>450</v>
      </c>
      <c r="AL507" s="173">
        <v>0</v>
      </c>
      <c r="AM507" s="175">
        <f>100*AL507/$AI507</f>
        <v>0</v>
      </c>
      <c r="AN507" s="173">
        <f>IF(AM507&gt;$AI$8,1,0)</f>
        <v>0</v>
      </c>
      <c r="AO507" s="175">
        <f>IF($R507=AL$17,AM507,0)</f>
        <v>0</v>
      </c>
      <c r="AP507" s="173">
        <v>0</v>
      </c>
      <c r="AQ507" s="175">
        <f>100*AP507/$AI507</f>
        <v>0</v>
      </c>
      <c r="AR507" s="173">
        <f>IF(AQ507&gt;$AI$8,1,0)</f>
        <v>0</v>
      </c>
      <c r="AS507" s="175">
        <f>IF($R507=AP$17,AQ507,0)</f>
        <v>0</v>
      </c>
      <c r="AT507" s="173">
        <v>0</v>
      </c>
      <c r="AU507" s="175">
        <f>100*AT507/$AI507</f>
        <v>0</v>
      </c>
      <c r="AV507" s="173">
        <f>IF(AU507&gt;$AI$8,1,0)</f>
        <v>0</v>
      </c>
      <c r="AW507" s="175">
        <f>IF($R507=AT$17,AU507,0)</f>
        <v>0</v>
      </c>
      <c r="AX507" s="173">
        <v>0</v>
      </c>
      <c r="AY507" s="175">
        <f>100*AX507/$AI507</f>
        <v>0</v>
      </c>
      <c r="AZ507" s="173">
        <f>IF(AY507&gt;$AI$8,1,0)</f>
        <v>0</v>
      </c>
      <c r="BA507" s="175">
        <f>IF($R507=AX$17,AY507,0)</f>
        <v>0</v>
      </c>
      <c r="BB507" s="173">
        <v>0</v>
      </c>
      <c r="BC507" s="175">
        <f>100*BB507/$AI507</f>
        <v>0</v>
      </c>
      <c r="BD507" s="173">
        <f>IF(BC507&gt;$AI$8,1,0)</f>
        <v>0</v>
      </c>
      <c r="BE507" s="175">
        <f>IF($R507=BB$17,BC507,0)</f>
        <v>0</v>
      </c>
      <c r="BF507" s="173">
        <v>0</v>
      </c>
      <c r="BG507" s="175">
        <f>100*BF507/$AI507</f>
        <v>0</v>
      </c>
      <c r="BH507" s="173">
        <f>IF(BG507&gt;$AI$8,1,0)</f>
        <v>0</v>
      </c>
      <c r="BI507" s="175">
        <f>IF($R507=BF$17,BG507,0)</f>
        <v>0</v>
      </c>
      <c r="BJ507" s="173">
        <v>0</v>
      </c>
      <c r="BK507" s="175">
        <f>100*BJ507/$AI507</f>
        <v>0</v>
      </c>
      <c r="BL507" s="173">
        <f>IF(BK507&gt;$AI$8,1,0)</f>
        <v>0</v>
      </c>
      <c r="BM507" s="175">
        <f>IF($R507=BJ$17,BK507,0)</f>
        <v>0</v>
      </c>
      <c r="BN507" s="173">
        <v>11192</v>
      </c>
      <c r="BO507" s="175">
        <f>100*BN507/$AI507</f>
        <v>27.1749423333738</v>
      </c>
      <c r="BP507" s="173">
        <f>IF(BO507&gt;$AI$8,1,0)</f>
        <v>0</v>
      </c>
      <c r="BQ507" s="175">
        <f>IF($R507=BN$17,BO507,0)</f>
        <v>27.1749423333738</v>
      </c>
      <c r="BR507" s="173">
        <v>7714</v>
      </c>
      <c r="BS507" s="175">
        <f>100*BR507/$AI507</f>
        <v>18.7301201893893</v>
      </c>
      <c r="BT507" s="173">
        <f>IF(BS507&gt;$AI$8,1,0)</f>
        <v>0</v>
      </c>
      <c r="BU507" s="175">
        <f>IF($R507=BR$17,BS507,0)</f>
        <v>0</v>
      </c>
      <c r="BV507" s="173">
        <v>1661</v>
      </c>
      <c r="BW507" s="175">
        <f>100*BV507/$AI507</f>
        <v>4.03302173121282</v>
      </c>
      <c r="BX507" s="173">
        <f>IF(BW507&gt;$AI$8,1,0)</f>
        <v>0</v>
      </c>
      <c r="BY507" s="175">
        <f>IF($R507=BV$17,BW507,0)</f>
        <v>0</v>
      </c>
      <c r="BZ507" s="173">
        <v>3901</v>
      </c>
      <c r="CA507" s="175">
        <f>100*BZ507/$AI507</f>
        <v>9.47189510744203</v>
      </c>
      <c r="CB507" s="173">
        <f>IF(CA507&gt;$AI$8,1,0)</f>
        <v>0</v>
      </c>
      <c r="CC507" s="175">
        <f>IF($R507=BZ$17,CA507,0)</f>
        <v>0</v>
      </c>
      <c r="CD507" s="173">
        <v>4488</v>
      </c>
      <c r="CE507" s="175">
        <f>100*CD507/$AI507</f>
        <v>10.8971713002307</v>
      </c>
      <c r="CF507" s="173">
        <f>IF(CE507&gt;$AI$8,1,0)</f>
        <v>0</v>
      </c>
      <c r="CG507" s="200">
        <f>IF($R507=CD$17,CE507,0)</f>
        <v>0</v>
      </c>
      <c r="CH507" s="201">
        <v>11642</v>
      </c>
      <c r="CI507" s="202">
        <f>100*CH507/$AI507</f>
        <v>28.2675731455627</v>
      </c>
      <c r="CJ507" s="173">
        <f>IF(CI507&gt;$AI$8,1,0)</f>
        <v>0</v>
      </c>
      <c r="CK507" s="175">
        <f>IF($R507=CH$17,CI507,0)</f>
        <v>0</v>
      </c>
      <c r="CL507" s="173">
        <v>201</v>
      </c>
      <c r="CM507" s="173">
        <v>0</v>
      </c>
      <c r="CN507" s="176"/>
    </row>
    <row r="508" ht="15.75" customHeight="1">
      <c r="A508" t="s" s="179">
        <v>3422</v>
      </c>
      <c r="B508" t="s" s="180">
        <v>166</v>
      </c>
      <c r="C508" t="s" s="180">
        <v>2087</v>
      </c>
      <c r="D508" t="s" s="181">
        <v>169</v>
      </c>
      <c r="E508" t="s" s="188">
        <v>79</v>
      </c>
      <c r="F508" t="s" s="146">
        <v>46</v>
      </c>
      <c r="G508" t="s" s="146">
        <v>555</v>
      </c>
      <c r="H508" t="s" s="146">
        <v>2088</v>
      </c>
      <c r="I508" t="s" s="146">
        <v>49</v>
      </c>
      <c r="J508" t="s" s="146">
        <v>56</v>
      </c>
      <c r="K508" t="s" s="183">
        <f>_xlfn.IFS(Q508=0,O508,T508=1,R508,U508=1,AA508)</f>
        <v>27</v>
      </c>
      <c r="L508" s="189">
        <f>_xlfn.IFS(Q508=0,P508,T508=1,S508,U508=1,AB508)</f>
        <v>39.2473442175231</v>
      </c>
      <c r="M508" t="s" s="146">
        <f>IF(O508="Lab","over","under")</f>
        <v>3307</v>
      </c>
      <c r="N508" s="138"/>
      <c r="O508" t="s" s="184">
        <v>27</v>
      </c>
      <c r="P508" s="147">
        <f>AM508</f>
        <v>39.2473442175231</v>
      </c>
      <c r="Q508" s="145">
        <f>T508+U508+V508</f>
        <v>0</v>
      </c>
      <c r="R508" t="s" s="185">
        <v>28</v>
      </c>
      <c r="S508" s="147">
        <f>AS508</f>
        <v>24.0857883005</v>
      </c>
      <c r="T508" s="138"/>
      <c r="U508" s="138"/>
      <c r="V508" s="138"/>
      <c r="W508" s="138"/>
      <c r="X508" t="s" s="146">
        <f>IF($A508=Y508,"ok","bad")</f>
        <v>2430</v>
      </c>
      <c r="Y508" t="s" s="146">
        <v>3422</v>
      </c>
      <c r="Z508" t="s" s="146">
        <v>2087</v>
      </c>
      <c r="AA508" t="s" s="186">
        <v>2365</v>
      </c>
      <c r="AB508" s="141">
        <f>100*AC508</f>
        <v>17.9990762</v>
      </c>
      <c r="AC508" s="190">
        <v>0.179990762</v>
      </c>
      <c r="AD508" t="s" s="187">
        <v>29</v>
      </c>
      <c r="AE508" s="141">
        <v>10.8018555</v>
      </c>
      <c r="AF508" s="190">
        <v>0.108018555</v>
      </c>
      <c r="AG508" s="138"/>
      <c r="AH508" s="145">
        <v>78468</v>
      </c>
      <c r="AI508" s="145">
        <v>49797</v>
      </c>
      <c r="AJ508" s="145">
        <v>169</v>
      </c>
      <c r="AK508" s="145">
        <v>7550</v>
      </c>
      <c r="AL508" s="145">
        <v>19544</v>
      </c>
      <c r="AM508" s="148">
        <f>100*AL508/$AI508</f>
        <v>39.2473442175231</v>
      </c>
      <c r="AN508" s="145">
        <f>IF(AM508&gt;$AI$8,1,0)</f>
        <v>0</v>
      </c>
      <c r="AO508" s="148">
        <f>IF($R508=AL$17,AM508,0)</f>
        <v>0</v>
      </c>
      <c r="AP508" s="145">
        <v>11994</v>
      </c>
      <c r="AQ508" s="148">
        <f>100*AP508/$AI508</f>
        <v>24.0857883005</v>
      </c>
      <c r="AR508" s="145">
        <f>IF(AQ508&gt;$AI$8,1,0)</f>
        <v>0</v>
      </c>
      <c r="AS508" s="148">
        <f>IF($R508=AP$17,AQ508,0)</f>
        <v>24.0857883005</v>
      </c>
      <c r="AT508" s="145">
        <v>5379</v>
      </c>
      <c r="AU508" s="148">
        <f>100*AT508/$AI508</f>
        <v>10.8018555334659</v>
      </c>
      <c r="AV508" s="145">
        <f>IF(AU508&gt;$AI$8,1,0)</f>
        <v>0</v>
      </c>
      <c r="AW508" s="148">
        <f>IF($R508=AT$17,AU508,0)</f>
        <v>0</v>
      </c>
      <c r="AX508" s="145">
        <v>8963</v>
      </c>
      <c r="AY508" s="148">
        <f>100*AX508/$AI508</f>
        <v>17.9990762495733</v>
      </c>
      <c r="AZ508" s="145">
        <f>IF(AY508&gt;$AI$8,1,0)</f>
        <v>0</v>
      </c>
      <c r="BA508" s="148">
        <f>IF($R508=AX$17,AY508,0)</f>
        <v>0</v>
      </c>
      <c r="BB508" s="145">
        <v>2986</v>
      </c>
      <c r="BC508" s="148">
        <f>100*BB508/$AI508</f>
        <v>5.9963451613551</v>
      </c>
      <c r="BD508" s="145">
        <f>IF(BC508&gt;$AI$8,1,0)</f>
        <v>0</v>
      </c>
      <c r="BE508" s="148">
        <f>IF($R508=BB$17,BC508,0)</f>
        <v>0</v>
      </c>
      <c r="BF508" s="145">
        <v>0</v>
      </c>
      <c r="BG508" s="148">
        <f>100*BF508/$AI508</f>
        <v>0</v>
      </c>
      <c r="BH508" s="145">
        <f>IF(BG508&gt;$AI$8,1,0)</f>
        <v>0</v>
      </c>
      <c r="BI508" s="148">
        <f>IF($R508=BF$17,BG508,0)</f>
        <v>0</v>
      </c>
      <c r="BJ508" s="145">
        <v>0</v>
      </c>
      <c r="BK508" s="148">
        <f>100*BJ508/$AI508</f>
        <v>0</v>
      </c>
      <c r="BL508" s="145">
        <f>IF(BK508&gt;$AI$8,1,0)</f>
        <v>0</v>
      </c>
      <c r="BM508" s="148">
        <f>IF($R508=BJ$17,BK508,0)</f>
        <v>0</v>
      </c>
      <c r="BN508" s="145">
        <v>0</v>
      </c>
      <c r="BO508" s="148">
        <f>100*BN508/$AI508</f>
        <v>0</v>
      </c>
      <c r="BP508" s="145">
        <f>IF(BO508&gt;$AI$8,1,0)</f>
        <v>0</v>
      </c>
      <c r="BQ508" s="148">
        <f>IF($R508=BN$17,BO508,0)</f>
        <v>0</v>
      </c>
      <c r="BR508" s="145">
        <v>0</v>
      </c>
      <c r="BS508" s="148">
        <f>100*BR508/$AI508</f>
        <v>0</v>
      </c>
      <c r="BT508" s="145">
        <f>IF(BS508&gt;$AI$8,1,0)</f>
        <v>0</v>
      </c>
      <c r="BU508" s="148">
        <f>IF($R508=BR$17,BS508,0)</f>
        <v>0</v>
      </c>
      <c r="BV508" s="145">
        <v>0</v>
      </c>
      <c r="BW508" s="148">
        <f>100*BV508/$AI508</f>
        <v>0</v>
      </c>
      <c r="BX508" s="145">
        <f>IF(BW508&gt;$AI$8,1,0)</f>
        <v>0</v>
      </c>
      <c r="BY508" s="148">
        <f>IF($R508=BV$17,BW508,0)</f>
        <v>0</v>
      </c>
      <c r="BZ508" s="145">
        <v>0</v>
      </c>
      <c r="CA508" s="148">
        <f>100*BZ508/$AI508</f>
        <v>0</v>
      </c>
      <c r="CB508" s="145">
        <f>IF(CA508&gt;$AI$8,1,0)</f>
        <v>0</v>
      </c>
      <c r="CC508" s="148">
        <f>IF($R508=BZ$17,CA508,0)</f>
        <v>0</v>
      </c>
      <c r="CD508" s="145">
        <v>0</v>
      </c>
      <c r="CE508" s="148">
        <f>100*CD508/$AI508</f>
        <v>0</v>
      </c>
      <c r="CF508" s="145">
        <f>IF(CE508&gt;$AI$8,1,0)</f>
        <v>0</v>
      </c>
      <c r="CG508" s="148">
        <f>IF($R508=CD$17,CE508,0)</f>
        <v>0</v>
      </c>
      <c r="CH508" s="204">
        <v>0</v>
      </c>
      <c r="CI508" s="148">
        <f>100*CH508/$AI508</f>
        <v>0</v>
      </c>
      <c r="CJ508" s="145">
        <f>IF(CI508&gt;$AI$8,1,0)</f>
        <v>0</v>
      </c>
      <c r="CK508" s="148">
        <f>IF($R508=CH$17,CI508,0)</f>
        <v>0</v>
      </c>
      <c r="CL508" s="145">
        <v>0</v>
      </c>
      <c r="CM508" s="145">
        <v>0</v>
      </c>
      <c r="CN508" s="149"/>
    </row>
    <row r="509" ht="15.75" customHeight="1">
      <c r="A509" t="s" s="179">
        <v>3423</v>
      </c>
      <c r="B509" t="s" s="180">
        <v>75</v>
      </c>
      <c r="C509" t="s" s="180">
        <v>1174</v>
      </c>
      <c r="D509" t="s" s="181">
        <v>78</v>
      </c>
      <c r="E509" t="s" s="182">
        <v>79</v>
      </c>
      <c r="F509" t="s" s="130">
        <v>46</v>
      </c>
      <c r="G509" t="s" s="130">
        <v>187</v>
      </c>
      <c r="H509" t="s" s="130">
        <v>3424</v>
      </c>
      <c r="I509" t="s" s="130">
        <v>49</v>
      </c>
      <c r="J509" t="s" s="130">
        <v>1762</v>
      </c>
      <c r="K509" t="s" s="183">
        <f>_xlfn.IFS(Q509=0,O509,T509=1,R509,U509=1,AA509)</f>
        <v>29</v>
      </c>
      <c r="L509" s="189">
        <f>_xlfn.IFS(Q509=0,P509,T509=1,S509,U509=1,AB509)</f>
        <v>38.9772788698895</v>
      </c>
      <c r="M509" t="s" s="130">
        <f>IF(O509="Lab","over","under")</f>
        <v>3307</v>
      </c>
      <c r="N509" s="169"/>
      <c r="O509" t="s" s="184">
        <v>29</v>
      </c>
      <c r="P509" s="131">
        <f>AU509</f>
        <v>38.9772788698895</v>
      </c>
      <c r="Q509" s="173">
        <f>T509+U509+V509</f>
        <v>0</v>
      </c>
      <c r="R509" t="s" s="185">
        <v>27</v>
      </c>
      <c r="S509" s="131">
        <f>AO509</f>
        <v>34.4420620191355</v>
      </c>
      <c r="T509" s="169"/>
      <c r="U509" s="169"/>
      <c r="V509" s="169"/>
      <c r="W509" s="169"/>
      <c r="X509" t="s" s="130">
        <f>IF($A509=Y509,"ok","bad")</f>
        <v>2430</v>
      </c>
      <c r="Y509" t="s" s="130">
        <v>3423</v>
      </c>
      <c r="Z509" t="s" s="130">
        <v>1174</v>
      </c>
      <c r="AA509" t="s" s="186">
        <v>2365</v>
      </c>
      <c r="AB509" s="125">
        <f>100*AC509</f>
        <v>11.0200184</v>
      </c>
      <c r="AC509" s="191">
        <v>0.110200184</v>
      </c>
      <c r="AD509" t="s" s="187">
        <v>28</v>
      </c>
      <c r="AE509" s="125">
        <v>10.7731671</v>
      </c>
      <c r="AF509" s="191">
        <v>0.107731671</v>
      </c>
      <c r="AG509" s="169"/>
      <c r="AH509" s="173">
        <v>79150</v>
      </c>
      <c r="AI509" s="173">
        <v>55499</v>
      </c>
      <c r="AJ509" s="173">
        <v>225</v>
      </c>
      <c r="AK509" s="173">
        <v>2517</v>
      </c>
      <c r="AL509" s="173">
        <v>19115</v>
      </c>
      <c r="AM509" s="175">
        <f>100*AL509/$AI509</f>
        <v>34.4420620191355</v>
      </c>
      <c r="AN509" s="173">
        <f>IF(AM509&gt;$AI$8,1,0)</f>
        <v>0</v>
      </c>
      <c r="AO509" s="175">
        <f>IF($R509=AL$17,AM509,0)</f>
        <v>34.4420620191355</v>
      </c>
      <c r="AP509" s="173">
        <v>5979</v>
      </c>
      <c r="AQ509" s="175">
        <f>100*AP509/$AI509</f>
        <v>10.7731670840916</v>
      </c>
      <c r="AR509" s="173">
        <f>IF(AQ509&gt;$AI$8,1,0)</f>
        <v>0</v>
      </c>
      <c r="AS509" s="175">
        <f>IF($R509=AP$17,AQ509,0)</f>
        <v>0</v>
      </c>
      <c r="AT509" s="173">
        <v>21632</v>
      </c>
      <c r="AU509" s="175">
        <f>100*AT509/$AI509</f>
        <v>38.9772788698895</v>
      </c>
      <c r="AV509" s="173">
        <f>IF(AU509&gt;$AI$8,1,0)</f>
        <v>0</v>
      </c>
      <c r="AW509" s="175">
        <f>IF($R509=AT$17,AU509,0)</f>
        <v>0</v>
      </c>
      <c r="AX509" s="173">
        <v>6116</v>
      </c>
      <c r="AY509" s="175">
        <f>100*AX509/$AI509</f>
        <v>11.0200183787095</v>
      </c>
      <c r="AZ509" s="173">
        <f>IF(AY509&gt;$AI$8,1,0)</f>
        <v>0</v>
      </c>
      <c r="BA509" s="175">
        <f>IF($R509=AX$17,AY509,0)</f>
        <v>0</v>
      </c>
      <c r="BB509" s="173">
        <v>2137</v>
      </c>
      <c r="BC509" s="175">
        <f>100*BB509/$AI509</f>
        <v>3.85051982918611</v>
      </c>
      <c r="BD509" s="173">
        <f>IF(BC509&gt;$AI$8,1,0)</f>
        <v>0</v>
      </c>
      <c r="BE509" s="175">
        <f>IF($R509=BB$17,BC509,0)</f>
        <v>0</v>
      </c>
      <c r="BF509" s="173">
        <v>0</v>
      </c>
      <c r="BG509" s="175">
        <f>100*BF509/$AI509</f>
        <v>0</v>
      </c>
      <c r="BH509" s="173">
        <f>IF(BG509&gt;$AI$8,1,0)</f>
        <v>0</v>
      </c>
      <c r="BI509" s="175">
        <f>IF($R509=BF$17,BG509,0)</f>
        <v>0</v>
      </c>
      <c r="BJ509" s="173">
        <v>0</v>
      </c>
      <c r="BK509" s="175">
        <f>100*BJ509/$AI509</f>
        <v>0</v>
      </c>
      <c r="BL509" s="173">
        <f>IF(BK509&gt;$AI$8,1,0)</f>
        <v>0</v>
      </c>
      <c r="BM509" s="175">
        <f>IF($R509=BJ$17,BK509,0)</f>
        <v>0</v>
      </c>
      <c r="BN509" s="173">
        <v>0</v>
      </c>
      <c r="BO509" s="175">
        <f>100*BN509/$AI509</f>
        <v>0</v>
      </c>
      <c r="BP509" s="173">
        <f>IF(BO509&gt;$AI$8,1,0)</f>
        <v>0</v>
      </c>
      <c r="BQ509" s="175">
        <f>IF($R509=BN$17,BO509,0)</f>
        <v>0</v>
      </c>
      <c r="BR509" s="173">
        <v>0</v>
      </c>
      <c r="BS509" s="175">
        <f>100*BR509/$AI509</f>
        <v>0</v>
      </c>
      <c r="BT509" s="173">
        <f>IF(BS509&gt;$AI$8,1,0)</f>
        <v>0</v>
      </c>
      <c r="BU509" s="175">
        <f>IF($R509=BR$17,BS509,0)</f>
        <v>0</v>
      </c>
      <c r="BV509" s="173">
        <v>0</v>
      </c>
      <c r="BW509" s="175">
        <f>100*BV509/$AI509</f>
        <v>0</v>
      </c>
      <c r="BX509" s="173">
        <f>IF(BW509&gt;$AI$8,1,0)</f>
        <v>0</v>
      </c>
      <c r="BY509" s="175">
        <f>IF($R509=BV$17,BW509,0)</f>
        <v>0</v>
      </c>
      <c r="BZ509" s="173">
        <v>0</v>
      </c>
      <c r="CA509" s="175">
        <f>100*BZ509/$AI509</f>
        <v>0</v>
      </c>
      <c r="CB509" s="173">
        <f>IF(CA509&gt;$AI$8,1,0)</f>
        <v>0</v>
      </c>
      <c r="CC509" s="175">
        <f>IF($R509=BZ$17,CA509,0)</f>
        <v>0</v>
      </c>
      <c r="CD509" s="173">
        <v>0</v>
      </c>
      <c r="CE509" s="175">
        <f>100*CD509/$AI509</f>
        <v>0</v>
      </c>
      <c r="CF509" s="173">
        <f>IF(CE509&gt;$AI$8,1,0)</f>
        <v>0</v>
      </c>
      <c r="CG509" s="175">
        <f>IF($R509=CD$17,CE509,0)</f>
        <v>0</v>
      </c>
      <c r="CH509" s="173">
        <v>0</v>
      </c>
      <c r="CI509" s="175">
        <f>100*CH509/$AI509</f>
        <v>0</v>
      </c>
      <c r="CJ509" s="173">
        <f>IF(CI509&gt;$AI$8,1,0)</f>
        <v>0</v>
      </c>
      <c r="CK509" s="175">
        <f>IF($R509=CH$17,CI509,0)</f>
        <v>0</v>
      </c>
      <c r="CL509" s="173">
        <v>727</v>
      </c>
      <c r="CM509" s="173">
        <v>0</v>
      </c>
      <c r="CN509" s="176"/>
    </row>
    <row r="510" ht="15.75" customHeight="1">
      <c r="A510" t="s" s="179">
        <v>3425</v>
      </c>
      <c r="B510" t="s" s="180">
        <v>183</v>
      </c>
      <c r="C510" t="s" s="180">
        <v>3426</v>
      </c>
      <c r="D510" t="s" s="181">
        <v>186</v>
      </c>
      <c r="E510" t="s" s="188">
        <v>79</v>
      </c>
      <c r="F510" t="s" s="146">
        <v>46</v>
      </c>
      <c r="G510" t="s" s="146">
        <v>1025</v>
      </c>
      <c r="H510" t="s" s="146">
        <v>1557</v>
      </c>
      <c r="I510" t="s" s="146">
        <v>49</v>
      </c>
      <c r="J510" t="s" s="146">
        <v>56</v>
      </c>
      <c r="K510" t="s" s="183">
        <f>_xlfn.IFS(Q510=0,O510,T510=1,R510,U510=1,AA510)</f>
        <v>27</v>
      </c>
      <c r="L510" s="189">
        <f>_xlfn.IFS(Q510=0,P510,T510=1,S510,U510=1,AB510)</f>
        <v>38.7521576385252</v>
      </c>
      <c r="M510" t="s" s="146">
        <f>IF(O510="Lab","over","under")</f>
        <v>3307</v>
      </c>
      <c r="N510" s="138"/>
      <c r="O510" t="s" s="184">
        <v>27</v>
      </c>
      <c r="P510" s="147">
        <f>AM510</f>
        <v>38.7521576385252</v>
      </c>
      <c r="Q510" s="145">
        <f>T510+U510+V510</f>
        <v>0</v>
      </c>
      <c r="R510" t="s" s="185">
        <v>28</v>
      </c>
      <c r="S510" s="147">
        <f>AS510</f>
        <v>28.2519733907411</v>
      </c>
      <c r="T510" s="138"/>
      <c r="U510" s="138"/>
      <c r="V510" s="138"/>
      <c r="W510" s="138"/>
      <c r="X510" t="s" s="146">
        <f>IF($A510=Y510,"ok","bad")</f>
        <v>2430</v>
      </c>
      <c r="Y510" t="s" s="146">
        <v>3425</v>
      </c>
      <c r="Z510" t="s" s="146">
        <v>3426</v>
      </c>
      <c r="AA510" t="s" s="186">
        <v>2365</v>
      </c>
      <c r="AB510" s="141">
        <f>100*AC510</f>
        <v>16.3553849</v>
      </c>
      <c r="AC510" s="190">
        <v>0.163553849</v>
      </c>
      <c r="AD510" t="s" s="187">
        <v>29</v>
      </c>
      <c r="AE510" s="141">
        <v>10.7697678</v>
      </c>
      <c r="AF510" s="190">
        <v>0.107697678</v>
      </c>
      <c r="AG510" s="138"/>
      <c r="AH510" s="145">
        <v>78850</v>
      </c>
      <c r="AI510" s="145">
        <v>51561</v>
      </c>
      <c r="AJ510" s="145">
        <v>210</v>
      </c>
      <c r="AK510" s="145">
        <v>5414</v>
      </c>
      <c r="AL510" s="145">
        <v>19981</v>
      </c>
      <c r="AM510" s="148">
        <f>100*AL510/$AI510</f>
        <v>38.7521576385252</v>
      </c>
      <c r="AN510" s="145">
        <f>IF(AM510&gt;$AI$8,1,0)</f>
        <v>0</v>
      </c>
      <c r="AO510" s="148">
        <f>IF($R510=AL$17,AM510,0)</f>
        <v>0</v>
      </c>
      <c r="AP510" s="145">
        <v>14567</v>
      </c>
      <c r="AQ510" s="148">
        <f>100*AP510/$AI510</f>
        <v>28.2519733907411</v>
      </c>
      <c r="AR510" s="145">
        <f>IF(AQ510&gt;$AI$8,1,0)</f>
        <v>0</v>
      </c>
      <c r="AS510" s="148">
        <f>IF($R510=AP$17,AQ510,0)</f>
        <v>28.2519733907411</v>
      </c>
      <c r="AT510" s="145">
        <v>5553</v>
      </c>
      <c r="AU510" s="148">
        <f>100*AT510/$AI510</f>
        <v>10.7697678477919</v>
      </c>
      <c r="AV510" s="145">
        <f>IF(AU510&gt;$AI$8,1,0)</f>
        <v>0</v>
      </c>
      <c r="AW510" s="148">
        <f>IF($R510=AT$17,AU510,0)</f>
        <v>0</v>
      </c>
      <c r="AX510" s="145">
        <v>8433</v>
      </c>
      <c r="AY510" s="148">
        <f>100*AX510/$AI510</f>
        <v>16.3553848839239</v>
      </c>
      <c r="AZ510" s="145">
        <f>IF(AY510&gt;$AI$8,1,0)</f>
        <v>0</v>
      </c>
      <c r="BA510" s="148">
        <f>IF($R510=AX$17,AY510,0)</f>
        <v>0</v>
      </c>
      <c r="BB510" s="145">
        <v>3027</v>
      </c>
      <c r="BC510" s="148">
        <f>100*BB510/$AI510</f>
        <v>5.87071623901786</v>
      </c>
      <c r="BD510" s="145">
        <f>IF(BC510&gt;$AI$8,1,0)</f>
        <v>0</v>
      </c>
      <c r="BE510" s="148">
        <f>IF($R510=BB$17,BC510,0)</f>
        <v>0</v>
      </c>
      <c r="BF510" s="145">
        <v>0</v>
      </c>
      <c r="BG510" s="148">
        <f>100*BF510/$AI510</f>
        <v>0</v>
      </c>
      <c r="BH510" s="145">
        <f>IF(BG510&gt;$AI$8,1,0)</f>
        <v>0</v>
      </c>
      <c r="BI510" s="148">
        <f>IF($R510=BF$17,BG510,0)</f>
        <v>0</v>
      </c>
      <c r="BJ510" s="145">
        <v>0</v>
      </c>
      <c r="BK510" s="148">
        <f>100*BJ510/$AI510</f>
        <v>0</v>
      </c>
      <c r="BL510" s="145">
        <f>IF(BK510&gt;$AI$8,1,0)</f>
        <v>0</v>
      </c>
      <c r="BM510" s="148">
        <f>IF($R510=BJ$17,BK510,0)</f>
        <v>0</v>
      </c>
      <c r="BN510" s="145">
        <v>0</v>
      </c>
      <c r="BO510" s="148">
        <f>100*BN510/$AI510</f>
        <v>0</v>
      </c>
      <c r="BP510" s="145">
        <f>IF(BO510&gt;$AI$8,1,0)</f>
        <v>0</v>
      </c>
      <c r="BQ510" s="148">
        <f>IF($R510=BN$17,BO510,0)</f>
        <v>0</v>
      </c>
      <c r="BR510" s="145">
        <v>0</v>
      </c>
      <c r="BS510" s="148">
        <f>100*BR510/$AI510</f>
        <v>0</v>
      </c>
      <c r="BT510" s="145">
        <f>IF(BS510&gt;$AI$8,1,0)</f>
        <v>0</v>
      </c>
      <c r="BU510" s="148">
        <f>IF($R510=BR$17,BS510,0)</f>
        <v>0</v>
      </c>
      <c r="BV510" s="145">
        <v>0</v>
      </c>
      <c r="BW510" s="148">
        <f>100*BV510/$AI510</f>
        <v>0</v>
      </c>
      <c r="BX510" s="145">
        <f>IF(BW510&gt;$AI$8,1,0)</f>
        <v>0</v>
      </c>
      <c r="BY510" s="148">
        <f>IF($R510=BV$17,BW510,0)</f>
        <v>0</v>
      </c>
      <c r="BZ510" s="145">
        <v>0</v>
      </c>
      <c r="CA510" s="148">
        <f>100*BZ510/$AI510</f>
        <v>0</v>
      </c>
      <c r="CB510" s="145">
        <f>IF(CA510&gt;$AI$8,1,0)</f>
        <v>0</v>
      </c>
      <c r="CC510" s="148">
        <f>IF($R510=BZ$17,CA510,0)</f>
        <v>0</v>
      </c>
      <c r="CD510" s="145">
        <v>0</v>
      </c>
      <c r="CE510" s="148">
        <f>100*CD510/$AI510</f>
        <v>0</v>
      </c>
      <c r="CF510" s="145">
        <f>IF(CE510&gt;$AI$8,1,0)</f>
        <v>0</v>
      </c>
      <c r="CG510" s="148">
        <f>IF($R510=CD$17,CE510,0)</f>
        <v>0</v>
      </c>
      <c r="CH510" s="145">
        <v>0</v>
      </c>
      <c r="CI510" s="148">
        <f>100*CH510/$AI510</f>
        <v>0</v>
      </c>
      <c r="CJ510" s="145">
        <f>IF(CI510&gt;$AI$8,1,0)</f>
        <v>0</v>
      </c>
      <c r="CK510" s="148">
        <f>IF($R510=CH$17,CI510,0)</f>
        <v>0</v>
      </c>
      <c r="CL510" s="145">
        <v>4548</v>
      </c>
      <c r="CM510" s="145">
        <v>0</v>
      </c>
      <c r="CN510" s="149"/>
    </row>
    <row r="511" ht="15.75" customHeight="1">
      <c r="A511" t="s" s="179">
        <v>3427</v>
      </c>
      <c r="B511" t="s" s="180">
        <v>75</v>
      </c>
      <c r="C511" t="s" s="180">
        <v>3428</v>
      </c>
      <c r="D511" t="s" s="181">
        <v>78</v>
      </c>
      <c r="E511" t="s" s="182">
        <v>79</v>
      </c>
      <c r="F511" t="s" s="130">
        <v>46</v>
      </c>
      <c r="G511" t="s" s="130">
        <v>3429</v>
      </c>
      <c r="H511" t="s" s="130">
        <v>192</v>
      </c>
      <c r="I511" t="s" s="130">
        <v>49</v>
      </c>
      <c r="J511" t="s" s="130">
        <v>1762</v>
      </c>
      <c r="K511" t="s" s="183">
        <f>_xlfn.IFS(Q511=0,O511,T511=1,R511,U511=1,AA511)</f>
        <v>29</v>
      </c>
      <c r="L511" s="189">
        <f>_xlfn.IFS(Q511=0,P511,T511=1,S511,U511=1,AB511)</f>
        <v>38.6686313944921</v>
      </c>
      <c r="M511" t="s" s="130">
        <f>IF(O511="Lab","over","under")</f>
        <v>3307</v>
      </c>
      <c r="N511" s="169"/>
      <c r="O511" t="s" s="184">
        <v>29</v>
      </c>
      <c r="P511" s="131">
        <f>AU511</f>
        <v>38.6686313944921</v>
      </c>
      <c r="Q511" s="173">
        <f>T511+U511+V511</f>
        <v>0</v>
      </c>
      <c r="R511" t="s" s="185">
        <v>27</v>
      </c>
      <c r="S511" s="131">
        <f>AO511</f>
        <v>28.7958740715665</v>
      </c>
      <c r="T511" s="169"/>
      <c r="U511" s="169"/>
      <c r="V511" s="169"/>
      <c r="W511" s="169"/>
      <c r="X511" t="s" s="130">
        <f>IF($A511=Y511,"ok","bad")</f>
        <v>2430</v>
      </c>
      <c r="Y511" t="s" s="130">
        <v>3427</v>
      </c>
      <c r="Z511" t="s" s="130">
        <v>3428</v>
      </c>
      <c r="AA511" t="s" s="186">
        <v>28</v>
      </c>
      <c r="AB511" s="125">
        <f>100*AC511</f>
        <v>16.4001673</v>
      </c>
      <c r="AC511" s="191">
        <v>0.164001673</v>
      </c>
      <c r="AD511" t="s" s="187">
        <v>2365</v>
      </c>
      <c r="AE511" s="125">
        <v>10.7688325</v>
      </c>
      <c r="AF511" s="191">
        <v>0.107688325</v>
      </c>
      <c r="AG511" s="169"/>
      <c r="AH511" s="173">
        <v>74353</v>
      </c>
      <c r="AI511" s="173">
        <v>50219</v>
      </c>
      <c r="AJ511" s="173">
        <v>167</v>
      </c>
      <c r="AK511" s="173">
        <v>4958</v>
      </c>
      <c r="AL511" s="173">
        <v>14461</v>
      </c>
      <c r="AM511" s="175">
        <f>100*AL511/$AI511</f>
        <v>28.7958740715665</v>
      </c>
      <c r="AN511" s="173">
        <f>IF(AM511&gt;$AI$8,1,0)</f>
        <v>0</v>
      </c>
      <c r="AO511" s="175">
        <f>IF($R511=AL$17,AM511,0)</f>
        <v>28.7958740715665</v>
      </c>
      <c r="AP511" s="173">
        <v>8236</v>
      </c>
      <c r="AQ511" s="175">
        <f>100*AP511/$AI511</f>
        <v>16.4001672673689</v>
      </c>
      <c r="AR511" s="173">
        <f>IF(AQ511&gt;$AI$8,1,0)</f>
        <v>0</v>
      </c>
      <c r="AS511" s="175">
        <f>IF($R511=AP$17,AQ511,0)</f>
        <v>0</v>
      </c>
      <c r="AT511" s="173">
        <v>19419</v>
      </c>
      <c r="AU511" s="175">
        <f>100*AT511/$AI511</f>
        <v>38.6686313944921</v>
      </c>
      <c r="AV511" s="173">
        <f>IF(AU511&gt;$AI$8,1,0)</f>
        <v>0</v>
      </c>
      <c r="AW511" s="175">
        <f>IF($R511=AT$17,AU511,0)</f>
        <v>0</v>
      </c>
      <c r="AX511" s="173">
        <v>5408</v>
      </c>
      <c r="AY511" s="175">
        <f>100*AX511/$AI511</f>
        <v>10.7688325135905</v>
      </c>
      <c r="AZ511" s="173">
        <f>IF(AY511&gt;$AI$8,1,0)</f>
        <v>0</v>
      </c>
      <c r="BA511" s="175">
        <f>IF($R511=AX$17,AY511,0)</f>
        <v>0</v>
      </c>
      <c r="BB511" s="173">
        <v>2404</v>
      </c>
      <c r="BC511" s="175">
        <f>100*BB511/$AI511</f>
        <v>4.78703279635198</v>
      </c>
      <c r="BD511" s="173">
        <f>IF(BC511&gt;$AI$8,1,0)</f>
        <v>0</v>
      </c>
      <c r="BE511" s="175">
        <f>IF($R511=BB$17,BC511,0)</f>
        <v>0</v>
      </c>
      <c r="BF511" s="173">
        <v>0</v>
      </c>
      <c r="BG511" s="175">
        <f>100*BF511/$AI511</f>
        <v>0</v>
      </c>
      <c r="BH511" s="173">
        <f>IF(BG511&gt;$AI$8,1,0)</f>
        <v>0</v>
      </c>
      <c r="BI511" s="175">
        <f>IF($R511=BF$17,BG511,0)</f>
        <v>0</v>
      </c>
      <c r="BJ511" s="173">
        <v>0</v>
      </c>
      <c r="BK511" s="175">
        <f>100*BJ511/$AI511</f>
        <v>0</v>
      </c>
      <c r="BL511" s="173">
        <f>IF(BK511&gt;$AI$8,1,0)</f>
        <v>0</v>
      </c>
      <c r="BM511" s="175">
        <f>IF($R511=BJ$17,BK511,0)</f>
        <v>0</v>
      </c>
      <c r="BN511" s="173">
        <v>0</v>
      </c>
      <c r="BO511" s="175">
        <f>100*BN511/$AI511</f>
        <v>0</v>
      </c>
      <c r="BP511" s="173">
        <f>IF(BO511&gt;$AI$8,1,0)</f>
        <v>0</v>
      </c>
      <c r="BQ511" s="175">
        <f>IF($R511=BN$17,BO511,0)</f>
        <v>0</v>
      </c>
      <c r="BR511" s="173">
        <v>0</v>
      </c>
      <c r="BS511" s="175">
        <f>100*BR511/$AI511</f>
        <v>0</v>
      </c>
      <c r="BT511" s="173">
        <f>IF(BS511&gt;$AI$8,1,0)</f>
        <v>0</v>
      </c>
      <c r="BU511" s="175">
        <f>IF($R511=BR$17,BS511,0)</f>
        <v>0</v>
      </c>
      <c r="BV511" s="173">
        <v>0</v>
      </c>
      <c r="BW511" s="175">
        <f>100*BV511/$AI511</f>
        <v>0</v>
      </c>
      <c r="BX511" s="173">
        <f>IF(BW511&gt;$AI$8,1,0)</f>
        <v>0</v>
      </c>
      <c r="BY511" s="175">
        <f>IF($R511=BV$17,BW511,0)</f>
        <v>0</v>
      </c>
      <c r="BZ511" s="173">
        <v>0</v>
      </c>
      <c r="CA511" s="175">
        <f>100*BZ511/$AI511</f>
        <v>0</v>
      </c>
      <c r="CB511" s="173">
        <f>IF(CA511&gt;$AI$8,1,0)</f>
        <v>0</v>
      </c>
      <c r="CC511" s="175">
        <f>IF($R511=BZ$17,CA511,0)</f>
        <v>0</v>
      </c>
      <c r="CD511" s="173">
        <v>0</v>
      </c>
      <c r="CE511" s="175">
        <f>100*CD511/$AI511</f>
        <v>0</v>
      </c>
      <c r="CF511" s="173">
        <f>IF(CE511&gt;$AI$8,1,0)</f>
        <v>0</v>
      </c>
      <c r="CG511" s="175">
        <f>IF($R511=CD$17,CE511,0)</f>
        <v>0</v>
      </c>
      <c r="CH511" s="173">
        <v>0</v>
      </c>
      <c r="CI511" s="175">
        <f>100*CH511/$AI511</f>
        <v>0</v>
      </c>
      <c r="CJ511" s="173">
        <f>IF(CI511&gt;$AI$8,1,0)</f>
        <v>0</v>
      </c>
      <c r="CK511" s="175">
        <f>IF($R511=CH$17,CI511,0)</f>
        <v>0</v>
      </c>
      <c r="CL511" s="173">
        <v>638</v>
      </c>
      <c r="CM511" s="173">
        <v>0</v>
      </c>
      <c r="CN511" s="176"/>
    </row>
    <row r="512" ht="15.75" customHeight="1">
      <c r="A512" t="s" s="179">
        <v>3430</v>
      </c>
      <c r="B512" t="s" s="180">
        <v>183</v>
      </c>
      <c r="C512" t="s" s="180">
        <v>3431</v>
      </c>
      <c r="D512" t="s" s="181">
        <v>186</v>
      </c>
      <c r="E512" t="s" s="188">
        <v>79</v>
      </c>
      <c r="F512" t="s" s="146">
        <v>46</v>
      </c>
      <c r="G512" t="s" s="146">
        <v>349</v>
      </c>
      <c r="H512" t="s" s="146">
        <v>3432</v>
      </c>
      <c r="I512" t="s" s="146">
        <v>49</v>
      </c>
      <c r="J512" t="s" s="146">
        <v>1762</v>
      </c>
      <c r="K512" t="s" s="183">
        <f>_xlfn.IFS(Q512=0,O512,T512=1,R512,U512=1,AA512)</f>
        <v>29</v>
      </c>
      <c r="L512" s="189">
        <f>_xlfn.IFS(Q512=0,P512,T512=1,S512,U512=1,AB512)</f>
        <v>36.9066979312431</v>
      </c>
      <c r="M512" t="s" s="146">
        <f>IF(O512="Lab","over","under")</f>
        <v>3307</v>
      </c>
      <c r="N512" s="138"/>
      <c r="O512" t="s" s="184">
        <v>29</v>
      </c>
      <c r="P512" s="147">
        <f>AU512</f>
        <v>36.9066979312431</v>
      </c>
      <c r="Q512" s="145">
        <f>T512+U512+V512</f>
        <v>0</v>
      </c>
      <c r="R512" t="s" s="185">
        <v>27</v>
      </c>
      <c r="S512" s="147">
        <f>AO512</f>
        <v>28.1683748723573</v>
      </c>
      <c r="T512" s="138"/>
      <c r="U512" s="138"/>
      <c r="V512" s="138"/>
      <c r="W512" s="138"/>
      <c r="X512" t="s" s="146">
        <f>IF($A512=Y512,"ok","bad")</f>
        <v>2430</v>
      </c>
      <c r="Y512" t="s" s="146">
        <v>3430</v>
      </c>
      <c r="Z512" t="s" s="146">
        <v>3431</v>
      </c>
      <c r="AA512" t="s" s="186">
        <v>28</v>
      </c>
      <c r="AB512" s="141">
        <f>100*AC512</f>
        <v>13.0819561</v>
      </c>
      <c r="AC512" s="190">
        <v>0.130819561</v>
      </c>
      <c r="AD512" t="s" s="187">
        <v>2365</v>
      </c>
      <c r="AE512" s="141">
        <v>10.7276578</v>
      </c>
      <c r="AF512" s="190">
        <v>0.107276578</v>
      </c>
      <c r="AG512" s="138"/>
      <c r="AH512" s="145">
        <v>78115</v>
      </c>
      <c r="AI512" s="145">
        <v>52882</v>
      </c>
      <c r="AJ512" s="145">
        <v>138</v>
      </c>
      <c r="AK512" s="145">
        <v>4621</v>
      </c>
      <c r="AL512" s="145">
        <v>14896</v>
      </c>
      <c r="AM512" s="148">
        <f>100*AL512/$AI512</f>
        <v>28.1683748723573</v>
      </c>
      <c r="AN512" s="145">
        <f>IF(AM512&gt;$AI$8,1,0)</f>
        <v>0</v>
      </c>
      <c r="AO512" s="148">
        <f>IF($R512=AL$17,AM512,0)</f>
        <v>28.1683748723573</v>
      </c>
      <c r="AP512" s="145">
        <v>6918</v>
      </c>
      <c r="AQ512" s="148">
        <f>100*AP512/$AI512</f>
        <v>13.0819560530994</v>
      </c>
      <c r="AR512" s="145">
        <f>IF(AQ512&gt;$AI$8,1,0)</f>
        <v>0</v>
      </c>
      <c r="AS512" s="148">
        <f>IF($R512=AP$17,AQ512,0)</f>
        <v>0</v>
      </c>
      <c r="AT512" s="145">
        <v>19517</v>
      </c>
      <c r="AU512" s="148">
        <f>100*AT512/$AI512</f>
        <v>36.9066979312431</v>
      </c>
      <c r="AV512" s="145">
        <f>IF(AU512&gt;$AI$8,1,0)</f>
        <v>0</v>
      </c>
      <c r="AW512" s="148">
        <f>IF($R512=AT$17,AU512,0)</f>
        <v>0</v>
      </c>
      <c r="AX512" s="145">
        <v>5673</v>
      </c>
      <c r="AY512" s="148">
        <f>100*AX512/$AI512</f>
        <v>10.7276578041678</v>
      </c>
      <c r="AZ512" s="145">
        <f>IF(AY512&gt;$AI$8,1,0)</f>
        <v>0</v>
      </c>
      <c r="BA512" s="148">
        <f>IF($R512=AX$17,AY512,0)</f>
        <v>0</v>
      </c>
      <c r="BB512" s="145">
        <v>2663</v>
      </c>
      <c r="BC512" s="148">
        <f>100*BB512/$AI512</f>
        <v>5.03573994932113</v>
      </c>
      <c r="BD512" s="145">
        <f>IF(BC512&gt;$AI$8,1,0)</f>
        <v>0</v>
      </c>
      <c r="BE512" s="148">
        <f>IF($R512=BB$17,BC512,0)</f>
        <v>0</v>
      </c>
      <c r="BF512" s="145">
        <v>0</v>
      </c>
      <c r="BG512" s="148">
        <f>100*BF512/$AI512</f>
        <v>0</v>
      </c>
      <c r="BH512" s="145">
        <f>IF(BG512&gt;$AI$8,1,0)</f>
        <v>0</v>
      </c>
      <c r="BI512" s="148">
        <f>IF($R512=BF$17,BG512,0)</f>
        <v>0</v>
      </c>
      <c r="BJ512" s="145">
        <v>0</v>
      </c>
      <c r="BK512" s="148">
        <f>100*BJ512/$AI512</f>
        <v>0</v>
      </c>
      <c r="BL512" s="145">
        <f>IF(BK512&gt;$AI$8,1,0)</f>
        <v>0</v>
      </c>
      <c r="BM512" s="148">
        <f>IF($R512=BJ$17,BK512,0)</f>
        <v>0</v>
      </c>
      <c r="BN512" s="145">
        <v>0</v>
      </c>
      <c r="BO512" s="148">
        <f>100*BN512/$AI512</f>
        <v>0</v>
      </c>
      <c r="BP512" s="145">
        <f>IF(BO512&gt;$AI$8,1,0)</f>
        <v>0</v>
      </c>
      <c r="BQ512" s="148">
        <f>IF($R512=BN$17,BO512,0)</f>
        <v>0</v>
      </c>
      <c r="BR512" s="145">
        <v>0</v>
      </c>
      <c r="BS512" s="148">
        <f>100*BR512/$AI512</f>
        <v>0</v>
      </c>
      <c r="BT512" s="145">
        <f>IF(BS512&gt;$AI$8,1,0)</f>
        <v>0</v>
      </c>
      <c r="BU512" s="148">
        <f>IF($R512=BR$17,BS512,0)</f>
        <v>0</v>
      </c>
      <c r="BV512" s="145">
        <v>0</v>
      </c>
      <c r="BW512" s="148">
        <f>100*BV512/$AI512</f>
        <v>0</v>
      </c>
      <c r="BX512" s="145">
        <f>IF(BW512&gt;$AI$8,1,0)</f>
        <v>0</v>
      </c>
      <c r="BY512" s="148">
        <f>IF($R512=BV$17,BW512,0)</f>
        <v>0</v>
      </c>
      <c r="BZ512" s="145">
        <v>0</v>
      </c>
      <c r="CA512" s="148">
        <f>100*BZ512/$AI512</f>
        <v>0</v>
      </c>
      <c r="CB512" s="145">
        <f>IF(CA512&gt;$AI$8,1,0)</f>
        <v>0</v>
      </c>
      <c r="CC512" s="148">
        <f>IF($R512=BZ$17,CA512,0)</f>
        <v>0</v>
      </c>
      <c r="CD512" s="145">
        <v>0</v>
      </c>
      <c r="CE512" s="148">
        <f>100*CD512/$AI512</f>
        <v>0</v>
      </c>
      <c r="CF512" s="145">
        <f>IF(CE512&gt;$AI$8,1,0)</f>
        <v>0</v>
      </c>
      <c r="CG512" s="148">
        <f>IF($R512=CD$17,CE512,0)</f>
        <v>0</v>
      </c>
      <c r="CH512" s="145">
        <v>0</v>
      </c>
      <c r="CI512" s="148">
        <f>100*CH512/$AI512</f>
        <v>0</v>
      </c>
      <c r="CJ512" s="145">
        <f>IF(CI512&gt;$AI$8,1,0)</f>
        <v>0</v>
      </c>
      <c r="CK512" s="148">
        <f>IF($R512=CH$17,CI512,0)</f>
        <v>0</v>
      </c>
      <c r="CL512" s="145">
        <v>0</v>
      </c>
      <c r="CM512" s="145">
        <v>0</v>
      </c>
      <c r="CN512" s="149"/>
    </row>
    <row r="513" ht="15.75" customHeight="1">
      <c r="A513" t="s" s="179">
        <v>3433</v>
      </c>
      <c r="B513" t="s" s="180">
        <v>101</v>
      </c>
      <c r="C513" t="s" s="180">
        <v>979</v>
      </c>
      <c r="D513" t="s" s="181">
        <v>104</v>
      </c>
      <c r="E513" t="s" s="182">
        <v>79</v>
      </c>
      <c r="F513" t="s" s="130">
        <v>46</v>
      </c>
      <c r="G513" t="s" s="130">
        <v>596</v>
      </c>
      <c r="H513" t="s" s="130">
        <v>980</v>
      </c>
      <c r="I513" t="s" s="130">
        <v>49</v>
      </c>
      <c r="J513" t="s" s="130">
        <v>56</v>
      </c>
      <c r="K513" t="s" s="183">
        <f>_xlfn.IFS(Q513=0,O513,T513=1,R513,U513=1,AA513)</f>
        <v>27</v>
      </c>
      <c r="L513" s="189">
        <f>_xlfn.IFS(Q513=0,P513,T513=1,S513,U513=1,AB513)</f>
        <v>35.6345721323766</v>
      </c>
      <c r="M513" t="s" s="130">
        <f>IF(O513="Lab","over","under")</f>
        <v>3307</v>
      </c>
      <c r="N513" s="169"/>
      <c r="O513" t="s" s="184">
        <v>27</v>
      </c>
      <c r="P513" s="131">
        <f>AM513</f>
        <v>35.6345721323766</v>
      </c>
      <c r="Q513" s="173">
        <f>T513+U513+V513</f>
        <v>0</v>
      </c>
      <c r="R513" t="s" s="185">
        <v>28</v>
      </c>
      <c r="S513" s="131">
        <f>AS513</f>
        <v>28.0689729035022</v>
      </c>
      <c r="T513" s="169"/>
      <c r="U513" s="169"/>
      <c r="V513" s="169"/>
      <c r="W513" s="169"/>
      <c r="X513" t="s" s="130">
        <f>IF($A513=Y513,"ok","bad")</f>
        <v>2430</v>
      </c>
      <c r="Y513" t="s" s="130">
        <v>3433</v>
      </c>
      <c r="Z513" t="s" s="130">
        <v>979</v>
      </c>
      <c r="AA513" t="s" s="186">
        <v>2365</v>
      </c>
      <c r="AB513" s="125">
        <f>100*AC513</f>
        <v>21.2402271</v>
      </c>
      <c r="AC513" s="191">
        <v>0.212402271</v>
      </c>
      <c r="AD513" t="s" s="187">
        <v>29</v>
      </c>
      <c r="AE513" s="125">
        <v>10.7122202</v>
      </c>
      <c r="AF513" s="191">
        <v>0.107122202</v>
      </c>
      <c r="AG513" s="169"/>
      <c r="AH513" s="173">
        <v>75836</v>
      </c>
      <c r="AI513" s="173">
        <v>46685</v>
      </c>
      <c r="AJ513" s="173">
        <v>177</v>
      </c>
      <c r="AK513" s="173">
        <v>3532</v>
      </c>
      <c r="AL513" s="173">
        <v>16636</v>
      </c>
      <c r="AM513" s="175">
        <f>100*AL513/$AI513</f>
        <v>35.6345721323766</v>
      </c>
      <c r="AN513" s="173">
        <f>IF(AM513&gt;$AI$8,1,0)</f>
        <v>0</v>
      </c>
      <c r="AO513" s="175">
        <f>IF($R513=AL$17,AM513,0)</f>
        <v>0</v>
      </c>
      <c r="AP513" s="173">
        <v>13104</v>
      </c>
      <c r="AQ513" s="175">
        <f>100*AP513/$AI513</f>
        <v>28.0689729035022</v>
      </c>
      <c r="AR513" s="173">
        <f>IF(AQ513&gt;$AI$8,1,0)</f>
        <v>0</v>
      </c>
      <c r="AS513" s="175">
        <f>IF($R513=AP$17,AQ513,0)</f>
        <v>28.0689729035022</v>
      </c>
      <c r="AT513" s="173">
        <v>5001</v>
      </c>
      <c r="AU513" s="175">
        <f>100*AT513/$AI513</f>
        <v>10.7122201992075</v>
      </c>
      <c r="AV513" s="173">
        <f>IF(AU513&gt;$AI$8,1,0)</f>
        <v>0</v>
      </c>
      <c r="AW513" s="175">
        <f>IF($R513=AT$17,AU513,0)</f>
        <v>0</v>
      </c>
      <c r="AX513" s="173">
        <v>9916</v>
      </c>
      <c r="AY513" s="175">
        <f>100*AX513/$AI513</f>
        <v>21.2402270536575</v>
      </c>
      <c r="AZ513" s="173">
        <f>IF(AY513&gt;$AI$8,1,0)</f>
        <v>0</v>
      </c>
      <c r="BA513" s="175">
        <f>IF($R513=AX$17,AY513,0)</f>
        <v>0</v>
      </c>
      <c r="BB513" s="173">
        <v>1832</v>
      </c>
      <c r="BC513" s="175">
        <f>100*BB513/$AI513</f>
        <v>3.92417264646032</v>
      </c>
      <c r="BD513" s="173">
        <f>IF(BC513&gt;$AI$8,1,0)</f>
        <v>0</v>
      </c>
      <c r="BE513" s="175">
        <f>IF($R513=BB$17,BC513,0)</f>
        <v>0</v>
      </c>
      <c r="BF513" s="173">
        <v>0</v>
      </c>
      <c r="BG513" s="175">
        <f>100*BF513/$AI513</f>
        <v>0</v>
      </c>
      <c r="BH513" s="173">
        <f>IF(BG513&gt;$AI$8,1,0)</f>
        <v>0</v>
      </c>
      <c r="BI513" s="175">
        <f>IF($R513=BF$17,BG513,0)</f>
        <v>0</v>
      </c>
      <c r="BJ513" s="173">
        <v>0</v>
      </c>
      <c r="BK513" s="175">
        <f>100*BJ513/$AI513</f>
        <v>0</v>
      </c>
      <c r="BL513" s="173">
        <f>IF(BK513&gt;$AI$8,1,0)</f>
        <v>0</v>
      </c>
      <c r="BM513" s="175">
        <f>IF($R513=BJ$17,BK513,0)</f>
        <v>0</v>
      </c>
      <c r="BN513" s="173">
        <v>0</v>
      </c>
      <c r="BO513" s="175">
        <f>100*BN513/$AI513</f>
        <v>0</v>
      </c>
      <c r="BP513" s="173">
        <f>IF(BO513&gt;$AI$8,1,0)</f>
        <v>0</v>
      </c>
      <c r="BQ513" s="175">
        <f>IF($R513=BN$17,BO513,0)</f>
        <v>0</v>
      </c>
      <c r="BR513" s="173">
        <v>0</v>
      </c>
      <c r="BS513" s="175">
        <f>100*BR513/$AI513</f>
        <v>0</v>
      </c>
      <c r="BT513" s="173">
        <f>IF(BS513&gt;$AI$8,1,0)</f>
        <v>0</v>
      </c>
      <c r="BU513" s="175">
        <f>IF($R513=BR$17,BS513,0)</f>
        <v>0</v>
      </c>
      <c r="BV513" s="173">
        <v>0</v>
      </c>
      <c r="BW513" s="175">
        <f>100*BV513/$AI513</f>
        <v>0</v>
      </c>
      <c r="BX513" s="173">
        <f>IF(BW513&gt;$AI$8,1,0)</f>
        <v>0</v>
      </c>
      <c r="BY513" s="175">
        <f>IF($R513=BV$17,BW513,0)</f>
        <v>0</v>
      </c>
      <c r="BZ513" s="173">
        <v>0</v>
      </c>
      <c r="CA513" s="175">
        <f>100*BZ513/$AI513</f>
        <v>0</v>
      </c>
      <c r="CB513" s="173">
        <f>IF(CA513&gt;$AI$8,1,0)</f>
        <v>0</v>
      </c>
      <c r="CC513" s="175">
        <f>IF($R513=BZ$17,CA513,0)</f>
        <v>0</v>
      </c>
      <c r="CD513" s="173">
        <v>0</v>
      </c>
      <c r="CE513" s="175">
        <f>100*CD513/$AI513</f>
        <v>0</v>
      </c>
      <c r="CF513" s="173">
        <f>IF(CE513&gt;$AI$8,1,0)</f>
        <v>0</v>
      </c>
      <c r="CG513" s="175">
        <f>IF($R513=CD$17,CE513,0)</f>
        <v>0</v>
      </c>
      <c r="CH513" s="173">
        <v>0</v>
      </c>
      <c r="CI513" s="175">
        <f>100*CH513/$AI513</f>
        <v>0</v>
      </c>
      <c r="CJ513" s="173">
        <f>IF(CI513&gt;$AI$8,1,0)</f>
        <v>0</v>
      </c>
      <c r="CK513" s="175">
        <f>IF($R513=CH$17,CI513,0)</f>
        <v>0</v>
      </c>
      <c r="CL513" s="173">
        <v>0</v>
      </c>
      <c r="CM513" s="173">
        <v>0</v>
      </c>
      <c r="CN513" s="176"/>
    </row>
    <row r="514" ht="15.75" customHeight="1">
      <c r="A514" t="s" s="179">
        <v>3434</v>
      </c>
      <c r="B514" t="s" s="180">
        <v>58</v>
      </c>
      <c r="C514" t="s" s="180">
        <v>3435</v>
      </c>
      <c r="D514" t="s" s="181">
        <v>60</v>
      </c>
      <c r="E514" t="s" s="188">
        <v>60</v>
      </c>
      <c r="F514" t="s" s="146">
        <v>46</v>
      </c>
      <c r="G514" t="s" s="146">
        <v>523</v>
      </c>
      <c r="H514" t="s" s="146">
        <v>3436</v>
      </c>
      <c r="I514" t="s" s="146">
        <v>64</v>
      </c>
      <c r="J514" t="s" s="146">
        <v>56</v>
      </c>
      <c r="K514" t="s" s="183">
        <f>_xlfn.IFS(Q514=0,O514,T514=1,R514,U514=1,AA514)</f>
        <v>27</v>
      </c>
      <c r="L514" s="189">
        <f>_xlfn.IFS(Q514=0,P514,T514=1,S514,U514=1,AB514)</f>
        <v>32.8817733990148</v>
      </c>
      <c r="M514" t="s" s="146">
        <f>IF(O514="Lab","over","under")</f>
        <v>3307</v>
      </c>
      <c r="N514" s="138"/>
      <c r="O514" t="s" s="184">
        <v>27</v>
      </c>
      <c r="P514" s="147">
        <f>AM514</f>
        <v>32.8817733990148</v>
      </c>
      <c r="Q514" s="145">
        <f>T514+U514+V514</f>
        <v>0</v>
      </c>
      <c r="R514" t="s" s="185">
        <v>32</v>
      </c>
      <c r="S514" s="147">
        <f>BI514</f>
        <v>30.8794015690567</v>
      </c>
      <c r="T514" s="138"/>
      <c r="U514" s="138"/>
      <c r="V514" s="138"/>
      <c r="W514" s="138"/>
      <c r="X514" t="s" s="146">
        <f>IF($A514=Y514,"ok","bad")</f>
        <v>2430</v>
      </c>
      <c r="Y514" t="s" s="146">
        <v>3434</v>
      </c>
      <c r="Z514" t="s" s="146">
        <v>3435</v>
      </c>
      <c r="AA514" t="s" s="186">
        <v>29</v>
      </c>
      <c r="AB514" s="141">
        <f>100*AC514</f>
        <v>16.6643861</v>
      </c>
      <c r="AC514" s="190">
        <v>0.166643861</v>
      </c>
      <c r="AD514" t="s" s="187">
        <v>28</v>
      </c>
      <c r="AE514" s="141">
        <v>10.6869184</v>
      </c>
      <c r="AF514" s="190">
        <v>0.106869184</v>
      </c>
      <c r="AG514" s="138"/>
      <c r="AH514" s="145">
        <v>69605</v>
      </c>
      <c r="AI514" s="145">
        <v>43848</v>
      </c>
      <c r="AJ514" s="145">
        <v>166</v>
      </c>
      <c r="AK514" s="145">
        <v>878</v>
      </c>
      <c r="AL514" s="145">
        <v>14418</v>
      </c>
      <c r="AM514" s="148">
        <f>100*AL514/$AI514</f>
        <v>32.8817733990148</v>
      </c>
      <c r="AN514" s="145">
        <f>IF(AM514&gt;$AI$8,1,0)</f>
        <v>0</v>
      </c>
      <c r="AO514" s="148">
        <f>IF($R514=AL$17,AM514,0)</f>
        <v>0</v>
      </c>
      <c r="AP514" s="145">
        <v>4686</v>
      </c>
      <c r="AQ514" s="148">
        <f>100*AP514/$AI514</f>
        <v>10.6869184455391</v>
      </c>
      <c r="AR514" s="145">
        <f>IF(AQ514&gt;$AI$8,1,0)</f>
        <v>0</v>
      </c>
      <c r="AS514" s="148">
        <f>IF($R514=AP$17,AQ514,0)</f>
        <v>0</v>
      </c>
      <c r="AT514" s="145">
        <v>7307</v>
      </c>
      <c r="AU514" s="148">
        <f>100*AT514/$AI514</f>
        <v>16.6643860609378</v>
      </c>
      <c r="AV514" s="145">
        <f>IF(AU514&gt;$AI$8,1,0)</f>
        <v>0</v>
      </c>
      <c r="AW514" s="148">
        <f>IF($R514=AT$17,AU514,0)</f>
        <v>0</v>
      </c>
      <c r="AX514" s="145">
        <v>3897</v>
      </c>
      <c r="AY514" s="148">
        <f>100*AX514/$AI514</f>
        <v>8.88752052545156</v>
      </c>
      <c r="AZ514" s="145">
        <f>IF(AY514&gt;$AI$8,1,0)</f>
        <v>0</v>
      </c>
      <c r="BA514" s="148">
        <f>IF($R514=AX$17,AY514,0)</f>
        <v>0</v>
      </c>
      <c r="BB514" s="145">
        <v>0</v>
      </c>
      <c r="BC514" s="148">
        <f>100*BB514/$AI514</f>
        <v>0</v>
      </c>
      <c r="BD514" s="145">
        <f>IF(BC514&gt;$AI$8,1,0)</f>
        <v>0</v>
      </c>
      <c r="BE514" s="148">
        <f>IF($R514=BB$17,BC514,0)</f>
        <v>0</v>
      </c>
      <c r="BF514" s="145">
        <v>13540</v>
      </c>
      <c r="BG514" s="148">
        <f>100*BF514/$AI514</f>
        <v>30.8794015690567</v>
      </c>
      <c r="BH514" s="145">
        <f>IF(BG514&gt;$AI$8,1,0)</f>
        <v>0</v>
      </c>
      <c r="BI514" s="148">
        <f>IF($R514=BF$17,BG514,0)</f>
        <v>30.8794015690567</v>
      </c>
      <c r="BJ514" s="145">
        <v>0</v>
      </c>
      <c r="BK514" s="148">
        <f>100*BJ514/$AI514</f>
        <v>0</v>
      </c>
      <c r="BL514" s="145">
        <f>IF(BK514&gt;$AI$8,1,0)</f>
        <v>0</v>
      </c>
      <c r="BM514" s="148">
        <f>IF($R514=BJ$17,BK514,0)</f>
        <v>0</v>
      </c>
      <c r="BN514" s="145">
        <v>0</v>
      </c>
      <c r="BO514" s="148">
        <f>100*BN514/$AI514</f>
        <v>0</v>
      </c>
      <c r="BP514" s="145">
        <f>IF(BO514&gt;$AI$8,1,0)</f>
        <v>0</v>
      </c>
      <c r="BQ514" s="148">
        <f>IF($R514=BN$17,BO514,0)</f>
        <v>0</v>
      </c>
      <c r="BR514" s="145">
        <v>0</v>
      </c>
      <c r="BS514" s="148">
        <f>100*BR514/$AI514</f>
        <v>0</v>
      </c>
      <c r="BT514" s="145">
        <f>IF(BS514&gt;$AI$8,1,0)</f>
        <v>0</v>
      </c>
      <c r="BU514" s="148">
        <f>IF($R514=BR$17,BS514,0)</f>
        <v>0</v>
      </c>
      <c r="BV514" s="145">
        <v>0</v>
      </c>
      <c r="BW514" s="148">
        <f>100*BV514/$AI514</f>
        <v>0</v>
      </c>
      <c r="BX514" s="145">
        <f>IF(BW514&gt;$AI$8,1,0)</f>
        <v>0</v>
      </c>
      <c r="BY514" s="148">
        <f>IF($R514=BV$17,BW514,0)</f>
        <v>0</v>
      </c>
      <c r="BZ514" s="145">
        <v>0</v>
      </c>
      <c r="CA514" s="148">
        <f>100*BZ514/$AI514</f>
        <v>0</v>
      </c>
      <c r="CB514" s="145">
        <f>IF(CA514&gt;$AI$8,1,0)</f>
        <v>0</v>
      </c>
      <c r="CC514" s="148">
        <f>IF($R514=BZ$17,CA514,0)</f>
        <v>0</v>
      </c>
      <c r="CD514" s="145">
        <v>0</v>
      </c>
      <c r="CE514" s="148">
        <f>100*CD514/$AI514</f>
        <v>0</v>
      </c>
      <c r="CF514" s="145">
        <f>IF(CE514&gt;$AI$8,1,0)</f>
        <v>0</v>
      </c>
      <c r="CG514" s="148">
        <f>IF($R514=CD$17,CE514,0)</f>
        <v>0</v>
      </c>
      <c r="CH514" s="196">
        <v>0</v>
      </c>
      <c r="CI514" s="148">
        <f>100*CH514/$AI514</f>
        <v>0</v>
      </c>
      <c r="CJ514" s="145">
        <f>IF(CI514&gt;$AI$8,1,0)</f>
        <v>0</v>
      </c>
      <c r="CK514" s="148">
        <f>IF($R514=CH$17,CI514,0)</f>
        <v>0</v>
      </c>
      <c r="CL514" s="145">
        <v>0</v>
      </c>
      <c r="CM514" s="145">
        <v>0</v>
      </c>
      <c r="CN514" s="149"/>
    </row>
    <row r="515" ht="20.7" customHeight="1">
      <c r="A515" t="s" s="179">
        <v>3437</v>
      </c>
      <c r="B515" t="s" s="180">
        <v>228</v>
      </c>
      <c r="C515" t="s" s="180">
        <v>1889</v>
      </c>
      <c r="D515" t="s" s="181">
        <v>230</v>
      </c>
      <c r="E515" t="s" s="182">
        <v>230</v>
      </c>
      <c r="F515" t="s" s="130">
        <v>46</v>
      </c>
      <c r="G515" t="s" s="130">
        <v>54</v>
      </c>
      <c r="H515" t="s" s="130">
        <v>3438</v>
      </c>
      <c r="I515" t="s" s="130">
        <v>49</v>
      </c>
      <c r="J515" t="s" s="130">
        <v>3439</v>
      </c>
      <c r="K515" t="s" s="183">
        <f>_xlfn.IFS(Q515=0,O515,T515=1,R515,U515=1,AA515)</f>
        <v>37</v>
      </c>
      <c r="L515" s="189">
        <f>_xlfn.IFS(Q515=0,P515,T515=1,S515,U515=1,AB515)</f>
        <v>38.0138901836487</v>
      </c>
      <c r="M515" t="s" s="130">
        <f>IF(O515="Lab","over","under")</f>
        <v>3307</v>
      </c>
      <c r="N515" s="169"/>
      <c r="O515" t="s" s="184">
        <v>37</v>
      </c>
      <c r="P515" s="131">
        <f>CA515</f>
        <v>38.0138901836487</v>
      </c>
      <c r="Q515" s="173">
        <f>T515+U515+V515</f>
        <v>0</v>
      </c>
      <c r="R515" t="s" s="185">
        <v>34</v>
      </c>
      <c r="S515" s="131">
        <f>BQ515</f>
        <v>20.5066654236972</v>
      </c>
      <c r="T515" s="169"/>
      <c r="U515" s="169"/>
      <c r="V515" s="169"/>
      <c r="W515" s="169"/>
      <c r="X515" t="s" s="130">
        <f>IF($A515=Y515,"ok","bad")</f>
        <v>2430</v>
      </c>
      <c r="Y515" t="s" s="130">
        <v>3437</v>
      </c>
      <c r="Z515" t="s" s="130">
        <v>1889</v>
      </c>
      <c r="AA515" t="s" s="186">
        <v>35</v>
      </c>
      <c r="AB515" s="125">
        <f>100*AC515</f>
        <v>18.7237811</v>
      </c>
      <c r="AC515" s="191">
        <v>0.187237811</v>
      </c>
      <c r="AD515" t="s" s="187">
        <v>2390</v>
      </c>
      <c r="AE515" s="125">
        <v>10.6600168</v>
      </c>
      <c r="AF515" s="191">
        <v>0.106600168</v>
      </c>
      <c r="AG515" s="169"/>
      <c r="AH515" s="173">
        <v>77058</v>
      </c>
      <c r="AI515" s="173">
        <v>42908</v>
      </c>
      <c r="AJ515" s="173">
        <v>181</v>
      </c>
      <c r="AK515" s="173">
        <v>7512</v>
      </c>
      <c r="AL515" s="173">
        <v>0</v>
      </c>
      <c r="AM515" s="175">
        <f>100*AL515/$AI515</f>
        <v>0</v>
      </c>
      <c r="AN515" s="173">
        <f>IF(AM515&gt;$AI$8,1,0)</f>
        <v>0</v>
      </c>
      <c r="AO515" s="175">
        <f>IF($R515=AL$17,AM515,0)</f>
        <v>0</v>
      </c>
      <c r="AP515" s="173">
        <v>0</v>
      </c>
      <c r="AQ515" s="175">
        <f>100*AP515/$AI515</f>
        <v>0</v>
      </c>
      <c r="AR515" s="173">
        <f>IF(AQ515&gt;$AI$8,1,0)</f>
        <v>0</v>
      </c>
      <c r="AS515" s="175">
        <f>IF($R515=AP$17,AQ515,0)</f>
        <v>0</v>
      </c>
      <c r="AT515" s="173">
        <v>0</v>
      </c>
      <c r="AU515" s="175">
        <f>100*AT515/$AI515</f>
        <v>0</v>
      </c>
      <c r="AV515" s="173">
        <f>IF(AU515&gt;$AI$8,1,0)</f>
        <v>0</v>
      </c>
      <c r="AW515" s="175">
        <f>IF($R515=AT$17,AU515,0)</f>
        <v>0</v>
      </c>
      <c r="AX515" s="173">
        <v>0</v>
      </c>
      <c r="AY515" s="175">
        <f>100*AX515/$AI515</f>
        <v>0</v>
      </c>
      <c r="AZ515" s="173">
        <f>IF(AY515&gt;$AI$8,1,0)</f>
        <v>0</v>
      </c>
      <c r="BA515" s="175">
        <f>IF($R515=AX$17,AY515,0)</f>
        <v>0</v>
      </c>
      <c r="BB515" s="173">
        <v>541</v>
      </c>
      <c r="BC515" s="175">
        <f>100*BB515/$AI515</f>
        <v>1.26083713992729</v>
      </c>
      <c r="BD515" s="173">
        <f>IF(BC515&gt;$AI$8,1,0)</f>
        <v>0</v>
      </c>
      <c r="BE515" s="175">
        <f>IF($R515=BB$17,BC515,0)</f>
        <v>0</v>
      </c>
      <c r="BF515" s="173">
        <v>0</v>
      </c>
      <c r="BG515" s="175">
        <f>100*BF515/$AI515</f>
        <v>0</v>
      </c>
      <c r="BH515" s="173">
        <f>IF(BG515&gt;$AI$8,1,0)</f>
        <v>0</v>
      </c>
      <c r="BI515" s="175">
        <f>IF($R515=BF$17,BG515,0)</f>
        <v>0</v>
      </c>
      <c r="BJ515" s="173">
        <v>0</v>
      </c>
      <c r="BK515" s="175">
        <f>100*BJ515/$AI515</f>
        <v>0</v>
      </c>
      <c r="BL515" s="173">
        <f>IF(BK515&gt;$AI$8,1,0)</f>
        <v>0</v>
      </c>
      <c r="BM515" s="175">
        <f>IF($R515=BJ$17,BK515,0)</f>
        <v>0</v>
      </c>
      <c r="BN515" s="173">
        <v>8799</v>
      </c>
      <c r="BO515" s="175">
        <f>100*BN515/$AI515</f>
        <v>20.5066654236972</v>
      </c>
      <c r="BP515" s="173">
        <f>IF(BO515&gt;$AI$8,1,0)</f>
        <v>0</v>
      </c>
      <c r="BQ515" s="175">
        <f>IF($R515=BN$17,BO515,0)</f>
        <v>20.5066654236972</v>
      </c>
      <c r="BR515" s="173">
        <v>8034</v>
      </c>
      <c r="BS515" s="175">
        <f>100*BR515/$AI515</f>
        <v>18.7237811130791</v>
      </c>
      <c r="BT515" s="173">
        <f>IF(BS515&gt;$AI$8,1,0)</f>
        <v>0</v>
      </c>
      <c r="BU515" s="175">
        <f>IF($R515=BR$17,BS515,0)</f>
        <v>0</v>
      </c>
      <c r="BV515" s="173">
        <v>1589</v>
      </c>
      <c r="BW515" s="175">
        <f>100*BV515/$AI515</f>
        <v>3.70327211708772</v>
      </c>
      <c r="BX515" s="173">
        <f>IF(BW515&gt;$AI$8,1,0)</f>
        <v>0</v>
      </c>
      <c r="BY515" s="175">
        <f>IF($R515=BV$17,BW515,0)</f>
        <v>0</v>
      </c>
      <c r="BZ515" s="173">
        <v>16311</v>
      </c>
      <c r="CA515" s="175">
        <f>100*BZ515/$AI515</f>
        <v>38.0138901836487</v>
      </c>
      <c r="CB515" s="173">
        <f>IF(CA515&gt;$AI$8,1,0)</f>
        <v>0</v>
      </c>
      <c r="CC515" s="175">
        <f>IF($R515=BZ$17,CA515,0)</f>
        <v>0</v>
      </c>
      <c r="CD515" s="173">
        <v>4574</v>
      </c>
      <c r="CE515" s="175">
        <f>100*CD515/$AI515</f>
        <v>10.6600167800876</v>
      </c>
      <c r="CF515" s="173">
        <f>IF(CE515&gt;$AI$8,1,0)</f>
        <v>0</v>
      </c>
      <c r="CG515" s="200">
        <f>IF($R515=CD$17,CE515,0)</f>
        <v>0</v>
      </c>
      <c r="CH515" s="201">
        <v>2693</v>
      </c>
      <c r="CI515" s="202">
        <f>100*CH515/$AI515</f>
        <v>6.27621888692085</v>
      </c>
      <c r="CJ515" s="173">
        <f>IF(CI515&gt;$AI$8,1,0)</f>
        <v>0</v>
      </c>
      <c r="CK515" s="175">
        <f>IF($R515=CH$17,CI515,0)</f>
        <v>0</v>
      </c>
      <c r="CL515" s="173">
        <v>0</v>
      </c>
      <c r="CM515" s="173">
        <v>0</v>
      </c>
      <c r="CN515" s="176"/>
    </row>
    <row r="516" ht="15.75" customHeight="1">
      <c r="A516" t="s" s="179">
        <v>3440</v>
      </c>
      <c r="B516" t="s" s="180">
        <v>75</v>
      </c>
      <c r="C516" t="s" s="180">
        <v>925</v>
      </c>
      <c r="D516" t="s" s="181">
        <v>78</v>
      </c>
      <c r="E516" t="s" s="188">
        <v>79</v>
      </c>
      <c r="F516" t="s" s="146">
        <v>80</v>
      </c>
      <c r="G516" t="s" s="146">
        <v>789</v>
      </c>
      <c r="H516" t="s" s="146">
        <v>3441</v>
      </c>
      <c r="I516" t="s" s="146">
        <v>64</v>
      </c>
      <c r="J516" t="s" s="146">
        <v>1762</v>
      </c>
      <c r="K516" t="s" s="183">
        <f>_xlfn.IFS(Q516=0,O516,T516=1,R516,U516=1,AA516)</f>
        <v>29</v>
      </c>
      <c r="L516" s="189">
        <f>_xlfn.IFS(Q516=0,P516,T516=1,S516,U516=1,AB516)</f>
        <v>37.9165520403485</v>
      </c>
      <c r="M516" t="s" s="146">
        <f>IF(O516="Lab","over","under")</f>
        <v>3307</v>
      </c>
      <c r="N516" s="138"/>
      <c r="O516" t="s" s="184">
        <v>29</v>
      </c>
      <c r="P516" s="147">
        <f>AU516</f>
        <v>37.9165520403485</v>
      </c>
      <c r="Q516" s="145">
        <f>T516+U516+V516</f>
        <v>0</v>
      </c>
      <c r="R516" t="s" s="185">
        <v>27</v>
      </c>
      <c r="S516" s="147">
        <f>AO516</f>
        <v>31.1563502980284</v>
      </c>
      <c r="T516" s="138"/>
      <c r="U516" s="138"/>
      <c r="V516" s="138"/>
      <c r="W516" s="138"/>
      <c r="X516" t="s" s="146">
        <f>IF($A516=Y516,"ok","bad")</f>
        <v>2430</v>
      </c>
      <c r="Y516" t="s" s="146">
        <v>3440</v>
      </c>
      <c r="Z516" t="s" s="146">
        <v>925</v>
      </c>
      <c r="AA516" t="s" s="186">
        <v>28</v>
      </c>
      <c r="AB516" s="141">
        <f>100*AC516</f>
        <v>15.2682256</v>
      </c>
      <c r="AC516" s="190">
        <v>0.152682256</v>
      </c>
      <c r="AD516" t="s" s="187">
        <v>2365</v>
      </c>
      <c r="AE516" s="141">
        <v>10.6281522</v>
      </c>
      <c r="AF516" s="190">
        <v>0.106281522</v>
      </c>
      <c r="AG516" s="138"/>
      <c r="AH516" s="145">
        <v>76513</v>
      </c>
      <c r="AI516" s="145">
        <v>54525</v>
      </c>
      <c r="AJ516" s="145">
        <v>172</v>
      </c>
      <c r="AK516" s="145">
        <v>3686</v>
      </c>
      <c r="AL516" s="145">
        <v>16988</v>
      </c>
      <c r="AM516" s="148">
        <f>100*AL516/$AI516</f>
        <v>31.1563502980284</v>
      </c>
      <c r="AN516" s="145">
        <f>IF(AM516&gt;$AI$8,1,0)</f>
        <v>0</v>
      </c>
      <c r="AO516" s="148">
        <f>IF($R516=AL$17,AM516,0)</f>
        <v>31.1563502980284</v>
      </c>
      <c r="AP516" s="145">
        <v>8325</v>
      </c>
      <c r="AQ516" s="148">
        <f>100*AP516/$AI516</f>
        <v>15.2682255845942</v>
      </c>
      <c r="AR516" s="145">
        <f>IF(AQ516&gt;$AI$8,1,0)</f>
        <v>0</v>
      </c>
      <c r="AS516" s="148">
        <f>IF($R516=AP$17,AQ516,0)</f>
        <v>0</v>
      </c>
      <c r="AT516" s="145">
        <v>20674</v>
      </c>
      <c r="AU516" s="148">
        <f>100*AT516/$AI516</f>
        <v>37.9165520403485</v>
      </c>
      <c r="AV516" s="145">
        <f>IF(AU516&gt;$AI$8,1,0)</f>
        <v>0</v>
      </c>
      <c r="AW516" s="148">
        <f>IF($R516=AT$17,AU516,0)</f>
        <v>0</v>
      </c>
      <c r="AX516" s="145">
        <v>5795</v>
      </c>
      <c r="AY516" s="148">
        <f>100*AX516/$AI516</f>
        <v>10.6281522237506</v>
      </c>
      <c r="AZ516" s="145">
        <f>IF(AY516&gt;$AI$8,1,0)</f>
        <v>0</v>
      </c>
      <c r="BA516" s="148">
        <f>IF($R516=AX$17,AY516,0)</f>
        <v>0</v>
      </c>
      <c r="BB516" s="145">
        <v>1745</v>
      </c>
      <c r="BC516" s="148">
        <f>100*BB516/$AI516</f>
        <v>3.20036680421825</v>
      </c>
      <c r="BD516" s="145">
        <f>IF(BC516&gt;$AI$8,1,0)</f>
        <v>0</v>
      </c>
      <c r="BE516" s="148">
        <f>IF($R516=BB$17,BC516,0)</f>
        <v>0</v>
      </c>
      <c r="BF516" s="145">
        <v>0</v>
      </c>
      <c r="BG516" s="148">
        <f>100*BF516/$AI516</f>
        <v>0</v>
      </c>
      <c r="BH516" s="145">
        <f>IF(BG516&gt;$AI$8,1,0)</f>
        <v>0</v>
      </c>
      <c r="BI516" s="148">
        <f>IF($R516=BF$17,BG516,0)</f>
        <v>0</v>
      </c>
      <c r="BJ516" s="145">
        <v>0</v>
      </c>
      <c r="BK516" s="148">
        <f>100*BJ516/$AI516</f>
        <v>0</v>
      </c>
      <c r="BL516" s="145">
        <f>IF(BK516&gt;$AI$8,1,0)</f>
        <v>0</v>
      </c>
      <c r="BM516" s="148">
        <f>IF($R516=BJ$17,BK516,0)</f>
        <v>0</v>
      </c>
      <c r="BN516" s="145">
        <v>0</v>
      </c>
      <c r="BO516" s="148">
        <f>100*BN516/$AI516</f>
        <v>0</v>
      </c>
      <c r="BP516" s="145">
        <f>IF(BO516&gt;$AI$8,1,0)</f>
        <v>0</v>
      </c>
      <c r="BQ516" s="148">
        <f>IF($R516=BN$17,BO516,0)</f>
        <v>0</v>
      </c>
      <c r="BR516" s="145">
        <v>0</v>
      </c>
      <c r="BS516" s="148">
        <f>100*BR516/$AI516</f>
        <v>0</v>
      </c>
      <c r="BT516" s="145">
        <f>IF(BS516&gt;$AI$8,1,0)</f>
        <v>0</v>
      </c>
      <c r="BU516" s="148">
        <f>IF($R516=BR$17,BS516,0)</f>
        <v>0</v>
      </c>
      <c r="BV516" s="145">
        <v>0</v>
      </c>
      <c r="BW516" s="148">
        <f>100*BV516/$AI516</f>
        <v>0</v>
      </c>
      <c r="BX516" s="145">
        <f>IF(BW516&gt;$AI$8,1,0)</f>
        <v>0</v>
      </c>
      <c r="BY516" s="148">
        <f>IF($R516=BV$17,BW516,0)</f>
        <v>0</v>
      </c>
      <c r="BZ516" s="145">
        <v>0</v>
      </c>
      <c r="CA516" s="148">
        <f>100*BZ516/$AI516</f>
        <v>0</v>
      </c>
      <c r="CB516" s="145">
        <f>IF(CA516&gt;$AI$8,1,0)</f>
        <v>0</v>
      </c>
      <c r="CC516" s="148">
        <f>IF($R516=BZ$17,CA516,0)</f>
        <v>0</v>
      </c>
      <c r="CD516" s="145">
        <v>0</v>
      </c>
      <c r="CE516" s="148">
        <f>100*CD516/$AI516</f>
        <v>0</v>
      </c>
      <c r="CF516" s="145">
        <f>IF(CE516&gt;$AI$8,1,0)</f>
        <v>0</v>
      </c>
      <c r="CG516" s="148">
        <f>IF($R516=CD$17,CE516,0)</f>
        <v>0</v>
      </c>
      <c r="CH516" s="204">
        <v>0</v>
      </c>
      <c r="CI516" s="148">
        <f>100*CH516/$AI516</f>
        <v>0</v>
      </c>
      <c r="CJ516" s="145">
        <f>IF(CI516&gt;$AI$8,1,0)</f>
        <v>0</v>
      </c>
      <c r="CK516" s="148">
        <f>IF($R516=CH$17,CI516,0)</f>
        <v>0</v>
      </c>
      <c r="CL516" s="145">
        <v>727</v>
      </c>
      <c r="CM516" s="145">
        <v>0</v>
      </c>
      <c r="CN516" s="149"/>
    </row>
    <row r="517" ht="19.95" customHeight="1">
      <c r="A517" t="s" s="179">
        <v>3442</v>
      </c>
      <c r="B517" t="s" s="180">
        <v>197</v>
      </c>
      <c r="C517" t="s" s="180">
        <v>1953</v>
      </c>
      <c r="D517" t="s" s="181">
        <v>200</v>
      </c>
      <c r="E517" t="s" s="182">
        <v>79</v>
      </c>
      <c r="F517" t="s" s="130">
        <v>46</v>
      </c>
      <c r="G517" t="s" s="130">
        <v>575</v>
      </c>
      <c r="H517" t="s" s="130">
        <v>341</v>
      </c>
      <c r="I517" t="s" s="130">
        <v>64</v>
      </c>
      <c r="J517" t="s" s="130">
        <v>56</v>
      </c>
      <c r="K517" t="s" s="183">
        <f>_xlfn.IFS(Q517=0,O517,T517=1,R517,U517=1,AA517)</f>
        <v>27</v>
      </c>
      <c r="L517" s="189">
        <f>_xlfn.IFS(Q517=0,P517,T517=1,S517,U517=1,AB517)</f>
        <v>34.2942460089583</v>
      </c>
      <c r="M517" t="s" s="130">
        <f>IF(O517="Lab","over","under")</f>
        <v>3307</v>
      </c>
      <c r="N517" s="169"/>
      <c r="O517" t="s" s="184">
        <v>27</v>
      </c>
      <c r="P517" s="131">
        <f>AM517</f>
        <v>34.2942460089583</v>
      </c>
      <c r="Q517" s="173">
        <f>T517+U517+V517</f>
        <v>0</v>
      </c>
      <c r="R517" t="s" s="185">
        <v>28</v>
      </c>
      <c r="S517" s="131">
        <f>AS517</f>
        <v>30.2515217640979</v>
      </c>
      <c r="T517" s="169"/>
      <c r="U517" s="169"/>
      <c r="V517" s="169"/>
      <c r="W517" s="169"/>
      <c r="X517" t="s" s="130">
        <f>IF($A517=Y517,"ok","bad")</f>
        <v>2430</v>
      </c>
      <c r="Y517" t="s" s="130">
        <v>3442</v>
      </c>
      <c r="Z517" t="s" s="130">
        <v>1953</v>
      </c>
      <c r="AA517" t="s" s="186">
        <v>2365</v>
      </c>
      <c r="AB517" s="125">
        <f>100*AC517</f>
        <v>17.918533</v>
      </c>
      <c r="AC517" s="191">
        <v>0.17918533</v>
      </c>
      <c r="AD517" t="s" s="187">
        <v>29</v>
      </c>
      <c r="AE517" s="125">
        <v>10.6255503</v>
      </c>
      <c r="AF517" s="191">
        <v>0.106255503</v>
      </c>
      <c r="AG517" s="169"/>
      <c r="AH517" s="173">
        <v>77600</v>
      </c>
      <c r="AI517" s="173">
        <v>52242</v>
      </c>
      <c r="AJ517" s="173">
        <v>119</v>
      </c>
      <c r="AK517" s="173">
        <v>2112</v>
      </c>
      <c r="AL517" s="173">
        <v>17916</v>
      </c>
      <c r="AM517" s="175">
        <f>100*AL517/$AI517</f>
        <v>34.2942460089583</v>
      </c>
      <c r="AN517" s="173">
        <f>IF(AM517&gt;$AI$8,1,0)</f>
        <v>0</v>
      </c>
      <c r="AO517" s="175">
        <f>IF($R517=AL$17,AM517,0)</f>
        <v>0</v>
      </c>
      <c r="AP517" s="173">
        <v>15804</v>
      </c>
      <c r="AQ517" s="175">
        <f>100*AP517/$AI517</f>
        <v>30.2515217640979</v>
      </c>
      <c r="AR517" s="173">
        <f>IF(AQ517&gt;$AI$8,1,0)</f>
        <v>0</v>
      </c>
      <c r="AS517" s="175">
        <f>IF($R517=AP$17,AQ517,0)</f>
        <v>30.2515217640979</v>
      </c>
      <c r="AT517" s="173">
        <v>5551</v>
      </c>
      <c r="AU517" s="175">
        <f>100*AT517/$AI517</f>
        <v>10.6255503234945</v>
      </c>
      <c r="AV517" s="173">
        <f>IF(AU517&gt;$AI$8,1,0)</f>
        <v>0</v>
      </c>
      <c r="AW517" s="175">
        <f>IF($R517=AT$17,AU517,0)</f>
        <v>0</v>
      </c>
      <c r="AX517" s="173">
        <v>9361</v>
      </c>
      <c r="AY517" s="175">
        <f>100*AX517/$AI517</f>
        <v>17.9185329811263</v>
      </c>
      <c r="AZ517" s="173">
        <f>IF(AY517&gt;$AI$8,1,0)</f>
        <v>0</v>
      </c>
      <c r="BA517" s="175">
        <f>IF($R517=AX$17,AY517,0)</f>
        <v>0</v>
      </c>
      <c r="BB517" s="173">
        <v>2925</v>
      </c>
      <c r="BC517" s="175">
        <f>100*BB517/$AI517</f>
        <v>5.59894337889055</v>
      </c>
      <c r="BD517" s="173">
        <f>IF(BC517&gt;$AI$8,1,0)</f>
        <v>0</v>
      </c>
      <c r="BE517" s="175">
        <f>IF($R517=BB$17,BC517,0)</f>
        <v>0</v>
      </c>
      <c r="BF517" s="173">
        <v>0</v>
      </c>
      <c r="BG517" s="175">
        <f>100*BF517/$AI517</f>
        <v>0</v>
      </c>
      <c r="BH517" s="173">
        <f>IF(BG517&gt;$AI$8,1,0)</f>
        <v>0</v>
      </c>
      <c r="BI517" s="175">
        <f>IF($R517=BF$17,BG517,0)</f>
        <v>0</v>
      </c>
      <c r="BJ517" s="173">
        <v>0</v>
      </c>
      <c r="BK517" s="175">
        <f>100*BJ517/$AI517</f>
        <v>0</v>
      </c>
      <c r="BL517" s="173">
        <f>IF(BK517&gt;$AI$8,1,0)</f>
        <v>0</v>
      </c>
      <c r="BM517" s="175">
        <f>IF($R517=BJ$17,BK517,0)</f>
        <v>0</v>
      </c>
      <c r="BN517" s="173">
        <v>0</v>
      </c>
      <c r="BO517" s="175">
        <f>100*BN517/$AI517</f>
        <v>0</v>
      </c>
      <c r="BP517" s="173">
        <f>IF(BO517&gt;$AI$8,1,0)</f>
        <v>0</v>
      </c>
      <c r="BQ517" s="175">
        <f>IF($R517=BN$17,BO517,0)</f>
        <v>0</v>
      </c>
      <c r="BR517" s="173">
        <v>0</v>
      </c>
      <c r="BS517" s="175">
        <f>100*BR517/$AI517</f>
        <v>0</v>
      </c>
      <c r="BT517" s="173">
        <f>IF(BS517&gt;$AI$8,1,0)</f>
        <v>0</v>
      </c>
      <c r="BU517" s="175">
        <f>IF($R517=BR$17,BS517,0)</f>
        <v>0</v>
      </c>
      <c r="BV517" s="173">
        <v>0</v>
      </c>
      <c r="BW517" s="175">
        <f>100*BV517/$AI517</f>
        <v>0</v>
      </c>
      <c r="BX517" s="173">
        <f>IF(BW517&gt;$AI$8,1,0)</f>
        <v>0</v>
      </c>
      <c r="BY517" s="175">
        <f>IF($R517=BV$17,BW517,0)</f>
        <v>0</v>
      </c>
      <c r="BZ517" s="173">
        <v>0</v>
      </c>
      <c r="CA517" s="175">
        <f>100*BZ517/$AI517</f>
        <v>0</v>
      </c>
      <c r="CB517" s="173">
        <f>IF(CA517&gt;$AI$8,1,0)</f>
        <v>0</v>
      </c>
      <c r="CC517" s="175">
        <f>IF($R517=BZ$17,CA517,0)</f>
        <v>0</v>
      </c>
      <c r="CD517" s="173">
        <v>0</v>
      </c>
      <c r="CE517" s="175">
        <f>100*CD517/$AI517</f>
        <v>0</v>
      </c>
      <c r="CF517" s="173">
        <f>IF(CE517&gt;$AI$8,1,0)</f>
        <v>0</v>
      </c>
      <c r="CG517" s="175">
        <f>IF($R517=CD$17,CE517,0)</f>
        <v>0</v>
      </c>
      <c r="CH517" s="173">
        <v>0</v>
      </c>
      <c r="CI517" s="175">
        <f>100*CH517/$AI517</f>
        <v>0</v>
      </c>
      <c r="CJ517" s="173">
        <f>IF(CI517&gt;$AI$8,1,0)</f>
        <v>0</v>
      </c>
      <c r="CK517" s="175">
        <f>IF($R517=CH$17,CI517,0)</f>
        <v>0</v>
      </c>
      <c r="CL517" s="173">
        <v>0</v>
      </c>
      <c r="CM517" s="173">
        <v>0</v>
      </c>
      <c r="CN517" s="176"/>
    </row>
    <row r="518" ht="15.75" customHeight="1">
      <c r="A518" t="s" s="179">
        <v>3443</v>
      </c>
      <c r="B518" t="s" s="180">
        <v>75</v>
      </c>
      <c r="C518" t="s" s="180">
        <v>352</v>
      </c>
      <c r="D518" t="s" s="181">
        <v>78</v>
      </c>
      <c r="E518" t="s" s="188">
        <v>79</v>
      </c>
      <c r="F518" t="s" s="146">
        <v>80</v>
      </c>
      <c r="G518" t="s" s="146">
        <v>996</v>
      </c>
      <c r="H518" t="s" s="146">
        <v>498</v>
      </c>
      <c r="I518" t="s" s="146">
        <v>64</v>
      </c>
      <c r="J518" t="s" s="146">
        <v>56</v>
      </c>
      <c r="K518" t="s" s="183">
        <f>_xlfn.IFS(Q518=0,O518,T518=1,R518,U518=1,AA518)</f>
        <v>27</v>
      </c>
      <c r="L518" s="189">
        <f>_xlfn.IFS(Q518=0,P518,T518=1,S518,U518=1,AB518)</f>
        <v>32.7806469149225</v>
      </c>
      <c r="M518" t="s" s="146">
        <f>IF(O518="Lab","over","under")</f>
        <v>3307</v>
      </c>
      <c r="N518" s="138"/>
      <c r="O518" t="s" s="184">
        <v>27</v>
      </c>
      <c r="P518" s="147">
        <f>AM518</f>
        <v>32.7806469149225</v>
      </c>
      <c r="Q518" s="145">
        <f>T518+U518+V518</f>
        <v>0</v>
      </c>
      <c r="R518" t="s" s="185">
        <v>28</v>
      </c>
      <c r="S518" s="147">
        <f>AS518</f>
        <v>29.0902628222552</v>
      </c>
      <c r="T518" s="138"/>
      <c r="U518" s="138"/>
      <c r="V518" s="138"/>
      <c r="W518" s="138"/>
      <c r="X518" t="s" s="146">
        <f>IF($A518=Y518,"ok","bad")</f>
        <v>2430</v>
      </c>
      <c r="Y518" t="s" s="146">
        <v>3443</v>
      </c>
      <c r="Z518" t="s" s="146">
        <v>352</v>
      </c>
      <c r="AA518" t="s" s="186">
        <v>2365</v>
      </c>
      <c r="AB518" s="141">
        <f>100*AC518</f>
        <v>21.4564995</v>
      </c>
      <c r="AC518" s="190">
        <v>0.214564995</v>
      </c>
      <c r="AD518" t="s" s="187">
        <v>29</v>
      </c>
      <c r="AE518" s="141">
        <v>10.6237063</v>
      </c>
      <c r="AF518" s="190">
        <v>0.106237063</v>
      </c>
      <c r="AG518" s="138"/>
      <c r="AH518" s="145">
        <v>76854</v>
      </c>
      <c r="AI518" s="145">
        <v>47827</v>
      </c>
      <c r="AJ518" s="145">
        <v>186</v>
      </c>
      <c r="AK518" s="145">
        <v>1765</v>
      </c>
      <c r="AL518" s="145">
        <v>15678</v>
      </c>
      <c r="AM518" s="148">
        <f>100*AL518/$AI518</f>
        <v>32.7806469149225</v>
      </c>
      <c r="AN518" s="145">
        <f>IF(AM518&gt;$AI$8,1,0)</f>
        <v>0</v>
      </c>
      <c r="AO518" s="148">
        <f>IF($R518=AL$17,AM518,0)</f>
        <v>0</v>
      </c>
      <c r="AP518" s="145">
        <v>13913</v>
      </c>
      <c r="AQ518" s="148">
        <f>100*AP518/$AI518</f>
        <v>29.0902628222552</v>
      </c>
      <c r="AR518" s="145">
        <f>IF(AQ518&gt;$AI$8,1,0)</f>
        <v>0</v>
      </c>
      <c r="AS518" s="148">
        <f>IF($R518=AP$17,AQ518,0)</f>
        <v>29.0902628222552</v>
      </c>
      <c r="AT518" s="145">
        <v>5081</v>
      </c>
      <c r="AU518" s="148">
        <f>100*AT518/$AI518</f>
        <v>10.6237062746984</v>
      </c>
      <c r="AV518" s="145">
        <f>IF(AU518&gt;$AI$8,1,0)</f>
        <v>0</v>
      </c>
      <c r="AW518" s="148">
        <f>IF($R518=AT$17,AU518,0)</f>
        <v>0</v>
      </c>
      <c r="AX518" s="145">
        <v>10262</v>
      </c>
      <c r="AY518" s="148">
        <f>100*AX518/$AI518</f>
        <v>21.4564994668284</v>
      </c>
      <c r="AZ518" s="145">
        <f>IF(AY518&gt;$AI$8,1,0)</f>
        <v>0</v>
      </c>
      <c r="BA518" s="148">
        <f>IF($R518=AX$17,AY518,0)</f>
        <v>0</v>
      </c>
      <c r="BB518" s="145">
        <v>2185</v>
      </c>
      <c r="BC518" s="148">
        <f>100*BB518/$AI518</f>
        <v>4.56854914587994</v>
      </c>
      <c r="BD518" s="145">
        <f>IF(BC518&gt;$AI$8,1,0)</f>
        <v>0</v>
      </c>
      <c r="BE518" s="148">
        <f>IF($R518=BB$17,BC518,0)</f>
        <v>0</v>
      </c>
      <c r="BF518" s="145">
        <v>0</v>
      </c>
      <c r="BG518" s="148">
        <f>100*BF518/$AI518</f>
        <v>0</v>
      </c>
      <c r="BH518" s="145">
        <f>IF(BG518&gt;$AI$8,1,0)</f>
        <v>0</v>
      </c>
      <c r="BI518" s="148">
        <f>IF($R518=BF$17,BG518,0)</f>
        <v>0</v>
      </c>
      <c r="BJ518" s="145">
        <v>0</v>
      </c>
      <c r="BK518" s="148">
        <f>100*BJ518/$AI518</f>
        <v>0</v>
      </c>
      <c r="BL518" s="145">
        <f>IF(BK518&gt;$AI$8,1,0)</f>
        <v>0</v>
      </c>
      <c r="BM518" s="148">
        <f>IF($R518=BJ$17,BK518,0)</f>
        <v>0</v>
      </c>
      <c r="BN518" s="145">
        <v>0</v>
      </c>
      <c r="BO518" s="148">
        <f>100*BN518/$AI518</f>
        <v>0</v>
      </c>
      <c r="BP518" s="145">
        <f>IF(BO518&gt;$AI$8,1,0)</f>
        <v>0</v>
      </c>
      <c r="BQ518" s="148">
        <f>IF($R518=BN$17,BO518,0)</f>
        <v>0</v>
      </c>
      <c r="BR518" s="145">
        <v>0</v>
      </c>
      <c r="BS518" s="148">
        <f>100*BR518/$AI518</f>
        <v>0</v>
      </c>
      <c r="BT518" s="145">
        <f>IF(BS518&gt;$AI$8,1,0)</f>
        <v>0</v>
      </c>
      <c r="BU518" s="148">
        <f>IF($R518=BR$17,BS518,0)</f>
        <v>0</v>
      </c>
      <c r="BV518" s="145">
        <v>0</v>
      </c>
      <c r="BW518" s="148">
        <f>100*BV518/$AI518</f>
        <v>0</v>
      </c>
      <c r="BX518" s="145">
        <f>IF(BW518&gt;$AI$8,1,0)</f>
        <v>0</v>
      </c>
      <c r="BY518" s="148">
        <f>IF($R518=BV$17,BW518,0)</f>
        <v>0</v>
      </c>
      <c r="BZ518" s="145">
        <v>0</v>
      </c>
      <c r="CA518" s="148">
        <f>100*BZ518/$AI518</f>
        <v>0</v>
      </c>
      <c r="CB518" s="145">
        <f>IF(CA518&gt;$AI$8,1,0)</f>
        <v>0</v>
      </c>
      <c r="CC518" s="148">
        <f>IF($R518=BZ$17,CA518,0)</f>
        <v>0</v>
      </c>
      <c r="CD518" s="145">
        <v>0</v>
      </c>
      <c r="CE518" s="148">
        <f>100*CD518/$AI518</f>
        <v>0</v>
      </c>
      <c r="CF518" s="145">
        <f>IF(CE518&gt;$AI$8,1,0)</f>
        <v>0</v>
      </c>
      <c r="CG518" s="148">
        <f>IF($R518=CD$17,CE518,0)</f>
        <v>0</v>
      </c>
      <c r="CH518" s="145">
        <v>0</v>
      </c>
      <c r="CI518" s="148">
        <f>100*CH518/$AI518</f>
        <v>0</v>
      </c>
      <c r="CJ518" s="145">
        <f>IF(CI518&gt;$AI$8,1,0)</f>
        <v>0</v>
      </c>
      <c r="CK518" s="148">
        <f>IF($R518=CH$17,CI518,0)</f>
        <v>0</v>
      </c>
      <c r="CL518" s="145">
        <v>0</v>
      </c>
      <c r="CM518" s="145">
        <v>0</v>
      </c>
      <c r="CN518" s="149"/>
    </row>
    <row r="519" ht="15.75" customHeight="1">
      <c r="A519" t="s" s="179">
        <v>3444</v>
      </c>
      <c r="B519" t="s" s="180">
        <v>75</v>
      </c>
      <c r="C519" t="s" s="180">
        <v>3445</v>
      </c>
      <c r="D519" t="s" s="181">
        <v>78</v>
      </c>
      <c r="E519" t="s" s="182">
        <v>79</v>
      </c>
      <c r="F519" t="s" s="130">
        <v>46</v>
      </c>
      <c r="G519" t="s" s="130">
        <v>1436</v>
      </c>
      <c r="H519" t="s" s="130">
        <v>1038</v>
      </c>
      <c r="I519" t="s" s="130">
        <v>64</v>
      </c>
      <c r="J519" t="s" s="130">
        <v>56</v>
      </c>
      <c r="K519" t="s" s="183">
        <f>_xlfn.IFS(Q519=0,O519,T519=1,R519,U519=1,AA519)</f>
        <v>27</v>
      </c>
      <c r="L519" s="189">
        <f>_xlfn.IFS(Q519=0,P519,T519=1,S519,U519=1,AB519)</f>
        <v>38.3366737443693</v>
      </c>
      <c r="M519" t="s" s="130">
        <f>IF(O519="Lab","over","under")</f>
        <v>3307</v>
      </c>
      <c r="N519" s="169"/>
      <c r="O519" t="s" s="184">
        <v>27</v>
      </c>
      <c r="P519" s="131">
        <f>AM519</f>
        <v>38.3366737443693</v>
      </c>
      <c r="Q519" s="173">
        <f>T519+U519+V519</f>
        <v>0</v>
      </c>
      <c r="R519" t="s" s="185">
        <v>29</v>
      </c>
      <c r="S519" s="131">
        <f>AW519</f>
        <v>21.5089397336932</v>
      </c>
      <c r="T519" s="169"/>
      <c r="U519" s="169"/>
      <c r="V519" s="169"/>
      <c r="W519" s="169"/>
      <c r="X519" t="s" s="130">
        <f>IF($A519=Y519,"ok","bad")</f>
        <v>2430</v>
      </c>
      <c r="Y519" t="s" s="130">
        <v>3444</v>
      </c>
      <c r="Z519" t="s" s="130">
        <v>3445</v>
      </c>
      <c r="AA519" t="s" s="186">
        <v>28</v>
      </c>
      <c r="AB519" s="125">
        <f>100*AC519</f>
        <v>20.7171631</v>
      </c>
      <c r="AC519" s="191">
        <v>0.207171631</v>
      </c>
      <c r="AD519" t="s" s="187">
        <v>31</v>
      </c>
      <c r="AE519" s="125">
        <v>10.4716925</v>
      </c>
      <c r="AF519" s="191">
        <v>0.104716925</v>
      </c>
      <c r="AG519" s="169"/>
      <c r="AH519" s="173">
        <v>75385</v>
      </c>
      <c r="AI519" s="173">
        <v>50393</v>
      </c>
      <c r="AJ519" s="173">
        <v>471</v>
      </c>
      <c r="AK519" s="173">
        <v>8480</v>
      </c>
      <c r="AL519" s="173">
        <v>19319</v>
      </c>
      <c r="AM519" s="175">
        <f>100*AL519/$AI519</f>
        <v>38.3366737443693</v>
      </c>
      <c r="AN519" s="173">
        <f>IF(AM519&gt;$AI$8,1,0)</f>
        <v>0</v>
      </c>
      <c r="AO519" s="175">
        <f>IF($R519=AL$17,AM519,0)</f>
        <v>0</v>
      </c>
      <c r="AP519" s="173">
        <v>10440</v>
      </c>
      <c r="AQ519" s="175">
        <f>100*AP519/$AI519</f>
        <v>20.7171630980493</v>
      </c>
      <c r="AR519" s="173">
        <f>IF(AQ519&gt;$AI$8,1,0)</f>
        <v>0</v>
      </c>
      <c r="AS519" s="175">
        <f>IF($R519=AP$17,AQ519,0)</f>
        <v>0</v>
      </c>
      <c r="AT519" s="173">
        <v>10839</v>
      </c>
      <c r="AU519" s="175">
        <f>100*AT519/$AI519</f>
        <v>21.5089397336932</v>
      </c>
      <c r="AV519" s="173">
        <f>IF(AU519&gt;$AI$8,1,0)</f>
        <v>0</v>
      </c>
      <c r="AW519" s="175">
        <f>IF($R519=AT$17,AU519,0)</f>
        <v>21.5089397336932</v>
      </c>
      <c r="AX519" s="173">
        <v>0</v>
      </c>
      <c r="AY519" s="175">
        <f>100*AX519/$AI519</f>
        <v>0</v>
      </c>
      <c r="AZ519" s="173">
        <f>IF(AY519&gt;$AI$8,1,0)</f>
        <v>0</v>
      </c>
      <c r="BA519" s="175">
        <f>IF($R519=AX$17,AY519,0)</f>
        <v>0</v>
      </c>
      <c r="BB519" s="173">
        <v>5277</v>
      </c>
      <c r="BC519" s="175">
        <f>100*BB519/$AI519</f>
        <v>10.4716924969738</v>
      </c>
      <c r="BD519" s="173">
        <f>IF(BC519&gt;$AI$8,1,0)</f>
        <v>0</v>
      </c>
      <c r="BE519" s="175">
        <f>IF($R519=BB$17,BC519,0)</f>
        <v>0</v>
      </c>
      <c r="BF519" s="173">
        <v>0</v>
      </c>
      <c r="BG519" s="175">
        <f>100*BF519/$AI519</f>
        <v>0</v>
      </c>
      <c r="BH519" s="173">
        <f>IF(BG519&gt;$AI$8,1,0)</f>
        <v>0</v>
      </c>
      <c r="BI519" s="175">
        <f>IF($R519=BF$17,BG519,0)</f>
        <v>0</v>
      </c>
      <c r="BJ519" s="173">
        <v>0</v>
      </c>
      <c r="BK519" s="175">
        <f>100*BJ519/$AI519</f>
        <v>0</v>
      </c>
      <c r="BL519" s="173">
        <f>IF(BK519&gt;$AI$8,1,0)</f>
        <v>0</v>
      </c>
      <c r="BM519" s="175">
        <f>IF($R519=BJ$17,BK519,0)</f>
        <v>0</v>
      </c>
      <c r="BN519" s="173">
        <v>0</v>
      </c>
      <c r="BO519" s="175">
        <f>100*BN519/$AI519</f>
        <v>0</v>
      </c>
      <c r="BP519" s="173">
        <f>IF(BO519&gt;$AI$8,1,0)</f>
        <v>0</v>
      </c>
      <c r="BQ519" s="175">
        <f>IF($R519=BN$17,BO519,0)</f>
        <v>0</v>
      </c>
      <c r="BR519" s="173">
        <v>0</v>
      </c>
      <c r="BS519" s="175">
        <f>100*BR519/$AI519</f>
        <v>0</v>
      </c>
      <c r="BT519" s="173">
        <f>IF(BS519&gt;$AI$8,1,0)</f>
        <v>0</v>
      </c>
      <c r="BU519" s="175">
        <f>IF($R519=BR$17,BS519,0)</f>
        <v>0</v>
      </c>
      <c r="BV519" s="173">
        <v>0</v>
      </c>
      <c r="BW519" s="175">
        <f>100*BV519/$AI519</f>
        <v>0</v>
      </c>
      <c r="BX519" s="173">
        <f>IF(BW519&gt;$AI$8,1,0)</f>
        <v>0</v>
      </c>
      <c r="BY519" s="175">
        <f>IF($R519=BV$17,BW519,0)</f>
        <v>0</v>
      </c>
      <c r="BZ519" s="173">
        <v>0</v>
      </c>
      <c r="CA519" s="175">
        <f>100*BZ519/$AI519</f>
        <v>0</v>
      </c>
      <c r="CB519" s="173">
        <f>IF(CA519&gt;$AI$8,1,0)</f>
        <v>0</v>
      </c>
      <c r="CC519" s="175">
        <f>IF($R519=BZ$17,CA519,0)</f>
        <v>0</v>
      </c>
      <c r="CD519" s="173">
        <v>0</v>
      </c>
      <c r="CE519" s="175">
        <f>100*CD519/$AI519</f>
        <v>0</v>
      </c>
      <c r="CF519" s="173">
        <f>IF(CE519&gt;$AI$8,1,0)</f>
        <v>0</v>
      </c>
      <c r="CG519" s="175">
        <f>IF($R519=CD$17,CE519,0)</f>
        <v>0</v>
      </c>
      <c r="CH519" s="173">
        <v>0</v>
      </c>
      <c r="CI519" s="175">
        <f>100*CH519/$AI519</f>
        <v>0</v>
      </c>
      <c r="CJ519" s="173">
        <f>IF(CI519&gt;$AI$8,1,0)</f>
        <v>0</v>
      </c>
      <c r="CK519" s="175">
        <f>IF($R519=CH$17,CI519,0)</f>
        <v>0</v>
      </c>
      <c r="CL519" s="173">
        <v>574</v>
      </c>
      <c r="CM519" s="173">
        <v>0</v>
      </c>
      <c r="CN519" s="176"/>
    </row>
    <row r="520" ht="19.95" customHeight="1">
      <c r="A520" t="s" s="179">
        <v>3446</v>
      </c>
      <c r="B520" t="s" s="180">
        <v>197</v>
      </c>
      <c r="C520" t="s" s="180">
        <v>1823</v>
      </c>
      <c r="D520" t="s" s="181">
        <v>200</v>
      </c>
      <c r="E520" t="s" s="188">
        <v>79</v>
      </c>
      <c r="F520" t="s" s="146">
        <v>46</v>
      </c>
      <c r="G520" t="s" s="146">
        <v>187</v>
      </c>
      <c r="H520" t="s" s="146">
        <v>1824</v>
      </c>
      <c r="I520" t="s" s="146">
        <v>49</v>
      </c>
      <c r="J520" t="s" s="146">
        <v>56</v>
      </c>
      <c r="K520" t="s" s="183">
        <f>_xlfn.IFS(Q520=0,O520,T520=1,R520,U520=1,AA520)</f>
        <v>27</v>
      </c>
      <c r="L520" s="189">
        <f>_xlfn.IFS(Q520=0,P520,T520=1,S520,U520=1,AB520)</f>
        <v>34.1020070555877</v>
      </c>
      <c r="M520" t="s" s="146">
        <f>IF(O520="Lab","over","under")</f>
        <v>3307</v>
      </c>
      <c r="N520" s="138"/>
      <c r="O520" t="s" s="184">
        <v>27</v>
      </c>
      <c r="P520" s="147">
        <f>AM520</f>
        <v>34.1020070555877</v>
      </c>
      <c r="Q520" s="145">
        <f>T520+U520+V520</f>
        <v>0</v>
      </c>
      <c r="R520" t="s" s="185">
        <v>28</v>
      </c>
      <c r="S520" s="147">
        <f>AS520</f>
        <v>26.5142606581229</v>
      </c>
      <c r="T520" s="138"/>
      <c r="U520" s="138"/>
      <c r="V520" s="138"/>
      <c r="W520" s="138"/>
      <c r="X520" t="s" s="146">
        <f>IF($A520=Y520,"ok","bad")</f>
        <v>2430</v>
      </c>
      <c r="Y520" t="s" s="146">
        <v>3446</v>
      </c>
      <c r="Z520" t="s" s="146">
        <v>1823</v>
      </c>
      <c r="AA520" t="s" s="186">
        <v>29</v>
      </c>
      <c r="AB520" s="141">
        <f>100*AC520</f>
        <v>23.5684532</v>
      </c>
      <c r="AC520" s="190">
        <v>0.235684532</v>
      </c>
      <c r="AD520" t="s" s="187">
        <v>2365</v>
      </c>
      <c r="AE520" s="141">
        <v>10.4338987</v>
      </c>
      <c r="AF520" s="190">
        <v>0.104338987</v>
      </c>
      <c r="AG520" s="138"/>
      <c r="AH520" s="145">
        <v>71802</v>
      </c>
      <c r="AI520" s="145">
        <v>50173</v>
      </c>
      <c r="AJ520" s="145">
        <v>174</v>
      </c>
      <c r="AK520" s="145">
        <v>3807</v>
      </c>
      <c r="AL520" s="145">
        <v>17110</v>
      </c>
      <c r="AM520" s="148">
        <f>100*AL520/$AI520</f>
        <v>34.1020070555877</v>
      </c>
      <c r="AN520" s="145">
        <f>IF(AM520&gt;$AI$8,1,0)</f>
        <v>0</v>
      </c>
      <c r="AO520" s="148">
        <f>IF($R520=AL$17,AM520,0)</f>
        <v>0</v>
      </c>
      <c r="AP520" s="145">
        <v>13303</v>
      </c>
      <c r="AQ520" s="148">
        <f>100*AP520/$AI520</f>
        <v>26.5142606581229</v>
      </c>
      <c r="AR520" s="145">
        <f>IF(AQ520&gt;$AI$8,1,0)</f>
        <v>0</v>
      </c>
      <c r="AS520" s="148">
        <f>IF($R520=AP$17,AQ520,0)</f>
        <v>26.5142606581229</v>
      </c>
      <c r="AT520" s="145">
        <v>11825</v>
      </c>
      <c r="AU520" s="148">
        <f>100*AT520/$AI520</f>
        <v>23.5684531520938</v>
      </c>
      <c r="AV520" s="145">
        <f>IF(AU520&gt;$AI$8,1,0)</f>
        <v>0</v>
      </c>
      <c r="AW520" s="148">
        <f>IF($R520=AT$17,AU520,0)</f>
        <v>0</v>
      </c>
      <c r="AX520" s="145">
        <v>5235</v>
      </c>
      <c r="AY520" s="148">
        <f>100*AX520/$AI520</f>
        <v>10.4338987104618</v>
      </c>
      <c r="AZ520" s="145">
        <f>IF(AY520&gt;$AI$8,1,0)</f>
        <v>0</v>
      </c>
      <c r="BA520" s="148">
        <f>IF($R520=AX$17,AY520,0)</f>
        <v>0</v>
      </c>
      <c r="BB520" s="145">
        <v>2115</v>
      </c>
      <c r="BC520" s="148">
        <f>100*BB520/$AI520</f>
        <v>4.21541466525821</v>
      </c>
      <c r="BD520" s="145">
        <f>IF(BC520&gt;$AI$8,1,0)</f>
        <v>0</v>
      </c>
      <c r="BE520" s="148">
        <f>IF($R520=BB$17,BC520,0)</f>
        <v>0</v>
      </c>
      <c r="BF520" s="145">
        <v>0</v>
      </c>
      <c r="BG520" s="148">
        <f>100*BF520/$AI520</f>
        <v>0</v>
      </c>
      <c r="BH520" s="145">
        <f>IF(BG520&gt;$AI$8,1,0)</f>
        <v>0</v>
      </c>
      <c r="BI520" s="148">
        <f>IF($R520=BF$17,BG520,0)</f>
        <v>0</v>
      </c>
      <c r="BJ520" s="145">
        <v>0</v>
      </c>
      <c r="BK520" s="148">
        <f>100*BJ520/$AI520</f>
        <v>0</v>
      </c>
      <c r="BL520" s="145">
        <f>IF(BK520&gt;$AI$8,1,0)</f>
        <v>0</v>
      </c>
      <c r="BM520" s="148">
        <f>IF($R520=BJ$17,BK520,0)</f>
        <v>0</v>
      </c>
      <c r="BN520" s="145">
        <v>0</v>
      </c>
      <c r="BO520" s="148">
        <f>100*BN520/$AI520</f>
        <v>0</v>
      </c>
      <c r="BP520" s="145">
        <f>IF(BO520&gt;$AI$8,1,0)</f>
        <v>0</v>
      </c>
      <c r="BQ520" s="148">
        <f>IF($R520=BN$17,BO520,0)</f>
        <v>0</v>
      </c>
      <c r="BR520" s="145">
        <v>0</v>
      </c>
      <c r="BS520" s="148">
        <f>100*BR520/$AI520</f>
        <v>0</v>
      </c>
      <c r="BT520" s="145">
        <f>IF(BS520&gt;$AI$8,1,0)</f>
        <v>0</v>
      </c>
      <c r="BU520" s="148">
        <f>IF($R520=BR$17,BS520,0)</f>
        <v>0</v>
      </c>
      <c r="BV520" s="145">
        <v>0</v>
      </c>
      <c r="BW520" s="148">
        <f>100*BV520/$AI520</f>
        <v>0</v>
      </c>
      <c r="BX520" s="145">
        <f>IF(BW520&gt;$AI$8,1,0)</f>
        <v>0</v>
      </c>
      <c r="BY520" s="148">
        <f>IF($R520=BV$17,BW520,0)</f>
        <v>0</v>
      </c>
      <c r="BZ520" s="145">
        <v>0</v>
      </c>
      <c r="CA520" s="148">
        <f>100*BZ520/$AI520</f>
        <v>0</v>
      </c>
      <c r="CB520" s="145">
        <f>IF(CA520&gt;$AI$8,1,0)</f>
        <v>0</v>
      </c>
      <c r="CC520" s="148">
        <f>IF($R520=BZ$17,CA520,0)</f>
        <v>0</v>
      </c>
      <c r="CD520" s="145">
        <v>0</v>
      </c>
      <c r="CE520" s="148">
        <f>100*CD520/$AI520</f>
        <v>0</v>
      </c>
      <c r="CF520" s="145">
        <f>IF(CE520&gt;$AI$8,1,0)</f>
        <v>0</v>
      </c>
      <c r="CG520" s="148">
        <f>IF($R520=CD$17,CE520,0)</f>
        <v>0</v>
      </c>
      <c r="CH520" s="145">
        <v>0</v>
      </c>
      <c r="CI520" s="148">
        <f>100*CH520/$AI520</f>
        <v>0</v>
      </c>
      <c r="CJ520" s="145">
        <f>IF(CI520&gt;$AI$8,1,0)</f>
        <v>0</v>
      </c>
      <c r="CK520" s="148">
        <f>IF($R520=CH$17,CI520,0)</f>
        <v>0</v>
      </c>
      <c r="CL520" s="145">
        <v>0</v>
      </c>
      <c r="CM520" s="145">
        <v>0</v>
      </c>
      <c r="CN520" s="149"/>
    </row>
    <row r="521" ht="15.75" customHeight="1">
      <c r="A521" t="s" s="179">
        <v>3447</v>
      </c>
      <c r="B521" t="s" s="180">
        <v>90</v>
      </c>
      <c r="C521" t="s" s="180">
        <v>3448</v>
      </c>
      <c r="D521" t="s" s="181">
        <v>93</v>
      </c>
      <c r="E521" t="s" s="182">
        <v>79</v>
      </c>
      <c r="F521" t="s" s="130">
        <v>46</v>
      </c>
      <c r="G521" t="s" s="130">
        <v>3449</v>
      </c>
      <c r="H521" t="s" s="130">
        <v>3450</v>
      </c>
      <c r="I521" t="s" s="130">
        <v>64</v>
      </c>
      <c r="J521" t="s" s="130">
        <v>56</v>
      </c>
      <c r="K521" t="s" s="183">
        <f>_xlfn.IFS(Q521=0,O521,T521=1,R521,U521=1,AA521)</f>
        <v>27</v>
      </c>
      <c r="L521" s="189">
        <f>_xlfn.IFS(Q521=0,P521,T521=1,S521,U521=1,AB521)</f>
        <v>37.9243988873223</v>
      </c>
      <c r="M521" t="s" s="130">
        <f>IF(O521="Lab","over","under")</f>
        <v>3307</v>
      </c>
      <c r="N521" s="169"/>
      <c r="O521" t="s" s="184">
        <v>27</v>
      </c>
      <c r="P521" s="131">
        <f>AM521</f>
        <v>37.9243988873223</v>
      </c>
      <c r="Q521" s="173">
        <f>T521+U521+V521</f>
        <v>0</v>
      </c>
      <c r="R521" t="s" s="185">
        <v>28</v>
      </c>
      <c r="S521" s="131">
        <f>AS521</f>
        <v>32.0999885683801</v>
      </c>
      <c r="T521" s="169"/>
      <c r="U521" s="169"/>
      <c r="V521" s="169"/>
      <c r="W521" s="169"/>
      <c r="X521" t="s" s="130">
        <f>IF($A521=Y521,"ok","bad")</f>
        <v>2430</v>
      </c>
      <c r="Y521" t="s" s="130">
        <v>3447</v>
      </c>
      <c r="Z521" t="s" s="130">
        <v>3448</v>
      </c>
      <c r="AA521" t="s" s="186">
        <v>2365</v>
      </c>
      <c r="AB521" s="125">
        <f>100*AC521</f>
        <v>12.2204016</v>
      </c>
      <c r="AC521" s="191">
        <v>0.122204016</v>
      </c>
      <c r="AD521" t="s" s="187">
        <v>29</v>
      </c>
      <c r="AE521" s="125">
        <v>10.345616</v>
      </c>
      <c r="AF521" s="191">
        <v>0.10345616</v>
      </c>
      <c r="AG521" s="169"/>
      <c r="AH521" s="173">
        <v>74284</v>
      </c>
      <c r="AI521" s="173">
        <v>52486</v>
      </c>
      <c r="AJ521" s="173">
        <v>155</v>
      </c>
      <c r="AK521" s="173">
        <v>3057</v>
      </c>
      <c r="AL521" s="173">
        <v>19905</v>
      </c>
      <c r="AM521" s="175">
        <f>100*AL521/$AI521</f>
        <v>37.9243988873223</v>
      </c>
      <c r="AN521" s="173">
        <f>IF(AM521&gt;$AI$8,1,0)</f>
        <v>0</v>
      </c>
      <c r="AO521" s="175">
        <f>IF($R521=AL$17,AM521,0)</f>
        <v>0</v>
      </c>
      <c r="AP521" s="173">
        <v>16848</v>
      </c>
      <c r="AQ521" s="175">
        <f>100*AP521/$AI521</f>
        <v>32.0999885683801</v>
      </c>
      <c r="AR521" s="173">
        <f>IF(AQ521&gt;$AI$8,1,0)</f>
        <v>0</v>
      </c>
      <c r="AS521" s="175">
        <f>IF($R521=AP$17,AQ521,0)</f>
        <v>32.0999885683801</v>
      </c>
      <c r="AT521" s="173">
        <v>5430</v>
      </c>
      <c r="AU521" s="175">
        <f>100*AT521/$AI521</f>
        <v>10.3456159737835</v>
      </c>
      <c r="AV521" s="173">
        <f>IF(AU521&gt;$AI$8,1,0)</f>
        <v>0</v>
      </c>
      <c r="AW521" s="175">
        <f>IF($R521=AT$17,AU521,0)</f>
        <v>0</v>
      </c>
      <c r="AX521" s="173">
        <v>6414</v>
      </c>
      <c r="AY521" s="175">
        <f>100*AX521/$AI521</f>
        <v>12.2204016309111</v>
      </c>
      <c r="AZ521" s="173">
        <f>IF(AY521&gt;$AI$8,1,0)</f>
        <v>0</v>
      </c>
      <c r="BA521" s="175">
        <f>IF($R521=AX$17,AY521,0)</f>
        <v>0</v>
      </c>
      <c r="BB521" s="173">
        <v>2278</v>
      </c>
      <c r="BC521" s="175">
        <f>100*BB521/$AI521</f>
        <v>4.3402050070495</v>
      </c>
      <c r="BD521" s="173">
        <f>IF(BC521&gt;$AI$8,1,0)</f>
        <v>0</v>
      </c>
      <c r="BE521" s="175">
        <f>IF($R521=BB$17,BC521,0)</f>
        <v>0</v>
      </c>
      <c r="BF521" s="173">
        <v>0</v>
      </c>
      <c r="BG521" s="175">
        <f>100*BF521/$AI521</f>
        <v>0</v>
      </c>
      <c r="BH521" s="173">
        <f>IF(BG521&gt;$AI$8,1,0)</f>
        <v>0</v>
      </c>
      <c r="BI521" s="175">
        <f>IF($R521=BF$17,BG521,0)</f>
        <v>0</v>
      </c>
      <c r="BJ521" s="173">
        <v>0</v>
      </c>
      <c r="BK521" s="175">
        <f>100*BJ521/$AI521</f>
        <v>0</v>
      </c>
      <c r="BL521" s="173">
        <f>IF(BK521&gt;$AI$8,1,0)</f>
        <v>0</v>
      </c>
      <c r="BM521" s="175">
        <f>IF($R521=BJ$17,BK521,0)</f>
        <v>0</v>
      </c>
      <c r="BN521" s="173">
        <v>0</v>
      </c>
      <c r="BO521" s="175">
        <f>100*BN521/$AI521</f>
        <v>0</v>
      </c>
      <c r="BP521" s="173">
        <f>IF(BO521&gt;$AI$8,1,0)</f>
        <v>0</v>
      </c>
      <c r="BQ521" s="175">
        <f>IF($R521=BN$17,BO521,0)</f>
        <v>0</v>
      </c>
      <c r="BR521" s="173">
        <v>0</v>
      </c>
      <c r="BS521" s="175">
        <f>100*BR521/$AI521</f>
        <v>0</v>
      </c>
      <c r="BT521" s="173">
        <f>IF(BS521&gt;$AI$8,1,0)</f>
        <v>0</v>
      </c>
      <c r="BU521" s="175">
        <f>IF($R521=BR$17,BS521,0)</f>
        <v>0</v>
      </c>
      <c r="BV521" s="173">
        <v>0</v>
      </c>
      <c r="BW521" s="175">
        <f>100*BV521/$AI521</f>
        <v>0</v>
      </c>
      <c r="BX521" s="173">
        <f>IF(BW521&gt;$AI$8,1,0)</f>
        <v>0</v>
      </c>
      <c r="BY521" s="175">
        <f>IF($R521=BV$17,BW521,0)</f>
        <v>0</v>
      </c>
      <c r="BZ521" s="173">
        <v>0</v>
      </c>
      <c r="CA521" s="175">
        <f>100*BZ521/$AI521</f>
        <v>0</v>
      </c>
      <c r="CB521" s="173">
        <f>IF(CA521&gt;$AI$8,1,0)</f>
        <v>0</v>
      </c>
      <c r="CC521" s="175">
        <f>IF($R521=BZ$17,CA521,0)</f>
        <v>0</v>
      </c>
      <c r="CD521" s="173">
        <v>0</v>
      </c>
      <c r="CE521" s="175">
        <f>100*CD521/$AI521</f>
        <v>0</v>
      </c>
      <c r="CF521" s="173">
        <f>IF(CE521&gt;$AI$8,1,0)</f>
        <v>0</v>
      </c>
      <c r="CG521" s="175">
        <f>IF($R521=CD$17,CE521,0)</f>
        <v>0</v>
      </c>
      <c r="CH521" s="173">
        <v>0</v>
      </c>
      <c r="CI521" s="175">
        <f>100*CH521/$AI521</f>
        <v>0</v>
      </c>
      <c r="CJ521" s="173">
        <f>IF(CI521&gt;$AI$8,1,0)</f>
        <v>0</v>
      </c>
      <c r="CK521" s="175">
        <f>IF($R521=CH$17,CI521,0)</f>
        <v>0</v>
      </c>
      <c r="CL521" s="173">
        <v>0</v>
      </c>
      <c r="CM521" s="173">
        <v>0</v>
      </c>
      <c r="CN521" s="176"/>
    </row>
    <row r="522" ht="15.75" customHeight="1">
      <c r="A522" t="s" s="179">
        <v>3451</v>
      </c>
      <c r="B522" t="s" s="180">
        <v>84</v>
      </c>
      <c r="C522" t="s" s="180">
        <v>3452</v>
      </c>
      <c r="D522" t="s" s="181">
        <v>86</v>
      </c>
      <c r="E522" t="s" s="188">
        <v>79</v>
      </c>
      <c r="F522" t="s" s="146">
        <v>46</v>
      </c>
      <c r="G522" t="s" s="146">
        <v>105</v>
      </c>
      <c r="H522" t="s" s="146">
        <v>1443</v>
      </c>
      <c r="I522" t="s" s="146">
        <v>49</v>
      </c>
      <c r="J522" t="s" s="146">
        <v>56</v>
      </c>
      <c r="K522" t="s" s="183">
        <f>_xlfn.IFS(Q522=0,O522,T522=1,R522,U522=1,AA522)</f>
        <v>27</v>
      </c>
      <c r="L522" s="189">
        <f>_xlfn.IFS(Q522=0,P522,T522=1,S522,U522=1,AB522)</f>
        <v>40.2648712935153</v>
      </c>
      <c r="M522" t="s" s="146">
        <f>IF(O522="Lab","over","under")</f>
        <v>3307</v>
      </c>
      <c r="N522" s="138"/>
      <c r="O522" t="s" s="184">
        <v>27</v>
      </c>
      <c r="P522" s="147">
        <f>AM522</f>
        <v>40.2648712935153</v>
      </c>
      <c r="Q522" s="145">
        <f>T522+U522+V522</f>
        <v>0</v>
      </c>
      <c r="R522" t="s" s="185">
        <v>28</v>
      </c>
      <c r="S522" s="147">
        <f>AS522</f>
        <v>22.1330806910036</v>
      </c>
      <c r="T522" s="138"/>
      <c r="U522" s="138"/>
      <c r="V522" s="138"/>
      <c r="W522" s="138"/>
      <c r="X522" t="s" s="146">
        <f>IF($A522=Y522,"ok","bad")</f>
        <v>2430</v>
      </c>
      <c r="Y522" t="s" s="146">
        <v>3451</v>
      </c>
      <c r="Z522" t="s" s="146">
        <v>3452</v>
      </c>
      <c r="AA522" t="s" s="186">
        <v>2365</v>
      </c>
      <c r="AB522" s="141">
        <f>100*AC522</f>
        <v>19.0610575</v>
      </c>
      <c r="AC522" s="190">
        <v>0.190610575</v>
      </c>
      <c r="AD522" t="s" s="187">
        <v>29</v>
      </c>
      <c r="AE522" s="141">
        <v>10.3428813</v>
      </c>
      <c r="AF522" s="190">
        <v>0.103428813</v>
      </c>
      <c r="AG522" s="138"/>
      <c r="AH522" s="145">
        <v>76624</v>
      </c>
      <c r="AI522" s="145">
        <v>49609</v>
      </c>
      <c r="AJ522" s="145">
        <v>177</v>
      </c>
      <c r="AK522" s="145">
        <v>8995</v>
      </c>
      <c r="AL522" s="145">
        <v>19975</v>
      </c>
      <c r="AM522" s="148">
        <f>100*AL522/$AI522</f>
        <v>40.2648712935153</v>
      </c>
      <c r="AN522" s="145">
        <f>IF(AM522&gt;$AI$8,1,0)</f>
        <v>0</v>
      </c>
      <c r="AO522" s="148">
        <f>IF($R522=AL$17,AM522,0)</f>
        <v>0</v>
      </c>
      <c r="AP522" s="145">
        <v>10980</v>
      </c>
      <c r="AQ522" s="148">
        <f>100*AP522/$AI522</f>
        <v>22.1330806910036</v>
      </c>
      <c r="AR522" s="145">
        <f>IF(AQ522&gt;$AI$8,1,0)</f>
        <v>0</v>
      </c>
      <c r="AS522" s="148">
        <f>IF($R522=AP$17,AQ522,0)</f>
        <v>22.1330806910036</v>
      </c>
      <c r="AT522" s="145">
        <v>5131</v>
      </c>
      <c r="AU522" s="148">
        <f>100*AT522/$AI522</f>
        <v>10.3428813320164</v>
      </c>
      <c r="AV522" s="145">
        <f>IF(AU522&gt;$AI$8,1,0)</f>
        <v>0</v>
      </c>
      <c r="AW522" s="148">
        <f>IF($R522=AT$17,AU522,0)</f>
        <v>0</v>
      </c>
      <c r="AX522" s="145">
        <v>9456</v>
      </c>
      <c r="AY522" s="148">
        <f>100*AX522/$AI522</f>
        <v>19.0610574694108</v>
      </c>
      <c r="AZ522" s="145">
        <f>IF(AY522&gt;$AI$8,1,0)</f>
        <v>0</v>
      </c>
      <c r="BA522" s="148">
        <f>IF($R522=AX$17,AY522,0)</f>
        <v>0</v>
      </c>
      <c r="BB522" s="145">
        <v>3828</v>
      </c>
      <c r="BC522" s="148">
        <f>100*BB522/$AI522</f>
        <v>7.71634179281985</v>
      </c>
      <c r="BD522" s="145">
        <f>IF(BC522&gt;$AI$8,1,0)</f>
        <v>0</v>
      </c>
      <c r="BE522" s="148">
        <f>IF($R522=BB$17,BC522,0)</f>
        <v>0</v>
      </c>
      <c r="BF522" s="145">
        <v>0</v>
      </c>
      <c r="BG522" s="148">
        <f>100*BF522/$AI522</f>
        <v>0</v>
      </c>
      <c r="BH522" s="145">
        <f>IF(BG522&gt;$AI$8,1,0)</f>
        <v>0</v>
      </c>
      <c r="BI522" s="148">
        <f>IF($R522=BF$17,BG522,0)</f>
        <v>0</v>
      </c>
      <c r="BJ522" s="145">
        <v>0</v>
      </c>
      <c r="BK522" s="148">
        <f>100*BJ522/$AI522</f>
        <v>0</v>
      </c>
      <c r="BL522" s="145">
        <f>IF(BK522&gt;$AI$8,1,0)</f>
        <v>0</v>
      </c>
      <c r="BM522" s="148">
        <f>IF($R522=BJ$17,BK522,0)</f>
        <v>0</v>
      </c>
      <c r="BN522" s="145">
        <v>0</v>
      </c>
      <c r="BO522" s="148">
        <f>100*BN522/$AI522</f>
        <v>0</v>
      </c>
      <c r="BP522" s="145">
        <f>IF(BO522&gt;$AI$8,1,0)</f>
        <v>0</v>
      </c>
      <c r="BQ522" s="148">
        <f>IF($R522=BN$17,BO522,0)</f>
        <v>0</v>
      </c>
      <c r="BR522" s="145">
        <v>0</v>
      </c>
      <c r="BS522" s="148">
        <f>100*BR522/$AI522</f>
        <v>0</v>
      </c>
      <c r="BT522" s="145">
        <f>IF(BS522&gt;$AI$8,1,0)</f>
        <v>0</v>
      </c>
      <c r="BU522" s="148">
        <f>IF($R522=BR$17,BS522,0)</f>
        <v>0</v>
      </c>
      <c r="BV522" s="145">
        <v>0</v>
      </c>
      <c r="BW522" s="148">
        <f>100*BV522/$AI522</f>
        <v>0</v>
      </c>
      <c r="BX522" s="145">
        <f>IF(BW522&gt;$AI$8,1,0)</f>
        <v>0</v>
      </c>
      <c r="BY522" s="148">
        <f>IF($R522=BV$17,BW522,0)</f>
        <v>0</v>
      </c>
      <c r="BZ522" s="145">
        <v>0</v>
      </c>
      <c r="CA522" s="148">
        <f>100*BZ522/$AI522</f>
        <v>0</v>
      </c>
      <c r="CB522" s="145">
        <f>IF(CA522&gt;$AI$8,1,0)</f>
        <v>0</v>
      </c>
      <c r="CC522" s="148">
        <f>IF($R522=BZ$17,CA522,0)</f>
        <v>0</v>
      </c>
      <c r="CD522" s="145">
        <v>0</v>
      </c>
      <c r="CE522" s="148">
        <f>100*CD522/$AI522</f>
        <v>0</v>
      </c>
      <c r="CF522" s="145">
        <f>IF(CE522&gt;$AI$8,1,0)</f>
        <v>0</v>
      </c>
      <c r="CG522" s="148">
        <f>IF($R522=CD$17,CE522,0)</f>
        <v>0</v>
      </c>
      <c r="CH522" s="145">
        <v>0</v>
      </c>
      <c r="CI522" s="148">
        <f>100*CH522/$AI522</f>
        <v>0</v>
      </c>
      <c r="CJ522" s="145">
        <f>IF(CI522&gt;$AI$8,1,0)</f>
        <v>0</v>
      </c>
      <c r="CK522" s="148">
        <f>IF($R522=CH$17,CI522,0)</f>
        <v>0</v>
      </c>
      <c r="CL522" s="145">
        <v>0</v>
      </c>
      <c r="CM522" s="145">
        <v>0</v>
      </c>
      <c r="CN522" s="149"/>
    </row>
    <row r="523" ht="15.75" customHeight="1">
      <c r="A523" t="s" s="179">
        <v>3453</v>
      </c>
      <c r="B523" t="s" s="180">
        <v>75</v>
      </c>
      <c r="C523" t="s" s="180">
        <v>2268</v>
      </c>
      <c r="D523" t="s" s="181">
        <v>78</v>
      </c>
      <c r="E523" t="s" s="182">
        <v>79</v>
      </c>
      <c r="F523" t="s" s="130">
        <v>46</v>
      </c>
      <c r="G523" t="s" s="130">
        <v>290</v>
      </c>
      <c r="H523" t="s" s="130">
        <v>3454</v>
      </c>
      <c r="I523" t="s" s="130">
        <v>49</v>
      </c>
      <c r="J523" t="s" s="130">
        <v>56</v>
      </c>
      <c r="K523" t="s" s="183">
        <f>_xlfn.IFS(Q523=0,O523,T523=1,R523,U523=1,AA523)</f>
        <v>27</v>
      </c>
      <c r="L523" s="189">
        <f>_xlfn.IFS(Q523=0,P523,T523=1,S523,U523=1,AB523)</f>
        <v>36.4297396454935</v>
      </c>
      <c r="M523" t="s" s="130">
        <f>IF(O523="Lab","over","under")</f>
        <v>3307</v>
      </c>
      <c r="N523" s="169"/>
      <c r="O523" t="s" s="184">
        <v>27</v>
      </c>
      <c r="P523" s="131">
        <f>AM523</f>
        <v>36.4297396454935</v>
      </c>
      <c r="Q523" s="173">
        <f>T523+U523+V523</f>
        <v>0</v>
      </c>
      <c r="R523" t="s" s="185">
        <v>28</v>
      </c>
      <c r="S523" s="131">
        <f>AS523</f>
        <v>22.1588648720329</v>
      </c>
      <c r="T523" s="169"/>
      <c r="U523" s="169"/>
      <c r="V523" s="169"/>
      <c r="W523" s="169"/>
      <c r="X523" t="s" s="130">
        <f>IF($A523=Y523,"ok","bad")</f>
        <v>2430</v>
      </c>
      <c r="Y523" t="s" s="130">
        <v>3453</v>
      </c>
      <c r="Z523" t="s" s="130">
        <v>2268</v>
      </c>
      <c r="AA523" t="s" s="186">
        <v>29</v>
      </c>
      <c r="AB523" s="125">
        <f>100*AC523</f>
        <v>21.0825266</v>
      </c>
      <c r="AC523" s="191">
        <v>0.210825266</v>
      </c>
      <c r="AD523" t="s" s="187">
        <v>2365</v>
      </c>
      <c r="AE523" s="125">
        <v>10.299253</v>
      </c>
      <c r="AF523" s="191">
        <v>0.10299253</v>
      </c>
      <c r="AG523" s="169"/>
      <c r="AH523" s="173">
        <v>73334</v>
      </c>
      <c r="AI523" s="173">
        <v>45246</v>
      </c>
      <c r="AJ523" s="173">
        <v>173</v>
      </c>
      <c r="AK523" s="173">
        <v>6457</v>
      </c>
      <c r="AL523" s="173">
        <v>16483</v>
      </c>
      <c r="AM523" s="175">
        <f>100*AL523/$AI523</f>
        <v>36.4297396454935</v>
      </c>
      <c r="AN523" s="173">
        <f>IF(AM523&gt;$AI$8,1,0)</f>
        <v>0</v>
      </c>
      <c r="AO523" s="175">
        <f>IF($R523=AL$17,AM523,0)</f>
        <v>0</v>
      </c>
      <c r="AP523" s="173">
        <v>10026</v>
      </c>
      <c r="AQ523" s="175">
        <f>100*AP523/$AI523</f>
        <v>22.1588648720329</v>
      </c>
      <c r="AR523" s="173">
        <f>IF(AQ523&gt;$AI$8,1,0)</f>
        <v>0</v>
      </c>
      <c r="AS523" s="175">
        <f>IF($R523=AP$17,AQ523,0)</f>
        <v>22.1588648720329</v>
      </c>
      <c r="AT523" s="173">
        <v>9539</v>
      </c>
      <c r="AU523" s="175">
        <f>100*AT523/$AI523</f>
        <v>21.0825266321885</v>
      </c>
      <c r="AV523" s="173">
        <f>IF(AU523&gt;$AI$8,1,0)</f>
        <v>0</v>
      </c>
      <c r="AW523" s="175">
        <f>IF($R523=AT$17,AU523,0)</f>
        <v>0</v>
      </c>
      <c r="AX523" s="173">
        <v>4660</v>
      </c>
      <c r="AY523" s="175">
        <f>100*AX523/$AI523</f>
        <v>10.2992529726385</v>
      </c>
      <c r="AZ523" s="173">
        <f>IF(AY523&gt;$AI$8,1,0)</f>
        <v>0</v>
      </c>
      <c r="BA523" s="175">
        <f>IF($R523=AX$17,AY523,0)</f>
        <v>0</v>
      </c>
      <c r="BB523" s="173">
        <v>2288</v>
      </c>
      <c r="BC523" s="175">
        <f>100*BB523/$AI523</f>
        <v>5.05680060115811</v>
      </c>
      <c r="BD523" s="173">
        <f>IF(BC523&gt;$AI$8,1,0)</f>
        <v>0</v>
      </c>
      <c r="BE523" s="175">
        <f>IF($R523=BB$17,BC523,0)</f>
        <v>0</v>
      </c>
      <c r="BF523" s="173">
        <v>0</v>
      </c>
      <c r="BG523" s="175">
        <f>100*BF523/$AI523</f>
        <v>0</v>
      </c>
      <c r="BH523" s="173">
        <f>IF(BG523&gt;$AI$8,1,0)</f>
        <v>0</v>
      </c>
      <c r="BI523" s="175">
        <f>IF($R523=BF$17,BG523,0)</f>
        <v>0</v>
      </c>
      <c r="BJ523" s="173">
        <v>0</v>
      </c>
      <c r="BK523" s="175">
        <f>100*BJ523/$AI523</f>
        <v>0</v>
      </c>
      <c r="BL523" s="173">
        <f>IF(BK523&gt;$AI$8,1,0)</f>
        <v>0</v>
      </c>
      <c r="BM523" s="175">
        <f>IF($R523=BJ$17,BK523,0)</f>
        <v>0</v>
      </c>
      <c r="BN523" s="173">
        <v>0</v>
      </c>
      <c r="BO523" s="175">
        <f>100*BN523/$AI523</f>
        <v>0</v>
      </c>
      <c r="BP523" s="173">
        <f>IF(BO523&gt;$AI$8,1,0)</f>
        <v>0</v>
      </c>
      <c r="BQ523" s="175">
        <f>IF($R523=BN$17,BO523,0)</f>
        <v>0</v>
      </c>
      <c r="BR523" s="173">
        <v>0</v>
      </c>
      <c r="BS523" s="175">
        <f>100*BR523/$AI523</f>
        <v>0</v>
      </c>
      <c r="BT523" s="173">
        <f>IF(BS523&gt;$AI$8,1,0)</f>
        <v>0</v>
      </c>
      <c r="BU523" s="175">
        <f>IF($R523=BR$17,BS523,0)</f>
        <v>0</v>
      </c>
      <c r="BV523" s="173">
        <v>0</v>
      </c>
      <c r="BW523" s="175">
        <f>100*BV523/$AI523</f>
        <v>0</v>
      </c>
      <c r="BX523" s="173">
        <f>IF(BW523&gt;$AI$8,1,0)</f>
        <v>0</v>
      </c>
      <c r="BY523" s="175">
        <f>IF($R523=BV$17,BW523,0)</f>
        <v>0</v>
      </c>
      <c r="BZ523" s="173">
        <v>0</v>
      </c>
      <c r="CA523" s="175">
        <f>100*BZ523/$AI523</f>
        <v>0</v>
      </c>
      <c r="CB523" s="173">
        <f>IF(CA523&gt;$AI$8,1,0)</f>
        <v>0</v>
      </c>
      <c r="CC523" s="175">
        <f>IF($R523=BZ$17,CA523,0)</f>
        <v>0</v>
      </c>
      <c r="CD523" s="173">
        <v>0</v>
      </c>
      <c r="CE523" s="175">
        <f>100*CD523/$AI523</f>
        <v>0</v>
      </c>
      <c r="CF523" s="173">
        <f>IF(CE523&gt;$AI$8,1,0)</f>
        <v>0</v>
      </c>
      <c r="CG523" s="175">
        <f>IF($R523=CD$17,CE523,0)</f>
        <v>0</v>
      </c>
      <c r="CH523" s="173">
        <v>0</v>
      </c>
      <c r="CI523" s="175">
        <f>100*CH523/$AI523</f>
        <v>0</v>
      </c>
      <c r="CJ523" s="173">
        <f>IF(CI523&gt;$AI$8,1,0)</f>
        <v>0</v>
      </c>
      <c r="CK523" s="175">
        <f>IF($R523=CH$17,CI523,0)</f>
        <v>0</v>
      </c>
      <c r="CL523" s="173">
        <v>226</v>
      </c>
      <c r="CM523" s="173">
        <v>0</v>
      </c>
      <c r="CN523" s="176"/>
    </row>
    <row r="524" ht="15.75" customHeight="1">
      <c r="A524" t="s" s="179">
        <v>3455</v>
      </c>
      <c r="B524" t="s" s="180">
        <v>160</v>
      </c>
      <c r="C524" t="s" s="180">
        <v>1664</v>
      </c>
      <c r="D524" t="s" s="181">
        <v>162</v>
      </c>
      <c r="E524" t="s" s="188">
        <v>79</v>
      </c>
      <c r="F524" t="s" s="146">
        <v>80</v>
      </c>
      <c r="G524" t="s" s="146">
        <v>739</v>
      </c>
      <c r="H524" t="s" s="146">
        <v>1665</v>
      </c>
      <c r="I524" t="s" s="146">
        <v>49</v>
      </c>
      <c r="J524" t="s" s="146">
        <v>56</v>
      </c>
      <c r="K524" t="s" s="183">
        <f>_xlfn.IFS(Q524=0,O524,T524=1,R524,U524=1,AA524)</f>
        <v>27</v>
      </c>
      <c r="L524" s="189">
        <f>_xlfn.IFS(Q524=0,P524,T524=1,S524,U524=1,AB524)</f>
        <v>37.9918824474204</v>
      </c>
      <c r="M524" t="s" s="146">
        <f>IF(O524="Lab","over","under")</f>
        <v>3307</v>
      </c>
      <c r="N524" s="138"/>
      <c r="O524" t="s" s="184">
        <v>27</v>
      </c>
      <c r="P524" s="147">
        <f>AM524</f>
        <v>37.9918824474204</v>
      </c>
      <c r="Q524" s="145">
        <f>T524+U524+V524</f>
        <v>0</v>
      </c>
      <c r="R524" t="s" s="185">
        <v>28</v>
      </c>
      <c r="S524" s="147">
        <f>AS524</f>
        <v>26.8834241312699</v>
      </c>
      <c r="T524" s="138"/>
      <c r="U524" s="138"/>
      <c r="V524" s="138"/>
      <c r="W524" s="138"/>
      <c r="X524" t="s" s="146">
        <f>IF($A524=Y524,"ok","bad")</f>
        <v>2430</v>
      </c>
      <c r="Y524" t="s" s="146">
        <v>3455</v>
      </c>
      <c r="Z524" t="s" s="146">
        <v>1664</v>
      </c>
      <c r="AA524" t="s" s="186">
        <v>2365</v>
      </c>
      <c r="AB524" s="141">
        <f>100*AC524</f>
        <v>19.3084887</v>
      </c>
      <c r="AC524" s="190">
        <v>0.193084887</v>
      </c>
      <c r="AD524" t="s" s="187">
        <v>29</v>
      </c>
      <c r="AE524" s="141">
        <v>10.2619756</v>
      </c>
      <c r="AF524" s="190">
        <v>0.102619756</v>
      </c>
      <c r="AG524" s="138"/>
      <c r="AH524" s="145">
        <v>71284</v>
      </c>
      <c r="AI524" s="145">
        <v>46073</v>
      </c>
      <c r="AJ524" s="145">
        <v>165</v>
      </c>
      <c r="AK524" s="145">
        <v>5118</v>
      </c>
      <c r="AL524" s="145">
        <v>17504</v>
      </c>
      <c r="AM524" s="148">
        <f>100*AL524/$AI524</f>
        <v>37.9918824474204</v>
      </c>
      <c r="AN524" s="145">
        <f>IF(AM524&gt;$AI$8,1,0)</f>
        <v>0</v>
      </c>
      <c r="AO524" s="148">
        <f>IF($R524=AL$17,AM524,0)</f>
        <v>0</v>
      </c>
      <c r="AP524" s="145">
        <v>12386</v>
      </c>
      <c r="AQ524" s="148">
        <f>100*AP524/$AI524</f>
        <v>26.8834241312699</v>
      </c>
      <c r="AR524" s="145">
        <f>IF(AQ524&gt;$AI$8,1,0)</f>
        <v>0</v>
      </c>
      <c r="AS524" s="148">
        <f>IF($R524=AP$17,AQ524,0)</f>
        <v>26.8834241312699</v>
      </c>
      <c r="AT524" s="145">
        <v>4728</v>
      </c>
      <c r="AU524" s="148">
        <f>100*AT524/$AI524</f>
        <v>10.2619755605235</v>
      </c>
      <c r="AV524" s="145">
        <f>IF(AU524&gt;$AI$8,1,0)</f>
        <v>0</v>
      </c>
      <c r="AW524" s="148">
        <f>IF($R524=AT$17,AU524,0)</f>
        <v>0</v>
      </c>
      <c r="AX524" s="145">
        <v>8896</v>
      </c>
      <c r="AY524" s="148">
        <f>100*AX524/$AI524</f>
        <v>19.3084887027109</v>
      </c>
      <c r="AZ524" s="145">
        <f>IF(AY524&gt;$AI$8,1,0)</f>
        <v>0</v>
      </c>
      <c r="BA524" s="148">
        <f>IF($R524=AX$17,AY524,0)</f>
        <v>0</v>
      </c>
      <c r="BB524" s="145">
        <v>2319</v>
      </c>
      <c r="BC524" s="148">
        <f>100*BB524/$AI524</f>
        <v>5.03331669307403</v>
      </c>
      <c r="BD524" s="145">
        <f>IF(BC524&gt;$AI$8,1,0)</f>
        <v>0</v>
      </c>
      <c r="BE524" s="148">
        <f>IF($R524=BB$17,BC524,0)</f>
        <v>0</v>
      </c>
      <c r="BF524" s="145">
        <v>0</v>
      </c>
      <c r="BG524" s="148">
        <f>100*BF524/$AI524</f>
        <v>0</v>
      </c>
      <c r="BH524" s="145">
        <f>IF(BG524&gt;$AI$8,1,0)</f>
        <v>0</v>
      </c>
      <c r="BI524" s="148">
        <f>IF($R524=BF$17,BG524,0)</f>
        <v>0</v>
      </c>
      <c r="BJ524" s="145">
        <v>0</v>
      </c>
      <c r="BK524" s="148">
        <f>100*BJ524/$AI524</f>
        <v>0</v>
      </c>
      <c r="BL524" s="145">
        <f>IF(BK524&gt;$AI$8,1,0)</f>
        <v>0</v>
      </c>
      <c r="BM524" s="148">
        <f>IF($R524=BJ$17,BK524,0)</f>
        <v>0</v>
      </c>
      <c r="BN524" s="145">
        <v>0</v>
      </c>
      <c r="BO524" s="148">
        <f>100*BN524/$AI524</f>
        <v>0</v>
      </c>
      <c r="BP524" s="145">
        <f>IF(BO524&gt;$AI$8,1,0)</f>
        <v>0</v>
      </c>
      <c r="BQ524" s="148">
        <f>IF($R524=BN$17,BO524,0)</f>
        <v>0</v>
      </c>
      <c r="BR524" s="145">
        <v>0</v>
      </c>
      <c r="BS524" s="148">
        <f>100*BR524/$AI524</f>
        <v>0</v>
      </c>
      <c r="BT524" s="145">
        <f>IF(BS524&gt;$AI$8,1,0)</f>
        <v>0</v>
      </c>
      <c r="BU524" s="148">
        <f>IF($R524=BR$17,BS524,0)</f>
        <v>0</v>
      </c>
      <c r="BV524" s="145">
        <v>0</v>
      </c>
      <c r="BW524" s="148">
        <f>100*BV524/$AI524</f>
        <v>0</v>
      </c>
      <c r="BX524" s="145">
        <f>IF(BW524&gt;$AI$8,1,0)</f>
        <v>0</v>
      </c>
      <c r="BY524" s="148">
        <f>IF($R524=BV$17,BW524,0)</f>
        <v>0</v>
      </c>
      <c r="BZ524" s="145">
        <v>0</v>
      </c>
      <c r="CA524" s="148">
        <f>100*BZ524/$AI524</f>
        <v>0</v>
      </c>
      <c r="CB524" s="145">
        <f>IF(CA524&gt;$AI$8,1,0)</f>
        <v>0</v>
      </c>
      <c r="CC524" s="148">
        <f>IF($R524=BZ$17,CA524,0)</f>
        <v>0</v>
      </c>
      <c r="CD524" s="145">
        <v>0</v>
      </c>
      <c r="CE524" s="148">
        <f>100*CD524/$AI524</f>
        <v>0</v>
      </c>
      <c r="CF524" s="145">
        <f>IF(CE524&gt;$AI$8,1,0)</f>
        <v>0</v>
      </c>
      <c r="CG524" s="148">
        <f>IF($R524=CD$17,CE524,0)</f>
        <v>0</v>
      </c>
      <c r="CH524" s="145">
        <v>0</v>
      </c>
      <c r="CI524" s="148">
        <f>100*CH524/$AI524</f>
        <v>0</v>
      </c>
      <c r="CJ524" s="145">
        <f>IF(CI524&gt;$AI$8,1,0)</f>
        <v>0</v>
      </c>
      <c r="CK524" s="148">
        <f>IF($R524=CH$17,CI524,0)</f>
        <v>0</v>
      </c>
      <c r="CL524" s="145">
        <v>446</v>
      </c>
      <c r="CM524" s="145">
        <v>0</v>
      </c>
      <c r="CN524" s="149"/>
    </row>
    <row r="525" ht="15.75" customHeight="1">
      <c r="A525" t="s" s="179">
        <v>3456</v>
      </c>
      <c r="B525" t="s" s="180">
        <v>58</v>
      </c>
      <c r="C525" t="s" s="180">
        <v>3457</v>
      </c>
      <c r="D525" t="s" s="181">
        <v>60</v>
      </c>
      <c r="E525" t="s" s="182">
        <v>60</v>
      </c>
      <c r="F525" t="s" s="130">
        <v>46</v>
      </c>
      <c r="G525" t="s" s="130">
        <v>3458</v>
      </c>
      <c r="H525" t="s" s="130">
        <v>359</v>
      </c>
      <c r="I525" t="s" s="130">
        <v>49</v>
      </c>
      <c r="J525" t="s" s="130">
        <v>69</v>
      </c>
      <c r="K525" t="s" s="183">
        <f>_xlfn.IFS(Q525=0,O525,T525=1,R525,U525=1,AA525)</f>
        <v>32</v>
      </c>
      <c r="L525" s="189">
        <f>_xlfn.IFS(Q525=0,P525,T525=1,S525,U525=1,AB525)</f>
        <v>35.2335812297057</v>
      </c>
      <c r="M525" t="s" s="130">
        <f>IF(O525="Lab","over","under")</f>
        <v>3307</v>
      </c>
      <c r="N525" s="169"/>
      <c r="O525" t="s" s="184">
        <v>32</v>
      </c>
      <c r="P525" s="131">
        <f>BG525</f>
        <v>35.2335812297057</v>
      </c>
      <c r="Q525" s="173">
        <f>T525+U525+V525</f>
        <v>0</v>
      </c>
      <c r="R525" t="s" s="185">
        <v>27</v>
      </c>
      <c r="S525" s="131">
        <f>AO525</f>
        <v>32.7668377500786</v>
      </c>
      <c r="T525" s="169"/>
      <c r="U525" s="169"/>
      <c r="V525" s="169"/>
      <c r="W525" s="169"/>
      <c r="X525" t="s" s="130">
        <f>IF($A525=Y525,"ok","bad")</f>
        <v>2430</v>
      </c>
      <c r="Y525" t="s" s="130">
        <v>3456</v>
      </c>
      <c r="Z525" t="s" s="130">
        <v>3457</v>
      </c>
      <c r="AA525" t="s" s="186">
        <v>2365</v>
      </c>
      <c r="AB525" s="125">
        <f>100*AC525</f>
        <v>14.5647847</v>
      </c>
      <c r="AC525" s="191">
        <v>0.145647847</v>
      </c>
      <c r="AD525" t="s" s="187">
        <v>28</v>
      </c>
      <c r="AE525" s="125">
        <v>10.1497853</v>
      </c>
      <c r="AF525" s="191">
        <v>0.101497853</v>
      </c>
      <c r="AG525" s="169"/>
      <c r="AH525" s="173">
        <v>70058</v>
      </c>
      <c r="AI525" s="173">
        <v>38188</v>
      </c>
      <c r="AJ525" s="173">
        <v>170</v>
      </c>
      <c r="AK525" s="173">
        <v>942</v>
      </c>
      <c r="AL525" s="173">
        <v>12513</v>
      </c>
      <c r="AM525" s="175">
        <f>100*AL525/$AI525</f>
        <v>32.7668377500786</v>
      </c>
      <c r="AN525" s="173">
        <f>IF(AM525&gt;$AI$8,1,0)</f>
        <v>0</v>
      </c>
      <c r="AO525" s="175">
        <f>IF($R525=AL$17,AM525,0)</f>
        <v>32.7668377500786</v>
      </c>
      <c r="AP525" s="173">
        <v>3876</v>
      </c>
      <c r="AQ525" s="175">
        <f>100*AP525/$AI525</f>
        <v>10.1497852728606</v>
      </c>
      <c r="AR525" s="173">
        <f>IF(AQ525&gt;$AI$8,1,0)</f>
        <v>0</v>
      </c>
      <c r="AS525" s="175">
        <f>IF($R525=AP$17,AQ525,0)</f>
        <v>0</v>
      </c>
      <c r="AT525" s="173">
        <v>2782</v>
      </c>
      <c r="AU525" s="175">
        <f>100*AT525/$AI525</f>
        <v>7.28501099821934</v>
      </c>
      <c r="AV525" s="173">
        <f>IF(AU525&gt;$AI$8,1,0)</f>
        <v>0</v>
      </c>
      <c r="AW525" s="175">
        <f>IF($R525=AT$17,AU525,0)</f>
        <v>0</v>
      </c>
      <c r="AX525" s="173">
        <v>5562</v>
      </c>
      <c r="AY525" s="175">
        <f>100*AX525/$AI525</f>
        <v>14.5647847491359</v>
      </c>
      <c r="AZ525" s="173">
        <f>IF(AY525&gt;$AI$8,1,0)</f>
        <v>0</v>
      </c>
      <c r="BA525" s="175">
        <f>IF($R525=AX$17,AY525,0)</f>
        <v>0</v>
      </c>
      <c r="BB525" s="173">
        <v>0</v>
      </c>
      <c r="BC525" s="175">
        <f>100*BB525/$AI525</f>
        <v>0</v>
      </c>
      <c r="BD525" s="173">
        <f>IF(BC525&gt;$AI$8,1,0)</f>
        <v>0</v>
      </c>
      <c r="BE525" s="175">
        <f>IF($R525=BB$17,BC525,0)</f>
        <v>0</v>
      </c>
      <c r="BF525" s="173">
        <v>13455</v>
      </c>
      <c r="BG525" s="175">
        <f>100*BF525/$AI525</f>
        <v>35.2335812297057</v>
      </c>
      <c r="BH525" s="173">
        <f>IF(BG525&gt;$AI$8,1,0)</f>
        <v>0</v>
      </c>
      <c r="BI525" s="175">
        <f>IF($R525=BF$17,BG525,0)</f>
        <v>0</v>
      </c>
      <c r="BJ525" s="173">
        <v>0</v>
      </c>
      <c r="BK525" s="175">
        <f>100*BJ525/$AI525</f>
        <v>0</v>
      </c>
      <c r="BL525" s="173">
        <f>IF(BK525&gt;$AI$8,1,0)</f>
        <v>0</v>
      </c>
      <c r="BM525" s="175">
        <f>IF($R525=BJ$17,BK525,0)</f>
        <v>0</v>
      </c>
      <c r="BN525" s="173">
        <v>0</v>
      </c>
      <c r="BO525" s="175">
        <f>100*BN525/$AI525</f>
        <v>0</v>
      </c>
      <c r="BP525" s="173">
        <f>IF(BO525&gt;$AI$8,1,0)</f>
        <v>0</v>
      </c>
      <c r="BQ525" s="175">
        <f>IF($R525=BN$17,BO525,0)</f>
        <v>0</v>
      </c>
      <c r="BR525" s="173">
        <v>0</v>
      </c>
      <c r="BS525" s="175">
        <f>100*BR525/$AI525</f>
        <v>0</v>
      </c>
      <c r="BT525" s="173">
        <f>IF(BS525&gt;$AI$8,1,0)</f>
        <v>0</v>
      </c>
      <c r="BU525" s="175">
        <f>IF($R525=BR$17,BS525,0)</f>
        <v>0</v>
      </c>
      <c r="BV525" s="173">
        <v>0</v>
      </c>
      <c r="BW525" s="175">
        <f>100*BV525/$AI525</f>
        <v>0</v>
      </c>
      <c r="BX525" s="173">
        <f>IF(BW525&gt;$AI$8,1,0)</f>
        <v>0</v>
      </c>
      <c r="BY525" s="175">
        <f>IF($R525=BV$17,BW525,0)</f>
        <v>0</v>
      </c>
      <c r="BZ525" s="173">
        <v>0</v>
      </c>
      <c r="CA525" s="175">
        <f>100*BZ525/$AI525</f>
        <v>0</v>
      </c>
      <c r="CB525" s="173">
        <f>IF(CA525&gt;$AI$8,1,0)</f>
        <v>0</v>
      </c>
      <c r="CC525" s="175">
        <f>IF($R525=BZ$17,CA525,0)</f>
        <v>0</v>
      </c>
      <c r="CD525" s="173">
        <v>0</v>
      </c>
      <c r="CE525" s="175">
        <f>100*CD525/$AI525</f>
        <v>0</v>
      </c>
      <c r="CF525" s="173">
        <f>IF(CE525&gt;$AI$8,1,0)</f>
        <v>0</v>
      </c>
      <c r="CG525" s="175">
        <f>IF($R525=CD$17,CE525,0)</f>
        <v>0</v>
      </c>
      <c r="CH525" s="173">
        <v>0</v>
      </c>
      <c r="CI525" s="175">
        <f>100*CH525/$AI525</f>
        <v>0</v>
      </c>
      <c r="CJ525" s="173">
        <f>IF(CI525&gt;$AI$8,1,0)</f>
        <v>0</v>
      </c>
      <c r="CK525" s="175">
        <f>IF($R525=CH$17,CI525,0)</f>
        <v>0</v>
      </c>
      <c r="CL525" s="173">
        <v>0</v>
      </c>
      <c r="CM525" s="173">
        <v>0</v>
      </c>
      <c r="CN525" s="176"/>
    </row>
    <row r="526" ht="15.75" customHeight="1">
      <c r="A526" t="s" s="179">
        <v>3459</v>
      </c>
      <c r="B526" t="s" s="180">
        <v>90</v>
      </c>
      <c r="C526" t="s" s="180">
        <v>603</v>
      </c>
      <c r="D526" t="s" s="181">
        <v>93</v>
      </c>
      <c r="E526" t="s" s="188">
        <v>79</v>
      </c>
      <c r="F526" t="s" s="146">
        <v>80</v>
      </c>
      <c r="G526" t="s" s="146">
        <v>693</v>
      </c>
      <c r="H526" t="s" s="146">
        <v>3460</v>
      </c>
      <c r="I526" t="s" s="146">
        <v>49</v>
      </c>
      <c r="J526" t="s" s="146">
        <v>1762</v>
      </c>
      <c r="K526" t="s" s="183">
        <f>_xlfn.IFS(Q526=0,O526,T526=1,R526,U526=1,AA526)</f>
        <v>29</v>
      </c>
      <c r="L526" s="189">
        <f>_xlfn.IFS(Q526=0,P526,T526=1,S526,U526=1,AB526)</f>
        <v>46.6795450513493</v>
      </c>
      <c r="M526" t="s" s="146">
        <f>IF(O526="Lab","over","under")</f>
        <v>3307</v>
      </c>
      <c r="N526" s="138"/>
      <c r="O526" t="s" s="184">
        <v>29</v>
      </c>
      <c r="P526" s="147">
        <f>AU526</f>
        <v>46.6795450513493</v>
      </c>
      <c r="Q526" s="145">
        <f>T526+U526+V526</f>
        <v>0</v>
      </c>
      <c r="R526" t="s" s="185">
        <v>27</v>
      </c>
      <c r="S526" s="147">
        <f>AO526</f>
        <v>22.5621414913958</v>
      </c>
      <c r="T526" s="138"/>
      <c r="U526" s="138"/>
      <c r="V526" s="138"/>
      <c r="W526" s="138"/>
      <c r="X526" t="s" s="146">
        <f>IF($A526=Y526,"ok","bad")</f>
        <v>2430</v>
      </c>
      <c r="Y526" t="s" s="146">
        <v>3459</v>
      </c>
      <c r="Z526" t="s" s="146">
        <v>603</v>
      </c>
      <c r="AA526" t="s" s="186">
        <v>28</v>
      </c>
      <c r="AB526" s="141">
        <f>100*AC526</f>
        <v>15.5900731</v>
      </c>
      <c r="AC526" s="190">
        <v>0.155900731</v>
      </c>
      <c r="AD526" t="s" s="187">
        <v>2365</v>
      </c>
      <c r="AE526" s="141">
        <v>10.1496127</v>
      </c>
      <c r="AF526" s="190">
        <v>0.101496127</v>
      </c>
      <c r="AG526" s="138"/>
      <c r="AH526" s="145">
        <v>74383</v>
      </c>
      <c r="AI526" s="145">
        <v>50731</v>
      </c>
      <c r="AJ526" s="145">
        <v>110</v>
      </c>
      <c r="AK526" s="145">
        <v>12235</v>
      </c>
      <c r="AL526" s="145">
        <v>11446</v>
      </c>
      <c r="AM526" s="148">
        <f>100*AL526/$AI526</f>
        <v>22.5621414913958</v>
      </c>
      <c r="AN526" s="145">
        <f>IF(AM526&gt;$AI$8,1,0)</f>
        <v>0</v>
      </c>
      <c r="AO526" s="148">
        <f>IF($R526=AL$17,AM526,0)</f>
        <v>22.5621414913958</v>
      </c>
      <c r="AP526" s="145">
        <v>7909</v>
      </c>
      <c r="AQ526" s="148">
        <f>100*AP526/$AI526</f>
        <v>15.5900731308273</v>
      </c>
      <c r="AR526" s="145">
        <f>IF(AQ526&gt;$AI$8,1,0)</f>
        <v>0</v>
      </c>
      <c r="AS526" s="148">
        <f>IF($R526=AP$17,AQ526,0)</f>
        <v>0</v>
      </c>
      <c r="AT526" s="145">
        <v>23681</v>
      </c>
      <c r="AU526" s="148">
        <f>100*AT526/$AI526</f>
        <v>46.6795450513493</v>
      </c>
      <c r="AV526" s="145">
        <f>IF(AU526&gt;$AI$8,1,0)</f>
        <v>0</v>
      </c>
      <c r="AW526" s="148">
        <f>IF($R526=AT$17,AU526,0)</f>
        <v>0</v>
      </c>
      <c r="AX526" s="145">
        <v>5149</v>
      </c>
      <c r="AY526" s="148">
        <f>100*AX526/$AI526</f>
        <v>10.1496126628689</v>
      </c>
      <c r="AZ526" s="145">
        <f>IF(AY526&gt;$AI$8,1,0)</f>
        <v>0</v>
      </c>
      <c r="BA526" s="148">
        <f>IF($R526=AX$17,AY526,0)</f>
        <v>0</v>
      </c>
      <c r="BB526" s="145">
        <v>1630</v>
      </c>
      <c r="BC526" s="148">
        <f>100*BB526/$AI526</f>
        <v>3.21302556622184</v>
      </c>
      <c r="BD526" s="145">
        <f>IF(BC526&gt;$AI$8,1,0)</f>
        <v>0</v>
      </c>
      <c r="BE526" s="148">
        <f>IF($R526=BB$17,BC526,0)</f>
        <v>0</v>
      </c>
      <c r="BF526" s="145">
        <v>0</v>
      </c>
      <c r="BG526" s="148">
        <f>100*BF526/$AI526</f>
        <v>0</v>
      </c>
      <c r="BH526" s="145">
        <f>IF(BG526&gt;$AI$8,1,0)</f>
        <v>0</v>
      </c>
      <c r="BI526" s="148">
        <f>IF($R526=BF$17,BG526,0)</f>
        <v>0</v>
      </c>
      <c r="BJ526" s="145">
        <v>0</v>
      </c>
      <c r="BK526" s="148">
        <f>100*BJ526/$AI526</f>
        <v>0</v>
      </c>
      <c r="BL526" s="145">
        <f>IF(BK526&gt;$AI$8,1,0)</f>
        <v>0</v>
      </c>
      <c r="BM526" s="148">
        <f>IF($R526=BJ$17,BK526,0)</f>
        <v>0</v>
      </c>
      <c r="BN526" s="145">
        <v>0</v>
      </c>
      <c r="BO526" s="148">
        <f>100*BN526/$AI526</f>
        <v>0</v>
      </c>
      <c r="BP526" s="145">
        <f>IF(BO526&gt;$AI$8,1,0)</f>
        <v>0</v>
      </c>
      <c r="BQ526" s="148">
        <f>IF($R526=BN$17,BO526,0)</f>
        <v>0</v>
      </c>
      <c r="BR526" s="145">
        <v>0</v>
      </c>
      <c r="BS526" s="148">
        <f>100*BR526/$AI526</f>
        <v>0</v>
      </c>
      <c r="BT526" s="145">
        <f>IF(BS526&gt;$AI$8,1,0)</f>
        <v>0</v>
      </c>
      <c r="BU526" s="148">
        <f>IF($R526=BR$17,BS526,0)</f>
        <v>0</v>
      </c>
      <c r="BV526" s="145">
        <v>0</v>
      </c>
      <c r="BW526" s="148">
        <f>100*BV526/$AI526</f>
        <v>0</v>
      </c>
      <c r="BX526" s="145">
        <f>IF(BW526&gt;$AI$8,1,0)</f>
        <v>0</v>
      </c>
      <c r="BY526" s="148">
        <f>IF($R526=BV$17,BW526,0)</f>
        <v>0</v>
      </c>
      <c r="BZ526" s="145">
        <v>0</v>
      </c>
      <c r="CA526" s="148">
        <f>100*BZ526/$AI526</f>
        <v>0</v>
      </c>
      <c r="CB526" s="145">
        <f>IF(CA526&gt;$AI$8,1,0)</f>
        <v>0</v>
      </c>
      <c r="CC526" s="148">
        <f>IF($R526=BZ$17,CA526,0)</f>
        <v>0</v>
      </c>
      <c r="CD526" s="145">
        <v>0</v>
      </c>
      <c r="CE526" s="148">
        <f>100*CD526/$AI526</f>
        <v>0</v>
      </c>
      <c r="CF526" s="145">
        <f>IF(CE526&gt;$AI$8,1,0)</f>
        <v>0</v>
      </c>
      <c r="CG526" s="148">
        <f>IF($R526=CD$17,CE526,0)</f>
        <v>0</v>
      </c>
      <c r="CH526" s="145">
        <v>0</v>
      </c>
      <c r="CI526" s="148">
        <f>100*CH526/$AI526</f>
        <v>0</v>
      </c>
      <c r="CJ526" s="145">
        <f>IF(CI526&gt;$AI$8,1,0)</f>
        <v>0</v>
      </c>
      <c r="CK526" s="148">
        <f>IF($R526=CH$17,CI526,0)</f>
        <v>0</v>
      </c>
      <c r="CL526" s="145">
        <v>0</v>
      </c>
      <c r="CM526" s="145">
        <v>0</v>
      </c>
      <c r="CN526" s="149"/>
    </row>
    <row r="527" ht="19.95" customHeight="1">
      <c r="A527" t="s" s="179">
        <v>3461</v>
      </c>
      <c r="B527" t="s" s="180">
        <v>42</v>
      </c>
      <c r="C527" t="s" s="180">
        <v>2326</v>
      </c>
      <c r="D527" t="s" s="181">
        <v>45</v>
      </c>
      <c r="E527" t="s" s="182">
        <v>45</v>
      </c>
      <c r="F527" t="s" s="130">
        <v>46</v>
      </c>
      <c r="G527" t="s" s="130">
        <v>3462</v>
      </c>
      <c r="H527" t="s" s="130">
        <v>3463</v>
      </c>
      <c r="I527" t="s" s="130">
        <v>64</v>
      </c>
      <c r="J527" t="s" s="130">
        <v>3334</v>
      </c>
      <c r="K527" t="s" s="183">
        <f>_xlfn.IFS(Q527=0,O527,T527=1,R527,U527=1,AA527)</f>
        <v>33</v>
      </c>
      <c r="L527" s="189">
        <f>_xlfn.IFS(Q527=0,P527,T527=1,S527,U527=1,AB527)</f>
        <v>32.4567855829349</v>
      </c>
      <c r="M527" t="s" s="130">
        <f>IF(O527="Lab","over","under")</f>
        <v>3307</v>
      </c>
      <c r="N527" s="169"/>
      <c r="O527" t="s" s="184">
        <v>33</v>
      </c>
      <c r="P527" s="131">
        <f>BK527</f>
        <v>32.4567855829349</v>
      </c>
      <c r="Q527" s="173">
        <f>T527+U527+V527</f>
        <v>0</v>
      </c>
      <c r="R527" t="s" s="185">
        <v>27</v>
      </c>
      <c r="S527" s="131">
        <f>AO527</f>
        <v>30.5044746843202</v>
      </c>
      <c r="T527" s="169"/>
      <c r="U527" s="169"/>
      <c r="V527" s="169"/>
      <c r="W527" s="169"/>
      <c r="X527" t="s" s="130">
        <f>IF($A527=Y527,"ok","bad")</f>
        <v>2430</v>
      </c>
      <c r="Y527" t="s" s="130">
        <v>3461</v>
      </c>
      <c r="Z527" t="s" s="130">
        <v>2326</v>
      </c>
      <c r="AA527" t="s" s="186">
        <v>28</v>
      </c>
      <c r="AB527" s="125">
        <f>100*AC527</f>
        <v>23.3511095</v>
      </c>
      <c r="AC527" s="191">
        <v>0.233511095</v>
      </c>
      <c r="AD527" t="s" s="187">
        <v>2365</v>
      </c>
      <c r="AE527" s="125">
        <v>9.878018900000001</v>
      </c>
      <c r="AF527" s="191">
        <v>0.098780189</v>
      </c>
      <c r="AG527" s="169"/>
      <c r="AH527" s="173">
        <v>53141</v>
      </c>
      <c r="AI527" s="173">
        <v>32628</v>
      </c>
      <c r="AJ527" s="173">
        <v>79</v>
      </c>
      <c r="AK527" s="173">
        <v>637</v>
      </c>
      <c r="AL527" s="173">
        <v>9953</v>
      </c>
      <c r="AM527" s="175">
        <f>100*AL527/$AI527</f>
        <v>30.5044746843202</v>
      </c>
      <c r="AN527" s="173">
        <f>IF(AM527&gt;$AI$8,1,0)</f>
        <v>0</v>
      </c>
      <c r="AO527" s="175">
        <f>IF($R527=AL$17,AM527,0)</f>
        <v>30.5044746843202</v>
      </c>
      <c r="AP527" s="173">
        <v>7619</v>
      </c>
      <c r="AQ527" s="175">
        <f>100*AP527/$AI527</f>
        <v>23.3511094765232</v>
      </c>
      <c r="AR527" s="173">
        <f>IF(AQ527&gt;$AI$8,1,0)</f>
        <v>0</v>
      </c>
      <c r="AS527" s="175">
        <f>IF($R527=AP$17,AQ527,0)</f>
        <v>0</v>
      </c>
      <c r="AT527" s="173">
        <v>439</v>
      </c>
      <c r="AU527" s="175">
        <f>100*AT527/$AI527</f>
        <v>1.34547014833885</v>
      </c>
      <c r="AV527" s="173">
        <f>IF(AU527&gt;$AI$8,1,0)</f>
        <v>0</v>
      </c>
      <c r="AW527" s="175">
        <f>IF($R527=AT$17,AU527,0)</f>
        <v>0</v>
      </c>
      <c r="AX527" s="173">
        <v>3223</v>
      </c>
      <c r="AY527" s="175">
        <f>100*AX527/$AI527</f>
        <v>9.878018879490011</v>
      </c>
      <c r="AZ527" s="173">
        <f>IF(AY527&gt;$AI$8,1,0)</f>
        <v>0</v>
      </c>
      <c r="BA527" s="175">
        <f>IF($R527=AX$17,AY527,0)</f>
        <v>0</v>
      </c>
      <c r="BB527" s="173">
        <v>604</v>
      </c>
      <c r="BC527" s="175">
        <f>100*BB527/$AI527</f>
        <v>1.85117077356871</v>
      </c>
      <c r="BD527" s="173">
        <f>IF(BC527&gt;$AI$8,1,0)</f>
        <v>0</v>
      </c>
      <c r="BE527" s="175">
        <f>IF($R527=BB$17,BC527,0)</f>
        <v>0</v>
      </c>
      <c r="BF527" s="173">
        <v>0</v>
      </c>
      <c r="BG527" s="175">
        <f>100*BF527/$AI527</f>
        <v>0</v>
      </c>
      <c r="BH527" s="173">
        <f>IF(BG527&gt;$AI$8,1,0)</f>
        <v>0</v>
      </c>
      <c r="BI527" s="175">
        <f>IF($R527=BF$17,BG527,0)</f>
        <v>0</v>
      </c>
      <c r="BJ527" s="173">
        <v>10590</v>
      </c>
      <c r="BK527" s="175">
        <f>100*BJ527/$AI527</f>
        <v>32.4567855829349</v>
      </c>
      <c r="BL527" s="173">
        <f>IF(BK527&gt;$AI$8,1,0)</f>
        <v>0</v>
      </c>
      <c r="BM527" s="175">
        <f>IF($R527=BJ$17,BK527,0)</f>
        <v>0</v>
      </c>
      <c r="BN527" s="173">
        <v>0</v>
      </c>
      <c r="BO527" s="175">
        <f>100*BN527/$AI527</f>
        <v>0</v>
      </c>
      <c r="BP527" s="173">
        <f>IF(BO527&gt;$AI$8,1,0)</f>
        <v>0</v>
      </c>
      <c r="BQ527" s="175">
        <f>IF($R527=BN$17,BO527,0)</f>
        <v>0</v>
      </c>
      <c r="BR527" s="173">
        <v>0</v>
      </c>
      <c r="BS527" s="175">
        <f>100*BR527/$AI527</f>
        <v>0</v>
      </c>
      <c r="BT527" s="173">
        <f>IF(BS527&gt;$AI$8,1,0)</f>
        <v>0</v>
      </c>
      <c r="BU527" s="175">
        <f>IF($R527=BR$17,BS527,0)</f>
        <v>0</v>
      </c>
      <c r="BV527" s="173">
        <v>0</v>
      </c>
      <c r="BW527" s="175">
        <f>100*BV527/$AI527</f>
        <v>0</v>
      </c>
      <c r="BX527" s="173">
        <f>IF(BW527&gt;$AI$8,1,0)</f>
        <v>0</v>
      </c>
      <c r="BY527" s="175">
        <f>IF($R527=BV$17,BW527,0)</f>
        <v>0</v>
      </c>
      <c r="BZ527" s="173">
        <v>0</v>
      </c>
      <c r="CA527" s="175">
        <f>100*BZ527/$AI527</f>
        <v>0</v>
      </c>
      <c r="CB527" s="173">
        <f>IF(CA527&gt;$AI$8,1,0)</f>
        <v>0</v>
      </c>
      <c r="CC527" s="175">
        <f>IF($R527=BZ$17,CA527,0)</f>
        <v>0</v>
      </c>
      <c r="CD527" s="173">
        <v>0</v>
      </c>
      <c r="CE527" s="175">
        <f>100*CD527/$AI527</f>
        <v>0</v>
      </c>
      <c r="CF527" s="173">
        <f>IF(CE527&gt;$AI$8,1,0)</f>
        <v>0</v>
      </c>
      <c r="CG527" s="175">
        <f>IF($R527=CD$17,CE527,0)</f>
        <v>0</v>
      </c>
      <c r="CH527" s="173">
        <v>0</v>
      </c>
      <c r="CI527" s="175">
        <f>100*CH527/$AI527</f>
        <v>0</v>
      </c>
      <c r="CJ527" s="173">
        <f>IF(CI527&gt;$AI$8,1,0)</f>
        <v>0</v>
      </c>
      <c r="CK527" s="175">
        <f>IF($R527=CH$17,CI527,0)</f>
        <v>0</v>
      </c>
      <c r="CL527" s="173">
        <v>0</v>
      </c>
      <c r="CM527" s="173">
        <v>0</v>
      </c>
      <c r="CN527" s="176"/>
    </row>
    <row r="528" ht="15.75" customHeight="1">
      <c r="A528" t="s" s="179">
        <v>3464</v>
      </c>
      <c r="B528" t="s" s="180">
        <v>75</v>
      </c>
      <c r="C528" t="s" s="180">
        <v>844</v>
      </c>
      <c r="D528" t="s" s="181">
        <v>78</v>
      </c>
      <c r="E528" t="s" s="188">
        <v>79</v>
      </c>
      <c r="F528" t="s" s="146">
        <v>46</v>
      </c>
      <c r="G528" t="s" s="146">
        <v>136</v>
      </c>
      <c r="H528" t="s" s="146">
        <v>845</v>
      </c>
      <c r="I528" t="s" s="146">
        <v>49</v>
      </c>
      <c r="J528" t="s" s="146">
        <v>56</v>
      </c>
      <c r="K528" t="s" s="183">
        <f>_xlfn.IFS(Q528=0,O528,T528=1,R528,U528=1,AA528)</f>
        <v>27</v>
      </c>
      <c r="L528" s="189">
        <f>_xlfn.IFS(Q528=0,P528,T528=1,S528,U528=1,AB528)</f>
        <v>37.0135583729952</v>
      </c>
      <c r="M528" t="s" s="146">
        <f>IF(O528="Lab","over","under")</f>
        <v>3307</v>
      </c>
      <c r="N528" s="138"/>
      <c r="O528" t="s" s="184">
        <v>27</v>
      </c>
      <c r="P528" s="147">
        <f>AM528</f>
        <v>37.0135583729952</v>
      </c>
      <c r="Q528" s="145">
        <f>T528+U528+V528</f>
        <v>0</v>
      </c>
      <c r="R528" t="s" s="185">
        <v>29</v>
      </c>
      <c r="S528" s="147">
        <f>AW528</f>
        <v>34.4638643362796</v>
      </c>
      <c r="T528" s="138"/>
      <c r="U528" s="138"/>
      <c r="V528" s="138"/>
      <c r="W528" s="138"/>
      <c r="X528" t="s" s="146">
        <f>IF($A528=Y528,"ok","bad")</f>
        <v>2430</v>
      </c>
      <c r="Y528" t="s" s="146">
        <v>3464</v>
      </c>
      <c r="Z528" t="s" s="146">
        <v>844</v>
      </c>
      <c r="AA528" t="s" s="186">
        <v>2365</v>
      </c>
      <c r="AB528" s="141">
        <f>100*AC528</f>
        <v>12.9504459</v>
      </c>
      <c r="AC528" s="190">
        <v>0.129504459</v>
      </c>
      <c r="AD528" t="s" s="187">
        <v>28</v>
      </c>
      <c r="AE528" s="141">
        <v>9.7328321</v>
      </c>
      <c r="AF528" s="190">
        <v>0.097328321</v>
      </c>
      <c r="AG528" s="138"/>
      <c r="AH528" s="145">
        <v>70659</v>
      </c>
      <c r="AI528" s="145">
        <v>50006</v>
      </c>
      <c r="AJ528" s="145">
        <v>157</v>
      </c>
      <c r="AK528" s="145">
        <v>1275</v>
      </c>
      <c r="AL528" s="145">
        <v>18509</v>
      </c>
      <c r="AM528" s="148">
        <f>100*AL528/$AI528</f>
        <v>37.0135583729952</v>
      </c>
      <c r="AN528" s="145">
        <f>IF(AM528&gt;$AI$8,1,0)</f>
        <v>0</v>
      </c>
      <c r="AO528" s="148">
        <f>IF($R528=AL$17,AM528,0)</f>
        <v>0</v>
      </c>
      <c r="AP528" s="145">
        <v>4867</v>
      </c>
      <c r="AQ528" s="148">
        <f>100*AP528/$AI528</f>
        <v>9.732832060152781</v>
      </c>
      <c r="AR528" s="145">
        <f>IF(AQ528&gt;$AI$8,1,0)</f>
        <v>0</v>
      </c>
      <c r="AS528" s="148">
        <f>IF($R528=AP$17,AQ528,0)</f>
        <v>0</v>
      </c>
      <c r="AT528" s="145">
        <v>17234</v>
      </c>
      <c r="AU528" s="148">
        <f>100*AT528/$AI528</f>
        <v>34.4638643362796</v>
      </c>
      <c r="AV528" s="145">
        <f>IF(AU528&gt;$AI$8,1,0)</f>
        <v>0</v>
      </c>
      <c r="AW528" s="148">
        <f>IF($R528=AT$17,AU528,0)</f>
        <v>34.4638643362796</v>
      </c>
      <c r="AX528" s="145">
        <v>6476</v>
      </c>
      <c r="AY528" s="148">
        <f>100*AX528/$AI528</f>
        <v>12.9504459464864</v>
      </c>
      <c r="AZ528" s="145">
        <f>IF(AY528&gt;$AI$8,1,0)</f>
        <v>0</v>
      </c>
      <c r="BA528" s="148">
        <f>IF($R528=AX$17,AY528,0)</f>
        <v>0</v>
      </c>
      <c r="BB528" s="145">
        <v>2404</v>
      </c>
      <c r="BC528" s="148">
        <f>100*BB528/$AI528</f>
        <v>4.80742310922689</v>
      </c>
      <c r="BD528" s="145">
        <f>IF(BC528&gt;$AI$8,1,0)</f>
        <v>0</v>
      </c>
      <c r="BE528" s="148">
        <f>IF($R528=BB$17,BC528,0)</f>
        <v>0</v>
      </c>
      <c r="BF528" s="145">
        <v>0</v>
      </c>
      <c r="BG528" s="148">
        <f>100*BF528/$AI528</f>
        <v>0</v>
      </c>
      <c r="BH528" s="145">
        <f>IF(BG528&gt;$AI$8,1,0)</f>
        <v>0</v>
      </c>
      <c r="BI528" s="148">
        <f>IF($R528=BF$17,BG528,0)</f>
        <v>0</v>
      </c>
      <c r="BJ528" s="145">
        <v>0</v>
      </c>
      <c r="BK528" s="148">
        <f>100*BJ528/$AI528</f>
        <v>0</v>
      </c>
      <c r="BL528" s="145">
        <f>IF(BK528&gt;$AI$8,1,0)</f>
        <v>0</v>
      </c>
      <c r="BM528" s="148">
        <f>IF($R528=BJ$17,BK528,0)</f>
        <v>0</v>
      </c>
      <c r="BN528" s="145">
        <v>0</v>
      </c>
      <c r="BO528" s="148">
        <f>100*BN528/$AI528</f>
        <v>0</v>
      </c>
      <c r="BP528" s="145">
        <f>IF(BO528&gt;$AI$8,1,0)</f>
        <v>0</v>
      </c>
      <c r="BQ528" s="148">
        <f>IF($R528=BN$17,BO528,0)</f>
        <v>0</v>
      </c>
      <c r="BR528" s="145">
        <v>0</v>
      </c>
      <c r="BS528" s="148">
        <f>100*BR528/$AI528</f>
        <v>0</v>
      </c>
      <c r="BT528" s="145">
        <f>IF(BS528&gt;$AI$8,1,0)</f>
        <v>0</v>
      </c>
      <c r="BU528" s="148">
        <f>IF($R528=BR$17,BS528,0)</f>
        <v>0</v>
      </c>
      <c r="BV528" s="145">
        <v>0</v>
      </c>
      <c r="BW528" s="148">
        <f>100*BV528/$AI528</f>
        <v>0</v>
      </c>
      <c r="BX528" s="145">
        <f>IF(BW528&gt;$AI$8,1,0)</f>
        <v>0</v>
      </c>
      <c r="BY528" s="148">
        <f>IF($R528=BV$17,BW528,0)</f>
        <v>0</v>
      </c>
      <c r="BZ528" s="145">
        <v>0</v>
      </c>
      <c r="CA528" s="148">
        <f>100*BZ528/$AI528</f>
        <v>0</v>
      </c>
      <c r="CB528" s="145">
        <f>IF(CA528&gt;$AI$8,1,0)</f>
        <v>0</v>
      </c>
      <c r="CC528" s="148">
        <f>IF($R528=BZ$17,CA528,0)</f>
        <v>0</v>
      </c>
      <c r="CD528" s="145">
        <v>0</v>
      </c>
      <c r="CE528" s="148">
        <f>100*CD528/$AI528</f>
        <v>0</v>
      </c>
      <c r="CF528" s="145">
        <f>IF(CE528&gt;$AI$8,1,0)</f>
        <v>0</v>
      </c>
      <c r="CG528" s="148">
        <f>IF($R528=CD$17,CE528,0)</f>
        <v>0</v>
      </c>
      <c r="CH528" s="145">
        <v>0</v>
      </c>
      <c r="CI528" s="148">
        <f>100*CH528/$AI528</f>
        <v>0</v>
      </c>
      <c r="CJ528" s="145">
        <f>IF(CI528&gt;$AI$8,1,0)</f>
        <v>0</v>
      </c>
      <c r="CK528" s="148">
        <f>IF($R528=CH$17,CI528,0)</f>
        <v>0</v>
      </c>
      <c r="CL528" s="145">
        <v>0</v>
      </c>
      <c r="CM528" s="145">
        <v>0</v>
      </c>
      <c r="CN528" s="149"/>
    </row>
    <row r="529" ht="15.75" customHeight="1">
      <c r="A529" t="s" s="179">
        <v>3465</v>
      </c>
      <c r="B529" t="s" s="180">
        <v>84</v>
      </c>
      <c r="C529" t="s" s="180">
        <v>2084</v>
      </c>
      <c r="D529" t="s" s="181">
        <v>86</v>
      </c>
      <c r="E529" t="s" s="182">
        <v>79</v>
      </c>
      <c r="F529" t="s" s="130">
        <v>46</v>
      </c>
      <c r="G529" t="s" s="130">
        <v>98</v>
      </c>
      <c r="H529" t="s" s="130">
        <v>2085</v>
      </c>
      <c r="I529" t="s" s="130">
        <v>49</v>
      </c>
      <c r="J529" t="s" s="130">
        <v>56</v>
      </c>
      <c r="K529" t="s" s="183">
        <f>_xlfn.IFS(Q529=0,O529,T529=1,R529,U529=1,AA529)</f>
        <v>27</v>
      </c>
      <c r="L529" s="189">
        <f>_xlfn.IFS(Q529=0,P529,T529=1,S529,U529=1,AB529)</f>
        <v>32.6269492203119</v>
      </c>
      <c r="M529" t="s" s="130">
        <f>IF(O529="Lab","over","under")</f>
        <v>3307</v>
      </c>
      <c r="N529" s="169"/>
      <c r="O529" t="s" s="184">
        <v>27</v>
      </c>
      <c r="P529" s="131">
        <f>AM529</f>
        <v>32.6269492203119</v>
      </c>
      <c r="Q529" s="173">
        <f>T529+U529+V529</f>
        <v>0</v>
      </c>
      <c r="R529" t="s" s="185">
        <v>28</v>
      </c>
      <c r="S529" s="131">
        <f>AS529</f>
        <v>30.8616553378649</v>
      </c>
      <c r="T529" s="169"/>
      <c r="U529" s="169"/>
      <c r="V529" s="169"/>
      <c r="W529" s="169"/>
      <c r="X529" t="s" s="130">
        <f>IF($A529=Y529,"ok","bad")</f>
        <v>2430</v>
      </c>
      <c r="Y529" t="s" s="130">
        <v>3465</v>
      </c>
      <c r="Z529" t="s" s="130">
        <v>2084</v>
      </c>
      <c r="AA529" t="s" s="186">
        <v>2365</v>
      </c>
      <c r="AB529" s="125">
        <f>100*AC529</f>
        <v>19.8320672</v>
      </c>
      <c r="AC529" s="191">
        <v>0.198320672</v>
      </c>
      <c r="AD529" t="s" s="187">
        <v>29</v>
      </c>
      <c r="AE529" s="125">
        <v>9.510195899999999</v>
      </c>
      <c r="AF529" s="191">
        <v>0.095101959</v>
      </c>
      <c r="AG529" s="169"/>
      <c r="AH529" s="173">
        <v>78942</v>
      </c>
      <c r="AI529" s="173">
        <v>50020</v>
      </c>
      <c r="AJ529" s="173">
        <v>163</v>
      </c>
      <c r="AK529" s="173">
        <v>883</v>
      </c>
      <c r="AL529" s="173">
        <v>16320</v>
      </c>
      <c r="AM529" s="175">
        <f>100*AL529/$AI529</f>
        <v>32.6269492203119</v>
      </c>
      <c r="AN529" s="173">
        <f>IF(AM529&gt;$AI$8,1,0)</f>
        <v>0</v>
      </c>
      <c r="AO529" s="175">
        <f>IF($R529=AL$17,AM529,0)</f>
        <v>0</v>
      </c>
      <c r="AP529" s="173">
        <v>15437</v>
      </c>
      <c r="AQ529" s="175">
        <f>100*AP529/$AI529</f>
        <v>30.8616553378649</v>
      </c>
      <c r="AR529" s="173">
        <f>IF(AQ529&gt;$AI$8,1,0)</f>
        <v>0</v>
      </c>
      <c r="AS529" s="175">
        <f>IF($R529=AP$17,AQ529,0)</f>
        <v>30.8616553378649</v>
      </c>
      <c r="AT529" s="173">
        <v>4757</v>
      </c>
      <c r="AU529" s="175">
        <f>100*AT529/$AI529</f>
        <v>9.51019592163135</v>
      </c>
      <c r="AV529" s="173">
        <f>IF(AU529&gt;$AI$8,1,0)</f>
        <v>0</v>
      </c>
      <c r="AW529" s="175">
        <f>IF($R529=AT$17,AU529,0)</f>
        <v>0</v>
      </c>
      <c r="AX529" s="173">
        <v>9920</v>
      </c>
      <c r="AY529" s="175">
        <f>100*AX529/$AI529</f>
        <v>19.8320671731307</v>
      </c>
      <c r="AZ529" s="173">
        <f>IF(AY529&gt;$AI$8,1,0)</f>
        <v>0</v>
      </c>
      <c r="BA529" s="175">
        <f>IF($R529=AX$17,AY529,0)</f>
        <v>0</v>
      </c>
      <c r="BB529" s="173">
        <v>3028</v>
      </c>
      <c r="BC529" s="175">
        <f>100*BB529/$AI529</f>
        <v>6.05357856857257</v>
      </c>
      <c r="BD529" s="173">
        <f>IF(BC529&gt;$AI$8,1,0)</f>
        <v>0</v>
      </c>
      <c r="BE529" s="175">
        <f>IF($R529=BB$17,BC529,0)</f>
        <v>0</v>
      </c>
      <c r="BF529" s="173">
        <v>0</v>
      </c>
      <c r="BG529" s="175">
        <f>100*BF529/$AI529</f>
        <v>0</v>
      </c>
      <c r="BH529" s="173">
        <f>IF(BG529&gt;$AI$8,1,0)</f>
        <v>0</v>
      </c>
      <c r="BI529" s="175">
        <f>IF($R529=BF$17,BG529,0)</f>
        <v>0</v>
      </c>
      <c r="BJ529" s="173">
        <v>0</v>
      </c>
      <c r="BK529" s="175">
        <f>100*BJ529/$AI529</f>
        <v>0</v>
      </c>
      <c r="BL529" s="173">
        <f>IF(BK529&gt;$AI$8,1,0)</f>
        <v>0</v>
      </c>
      <c r="BM529" s="175">
        <f>IF($R529=BJ$17,BK529,0)</f>
        <v>0</v>
      </c>
      <c r="BN529" s="173">
        <v>0</v>
      </c>
      <c r="BO529" s="175">
        <f>100*BN529/$AI529</f>
        <v>0</v>
      </c>
      <c r="BP529" s="173">
        <f>IF(BO529&gt;$AI$8,1,0)</f>
        <v>0</v>
      </c>
      <c r="BQ529" s="175">
        <f>IF($R529=BN$17,BO529,0)</f>
        <v>0</v>
      </c>
      <c r="BR529" s="173">
        <v>0</v>
      </c>
      <c r="BS529" s="175">
        <f>100*BR529/$AI529</f>
        <v>0</v>
      </c>
      <c r="BT529" s="173">
        <f>IF(BS529&gt;$AI$8,1,0)</f>
        <v>0</v>
      </c>
      <c r="BU529" s="175">
        <f>IF($R529=BR$17,BS529,0)</f>
        <v>0</v>
      </c>
      <c r="BV529" s="173">
        <v>0</v>
      </c>
      <c r="BW529" s="175">
        <f>100*BV529/$AI529</f>
        <v>0</v>
      </c>
      <c r="BX529" s="173">
        <f>IF(BW529&gt;$AI$8,1,0)</f>
        <v>0</v>
      </c>
      <c r="BY529" s="175">
        <f>IF($R529=BV$17,BW529,0)</f>
        <v>0</v>
      </c>
      <c r="BZ529" s="173">
        <v>0</v>
      </c>
      <c r="CA529" s="175">
        <f>100*BZ529/$AI529</f>
        <v>0</v>
      </c>
      <c r="CB529" s="173">
        <f>IF(CA529&gt;$AI$8,1,0)</f>
        <v>0</v>
      </c>
      <c r="CC529" s="175">
        <f>IF($R529=BZ$17,CA529,0)</f>
        <v>0</v>
      </c>
      <c r="CD529" s="173">
        <v>0</v>
      </c>
      <c r="CE529" s="175">
        <f>100*CD529/$AI529</f>
        <v>0</v>
      </c>
      <c r="CF529" s="173">
        <f>IF(CE529&gt;$AI$8,1,0)</f>
        <v>0</v>
      </c>
      <c r="CG529" s="175">
        <f>IF($R529=CD$17,CE529,0)</f>
        <v>0</v>
      </c>
      <c r="CH529" s="173">
        <v>0</v>
      </c>
      <c r="CI529" s="175">
        <f>100*CH529/$AI529</f>
        <v>0</v>
      </c>
      <c r="CJ529" s="173">
        <f>IF(CI529&gt;$AI$8,1,0)</f>
        <v>0</v>
      </c>
      <c r="CK529" s="175">
        <f>IF($R529=CH$17,CI529,0)</f>
        <v>0</v>
      </c>
      <c r="CL529" s="173">
        <v>0</v>
      </c>
      <c r="CM529" s="173">
        <v>0</v>
      </c>
      <c r="CN529" s="176"/>
    </row>
    <row r="530" ht="15.75" customHeight="1">
      <c r="A530" t="s" s="179">
        <v>3466</v>
      </c>
      <c r="B530" t="s" s="180">
        <v>197</v>
      </c>
      <c r="C530" t="s" s="180">
        <v>2090</v>
      </c>
      <c r="D530" t="s" s="181">
        <v>200</v>
      </c>
      <c r="E530" t="s" s="188">
        <v>79</v>
      </c>
      <c r="F530" t="s" s="146">
        <v>46</v>
      </c>
      <c r="G530" t="s" s="146">
        <v>240</v>
      </c>
      <c r="H530" t="s" s="146">
        <v>1746</v>
      </c>
      <c r="I530" t="s" s="146">
        <v>64</v>
      </c>
      <c r="J530" t="s" s="146">
        <v>1762</v>
      </c>
      <c r="K530" t="s" s="183">
        <f>_xlfn.IFS(Q530=0,O530,T530=1,R530,U530=1,AA530)</f>
        <v>29</v>
      </c>
      <c r="L530" s="189">
        <f>_xlfn.IFS(Q530=0,P530,T530=1,S530,U530=1,AB530)</f>
        <v>39.003504038076</v>
      </c>
      <c r="M530" t="s" s="146">
        <f>IF(O530="Lab","over","under")</f>
        <v>3307</v>
      </c>
      <c r="N530" s="138"/>
      <c r="O530" t="s" s="184">
        <v>29</v>
      </c>
      <c r="P530" s="147">
        <f>AU530</f>
        <v>39.003504038076</v>
      </c>
      <c r="Q530" s="145">
        <f>T530+U530+V530</f>
        <v>0</v>
      </c>
      <c r="R530" t="s" s="185">
        <v>27</v>
      </c>
      <c r="S530" s="147">
        <f>AO530</f>
        <v>33.3558191391684</v>
      </c>
      <c r="T530" s="138"/>
      <c r="U530" s="138"/>
      <c r="V530" s="138"/>
      <c r="W530" s="138"/>
      <c r="X530" t="s" s="146">
        <f>IF($A530=Y530,"ok","bad")</f>
        <v>2430</v>
      </c>
      <c r="Y530" t="s" s="146">
        <v>3466</v>
      </c>
      <c r="Z530" t="s" s="146">
        <v>2090</v>
      </c>
      <c r="AA530" t="s" s="186">
        <v>2365</v>
      </c>
      <c r="AB530" s="141">
        <f>100*AC530</f>
        <v>14.1079693</v>
      </c>
      <c r="AC530" s="190">
        <v>0.141079693</v>
      </c>
      <c r="AD530" t="s" s="187">
        <v>28</v>
      </c>
      <c r="AE530" s="141">
        <v>9.475893299999999</v>
      </c>
      <c r="AF530" s="190">
        <v>0.094758933</v>
      </c>
      <c r="AG530" s="138"/>
      <c r="AH530" s="145">
        <v>78192</v>
      </c>
      <c r="AI530" s="145">
        <v>53367</v>
      </c>
      <c r="AJ530" s="145">
        <v>148</v>
      </c>
      <c r="AK530" s="145">
        <v>3014</v>
      </c>
      <c r="AL530" s="145">
        <v>17801</v>
      </c>
      <c r="AM530" s="148">
        <f>100*AL530/$AI530</f>
        <v>33.3558191391684</v>
      </c>
      <c r="AN530" s="145">
        <f>IF(AM530&gt;$AI$8,1,0)</f>
        <v>0</v>
      </c>
      <c r="AO530" s="148">
        <f>IF($R530=AL$17,AM530,0)</f>
        <v>33.3558191391684</v>
      </c>
      <c r="AP530" s="145">
        <v>5057</v>
      </c>
      <c r="AQ530" s="148">
        <f>100*AP530/$AI530</f>
        <v>9.475893342327661</v>
      </c>
      <c r="AR530" s="145">
        <f>IF(AQ530&gt;$AI$8,1,0)</f>
        <v>0</v>
      </c>
      <c r="AS530" s="148">
        <f>IF($R530=AP$17,AQ530,0)</f>
        <v>0</v>
      </c>
      <c r="AT530" s="145">
        <v>20815</v>
      </c>
      <c r="AU530" s="148">
        <f>100*AT530/$AI530</f>
        <v>39.003504038076</v>
      </c>
      <c r="AV530" s="145">
        <f>IF(AU530&gt;$AI$8,1,0)</f>
        <v>0</v>
      </c>
      <c r="AW530" s="148">
        <f>IF($R530=AT$17,AU530,0)</f>
        <v>0</v>
      </c>
      <c r="AX530" s="145">
        <v>7529</v>
      </c>
      <c r="AY530" s="148">
        <f>100*AX530/$AI530</f>
        <v>14.1079693443514</v>
      </c>
      <c r="AZ530" s="145">
        <f>IF(AY530&gt;$AI$8,1,0)</f>
        <v>0</v>
      </c>
      <c r="BA530" s="148">
        <f>IF($R530=AX$17,AY530,0)</f>
        <v>0</v>
      </c>
      <c r="BB530" s="145">
        <v>2165</v>
      </c>
      <c r="BC530" s="148">
        <f>100*BB530/$AI530</f>
        <v>4.0568141360766</v>
      </c>
      <c r="BD530" s="145">
        <f>IF(BC530&gt;$AI$8,1,0)</f>
        <v>0</v>
      </c>
      <c r="BE530" s="148">
        <f>IF($R530=BB$17,BC530,0)</f>
        <v>0</v>
      </c>
      <c r="BF530" s="145">
        <v>0</v>
      </c>
      <c r="BG530" s="148">
        <f>100*BF530/$AI530</f>
        <v>0</v>
      </c>
      <c r="BH530" s="145">
        <f>IF(BG530&gt;$AI$8,1,0)</f>
        <v>0</v>
      </c>
      <c r="BI530" s="148">
        <f>IF($R530=BF$17,BG530,0)</f>
        <v>0</v>
      </c>
      <c r="BJ530" s="145">
        <v>0</v>
      </c>
      <c r="BK530" s="148">
        <f>100*BJ530/$AI530</f>
        <v>0</v>
      </c>
      <c r="BL530" s="145">
        <f>IF(BK530&gt;$AI$8,1,0)</f>
        <v>0</v>
      </c>
      <c r="BM530" s="148">
        <f>IF($R530=BJ$17,BK530,0)</f>
        <v>0</v>
      </c>
      <c r="BN530" s="145">
        <v>0</v>
      </c>
      <c r="BO530" s="148">
        <f>100*BN530/$AI530</f>
        <v>0</v>
      </c>
      <c r="BP530" s="145">
        <f>IF(BO530&gt;$AI$8,1,0)</f>
        <v>0</v>
      </c>
      <c r="BQ530" s="148">
        <f>IF($R530=BN$17,BO530,0)</f>
        <v>0</v>
      </c>
      <c r="BR530" s="145">
        <v>0</v>
      </c>
      <c r="BS530" s="148">
        <f>100*BR530/$AI530</f>
        <v>0</v>
      </c>
      <c r="BT530" s="145">
        <f>IF(BS530&gt;$AI$8,1,0)</f>
        <v>0</v>
      </c>
      <c r="BU530" s="148">
        <f>IF($R530=BR$17,BS530,0)</f>
        <v>0</v>
      </c>
      <c r="BV530" s="145">
        <v>0</v>
      </c>
      <c r="BW530" s="148">
        <f>100*BV530/$AI530</f>
        <v>0</v>
      </c>
      <c r="BX530" s="145">
        <f>IF(BW530&gt;$AI$8,1,0)</f>
        <v>0</v>
      </c>
      <c r="BY530" s="148">
        <f>IF($R530=BV$17,BW530,0)</f>
        <v>0</v>
      </c>
      <c r="BZ530" s="145">
        <v>0</v>
      </c>
      <c r="CA530" s="148">
        <f>100*BZ530/$AI530</f>
        <v>0</v>
      </c>
      <c r="CB530" s="145">
        <f>IF(CA530&gt;$AI$8,1,0)</f>
        <v>0</v>
      </c>
      <c r="CC530" s="148">
        <f>IF($R530=BZ$17,CA530,0)</f>
        <v>0</v>
      </c>
      <c r="CD530" s="145">
        <v>0</v>
      </c>
      <c r="CE530" s="148">
        <f>100*CD530/$AI530</f>
        <v>0</v>
      </c>
      <c r="CF530" s="145">
        <f>IF(CE530&gt;$AI$8,1,0)</f>
        <v>0</v>
      </c>
      <c r="CG530" s="148">
        <f>IF($R530=CD$17,CE530,0)</f>
        <v>0</v>
      </c>
      <c r="CH530" s="145">
        <v>0</v>
      </c>
      <c r="CI530" s="148">
        <f>100*CH530/$AI530</f>
        <v>0</v>
      </c>
      <c r="CJ530" s="145">
        <f>IF(CI530&gt;$AI$8,1,0)</f>
        <v>0</v>
      </c>
      <c r="CK530" s="148">
        <f>IF($R530=CH$17,CI530,0)</f>
        <v>0</v>
      </c>
      <c r="CL530" s="145">
        <v>0</v>
      </c>
      <c r="CM530" s="145">
        <v>0</v>
      </c>
      <c r="CN530" s="149"/>
    </row>
    <row r="531" ht="15.75" customHeight="1">
      <c r="A531" t="s" s="179">
        <v>3467</v>
      </c>
      <c r="B531" t="s" s="180">
        <v>160</v>
      </c>
      <c r="C531" t="s" s="180">
        <v>1249</v>
      </c>
      <c r="D531" t="s" s="181">
        <v>162</v>
      </c>
      <c r="E531" t="s" s="182">
        <v>79</v>
      </c>
      <c r="F531" t="s" s="130">
        <v>80</v>
      </c>
      <c r="G531" t="s" s="130">
        <v>2782</v>
      </c>
      <c r="H531" t="s" s="130">
        <v>1250</v>
      </c>
      <c r="I531" t="s" s="130">
        <v>49</v>
      </c>
      <c r="J531" t="s" s="130">
        <v>203</v>
      </c>
      <c r="K531" t="s" s="183">
        <f>O531</f>
        <v>29</v>
      </c>
      <c r="L531" s="189">
        <f>P531</f>
        <v>51.0618979946313</v>
      </c>
      <c r="M531" t="s" s="130">
        <f>IF(O531="Lab","over","under")</f>
        <v>3307</v>
      </c>
      <c r="N531" s="169"/>
      <c r="O531" t="s" s="184">
        <v>29</v>
      </c>
      <c r="P531" s="131">
        <f>AU531</f>
        <v>51.0618979946313</v>
      </c>
      <c r="Q531" s="173">
        <f>T531+U531+V531</f>
        <v>0</v>
      </c>
      <c r="R531" t="s" s="185">
        <v>27</v>
      </c>
      <c r="S531" s="131">
        <f>AO531</f>
        <v>17.0436601926417</v>
      </c>
      <c r="T531" s="169"/>
      <c r="U531" s="169"/>
      <c r="V531" s="169"/>
      <c r="W531" s="169"/>
      <c r="X531" t="s" s="130">
        <f>IF($A531=Y531,"ok","bad")</f>
        <v>2430</v>
      </c>
      <c r="Y531" t="s" s="130">
        <v>3467</v>
      </c>
      <c r="Z531" t="s" s="130">
        <v>1249</v>
      </c>
      <c r="AA531" t="s" s="186">
        <v>28</v>
      </c>
      <c r="AB531" s="125">
        <f>100*AC531</f>
        <v>12.9500237</v>
      </c>
      <c r="AC531" s="191">
        <v>0.129500237</v>
      </c>
      <c r="AD531" t="s" s="187">
        <v>2365</v>
      </c>
      <c r="AE531" s="125">
        <v>9.4485236</v>
      </c>
      <c r="AF531" s="191">
        <v>0.094485236</v>
      </c>
      <c r="AG531" s="169"/>
      <c r="AH531" s="173">
        <v>77353</v>
      </c>
      <c r="AI531" s="173">
        <v>50664</v>
      </c>
      <c r="AJ531" s="173">
        <v>149</v>
      </c>
      <c r="AK531" s="173">
        <v>17235</v>
      </c>
      <c r="AL531" s="173">
        <v>8635</v>
      </c>
      <c r="AM531" s="175">
        <f>100*AL531/$AI531</f>
        <v>17.0436601926417</v>
      </c>
      <c r="AN531" s="173">
        <f>IF(AM531&gt;$AI$8,1,0)</f>
        <v>0</v>
      </c>
      <c r="AO531" s="175">
        <f>IF($R531=AL$17,AM531,0)</f>
        <v>17.0436601926417</v>
      </c>
      <c r="AP531" s="173">
        <v>6561</v>
      </c>
      <c r="AQ531" s="175">
        <f>100*AP531/$AI531</f>
        <v>12.9500236854571</v>
      </c>
      <c r="AR531" s="173">
        <f>IF(AQ531&gt;$AI$8,1,0)</f>
        <v>0</v>
      </c>
      <c r="AS531" s="175">
        <f>IF($R531=AP$17,AQ531,0)</f>
        <v>0</v>
      </c>
      <c r="AT531" s="173">
        <v>25870</v>
      </c>
      <c r="AU531" s="175">
        <f>100*AT531/$AI531</f>
        <v>51.0618979946313</v>
      </c>
      <c r="AV531" s="173">
        <f>IF(AU531&gt;$AI$8,1,0)</f>
        <v>1</v>
      </c>
      <c r="AW531" s="175">
        <f>IF($R531=AT$17,AU531,0)</f>
        <v>0</v>
      </c>
      <c r="AX531" s="173">
        <v>4787</v>
      </c>
      <c r="AY531" s="175">
        <f>100*AX531/$AI531</f>
        <v>9.44852360650561</v>
      </c>
      <c r="AZ531" s="173">
        <f>IF(AY531&gt;$AI$8,1,0)</f>
        <v>0</v>
      </c>
      <c r="BA531" s="175">
        <f>IF($R531=AX$17,AY531,0)</f>
        <v>0</v>
      </c>
      <c r="BB531" s="173">
        <v>3009</v>
      </c>
      <c r="BC531" s="175">
        <f>100*BB531/$AI531</f>
        <v>5.93912837517764</v>
      </c>
      <c r="BD531" s="173">
        <f>IF(BC531&gt;$AI$8,1,0)</f>
        <v>0</v>
      </c>
      <c r="BE531" s="175">
        <f>IF($R531=BB$17,BC531,0)</f>
        <v>0</v>
      </c>
      <c r="BF531" s="173">
        <v>0</v>
      </c>
      <c r="BG531" s="175">
        <f>100*BF531/$AI531</f>
        <v>0</v>
      </c>
      <c r="BH531" s="173">
        <f>IF(BG531&gt;$AI$8,1,0)</f>
        <v>0</v>
      </c>
      <c r="BI531" s="175">
        <f>IF($R531=BF$17,BG531,0)</f>
        <v>0</v>
      </c>
      <c r="BJ531" s="173">
        <v>0</v>
      </c>
      <c r="BK531" s="175">
        <f>100*BJ531/$AI531</f>
        <v>0</v>
      </c>
      <c r="BL531" s="173">
        <f>IF(BK531&gt;$AI$8,1,0)</f>
        <v>0</v>
      </c>
      <c r="BM531" s="175">
        <f>IF($R531=BJ$17,BK531,0)</f>
        <v>0</v>
      </c>
      <c r="BN531" s="173">
        <v>0</v>
      </c>
      <c r="BO531" s="175">
        <f>100*BN531/$AI531</f>
        <v>0</v>
      </c>
      <c r="BP531" s="173">
        <f>IF(BO531&gt;$AI$8,1,0)</f>
        <v>0</v>
      </c>
      <c r="BQ531" s="175">
        <f>IF($R531=BN$17,BO531,0)</f>
        <v>0</v>
      </c>
      <c r="BR531" s="173">
        <v>0</v>
      </c>
      <c r="BS531" s="175">
        <f>100*BR531/$AI531</f>
        <v>0</v>
      </c>
      <c r="BT531" s="173">
        <f>IF(BS531&gt;$AI$8,1,0)</f>
        <v>0</v>
      </c>
      <c r="BU531" s="175">
        <f>IF($R531=BR$17,BS531,0)</f>
        <v>0</v>
      </c>
      <c r="BV531" s="173">
        <v>0</v>
      </c>
      <c r="BW531" s="175">
        <f>100*BV531/$AI531</f>
        <v>0</v>
      </c>
      <c r="BX531" s="173">
        <f>IF(BW531&gt;$AI$8,1,0)</f>
        <v>0</v>
      </c>
      <c r="BY531" s="175">
        <f>IF($R531=BV$17,BW531,0)</f>
        <v>0</v>
      </c>
      <c r="BZ531" s="173">
        <v>0</v>
      </c>
      <c r="CA531" s="175">
        <f>100*BZ531/$AI531</f>
        <v>0</v>
      </c>
      <c r="CB531" s="173">
        <f>IF(CA531&gt;$AI$8,1,0)</f>
        <v>0</v>
      </c>
      <c r="CC531" s="175">
        <f>IF($R531=BZ$17,CA531,0)</f>
        <v>0</v>
      </c>
      <c r="CD531" s="173">
        <v>0</v>
      </c>
      <c r="CE531" s="175">
        <f>100*CD531/$AI531</f>
        <v>0</v>
      </c>
      <c r="CF531" s="173">
        <f>IF(CE531&gt;$AI$8,1,0)</f>
        <v>0</v>
      </c>
      <c r="CG531" s="175">
        <f>IF($R531=CD$17,CE531,0)</f>
        <v>0</v>
      </c>
      <c r="CH531" s="173">
        <v>0</v>
      </c>
      <c r="CI531" s="175">
        <f>100*CH531/$AI531</f>
        <v>0</v>
      </c>
      <c r="CJ531" s="173">
        <f>IF(CI531&gt;$AI$8,1,0)</f>
        <v>0</v>
      </c>
      <c r="CK531" s="175">
        <f>IF($R531=CH$17,CI531,0)</f>
        <v>0</v>
      </c>
      <c r="CL531" s="173">
        <v>746</v>
      </c>
      <c r="CM531" s="173">
        <v>0</v>
      </c>
      <c r="CN531" s="176"/>
    </row>
    <row r="532" ht="19.95" customHeight="1">
      <c r="A532" t="s" s="179">
        <v>3468</v>
      </c>
      <c r="B532" t="s" s="180">
        <v>75</v>
      </c>
      <c r="C532" t="s" s="180">
        <v>2280</v>
      </c>
      <c r="D532" t="s" s="181">
        <v>78</v>
      </c>
      <c r="E532" t="s" s="188">
        <v>79</v>
      </c>
      <c r="F532" t="s" s="146">
        <v>46</v>
      </c>
      <c r="G532" t="s" s="146">
        <v>482</v>
      </c>
      <c r="H532" t="s" s="146">
        <v>332</v>
      </c>
      <c r="I532" t="s" s="146">
        <v>49</v>
      </c>
      <c r="J532" t="s" s="146">
        <v>1762</v>
      </c>
      <c r="K532" t="s" s="183">
        <f>_xlfn.IFS(Q532=0,O532,T532=1,R532,U532=1,AA532)</f>
        <v>29</v>
      </c>
      <c r="L532" s="189">
        <f>_xlfn.IFS(Q532=0,P532,T532=1,S532,U532=1,AB532)</f>
        <v>41.1829827613475</v>
      </c>
      <c r="M532" t="s" s="146">
        <f>IF(O532="Lab","over","under")</f>
        <v>3307</v>
      </c>
      <c r="N532" s="138"/>
      <c r="O532" t="s" s="184">
        <v>29</v>
      </c>
      <c r="P532" s="147">
        <f>AU532</f>
        <v>41.1829827613475</v>
      </c>
      <c r="Q532" s="145">
        <f>T532+U532+V532</f>
        <v>0</v>
      </c>
      <c r="R532" t="s" s="185">
        <v>27</v>
      </c>
      <c r="S532" s="147">
        <f>AO532</f>
        <v>32.6051715957615</v>
      </c>
      <c r="T532" s="138"/>
      <c r="U532" s="138"/>
      <c r="V532" s="138"/>
      <c r="W532" s="138"/>
      <c r="X532" t="s" s="146">
        <f>IF($A532=Y532,"ok","bad")</f>
        <v>2430</v>
      </c>
      <c r="Y532" t="s" s="146">
        <v>3468</v>
      </c>
      <c r="Z532" t="s" s="146">
        <v>2280</v>
      </c>
      <c r="AA532" t="s" s="186">
        <v>2365</v>
      </c>
      <c r="AB532" s="141">
        <f>100*AC532</f>
        <v>12.4683694</v>
      </c>
      <c r="AC532" s="190">
        <v>0.124683694</v>
      </c>
      <c r="AD532" t="s" s="187">
        <v>28</v>
      </c>
      <c r="AE532" s="141">
        <v>9.435790000000001</v>
      </c>
      <c r="AF532" s="190">
        <v>0.09435789999999999</v>
      </c>
      <c r="AG532" s="138"/>
      <c r="AH532" s="145">
        <v>75448</v>
      </c>
      <c r="AI532" s="145">
        <v>50584</v>
      </c>
      <c r="AJ532" s="145">
        <v>158</v>
      </c>
      <c r="AK532" s="145">
        <v>4339</v>
      </c>
      <c r="AL532" s="145">
        <v>16493</v>
      </c>
      <c r="AM532" s="148">
        <f>100*AL532/$AI532</f>
        <v>32.6051715957615</v>
      </c>
      <c r="AN532" s="145">
        <f>IF(AM532&gt;$AI$8,1,0)</f>
        <v>0</v>
      </c>
      <c r="AO532" s="148">
        <f>IF($R532=AL$17,AM532,0)</f>
        <v>32.6051715957615</v>
      </c>
      <c r="AP532" s="145">
        <v>4773</v>
      </c>
      <c r="AQ532" s="148">
        <f>100*AP532/$AI532</f>
        <v>9.43578997311403</v>
      </c>
      <c r="AR532" s="145">
        <f>IF(AQ532&gt;$AI$8,1,0)</f>
        <v>0</v>
      </c>
      <c r="AS532" s="148">
        <f>IF($R532=AP$17,AQ532,0)</f>
        <v>0</v>
      </c>
      <c r="AT532" s="145">
        <v>20832</v>
      </c>
      <c r="AU532" s="148">
        <f>100*AT532/$AI532</f>
        <v>41.1829827613475</v>
      </c>
      <c r="AV532" s="145">
        <f>IF(AU532&gt;$AI$8,1,0)</f>
        <v>0</v>
      </c>
      <c r="AW532" s="148">
        <f>IF($R532=AT$17,AU532,0)</f>
        <v>0</v>
      </c>
      <c r="AX532" s="145">
        <v>6307</v>
      </c>
      <c r="AY532" s="148">
        <f>100*AX532/$AI532</f>
        <v>12.4683694448838</v>
      </c>
      <c r="AZ532" s="145">
        <f>IF(AY532&gt;$AI$8,1,0)</f>
        <v>0</v>
      </c>
      <c r="BA532" s="148">
        <f>IF($R532=AX$17,AY532,0)</f>
        <v>0</v>
      </c>
      <c r="BB532" s="145">
        <v>1661</v>
      </c>
      <c r="BC532" s="148">
        <f>100*BB532/$AI532</f>
        <v>3.2836470030049</v>
      </c>
      <c r="BD532" s="145">
        <f>IF(BC532&gt;$AI$8,1,0)</f>
        <v>0</v>
      </c>
      <c r="BE532" s="148">
        <f>IF($R532=BB$17,BC532,0)</f>
        <v>0</v>
      </c>
      <c r="BF532" s="145">
        <v>0</v>
      </c>
      <c r="BG532" s="148">
        <f>100*BF532/$AI532</f>
        <v>0</v>
      </c>
      <c r="BH532" s="145">
        <f>IF(BG532&gt;$AI$8,1,0)</f>
        <v>0</v>
      </c>
      <c r="BI532" s="148">
        <f>IF($R532=BF$17,BG532,0)</f>
        <v>0</v>
      </c>
      <c r="BJ532" s="145">
        <v>0</v>
      </c>
      <c r="BK532" s="148">
        <f>100*BJ532/$AI532</f>
        <v>0</v>
      </c>
      <c r="BL532" s="145">
        <f>IF(BK532&gt;$AI$8,1,0)</f>
        <v>0</v>
      </c>
      <c r="BM532" s="148">
        <f>IF($R532=BJ$17,BK532,0)</f>
        <v>0</v>
      </c>
      <c r="BN532" s="145">
        <v>0</v>
      </c>
      <c r="BO532" s="148">
        <f>100*BN532/$AI532</f>
        <v>0</v>
      </c>
      <c r="BP532" s="145">
        <f>IF(BO532&gt;$AI$8,1,0)</f>
        <v>0</v>
      </c>
      <c r="BQ532" s="148">
        <f>IF($R532=BN$17,BO532,0)</f>
        <v>0</v>
      </c>
      <c r="BR532" s="145">
        <v>0</v>
      </c>
      <c r="BS532" s="148">
        <f>100*BR532/$AI532</f>
        <v>0</v>
      </c>
      <c r="BT532" s="145">
        <f>IF(BS532&gt;$AI$8,1,0)</f>
        <v>0</v>
      </c>
      <c r="BU532" s="148">
        <f>IF($R532=BR$17,BS532,0)</f>
        <v>0</v>
      </c>
      <c r="BV532" s="145">
        <v>0</v>
      </c>
      <c r="BW532" s="148">
        <f>100*BV532/$AI532</f>
        <v>0</v>
      </c>
      <c r="BX532" s="145">
        <f>IF(BW532&gt;$AI$8,1,0)</f>
        <v>0</v>
      </c>
      <c r="BY532" s="148">
        <f>IF($R532=BV$17,BW532,0)</f>
        <v>0</v>
      </c>
      <c r="BZ532" s="145">
        <v>0</v>
      </c>
      <c r="CA532" s="148">
        <f>100*BZ532/$AI532</f>
        <v>0</v>
      </c>
      <c r="CB532" s="145">
        <f>IF(CA532&gt;$AI$8,1,0)</f>
        <v>0</v>
      </c>
      <c r="CC532" s="148">
        <f>IF($R532=BZ$17,CA532,0)</f>
        <v>0</v>
      </c>
      <c r="CD532" s="145">
        <v>0</v>
      </c>
      <c r="CE532" s="148">
        <f>100*CD532/$AI532</f>
        <v>0</v>
      </c>
      <c r="CF532" s="145">
        <f>IF(CE532&gt;$AI$8,1,0)</f>
        <v>0</v>
      </c>
      <c r="CG532" s="148">
        <f>IF($R532=CD$17,CE532,0)</f>
        <v>0</v>
      </c>
      <c r="CH532" s="145">
        <v>0</v>
      </c>
      <c r="CI532" s="148">
        <f>100*CH532/$AI532</f>
        <v>0</v>
      </c>
      <c r="CJ532" s="145">
        <f>IF(CI532&gt;$AI$8,1,0)</f>
        <v>0</v>
      </c>
      <c r="CK532" s="148">
        <f>IF($R532=CH$17,CI532,0)</f>
        <v>0</v>
      </c>
      <c r="CL532" s="145">
        <v>0</v>
      </c>
      <c r="CM532" s="145">
        <v>0</v>
      </c>
      <c r="CN532" s="149"/>
    </row>
    <row r="533" ht="15.75" customHeight="1">
      <c r="A533" t="s" s="179">
        <v>3469</v>
      </c>
      <c r="B533" t="s" s="180">
        <v>58</v>
      </c>
      <c r="C533" t="s" s="180">
        <v>792</v>
      </c>
      <c r="D533" t="s" s="181">
        <v>60</v>
      </c>
      <c r="E533" t="s" s="182">
        <v>60</v>
      </c>
      <c r="F533" t="s" s="130">
        <v>46</v>
      </c>
      <c r="G533" t="s" s="130">
        <v>187</v>
      </c>
      <c r="H533" t="s" s="130">
        <v>1525</v>
      </c>
      <c r="I533" t="s" s="130">
        <v>49</v>
      </c>
      <c r="J533" t="s" s="130">
        <v>56</v>
      </c>
      <c r="K533" t="s" s="183">
        <f>_xlfn.IFS(Q533=0,O533,T533=1,R533,U533=1,AA533)</f>
        <v>27</v>
      </c>
      <c r="L533" s="189">
        <f>_xlfn.IFS(Q533=0,P533,T533=1,S533,U533=1,AB533)</f>
        <v>29.5510649918078</v>
      </c>
      <c r="M533" t="s" s="130">
        <f>IF(O533="Lab","over","under")</f>
        <v>3307</v>
      </c>
      <c r="N533" s="169"/>
      <c r="O533" t="s" s="184">
        <v>27</v>
      </c>
      <c r="P533" s="131">
        <f>AM533</f>
        <v>29.5510649918078</v>
      </c>
      <c r="Q533" s="173">
        <f>T533+U533+V533</f>
        <v>0</v>
      </c>
      <c r="R533" t="s" s="185">
        <v>32</v>
      </c>
      <c r="S533" s="131">
        <f>BI533</f>
        <v>27.5193883123976</v>
      </c>
      <c r="T533" s="169"/>
      <c r="U533" s="169"/>
      <c r="V533" s="169"/>
      <c r="W533" s="169"/>
      <c r="X533" t="s" s="130">
        <f>IF($A533=Y533,"ok","bad")</f>
        <v>2430</v>
      </c>
      <c r="Y533" t="s" s="130">
        <v>3469</v>
      </c>
      <c r="Z533" t="s" s="130">
        <v>792</v>
      </c>
      <c r="AA533" t="s" s="186">
        <v>28</v>
      </c>
      <c r="AB533" s="125">
        <f>100*AC533</f>
        <v>25.7061715</v>
      </c>
      <c r="AC533" s="191">
        <v>0.257061715</v>
      </c>
      <c r="AD533" t="s" s="187">
        <v>2365</v>
      </c>
      <c r="AE533" s="125">
        <v>9.4221737</v>
      </c>
      <c r="AF533" s="191">
        <v>0.094221737</v>
      </c>
      <c r="AG533" s="169"/>
      <c r="AH533" s="173">
        <v>78541</v>
      </c>
      <c r="AI533" s="173">
        <v>45775</v>
      </c>
      <c r="AJ533" s="173">
        <v>162</v>
      </c>
      <c r="AK533" s="173">
        <v>930</v>
      </c>
      <c r="AL533" s="173">
        <v>13527</v>
      </c>
      <c r="AM533" s="175">
        <f>100*AL533/$AI533</f>
        <v>29.5510649918078</v>
      </c>
      <c r="AN533" s="173">
        <f>IF(AM533&gt;$AI$8,1,0)</f>
        <v>0</v>
      </c>
      <c r="AO533" s="175">
        <f>IF($R533=AL$17,AM533,0)</f>
        <v>0</v>
      </c>
      <c r="AP533" s="173">
        <v>11767</v>
      </c>
      <c r="AQ533" s="175">
        <f>100*AP533/$AI533</f>
        <v>25.7061714909885</v>
      </c>
      <c r="AR533" s="173">
        <f>IF(AQ533&gt;$AI$8,1,0)</f>
        <v>0</v>
      </c>
      <c r="AS533" s="175">
        <f>IF($R533=AP$17,AQ533,0)</f>
        <v>0</v>
      </c>
      <c r="AT533" s="173">
        <v>2092</v>
      </c>
      <c r="AU533" s="175">
        <f>100*AT533/$AI533</f>
        <v>4.57018022938285</v>
      </c>
      <c r="AV533" s="173">
        <f>IF(AU533&gt;$AI$8,1,0)</f>
        <v>0</v>
      </c>
      <c r="AW533" s="175">
        <f>IF($R533=AT$17,AU533,0)</f>
        <v>0</v>
      </c>
      <c r="AX533" s="173">
        <v>4313</v>
      </c>
      <c r="AY533" s="175">
        <f>100*AX533/$AI533</f>
        <v>9.422173675587111</v>
      </c>
      <c r="AZ533" s="173">
        <f>IF(AY533&gt;$AI$8,1,0)</f>
        <v>0</v>
      </c>
      <c r="BA533" s="175">
        <f>IF($R533=AX$17,AY533,0)</f>
        <v>0</v>
      </c>
      <c r="BB533" s="173">
        <v>1249</v>
      </c>
      <c r="BC533" s="175">
        <f>100*BB533/$AI533</f>
        <v>2.72856362643364</v>
      </c>
      <c r="BD533" s="173">
        <f>IF(BC533&gt;$AI$8,1,0)</f>
        <v>0</v>
      </c>
      <c r="BE533" s="175">
        <f>IF($R533=BB$17,BC533,0)</f>
        <v>0</v>
      </c>
      <c r="BF533" s="173">
        <v>12597</v>
      </c>
      <c r="BG533" s="175">
        <f>100*BF533/$AI533</f>
        <v>27.5193883123976</v>
      </c>
      <c r="BH533" s="173">
        <f>IF(BG533&gt;$AI$8,1,0)</f>
        <v>0</v>
      </c>
      <c r="BI533" s="175">
        <f>IF($R533=BF$17,BG533,0)</f>
        <v>27.5193883123976</v>
      </c>
      <c r="BJ533" s="173">
        <v>0</v>
      </c>
      <c r="BK533" s="175">
        <f>100*BJ533/$AI533</f>
        <v>0</v>
      </c>
      <c r="BL533" s="173">
        <f>IF(BK533&gt;$AI$8,1,0)</f>
        <v>0</v>
      </c>
      <c r="BM533" s="175">
        <f>IF($R533=BJ$17,BK533,0)</f>
        <v>0</v>
      </c>
      <c r="BN533" s="173">
        <v>0</v>
      </c>
      <c r="BO533" s="175">
        <f>100*BN533/$AI533</f>
        <v>0</v>
      </c>
      <c r="BP533" s="173">
        <f>IF(BO533&gt;$AI$8,1,0)</f>
        <v>0</v>
      </c>
      <c r="BQ533" s="175">
        <f>IF($R533=BN$17,BO533,0)</f>
        <v>0</v>
      </c>
      <c r="BR533" s="173">
        <v>0</v>
      </c>
      <c r="BS533" s="175">
        <f>100*BR533/$AI533</f>
        <v>0</v>
      </c>
      <c r="BT533" s="173">
        <f>IF(BS533&gt;$AI$8,1,0)</f>
        <v>0</v>
      </c>
      <c r="BU533" s="175">
        <f>IF($R533=BR$17,BS533,0)</f>
        <v>0</v>
      </c>
      <c r="BV533" s="173">
        <v>0</v>
      </c>
      <c r="BW533" s="175">
        <f>100*BV533/$AI533</f>
        <v>0</v>
      </c>
      <c r="BX533" s="173">
        <f>IF(BW533&gt;$AI$8,1,0)</f>
        <v>0</v>
      </c>
      <c r="BY533" s="175">
        <f>IF($R533=BV$17,BW533,0)</f>
        <v>0</v>
      </c>
      <c r="BZ533" s="173">
        <v>0</v>
      </c>
      <c r="CA533" s="175">
        <f>100*BZ533/$AI533</f>
        <v>0</v>
      </c>
      <c r="CB533" s="173">
        <f>IF(CA533&gt;$AI$8,1,0)</f>
        <v>0</v>
      </c>
      <c r="CC533" s="175">
        <f>IF($R533=BZ$17,CA533,0)</f>
        <v>0</v>
      </c>
      <c r="CD533" s="173">
        <v>0</v>
      </c>
      <c r="CE533" s="175">
        <f>100*CD533/$AI533</f>
        <v>0</v>
      </c>
      <c r="CF533" s="173">
        <f>IF(CE533&gt;$AI$8,1,0)</f>
        <v>0</v>
      </c>
      <c r="CG533" s="175">
        <f>IF($R533=CD$17,CE533,0)</f>
        <v>0</v>
      </c>
      <c r="CH533" s="173">
        <v>0</v>
      </c>
      <c r="CI533" s="175">
        <f>100*CH533/$AI533</f>
        <v>0</v>
      </c>
      <c r="CJ533" s="173">
        <f>IF(CI533&gt;$AI$8,1,0)</f>
        <v>0</v>
      </c>
      <c r="CK533" s="175">
        <f>IF($R533=CH$17,CI533,0)</f>
        <v>0</v>
      </c>
      <c r="CL533" s="173">
        <v>1348</v>
      </c>
      <c r="CM533" s="173">
        <v>0</v>
      </c>
      <c r="CN533" s="176"/>
    </row>
    <row r="534" ht="15.75" customHeight="1">
      <c r="A534" t="s" s="179">
        <v>3470</v>
      </c>
      <c r="B534" t="s" s="180">
        <v>183</v>
      </c>
      <c r="C534" t="s" s="180">
        <v>3471</v>
      </c>
      <c r="D534" t="s" s="181">
        <v>186</v>
      </c>
      <c r="E534" t="s" s="188">
        <v>79</v>
      </c>
      <c r="F534" t="s" s="146">
        <v>46</v>
      </c>
      <c r="G534" t="s" s="146">
        <v>3472</v>
      </c>
      <c r="H534" t="s" s="146">
        <v>3473</v>
      </c>
      <c r="I534" t="s" s="146">
        <v>49</v>
      </c>
      <c r="J534" t="s" s="146">
        <v>3474</v>
      </c>
      <c r="K534" t="s" s="183">
        <f>_xlfn.IFS(Q534=0,O534,T534=1,R534,U534=1,AA534)</f>
        <v>31</v>
      </c>
      <c r="L534" s="189">
        <f>_xlfn.IFS(Q534=0,P534,T534=1,S534,U534=1,AB534)</f>
        <v>41.7081023801761</v>
      </c>
      <c r="M534" t="s" s="146">
        <f>IF(O534="Lab","over","under")</f>
        <v>3307</v>
      </c>
      <c r="N534" s="138"/>
      <c r="O534" t="s" s="184">
        <v>31</v>
      </c>
      <c r="P534" s="147">
        <f>BC534</f>
        <v>41.7081023801761</v>
      </c>
      <c r="Q534" s="145">
        <f>T534+U534+V534</f>
        <v>0</v>
      </c>
      <c r="R534" t="s" s="185">
        <v>27</v>
      </c>
      <c r="S534" s="147">
        <f>AO534</f>
        <v>30.308526247147</v>
      </c>
      <c r="T534" s="138"/>
      <c r="U534" s="138"/>
      <c r="V534" s="138"/>
      <c r="W534" s="138"/>
      <c r="X534" t="s" s="146">
        <f>IF($A534=Y534,"ok","bad")</f>
        <v>2430</v>
      </c>
      <c r="Y534" t="s" s="146">
        <v>3470</v>
      </c>
      <c r="Z534" t="s" s="146">
        <v>3471</v>
      </c>
      <c r="AA534" t="s" s="186">
        <v>2365</v>
      </c>
      <c r="AB534" s="141">
        <f>100*AC534</f>
        <v>15.8522172</v>
      </c>
      <c r="AC534" s="190">
        <v>0.158522172</v>
      </c>
      <c r="AD534" t="s" s="187">
        <v>28</v>
      </c>
      <c r="AE534" s="141">
        <v>9.416775400000001</v>
      </c>
      <c r="AF534" s="190">
        <v>0.09416775400000001</v>
      </c>
      <c r="AG534" s="138"/>
      <c r="AH534" s="145">
        <v>73056</v>
      </c>
      <c r="AI534" s="145">
        <v>49072</v>
      </c>
      <c r="AJ534" s="145">
        <v>131</v>
      </c>
      <c r="AK534" s="145">
        <v>5594</v>
      </c>
      <c r="AL534" s="145">
        <v>14873</v>
      </c>
      <c r="AM534" s="148">
        <f>100*AL534/$AI534</f>
        <v>30.308526247147</v>
      </c>
      <c r="AN534" s="145">
        <f>IF(AM534&gt;$AI$8,1,0)</f>
        <v>0</v>
      </c>
      <c r="AO534" s="148">
        <f>IF($R534=AL$17,AM534,0)</f>
        <v>30.308526247147</v>
      </c>
      <c r="AP534" s="145">
        <v>4621</v>
      </c>
      <c r="AQ534" s="148">
        <f>100*AP534/$AI534</f>
        <v>9.416775350505381</v>
      </c>
      <c r="AR534" s="145">
        <f>IF(AQ534&gt;$AI$8,1,0)</f>
        <v>0</v>
      </c>
      <c r="AS534" s="148">
        <f>IF($R534=AP$17,AQ534,0)</f>
        <v>0</v>
      </c>
      <c r="AT534" s="145">
        <v>1214</v>
      </c>
      <c r="AU534" s="148">
        <f>100*AT534/$AI534</f>
        <v>2.47391587870884</v>
      </c>
      <c r="AV534" s="145">
        <f>IF(AU534&gt;$AI$8,1,0)</f>
        <v>0</v>
      </c>
      <c r="AW534" s="148">
        <f>IF($R534=AT$17,AU534,0)</f>
        <v>0</v>
      </c>
      <c r="AX534" s="145">
        <v>7779</v>
      </c>
      <c r="AY534" s="148">
        <f>100*AX534/$AI534</f>
        <v>15.8522171503097</v>
      </c>
      <c r="AZ534" s="145">
        <f>IF(AY534&gt;$AI$8,1,0)</f>
        <v>0</v>
      </c>
      <c r="BA534" s="148">
        <f>IF($R534=AX$17,AY534,0)</f>
        <v>0</v>
      </c>
      <c r="BB534" s="145">
        <v>20467</v>
      </c>
      <c r="BC534" s="148">
        <f>100*BB534/$AI534</f>
        <v>41.7081023801761</v>
      </c>
      <c r="BD534" s="145">
        <f>IF(BC534&gt;$AI$8,1,0)</f>
        <v>0</v>
      </c>
      <c r="BE534" s="148">
        <f>IF($R534=BB$17,BC534,0)</f>
        <v>0</v>
      </c>
      <c r="BF534" s="145">
        <v>0</v>
      </c>
      <c r="BG534" s="148">
        <f>100*BF534/$AI534</f>
        <v>0</v>
      </c>
      <c r="BH534" s="145">
        <f>IF(BG534&gt;$AI$8,1,0)</f>
        <v>0</v>
      </c>
      <c r="BI534" s="148">
        <f>IF($R534=BF$17,BG534,0)</f>
        <v>0</v>
      </c>
      <c r="BJ534" s="145">
        <v>0</v>
      </c>
      <c r="BK534" s="148">
        <f>100*BJ534/$AI534</f>
        <v>0</v>
      </c>
      <c r="BL534" s="145">
        <f>IF(BK534&gt;$AI$8,1,0)</f>
        <v>0</v>
      </c>
      <c r="BM534" s="148">
        <f>IF($R534=BJ$17,BK534,0)</f>
        <v>0</v>
      </c>
      <c r="BN534" s="145">
        <v>0</v>
      </c>
      <c r="BO534" s="148">
        <f>100*BN534/$AI534</f>
        <v>0</v>
      </c>
      <c r="BP534" s="145">
        <f>IF(BO534&gt;$AI$8,1,0)</f>
        <v>0</v>
      </c>
      <c r="BQ534" s="148">
        <f>IF($R534=BN$17,BO534,0)</f>
        <v>0</v>
      </c>
      <c r="BR534" s="145">
        <v>0</v>
      </c>
      <c r="BS534" s="148">
        <f>100*BR534/$AI534</f>
        <v>0</v>
      </c>
      <c r="BT534" s="145">
        <f>IF(BS534&gt;$AI$8,1,0)</f>
        <v>0</v>
      </c>
      <c r="BU534" s="148">
        <f>IF($R534=BR$17,BS534,0)</f>
        <v>0</v>
      </c>
      <c r="BV534" s="145">
        <v>0</v>
      </c>
      <c r="BW534" s="148">
        <f>100*BV534/$AI534</f>
        <v>0</v>
      </c>
      <c r="BX534" s="145">
        <f>IF(BW534&gt;$AI$8,1,0)</f>
        <v>0</v>
      </c>
      <c r="BY534" s="148">
        <f>IF($R534=BV$17,BW534,0)</f>
        <v>0</v>
      </c>
      <c r="BZ534" s="145">
        <v>0</v>
      </c>
      <c r="CA534" s="148">
        <f>100*BZ534/$AI534</f>
        <v>0</v>
      </c>
      <c r="CB534" s="145">
        <f>IF(CA534&gt;$AI$8,1,0)</f>
        <v>0</v>
      </c>
      <c r="CC534" s="148">
        <f>IF($R534=BZ$17,CA534,0)</f>
        <v>0</v>
      </c>
      <c r="CD534" s="145">
        <v>0</v>
      </c>
      <c r="CE534" s="148">
        <f>100*CD534/$AI534</f>
        <v>0</v>
      </c>
      <c r="CF534" s="145">
        <f>IF(CE534&gt;$AI$8,1,0)</f>
        <v>0</v>
      </c>
      <c r="CG534" s="148">
        <f>IF($R534=CD$17,CE534,0)</f>
        <v>0</v>
      </c>
      <c r="CH534" s="145">
        <v>0</v>
      </c>
      <c r="CI534" s="148">
        <f>100*CH534/$AI534</f>
        <v>0</v>
      </c>
      <c r="CJ534" s="145">
        <f>IF(CI534&gt;$AI$8,1,0)</f>
        <v>0</v>
      </c>
      <c r="CK534" s="148">
        <f>IF($R534=CH$17,CI534,0)</f>
        <v>0</v>
      </c>
      <c r="CL534" s="145">
        <v>0</v>
      </c>
      <c r="CM534" s="145">
        <v>0</v>
      </c>
      <c r="CN534" s="149"/>
    </row>
    <row r="535" ht="15.75" customHeight="1">
      <c r="A535" t="s" s="179">
        <v>3475</v>
      </c>
      <c r="B535" t="s" s="180">
        <v>90</v>
      </c>
      <c r="C535" t="s" s="180">
        <v>976</v>
      </c>
      <c r="D535" t="s" s="181">
        <v>93</v>
      </c>
      <c r="E535" t="s" s="182">
        <v>79</v>
      </c>
      <c r="F535" t="s" s="130">
        <v>46</v>
      </c>
      <c r="G535" t="s" s="130">
        <v>124</v>
      </c>
      <c r="H535" t="s" s="130">
        <v>3476</v>
      </c>
      <c r="I535" t="s" s="130">
        <v>49</v>
      </c>
      <c r="J535" t="s" s="130">
        <v>56</v>
      </c>
      <c r="K535" t="s" s="183">
        <f>_xlfn.IFS(Q535=0,O535,T535=1,R535,U535=1,AA535)</f>
        <v>27</v>
      </c>
      <c r="L535" s="189">
        <f>_xlfn.IFS(Q535=0,P535,T535=1,S535,U535=1,AB535)</f>
        <v>33.1880733944954</v>
      </c>
      <c r="M535" t="s" s="130">
        <f>IF(O535="Lab","over","under")</f>
        <v>3307</v>
      </c>
      <c r="N535" s="169"/>
      <c r="O535" t="s" s="184">
        <v>27</v>
      </c>
      <c r="P535" s="131">
        <f>AM535</f>
        <v>33.1880733944954</v>
      </c>
      <c r="Q535" s="173">
        <f>T535+U535+V535</f>
        <v>0</v>
      </c>
      <c r="R535" t="s" s="185">
        <v>28</v>
      </c>
      <c r="S535" s="131">
        <f>AS535</f>
        <v>32.0183486238532</v>
      </c>
      <c r="T535" s="169"/>
      <c r="U535" s="169"/>
      <c r="V535" s="169"/>
      <c r="W535" s="169"/>
      <c r="X535" t="s" s="130">
        <f>IF($A535=Y535,"ok","bad")</f>
        <v>2430</v>
      </c>
      <c r="Y535" t="s" s="130">
        <v>3475</v>
      </c>
      <c r="Z535" t="s" s="130">
        <v>976</v>
      </c>
      <c r="AA535" t="s" s="186">
        <v>2365</v>
      </c>
      <c r="AB535" s="125">
        <f>100*AC535</f>
        <v>17.2956631</v>
      </c>
      <c r="AC535" s="191">
        <v>0.172956631</v>
      </c>
      <c r="AD535" t="s" s="187">
        <v>217</v>
      </c>
      <c r="AE535" s="125">
        <v>9.4099249</v>
      </c>
      <c r="AF535" s="191">
        <v>0.094099249</v>
      </c>
      <c r="AG535" s="169"/>
      <c r="AH535" s="173">
        <v>77100</v>
      </c>
      <c r="AI535" s="173">
        <v>47960</v>
      </c>
      <c r="AJ535" s="173">
        <v>145</v>
      </c>
      <c r="AK535" s="173">
        <v>561</v>
      </c>
      <c r="AL535" s="173">
        <v>15917</v>
      </c>
      <c r="AM535" s="175">
        <f>100*AL535/$AI535</f>
        <v>33.1880733944954</v>
      </c>
      <c r="AN535" s="173">
        <f>IF(AM535&gt;$AI$8,1,0)</f>
        <v>0</v>
      </c>
      <c r="AO535" s="175">
        <f>IF($R535=AL$17,AM535,0)</f>
        <v>0</v>
      </c>
      <c r="AP535" s="173">
        <v>15356</v>
      </c>
      <c r="AQ535" s="175">
        <f>100*AP535/$AI535</f>
        <v>32.0183486238532</v>
      </c>
      <c r="AR535" s="173">
        <f>IF(AQ535&gt;$AI$8,1,0)</f>
        <v>0</v>
      </c>
      <c r="AS535" s="175">
        <f>IF($R535=AP$17,AQ535,0)</f>
        <v>32.0183486238532</v>
      </c>
      <c r="AT535" s="173">
        <v>2120</v>
      </c>
      <c r="AU535" s="175">
        <f>100*AT535/$AI535</f>
        <v>4.42035029190992</v>
      </c>
      <c r="AV535" s="173">
        <f>IF(AU535&gt;$AI$8,1,0)</f>
        <v>0</v>
      </c>
      <c r="AW535" s="175">
        <f>IF($R535=AT$17,AU535,0)</f>
        <v>0</v>
      </c>
      <c r="AX535" s="173">
        <v>8295</v>
      </c>
      <c r="AY535" s="175">
        <f>100*AX535/$AI535</f>
        <v>17.2956630525438</v>
      </c>
      <c r="AZ535" s="173">
        <f>IF(AY535&gt;$AI$8,1,0)</f>
        <v>0</v>
      </c>
      <c r="BA535" s="175">
        <f>IF($R535=AX$17,AY535,0)</f>
        <v>0</v>
      </c>
      <c r="BB535" s="173">
        <v>1560</v>
      </c>
      <c r="BC535" s="175">
        <f>100*BB535/$AI535</f>
        <v>3.25271059216013</v>
      </c>
      <c r="BD535" s="173">
        <f>IF(BC535&gt;$AI$8,1,0)</f>
        <v>0</v>
      </c>
      <c r="BE535" s="175">
        <f>IF($R535=BB$17,BC535,0)</f>
        <v>0</v>
      </c>
      <c r="BF535" s="173">
        <v>0</v>
      </c>
      <c r="BG535" s="175">
        <f>100*BF535/$AI535</f>
        <v>0</v>
      </c>
      <c r="BH535" s="173">
        <f>IF(BG535&gt;$AI$8,1,0)</f>
        <v>0</v>
      </c>
      <c r="BI535" s="175">
        <f>IF($R535=BF$17,BG535,0)</f>
        <v>0</v>
      </c>
      <c r="BJ535" s="173">
        <v>0</v>
      </c>
      <c r="BK535" s="175">
        <f>100*BJ535/$AI535</f>
        <v>0</v>
      </c>
      <c r="BL535" s="173">
        <f>IF(BK535&gt;$AI$8,1,0)</f>
        <v>0</v>
      </c>
      <c r="BM535" s="175">
        <f>IF($R535=BJ$17,BK535,0)</f>
        <v>0</v>
      </c>
      <c r="BN535" s="173">
        <v>0</v>
      </c>
      <c r="BO535" s="175">
        <f>100*BN535/$AI535</f>
        <v>0</v>
      </c>
      <c r="BP535" s="173">
        <f>IF(BO535&gt;$AI$8,1,0)</f>
        <v>0</v>
      </c>
      <c r="BQ535" s="175">
        <f>IF($R535=BN$17,BO535,0)</f>
        <v>0</v>
      </c>
      <c r="BR535" s="173">
        <v>0</v>
      </c>
      <c r="BS535" s="175">
        <f>100*BR535/$AI535</f>
        <v>0</v>
      </c>
      <c r="BT535" s="173">
        <f>IF(BS535&gt;$AI$8,1,0)</f>
        <v>0</v>
      </c>
      <c r="BU535" s="175">
        <f>IF($R535=BR$17,BS535,0)</f>
        <v>0</v>
      </c>
      <c r="BV535" s="173">
        <v>0</v>
      </c>
      <c r="BW535" s="175">
        <f>100*BV535/$AI535</f>
        <v>0</v>
      </c>
      <c r="BX535" s="173">
        <f>IF(BW535&gt;$AI$8,1,0)</f>
        <v>0</v>
      </c>
      <c r="BY535" s="175">
        <f>IF($R535=BV$17,BW535,0)</f>
        <v>0</v>
      </c>
      <c r="BZ535" s="173">
        <v>0</v>
      </c>
      <c r="CA535" s="175">
        <f>100*BZ535/$AI535</f>
        <v>0</v>
      </c>
      <c r="CB535" s="173">
        <f>IF(CA535&gt;$AI$8,1,0)</f>
        <v>0</v>
      </c>
      <c r="CC535" s="175">
        <f>IF($R535=BZ$17,CA535,0)</f>
        <v>0</v>
      </c>
      <c r="CD535" s="173">
        <v>0</v>
      </c>
      <c r="CE535" s="175">
        <f>100*CD535/$AI535</f>
        <v>0</v>
      </c>
      <c r="CF535" s="173">
        <f>IF(CE535&gt;$AI$8,1,0)</f>
        <v>0</v>
      </c>
      <c r="CG535" s="175">
        <f>IF($R535=CD$17,CE535,0)</f>
        <v>0</v>
      </c>
      <c r="CH535" s="173">
        <v>0</v>
      </c>
      <c r="CI535" s="175">
        <f>100*CH535/$AI535</f>
        <v>0</v>
      </c>
      <c r="CJ535" s="173">
        <f>IF(CI535&gt;$AI$8,1,0)</f>
        <v>0</v>
      </c>
      <c r="CK535" s="175">
        <f>IF($R535=CH$17,CI535,0)</f>
        <v>0</v>
      </c>
      <c r="CL535" s="173">
        <v>443</v>
      </c>
      <c r="CM535" s="173">
        <v>0</v>
      </c>
      <c r="CN535" s="176"/>
    </row>
    <row r="536" ht="15.75" customHeight="1">
      <c r="A536" t="s" s="179">
        <v>3477</v>
      </c>
      <c r="B536" t="s" s="180">
        <v>101</v>
      </c>
      <c r="C536" t="s" s="180">
        <v>3478</v>
      </c>
      <c r="D536" t="s" s="181">
        <v>104</v>
      </c>
      <c r="E536" t="s" s="188">
        <v>79</v>
      </c>
      <c r="F536" t="s" s="146">
        <v>46</v>
      </c>
      <c r="G536" t="s" s="146">
        <v>72</v>
      </c>
      <c r="H536" t="s" s="146">
        <v>1089</v>
      </c>
      <c r="I536" t="s" s="146">
        <v>49</v>
      </c>
      <c r="J536" t="s" s="146">
        <v>56</v>
      </c>
      <c r="K536" t="s" s="183">
        <f>_xlfn.IFS(Q536=0,O536,T536=1,R536,U536=1,AA536)</f>
        <v>27</v>
      </c>
      <c r="L536" s="189">
        <f>_xlfn.IFS(Q536=0,P536,T536=1,S536,U536=1,AB536)</f>
        <v>36.9428015718652</v>
      </c>
      <c r="M536" t="s" s="146">
        <f>IF(O536="Lab","over","under")</f>
        <v>3307</v>
      </c>
      <c r="N536" s="138"/>
      <c r="O536" t="s" s="184">
        <v>27</v>
      </c>
      <c r="P536" s="147">
        <f>AM536</f>
        <v>36.9428015718652</v>
      </c>
      <c r="Q536" s="145">
        <f>T536+U536+V536</f>
        <v>0</v>
      </c>
      <c r="R536" t="s" s="185">
        <v>28</v>
      </c>
      <c r="S536" s="147">
        <f>AS536</f>
        <v>32.223236613345</v>
      </c>
      <c r="T536" s="138"/>
      <c r="U536" s="138"/>
      <c r="V536" s="138"/>
      <c r="W536" s="138"/>
      <c r="X536" t="s" s="146">
        <f>IF($A536=Y536,"ok","bad")</f>
        <v>2430</v>
      </c>
      <c r="Y536" t="s" s="146">
        <v>3477</v>
      </c>
      <c r="Z536" t="s" s="146">
        <v>3478</v>
      </c>
      <c r="AA536" t="s" s="186">
        <v>2365</v>
      </c>
      <c r="AB536" s="141">
        <f>100*AC536</f>
        <v>12.5669829</v>
      </c>
      <c r="AC536" s="190">
        <v>0.125669829</v>
      </c>
      <c r="AD536" t="s" s="187">
        <v>29</v>
      </c>
      <c r="AE536" s="141">
        <v>9.391497599999999</v>
      </c>
      <c r="AF536" s="190">
        <v>0.093914976</v>
      </c>
      <c r="AG536" s="138"/>
      <c r="AH536" s="145">
        <v>77075</v>
      </c>
      <c r="AI536" s="145">
        <v>50386</v>
      </c>
      <c r="AJ536" s="145">
        <v>191</v>
      </c>
      <c r="AK536" s="145">
        <v>2378</v>
      </c>
      <c r="AL536" s="145">
        <v>18614</v>
      </c>
      <c r="AM536" s="148">
        <f>100*AL536/$AI536</f>
        <v>36.9428015718652</v>
      </c>
      <c r="AN536" s="145">
        <f>IF(AM536&gt;$AI$8,1,0)</f>
        <v>0</v>
      </c>
      <c r="AO536" s="148">
        <f>IF($R536=AL$17,AM536,0)</f>
        <v>0</v>
      </c>
      <c r="AP536" s="145">
        <v>16236</v>
      </c>
      <c r="AQ536" s="148">
        <f>100*AP536/$AI536</f>
        <v>32.223236613345</v>
      </c>
      <c r="AR536" s="145">
        <f>IF(AQ536&gt;$AI$8,1,0)</f>
        <v>0</v>
      </c>
      <c r="AS536" s="148">
        <f>IF($R536=AP$17,AQ536,0)</f>
        <v>32.223236613345</v>
      </c>
      <c r="AT536" s="145">
        <v>4732</v>
      </c>
      <c r="AU536" s="148">
        <f>100*AT536/$AI536</f>
        <v>9.39149763823284</v>
      </c>
      <c r="AV536" s="145">
        <f>IF(AU536&gt;$AI$8,1,0)</f>
        <v>0</v>
      </c>
      <c r="AW536" s="148">
        <f>IF($R536=AT$17,AU536,0)</f>
        <v>0</v>
      </c>
      <c r="AX536" s="145">
        <v>6332</v>
      </c>
      <c r="AY536" s="148">
        <f>100*AX536/$AI536</f>
        <v>12.5669828920732</v>
      </c>
      <c r="AZ536" s="145">
        <f>IF(AY536&gt;$AI$8,1,0)</f>
        <v>0</v>
      </c>
      <c r="BA536" s="148">
        <f>IF($R536=AX$17,AY536,0)</f>
        <v>0</v>
      </c>
      <c r="BB536" s="145">
        <v>4269</v>
      </c>
      <c r="BC536" s="148">
        <f>100*BB536/$AI536</f>
        <v>8.47259159290279</v>
      </c>
      <c r="BD536" s="145">
        <f>IF(BC536&gt;$AI$8,1,0)</f>
        <v>0</v>
      </c>
      <c r="BE536" s="148">
        <f>IF($R536=BB$17,BC536,0)</f>
        <v>0</v>
      </c>
      <c r="BF536" s="145">
        <v>0</v>
      </c>
      <c r="BG536" s="148">
        <f>100*BF536/$AI536</f>
        <v>0</v>
      </c>
      <c r="BH536" s="145">
        <f>IF(BG536&gt;$AI$8,1,0)</f>
        <v>0</v>
      </c>
      <c r="BI536" s="148">
        <f>IF($R536=BF$17,BG536,0)</f>
        <v>0</v>
      </c>
      <c r="BJ536" s="145">
        <v>0</v>
      </c>
      <c r="BK536" s="148">
        <f>100*BJ536/$AI536</f>
        <v>0</v>
      </c>
      <c r="BL536" s="145">
        <f>IF(BK536&gt;$AI$8,1,0)</f>
        <v>0</v>
      </c>
      <c r="BM536" s="148">
        <f>IF($R536=BJ$17,BK536,0)</f>
        <v>0</v>
      </c>
      <c r="BN536" s="145">
        <v>0</v>
      </c>
      <c r="BO536" s="148">
        <f>100*BN536/$AI536</f>
        <v>0</v>
      </c>
      <c r="BP536" s="145">
        <f>IF(BO536&gt;$AI$8,1,0)</f>
        <v>0</v>
      </c>
      <c r="BQ536" s="148">
        <f>IF($R536=BN$17,BO536,0)</f>
        <v>0</v>
      </c>
      <c r="BR536" s="145">
        <v>0</v>
      </c>
      <c r="BS536" s="148">
        <f>100*BR536/$AI536</f>
        <v>0</v>
      </c>
      <c r="BT536" s="145">
        <f>IF(BS536&gt;$AI$8,1,0)</f>
        <v>0</v>
      </c>
      <c r="BU536" s="148">
        <f>IF($R536=BR$17,BS536,0)</f>
        <v>0</v>
      </c>
      <c r="BV536" s="145">
        <v>0</v>
      </c>
      <c r="BW536" s="148">
        <f>100*BV536/$AI536</f>
        <v>0</v>
      </c>
      <c r="BX536" s="145">
        <f>IF(BW536&gt;$AI$8,1,0)</f>
        <v>0</v>
      </c>
      <c r="BY536" s="148">
        <f>IF($R536=BV$17,BW536,0)</f>
        <v>0</v>
      </c>
      <c r="BZ536" s="145">
        <v>0</v>
      </c>
      <c r="CA536" s="148">
        <f>100*BZ536/$AI536</f>
        <v>0</v>
      </c>
      <c r="CB536" s="145">
        <f>IF(CA536&gt;$AI$8,1,0)</f>
        <v>0</v>
      </c>
      <c r="CC536" s="148">
        <f>IF($R536=BZ$17,CA536,0)</f>
        <v>0</v>
      </c>
      <c r="CD536" s="145">
        <v>0</v>
      </c>
      <c r="CE536" s="148">
        <f>100*CD536/$AI536</f>
        <v>0</v>
      </c>
      <c r="CF536" s="145">
        <f>IF(CE536&gt;$AI$8,1,0)</f>
        <v>0</v>
      </c>
      <c r="CG536" s="148">
        <f>IF($R536=CD$17,CE536,0)</f>
        <v>0</v>
      </c>
      <c r="CH536" s="145">
        <v>0</v>
      </c>
      <c r="CI536" s="148">
        <f>100*CH536/$AI536</f>
        <v>0</v>
      </c>
      <c r="CJ536" s="145">
        <f>IF(CI536&gt;$AI$8,1,0)</f>
        <v>0</v>
      </c>
      <c r="CK536" s="148">
        <f>IF($R536=CH$17,CI536,0)</f>
        <v>0</v>
      </c>
      <c r="CL536" s="145">
        <v>989</v>
      </c>
      <c r="CM536" s="145">
        <v>0</v>
      </c>
      <c r="CN536" s="149"/>
    </row>
    <row r="537" ht="15.75" customHeight="1">
      <c r="A537" t="s" s="179">
        <v>3479</v>
      </c>
      <c r="B537" t="s" s="180">
        <v>160</v>
      </c>
      <c r="C537" t="s" s="180">
        <v>3480</v>
      </c>
      <c r="D537" t="s" s="181">
        <v>162</v>
      </c>
      <c r="E537" t="s" s="182">
        <v>79</v>
      </c>
      <c r="F537" t="s" s="130">
        <v>80</v>
      </c>
      <c r="G537" t="s" s="130">
        <v>369</v>
      </c>
      <c r="H537" t="s" s="130">
        <v>3481</v>
      </c>
      <c r="I537" t="s" s="130">
        <v>49</v>
      </c>
      <c r="J537" t="s" s="130">
        <v>56</v>
      </c>
      <c r="K537" t="s" s="183">
        <f>_xlfn.IFS(Q537=0,O537,T537=1,R537,U537=1,AA537)</f>
        <v>27</v>
      </c>
      <c r="L537" s="189">
        <f>_xlfn.IFS(Q537=0,P537,T537=1,S537,U537=1,AB537)</f>
        <v>34.0450542874241</v>
      </c>
      <c r="M537" t="s" s="130">
        <f>IF(O537="Lab","over","under")</f>
        <v>3307</v>
      </c>
      <c r="N537" s="169"/>
      <c r="O537" t="s" s="184">
        <v>27</v>
      </c>
      <c r="P537" s="131">
        <f>AM537</f>
        <v>34.0450542874241</v>
      </c>
      <c r="Q537" s="173">
        <f>T537+U537+V537</f>
        <v>0</v>
      </c>
      <c r="R537" t="s" s="185">
        <v>28</v>
      </c>
      <c r="S537" s="131">
        <f>AS537</f>
        <v>33.3995896383688</v>
      </c>
      <c r="T537" s="169"/>
      <c r="U537" s="169"/>
      <c r="V537" s="169"/>
      <c r="W537" s="169"/>
      <c r="X537" t="s" s="130">
        <f>IF($A537=Y537,"ok","bad")</f>
        <v>2430</v>
      </c>
      <c r="Y537" t="s" s="130">
        <v>3479</v>
      </c>
      <c r="Z537" t="s" s="130">
        <v>3480</v>
      </c>
      <c r="AA537" t="s" s="186">
        <v>2365</v>
      </c>
      <c r="AB537" s="125">
        <f>100*AC537</f>
        <v>17.5322732</v>
      </c>
      <c r="AC537" s="191">
        <v>0.175322732</v>
      </c>
      <c r="AD537" t="s" s="187">
        <v>29</v>
      </c>
      <c r="AE537" s="125">
        <v>9.3015303</v>
      </c>
      <c r="AF537" s="191">
        <v>0.09301530299999999</v>
      </c>
      <c r="AG537" s="169"/>
      <c r="AH537" s="173">
        <v>70713</v>
      </c>
      <c r="AI537" s="173">
        <v>46788</v>
      </c>
      <c r="AJ537" s="173">
        <v>173</v>
      </c>
      <c r="AK537" s="173">
        <v>302</v>
      </c>
      <c r="AL537" s="173">
        <v>15929</v>
      </c>
      <c r="AM537" s="175">
        <f>100*AL537/$AI537</f>
        <v>34.0450542874241</v>
      </c>
      <c r="AN537" s="173">
        <f>IF(AM537&gt;$AI$8,1,0)</f>
        <v>0</v>
      </c>
      <c r="AO537" s="175">
        <f>IF($R537=AL$17,AM537,0)</f>
        <v>0</v>
      </c>
      <c r="AP537" s="173">
        <v>15627</v>
      </c>
      <c r="AQ537" s="175">
        <f>100*AP537/$AI537</f>
        <v>33.3995896383688</v>
      </c>
      <c r="AR537" s="173">
        <f>IF(AQ537&gt;$AI$8,1,0)</f>
        <v>0</v>
      </c>
      <c r="AS537" s="175">
        <f>IF($R537=AP$17,AQ537,0)</f>
        <v>33.3995896383688</v>
      </c>
      <c r="AT537" s="173">
        <v>4352</v>
      </c>
      <c r="AU537" s="175">
        <f>100*AT537/$AI537</f>
        <v>9.3015303069163</v>
      </c>
      <c r="AV537" s="173">
        <f>IF(AU537&gt;$AI$8,1,0)</f>
        <v>0</v>
      </c>
      <c r="AW537" s="175">
        <f>IF($R537=AT$17,AU537,0)</f>
        <v>0</v>
      </c>
      <c r="AX537" s="173">
        <v>8203</v>
      </c>
      <c r="AY537" s="175">
        <f>100*AX537/$AI537</f>
        <v>17.5322732324528</v>
      </c>
      <c r="AZ537" s="173">
        <f>IF(AY537&gt;$AI$8,1,0)</f>
        <v>0</v>
      </c>
      <c r="BA537" s="175">
        <f>IF($R537=AX$17,AY537,0)</f>
        <v>0</v>
      </c>
      <c r="BB537" s="173">
        <v>2583</v>
      </c>
      <c r="BC537" s="175">
        <f>100*BB537/$AI537</f>
        <v>5.52064631956912</v>
      </c>
      <c r="BD537" s="173">
        <f>IF(BC537&gt;$AI$8,1,0)</f>
        <v>0</v>
      </c>
      <c r="BE537" s="175">
        <f>IF($R537=BB$17,BC537,0)</f>
        <v>0</v>
      </c>
      <c r="BF537" s="173">
        <v>0</v>
      </c>
      <c r="BG537" s="175">
        <f>100*BF537/$AI537</f>
        <v>0</v>
      </c>
      <c r="BH537" s="173">
        <f>IF(BG537&gt;$AI$8,1,0)</f>
        <v>0</v>
      </c>
      <c r="BI537" s="175">
        <f>IF($R537=BF$17,BG537,0)</f>
        <v>0</v>
      </c>
      <c r="BJ537" s="173">
        <v>0</v>
      </c>
      <c r="BK537" s="175">
        <f>100*BJ537/$AI537</f>
        <v>0</v>
      </c>
      <c r="BL537" s="173">
        <f>IF(BK537&gt;$AI$8,1,0)</f>
        <v>0</v>
      </c>
      <c r="BM537" s="175">
        <f>IF($R537=BJ$17,BK537,0)</f>
        <v>0</v>
      </c>
      <c r="BN537" s="173">
        <v>0</v>
      </c>
      <c r="BO537" s="175">
        <f>100*BN537/$AI537</f>
        <v>0</v>
      </c>
      <c r="BP537" s="173">
        <f>IF(BO537&gt;$AI$8,1,0)</f>
        <v>0</v>
      </c>
      <c r="BQ537" s="175">
        <f>IF($R537=BN$17,BO537,0)</f>
        <v>0</v>
      </c>
      <c r="BR537" s="173">
        <v>0</v>
      </c>
      <c r="BS537" s="175">
        <f>100*BR537/$AI537</f>
        <v>0</v>
      </c>
      <c r="BT537" s="173">
        <f>IF(BS537&gt;$AI$8,1,0)</f>
        <v>0</v>
      </c>
      <c r="BU537" s="175">
        <f>IF($R537=BR$17,BS537,0)</f>
        <v>0</v>
      </c>
      <c r="BV537" s="173">
        <v>0</v>
      </c>
      <c r="BW537" s="175">
        <f>100*BV537/$AI537</f>
        <v>0</v>
      </c>
      <c r="BX537" s="173">
        <f>IF(BW537&gt;$AI$8,1,0)</f>
        <v>0</v>
      </c>
      <c r="BY537" s="175">
        <f>IF($R537=BV$17,BW537,0)</f>
        <v>0</v>
      </c>
      <c r="BZ537" s="173">
        <v>0</v>
      </c>
      <c r="CA537" s="175">
        <f>100*BZ537/$AI537</f>
        <v>0</v>
      </c>
      <c r="CB537" s="173">
        <f>IF(CA537&gt;$AI$8,1,0)</f>
        <v>0</v>
      </c>
      <c r="CC537" s="175">
        <f>IF($R537=BZ$17,CA537,0)</f>
        <v>0</v>
      </c>
      <c r="CD537" s="173">
        <v>0</v>
      </c>
      <c r="CE537" s="175">
        <f>100*CD537/$AI537</f>
        <v>0</v>
      </c>
      <c r="CF537" s="173">
        <f>IF(CE537&gt;$AI$8,1,0)</f>
        <v>0</v>
      </c>
      <c r="CG537" s="175">
        <f>IF($R537=CD$17,CE537,0)</f>
        <v>0</v>
      </c>
      <c r="CH537" s="173">
        <v>0</v>
      </c>
      <c r="CI537" s="175">
        <f>100*CH537/$AI537</f>
        <v>0</v>
      </c>
      <c r="CJ537" s="173">
        <f>IF(CI537&gt;$AI$8,1,0)</f>
        <v>0</v>
      </c>
      <c r="CK537" s="175">
        <f>IF($R537=CH$17,CI537,0)</f>
        <v>0</v>
      </c>
      <c r="CL537" s="173">
        <v>0</v>
      </c>
      <c r="CM537" s="173">
        <v>0</v>
      </c>
      <c r="CN537" s="176"/>
    </row>
    <row r="538" ht="15.75" customHeight="1">
      <c r="A538" t="s" s="179">
        <v>3482</v>
      </c>
      <c r="B538" t="s" s="180">
        <v>101</v>
      </c>
      <c r="C538" t="s" s="180">
        <v>1926</v>
      </c>
      <c r="D538" t="s" s="181">
        <v>104</v>
      </c>
      <c r="E538" t="s" s="188">
        <v>79</v>
      </c>
      <c r="F538" t="s" s="146">
        <v>46</v>
      </c>
      <c r="G538" t="s" s="146">
        <v>714</v>
      </c>
      <c r="H538" t="s" s="146">
        <v>3483</v>
      </c>
      <c r="I538" t="s" s="146">
        <v>64</v>
      </c>
      <c r="J538" t="s" s="146">
        <v>56</v>
      </c>
      <c r="K538" t="s" s="183">
        <f>_xlfn.IFS(Q538=0,O538,T538=1,R538,U538=1,AA538)</f>
        <v>27</v>
      </c>
      <c r="L538" s="189">
        <f>_xlfn.IFS(Q538=0,P538,T538=1,S538,U538=1,AB538)</f>
        <v>35.7394267836192</v>
      </c>
      <c r="M538" t="s" s="146">
        <f>IF(O538="Lab","over","under")</f>
        <v>3307</v>
      </c>
      <c r="N538" s="138"/>
      <c r="O538" t="s" s="184">
        <v>27</v>
      </c>
      <c r="P538" s="147">
        <f>AM538</f>
        <v>35.7394267836192</v>
      </c>
      <c r="Q538" s="145">
        <f>T538+U538+V538</f>
        <v>0</v>
      </c>
      <c r="R538" t="s" s="185">
        <v>28</v>
      </c>
      <c r="S538" s="147">
        <f>AS538</f>
        <v>28.8731214034304</v>
      </c>
      <c r="T538" s="138"/>
      <c r="U538" s="138"/>
      <c r="V538" s="138"/>
      <c r="W538" s="138"/>
      <c r="X538" t="s" s="146">
        <f>IF($A538=Y538,"ok","bad")</f>
        <v>2430</v>
      </c>
      <c r="Y538" t="s" s="146">
        <v>3482</v>
      </c>
      <c r="Z538" t="s" s="146">
        <v>1926</v>
      </c>
      <c r="AA538" t="s" s="186">
        <v>2365</v>
      </c>
      <c r="AB538" s="141">
        <f>100*AC538</f>
        <v>16.6899454</v>
      </c>
      <c r="AC538" s="190">
        <v>0.166899454</v>
      </c>
      <c r="AD538" t="s" s="187">
        <v>29</v>
      </c>
      <c r="AE538" s="141">
        <v>9.291021799999999</v>
      </c>
      <c r="AF538" s="190">
        <v>0.092910218</v>
      </c>
      <c r="AG538" s="138"/>
      <c r="AH538" s="145">
        <v>70393</v>
      </c>
      <c r="AI538" s="145">
        <v>53697</v>
      </c>
      <c r="AJ538" s="145">
        <v>187</v>
      </c>
      <c r="AK538" s="145">
        <v>3687</v>
      </c>
      <c r="AL538" s="145">
        <v>19191</v>
      </c>
      <c r="AM538" s="148">
        <f>100*AL538/$AI538</f>
        <v>35.7394267836192</v>
      </c>
      <c r="AN538" s="145">
        <f>IF(AM538&gt;$AI$8,1,0)</f>
        <v>0</v>
      </c>
      <c r="AO538" s="148">
        <f>IF($R538=AL$17,AM538,0)</f>
        <v>0</v>
      </c>
      <c r="AP538" s="145">
        <v>15504</v>
      </c>
      <c r="AQ538" s="148">
        <f>100*AP538/$AI538</f>
        <v>28.8731214034304</v>
      </c>
      <c r="AR538" s="145">
        <f>IF(AQ538&gt;$AI$8,1,0)</f>
        <v>0</v>
      </c>
      <c r="AS538" s="148">
        <f>IF($R538=AP$17,AQ538,0)</f>
        <v>28.8731214034304</v>
      </c>
      <c r="AT538" s="145">
        <v>4989</v>
      </c>
      <c r="AU538" s="148">
        <f>100*AT538/$AI538</f>
        <v>9.2910218447958</v>
      </c>
      <c r="AV538" s="145">
        <f>IF(AU538&gt;$AI$8,1,0)</f>
        <v>0</v>
      </c>
      <c r="AW538" s="148">
        <f>IF($R538=AT$17,AU538,0)</f>
        <v>0</v>
      </c>
      <c r="AX538" s="145">
        <v>8962</v>
      </c>
      <c r="AY538" s="148">
        <f>100*AX538/$AI538</f>
        <v>16.689945434568</v>
      </c>
      <c r="AZ538" s="145">
        <f>IF(AY538&gt;$AI$8,1,0)</f>
        <v>0</v>
      </c>
      <c r="BA538" s="148">
        <f>IF($R538=AX$17,AY538,0)</f>
        <v>0</v>
      </c>
      <c r="BB538" s="145">
        <v>3040</v>
      </c>
      <c r="BC538" s="148">
        <f>100*BB538/$AI538</f>
        <v>5.6613963536138</v>
      </c>
      <c r="BD538" s="145">
        <f>IF(BC538&gt;$AI$8,1,0)</f>
        <v>0</v>
      </c>
      <c r="BE538" s="148">
        <f>IF($R538=BB$17,BC538,0)</f>
        <v>0</v>
      </c>
      <c r="BF538" s="145">
        <v>0</v>
      </c>
      <c r="BG538" s="148">
        <f>100*BF538/$AI538</f>
        <v>0</v>
      </c>
      <c r="BH538" s="145">
        <f>IF(BG538&gt;$AI$8,1,0)</f>
        <v>0</v>
      </c>
      <c r="BI538" s="148">
        <f>IF($R538=BF$17,BG538,0)</f>
        <v>0</v>
      </c>
      <c r="BJ538" s="145">
        <v>0</v>
      </c>
      <c r="BK538" s="148">
        <f>100*BJ538/$AI538</f>
        <v>0</v>
      </c>
      <c r="BL538" s="145">
        <f>IF(BK538&gt;$AI$8,1,0)</f>
        <v>0</v>
      </c>
      <c r="BM538" s="148">
        <f>IF($R538=BJ$17,BK538,0)</f>
        <v>0</v>
      </c>
      <c r="BN538" s="145">
        <v>0</v>
      </c>
      <c r="BO538" s="148">
        <f>100*BN538/$AI538</f>
        <v>0</v>
      </c>
      <c r="BP538" s="145">
        <f>IF(BO538&gt;$AI$8,1,0)</f>
        <v>0</v>
      </c>
      <c r="BQ538" s="148">
        <f>IF($R538=BN$17,BO538,0)</f>
        <v>0</v>
      </c>
      <c r="BR538" s="145">
        <v>0</v>
      </c>
      <c r="BS538" s="148">
        <f>100*BR538/$AI538</f>
        <v>0</v>
      </c>
      <c r="BT538" s="145">
        <f>IF(BS538&gt;$AI$8,1,0)</f>
        <v>0</v>
      </c>
      <c r="BU538" s="148">
        <f>IF($R538=BR$17,BS538,0)</f>
        <v>0</v>
      </c>
      <c r="BV538" s="145">
        <v>0</v>
      </c>
      <c r="BW538" s="148">
        <f>100*BV538/$AI538</f>
        <v>0</v>
      </c>
      <c r="BX538" s="145">
        <f>IF(BW538&gt;$AI$8,1,0)</f>
        <v>0</v>
      </c>
      <c r="BY538" s="148">
        <f>IF($R538=BV$17,BW538,0)</f>
        <v>0</v>
      </c>
      <c r="BZ538" s="145">
        <v>0</v>
      </c>
      <c r="CA538" s="148">
        <f>100*BZ538/$AI538</f>
        <v>0</v>
      </c>
      <c r="CB538" s="145">
        <f>IF(CA538&gt;$AI$8,1,0)</f>
        <v>0</v>
      </c>
      <c r="CC538" s="148">
        <f>IF($R538=BZ$17,CA538,0)</f>
        <v>0</v>
      </c>
      <c r="CD538" s="145">
        <v>0</v>
      </c>
      <c r="CE538" s="148">
        <f>100*CD538/$AI538</f>
        <v>0</v>
      </c>
      <c r="CF538" s="145">
        <f>IF(CE538&gt;$AI$8,1,0)</f>
        <v>0</v>
      </c>
      <c r="CG538" s="148">
        <f>IF($R538=CD$17,CE538,0)</f>
        <v>0</v>
      </c>
      <c r="CH538" s="145">
        <v>0</v>
      </c>
      <c r="CI538" s="148">
        <f>100*CH538/$AI538</f>
        <v>0</v>
      </c>
      <c r="CJ538" s="145">
        <f>IF(CI538&gt;$AI$8,1,0)</f>
        <v>0</v>
      </c>
      <c r="CK538" s="148">
        <f>IF($R538=CH$17,CI538,0)</f>
        <v>0</v>
      </c>
      <c r="CL538" s="145">
        <v>0</v>
      </c>
      <c r="CM538" s="145">
        <v>0</v>
      </c>
      <c r="CN538" s="149"/>
    </row>
    <row r="539" ht="19.95" customHeight="1">
      <c r="A539" t="s" s="179">
        <v>3484</v>
      </c>
      <c r="B539" t="s" s="180">
        <v>183</v>
      </c>
      <c r="C539" t="s" s="180">
        <v>2248</v>
      </c>
      <c r="D539" t="s" s="181">
        <v>186</v>
      </c>
      <c r="E539" t="s" s="182">
        <v>79</v>
      </c>
      <c r="F539" t="s" s="130">
        <v>46</v>
      </c>
      <c r="G539" t="s" s="130">
        <v>340</v>
      </c>
      <c r="H539" t="s" s="130">
        <v>2242</v>
      </c>
      <c r="I539" t="s" s="130">
        <v>49</v>
      </c>
      <c r="J539" t="s" s="130">
        <v>56</v>
      </c>
      <c r="K539" t="s" s="183">
        <f>_xlfn.IFS(Q539=0,O539,T539=1,R539,U539=1,AA539)</f>
        <v>27</v>
      </c>
      <c r="L539" s="189">
        <f>_xlfn.IFS(Q539=0,P539,T539=1,S539,U539=1,AB539)</f>
        <v>34.2583566213904</v>
      </c>
      <c r="M539" t="s" s="130">
        <f>IF(O539="Lab","over","under")</f>
        <v>3307</v>
      </c>
      <c r="N539" s="169"/>
      <c r="O539" t="s" s="184">
        <v>27</v>
      </c>
      <c r="P539" s="131">
        <f>AM539</f>
        <v>34.2583566213904</v>
      </c>
      <c r="Q539" s="173">
        <f>T539+U539+V539</f>
        <v>0</v>
      </c>
      <c r="R539" t="s" s="185">
        <v>28</v>
      </c>
      <c r="S539" s="131">
        <f>AS539</f>
        <v>27.2242802365633</v>
      </c>
      <c r="T539" s="169"/>
      <c r="U539" s="169"/>
      <c r="V539" s="169"/>
      <c r="W539" s="169"/>
      <c r="X539" t="s" s="130">
        <f>IF($A539=Y539,"ok","bad")</f>
        <v>2430</v>
      </c>
      <c r="Y539" t="s" s="130">
        <v>3484</v>
      </c>
      <c r="Z539" t="s" s="130">
        <v>2248</v>
      </c>
      <c r="AA539" t="s" s="186">
        <v>2365</v>
      </c>
      <c r="AB539" s="125">
        <f>100*AC539</f>
        <v>20.8466021</v>
      </c>
      <c r="AC539" s="191">
        <v>0.208466021</v>
      </c>
      <c r="AD539" t="s" s="187">
        <v>29</v>
      </c>
      <c r="AE539" s="125">
        <v>9.280561499999999</v>
      </c>
      <c r="AF539" s="191">
        <v>0.09280561499999999</v>
      </c>
      <c r="AG539" s="169"/>
      <c r="AH539" s="173">
        <v>77145</v>
      </c>
      <c r="AI539" s="173">
        <v>46161</v>
      </c>
      <c r="AJ539" s="173">
        <v>173</v>
      </c>
      <c r="AK539" s="173">
        <v>3247</v>
      </c>
      <c r="AL539" s="173">
        <v>15814</v>
      </c>
      <c r="AM539" s="175">
        <f>100*AL539/$AI539</f>
        <v>34.2583566213904</v>
      </c>
      <c r="AN539" s="173">
        <f>IF(AM539&gt;$AI$8,1,0)</f>
        <v>0</v>
      </c>
      <c r="AO539" s="175">
        <f>IF($R539=AL$17,AM539,0)</f>
        <v>0</v>
      </c>
      <c r="AP539" s="173">
        <v>12567</v>
      </c>
      <c r="AQ539" s="175">
        <f>100*AP539/$AI539</f>
        <v>27.2242802365633</v>
      </c>
      <c r="AR539" s="173">
        <f>IF(AQ539&gt;$AI$8,1,0)</f>
        <v>0</v>
      </c>
      <c r="AS539" s="175">
        <f>IF($R539=AP$17,AQ539,0)</f>
        <v>27.2242802365633</v>
      </c>
      <c r="AT539" s="173">
        <v>4284</v>
      </c>
      <c r="AU539" s="175">
        <f>100*AT539/$AI539</f>
        <v>9.280561512965489</v>
      </c>
      <c r="AV539" s="173">
        <f>IF(AU539&gt;$AI$8,1,0)</f>
        <v>0</v>
      </c>
      <c r="AW539" s="175">
        <f>IF($R539=AT$17,AU539,0)</f>
        <v>0</v>
      </c>
      <c r="AX539" s="173">
        <v>9623</v>
      </c>
      <c r="AY539" s="175">
        <f>100*AX539/$AI539</f>
        <v>20.8466021100063</v>
      </c>
      <c r="AZ539" s="173">
        <f>IF(AY539&gt;$AI$8,1,0)</f>
        <v>0</v>
      </c>
      <c r="BA539" s="175">
        <f>IF($R539=AX$17,AY539,0)</f>
        <v>0</v>
      </c>
      <c r="BB539" s="173">
        <v>2910</v>
      </c>
      <c r="BC539" s="175">
        <f>100*BB539/$AI539</f>
        <v>6.30402287645415</v>
      </c>
      <c r="BD539" s="173">
        <f>IF(BC539&gt;$AI$8,1,0)</f>
        <v>0</v>
      </c>
      <c r="BE539" s="175">
        <f>IF($R539=BB$17,BC539,0)</f>
        <v>0</v>
      </c>
      <c r="BF539" s="173">
        <v>0</v>
      </c>
      <c r="BG539" s="175">
        <f>100*BF539/$AI539</f>
        <v>0</v>
      </c>
      <c r="BH539" s="173">
        <f>IF(BG539&gt;$AI$8,1,0)</f>
        <v>0</v>
      </c>
      <c r="BI539" s="175">
        <f>IF($R539=BF$17,BG539,0)</f>
        <v>0</v>
      </c>
      <c r="BJ539" s="173">
        <v>0</v>
      </c>
      <c r="BK539" s="175">
        <f>100*BJ539/$AI539</f>
        <v>0</v>
      </c>
      <c r="BL539" s="173">
        <f>IF(BK539&gt;$AI$8,1,0)</f>
        <v>0</v>
      </c>
      <c r="BM539" s="175">
        <f>IF($R539=BJ$17,BK539,0)</f>
        <v>0</v>
      </c>
      <c r="BN539" s="173">
        <v>0</v>
      </c>
      <c r="BO539" s="175">
        <f>100*BN539/$AI539</f>
        <v>0</v>
      </c>
      <c r="BP539" s="173">
        <f>IF(BO539&gt;$AI$8,1,0)</f>
        <v>0</v>
      </c>
      <c r="BQ539" s="175">
        <f>IF($R539=BN$17,BO539,0)</f>
        <v>0</v>
      </c>
      <c r="BR539" s="173">
        <v>0</v>
      </c>
      <c r="BS539" s="175">
        <f>100*BR539/$AI539</f>
        <v>0</v>
      </c>
      <c r="BT539" s="173">
        <f>IF(BS539&gt;$AI$8,1,0)</f>
        <v>0</v>
      </c>
      <c r="BU539" s="175">
        <f>IF($R539=BR$17,BS539,0)</f>
        <v>0</v>
      </c>
      <c r="BV539" s="173">
        <v>0</v>
      </c>
      <c r="BW539" s="175">
        <f>100*BV539/$AI539</f>
        <v>0</v>
      </c>
      <c r="BX539" s="173">
        <f>IF(BW539&gt;$AI$8,1,0)</f>
        <v>0</v>
      </c>
      <c r="BY539" s="175">
        <f>IF($R539=BV$17,BW539,0)</f>
        <v>0</v>
      </c>
      <c r="BZ539" s="173">
        <v>0</v>
      </c>
      <c r="CA539" s="175">
        <f>100*BZ539/$AI539</f>
        <v>0</v>
      </c>
      <c r="CB539" s="173">
        <f>IF(CA539&gt;$AI$8,1,0)</f>
        <v>0</v>
      </c>
      <c r="CC539" s="175">
        <f>IF($R539=BZ$17,CA539,0)</f>
        <v>0</v>
      </c>
      <c r="CD539" s="173">
        <v>0</v>
      </c>
      <c r="CE539" s="175">
        <f>100*CD539/$AI539</f>
        <v>0</v>
      </c>
      <c r="CF539" s="173">
        <f>IF(CE539&gt;$AI$8,1,0)</f>
        <v>0</v>
      </c>
      <c r="CG539" s="175">
        <f>IF($R539=CD$17,CE539,0)</f>
        <v>0</v>
      </c>
      <c r="CH539" s="173">
        <v>0</v>
      </c>
      <c r="CI539" s="175">
        <f>100*CH539/$AI539</f>
        <v>0</v>
      </c>
      <c r="CJ539" s="173">
        <f>IF(CI539&gt;$AI$8,1,0)</f>
        <v>0</v>
      </c>
      <c r="CK539" s="175">
        <f>IF($R539=CH$17,CI539,0)</f>
        <v>0</v>
      </c>
      <c r="CL539" s="173">
        <v>0</v>
      </c>
      <c r="CM539" s="173">
        <v>0</v>
      </c>
      <c r="CN539" s="176"/>
    </row>
    <row r="540" ht="31.95" customHeight="1">
      <c r="A540" t="s" s="179">
        <v>3485</v>
      </c>
      <c r="B540" t="s" s="180">
        <v>75</v>
      </c>
      <c r="C540" t="s" s="180">
        <v>1781</v>
      </c>
      <c r="D540" t="s" s="181">
        <v>78</v>
      </c>
      <c r="E540" t="s" s="188">
        <v>79</v>
      </c>
      <c r="F540" t="s" s="146">
        <v>46</v>
      </c>
      <c r="G540" t="s" s="146">
        <v>447</v>
      </c>
      <c r="H540" t="s" s="146">
        <v>1782</v>
      </c>
      <c r="I540" t="s" s="146">
        <v>64</v>
      </c>
      <c r="J540" t="s" s="146">
        <v>56</v>
      </c>
      <c r="K540" t="s" s="183">
        <f>_xlfn.IFS(Q540=0,O540,T540=1,R540,U540=1,AA540)</f>
        <v>27</v>
      </c>
      <c r="L540" s="189">
        <f>_xlfn.IFS(Q540=0,P540,T540=1,S540,U540=1,AB540)</f>
        <v>39.7645271553361</v>
      </c>
      <c r="M540" t="s" s="146">
        <f>IF(O540="Lab","over","under")</f>
        <v>3307</v>
      </c>
      <c r="N540" s="138"/>
      <c r="O540" t="s" s="184">
        <v>27</v>
      </c>
      <c r="P540" s="147">
        <f>AM540</f>
        <v>39.7645271553361</v>
      </c>
      <c r="Q540" s="145">
        <f>T540+U540+V540</f>
        <v>0</v>
      </c>
      <c r="R540" t="s" s="185">
        <v>29</v>
      </c>
      <c r="S540" s="147">
        <f>AW540</f>
        <v>35.3848921582346</v>
      </c>
      <c r="T540" s="138"/>
      <c r="U540" s="138"/>
      <c r="V540" s="138"/>
      <c r="W540" s="138"/>
      <c r="X540" t="s" s="146">
        <f>IF($A540=Y540,"ok","bad")</f>
        <v>2430</v>
      </c>
      <c r="Y540" t="s" s="146">
        <v>3485</v>
      </c>
      <c r="Z540" t="s" s="146">
        <v>1781</v>
      </c>
      <c r="AA540" t="s" s="186">
        <v>2365</v>
      </c>
      <c r="AB540" s="141">
        <f>100*AC540</f>
        <v>11.4258301</v>
      </c>
      <c r="AC540" s="190">
        <v>0.114258301</v>
      </c>
      <c r="AD540" t="s" s="187">
        <v>28</v>
      </c>
      <c r="AE540" s="141">
        <v>9.2749915</v>
      </c>
      <c r="AF540" s="190">
        <v>0.092749915</v>
      </c>
      <c r="AG540" s="138"/>
      <c r="AH540" s="145">
        <v>71871</v>
      </c>
      <c r="AI540" s="145">
        <v>50027</v>
      </c>
      <c r="AJ540" s="145">
        <v>151</v>
      </c>
      <c r="AK540" s="145">
        <v>2191</v>
      </c>
      <c r="AL540" s="145">
        <v>19893</v>
      </c>
      <c r="AM540" s="148">
        <f>100*AL540/$AI540</f>
        <v>39.7645271553361</v>
      </c>
      <c r="AN540" s="145">
        <f>IF(AM540&gt;$AI$8,1,0)</f>
        <v>0</v>
      </c>
      <c r="AO540" s="148">
        <f>IF($R540=AL$17,AM540,0)</f>
        <v>0</v>
      </c>
      <c r="AP540" s="145">
        <v>4640</v>
      </c>
      <c r="AQ540" s="148">
        <f>100*AP540/$AI540</f>
        <v>9.27499150458752</v>
      </c>
      <c r="AR540" s="145">
        <f>IF(AQ540&gt;$AI$8,1,0)</f>
        <v>0</v>
      </c>
      <c r="AS540" s="148">
        <f>IF($R540=AP$17,AQ540,0)</f>
        <v>0</v>
      </c>
      <c r="AT540" s="145">
        <v>17702</v>
      </c>
      <c r="AU540" s="148">
        <f>100*AT540/$AI540</f>
        <v>35.3848921582346</v>
      </c>
      <c r="AV540" s="145">
        <f>IF(AU540&gt;$AI$8,1,0)</f>
        <v>0</v>
      </c>
      <c r="AW540" s="148">
        <f>IF($R540=AT$17,AU540,0)</f>
        <v>35.3848921582346</v>
      </c>
      <c r="AX540" s="145">
        <v>5716</v>
      </c>
      <c r="AY540" s="148">
        <f>100*AX540/$AI540</f>
        <v>11.425830051772</v>
      </c>
      <c r="AZ540" s="145">
        <f>IF(AY540&gt;$AI$8,1,0)</f>
        <v>0</v>
      </c>
      <c r="BA540" s="148">
        <f>IF($R540=AX$17,AY540,0)</f>
        <v>0</v>
      </c>
      <c r="BB540" s="145">
        <v>1893</v>
      </c>
      <c r="BC540" s="148">
        <f>100*BB540/$AI540</f>
        <v>3.78395666340176</v>
      </c>
      <c r="BD540" s="145">
        <f>IF(BC540&gt;$AI$8,1,0)</f>
        <v>0</v>
      </c>
      <c r="BE540" s="148">
        <f>IF($R540=BB$17,BC540,0)</f>
        <v>0</v>
      </c>
      <c r="BF540" s="145">
        <v>0</v>
      </c>
      <c r="BG540" s="148">
        <f>100*BF540/$AI540</f>
        <v>0</v>
      </c>
      <c r="BH540" s="145">
        <f>IF(BG540&gt;$AI$8,1,0)</f>
        <v>0</v>
      </c>
      <c r="BI540" s="148">
        <f>IF($R540=BF$17,BG540,0)</f>
        <v>0</v>
      </c>
      <c r="BJ540" s="145">
        <v>0</v>
      </c>
      <c r="BK540" s="148">
        <f>100*BJ540/$AI540</f>
        <v>0</v>
      </c>
      <c r="BL540" s="145">
        <f>IF(BK540&gt;$AI$8,1,0)</f>
        <v>0</v>
      </c>
      <c r="BM540" s="148">
        <f>IF($R540=BJ$17,BK540,0)</f>
        <v>0</v>
      </c>
      <c r="BN540" s="145">
        <v>0</v>
      </c>
      <c r="BO540" s="148">
        <f>100*BN540/$AI540</f>
        <v>0</v>
      </c>
      <c r="BP540" s="145">
        <f>IF(BO540&gt;$AI$8,1,0)</f>
        <v>0</v>
      </c>
      <c r="BQ540" s="148">
        <f>IF($R540=BN$17,BO540,0)</f>
        <v>0</v>
      </c>
      <c r="BR540" s="145">
        <v>0</v>
      </c>
      <c r="BS540" s="148">
        <f>100*BR540/$AI540</f>
        <v>0</v>
      </c>
      <c r="BT540" s="145">
        <f>IF(BS540&gt;$AI$8,1,0)</f>
        <v>0</v>
      </c>
      <c r="BU540" s="148">
        <f>IF($R540=BR$17,BS540,0)</f>
        <v>0</v>
      </c>
      <c r="BV540" s="145">
        <v>0</v>
      </c>
      <c r="BW540" s="148">
        <f>100*BV540/$AI540</f>
        <v>0</v>
      </c>
      <c r="BX540" s="145">
        <f>IF(BW540&gt;$AI$8,1,0)</f>
        <v>0</v>
      </c>
      <c r="BY540" s="148">
        <f>IF($R540=BV$17,BW540,0)</f>
        <v>0</v>
      </c>
      <c r="BZ540" s="145">
        <v>0</v>
      </c>
      <c r="CA540" s="148">
        <f>100*BZ540/$AI540</f>
        <v>0</v>
      </c>
      <c r="CB540" s="145">
        <f>IF(CA540&gt;$AI$8,1,0)</f>
        <v>0</v>
      </c>
      <c r="CC540" s="148">
        <f>IF($R540=BZ$17,CA540,0)</f>
        <v>0</v>
      </c>
      <c r="CD540" s="145">
        <v>0</v>
      </c>
      <c r="CE540" s="148">
        <f>100*CD540/$AI540</f>
        <v>0</v>
      </c>
      <c r="CF540" s="145">
        <f>IF(CE540&gt;$AI$8,1,0)</f>
        <v>0</v>
      </c>
      <c r="CG540" s="148">
        <f>IF($R540=CD$17,CE540,0)</f>
        <v>0</v>
      </c>
      <c r="CH540" s="145">
        <v>0</v>
      </c>
      <c r="CI540" s="148">
        <f>100*CH540/$AI540</f>
        <v>0</v>
      </c>
      <c r="CJ540" s="145">
        <f>IF(CI540&gt;$AI$8,1,0)</f>
        <v>0</v>
      </c>
      <c r="CK540" s="148">
        <f>IF($R540=CH$17,CI540,0)</f>
        <v>0</v>
      </c>
      <c r="CL540" s="145">
        <v>0</v>
      </c>
      <c r="CM540" s="145">
        <v>0</v>
      </c>
      <c r="CN540" s="149"/>
    </row>
    <row r="541" ht="15.75" customHeight="1">
      <c r="A541" t="s" s="179">
        <v>3486</v>
      </c>
      <c r="B541" t="s" s="180">
        <v>183</v>
      </c>
      <c r="C541" t="s" s="180">
        <v>1188</v>
      </c>
      <c r="D541" t="s" s="181">
        <v>186</v>
      </c>
      <c r="E541" t="s" s="182">
        <v>79</v>
      </c>
      <c r="F541" t="s" s="130">
        <v>46</v>
      </c>
      <c r="G541" t="s" s="130">
        <v>592</v>
      </c>
      <c r="H541" t="s" s="130">
        <v>3487</v>
      </c>
      <c r="I541" t="s" s="130">
        <v>49</v>
      </c>
      <c r="J541" t="s" s="130">
        <v>56</v>
      </c>
      <c r="K541" t="s" s="183">
        <f>_xlfn.IFS(Q541=0,O541,T541=1,R541,U541=1,AA541)</f>
        <v>27</v>
      </c>
      <c r="L541" s="189">
        <f>_xlfn.IFS(Q541=0,P541,T541=1,S541,U541=1,AB541)</f>
        <v>35.0826287471176</v>
      </c>
      <c r="M541" t="s" s="130">
        <f>IF(O541="Lab","over","under")</f>
        <v>3307</v>
      </c>
      <c r="N541" s="169"/>
      <c r="O541" t="s" s="184">
        <v>27</v>
      </c>
      <c r="P541" s="131">
        <f>AM541</f>
        <v>35.0826287471176</v>
      </c>
      <c r="Q541" s="173">
        <f>T541+U541+V541</f>
        <v>0</v>
      </c>
      <c r="R541" t="s" s="185">
        <v>28</v>
      </c>
      <c r="S541" s="131">
        <f>AS541</f>
        <v>32.2021521906226</v>
      </c>
      <c r="T541" s="169"/>
      <c r="U541" s="169"/>
      <c r="V541" s="169"/>
      <c r="W541" s="169"/>
      <c r="X541" t="s" s="130">
        <f>IF($A541=Y541,"ok","bad")</f>
        <v>2430</v>
      </c>
      <c r="Y541" t="s" s="130">
        <v>3486</v>
      </c>
      <c r="Z541" t="s" s="130">
        <v>1188</v>
      </c>
      <c r="AA541" t="s" s="186">
        <v>2365</v>
      </c>
      <c r="AB541" s="125">
        <f>100*AC541</f>
        <v>15.4477325</v>
      </c>
      <c r="AC541" s="191">
        <v>0.154477325</v>
      </c>
      <c r="AD541" t="s" s="187">
        <v>29</v>
      </c>
      <c r="AE541" s="125">
        <v>9.2640277</v>
      </c>
      <c r="AF541" s="191">
        <v>0.09264027699999999</v>
      </c>
      <c r="AG541" s="169"/>
      <c r="AH541" s="173">
        <v>79074</v>
      </c>
      <c r="AI541" s="173">
        <v>52040</v>
      </c>
      <c r="AJ541" s="173">
        <v>194</v>
      </c>
      <c r="AK541" s="173">
        <v>1499</v>
      </c>
      <c r="AL541" s="173">
        <v>18257</v>
      </c>
      <c r="AM541" s="175">
        <f>100*AL541/$AI541</f>
        <v>35.0826287471176</v>
      </c>
      <c r="AN541" s="173">
        <f>IF(AM541&gt;$AI$8,1,0)</f>
        <v>0</v>
      </c>
      <c r="AO541" s="175">
        <f>IF($R541=AL$17,AM541,0)</f>
        <v>0</v>
      </c>
      <c r="AP541" s="173">
        <v>16758</v>
      </c>
      <c r="AQ541" s="175">
        <f>100*AP541/$AI541</f>
        <v>32.2021521906226</v>
      </c>
      <c r="AR541" s="173">
        <f>IF(AQ541&gt;$AI$8,1,0)</f>
        <v>0</v>
      </c>
      <c r="AS541" s="175">
        <f>IF($R541=AP$17,AQ541,0)</f>
        <v>32.2021521906226</v>
      </c>
      <c r="AT541" s="173">
        <v>4821</v>
      </c>
      <c r="AU541" s="175">
        <f>100*AT541/$AI541</f>
        <v>9.264027671022291</v>
      </c>
      <c r="AV541" s="173">
        <f>IF(AU541&gt;$AI$8,1,0)</f>
        <v>0</v>
      </c>
      <c r="AW541" s="175">
        <f>IF($R541=AT$17,AU541,0)</f>
        <v>0</v>
      </c>
      <c r="AX541" s="173">
        <v>8039</v>
      </c>
      <c r="AY541" s="175">
        <f>100*AX541/$AI541</f>
        <v>15.4477325134512</v>
      </c>
      <c r="AZ541" s="173">
        <f>IF(AY541&gt;$AI$8,1,0)</f>
        <v>0</v>
      </c>
      <c r="BA541" s="175">
        <f>IF($R541=AX$17,AY541,0)</f>
        <v>0</v>
      </c>
      <c r="BB541" s="173">
        <v>3042</v>
      </c>
      <c r="BC541" s="175">
        <f>100*BB541/$AI541</f>
        <v>5.84550345887779</v>
      </c>
      <c r="BD541" s="173">
        <f>IF(BC541&gt;$AI$8,1,0)</f>
        <v>0</v>
      </c>
      <c r="BE541" s="175">
        <f>IF($R541=BB$17,BC541,0)</f>
        <v>0</v>
      </c>
      <c r="BF541" s="173">
        <v>0</v>
      </c>
      <c r="BG541" s="175">
        <f>100*BF541/$AI541</f>
        <v>0</v>
      </c>
      <c r="BH541" s="173">
        <f>IF(BG541&gt;$AI$8,1,0)</f>
        <v>0</v>
      </c>
      <c r="BI541" s="175">
        <f>IF($R541=BF$17,BG541,0)</f>
        <v>0</v>
      </c>
      <c r="BJ541" s="173">
        <v>0</v>
      </c>
      <c r="BK541" s="175">
        <f>100*BJ541/$AI541</f>
        <v>0</v>
      </c>
      <c r="BL541" s="173">
        <f>IF(BK541&gt;$AI$8,1,0)</f>
        <v>0</v>
      </c>
      <c r="BM541" s="175">
        <f>IF($R541=BJ$17,BK541,0)</f>
        <v>0</v>
      </c>
      <c r="BN541" s="173">
        <v>0</v>
      </c>
      <c r="BO541" s="175">
        <f>100*BN541/$AI541</f>
        <v>0</v>
      </c>
      <c r="BP541" s="173">
        <f>IF(BO541&gt;$AI$8,1,0)</f>
        <v>0</v>
      </c>
      <c r="BQ541" s="175">
        <f>IF($R541=BN$17,BO541,0)</f>
        <v>0</v>
      </c>
      <c r="BR541" s="173">
        <v>0</v>
      </c>
      <c r="BS541" s="175">
        <f>100*BR541/$AI541</f>
        <v>0</v>
      </c>
      <c r="BT541" s="173">
        <f>IF(BS541&gt;$AI$8,1,0)</f>
        <v>0</v>
      </c>
      <c r="BU541" s="175">
        <f>IF($R541=BR$17,BS541,0)</f>
        <v>0</v>
      </c>
      <c r="BV541" s="173">
        <v>0</v>
      </c>
      <c r="BW541" s="175">
        <f>100*BV541/$AI541</f>
        <v>0</v>
      </c>
      <c r="BX541" s="173">
        <f>IF(BW541&gt;$AI$8,1,0)</f>
        <v>0</v>
      </c>
      <c r="BY541" s="175">
        <f>IF($R541=BV$17,BW541,0)</f>
        <v>0</v>
      </c>
      <c r="BZ541" s="173">
        <v>0</v>
      </c>
      <c r="CA541" s="175">
        <f>100*BZ541/$AI541</f>
        <v>0</v>
      </c>
      <c r="CB541" s="173">
        <f>IF(CA541&gt;$AI$8,1,0)</f>
        <v>0</v>
      </c>
      <c r="CC541" s="175">
        <f>IF($R541=BZ$17,CA541,0)</f>
        <v>0</v>
      </c>
      <c r="CD541" s="173">
        <v>0</v>
      </c>
      <c r="CE541" s="175">
        <f>100*CD541/$AI541</f>
        <v>0</v>
      </c>
      <c r="CF541" s="173">
        <f>IF(CE541&gt;$AI$8,1,0)</f>
        <v>0</v>
      </c>
      <c r="CG541" s="175">
        <f>IF($R541=CD$17,CE541,0)</f>
        <v>0</v>
      </c>
      <c r="CH541" s="173">
        <v>0</v>
      </c>
      <c r="CI541" s="175">
        <f>100*CH541/$AI541</f>
        <v>0</v>
      </c>
      <c r="CJ541" s="173">
        <f>IF(CI541&gt;$AI$8,1,0)</f>
        <v>0</v>
      </c>
      <c r="CK541" s="175">
        <f>IF($R541=CH$17,CI541,0)</f>
        <v>0</v>
      </c>
      <c r="CL541" s="173">
        <v>0</v>
      </c>
      <c r="CM541" s="173">
        <v>0</v>
      </c>
      <c r="CN541" s="176"/>
    </row>
    <row r="542" ht="15.75" customHeight="1">
      <c r="A542" t="s" s="179">
        <v>3488</v>
      </c>
      <c r="B542" t="s" s="180">
        <v>75</v>
      </c>
      <c r="C542" t="s" s="180">
        <v>2283</v>
      </c>
      <c r="D542" t="s" s="181">
        <v>78</v>
      </c>
      <c r="E542" t="s" s="188">
        <v>79</v>
      </c>
      <c r="F542" t="s" s="146">
        <v>80</v>
      </c>
      <c r="G542" t="s" s="146">
        <v>676</v>
      </c>
      <c r="H542" t="s" s="146">
        <v>3489</v>
      </c>
      <c r="I542" t="s" s="146">
        <v>49</v>
      </c>
      <c r="J542" t="s" s="146">
        <v>1762</v>
      </c>
      <c r="K542" t="s" s="183">
        <f>_xlfn.IFS(Q542=0,O542,T542=1,R542,U542=1,AA542)</f>
        <v>29</v>
      </c>
      <c r="L542" s="189">
        <f>_xlfn.IFS(Q542=0,P542,T542=1,S542,U542=1,AB542)</f>
        <v>49.8888773496729</v>
      </c>
      <c r="M542" t="s" s="146">
        <f>IF(O542="Lab","over","under")</f>
        <v>3307</v>
      </c>
      <c r="N542" s="138"/>
      <c r="O542" t="s" s="184">
        <v>29</v>
      </c>
      <c r="P542" s="147">
        <f>AU542</f>
        <v>49.8888773496729</v>
      </c>
      <c r="Q542" s="145">
        <f>T542+U542+V542</f>
        <v>0</v>
      </c>
      <c r="R542" t="s" s="185">
        <v>27</v>
      </c>
      <c r="S542" s="147">
        <f>AO542</f>
        <v>26.5302731332433</v>
      </c>
      <c r="T542" s="138"/>
      <c r="U542" s="138"/>
      <c r="V542" s="138"/>
      <c r="W542" s="138"/>
      <c r="X542" t="s" s="146">
        <f>IF($A542=Y542,"ok","bad")</f>
        <v>2430</v>
      </c>
      <c r="Y542" t="s" s="146">
        <v>3488</v>
      </c>
      <c r="Z542" t="s" s="146">
        <v>2283</v>
      </c>
      <c r="AA542" t="s" s="186">
        <v>2365</v>
      </c>
      <c r="AB542" s="141">
        <f>100*AC542</f>
        <v>10.1526638</v>
      </c>
      <c r="AC542" s="190">
        <v>0.101526638</v>
      </c>
      <c r="AD542" t="s" s="187">
        <v>28</v>
      </c>
      <c r="AE542" s="141">
        <v>9.230449699999999</v>
      </c>
      <c r="AF542" s="190">
        <v>0.092304497</v>
      </c>
      <c r="AG542" s="138"/>
      <c r="AH542" s="145">
        <v>72969</v>
      </c>
      <c r="AI542" s="145">
        <v>48145</v>
      </c>
      <c r="AJ542" s="145">
        <v>171</v>
      </c>
      <c r="AK542" s="145">
        <v>11246</v>
      </c>
      <c r="AL542" s="145">
        <v>12773</v>
      </c>
      <c r="AM542" s="148">
        <f>100*AL542/$AI542</f>
        <v>26.5302731332433</v>
      </c>
      <c r="AN542" s="145">
        <f>IF(AM542&gt;$AI$8,1,0)</f>
        <v>0</v>
      </c>
      <c r="AO542" s="148">
        <f>IF($R542=AL$17,AM542,0)</f>
        <v>26.5302731332433</v>
      </c>
      <c r="AP542" s="145">
        <v>4444</v>
      </c>
      <c r="AQ542" s="148">
        <f>100*AP542/$AI542</f>
        <v>9.230449683248519</v>
      </c>
      <c r="AR542" s="145">
        <f>IF(AQ542&gt;$AI$8,1,0)</f>
        <v>0</v>
      </c>
      <c r="AS542" s="148">
        <f>IF($R542=AP$17,AQ542,0)</f>
        <v>0</v>
      </c>
      <c r="AT542" s="145">
        <v>24019</v>
      </c>
      <c r="AU542" s="148">
        <f>100*AT542/$AI542</f>
        <v>49.8888773496729</v>
      </c>
      <c r="AV542" s="145">
        <f>IF(AU542&gt;$AI$8,1,0)</f>
        <v>0</v>
      </c>
      <c r="AW542" s="148">
        <f>IF($R542=AT$17,AU542,0)</f>
        <v>0</v>
      </c>
      <c r="AX542" s="145">
        <v>4888</v>
      </c>
      <c r="AY542" s="148">
        <f>100*AX542/$AI542</f>
        <v>10.1526638280195</v>
      </c>
      <c r="AZ542" s="145">
        <f>IF(AY542&gt;$AI$8,1,0)</f>
        <v>0</v>
      </c>
      <c r="BA542" s="148">
        <f>IF($R542=AX$17,AY542,0)</f>
        <v>0</v>
      </c>
      <c r="BB542" s="145">
        <v>1853</v>
      </c>
      <c r="BC542" s="148">
        <f>100*BB542/$AI542</f>
        <v>3.84879011319971</v>
      </c>
      <c r="BD542" s="145">
        <f>IF(BC542&gt;$AI$8,1,0)</f>
        <v>0</v>
      </c>
      <c r="BE542" s="148">
        <f>IF($R542=BB$17,BC542,0)</f>
        <v>0</v>
      </c>
      <c r="BF542" s="145">
        <v>0</v>
      </c>
      <c r="BG542" s="148">
        <f>100*BF542/$AI542</f>
        <v>0</v>
      </c>
      <c r="BH542" s="145">
        <f>IF(BG542&gt;$AI$8,1,0)</f>
        <v>0</v>
      </c>
      <c r="BI542" s="148">
        <f>IF($R542=BF$17,BG542,0)</f>
        <v>0</v>
      </c>
      <c r="BJ542" s="145">
        <v>0</v>
      </c>
      <c r="BK542" s="148">
        <f>100*BJ542/$AI542</f>
        <v>0</v>
      </c>
      <c r="BL542" s="145">
        <f>IF(BK542&gt;$AI$8,1,0)</f>
        <v>0</v>
      </c>
      <c r="BM542" s="148">
        <f>IF($R542=BJ$17,BK542,0)</f>
        <v>0</v>
      </c>
      <c r="BN542" s="145">
        <v>0</v>
      </c>
      <c r="BO542" s="148">
        <f>100*BN542/$AI542</f>
        <v>0</v>
      </c>
      <c r="BP542" s="145">
        <f>IF(BO542&gt;$AI$8,1,0)</f>
        <v>0</v>
      </c>
      <c r="BQ542" s="148">
        <f>IF($R542=BN$17,BO542,0)</f>
        <v>0</v>
      </c>
      <c r="BR542" s="145">
        <v>0</v>
      </c>
      <c r="BS542" s="148">
        <f>100*BR542/$AI542</f>
        <v>0</v>
      </c>
      <c r="BT542" s="145">
        <f>IF(BS542&gt;$AI$8,1,0)</f>
        <v>0</v>
      </c>
      <c r="BU542" s="148">
        <f>IF($R542=BR$17,BS542,0)</f>
        <v>0</v>
      </c>
      <c r="BV542" s="145">
        <v>0</v>
      </c>
      <c r="BW542" s="148">
        <f>100*BV542/$AI542</f>
        <v>0</v>
      </c>
      <c r="BX542" s="145">
        <f>IF(BW542&gt;$AI$8,1,0)</f>
        <v>0</v>
      </c>
      <c r="BY542" s="148">
        <f>IF($R542=BV$17,BW542,0)</f>
        <v>0</v>
      </c>
      <c r="BZ542" s="145">
        <v>0</v>
      </c>
      <c r="CA542" s="148">
        <f>100*BZ542/$AI542</f>
        <v>0</v>
      </c>
      <c r="CB542" s="145">
        <f>IF(CA542&gt;$AI$8,1,0)</f>
        <v>0</v>
      </c>
      <c r="CC542" s="148">
        <f>IF($R542=BZ$17,CA542,0)</f>
        <v>0</v>
      </c>
      <c r="CD542" s="145">
        <v>0</v>
      </c>
      <c r="CE542" s="148">
        <f>100*CD542/$AI542</f>
        <v>0</v>
      </c>
      <c r="CF542" s="145">
        <f>IF(CE542&gt;$AI$8,1,0)</f>
        <v>0</v>
      </c>
      <c r="CG542" s="148">
        <f>IF($R542=CD$17,CE542,0)</f>
        <v>0</v>
      </c>
      <c r="CH542" s="145">
        <v>0</v>
      </c>
      <c r="CI542" s="148">
        <f>100*CH542/$AI542</f>
        <v>0</v>
      </c>
      <c r="CJ542" s="145">
        <f>IF(CI542&gt;$AI$8,1,0)</f>
        <v>0</v>
      </c>
      <c r="CK542" s="148">
        <f>IF($R542=CH$17,CI542,0)</f>
        <v>0</v>
      </c>
      <c r="CL542" s="145">
        <v>1818</v>
      </c>
      <c r="CM542" s="145">
        <v>0</v>
      </c>
      <c r="CN542" s="149"/>
    </row>
    <row r="543" ht="15.75" customHeight="1">
      <c r="A543" t="s" s="179">
        <v>3490</v>
      </c>
      <c r="B543" t="s" s="180">
        <v>160</v>
      </c>
      <c r="C543" t="s" s="180">
        <v>1801</v>
      </c>
      <c r="D543" t="s" s="181">
        <v>162</v>
      </c>
      <c r="E543" t="s" s="182">
        <v>79</v>
      </c>
      <c r="F543" t="s" s="130">
        <v>80</v>
      </c>
      <c r="G543" t="s" s="130">
        <v>157</v>
      </c>
      <c r="H543" t="s" s="130">
        <v>1802</v>
      </c>
      <c r="I543" t="s" s="130">
        <v>49</v>
      </c>
      <c r="J543" t="s" s="130">
        <v>56</v>
      </c>
      <c r="K543" t="s" s="183">
        <f>_xlfn.IFS(Q543=0,O543,T543=1,R543,U543=1,AA543)</f>
        <v>27</v>
      </c>
      <c r="L543" s="189">
        <f>_xlfn.IFS(Q543=0,P543,T543=1,S543,U543=1,AB543)</f>
        <v>45.371727081608</v>
      </c>
      <c r="M543" t="s" s="130">
        <f>IF(O543="Lab","over","under")</f>
        <v>3307</v>
      </c>
      <c r="N543" s="169"/>
      <c r="O543" t="s" s="184">
        <v>27</v>
      </c>
      <c r="P543" s="210">
        <f>AM543</f>
        <v>45.371727081608</v>
      </c>
      <c r="Q543" s="173">
        <f>T543+U543+V543</f>
        <v>0</v>
      </c>
      <c r="R543" t="s" s="185">
        <v>28</v>
      </c>
      <c r="S543" s="131">
        <f>AS543</f>
        <v>29.2731095113716</v>
      </c>
      <c r="T543" s="169"/>
      <c r="U543" s="169"/>
      <c r="V543" s="169"/>
      <c r="W543" s="169"/>
      <c r="X543" t="s" s="130">
        <f>IF($A543=Y543,"ok","bad")</f>
        <v>2430</v>
      </c>
      <c r="Y543" t="s" s="130">
        <v>3490</v>
      </c>
      <c r="Z543" t="s" s="130">
        <v>1801</v>
      </c>
      <c r="AA543" t="s" s="186">
        <v>2365</v>
      </c>
      <c r="AB543" s="125">
        <f>100*AC543</f>
        <v>9.9190928</v>
      </c>
      <c r="AC543" s="191">
        <v>0.099190928</v>
      </c>
      <c r="AD543" t="s" s="187">
        <v>29</v>
      </c>
      <c r="AE543" s="125">
        <v>9.222569099999999</v>
      </c>
      <c r="AF543" s="191">
        <v>0.092225691</v>
      </c>
      <c r="AG543" s="169"/>
      <c r="AH543" s="173">
        <v>69904</v>
      </c>
      <c r="AI543" s="173">
        <v>47091</v>
      </c>
      <c r="AJ543" s="173">
        <v>160</v>
      </c>
      <c r="AK543" s="173">
        <v>7581</v>
      </c>
      <c r="AL543" s="173">
        <v>21366</v>
      </c>
      <c r="AM543" s="175">
        <f>100*AL543/$AI543</f>
        <v>45.371727081608</v>
      </c>
      <c r="AN543" s="173">
        <f>IF(AM543&gt;$AI$8,1,0)</f>
        <v>0</v>
      </c>
      <c r="AO543" s="175">
        <f>IF($R543=AL$17,AM543,0)</f>
        <v>0</v>
      </c>
      <c r="AP543" s="173">
        <v>13785</v>
      </c>
      <c r="AQ543" s="175">
        <f>100*AP543/$AI543</f>
        <v>29.2731095113716</v>
      </c>
      <c r="AR543" s="173">
        <f>IF(AQ543&gt;$AI$8,1,0)</f>
        <v>0</v>
      </c>
      <c r="AS543" s="175">
        <f>IF($R543=AP$17,AQ543,0)</f>
        <v>29.2731095113716</v>
      </c>
      <c r="AT543" s="173">
        <v>4343</v>
      </c>
      <c r="AU543" s="175">
        <f>100*AT543/$AI543</f>
        <v>9.22256906839948</v>
      </c>
      <c r="AV543" s="173">
        <f>IF(AU543&gt;$AI$8,1,0)</f>
        <v>0</v>
      </c>
      <c r="AW543" s="175">
        <f>IF($R543=AT$17,AU543,0)</f>
        <v>0</v>
      </c>
      <c r="AX543" s="173">
        <v>4671</v>
      </c>
      <c r="AY543" s="175">
        <f>100*AX543/$AI543</f>
        <v>9.91909282028413</v>
      </c>
      <c r="AZ543" s="173">
        <f>IF(AY543&gt;$AI$8,1,0)</f>
        <v>0</v>
      </c>
      <c r="BA543" s="175">
        <f>IF($R543=AX$17,AY543,0)</f>
        <v>0</v>
      </c>
      <c r="BB543" s="173">
        <v>2926</v>
      </c>
      <c r="BC543" s="175">
        <f>100*BB543/$AI543</f>
        <v>6.21350151833684</v>
      </c>
      <c r="BD543" s="173">
        <f>IF(BC543&gt;$AI$8,1,0)</f>
        <v>0</v>
      </c>
      <c r="BE543" s="175">
        <f>IF($R543=BB$17,BC543,0)</f>
        <v>0</v>
      </c>
      <c r="BF543" s="173">
        <v>0</v>
      </c>
      <c r="BG543" s="175">
        <f>100*BF543/$AI543</f>
        <v>0</v>
      </c>
      <c r="BH543" s="173">
        <f>IF(BG543&gt;$AI$8,1,0)</f>
        <v>0</v>
      </c>
      <c r="BI543" s="175">
        <f>IF($R543=BF$17,BG543,0)</f>
        <v>0</v>
      </c>
      <c r="BJ543" s="173">
        <v>0</v>
      </c>
      <c r="BK543" s="175">
        <f>100*BJ543/$AI543</f>
        <v>0</v>
      </c>
      <c r="BL543" s="173">
        <f>IF(BK543&gt;$AI$8,1,0)</f>
        <v>0</v>
      </c>
      <c r="BM543" s="175">
        <f>IF($R543=BJ$17,BK543,0)</f>
        <v>0</v>
      </c>
      <c r="BN543" s="173">
        <v>0</v>
      </c>
      <c r="BO543" s="175">
        <f>100*BN543/$AI543</f>
        <v>0</v>
      </c>
      <c r="BP543" s="173">
        <f>IF(BO543&gt;$AI$8,1,0)</f>
        <v>0</v>
      </c>
      <c r="BQ543" s="175">
        <f>IF($R543=BN$17,BO543,0)</f>
        <v>0</v>
      </c>
      <c r="BR543" s="173">
        <v>0</v>
      </c>
      <c r="BS543" s="175">
        <f>100*BR543/$AI543</f>
        <v>0</v>
      </c>
      <c r="BT543" s="173">
        <f>IF(BS543&gt;$AI$8,1,0)</f>
        <v>0</v>
      </c>
      <c r="BU543" s="175">
        <f>IF($R543=BR$17,BS543,0)</f>
        <v>0</v>
      </c>
      <c r="BV543" s="173">
        <v>0</v>
      </c>
      <c r="BW543" s="175">
        <f>100*BV543/$AI543</f>
        <v>0</v>
      </c>
      <c r="BX543" s="173">
        <f>IF(BW543&gt;$AI$8,1,0)</f>
        <v>0</v>
      </c>
      <c r="BY543" s="175">
        <f>IF($R543=BV$17,BW543,0)</f>
        <v>0</v>
      </c>
      <c r="BZ543" s="173">
        <v>0</v>
      </c>
      <c r="CA543" s="175">
        <f>100*BZ543/$AI543</f>
        <v>0</v>
      </c>
      <c r="CB543" s="173">
        <f>IF(CA543&gt;$AI$8,1,0)</f>
        <v>0</v>
      </c>
      <c r="CC543" s="175">
        <f>IF($R543=BZ$17,CA543,0)</f>
        <v>0</v>
      </c>
      <c r="CD543" s="173">
        <v>0</v>
      </c>
      <c r="CE543" s="175">
        <f>100*CD543/$AI543</f>
        <v>0</v>
      </c>
      <c r="CF543" s="173">
        <f>IF(CE543&gt;$AI$8,1,0)</f>
        <v>0</v>
      </c>
      <c r="CG543" s="175">
        <f>IF($R543=CD$17,CE543,0)</f>
        <v>0</v>
      </c>
      <c r="CH543" s="173">
        <v>0</v>
      </c>
      <c r="CI543" s="175">
        <f>100*CH543/$AI543</f>
        <v>0</v>
      </c>
      <c r="CJ543" s="173">
        <f>IF(CI543&gt;$AI$8,1,0)</f>
        <v>0</v>
      </c>
      <c r="CK543" s="175">
        <f>IF($R543=CH$17,CI543,0)</f>
        <v>0</v>
      </c>
      <c r="CL543" s="173">
        <v>678</v>
      </c>
      <c r="CM543" s="173">
        <v>0</v>
      </c>
      <c r="CN543" s="176"/>
    </row>
    <row r="544" ht="15.75" customHeight="1">
      <c r="A544" t="s" s="179">
        <v>3491</v>
      </c>
      <c r="B544" t="s" s="180">
        <v>101</v>
      </c>
      <c r="C544" t="s" s="180">
        <v>1304</v>
      </c>
      <c r="D544" t="s" s="181">
        <v>104</v>
      </c>
      <c r="E544" t="s" s="188">
        <v>79</v>
      </c>
      <c r="F544" t="s" s="146">
        <v>80</v>
      </c>
      <c r="G544" t="s" s="146">
        <v>3492</v>
      </c>
      <c r="H544" t="s" s="146">
        <v>1041</v>
      </c>
      <c r="I544" t="s" s="146">
        <v>49</v>
      </c>
      <c r="J544" t="s" s="146">
        <v>3384</v>
      </c>
      <c r="K544" t="s" s="183">
        <f>_xlfn.IFS(Q544=0,O544,T544=1,R544,U544=1,AA544)</f>
        <v>217</v>
      </c>
      <c r="L544" s="189">
        <f>_xlfn.IFS(Q544=0,P544,T544=1,S544,U544=1,AB544)</f>
        <v>35.2295815</v>
      </c>
      <c r="M544" t="s" s="146">
        <f>IF(O544="Lab","over","under")</f>
        <v>3307</v>
      </c>
      <c r="N544" s="138"/>
      <c r="O544" t="s" s="305">
        <v>217</v>
      </c>
      <c r="P544" s="211">
        <f>100*0.352295815</f>
        <v>35.2295815</v>
      </c>
      <c r="Q544" s="307">
        <f>T544+U544+V544</f>
        <v>0</v>
      </c>
      <c r="R544" t="s" s="185">
        <v>28</v>
      </c>
      <c r="S544" s="147">
        <f>AS544</f>
        <v>32.8895475296986</v>
      </c>
      <c r="T544" s="138"/>
      <c r="U544" s="138"/>
      <c r="V544" s="138"/>
      <c r="W544" s="138"/>
      <c r="X544" t="s" s="146">
        <f>IF($A544=Y544,"ok","bad")</f>
        <v>2430</v>
      </c>
      <c r="Y544" t="s" s="146">
        <v>3491</v>
      </c>
      <c r="Z544" t="s" s="146">
        <v>1304</v>
      </c>
      <c r="AA544" t="s" s="186">
        <v>27</v>
      </c>
      <c r="AB544" s="141">
        <f>100*AC544</f>
        <v>11.5209026</v>
      </c>
      <c r="AC544" s="190">
        <v>0.115209026</v>
      </c>
      <c r="AD544" t="s" s="187">
        <v>31</v>
      </c>
      <c r="AE544" s="141">
        <v>9.1450152</v>
      </c>
      <c r="AF544" s="190">
        <v>0.09145015200000001</v>
      </c>
      <c r="AG544" s="138"/>
      <c r="AH544" s="145">
        <v>70867</v>
      </c>
      <c r="AI544" s="145">
        <v>41837</v>
      </c>
      <c r="AJ544" s="145">
        <v>158</v>
      </c>
      <c r="AK544" s="145">
        <v>979</v>
      </c>
      <c r="AL544" s="145">
        <v>4820</v>
      </c>
      <c r="AM544" s="148">
        <f>100*AL544/$AI544</f>
        <v>11.5209025503741</v>
      </c>
      <c r="AN544" s="145">
        <f>IF(AM544&gt;$AI$8,1,0)</f>
        <v>0</v>
      </c>
      <c r="AO544" s="148">
        <f>IF($R544=AL$17,AM544,0)</f>
        <v>0</v>
      </c>
      <c r="AP544" s="145">
        <v>13760</v>
      </c>
      <c r="AQ544" s="148">
        <f>100*AP544/$AI544</f>
        <v>32.8895475296986</v>
      </c>
      <c r="AR544" s="145">
        <f>IF(AQ544&gt;$AI$8,1,0)</f>
        <v>0</v>
      </c>
      <c r="AS544" s="148">
        <f>IF($R544=AP$17,AQ544,0)</f>
        <v>32.8895475296986</v>
      </c>
      <c r="AT544" s="145">
        <v>1425</v>
      </c>
      <c r="AU544" s="148">
        <f>100*AT544/$AI544</f>
        <v>3.40607596146951</v>
      </c>
      <c r="AV544" s="145">
        <f>IF(AU544&gt;$AI$8,1,0)</f>
        <v>0</v>
      </c>
      <c r="AW544" s="148">
        <f>IF($R544=AT$17,AU544,0)</f>
        <v>0</v>
      </c>
      <c r="AX544" s="145">
        <v>2470</v>
      </c>
      <c r="AY544" s="148">
        <f>100*AX544/$AI544</f>
        <v>5.90386499988049</v>
      </c>
      <c r="AZ544" s="145">
        <f>IF(AY544&gt;$AI$8,1,0)</f>
        <v>0</v>
      </c>
      <c r="BA544" s="148">
        <f>IF($R544=AX$17,AY544,0)</f>
        <v>0</v>
      </c>
      <c r="BB544" s="145">
        <v>3826</v>
      </c>
      <c r="BC544" s="148">
        <f>100*BB544/$AI544</f>
        <v>9.14501517795253</v>
      </c>
      <c r="BD544" s="145">
        <f>IF(BC544&gt;$AI$8,1,0)</f>
        <v>0</v>
      </c>
      <c r="BE544" s="148">
        <f>IF($R544=BB$17,BC544,0)</f>
        <v>0</v>
      </c>
      <c r="BF544" s="145">
        <v>0</v>
      </c>
      <c r="BG544" s="148">
        <f>100*BF544/$AI544</f>
        <v>0</v>
      </c>
      <c r="BH544" s="145">
        <f>IF(BG544&gt;$AI$8,1,0)</f>
        <v>0</v>
      </c>
      <c r="BI544" s="148">
        <f>IF($R544=BF$17,BG544,0)</f>
        <v>0</v>
      </c>
      <c r="BJ544" s="145">
        <v>0</v>
      </c>
      <c r="BK544" s="148">
        <f>100*BJ544/$AI544</f>
        <v>0</v>
      </c>
      <c r="BL544" s="145">
        <f>IF(BK544&gt;$AI$8,1,0)</f>
        <v>0</v>
      </c>
      <c r="BM544" s="148">
        <f>IF($R544=BJ$17,BK544,0)</f>
        <v>0</v>
      </c>
      <c r="BN544" s="145">
        <v>0</v>
      </c>
      <c r="BO544" s="148">
        <f>100*BN544/$AI544</f>
        <v>0</v>
      </c>
      <c r="BP544" s="145">
        <f>IF(BO544&gt;$AI$8,1,0)</f>
        <v>0</v>
      </c>
      <c r="BQ544" s="148">
        <f>IF($R544=BN$17,BO544,0)</f>
        <v>0</v>
      </c>
      <c r="BR544" s="145">
        <v>0</v>
      </c>
      <c r="BS544" s="148">
        <f>100*BR544/$AI544</f>
        <v>0</v>
      </c>
      <c r="BT544" s="145">
        <f>IF(BS544&gt;$AI$8,1,0)</f>
        <v>0</v>
      </c>
      <c r="BU544" s="148">
        <f>IF($R544=BR$17,BS544,0)</f>
        <v>0</v>
      </c>
      <c r="BV544" s="145">
        <v>0</v>
      </c>
      <c r="BW544" s="148">
        <f>100*BV544/$AI544</f>
        <v>0</v>
      </c>
      <c r="BX544" s="145">
        <f>IF(BW544&gt;$AI$8,1,0)</f>
        <v>0</v>
      </c>
      <c r="BY544" s="148">
        <f>IF($R544=BV$17,BW544,0)</f>
        <v>0</v>
      </c>
      <c r="BZ544" s="145">
        <v>0</v>
      </c>
      <c r="CA544" s="148">
        <f>100*BZ544/$AI544</f>
        <v>0</v>
      </c>
      <c r="CB544" s="145">
        <f>IF(CA544&gt;$AI$8,1,0)</f>
        <v>0</v>
      </c>
      <c r="CC544" s="148">
        <f>IF($R544=BZ$17,CA544,0)</f>
        <v>0</v>
      </c>
      <c r="CD544" s="145">
        <v>0</v>
      </c>
      <c r="CE544" s="148">
        <f>100*CD544/$AI544</f>
        <v>0</v>
      </c>
      <c r="CF544" s="145">
        <f>IF(CE544&gt;$AI$8,1,0)</f>
        <v>0</v>
      </c>
      <c r="CG544" s="148">
        <f>IF($R544=CD$17,CE544,0)</f>
        <v>0</v>
      </c>
      <c r="CH544" s="145">
        <v>0</v>
      </c>
      <c r="CI544" s="148">
        <f>100*CH544/$AI544</f>
        <v>0</v>
      </c>
      <c r="CJ544" s="145">
        <f>IF(CI544&gt;$AI$8,1,0)</f>
        <v>0</v>
      </c>
      <c r="CK544" s="148">
        <f>IF($R544=CH$17,CI544,0)</f>
        <v>0</v>
      </c>
      <c r="CL544" s="145">
        <v>0</v>
      </c>
      <c r="CM544" s="145">
        <v>0</v>
      </c>
      <c r="CN544" s="149"/>
    </row>
    <row r="545" ht="15.75" customHeight="1">
      <c r="A545" t="s" s="179">
        <v>3493</v>
      </c>
      <c r="B545" t="s" s="180">
        <v>75</v>
      </c>
      <c r="C545" t="s" s="180">
        <v>1030</v>
      </c>
      <c r="D545" t="s" s="181">
        <v>78</v>
      </c>
      <c r="E545" t="s" s="182">
        <v>79</v>
      </c>
      <c r="F545" t="s" s="130">
        <v>80</v>
      </c>
      <c r="G545" t="s" s="130">
        <v>447</v>
      </c>
      <c r="H545" t="s" s="130">
        <v>1031</v>
      </c>
      <c r="I545" t="s" s="130">
        <v>64</v>
      </c>
      <c r="J545" t="s" s="130">
        <v>56</v>
      </c>
      <c r="K545" t="s" s="183">
        <f>_xlfn.IFS(Q545=0,O545,T545=1,R545,U545=1,AA545)</f>
        <v>27</v>
      </c>
      <c r="L545" s="189">
        <f>_xlfn.IFS(Q545=0,P545,T545=1,S545,U545=1,AB545)</f>
        <v>40.2692142647424</v>
      </c>
      <c r="M545" t="s" s="130">
        <f>IF(O545="Lab","over","under")</f>
        <v>3307</v>
      </c>
      <c r="N545" s="169"/>
      <c r="O545" t="s" s="184">
        <v>27</v>
      </c>
      <c r="P545" s="213">
        <f>AM545</f>
        <v>40.2692142647424</v>
      </c>
      <c r="Q545" s="173">
        <f>T545+U545+V545</f>
        <v>0</v>
      </c>
      <c r="R545" t="s" s="185">
        <v>28</v>
      </c>
      <c r="S545" s="131">
        <f>AS545</f>
        <v>26.5962011879757</v>
      </c>
      <c r="T545" s="169"/>
      <c r="U545" s="169"/>
      <c r="V545" s="169"/>
      <c r="W545" s="169"/>
      <c r="X545" t="s" s="130">
        <f>IF($A545=Y545,"ok","bad")</f>
        <v>2430</v>
      </c>
      <c r="Y545" t="s" s="130">
        <v>3493</v>
      </c>
      <c r="Z545" t="s" s="130">
        <v>1030</v>
      </c>
      <c r="AA545" t="s" s="186">
        <v>2365</v>
      </c>
      <c r="AB545" s="125">
        <f>100*AC545</f>
        <v>18.0296768</v>
      </c>
      <c r="AC545" s="191">
        <v>0.180296768</v>
      </c>
      <c r="AD545" t="s" s="187">
        <v>29</v>
      </c>
      <c r="AE545" s="125">
        <v>9.122117599999999</v>
      </c>
      <c r="AF545" s="191">
        <v>0.091221176</v>
      </c>
      <c r="AG545" s="169"/>
      <c r="AH545" s="173">
        <v>73261</v>
      </c>
      <c r="AI545" s="173">
        <v>44277</v>
      </c>
      <c r="AJ545" s="173">
        <v>134</v>
      </c>
      <c r="AK545" s="173">
        <v>6054</v>
      </c>
      <c r="AL545" s="173">
        <v>17830</v>
      </c>
      <c r="AM545" s="175">
        <f>100*AL545/$AI545</f>
        <v>40.2692142647424</v>
      </c>
      <c r="AN545" s="173">
        <f>IF(AM545&gt;$AI$8,1,0)</f>
        <v>0</v>
      </c>
      <c r="AO545" s="175">
        <f>IF($R545=AL$17,AM545,0)</f>
        <v>0</v>
      </c>
      <c r="AP545" s="173">
        <v>11776</v>
      </c>
      <c r="AQ545" s="175">
        <f>100*AP545/$AI545</f>
        <v>26.5962011879757</v>
      </c>
      <c r="AR545" s="173">
        <f>IF(AQ545&gt;$AI$8,1,0)</f>
        <v>0</v>
      </c>
      <c r="AS545" s="175">
        <f>IF($R545=AP$17,AQ545,0)</f>
        <v>26.5962011879757</v>
      </c>
      <c r="AT545" s="173">
        <v>4039</v>
      </c>
      <c r="AU545" s="175">
        <f>100*AT545/$AI545</f>
        <v>9.12211757797502</v>
      </c>
      <c r="AV545" s="173">
        <f>IF(AU545&gt;$AI$8,1,0)</f>
        <v>0</v>
      </c>
      <c r="AW545" s="175">
        <f>IF($R545=AT$17,AU545,0)</f>
        <v>0</v>
      </c>
      <c r="AX545" s="173">
        <v>7983</v>
      </c>
      <c r="AY545" s="175">
        <f>100*AX545/$AI545</f>
        <v>18.0296768073718</v>
      </c>
      <c r="AZ545" s="173">
        <f>IF(AY545&gt;$AI$8,1,0)</f>
        <v>0</v>
      </c>
      <c r="BA545" s="175">
        <f>IF($R545=AX$17,AY545,0)</f>
        <v>0</v>
      </c>
      <c r="BB545" s="173">
        <v>1948</v>
      </c>
      <c r="BC545" s="175">
        <f>100*BB545/$AI545</f>
        <v>4.39957540032071</v>
      </c>
      <c r="BD545" s="173">
        <f>IF(BC545&gt;$AI$8,1,0)</f>
        <v>0</v>
      </c>
      <c r="BE545" s="175">
        <f>IF($R545=BB$17,BC545,0)</f>
        <v>0</v>
      </c>
      <c r="BF545" s="173">
        <v>0</v>
      </c>
      <c r="BG545" s="175">
        <f>100*BF545/$AI545</f>
        <v>0</v>
      </c>
      <c r="BH545" s="173">
        <f>IF(BG545&gt;$AI$8,1,0)</f>
        <v>0</v>
      </c>
      <c r="BI545" s="175">
        <f>IF($R545=BF$17,BG545,0)</f>
        <v>0</v>
      </c>
      <c r="BJ545" s="173">
        <v>0</v>
      </c>
      <c r="BK545" s="175">
        <f>100*BJ545/$AI545</f>
        <v>0</v>
      </c>
      <c r="BL545" s="173">
        <f>IF(BK545&gt;$AI$8,1,0)</f>
        <v>0</v>
      </c>
      <c r="BM545" s="175">
        <f>IF($R545=BJ$17,BK545,0)</f>
        <v>0</v>
      </c>
      <c r="BN545" s="173">
        <v>0</v>
      </c>
      <c r="BO545" s="175">
        <f>100*BN545/$AI545</f>
        <v>0</v>
      </c>
      <c r="BP545" s="173">
        <f>IF(BO545&gt;$AI$8,1,0)</f>
        <v>0</v>
      </c>
      <c r="BQ545" s="175">
        <f>IF($R545=BN$17,BO545,0)</f>
        <v>0</v>
      </c>
      <c r="BR545" s="173">
        <v>0</v>
      </c>
      <c r="BS545" s="175">
        <f>100*BR545/$AI545</f>
        <v>0</v>
      </c>
      <c r="BT545" s="173">
        <f>IF(BS545&gt;$AI$8,1,0)</f>
        <v>0</v>
      </c>
      <c r="BU545" s="175">
        <f>IF($R545=BR$17,BS545,0)</f>
        <v>0</v>
      </c>
      <c r="BV545" s="173">
        <v>0</v>
      </c>
      <c r="BW545" s="175">
        <f>100*BV545/$AI545</f>
        <v>0</v>
      </c>
      <c r="BX545" s="173">
        <f>IF(BW545&gt;$AI$8,1,0)</f>
        <v>0</v>
      </c>
      <c r="BY545" s="175">
        <f>IF($R545=BV$17,BW545,0)</f>
        <v>0</v>
      </c>
      <c r="BZ545" s="173">
        <v>0</v>
      </c>
      <c r="CA545" s="175">
        <f>100*BZ545/$AI545</f>
        <v>0</v>
      </c>
      <c r="CB545" s="173">
        <f>IF(CA545&gt;$AI$8,1,0)</f>
        <v>0</v>
      </c>
      <c r="CC545" s="175">
        <f>IF($R545=BZ$17,CA545,0)</f>
        <v>0</v>
      </c>
      <c r="CD545" s="173">
        <v>0</v>
      </c>
      <c r="CE545" s="175">
        <f>100*CD545/$AI545</f>
        <v>0</v>
      </c>
      <c r="CF545" s="173">
        <f>IF(CE545&gt;$AI$8,1,0)</f>
        <v>0</v>
      </c>
      <c r="CG545" s="175">
        <f>IF($R545=CD$17,CE545,0)</f>
        <v>0</v>
      </c>
      <c r="CH545" s="173">
        <v>0</v>
      </c>
      <c r="CI545" s="175">
        <f>100*CH545/$AI545</f>
        <v>0</v>
      </c>
      <c r="CJ545" s="173">
        <f>IF(CI545&gt;$AI$8,1,0)</f>
        <v>0</v>
      </c>
      <c r="CK545" s="175">
        <f>IF($R545=CH$17,CI545,0)</f>
        <v>0</v>
      </c>
      <c r="CL545" s="173">
        <v>957</v>
      </c>
      <c r="CM545" s="173">
        <v>0</v>
      </c>
      <c r="CN545" s="176"/>
    </row>
    <row r="546" ht="19.95" customHeight="1">
      <c r="A546" t="s" s="179">
        <v>3494</v>
      </c>
      <c r="B546" t="s" s="180">
        <v>197</v>
      </c>
      <c r="C546" t="s" s="180">
        <v>3495</v>
      </c>
      <c r="D546" t="s" s="181">
        <v>200</v>
      </c>
      <c r="E546" t="s" s="188">
        <v>79</v>
      </c>
      <c r="F546" t="s" s="146">
        <v>46</v>
      </c>
      <c r="G546" t="s" s="146">
        <v>1297</v>
      </c>
      <c r="H546" t="s" s="146">
        <v>3496</v>
      </c>
      <c r="I546" t="s" s="146">
        <v>64</v>
      </c>
      <c r="J546" t="s" s="146">
        <v>1762</v>
      </c>
      <c r="K546" t="s" s="183">
        <f>_xlfn.IFS(Q546=0,O546,T546=1,R546,U546=1,AA546)</f>
        <v>29</v>
      </c>
      <c r="L546" s="189">
        <f>_xlfn.IFS(Q546=0,P546,T546=1,S546,U546=1,AB546)</f>
        <v>38.5883641110947</v>
      </c>
      <c r="M546" t="s" s="146">
        <f>IF(O546="Lab","over","under")</f>
        <v>3307</v>
      </c>
      <c r="N546" s="138"/>
      <c r="O546" t="s" s="184">
        <v>29</v>
      </c>
      <c r="P546" s="147">
        <f>AU546</f>
        <v>38.5883641110947</v>
      </c>
      <c r="Q546" s="145">
        <f>T546+U546+V546</f>
        <v>0</v>
      </c>
      <c r="R546" t="s" s="185">
        <v>27</v>
      </c>
      <c r="S546" s="147">
        <f>AO546</f>
        <v>31.2038070371228</v>
      </c>
      <c r="T546" s="138"/>
      <c r="U546" s="138"/>
      <c r="V546" s="138"/>
      <c r="W546" s="138"/>
      <c r="X546" t="s" s="146">
        <f>IF($A546=Y546,"ok","bad")</f>
        <v>2430</v>
      </c>
      <c r="Y546" t="s" s="146">
        <v>3494</v>
      </c>
      <c r="Z546" t="s" s="146">
        <v>3495</v>
      </c>
      <c r="AA546" t="s" s="186">
        <v>2365</v>
      </c>
      <c r="AB546" s="141">
        <f>100*AC546</f>
        <v>16.396791</v>
      </c>
      <c r="AC546" s="190">
        <v>0.16396791</v>
      </c>
      <c r="AD546" t="s" s="187">
        <v>28</v>
      </c>
      <c r="AE546" s="141">
        <v>9.1069887</v>
      </c>
      <c r="AF546" s="190">
        <v>0.091069887</v>
      </c>
      <c r="AG546" s="138"/>
      <c r="AH546" s="145">
        <v>72087</v>
      </c>
      <c r="AI546" s="145">
        <v>47491</v>
      </c>
      <c r="AJ546" s="145">
        <v>197</v>
      </c>
      <c r="AK546" s="145">
        <v>3507</v>
      </c>
      <c r="AL546" s="145">
        <v>14819</v>
      </c>
      <c r="AM546" s="148">
        <f>100*AL546/$AI546</f>
        <v>31.2038070371228</v>
      </c>
      <c r="AN546" s="145">
        <f>IF(AM546&gt;$AI$8,1,0)</f>
        <v>0</v>
      </c>
      <c r="AO546" s="148">
        <f>IF($R546=AL$17,AM546,0)</f>
        <v>31.2038070371228</v>
      </c>
      <c r="AP546" s="145">
        <v>4325</v>
      </c>
      <c r="AQ546" s="148">
        <f>100*AP546/$AI546</f>
        <v>9.10698869259439</v>
      </c>
      <c r="AR546" s="145">
        <f>IF(AQ546&gt;$AI$8,1,0)</f>
        <v>0</v>
      </c>
      <c r="AS546" s="148">
        <f>IF($R546=AP$17,AQ546,0)</f>
        <v>0</v>
      </c>
      <c r="AT546" s="145">
        <v>18326</v>
      </c>
      <c r="AU546" s="148">
        <f>100*AT546/$AI546</f>
        <v>38.5883641110947</v>
      </c>
      <c r="AV546" s="145">
        <f>IF(AU546&gt;$AI$8,1,0)</f>
        <v>0</v>
      </c>
      <c r="AW546" s="148">
        <f>IF($R546=AT$17,AU546,0)</f>
        <v>0</v>
      </c>
      <c r="AX546" s="145">
        <v>7787</v>
      </c>
      <c r="AY546" s="148">
        <f>100*AX546/$AI546</f>
        <v>16.3967909709208</v>
      </c>
      <c r="AZ546" s="145">
        <f>IF(AY546&gt;$AI$8,1,0)</f>
        <v>0</v>
      </c>
      <c r="BA546" s="148">
        <f>IF($R546=AX$17,AY546,0)</f>
        <v>0</v>
      </c>
      <c r="BB546" s="145">
        <v>2234</v>
      </c>
      <c r="BC546" s="148">
        <f>100*BB546/$AI546</f>
        <v>4.70404918826725</v>
      </c>
      <c r="BD546" s="145">
        <f>IF(BC546&gt;$AI$8,1,0)</f>
        <v>0</v>
      </c>
      <c r="BE546" s="148">
        <f>IF($R546=BB$17,BC546,0)</f>
        <v>0</v>
      </c>
      <c r="BF546" s="145">
        <v>0</v>
      </c>
      <c r="BG546" s="148">
        <f>100*BF546/$AI546</f>
        <v>0</v>
      </c>
      <c r="BH546" s="145">
        <f>IF(BG546&gt;$AI$8,1,0)</f>
        <v>0</v>
      </c>
      <c r="BI546" s="148">
        <f>IF($R546=BF$17,BG546,0)</f>
        <v>0</v>
      </c>
      <c r="BJ546" s="145">
        <v>0</v>
      </c>
      <c r="BK546" s="148">
        <f>100*BJ546/$AI546</f>
        <v>0</v>
      </c>
      <c r="BL546" s="145">
        <f>IF(BK546&gt;$AI$8,1,0)</f>
        <v>0</v>
      </c>
      <c r="BM546" s="148">
        <f>IF($R546=BJ$17,BK546,0)</f>
        <v>0</v>
      </c>
      <c r="BN546" s="145">
        <v>0</v>
      </c>
      <c r="BO546" s="148">
        <f>100*BN546/$AI546</f>
        <v>0</v>
      </c>
      <c r="BP546" s="145">
        <f>IF(BO546&gt;$AI$8,1,0)</f>
        <v>0</v>
      </c>
      <c r="BQ546" s="148">
        <f>IF($R546=BN$17,BO546,0)</f>
        <v>0</v>
      </c>
      <c r="BR546" s="145">
        <v>0</v>
      </c>
      <c r="BS546" s="148">
        <f>100*BR546/$AI546</f>
        <v>0</v>
      </c>
      <c r="BT546" s="145">
        <f>IF(BS546&gt;$AI$8,1,0)</f>
        <v>0</v>
      </c>
      <c r="BU546" s="148">
        <f>IF($R546=BR$17,BS546,0)</f>
        <v>0</v>
      </c>
      <c r="BV546" s="145">
        <v>0</v>
      </c>
      <c r="BW546" s="148">
        <f>100*BV546/$AI546</f>
        <v>0</v>
      </c>
      <c r="BX546" s="145">
        <f>IF(BW546&gt;$AI$8,1,0)</f>
        <v>0</v>
      </c>
      <c r="BY546" s="148">
        <f>IF($R546=BV$17,BW546,0)</f>
        <v>0</v>
      </c>
      <c r="BZ546" s="145">
        <v>0</v>
      </c>
      <c r="CA546" s="148">
        <f>100*BZ546/$AI546</f>
        <v>0</v>
      </c>
      <c r="CB546" s="145">
        <f>IF(CA546&gt;$AI$8,1,0)</f>
        <v>0</v>
      </c>
      <c r="CC546" s="148">
        <f>IF($R546=BZ$17,CA546,0)</f>
        <v>0</v>
      </c>
      <c r="CD546" s="145">
        <v>0</v>
      </c>
      <c r="CE546" s="148">
        <f>100*CD546/$AI546</f>
        <v>0</v>
      </c>
      <c r="CF546" s="145">
        <f>IF(CE546&gt;$AI$8,1,0)</f>
        <v>0</v>
      </c>
      <c r="CG546" s="148">
        <f>IF($R546=CD$17,CE546,0)</f>
        <v>0</v>
      </c>
      <c r="CH546" s="145">
        <v>0</v>
      </c>
      <c r="CI546" s="148">
        <f>100*CH546/$AI546</f>
        <v>0</v>
      </c>
      <c r="CJ546" s="145">
        <f>IF(CI546&gt;$AI$8,1,0)</f>
        <v>0</v>
      </c>
      <c r="CK546" s="148">
        <f>IF($R546=CH$17,CI546,0)</f>
        <v>0</v>
      </c>
      <c r="CL546" s="145">
        <v>0</v>
      </c>
      <c r="CM546" s="145">
        <v>0</v>
      </c>
      <c r="CN546" s="149"/>
    </row>
    <row r="547" ht="15.75" customHeight="1">
      <c r="A547" t="s" s="179">
        <v>3497</v>
      </c>
      <c r="B547" t="s" s="180">
        <v>75</v>
      </c>
      <c r="C547" t="s" s="180">
        <v>1569</v>
      </c>
      <c r="D547" t="s" s="181">
        <v>78</v>
      </c>
      <c r="E547" t="s" s="182">
        <v>79</v>
      </c>
      <c r="F547" t="s" s="130">
        <v>46</v>
      </c>
      <c r="G547" t="s" s="130">
        <v>428</v>
      </c>
      <c r="H547" t="s" s="130">
        <v>3498</v>
      </c>
      <c r="I547" t="s" s="130">
        <v>64</v>
      </c>
      <c r="J547" t="s" s="130">
        <v>1762</v>
      </c>
      <c r="K547" t="s" s="183">
        <f>_xlfn.IFS(Q547=0,O547,T547=1,R547,U547=1,AA547)</f>
        <v>29</v>
      </c>
      <c r="L547" s="189">
        <f>_xlfn.IFS(Q547=0,P547,T547=1,S547,U547=1,AB547)</f>
        <v>38.117350611951</v>
      </c>
      <c r="M547" t="s" s="130">
        <f>IF(O547="Lab","over","under")</f>
        <v>3307</v>
      </c>
      <c r="N547" s="169"/>
      <c r="O547" t="s" s="184">
        <v>29</v>
      </c>
      <c r="P547" s="131">
        <f>AU547</f>
        <v>38.117350611951</v>
      </c>
      <c r="Q547" s="173">
        <f>T547+U547+V547</f>
        <v>0</v>
      </c>
      <c r="R547" t="s" s="185">
        <v>27</v>
      </c>
      <c r="S547" s="131">
        <f>AO547</f>
        <v>36.9762419006479</v>
      </c>
      <c r="T547" s="169"/>
      <c r="U547" s="169"/>
      <c r="V547" s="169"/>
      <c r="W547" s="169"/>
      <c r="X547" t="s" s="130">
        <f>IF($A547=Y547,"ok","bad")</f>
        <v>2430</v>
      </c>
      <c r="Y547" t="s" s="130">
        <v>3497</v>
      </c>
      <c r="Z547" t="s" s="130">
        <v>1569</v>
      </c>
      <c r="AA547" t="s" s="186">
        <v>2365</v>
      </c>
      <c r="AB547" s="125">
        <f>100*AC547</f>
        <v>12.0104392</v>
      </c>
      <c r="AC547" s="191">
        <v>0.120104392</v>
      </c>
      <c r="AD547" t="s" s="187">
        <v>28</v>
      </c>
      <c r="AE547" s="125">
        <v>9.101871900000001</v>
      </c>
      <c r="AF547" s="191">
        <v>0.091018719</v>
      </c>
      <c r="AG547" s="169"/>
      <c r="AH547" s="173">
        <v>76923</v>
      </c>
      <c r="AI547" s="173">
        <v>55560</v>
      </c>
      <c r="AJ547" s="173">
        <v>143</v>
      </c>
      <c r="AK547" s="173">
        <v>634</v>
      </c>
      <c r="AL547" s="173">
        <v>20544</v>
      </c>
      <c r="AM547" s="175">
        <f>100*AL547/$AI547</f>
        <v>36.9762419006479</v>
      </c>
      <c r="AN547" s="173">
        <f>IF(AM547&gt;$AI$8,1,0)</f>
        <v>0</v>
      </c>
      <c r="AO547" s="175">
        <f>IF($R547=AL$17,AM547,0)</f>
        <v>36.9762419006479</v>
      </c>
      <c r="AP547" s="173">
        <v>5057</v>
      </c>
      <c r="AQ547" s="175">
        <f>100*AP547/$AI547</f>
        <v>9.10187185025198</v>
      </c>
      <c r="AR547" s="173">
        <f>IF(AQ547&gt;$AI$8,1,0)</f>
        <v>0</v>
      </c>
      <c r="AS547" s="175">
        <f>IF($R547=AP$17,AQ547,0)</f>
        <v>0</v>
      </c>
      <c r="AT547" s="173">
        <v>21178</v>
      </c>
      <c r="AU547" s="175">
        <f>100*AT547/$AI547</f>
        <v>38.117350611951</v>
      </c>
      <c r="AV547" s="173">
        <f>IF(AU547&gt;$AI$8,1,0)</f>
        <v>0</v>
      </c>
      <c r="AW547" s="175">
        <f>IF($R547=AT$17,AU547,0)</f>
        <v>0</v>
      </c>
      <c r="AX547" s="173">
        <v>6673</v>
      </c>
      <c r="AY547" s="175">
        <f>100*AX547/$AI547</f>
        <v>12.0104391648668</v>
      </c>
      <c r="AZ547" s="173">
        <f>IF(AY547&gt;$AI$8,1,0)</f>
        <v>0</v>
      </c>
      <c r="BA547" s="175">
        <f>IF($R547=AX$17,AY547,0)</f>
        <v>0</v>
      </c>
      <c r="BB547" s="173">
        <v>1425</v>
      </c>
      <c r="BC547" s="175">
        <f>100*BB547/$AI547</f>
        <v>2.56479481641469</v>
      </c>
      <c r="BD547" s="173">
        <f>IF(BC547&gt;$AI$8,1,0)</f>
        <v>0</v>
      </c>
      <c r="BE547" s="175">
        <f>IF($R547=BB$17,BC547,0)</f>
        <v>0</v>
      </c>
      <c r="BF547" s="173">
        <v>0</v>
      </c>
      <c r="BG547" s="175">
        <f>100*BF547/$AI547</f>
        <v>0</v>
      </c>
      <c r="BH547" s="173">
        <f>IF(BG547&gt;$AI$8,1,0)</f>
        <v>0</v>
      </c>
      <c r="BI547" s="175">
        <f>IF($R547=BF$17,BG547,0)</f>
        <v>0</v>
      </c>
      <c r="BJ547" s="173">
        <v>0</v>
      </c>
      <c r="BK547" s="175">
        <f>100*BJ547/$AI547</f>
        <v>0</v>
      </c>
      <c r="BL547" s="173">
        <f>IF(BK547&gt;$AI$8,1,0)</f>
        <v>0</v>
      </c>
      <c r="BM547" s="175">
        <f>IF($R547=BJ$17,BK547,0)</f>
        <v>0</v>
      </c>
      <c r="BN547" s="173">
        <v>0</v>
      </c>
      <c r="BO547" s="175">
        <f>100*BN547/$AI547</f>
        <v>0</v>
      </c>
      <c r="BP547" s="173">
        <f>IF(BO547&gt;$AI$8,1,0)</f>
        <v>0</v>
      </c>
      <c r="BQ547" s="175">
        <f>IF($R547=BN$17,BO547,0)</f>
        <v>0</v>
      </c>
      <c r="BR547" s="173">
        <v>0</v>
      </c>
      <c r="BS547" s="175">
        <f>100*BR547/$AI547</f>
        <v>0</v>
      </c>
      <c r="BT547" s="173">
        <f>IF(BS547&gt;$AI$8,1,0)</f>
        <v>0</v>
      </c>
      <c r="BU547" s="175">
        <f>IF($R547=BR$17,BS547,0)</f>
        <v>0</v>
      </c>
      <c r="BV547" s="173">
        <v>0</v>
      </c>
      <c r="BW547" s="175">
        <f>100*BV547/$AI547</f>
        <v>0</v>
      </c>
      <c r="BX547" s="173">
        <f>IF(BW547&gt;$AI$8,1,0)</f>
        <v>0</v>
      </c>
      <c r="BY547" s="175">
        <f>IF($R547=BV$17,BW547,0)</f>
        <v>0</v>
      </c>
      <c r="BZ547" s="173">
        <v>0</v>
      </c>
      <c r="CA547" s="175">
        <f>100*BZ547/$AI547</f>
        <v>0</v>
      </c>
      <c r="CB547" s="173">
        <f>IF(CA547&gt;$AI$8,1,0)</f>
        <v>0</v>
      </c>
      <c r="CC547" s="175">
        <f>IF($R547=BZ$17,CA547,0)</f>
        <v>0</v>
      </c>
      <c r="CD547" s="173">
        <v>0</v>
      </c>
      <c r="CE547" s="175">
        <f>100*CD547/$AI547</f>
        <v>0</v>
      </c>
      <c r="CF547" s="173">
        <f>IF(CE547&gt;$AI$8,1,0)</f>
        <v>0</v>
      </c>
      <c r="CG547" s="175">
        <f>IF($R547=CD$17,CE547,0)</f>
        <v>0</v>
      </c>
      <c r="CH547" s="173">
        <v>0</v>
      </c>
      <c r="CI547" s="175">
        <f>100*CH547/$AI547</f>
        <v>0</v>
      </c>
      <c r="CJ547" s="173">
        <f>IF(CI547&gt;$AI$8,1,0)</f>
        <v>0</v>
      </c>
      <c r="CK547" s="175">
        <f>IF($R547=CH$17,CI547,0)</f>
        <v>0</v>
      </c>
      <c r="CL547" s="173">
        <v>0</v>
      </c>
      <c r="CM547" s="173">
        <v>0</v>
      </c>
      <c r="CN547" s="176"/>
    </row>
    <row r="548" ht="15.75" customHeight="1">
      <c r="A548" t="s" s="179">
        <v>3499</v>
      </c>
      <c r="B548" t="s" s="180">
        <v>75</v>
      </c>
      <c r="C548" t="s" s="180">
        <v>950</v>
      </c>
      <c r="D548" t="s" s="181">
        <v>78</v>
      </c>
      <c r="E548" t="s" s="188">
        <v>79</v>
      </c>
      <c r="F548" t="s" s="146">
        <v>46</v>
      </c>
      <c r="G548" t="s" s="146">
        <v>789</v>
      </c>
      <c r="H548" t="s" s="146">
        <v>951</v>
      </c>
      <c r="I548" t="s" s="146">
        <v>64</v>
      </c>
      <c r="J548" t="s" s="146">
        <v>56</v>
      </c>
      <c r="K548" t="s" s="183">
        <f>_xlfn.IFS(Q548=0,O548,T548=1,R548,U548=1,AA548)</f>
        <v>27</v>
      </c>
      <c r="L548" s="189">
        <f>_xlfn.IFS(Q548=0,P548,T548=1,S548,U548=1,AB548)</f>
        <v>31.7980855904194</v>
      </c>
      <c r="M548" t="s" s="146">
        <f>IF(O548="Lab","over","under")</f>
        <v>3307</v>
      </c>
      <c r="N548" s="138"/>
      <c r="O548" t="s" s="184">
        <v>27</v>
      </c>
      <c r="P548" s="147">
        <f>AM548</f>
        <v>31.7980855904194</v>
      </c>
      <c r="Q548" s="145">
        <f>T548+U548+V548</f>
        <v>0</v>
      </c>
      <c r="R548" t="s" s="185">
        <v>28</v>
      </c>
      <c r="S548" s="147">
        <f>AS548</f>
        <v>28.6453191398034</v>
      </c>
      <c r="T548" s="138"/>
      <c r="U548" s="138"/>
      <c r="V548" s="138"/>
      <c r="W548" s="138"/>
      <c r="X548" t="s" s="146">
        <f>IF($A548=Y548,"ok","bad")</f>
        <v>2430</v>
      </c>
      <c r="Y548" t="s" s="146">
        <v>3499</v>
      </c>
      <c r="Z548" t="s" s="146">
        <v>950</v>
      </c>
      <c r="AA548" t="s" s="186">
        <v>2365</v>
      </c>
      <c r="AB548" s="141">
        <f>100*AC548</f>
        <v>21.2130317</v>
      </c>
      <c r="AC548" s="190">
        <v>0.212130317</v>
      </c>
      <c r="AD548" t="s" s="187">
        <v>31</v>
      </c>
      <c r="AE548" s="141">
        <v>9.052667700000001</v>
      </c>
      <c r="AF548" s="190">
        <v>0.090526677</v>
      </c>
      <c r="AG548" s="138"/>
      <c r="AH548" s="145">
        <v>74301</v>
      </c>
      <c r="AI548" s="145">
        <v>46594</v>
      </c>
      <c r="AJ548" s="145">
        <v>172</v>
      </c>
      <c r="AK548" s="145">
        <v>1469</v>
      </c>
      <c r="AL548" s="145">
        <v>14816</v>
      </c>
      <c r="AM548" s="148">
        <f>100*AL548/$AI548</f>
        <v>31.7980855904194</v>
      </c>
      <c r="AN548" s="145">
        <f>IF(AM548&gt;$AI$8,1,0)</f>
        <v>0</v>
      </c>
      <c r="AO548" s="148">
        <f>IF($R548=AL$17,AM548,0)</f>
        <v>0</v>
      </c>
      <c r="AP548" s="145">
        <v>13347</v>
      </c>
      <c r="AQ548" s="148">
        <f>100*AP548/$AI548</f>
        <v>28.6453191398034</v>
      </c>
      <c r="AR548" s="145">
        <f>IF(AQ548&gt;$AI$8,1,0)</f>
        <v>0</v>
      </c>
      <c r="AS548" s="148">
        <f>IF($R548=AP$17,AQ548,0)</f>
        <v>28.6453191398034</v>
      </c>
      <c r="AT548" s="145">
        <v>4158</v>
      </c>
      <c r="AU548" s="148">
        <f>100*AT548/$AI548</f>
        <v>8.923895780572609</v>
      </c>
      <c r="AV548" s="145">
        <f>IF(AU548&gt;$AI$8,1,0)</f>
        <v>0</v>
      </c>
      <c r="AW548" s="148">
        <f>IF($R548=AT$17,AU548,0)</f>
        <v>0</v>
      </c>
      <c r="AX548" s="145">
        <v>9884</v>
      </c>
      <c r="AY548" s="148">
        <f>100*AX548/$AI548</f>
        <v>21.2130317208224</v>
      </c>
      <c r="AZ548" s="145">
        <f>IF(AY548&gt;$AI$8,1,0)</f>
        <v>0</v>
      </c>
      <c r="BA548" s="148">
        <f>IF($R548=AX$17,AY548,0)</f>
        <v>0</v>
      </c>
      <c r="BB548" s="145">
        <v>4218</v>
      </c>
      <c r="BC548" s="148">
        <f>100*BB548/$AI548</f>
        <v>9.05266772545821</v>
      </c>
      <c r="BD548" s="145">
        <f>IF(BC548&gt;$AI$8,1,0)</f>
        <v>0</v>
      </c>
      <c r="BE548" s="148">
        <f>IF($R548=BB$17,BC548,0)</f>
        <v>0</v>
      </c>
      <c r="BF548" s="145">
        <v>0</v>
      </c>
      <c r="BG548" s="148">
        <f>100*BF548/$AI548</f>
        <v>0</v>
      </c>
      <c r="BH548" s="145">
        <f>IF(BG548&gt;$AI$8,1,0)</f>
        <v>0</v>
      </c>
      <c r="BI548" s="148">
        <f>IF($R548=BF$17,BG548,0)</f>
        <v>0</v>
      </c>
      <c r="BJ548" s="145">
        <v>0</v>
      </c>
      <c r="BK548" s="148">
        <f>100*BJ548/$AI548</f>
        <v>0</v>
      </c>
      <c r="BL548" s="145">
        <f>IF(BK548&gt;$AI$8,1,0)</f>
        <v>0</v>
      </c>
      <c r="BM548" s="148">
        <f>IF($R548=BJ$17,BK548,0)</f>
        <v>0</v>
      </c>
      <c r="BN548" s="145">
        <v>0</v>
      </c>
      <c r="BO548" s="148">
        <f>100*BN548/$AI548</f>
        <v>0</v>
      </c>
      <c r="BP548" s="145">
        <f>IF(BO548&gt;$AI$8,1,0)</f>
        <v>0</v>
      </c>
      <c r="BQ548" s="148">
        <f>IF($R548=BN$17,BO548,0)</f>
        <v>0</v>
      </c>
      <c r="BR548" s="145">
        <v>0</v>
      </c>
      <c r="BS548" s="148">
        <f>100*BR548/$AI548</f>
        <v>0</v>
      </c>
      <c r="BT548" s="145">
        <f>IF(BS548&gt;$AI$8,1,0)</f>
        <v>0</v>
      </c>
      <c r="BU548" s="148">
        <f>IF($R548=BR$17,BS548,0)</f>
        <v>0</v>
      </c>
      <c r="BV548" s="145">
        <v>0</v>
      </c>
      <c r="BW548" s="148">
        <f>100*BV548/$AI548</f>
        <v>0</v>
      </c>
      <c r="BX548" s="145">
        <f>IF(BW548&gt;$AI$8,1,0)</f>
        <v>0</v>
      </c>
      <c r="BY548" s="148">
        <f>IF($R548=BV$17,BW548,0)</f>
        <v>0</v>
      </c>
      <c r="BZ548" s="145">
        <v>0</v>
      </c>
      <c r="CA548" s="148">
        <f>100*BZ548/$AI548</f>
        <v>0</v>
      </c>
      <c r="CB548" s="145">
        <f>IF(CA548&gt;$AI$8,1,0)</f>
        <v>0</v>
      </c>
      <c r="CC548" s="148">
        <f>IF($R548=BZ$17,CA548,0)</f>
        <v>0</v>
      </c>
      <c r="CD548" s="145">
        <v>0</v>
      </c>
      <c r="CE548" s="148">
        <f>100*CD548/$AI548</f>
        <v>0</v>
      </c>
      <c r="CF548" s="145">
        <f>IF(CE548&gt;$AI$8,1,0)</f>
        <v>0</v>
      </c>
      <c r="CG548" s="148">
        <f>IF($R548=CD$17,CE548,0)</f>
        <v>0</v>
      </c>
      <c r="CH548" s="145">
        <v>0</v>
      </c>
      <c r="CI548" s="148">
        <f>100*CH548/$AI548</f>
        <v>0</v>
      </c>
      <c r="CJ548" s="145">
        <f>IF(CI548&gt;$AI$8,1,0)</f>
        <v>0</v>
      </c>
      <c r="CK548" s="148">
        <f>IF($R548=CH$17,CI548,0)</f>
        <v>0</v>
      </c>
      <c r="CL548" s="145">
        <v>1196</v>
      </c>
      <c r="CM548" s="145">
        <v>0</v>
      </c>
      <c r="CN548" s="149"/>
    </row>
    <row r="549" ht="15.75" customHeight="1">
      <c r="A549" t="s" s="179">
        <v>3500</v>
      </c>
      <c r="B549" t="s" s="180">
        <v>75</v>
      </c>
      <c r="C549" t="s" s="180">
        <v>1671</v>
      </c>
      <c r="D549" t="s" s="181">
        <v>78</v>
      </c>
      <c r="E549" t="s" s="182">
        <v>79</v>
      </c>
      <c r="F549" t="s" s="130">
        <v>46</v>
      </c>
      <c r="G549" t="s" s="130">
        <v>1672</v>
      </c>
      <c r="H549" t="s" s="130">
        <v>1673</v>
      </c>
      <c r="I549" t="s" s="130">
        <v>64</v>
      </c>
      <c r="J549" t="s" s="130">
        <v>203</v>
      </c>
      <c r="K549" t="s" s="183">
        <f>O549</f>
        <v>29</v>
      </c>
      <c r="L549" s="189">
        <f>P549</f>
        <v>50.9022131397017</v>
      </c>
      <c r="M549" t="s" s="130">
        <f>IF(O549="Lab","over","under")</f>
        <v>3307</v>
      </c>
      <c r="N549" s="169"/>
      <c r="O549" t="s" s="184">
        <v>29</v>
      </c>
      <c r="P549" s="131">
        <f>AU549</f>
        <v>50.9022131397017</v>
      </c>
      <c r="Q549" s="173">
        <f>T549+U549+V549</f>
        <v>0</v>
      </c>
      <c r="R549" t="s" s="185">
        <v>27</v>
      </c>
      <c r="S549" s="131">
        <f>AO549</f>
        <v>18.5225444584547</v>
      </c>
      <c r="T549" s="169"/>
      <c r="U549" s="169"/>
      <c r="V549" s="169"/>
      <c r="W549" s="169"/>
      <c r="X549" t="s" s="130">
        <f>IF($A549=Y549,"ok","bad")</f>
        <v>2430</v>
      </c>
      <c r="Y549" t="s" s="130">
        <v>3500</v>
      </c>
      <c r="Z549" t="s" s="130">
        <v>1671</v>
      </c>
      <c r="AA549" t="s" s="186">
        <v>28</v>
      </c>
      <c r="AB549" s="125">
        <f>100*AC549</f>
        <v>13.0027392</v>
      </c>
      <c r="AC549" s="191">
        <v>0.130027392</v>
      </c>
      <c r="AD549" t="s" s="187">
        <v>2365</v>
      </c>
      <c r="AE549" s="125">
        <v>9.0525675</v>
      </c>
      <c r="AF549" s="191">
        <v>0.090525675</v>
      </c>
      <c r="AG549" s="169"/>
      <c r="AH549" s="173">
        <v>69851</v>
      </c>
      <c r="AI549" s="173">
        <v>45998</v>
      </c>
      <c r="AJ549" s="173">
        <v>196</v>
      </c>
      <c r="AK549" s="173">
        <v>14894</v>
      </c>
      <c r="AL549" s="173">
        <v>8520</v>
      </c>
      <c r="AM549" s="175">
        <f>100*AL549/$AI549</f>
        <v>18.5225444584547</v>
      </c>
      <c r="AN549" s="173">
        <f>IF(AM549&gt;$AI$8,1,0)</f>
        <v>0</v>
      </c>
      <c r="AO549" s="175">
        <f>IF($R549=AL$17,AM549,0)</f>
        <v>18.5225444584547</v>
      </c>
      <c r="AP549" s="173">
        <v>5981</v>
      </c>
      <c r="AQ549" s="175">
        <f>100*AP549/$AI549</f>
        <v>13.0027392495326</v>
      </c>
      <c r="AR549" s="173">
        <f>IF(AQ549&gt;$AI$8,1,0)</f>
        <v>0</v>
      </c>
      <c r="AS549" s="175">
        <f>IF($R549=AP$17,AQ549,0)</f>
        <v>0</v>
      </c>
      <c r="AT549" s="173">
        <v>23414</v>
      </c>
      <c r="AU549" s="175">
        <f>100*AT549/$AI549</f>
        <v>50.9022131397017</v>
      </c>
      <c r="AV549" s="173">
        <f>IF(AU549&gt;$AI$8,1,0)</f>
        <v>1</v>
      </c>
      <c r="AW549" s="175">
        <f>IF($R549=AT$17,AU549,0)</f>
        <v>0</v>
      </c>
      <c r="AX549" s="173">
        <v>4164</v>
      </c>
      <c r="AY549" s="175">
        <f>100*AX549/$AI549</f>
        <v>9.05256750293491</v>
      </c>
      <c r="AZ549" s="173">
        <f>IF(AY549&gt;$AI$8,1,0)</f>
        <v>0</v>
      </c>
      <c r="BA549" s="175">
        <f>IF($R549=AX$17,AY549,0)</f>
        <v>0</v>
      </c>
      <c r="BB549" s="173">
        <v>3236</v>
      </c>
      <c r="BC549" s="175">
        <f>100*BB549/$AI549</f>
        <v>7.03508848210792</v>
      </c>
      <c r="BD549" s="173">
        <f>IF(BC549&gt;$AI$8,1,0)</f>
        <v>0</v>
      </c>
      <c r="BE549" s="175">
        <f>IF($R549=BB$17,BC549,0)</f>
        <v>0</v>
      </c>
      <c r="BF549" s="173">
        <v>0</v>
      </c>
      <c r="BG549" s="175">
        <f>100*BF549/$AI549</f>
        <v>0</v>
      </c>
      <c r="BH549" s="173">
        <f>IF(BG549&gt;$AI$8,1,0)</f>
        <v>0</v>
      </c>
      <c r="BI549" s="175">
        <f>IF($R549=BF$17,BG549,0)</f>
        <v>0</v>
      </c>
      <c r="BJ549" s="173">
        <v>0</v>
      </c>
      <c r="BK549" s="175">
        <f>100*BJ549/$AI549</f>
        <v>0</v>
      </c>
      <c r="BL549" s="173">
        <f>IF(BK549&gt;$AI$8,1,0)</f>
        <v>0</v>
      </c>
      <c r="BM549" s="175">
        <f>IF($R549=BJ$17,BK549,0)</f>
        <v>0</v>
      </c>
      <c r="BN549" s="173">
        <v>0</v>
      </c>
      <c r="BO549" s="175">
        <f>100*BN549/$AI549</f>
        <v>0</v>
      </c>
      <c r="BP549" s="173">
        <f>IF(BO549&gt;$AI$8,1,0)</f>
        <v>0</v>
      </c>
      <c r="BQ549" s="175">
        <f>IF($R549=BN$17,BO549,0)</f>
        <v>0</v>
      </c>
      <c r="BR549" s="173">
        <v>0</v>
      </c>
      <c r="BS549" s="175">
        <f>100*BR549/$AI549</f>
        <v>0</v>
      </c>
      <c r="BT549" s="173">
        <f>IF(BS549&gt;$AI$8,1,0)</f>
        <v>0</v>
      </c>
      <c r="BU549" s="175">
        <f>IF($R549=BR$17,BS549,0)</f>
        <v>0</v>
      </c>
      <c r="BV549" s="173">
        <v>0</v>
      </c>
      <c r="BW549" s="175">
        <f>100*BV549/$AI549</f>
        <v>0</v>
      </c>
      <c r="BX549" s="173">
        <f>IF(BW549&gt;$AI$8,1,0)</f>
        <v>0</v>
      </c>
      <c r="BY549" s="175">
        <f>IF($R549=BV$17,BW549,0)</f>
        <v>0</v>
      </c>
      <c r="BZ549" s="173">
        <v>0</v>
      </c>
      <c r="CA549" s="175">
        <f>100*BZ549/$AI549</f>
        <v>0</v>
      </c>
      <c r="CB549" s="173">
        <f>IF(CA549&gt;$AI$8,1,0)</f>
        <v>0</v>
      </c>
      <c r="CC549" s="175">
        <f>IF($R549=BZ$17,CA549,0)</f>
        <v>0</v>
      </c>
      <c r="CD549" s="173">
        <v>0</v>
      </c>
      <c r="CE549" s="175">
        <f>100*CD549/$AI549</f>
        <v>0</v>
      </c>
      <c r="CF549" s="173">
        <f>IF(CE549&gt;$AI$8,1,0)</f>
        <v>0</v>
      </c>
      <c r="CG549" s="175">
        <f>IF($R549=CD$17,CE549,0)</f>
        <v>0</v>
      </c>
      <c r="CH549" s="173">
        <v>0</v>
      </c>
      <c r="CI549" s="175">
        <f>100*CH549/$AI549</f>
        <v>0</v>
      </c>
      <c r="CJ549" s="173">
        <f>IF(CI549&gt;$AI$8,1,0)</f>
        <v>0</v>
      </c>
      <c r="CK549" s="175">
        <f>IF($R549=CH$17,CI549,0)</f>
        <v>0</v>
      </c>
      <c r="CL549" s="173">
        <v>0</v>
      </c>
      <c r="CM549" s="173">
        <v>0</v>
      </c>
      <c r="CN549" s="176"/>
    </row>
    <row r="550" ht="15.75" customHeight="1">
      <c r="A550" t="s" s="179">
        <v>3501</v>
      </c>
      <c r="B550" t="s" s="180">
        <v>58</v>
      </c>
      <c r="C550" t="s" s="180">
        <v>59</v>
      </c>
      <c r="D550" t="s" s="181">
        <v>60</v>
      </c>
      <c r="E550" t="s" s="188">
        <v>60</v>
      </c>
      <c r="F550" t="s" s="146">
        <v>61</v>
      </c>
      <c r="G550" t="s" s="146">
        <v>62</v>
      </c>
      <c r="H550" t="s" s="146">
        <v>63</v>
      </c>
      <c r="I550" t="s" s="146">
        <v>64</v>
      </c>
      <c r="J550" t="s" s="146">
        <v>65</v>
      </c>
      <c r="K550" t="s" s="183">
        <f>_xlfn.IFS(Q550=0,O550,T550=1,R550,U550=1,AA550)</f>
        <v>32</v>
      </c>
      <c r="L550" s="189">
        <f>_xlfn.IFS(Q550=0,P550,T550=1,S550,U550=1,AB550)</f>
        <v>34.5242902957596</v>
      </c>
      <c r="M550" t="s" s="146">
        <f>IF(O550="Lab","over","under")</f>
        <v>3307</v>
      </c>
      <c r="N550" s="138"/>
      <c r="O550" t="s" s="184">
        <v>32</v>
      </c>
      <c r="P550" s="147">
        <f>BG550</f>
        <v>34.5242902957596</v>
      </c>
      <c r="Q550" s="145">
        <f>T550+U550+V550</f>
        <v>0</v>
      </c>
      <c r="R550" t="s" s="185">
        <v>28</v>
      </c>
      <c r="S550" s="147">
        <f>AS550</f>
        <v>30.3432711723483</v>
      </c>
      <c r="T550" s="138"/>
      <c r="U550" s="138"/>
      <c r="V550" s="138"/>
      <c r="W550" s="138"/>
      <c r="X550" t="s" s="146">
        <f>IF($A550=Y550,"ok","bad")</f>
        <v>2430</v>
      </c>
      <c r="Y550" t="s" s="146">
        <v>3501</v>
      </c>
      <c r="Z550" t="s" s="146">
        <v>59</v>
      </c>
      <c r="AA550" t="s" s="186">
        <v>27</v>
      </c>
      <c r="AB550" s="141">
        <f>100*AC550</f>
        <v>13.9707804</v>
      </c>
      <c r="AC550" s="190">
        <v>0.139707804</v>
      </c>
      <c r="AD550" t="s" s="187">
        <v>2365</v>
      </c>
      <c r="AE550" s="141">
        <v>8.982064400000001</v>
      </c>
      <c r="AF550" s="190">
        <v>0.08982064400000001</v>
      </c>
      <c r="AG550" s="138"/>
      <c r="AH550" s="145">
        <v>75925</v>
      </c>
      <c r="AI550" s="145">
        <v>42095</v>
      </c>
      <c r="AJ550" s="145">
        <v>115</v>
      </c>
      <c r="AK550" s="145">
        <v>1760</v>
      </c>
      <c r="AL550" s="145">
        <v>5881</v>
      </c>
      <c r="AM550" s="148">
        <f>100*AL550/$AI550</f>
        <v>13.9707803777171</v>
      </c>
      <c r="AN550" s="145">
        <f>IF(AM550&gt;$AI$8,1,0)</f>
        <v>0</v>
      </c>
      <c r="AO550" s="148">
        <f>IF($R550=AL$17,AM550,0)</f>
        <v>0</v>
      </c>
      <c r="AP550" s="145">
        <v>12773</v>
      </c>
      <c r="AQ550" s="148">
        <f>100*AP550/$AI550</f>
        <v>30.3432711723483</v>
      </c>
      <c r="AR550" s="145">
        <f>IF(AQ550&gt;$AI$8,1,0)</f>
        <v>0</v>
      </c>
      <c r="AS550" s="148">
        <f>IF($R550=AP$17,AQ550,0)</f>
        <v>30.3432711723483</v>
      </c>
      <c r="AT550" s="145">
        <v>2583</v>
      </c>
      <c r="AU550" s="148">
        <f>100*AT550/$AI550</f>
        <v>6.13612067941561</v>
      </c>
      <c r="AV550" s="145">
        <f>IF(AU550&gt;$AI$8,1,0)</f>
        <v>0</v>
      </c>
      <c r="AW550" s="148">
        <f>IF($R550=AT$17,AU550,0)</f>
        <v>0</v>
      </c>
      <c r="AX550" s="145">
        <v>3781</v>
      </c>
      <c r="AY550" s="148">
        <f>100*AX550/$AI550</f>
        <v>8.982064378192179</v>
      </c>
      <c r="AZ550" s="145">
        <f>IF(AY550&gt;$AI$8,1,0)</f>
        <v>0</v>
      </c>
      <c r="BA550" s="148">
        <f>IF($R550=AX$17,AY550,0)</f>
        <v>0</v>
      </c>
      <c r="BB550" s="166">
        <v>1275</v>
      </c>
      <c r="BC550" s="148">
        <f>100*BB550/$AI550</f>
        <v>3.02886328542582</v>
      </c>
      <c r="BD550" s="145">
        <f>IF(BC550&gt;$AI$8,1,0)</f>
        <v>0</v>
      </c>
      <c r="BE550" s="148">
        <f>IF($R550=BB$17,BC550,0)</f>
        <v>0</v>
      </c>
      <c r="BF550" s="145">
        <v>14533</v>
      </c>
      <c r="BG550" s="148">
        <f>100*BF550/$AI550</f>
        <v>34.5242902957596</v>
      </c>
      <c r="BH550" s="145">
        <f>IF(BG550&gt;$AI$8,1,0)</f>
        <v>0</v>
      </c>
      <c r="BI550" s="148">
        <f>IF($R550=BF$17,BG550,0)</f>
        <v>0</v>
      </c>
      <c r="BJ550" s="145">
        <v>0</v>
      </c>
      <c r="BK550" s="148">
        <f>100*BJ550/$AI550</f>
        <v>0</v>
      </c>
      <c r="BL550" s="145">
        <f>IF(BK550&gt;$AI$8,1,0)</f>
        <v>0</v>
      </c>
      <c r="BM550" s="148">
        <f>IF($R550=BJ$17,BK550,0)</f>
        <v>0</v>
      </c>
      <c r="BN550" s="145">
        <v>0</v>
      </c>
      <c r="BO550" s="148">
        <f>100*BN550/$AI550</f>
        <v>0</v>
      </c>
      <c r="BP550" s="145">
        <f>IF(BO550&gt;$AI$8,1,0)</f>
        <v>0</v>
      </c>
      <c r="BQ550" s="148">
        <f>IF($R550=BN$17,BO550,0)</f>
        <v>0</v>
      </c>
      <c r="BR550" s="145">
        <v>0</v>
      </c>
      <c r="BS550" s="148">
        <f>100*BR550/$AI550</f>
        <v>0</v>
      </c>
      <c r="BT550" s="145">
        <f>IF(BS550&gt;$AI$8,1,0)</f>
        <v>0</v>
      </c>
      <c r="BU550" s="148">
        <f>IF($R550=BR$17,BS550,0)</f>
        <v>0</v>
      </c>
      <c r="BV550" s="145">
        <v>0</v>
      </c>
      <c r="BW550" s="148">
        <f>100*BV550/$AI550</f>
        <v>0</v>
      </c>
      <c r="BX550" s="145">
        <f>IF(BW550&gt;$AI$8,1,0)</f>
        <v>0</v>
      </c>
      <c r="BY550" s="148">
        <f>IF($R550=BV$17,BW550,0)</f>
        <v>0</v>
      </c>
      <c r="BZ550" s="145">
        <v>0</v>
      </c>
      <c r="CA550" s="148">
        <f>100*BZ550/$AI550</f>
        <v>0</v>
      </c>
      <c r="CB550" s="145">
        <f>IF(CA550&gt;$AI$8,1,0)</f>
        <v>0</v>
      </c>
      <c r="CC550" s="148">
        <f>IF($R550=BZ$17,CA550,0)</f>
        <v>0</v>
      </c>
      <c r="CD550" s="145">
        <v>0</v>
      </c>
      <c r="CE550" s="148">
        <f>100*CD550/$AI550</f>
        <v>0</v>
      </c>
      <c r="CF550" s="145">
        <f>IF(CE550&gt;$AI$8,1,0)</f>
        <v>0</v>
      </c>
      <c r="CG550" s="148">
        <f>IF($R550=CD$17,CE550,0)</f>
        <v>0</v>
      </c>
      <c r="CH550" s="145">
        <v>0</v>
      </c>
      <c r="CI550" s="148">
        <f>100*CH550/$AI550</f>
        <v>0</v>
      </c>
      <c r="CJ550" s="145">
        <f>IF(CI550&gt;$AI$8,1,0)</f>
        <v>0</v>
      </c>
      <c r="CK550" s="148">
        <f>IF($R550=CH$17,CI550,0)</f>
        <v>0</v>
      </c>
      <c r="CL550" s="145">
        <v>405</v>
      </c>
      <c r="CM550" s="145">
        <v>0</v>
      </c>
      <c r="CN550" s="149"/>
    </row>
    <row r="551" ht="15.75" customHeight="1">
      <c r="A551" t="s" s="179">
        <v>3502</v>
      </c>
      <c r="B551" t="s" s="180">
        <v>75</v>
      </c>
      <c r="C551" t="s" s="180">
        <v>3503</v>
      </c>
      <c r="D551" t="s" s="181">
        <v>78</v>
      </c>
      <c r="E551" t="s" s="182">
        <v>79</v>
      </c>
      <c r="F551" t="s" s="130">
        <v>46</v>
      </c>
      <c r="G551" t="s" s="130">
        <v>2458</v>
      </c>
      <c r="H551" t="s" s="130">
        <v>3504</v>
      </c>
      <c r="I551" t="s" s="130">
        <v>64</v>
      </c>
      <c r="J551" t="s" s="130">
        <v>56</v>
      </c>
      <c r="K551" t="s" s="183">
        <f>_xlfn.IFS(Q551=0,O551,T551=1,R551,U551=1,AA551)</f>
        <v>27</v>
      </c>
      <c r="L551" s="189">
        <f>_xlfn.IFS(Q551=0,P551,T551=1,S551,U551=1,AB551)</f>
        <v>39.8367250354946</v>
      </c>
      <c r="M551" t="s" s="130">
        <f>IF(O551="Lab","over","under")</f>
        <v>3307</v>
      </c>
      <c r="N551" s="169"/>
      <c r="O551" t="s" s="184">
        <v>27</v>
      </c>
      <c r="P551" s="131">
        <f>AM551</f>
        <v>39.8367250354946</v>
      </c>
      <c r="Q551" s="173">
        <f>T551+U551+V551</f>
        <v>0</v>
      </c>
      <c r="R551" t="s" s="185">
        <v>28</v>
      </c>
      <c r="S551" s="131">
        <f>AS551</f>
        <v>23.2292159646632</v>
      </c>
      <c r="T551" s="169"/>
      <c r="U551" s="169"/>
      <c r="V551" s="169"/>
      <c r="W551" s="169"/>
      <c r="X551" t="s" s="130">
        <f>IF($A551=Y551,"ok","bad")</f>
        <v>2430</v>
      </c>
      <c r="Y551" t="s" s="130">
        <v>3502</v>
      </c>
      <c r="Z551" t="s" s="130">
        <v>3503</v>
      </c>
      <c r="AA551" t="s" s="186">
        <v>2365</v>
      </c>
      <c r="AB551" s="125">
        <f>100*AC551</f>
        <v>20.1293579</v>
      </c>
      <c r="AC551" s="191">
        <v>0.201293579</v>
      </c>
      <c r="AD551" t="s" s="187">
        <v>31</v>
      </c>
      <c r="AE551" s="125">
        <v>8.9663196</v>
      </c>
      <c r="AF551" s="191">
        <v>0.089663196</v>
      </c>
      <c r="AG551" s="169"/>
      <c r="AH551" s="173">
        <v>75987</v>
      </c>
      <c r="AI551" s="173">
        <v>50712</v>
      </c>
      <c r="AJ551" s="173">
        <v>257</v>
      </c>
      <c r="AK551" s="173">
        <v>8422</v>
      </c>
      <c r="AL551" s="173">
        <v>20202</v>
      </c>
      <c r="AM551" s="175">
        <f>100*AL551/$AI551</f>
        <v>39.8367250354946</v>
      </c>
      <c r="AN551" s="173">
        <f>IF(AM551&gt;$AI$8,1,0)</f>
        <v>0</v>
      </c>
      <c r="AO551" s="175">
        <f>IF($R551=AL$17,AM551,0)</f>
        <v>0</v>
      </c>
      <c r="AP551" s="173">
        <v>11780</v>
      </c>
      <c r="AQ551" s="175">
        <f>100*AP551/$AI551</f>
        <v>23.2292159646632</v>
      </c>
      <c r="AR551" s="173">
        <f>IF(AQ551&gt;$AI$8,1,0)</f>
        <v>0</v>
      </c>
      <c r="AS551" s="175">
        <f>IF($R551=AP$17,AQ551,0)</f>
        <v>23.2292159646632</v>
      </c>
      <c r="AT551" s="173">
        <v>3975</v>
      </c>
      <c r="AU551" s="175">
        <f>100*AT551/$AI551</f>
        <v>7.83838144817795</v>
      </c>
      <c r="AV551" s="173">
        <f>IF(AU551&gt;$AI$8,1,0)</f>
        <v>0</v>
      </c>
      <c r="AW551" s="175">
        <f>IF($R551=AT$17,AU551,0)</f>
        <v>0</v>
      </c>
      <c r="AX551" s="173">
        <v>10208</v>
      </c>
      <c r="AY551" s="175">
        <f>100*AX551/$AI551</f>
        <v>20.1293579428932</v>
      </c>
      <c r="AZ551" s="173">
        <f>IF(AY551&gt;$AI$8,1,0)</f>
        <v>0</v>
      </c>
      <c r="BA551" s="175">
        <f>IF($R551=AX$17,AY551,0)</f>
        <v>0</v>
      </c>
      <c r="BB551" s="173">
        <v>4547</v>
      </c>
      <c r="BC551" s="175">
        <f>100*BB551/$AI551</f>
        <v>8.9663196087711</v>
      </c>
      <c r="BD551" s="173">
        <f>IF(BC551&gt;$AI$8,1,0)</f>
        <v>0</v>
      </c>
      <c r="BE551" s="175">
        <f>IF($R551=BB$17,BC551,0)</f>
        <v>0</v>
      </c>
      <c r="BF551" s="173">
        <v>0</v>
      </c>
      <c r="BG551" s="175">
        <f>100*BF551/$AI551</f>
        <v>0</v>
      </c>
      <c r="BH551" s="173">
        <f>IF(BG551&gt;$AI$8,1,0)</f>
        <v>0</v>
      </c>
      <c r="BI551" s="175">
        <f>IF($R551=BF$17,BG551,0)</f>
        <v>0</v>
      </c>
      <c r="BJ551" s="173">
        <v>0</v>
      </c>
      <c r="BK551" s="175">
        <f>100*BJ551/$AI551</f>
        <v>0</v>
      </c>
      <c r="BL551" s="173">
        <f>IF(BK551&gt;$AI$8,1,0)</f>
        <v>0</v>
      </c>
      <c r="BM551" s="175">
        <f>IF($R551=BJ$17,BK551,0)</f>
        <v>0</v>
      </c>
      <c r="BN551" s="173">
        <v>0</v>
      </c>
      <c r="BO551" s="175">
        <f>100*BN551/$AI551</f>
        <v>0</v>
      </c>
      <c r="BP551" s="173">
        <f>IF(BO551&gt;$AI$8,1,0)</f>
        <v>0</v>
      </c>
      <c r="BQ551" s="175">
        <f>IF($R551=BN$17,BO551,0)</f>
        <v>0</v>
      </c>
      <c r="BR551" s="173">
        <v>0</v>
      </c>
      <c r="BS551" s="175">
        <f>100*BR551/$AI551</f>
        <v>0</v>
      </c>
      <c r="BT551" s="173">
        <f>IF(BS551&gt;$AI$8,1,0)</f>
        <v>0</v>
      </c>
      <c r="BU551" s="175">
        <f>IF($R551=BR$17,BS551,0)</f>
        <v>0</v>
      </c>
      <c r="BV551" s="173">
        <v>0</v>
      </c>
      <c r="BW551" s="175">
        <f>100*BV551/$AI551</f>
        <v>0</v>
      </c>
      <c r="BX551" s="173">
        <f>IF(BW551&gt;$AI$8,1,0)</f>
        <v>0</v>
      </c>
      <c r="BY551" s="175">
        <f>IF($R551=BV$17,BW551,0)</f>
        <v>0</v>
      </c>
      <c r="BZ551" s="173">
        <v>0</v>
      </c>
      <c r="CA551" s="175">
        <f>100*BZ551/$AI551</f>
        <v>0</v>
      </c>
      <c r="CB551" s="173">
        <f>IF(CA551&gt;$AI$8,1,0)</f>
        <v>0</v>
      </c>
      <c r="CC551" s="175">
        <f>IF($R551=BZ$17,CA551,0)</f>
        <v>0</v>
      </c>
      <c r="CD551" s="173">
        <v>0</v>
      </c>
      <c r="CE551" s="175">
        <f>100*CD551/$AI551</f>
        <v>0</v>
      </c>
      <c r="CF551" s="173">
        <f>IF(CE551&gt;$AI$8,1,0)</f>
        <v>0</v>
      </c>
      <c r="CG551" s="175">
        <f>IF($R551=CD$17,CE551,0)</f>
        <v>0</v>
      </c>
      <c r="CH551" s="173">
        <v>0</v>
      </c>
      <c r="CI551" s="175">
        <f>100*CH551/$AI551</f>
        <v>0</v>
      </c>
      <c r="CJ551" s="173">
        <f>IF(CI551&gt;$AI$8,1,0)</f>
        <v>0</v>
      </c>
      <c r="CK551" s="175">
        <f>IF($R551=CH$17,CI551,0)</f>
        <v>0</v>
      </c>
      <c r="CL551" s="173">
        <v>200</v>
      </c>
      <c r="CM551" s="173">
        <v>0</v>
      </c>
      <c r="CN551" s="176"/>
    </row>
    <row r="552" ht="15.75" customHeight="1">
      <c r="A552" t="s" s="179">
        <v>3505</v>
      </c>
      <c r="B552" t="s" s="180">
        <v>197</v>
      </c>
      <c r="C552" t="s" s="180">
        <v>3506</v>
      </c>
      <c r="D552" t="s" s="181">
        <v>200</v>
      </c>
      <c r="E552" t="s" s="188">
        <v>79</v>
      </c>
      <c r="F552" t="s" s="146">
        <v>46</v>
      </c>
      <c r="G552" t="s" s="146">
        <v>2636</v>
      </c>
      <c r="H552" t="s" s="146">
        <v>1739</v>
      </c>
      <c r="I552" t="s" s="146">
        <v>49</v>
      </c>
      <c r="J552" t="s" s="146">
        <v>1762</v>
      </c>
      <c r="K552" t="s" s="183">
        <f>_xlfn.IFS(Q552=0,O552,T552=1,R552,U552=1,AA552)</f>
        <v>29</v>
      </c>
      <c r="L552" s="189">
        <f>_xlfn.IFS(Q552=0,P552,T552=1,S552,U552=1,AB552)</f>
        <v>39.1207546432826</v>
      </c>
      <c r="M552" t="s" s="146">
        <f>IF(O552="Lab","over","under")</f>
        <v>3307</v>
      </c>
      <c r="N552" s="138"/>
      <c r="O552" t="s" s="184">
        <v>29</v>
      </c>
      <c r="P552" s="147">
        <f>AU552</f>
        <v>39.1207546432826</v>
      </c>
      <c r="Q552" s="145">
        <f>T552+U552+V552</f>
        <v>0</v>
      </c>
      <c r="R552" t="s" s="185">
        <v>27</v>
      </c>
      <c r="S552" s="147">
        <f>AO552</f>
        <v>34.4315762748276</v>
      </c>
      <c r="T552" s="138"/>
      <c r="U552" s="138"/>
      <c r="V552" s="138"/>
      <c r="W552" s="138"/>
      <c r="X552" t="s" s="146">
        <f>IF($A552=Y552,"ok","bad")</f>
        <v>2430</v>
      </c>
      <c r="Y552" t="s" s="146">
        <v>3505</v>
      </c>
      <c r="Z552" t="s" s="146">
        <v>3506</v>
      </c>
      <c r="AA552" t="s" s="186">
        <v>2365</v>
      </c>
      <c r="AB552" s="141">
        <f>100*AC552</f>
        <v>13.1359491</v>
      </c>
      <c r="AC552" s="190">
        <v>0.131359491</v>
      </c>
      <c r="AD552" t="s" s="187">
        <v>28</v>
      </c>
      <c r="AE552" s="141">
        <v>8.9584595</v>
      </c>
      <c r="AF552" s="190">
        <v>0.089584595</v>
      </c>
      <c r="AG552" s="138"/>
      <c r="AH552" s="145">
        <v>73482</v>
      </c>
      <c r="AI552" s="145">
        <v>51203</v>
      </c>
      <c r="AJ552" s="145">
        <v>203</v>
      </c>
      <c r="AK552" s="145">
        <v>2401</v>
      </c>
      <c r="AL552" s="145">
        <v>17630</v>
      </c>
      <c r="AM552" s="148">
        <f>100*AL552/$AI552</f>
        <v>34.4315762748276</v>
      </c>
      <c r="AN552" s="145">
        <f>IF(AM552&gt;$AI$8,1,0)</f>
        <v>0</v>
      </c>
      <c r="AO552" s="148">
        <f>IF($R552=AL$17,AM552,0)</f>
        <v>34.4315762748276</v>
      </c>
      <c r="AP552" s="145">
        <v>4587</v>
      </c>
      <c r="AQ552" s="148">
        <f>100*AP552/$AI552</f>
        <v>8.95845946526571</v>
      </c>
      <c r="AR552" s="145">
        <f>IF(AQ552&gt;$AI$8,1,0)</f>
        <v>0</v>
      </c>
      <c r="AS552" s="148">
        <f>IF($R552=AP$17,AQ552,0)</f>
        <v>0</v>
      </c>
      <c r="AT552" s="145">
        <v>20031</v>
      </c>
      <c r="AU552" s="148">
        <f>100*AT552/$AI552</f>
        <v>39.1207546432826</v>
      </c>
      <c r="AV552" s="145">
        <f>IF(AU552&gt;$AI$8,1,0)</f>
        <v>0</v>
      </c>
      <c r="AW552" s="148">
        <f>IF($R552=AT$17,AU552,0)</f>
        <v>0</v>
      </c>
      <c r="AX552" s="145">
        <v>6726</v>
      </c>
      <c r="AY552" s="148">
        <f>100*AX552/$AI552</f>
        <v>13.1359490654844</v>
      </c>
      <c r="AZ552" s="145">
        <f>IF(AY552&gt;$AI$8,1,0)</f>
        <v>0</v>
      </c>
      <c r="BA552" s="148">
        <f>IF($R552=AX$17,AY552,0)</f>
        <v>0</v>
      </c>
      <c r="BB552" s="145">
        <v>2229</v>
      </c>
      <c r="BC552" s="148">
        <f>100*BB552/$AI552</f>
        <v>4.35326055113958</v>
      </c>
      <c r="BD552" s="145">
        <f>IF(BC552&gt;$AI$8,1,0)</f>
        <v>0</v>
      </c>
      <c r="BE552" s="148">
        <f>IF($R552=BB$17,BC552,0)</f>
        <v>0</v>
      </c>
      <c r="BF552" s="145">
        <v>0</v>
      </c>
      <c r="BG552" s="148">
        <f>100*BF552/$AI552</f>
        <v>0</v>
      </c>
      <c r="BH552" s="145">
        <f>IF(BG552&gt;$AI$8,1,0)</f>
        <v>0</v>
      </c>
      <c r="BI552" s="148">
        <f>IF($R552=BF$17,BG552,0)</f>
        <v>0</v>
      </c>
      <c r="BJ552" s="145">
        <v>0</v>
      </c>
      <c r="BK552" s="148">
        <f>100*BJ552/$AI552</f>
        <v>0</v>
      </c>
      <c r="BL552" s="145">
        <f>IF(BK552&gt;$AI$8,1,0)</f>
        <v>0</v>
      </c>
      <c r="BM552" s="148">
        <f>IF($R552=BJ$17,BK552,0)</f>
        <v>0</v>
      </c>
      <c r="BN552" s="145">
        <v>0</v>
      </c>
      <c r="BO552" s="148">
        <f>100*BN552/$AI552</f>
        <v>0</v>
      </c>
      <c r="BP552" s="145">
        <f>IF(BO552&gt;$AI$8,1,0)</f>
        <v>0</v>
      </c>
      <c r="BQ552" s="148">
        <f>IF($R552=BN$17,BO552,0)</f>
        <v>0</v>
      </c>
      <c r="BR552" s="145">
        <v>0</v>
      </c>
      <c r="BS552" s="148">
        <f>100*BR552/$AI552</f>
        <v>0</v>
      </c>
      <c r="BT552" s="145">
        <f>IF(BS552&gt;$AI$8,1,0)</f>
        <v>0</v>
      </c>
      <c r="BU552" s="148">
        <f>IF($R552=BR$17,BS552,0)</f>
        <v>0</v>
      </c>
      <c r="BV552" s="145">
        <v>0</v>
      </c>
      <c r="BW552" s="148">
        <f>100*BV552/$AI552</f>
        <v>0</v>
      </c>
      <c r="BX552" s="145">
        <f>IF(BW552&gt;$AI$8,1,0)</f>
        <v>0</v>
      </c>
      <c r="BY552" s="148">
        <f>IF($R552=BV$17,BW552,0)</f>
        <v>0</v>
      </c>
      <c r="BZ552" s="145">
        <v>0</v>
      </c>
      <c r="CA552" s="148">
        <f>100*BZ552/$AI552</f>
        <v>0</v>
      </c>
      <c r="CB552" s="145">
        <f>IF(CA552&gt;$AI$8,1,0)</f>
        <v>0</v>
      </c>
      <c r="CC552" s="148">
        <f>IF($R552=BZ$17,CA552,0)</f>
        <v>0</v>
      </c>
      <c r="CD552" s="145">
        <v>0</v>
      </c>
      <c r="CE552" s="148">
        <f>100*CD552/$AI552</f>
        <v>0</v>
      </c>
      <c r="CF552" s="145">
        <f>IF(CE552&gt;$AI$8,1,0)</f>
        <v>0</v>
      </c>
      <c r="CG552" s="148">
        <f>IF($R552=CD$17,CE552,0)</f>
        <v>0</v>
      </c>
      <c r="CH552" s="145">
        <v>0</v>
      </c>
      <c r="CI552" s="148">
        <f>100*CH552/$AI552</f>
        <v>0</v>
      </c>
      <c r="CJ552" s="145">
        <f>IF(CI552&gt;$AI$8,1,0)</f>
        <v>0</v>
      </c>
      <c r="CK552" s="148">
        <f>IF($R552=CH$17,CI552,0)</f>
        <v>0</v>
      </c>
      <c r="CL552" s="145">
        <v>0</v>
      </c>
      <c r="CM552" s="145">
        <v>0</v>
      </c>
      <c r="CN552" s="149"/>
    </row>
    <row r="553" ht="15.75" customHeight="1">
      <c r="A553" t="s" s="179">
        <v>3507</v>
      </c>
      <c r="B553" t="s" s="180">
        <v>183</v>
      </c>
      <c r="C553" t="s" s="180">
        <v>1895</v>
      </c>
      <c r="D553" t="s" s="181">
        <v>186</v>
      </c>
      <c r="E553" t="s" s="182">
        <v>79</v>
      </c>
      <c r="F553" t="s" s="130">
        <v>46</v>
      </c>
      <c r="G553" t="s" s="130">
        <v>3508</v>
      </c>
      <c r="H553" t="s" s="130">
        <v>3509</v>
      </c>
      <c r="I553" t="s" s="130">
        <v>64</v>
      </c>
      <c r="J553" t="s" s="130">
        <v>1762</v>
      </c>
      <c r="K553" t="s" s="183">
        <f>_xlfn.IFS(Q553=0,O553,T553=1,R553,U553=1,AA553)</f>
        <v>29</v>
      </c>
      <c r="L553" s="189">
        <f>_xlfn.IFS(Q553=0,P553,T553=1,S553,U553=1,AB553)</f>
        <v>46.8324678874009</v>
      </c>
      <c r="M553" t="s" s="130">
        <f>IF(O553="Lab","over","under")</f>
        <v>3307</v>
      </c>
      <c r="N553" s="169"/>
      <c r="O553" t="s" s="184">
        <v>29</v>
      </c>
      <c r="P553" s="131">
        <f>AU553</f>
        <v>46.8324678874009</v>
      </c>
      <c r="Q553" s="173">
        <f>T553+U553+V553</f>
        <v>0</v>
      </c>
      <c r="R553" t="s" s="185">
        <v>27</v>
      </c>
      <c r="S553" s="131">
        <f>AO553</f>
        <v>27.4446570101121</v>
      </c>
      <c r="T553" s="169"/>
      <c r="U553" s="169"/>
      <c r="V553" s="169"/>
      <c r="W553" s="169"/>
      <c r="X553" t="s" s="130">
        <f>IF($A553=Y553,"ok","bad")</f>
        <v>2430</v>
      </c>
      <c r="Y553" t="s" s="130">
        <v>3507</v>
      </c>
      <c r="Z553" t="s" s="130">
        <v>1895</v>
      </c>
      <c r="AA553" t="s" s="186">
        <v>28</v>
      </c>
      <c r="AB553" s="125">
        <f>100*AC553</f>
        <v>11.1250797</v>
      </c>
      <c r="AC553" s="191">
        <v>0.111250797</v>
      </c>
      <c r="AD553" t="s" s="187">
        <v>2365</v>
      </c>
      <c r="AE553" s="125">
        <v>8.9222921</v>
      </c>
      <c r="AF553" s="191">
        <v>0.089222921</v>
      </c>
      <c r="AG553" s="169"/>
      <c r="AH553" s="173">
        <v>77327</v>
      </c>
      <c r="AI553" s="173">
        <v>54885</v>
      </c>
      <c r="AJ553" s="173">
        <v>228</v>
      </c>
      <c r="AK553" s="173">
        <v>10641</v>
      </c>
      <c r="AL553" s="173">
        <v>15063</v>
      </c>
      <c r="AM553" s="175">
        <f>100*AL553/$AI553</f>
        <v>27.4446570101121</v>
      </c>
      <c r="AN553" s="173">
        <f>IF(AM553&gt;$AI$8,1,0)</f>
        <v>0</v>
      </c>
      <c r="AO553" s="175">
        <f>IF($R553=AL$17,AM553,0)</f>
        <v>27.4446570101121</v>
      </c>
      <c r="AP553" s="173">
        <v>6106</v>
      </c>
      <c r="AQ553" s="175">
        <f>100*AP553/$AI553</f>
        <v>11.1250797121254</v>
      </c>
      <c r="AR553" s="173">
        <f>IF(AQ553&gt;$AI$8,1,0)</f>
        <v>0</v>
      </c>
      <c r="AS553" s="175">
        <f>IF($R553=AP$17,AQ553,0)</f>
        <v>0</v>
      </c>
      <c r="AT553" s="173">
        <v>25704</v>
      </c>
      <c r="AU553" s="175">
        <f>100*AT553/$AI553</f>
        <v>46.8324678874009</v>
      </c>
      <c r="AV553" s="173">
        <f>IF(AU553&gt;$AI$8,1,0)</f>
        <v>0</v>
      </c>
      <c r="AW553" s="175">
        <f>IF($R553=AT$17,AU553,0)</f>
        <v>0</v>
      </c>
      <c r="AX553" s="173">
        <v>4897</v>
      </c>
      <c r="AY553" s="175">
        <f>100*AX553/$AI553</f>
        <v>8.922292065227291</v>
      </c>
      <c r="AZ553" s="173">
        <f>IF(AY553&gt;$AI$8,1,0)</f>
        <v>0</v>
      </c>
      <c r="BA553" s="175">
        <f>IF($R553=AX$17,AY553,0)</f>
        <v>0</v>
      </c>
      <c r="BB553" s="173">
        <v>2656</v>
      </c>
      <c r="BC553" s="175">
        <f>100*BB553/$AI553</f>
        <v>4.8392092557165</v>
      </c>
      <c r="BD553" s="173">
        <f>IF(BC553&gt;$AI$8,1,0)</f>
        <v>0</v>
      </c>
      <c r="BE553" s="175">
        <f>IF($R553=BB$17,BC553,0)</f>
        <v>0</v>
      </c>
      <c r="BF553" s="173">
        <v>0</v>
      </c>
      <c r="BG553" s="175">
        <f>100*BF553/$AI553</f>
        <v>0</v>
      </c>
      <c r="BH553" s="173">
        <f>IF(BG553&gt;$AI$8,1,0)</f>
        <v>0</v>
      </c>
      <c r="BI553" s="175">
        <f>IF($R553=BF$17,BG553,0)</f>
        <v>0</v>
      </c>
      <c r="BJ553" s="173">
        <v>0</v>
      </c>
      <c r="BK553" s="175">
        <f>100*BJ553/$AI553</f>
        <v>0</v>
      </c>
      <c r="BL553" s="173">
        <f>IF(BK553&gt;$AI$8,1,0)</f>
        <v>0</v>
      </c>
      <c r="BM553" s="175">
        <f>IF($R553=BJ$17,BK553,0)</f>
        <v>0</v>
      </c>
      <c r="BN553" s="173">
        <v>0</v>
      </c>
      <c r="BO553" s="175">
        <f>100*BN553/$AI553</f>
        <v>0</v>
      </c>
      <c r="BP553" s="173">
        <f>IF(BO553&gt;$AI$8,1,0)</f>
        <v>0</v>
      </c>
      <c r="BQ553" s="175">
        <f>IF($R553=BN$17,BO553,0)</f>
        <v>0</v>
      </c>
      <c r="BR553" s="173">
        <v>0</v>
      </c>
      <c r="BS553" s="175">
        <f>100*BR553/$AI553</f>
        <v>0</v>
      </c>
      <c r="BT553" s="173">
        <f>IF(BS553&gt;$AI$8,1,0)</f>
        <v>0</v>
      </c>
      <c r="BU553" s="175">
        <f>IF($R553=BR$17,BS553,0)</f>
        <v>0</v>
      </c>
      <c r="BV553" s="173">
        <v>0</v>
      </c>
      <c r="BW553" s="175">
        <f>100*BV553/$AI553</f>
        <v>0</v>
      </c>
      <c r="BX553" s="173">
        <f>IF(BW553&gt;$AI$8,1,0)</f>
        <v>0</v>
      </c>
      <c r="BY553" s="175">
        <f>IF($R553=BV$17,BW553,0)</f>
        <v>0</v>
      </c>
      <c r="BZ553" s="173">
        <v>0</v>
      </c>
      <c r="CA553" s="175">
        <f>100*BZ553/$AI553</f>
        <v>0</v>
      </c>
      <c r="CB553" s="173">
        <f>IF(CA553&gt;$AI$8,1,0)</f>
        <v>0</v>
      </c>
      <c r="CC553" s="175">
        <f>IF($R553=BZ$17,CA553,0)</f>
        <v>0</v>
      </c>
      <c r="CD553" s="173">
        <v>0</v>
      </c>
      <c r="CE553" s="175">
        <f>100*CD553/$AI553</f>
        <v>0</v>
      </c>
      <c r="CF553" s="173">
        <f>IF(CE553&gt;$AI$8,1,0)</f>
        <v>0</v>
      </c>
      <c r="CG553" s="175">
        <f>IF($R553=CD$17,CE553,0)</f>
        <v>0</v>
      </c>
      <c r="CH553" s="173">
        <v>0</v>
      </c>
      <c r="CI553" s="175">
        <f>100*CH553/$AI553</f>
        <v>0</v>
      </c>
      <c r="CJ553" s="173">
        <f>IF(CI553&gt;$AI$8,1,0)</f>
        <v>0</v>
      </c>
      <c r="CK553" s="175">
        <f>IF($R553=CH$17,CI553,0)</f>
        <v>0</v>
      </c>
      <c r="CL553" s="173">
        <v>0</v>
      </c>
      <c r="CM553" s="173">
        <v>0</v>
      </c>
      <c r="CN553" s="176"/>
    </row>
    <row r="554" ht="15.75" customHeight="1">
      <c r="A554" t="s" s="179">
        <v>3510</v>
      </c>
      <c r="B554" t="s" s="180">
        <v>166</v>
      </c>
      <c r="C554" t="s" s="180">
        <v>3511</v>
      </c>
      <c r="D554" t="s" s="181">
        <v>169</v>
      </c>
      <c r="E554" t="s" s="188">
        <v>79</v>
      </c>
      <c r="F554" t="s" s="146">
        <v>46</v>
      </c>
      <c r="G554" t="s" s="146">
        <v>1765</v>
      </c>
      <c r="H554" t="s" s="146">
        <v>1766</v>
      </c>
      <c r="I554" t="s" s="146">
        <v>49</v>
      </c>
      <c r="J554" t="s" s="146">
        <v>56</v>
      </c>
      <c r="K554" t="s" s="183">
        <f>_xlfn.IFS(Q554=0,O554,T554=1,R554,U554=1,AA554)</f>
        <v>27</v>
      </c>
      <c r="L554" s="189">
        <f>_xlfn.IFS(Q554=0,P554,T554=1,S554,U554=1,AB554)</f>
        <v>47.5188558710794</v>
      </c>
      <c r="M554" t="s" s="146">
        <f>IF(O554="Lab","over","under")</f>
        <v>3307</v>
      </c>
      <c r="N554" s="138"/>
      <c r="O554" t="s" s="184">
        <v>27</v>
      </c>
      <c r="P554" s="147">
        <f>AM554</f>
        <v>47.5188558710794</v>
      </c>
      <c r="Q554" s="145">
        <f>T554+U554+V554</f>
        <v>0</v>
      </c>
      <c r="R554" t="s" s="185">
        <v>28</v>
      </c>
      <c r="S554" s="147">
        <f>AS554</f>
        <v>22.4086056959156</v>
      </c>
      <c r="T554" s="138"/>
      <c r="U554" s="138"/>
      <c r="V554" s="138"/>
      <c r="W554" s="138"/>
      <c r="X554" t="s" s="146">
        <f>IF($A554=Y554,"ok","bad")</f>
        <v>2430</v>
      </c>
      <c r="Y554" t="s" s="146">
        <v>3510</v>
      </c>
      <c r="Z554" t="s" s="146">
        <v>3511</v>
      </c>
      <c r="AA554" t="s" s="186">
        <v>2365</v>
      </c>
      <c r="AB554" s="141">
        <f>100*AC554</f>
        <v>14.7178832</v>
      </c>
      <c r="AC554" s="190">
        <v>0.147178832</v>
      </c>
      <c r="AD554" t="s" s="187">
        <v>29</v>
      </c>
      <c r="AE554" s="141">
        <v>8.9065656</v>
      </c>
      <c r="AF554" s="190">
        <v>0.08906565600000001</v>
      </c>
      <c r="AG554" s="138"/>
      <c r="AH554" s="145">
        <v>73886</v>
      </c>
      <c r="AI554" s="145">
        <v>48526</v>
      </c>
      <c r="AJ554" s="145">
        <v>99</v>
      </c>
      <c r="AK554" s="145">
        <v>12185</v>
      </c>
      <c r="AL554" s="145">
        <v>23059</v>
      </c>
      <c r="AM554" s="148">
        <f>100*AL554/$AI554</f>
        <v>47.5188558710794</v>
      </c>
      <c r="AN554" s="145">
        <f>IF(AM554&gt;$AI$8,1,0)</f>
        <v>0</v>
      </c>
      <c r="AO554" s="148">
        <f>IF($R554=AL$17,AM554,0)</f>
        <v>0</v>
      </c>
      <c r="AP554" s="145">
        <v>10874</v>
      </c>
      <c r="AQ554" s="148">
        <f>100*AP554/$AI554</f>
        <v>22.4086056959156</v>
      </c>
      <c r="AR554" s="145">
        <f>IF(AQ554&gt;$AI$8,1,0)</f>
        <v>0</v>
      </c>
      <c r="AS554" s="148">
        <f>IF($R554=AP$17,AQ554,0)</f>
        <v>22.4086056959156</v>
      </c>
      <c r="AT554" s="145">
        <v>4322</v>
      </c>
      <c r="AU554" s="148">
        <f>100*AT554/$AI554</f>
        <v>8.906565552487329</v>
      </c>
      <c r="AV554" s="145">
        <f>IF(AU554&gt;$AI$8,1,0)</f>
        <v>0</v>
      </c>
      <c r="AW554" s="148">
        <f>IF($R554=AT$17,AU554,0)</f>
        <v>0</v>
      </c>
      <c r="AX554" s="145">
        <v>7142</v>
      </c>
      <c r="AY554" s="148">
        <f>100*AX554/$AI554</f>
        <v>14.7178831966369</v>
      </c>
      <c r="AZ554" s="145">
        <f>IF(AY554&gt;$AI$8,1,0)</f>
        <v>0</v>
      </c>
      <c r="BA554" s="148">
        <f>IF($R554=AX$17,AY554,0)</f>
        <v>0</v>
      </c>
      <c r="BB554" s="145">
        <v>2058</v>
      </c>
      <c r="BC554" s="148">
        <f>100*BB554/$AI554</f>
        <v>4.24102542966657</v>
      </c>
      <c r="BD554" s="145">
        <f>IF(BC554&gt;$AI$8,1,0)</f>
        <v>0</v>
      </c>
      <c r="BE554" s="148">
        <f>IF($R554=BB$17,BC554,0)</f>
        <v>0</v>
      </c>
      <c r="BF554" s="145">
        <v>0</v>
      </c>
      <c r="BG554" s="148">
        <f>100*BF554/$AI554</f>
        <v>0</v>
      </c>
      <c r="BH554" s="145">
        <f>IF(BG554&gt;$AI$8,1,0)</f>
        <v>0</v>
      </c>
      <c r="BI554" s="148">
        <f>IF($R554=BF$17,BG554,0)</f>
        <v>0</v>
      </c>
      <c r="BJ554" s="145">
        <v>0</v>
      </c>
      <c r="BK554" s="148">
        <f>100*BJ554/$AI554</f>
        <v>0</v>
      </c>
      <c r="BL554" s="145">
        <f>IF(BK554&gt;$AI$8,1,0)</f>
        <v>0</v>
      </c>
      <c r="BM554" s="148">
        <f>IF($R554=BJ$17,BK554,0)</f>
        <v>0</v>
      </c>
      <c r="BN554" s="145">
        <v>0</v>
      </c>
      <c r="BO554" s="148">
        <f>100*BN554/$AI554</f>
        <v>0</v>
      </c>
      <c r="BP554" s="145">
        <f>IF(BO554&gt;$AI$8,1,0)</f>
        <v>0</v>
      </c>
      <c r="BQ554" s="148">
        <f>IF($R554=BN$17,BO554,0)</f>
        <v>0</v>
      </c>
      <c r="BR554" s="145">
        <v>0</v>
      </c>
      <c r="BS554" s="148">
        <f>100*BR554/$AI554</f>
        <v>0</v>
      </c>
      <c r="BT554" s="145">
        <f>IF(BS554&gt;$AI$8,1,0)</f>
        <v>0</v>
      </c>
      <c r="BU554" s="148">
        <f>IF($R554=BR$17,BS554,0)</f>
        <v>0</v>
      </c>
      <c r="BV554" s="145">
        <v>0</v>
      </c>
      <c r="BW554" s="148">
        <f>100*BV554/$AI554</f>
        <v>0</v>
      </c>
      <c r="BX554" s="145">
        <f>IF(BW554&gt;$AI$8,1,0)</f>
        <v>0</v>
      </c>
      <c r="BY554" s="148">
        <f>IF($R554=BV$17,BW554,0)</f>
        <v>0</v>
      </c>
      <c r="BZ554" s="145">
        <v>0</v>
      </c>
      <c r="CA554" s="148">
        <f>100*BZ554/$AI554</f>
        <v>0</v>
      </c>
      <c r="CB554" s="145">
        <f>IF(CA554&gt;$AI$8,1,0)</f>
        <v>0</v>
      </c>
      <c r="CC554" s="148">
        <f>IF($R554=BZ$17,CA554,0)</f>
        <v>0</v>
      </c>
      <c r="CD554" s="145">
        <v>0</v>
      </c>
      <c r="CE554" s="148">
        <f>100*CD554/$AI554</f>
        <v>0</v>
      </c>
      <c r="CF554" s="145">
        <f>IF(CE554&gt;$AI$8,1,0)</f>
        <v>0</v>
      </c>
      <c r="CG554" s="148">
        <f>IF($R554=CD$17,CE554,0)</f>
        <v>0</v>
      </c>
      <c r="CH554" s="145">
        <v>0</v>
      </c>
      <c r="CI554" s="148">
        <f>100*CH554/$AI554</f>
        <v>0</v>
      </c>
      <c r="CJ554" s="145">
        <f>IF(CI554&gt;$AI$8,1,0)</f>
        <v>0</v>
      </c>
      <c r="CK554" s="148">
        <f>IF($R554=CH$17,CI554,0)</f>
        <v>0</v>
      </c>
      <c r="CL554" s="145">
        <v>292</v>
      </c>
      <c r="CM554" s="145">
        <v>0</v>
      </c>
      <c r="CN554" s="149"/>
    </row>
    <row r="555" ht="19.95" customHeight="1">
      <c r="A555" t="s" s="179">
        <v>3512</v>
      </c>
      <c r="B555" t="s" s="180">
        <v>90</v>
      </c>
      <c r="C555" t="s" s="180">
        <v>2067</v>
      </c>
      <c r="D555" t="s" s="181">
        <v>93</v>
      </c>
      <c r="E555" t="s" s="182">
        <v>79</v>
      </c>
      <c r="F555" t="s" s="130">
        <v>46</v>
      </c>
      <c r="G555" t="s" s="130">
        <v>2068</v>
      </c>
      <c r="H555" t="s" s="130">
        <v>2069</v>
      </c>
      <c r="I555" t="s" s="130">
        <v>64</v>
      </c>
      <c r="J555" t="s" s="130">
        <v>56</v>
      </c>
      <c r="K555" t="s" s="183">
        <f>_xlfn.IFS(Q555=0,O555,T555=1,R555,U555=1,AA555)</f>
        <v>27</v>
      </c>
      <c r="L555" s="189">
        <f>_xlfn.IFS(Q555=0,P555,T555=1,S555,U555=1,AB555)</f>
        <v>38.4442004276715</v>
      </c>
      <c r="M555" t="s" s="130">
        <f>IF(O555="Lab","over","under")</f>
        <v>3307</v>
      </c>
      <c r="N555" s="169"/>
      <c r="O555" t="s" s="184">
        <v>27</v>
      </c>
      <c r="P555" s="131">
        <f>AM555</f>
        <v>38.4442004276715</v>
      </c>
      <c r="Q555" s="173">
        <f>T555+U555+V555</f>
        <v>0</v>
      </c>
      <c r="R555" t="s" s="185">
        <v>28</v>
      </c>
      <c r="S555" s="131">
        <f>AS555</f>
        <v>36.2557552640197</v>
      </c>
      <c r="T555" s="169"/>
      <c r="U555" s="169"/>
      <c r="V555" s="169"/>
      <c r="W555" s="169"/>
      <c r="X555" t="s" s="130">
        <f>IF($A555=Y555,"ok","bad")</f>
        <v>2430</v>
      </c>
      <c r="Y555" t="s" s="130">
        <v>3512</v>
      </c>
      <c r="Z555" t="s" s="130">
        <v>2067</v>
      </c>
      <c r="AA555" t="s" s="186">
        <v>2365</v>
      </c>
      <c r="AB555" s="125">
        <f>100*AC555</f>
        <v>11.4585139</v>
      </c>
      <c r="AC555" s="191">
        <v>0.114585139</v>
      </c>
      <c r="AD555" t="s" s="187">
        <v>29</v>
      </c>
      <c r="AE555" s="125">
        <v>8.888631999999999</v>
      </c>
      <c r="AF555" s="191">
        <v>0.08888632</v>
      </c>
      <c r="AG555" s="169"/>
      <c r="AH555" s="173">
        <v>74237</v>
      </c>
      <c r="AI555" s="173">
        <v>51909</v>
      </c>
      <c r="AJ555" s="173">
        <v>198</v>
      </c>
      <c r="AK555" s="173">
        <v>1136</v>
      </c>
      <c r="AL555" s="173">
        <v>19956</v>
      </c>
      <c r="AM555" s="175">
        <f>100*AL555/$AI555</f>
        <v>38.4442004276715</v>
      </c>
      <c r="AN555" s="173">
        <f>IF(AM555&gt;$AI$8,1,0)</f>
        <v>0</v>
      </c>
      <c r="AO555" s="175">
        <f>IF($R555=AL$17,AM555,0)</f>
        <v>0</v>
      </c>
      <c r="AP555" s="173">
        <v>18820</v>
      </c>
      <c r="AQ555" s="175">
        <f>100*AP555/$AI555</f>
        <v>36.2557552640197</v>
      </c>
      <c r="AR555" s="173">
        <f>IF(AQ555&gt;$AI$8,1,0)</f>
        <v>0</v>
      </c>
      <c r="AS555" s="175">
        <f>IF($R555=AP$17,AQ555,0)</f>
        <v>36.2557552640197</v>
      </c>
      <c r="AT555" s="173">
        <v>4614</v>
      </c>
      <c r="AU555" s="175">
        <f>100*AT555/$AI555</f>
        <v>8.8886320291279</v>
      </c>
      <c r="AV555" s="173">
        <f>IF(AU555&gt;$AI$8,1,0)</f>
        <v>0</v>
      </c>
      <c r="AW555" s="175">
        <f>IF($R555=AT$17,AU555,0)</f>
        <v>0</v>
      </c>
      <c r="AX555" s="173">
        <v>5948</v>
      </c>
      <c r="AY555" s="175">
        <f>100*AX555/$AI555</f>
        <v>11.4585139378528</v>
      </c>
      <c r="AZ555" s="173">
        <f>IF(AY555&gt;$AI$8,1,0)</f>
        <v>0</v>
      </c>
      <c r="BA555" s="175">
        <f>IF($R555=AX$17,AY555,0)</f>
        <v>0</v>
      </c>
      <c r="BB555" s="173">
        <v>2571</v>
      </c>
      <c r="BC555" s="175">
        <f>100*BB555/$AI555</f>
        <v>4.95289834132809</v>
      </c>
      <c r="BD555" s="173">
        <f>IF(BC555&gt;$AI$8,1,0)</f>
        <v>0</v>
      </c>
      <c r="BE555" s="175">
        <f>IF($R555=BB$17,BC555,0)</f>
        <v>0</v>
      </c>
      <c r="BF555" s="173">
        <v>0</v>
      </c>
      <c r="BG555" s="175">
        <f>100*BF555/$AI555</f>
        <v>0</v>
      </c>
      <c r="BH555" s="173">
        <f>IF(BG555&gt;$AI$8,1,0)</f>
        <v>0</v>
      </c>
      <c r="BI555" s="175">
        <f>IF($R555=BF$17,BG555,0)</f>
        <v>0</v>
      </c>
      <c r="BJ555" s="173">
        <v>0</v>
      </c>
      <c r="BK555" s="175">
        <f>100*BJ555/$AI555</f>
        <v>0</v>
      </c>
      <c r="BL555" s="173">
        <f>IF(BK555&gt;$AI$8,1,0)</f>
        <v>0</v>
      </c>
      <c r="BM555" s="175">
        <f>IF($R555=BJ$17,BK555,0)</f>
        <v>0</v>
      </c>
      <c r="BN555" s="173">
        <v>0</v>
      </c>
      <c r="BO555" s="175">
        <f>100*BN555/$AI555</f>
        <v>0</v>
      </c>
      <c r="BP555" s="173">
        <f>IF(BO555&gt;$AI$8,1,0)</f>
        <v>0</v>
      </c>
      <c r="BQ555" s="175">
        <f>IF($R555=BN$17,BO555,0)</f>
        <v>0</v>
      </c>
      <c r="BR555" s="173">
        <v>0</v>
      </c>
      <c r="BS555" s="175">
        <f>100*BR555/$AI555</f>
        <v>0</v>
      </c>
      <c r="BT555" s="173">
        <f>IF(BS555&gt;$AI$8,1,0)</f>
        <v>0</v>
      </c>
      <c r="BU555" s="175">
        <f>IF($R555=BR$17,BS555,0)</f>
        <v>0</v>
      </c>
      <c r="BV555" s="173">
        <v>0</v>
      </c>
      <c r="BW555" s="175">
        <f>100*BV555/$AI555</f>
        <v>0</v>
      </c>
      <c r="BX555" s="173">
        <f>IF(BW555&gt;$AI$8,1,0)</f>
        <v>0</v>
      </c>
      <c r="BY555" s="175">
        <f>IF($R555=BV$17,BW555,0)</f>
        <v>0</v>
      </c>
      <c r="BZ555" s="173">
        <v>0</v>
      </c>
      <c r="CA555" s="175">
        <f>100*BZ555/$AI555</f>
        <v>0</v>
      </c>
      <c r="CB555" s="173">
        <f>IF(CA555&gt;$AI$8,1,0)</f>
        <v>0</v>
      </c>
      <c r="CC555" s="175">
        <f>IF($R555=BZ$17,CA555,0)</f>
        <v>0</v>
      </c>
      <c r="CD555" s="173">
        <v>0</v>
      </c>
      <c r="CE555" s="175">
        <f>100*CD555/$AI555</f>
        <v>0</v>
      </c>
      <c r="CF555" s="173">
        <f>IF(CE555&gt;$AI$8,1,0)</f>
        <v>0</v>
      </c>
      <c r="CG555" s="175">
        <f>IF($R555=CD$17,CE555,0)</f>
        <v>0</v>
      </c>
      <c r="CH555" s="173">
        <v>0</v>
      </c>
      <c r="CI555" s="175">
        <f>100*CH555/$AI555</f>
        <v>0</v>
      </c>
      <c r="CJ555" s="173">
        <f>IF(CI555&gt;$AI$8,1,0)</f>
        <v>0</v>
      </c>
      <c r="CK555" s="175">
        <f>IF($R555=CH$17,CI555,0)</f>
        <v>0</v>
      </c>
      <c r="CL555" s="173">
        <v>0</v>
      </c>
      <c r="CM555" s="173">
        <v>0</v>
      </c>
      <c r="CN555" s="176"/>
    </row>
    <row r="556" ht="15.75" customHeight="1">
      <c r="A556" t="s" s="179">
        <v>3513</v>
      </c>
      <c r="B556" t="s" s="180">
        <v>197</v>
      </c>
      <c r="C556" t="s" s="180">
        <v>2076</v>
      </c>
      <c r="D556" t="s" s="181">
        <v>200</v>
      </c>
      <c r="E556" t="s" s="188">
        <v>79</v>
      </c>
      <c r="F556" t="s" s="146">
        <v>46</v>
      </c>
      <c r="G556" t="s" s="146">
        <v>849</v>
      </c>
      <c r="H556" t="s" s="146">
        <v>1100</v>
      </c>
      <c r="I556" t="s" s="146">
        <v>49</v>
      </c>
      <c r="J556" t="s" s="146">
        <v>1762</v>
      </c>
      <c r="K556" t="s" s="183">
        <f>_xlfn.IFS(Q556=0,O556,T556=1,R556,U556=1,AA556)</f>
        <v>29</v>
      </c>
      <c r="L556" s="189">
        <f>_xlfn.IFS(Q556=0,P556,T556=1,S556,U556=1,AB556)</f>
        <v>42.7079255856116</v>
      </c>
      <c r="M556" t="s" s="146">
        <f>IF(O556="Lab","over","under")</f>
        <v>3307</v>
      </c>
      <c r="N556" s="138"/>
      <c r="O556" t="s" s="184">
        <v>29</v>
      </c>
      <c r="P556" s="147">
        <f>AU556</f>
        <v>42.7079255856116</v>
      </c>
      <c r="Q556" s="145">
        <f>T556+U556+V556</f>
        <v>0</v>
      </c>
      <c r="R556" t="s" s="185">
        <v>27</v>
      </c>
      <c r="S556" s="147">
        <f>AO556</f>
        <v>29.8069593522734</v>
      </c>
      <c r="T556" s="138"/>
      <c r="U556" s="138"/>
      <c r="V556" s="138"/>
      <c r="W556" s="138"/>
      <c r="X556" t="s" s="146">
        <f>IF($A556=Y556,"ok","bad")</f>
        <v>2430</v>
      </c>
      <c r="Y556" t="s" s="146">
        <v>3513</v>
      </c>
      <c r="Z556" t="s" s="146">
        <v>2076</v>
      </c>
      <c r="AA556" t="s" s="186">
        <v>2365</v>
      </c>
      <c r="AB556" s="141">
        <f>100*AC556</f>
        <v>12.3611941</v>
      </c>
      <c r="AC556" s="190">
        <v>0.123611941</v>
      </c>
      <c r="AD556" t="s" s="187">
        <v>28</v>
      </c>
      <c r="AE556" s="141">
        <v>8.854735399999999</v>
      </c>
      <c r="AF556" s="190">
        <v>0.08854735399999999</v>
      </c>
      <c r="AG556" s="138"/>
      <c r="AH556" s="145">
        <v>73458</v>
      </c>
      <c r="AI556" s="145">
        <v>48539</v>
      </c>
      <c r="AJ556" s="145">
        <v>150</v>
      </c>
      <c r="AK556" s="145">
        <v>6262</v>
      </c>
      <c r="AL556" s="145">
        <v>14468</v>
      </c>
      <c r="AM556" s="148">
        <f>100*AL556/$AI556</f>
        <v>29.8069593522734</v>
      </c>
      <c r="AN556" s="145">
        <f>IF(AM556&gt;$AI$8,1,0)</f>
        <v>0</v>
      </c>
      <c r="AO556" s="148">
        <f>IF($R556=AL$17,AM556,0)</f>
        <v>29.8069593522734</v>
      </c>
      <c r="AP556" s="145">
        <v>4298</v>
      </c>
      <c r="AQ556" s="148">
        <f>100*AP556/$AI556</f>
        <v>8.85473536743649</v>
      </c>
      <c r="AR556" s="145">
        <f>IF(AQ556&gt;$AI$8,1,0)</f>
        <v>0</v>
      </c>
      <c r="AS556" s="148">
        <f>IF($R556=AP$17,AQ556,0)</f>
        <v>0</v>
      </c>
      <c r="AT556" s="145">
        <v>20730</v>
      </c>
      <c r="AU556" s="148">
        <f>100*AT556/$AI556</f>
        <v>42.7079255856116</v>
      </c>
      <c r="AV556" s="145">
        <f>IF(AU556&gt;$AI$8,1,0)</f>
        <v>0</v>
      </c>
      <c r="AW556" s="148">
        <f>IF($R556=AT$17,AU556,0)</f>
        <v>0</v>
      </c>
      <c r="AX556" s="145">
        <v>6000</v>
      </c>
      <c r="AY556" s="148">
        <f>100*AX556/$AI556</f>
        <v>12.3611940913492</v>
      </c>
      <c r="AZ556" s="145">
        <f>IF(AY556&gt;$AI$8,1,0)</f>
        <v>0</v>
      </c>
      <c r="BA556" s="148">
        <f>IF($R556=AX$17,AY556,0)</f>
        <v>0</v>
      </c>
      <c r="BB556" s="145">
        <v>2873</v>
      </c>
      <c r="BC556" s="148">
        <f>100*BB556/$AI556</f>
        <v>5.91895177074105</v>
      </c>
      <c r="BD556" s="145">
        <f>IF(BC556&gt;$AI$8,1,0)</f>
        <v>0</v>
      </c>
      <c r="BE556" s="148">
        <f>IF($R556=BB$17,BC556,0)</f>
        <v>0</v>
      </c>
      <c r="BF556" s="145">
        <v>0</v>
      </c>
      <c r="BG556" s="148">
        <f>100*BF556/$AI556</f>
        <v>0</v>
      </c>
      <c r="BH556" s="145">
        <f>IF(BG556&gt;$AI$8,1,0)</f>
        <v>0</v>
      </c>
      <c r="BI556" s="148">
        <f>IF($R556=BF$17,BG556,0)</f>
        <v>0</v>
      </c>
      <c r="BJ556" s="145">
        <v>0</v>
      </c>
      <c r="BK556" s="148">
        <f>100*BJ556/$AI556</f>
        <v>0</v>
      </c>
      <c r="BL556" s="145">
        <f>IF(BK556&gt;$AI$8,1,0)</f>
        <v>0</v>
      </c>
      <c r="BM556" s="148">
        <f>IF($R556=BJ$17,BK556,0)</f>
        <v>0</v>
      </c>
      <c r="BN556" s="145">
        <v>0</v>
      </c>
      <c r="BO556" s="148">
        <f>100*BN556/$AI556</f>
        <v>0</v>
      </c>
      <c r="BP556" s="145">
        <f>IF(BO556&gt;$AI$8,1,0)</f>
        <v>0</v>
      </c>
      <c r="BQ556" s="148">
        <f>IF($R556=BN$17,BO556,0)</f>
        <v>0</v>
      </c>
      <c r="BR556" s="145">
        <v>0</v>
      </c>
      <c r="BS556" s="148">
        <f>100*BR556/$AI556</f>
        <v>0</v>
      </c>
      <c r="BT556" s="145">
        <f>IF(BS556&gt;$AI$8,1,0)</f>
        <v>0</v>
      </c>
      <c r="BU556" s="148">
        <f>IF($R556=BR$17,BS556,0)</f>
        <v>0</v>
      </c>
      <c r="BV556" s="145">
        <v>0</v>
      </c>
      <c r="BW556" s="148">
        <f>100*BV556/$AI556</f>
        <v>0</v>
      </c>
      <c r="BX556" s="145">
        <f>IF(BW556&gt;$AI$8,1,0)</f>
        <v>0</v>
      </c>
      <c r="BY556" s="148">
        <f>IF($R556=BV$17,BW556,0)</f>
        <v>0</v>
      </c>
      <c r="BZ556" s="145">
        <v>0</v>
      </c>
      <c r="CA556" s="148">
        <f>100*BZ556/$AI556</f>
        <v>0</v>
      </c>
      <c r="CB556" s="145">
        <f>IF(CA556&gt;$AI$8,1,0)</f>
        <v>0</v>
      </c>
      <c r="CC556" s="148">
        <f>IF($R556=BZ$17,CA556,0)</f>
        <v>0</v>
      </c>
      <c r="CD556" s="145">
        <v>0</v>
      </c>
      <c r="CE556" s="148">
        <f>100*CD556/$AI556</f>
        <v>0</v>
      </c>
      <c r="CF556" s="145">
        <f>IF(CE556&gt;$AI$8,1,0)</f>
        <v>0</v>
      </c>
      <c r="CG556" s="148">
        <f>IF($R556=CD$17,CE556,0)</f>
        <v>0</v>
      </c>
      <c r="CH556" s="145">
        <v>0</v>
      </c>
      <c r="CI556" s="148">
        <f>100*CH556/$AI556</f>
        <v>0</v>
      </c>
      <c r="CJ556" s="145">
        <f>IF(CI556&gt;$AI$8,1,0)</f>
        <v>0</v>
      </c>
      <c r="CK556" s="148">
        <f>IF($R556=CH$17,CI556,0)</f>
        <v>0</v>
      </c>
      <c r="CL556" s="145">
        <v>961</v>
      </c>
      <c r="CM556" s="145">
        <v>0</v>
      </c>
      <c r="CN556" s="149"/>
    </row>
    <row r="557" ht="15.75" customHeight="1">
      <c r="A557" t="s" s="179">
        <v>3514</v>
      </c>
      <c r="B557" t="s" s="180">
        <v>197</v>
      </c>
      <c r="C557" t="s" s="180">
        <v>1546</v>
      </c>
      <c r="D557" t="s" s="181">
        <v>200</v>
      </c>
      <c r="E557" t="s" s="182">
        <v>79</v>
      </c>
      <c r="F557" t="s" s="130">
        <v>46</v>
      </c>
      <c r="G557" t="s" s="130">
        <v>179</v>
      </c>
      <c r="H557" t="s" s="130">
        <v>1547</v>
      </c>
      <c r="I557" t="s" s="130">
        <v>49</v>
      </c>
      <c r="J557" t="s" s="130">
        <v>56</v>
      </c>
      <c r="K557" t="s" s="183">
        <f>_xlfn.IFS(Q557=0,O557,T557=1,R557,U557=1,AA557)</f>
        <v>27</v>
      </c>
      <c r="L557" s="189">
        <f>_xlfn.IFS(Q557=0,P557,T557=1,S557,U557=1,AB557)</f>
        <v>36.6483505424391</v>
      </c>
      <c r="M557" t="s" s="130">
        <f>IF(O557="Lab","over","under")</f>
        <v>3307</v>
      </c>
      <c r="N557" s="169"/>
      <c r="O557" t="s" s="184">
        <v>27</v>
      </c>
      <c r="P557" s="131">
        <f>AM557</f>
        <v>36.6483505424391</v>
      </c>
      <c r="Q557" s="173">
        <f>T557+U557+V557</f>
        <v>0</v>
      </c>
      <c r="R557" t="s" s="185">
        <v>29</v>
      </c>
      <c r="S557" s="131">
        <f>AW557</f>
        <v>33.450073465773</v>
      </c>
      <c r="T557" s="169"/>
      <c r="U557" s="169"/>
      <c r="V557" s="169"/>
      <c r="W557" s="169"/>
      <c r="X557" t="s" s="130">
        <f>IF($A557=Y557,"ok","bad")</f>
        <v>2430</v>
      </c>
      <c r="Y557" t="s" s="130">
        <v>3514</v>
      </c>
      <c r="Z557" t="s" s="130">
        <v>1546</v>
      </c>
      <c r="AA557" t="s" s="186">
        <v>2365</v>
      </c>
      <c r="AB557" s="125">
        <f>100*AC557</f>
        <v>15.8887346</v>
      </c>
      <c r="AC557" s="191">
        <v>0.158887346</v>
      </c>
      <c r="AD557" t="s" s="187">
        <v>28</v>
      </c>
      <c r="AE557" s="125">
        <v>8.7957652</v>
      </c>
      <c r="AF557" s="191">
        <v>0.087957652</v>
      </c>
      <c r="AG557" s="169"/>
      <c r="AH557" s="173">
        <v>72690</v>
      </c>
      <c r="AI557" s="173">
        <v>49683</v>
      </c>
      <c r="AJ557" s="173">
        <v>153</v>
      </c>
      <c r="AK557" s="173">
        <v>1589</v>
      </c>
      <c r="AL557" s="173">
        <v>18208</v>
      </c>
      <c r="AM557" s="175">
        <f>100*AL557/$AI557</f>
        <v>36.6483505424391</v>
      </c>
      <c r="AN557" s="173">
        <f>IF(AM557&gt;$AI$8,1,0)</f>
        <v>0</v>
      </c>
      <c r="AO557" s="175">
        <f>IF($R557=AL$17,AM557,0)</f>
        <v>0</v>
      </c>
      <c r="AP557" s="173">
        <v>4370</v>
      </c>
      <c r="AQ557" s="175">
        <f>100*AP557/$AI557</f>
        <v>8.79576515105771</v>
      </c>
      <c r="AR557" s="173">
        <f>IF(AQ557&gt;$AI$8,1,0)</f>
        <v>0</v>
      </c>
      <c r="AS557" s="175">
        <f>IF($R557=AP$17,AQ557,0)</f>
        <v>0</v>
      </c>
      <c r="AT557" s="173">
        <v>16619</v>
      </c>
      <c r="AU557" s="175">
        <f>100*AT557/$AI557</f>
        <v>33.450073465773</v>
      </c>
      <c r="AV557" s="173">
        <f>IF(AU557&gt;$AI$8,1,0)</f>
        <v>0</v>
      </c>
      <c r="AW557" s="175">
        <f>IF($R557=AT$17,AU557,0)</f>
        <v>33.450073465773</v>
      </c>
      <c r="AX557" s="173">
        <v>7894</v>
      </c>
      <c r="AY557" s="175">
        <f>100*AX557/$AI557</f>
        <v>15.8887345772196</v>
      </c>
      <c r="AZ557" s="173">
        <f>IF(AY557&gt;$AI$8,1,0)</f>
        <v>0</v>
      </c>
      <c r="BA557" s="175">
        <f>IF($R557=AX$17,AY557,0)</f>
        <v>0</v>
      </c>
      <c r="BB557" s="173">
        <v>2082</v>
      </c>
      <c r="BC557" s="175">
        <f>100*BB557/$AI557</f>
        <v>4.19056820240324</v>
      </c>
      <c r="BD557" s="173">
        <f>IF(BC557&gt;$AI$8,1,0)</f>
        <v>0</v>
      </c>
      <c r="BE557" s="175">
        <f>IF($R557=BB$17,BC557,0)</f>
        <v>0</v>
      </c>
      <c r="BF557" s="173">
        <v>0</v>
      </c>
      <c r="BG557" s="175">
        <f>100*BF557/$AI557</f>
        <v>0</v>
      </c>
      <c r="BH557" s="173">
        <f>IF(BG557&gt;$AI$8,1,0)</f>
        <v>0</v>
      </c>
      <c r="BI557" s="175">
        <f>IF($R557=BF$17,BG557,0)</f>
        <v>0</v>
      </c>
      <c r="BJ557" s="173">
        <v>0</v>
      </c>
      <c r="BK557" s="175">
        <f>100*BJ557/$AI557</f>
        <v>0</v>
      </c>
      <c r="BL557" s="173">
        <f>IF(BK557&gt;$AI$8,1,0)</f>
        <v>0</v>
      </c>
      <c r="BM557" s="175">
        <f>IF($R557=BJ$17,BK557,0)</f>
        <v>0</v>
      </c>
      <c r="BN557" s="173">
        <v>0</v>
      </c>
      <c r="BO557" s="175">
        <f>100*BN557/$AI557</f>
        <v>0</v>
      </c>
      <c r="BP557" s="173">
        <f>IF(BO557&gt;$AI$8,1,0)</f>
        <v>0</v>
      </c>
      <c r="BQ557" s="175">
        <f>IF($R557=BN$17,BO557,0)</f>
        <v>0</v>
      </c>
      <c r="BR557" s="173">
        <v>0</v>
      </c>
      <c r="BS557" s="175">
        <f>100*BR557/$AI557</f>
        <v>0</v>
      </c>
      <c r="BT557" s="173">
        <f>IF(BS557&gt;$AI$8,1,0)</f>
        <v>0</v>
      </c>
      <c r="BU557" s="175">
        <f>IF($R557=BR$17,BS557,0)</f>
        <v>0</v>
      </c>
      <c r="BV557" s="173">
        <v>0</v>
      </c>
      <c r="BW557" s="175">
        <f>100*BV557/$AI557</f>
        <v>0</v>
      </c>
      <c r="BX557" s="173">
        <f>IF(BW557&gt;$AI$8,1,0)</f>
        <v>0</v>
      </c>
      <c r="BY557" s="175">
        <f>IF($R557=BV$17,BW557,0)</f>
        <v>0</v>
      </c>
      <c r="BZ557" s="173">
        <v>0</v>
      </c>
      <c r="CA557" s="175">
        <f>100*BZ557/$AI557</f>
        <v>0</v>
      </c>
      <c r="CB557" s="173">
        <f>IF(CA557&gt;$AI$8,1,0)</f>
        <v>0</v>
      </c>
      <c r="CC557" s="175">
        <f>IF($R557=BZ$17,CA557,0)</f>
        <v>0</v>
      </c>
      <c r="CD557" s="173">
        <v>0</v>
      </c>
      <c r="CE557" s="175">
        <f>100*CD557/$AI557</f>
        <v>0</v>
      </c>
      <c r="CF557" s="173">
        <f>IF(CE557&gt;$AI$8,1,0)</f>
        <v>0</v>
      </c>
      <c r="CG557" s="175">
        <f>IF($R557=CD$17,CE557,0)</f>
        <v>0</v>
      </c>
      <c r="CH557" s="173">
        <v>0</v>
      </c>
      <c r="CI557" s="175">
        <f>100*CH557/$AI557</f>
        <v>0</v>
      </c>
      <c r="CJ557" s="173">
        <f>IF(CI557&gt;$AI$8,1,0)</f>
        <v>0</v>
      </c>
      <c r="CK557" s="175">
        <f>IF($R557=CH$17,CI557,0)</f>
        <v>0</v>
      </c>
      <c r="CL557" s="173">
        <v>0</v>
      </c>
      <c r="CM557" s="173">
        <v>0</v>
      </c>
      <c r="CN557" s="176"/>
    </row>
    <row r="558" ht="19.95" customHeight="1">
      <c r="A558" t="s" s="179">
        <v>3515</v>
      </c>
      <c r="B558" t="s" s="180">
        <v>166</v>
      </c>
      <c r="C558" t="s" s="180">
        <v>3516</v>
      </c>
      <c r="D558" t="s" s="181">
        <v>169</v>
      </c>
      <c r="E558" t="s" s="188">
        <v>79</v>
      </c>
      <c r="F558" t="s" s="146">
        <v>46</v>
      </c>
      <c r="G558" t="s" s="146">
        <v>906</v>
      </c>
      <c r="H558" t="s" s="146">
        <v>907</v>
      </c>
      <c r="I558" t="s" s="146">
        <v>49</v>
      </c>
      <c r="J558" t="s" s="146">
        <v>56</v>
      </c>
      <c r="K558" t="s" s="183">
        <f>_xlfn.IFS(Q558=0,O558,T558=1,R558,U558=1,AA558)</f>
        <v>27</v>
      </c>
      <c r="L558" s="189">
        <f>_xlfn.IFS(Q558=0,P558,T558=1,S558,U558=1,AB558)</f>
        <v>39.4133067988289</v>
      </c>
      <c r="M558" t="s" s="146">
        <f>IF(O558="Lab","over","under")</f>
        <v>3307</v>
      </c>
      <c r="N558" s="138"/>
      <c r="O558" t="s" s="184">
        <v>27</v>
      </c>
      <c r="P558" s="147">
        <f>AM558</f>
        <v>39.4133067988289</v>
      </c>
      <c r="Q558" s="145">
        <f>T558+U558+V558</f>
        <v>0</v>
      </c>
      <c r="R558" t="s" s="185">
        <v>28</v>
      </c>
      <c r="S558" s="147">
        <f>AS558</f>
        <v>30.1402629212193</v>
      </c>
      <c r="T558" s="138"/>
      <c r="U558" s="138"/>
      <c r="V558" s="138"/>
      <c r="W558" s="138"/>
      <c r="X558" t="s" s="146">
        <f>IF($A558=Y558,"ok","bad")</f>
        <v>2430</v>
      </c>
      <c r="Y558" t="s" s="146">
        <v>3515</v>
      </c>
      <c r="Z558" t="s" s="146">
        <v>3516</v>
      </c>
      <c r="AA558" t="s" s="186">
        <v>2365</v>
      </c>
      <c r="AB558" s="141">
        <f>100*AC558</f>
        <v>13.9459232</v>
      </c>
      <c r="AC558" s="190">
        <v>0.139459232</v>
      </c>
      <c r="AD558" t="s" s="187">
        <v>31</v>
      </c>
      <c r="AE558" s="141">
        <v>8.666449800000001</v>
      </c>
      <c r="AF558" s="190">
        <v>0.08666449800000001</v>
      </c>
      <c r="AG558" s="138"/>
      <c r="AH558" s="145">
        <v>74314</v>
      </c>
      <c r="AI558" s="145">
        <v>52259</v>
      </c>
      <c r="AJ558" s="145">
        <v>171</v>
      </c>
      <c r="AK558" s="145">
        <v>4846</v>
      </c>
      <c r="AL558" s="145">
        <v>20597</v>
      </c>
      <c r="AM558" s="148">
        <f>100*AL558/$AI558</f>
        <v>39.4133067988289</v>
      </c>
      <c r="AN558" s="145">
        <f>IF(AM558&gt;$AI$8,1,0)</f>
        <v>0</v>
      </c>
      <c r="AO558" s="148">
        <f>IF($R558=AL$17,AM558,0)</f>
        <v>0</v>
      </c>
      <c r="AP558" s="145">
        <v>15751</v>
      </c>
      <c r="AQ558" s="148">
        <f>100*AP558/$AI558</f>
        <v>30.1402629212193</v>
      </c>
      <c r="AR558" s="145">
        <f>IF(AQ558&gt;$AI$8,1,0)</f>
        <v>0</v>
      </c>
      <c r="AS558" s="148">
        <f>IF($R558=AP$17,AQ558,0)</f>
        <v>30.1402629212193</v>
      </c>
      <c r="AT558" s="145">
        <v>3351</v>
      </c>
      <c r="AU558" s="148">
        <f>100*AT558/$AI558</f>
        <v>6.41229261945311</v>
      </c>
      <c r="AV558" s="145">
        <f>IF(AU558&gt;$AI$8,1,0)</f>
        <v>0</v>
      </c>
      <c r="AW558" s="148">
        <f>IF($R558=AT$17,AU558,0)</f>
        <v>0</v>
      </c>
      <c r="AX558" s="145">
        <v>7288</v>
      </c>
      <c r="AY558" s="148">
        <f>100*AX558/$AI558</f>
        <v>13.9459231902639</v>
      </c>
      <c r="AZ558" s="145">
        <f>IF(AY558&gt;$AI$8,1,0)</f>
        <v>0</v>
      </c>
      <c r="BA558" s="148">
        <f>IF($R558=AX$17,AY558,0)</f>
        <v>0</v>
      </c>
      <c r="BB558" s="145">
        <v>4529</v>
      </c>
      <c r="BC558" s="148">
        <f>100*BB558/$AI558</f>
        <v>8.666449798120899</v>
      </c>
      <c r="BD558" s="145">
        <f>IF(BC558&gt;$AI$8,1,0)</f>
        <v>0</v>
      </c>
      <c r="BE558" s="148">
        <f>IF($R558=BB$17,BC558,0)</f>
        <v>0</v>
      </c>
      <c r="BF558" s="145">
        <v>0</v>
      </c>
      <c r="BG558" s="148">
        <f>100*BF558/$AI558</f>
        <v>0</v>
      </c>
      <c r="BH558" s="145">
        <f>IF(BG558&gt;$AI$8,1,0)</f>
        <v>0</v>
      </c>
      <c r="BI558" s="148">
        <f>IF($R558=BF$17,BG558,0)</f>
        <v>0</v>
      </c>
      <c r="BJ558" s="145">
        <v>0</v>
      </c>
      <c r="BK558" s="148">
        <f>100*BJ558/$AI558</f>
        <v>0</v>
      </c>
      <c r="BL558" s="145">
        <f>IF(BK558&gt;$AI$8,1,0)</f>
        <v>0</v>
      </c>
      <c r="BM558" s="148">
        <f>IF($R558=BJ$17,BK558,0)</f>
        <v>0</v>
      </c>
      <c r="BN558" s="145">
        <v>0</v>
      </c>
      <c r="BO558" s="148">
        <f>100*BN558/$AI558</f>
        <v>0</v>
      </c>
      <c r="BP558" s="145">
        <f>IF(BO558&gt;$AI$8,1,0)</f>
        <v>0</v>
      </c>
      <c r="BQ558" s="148">
        <f>IF($R558=BN$17,BO558,0)</f>
        <v>0</v>
      </c>
      <c r="BR558" s="145">
        <v>0</v>
      </c>
      <c r="BS558" s="148">
        <f>100*BR558/$AI558</f>
        <v>0</v>
      </c>
      <c r="BT558" s="145">
        <f>IF(BS558&gt;$AI$8,1,0)</f>
        <v>0</v>
      </c>
      <c r="BU558" s="148">
        <f>IF($R558=BR$17,BS558,0)</f>
        <v>0</v>
      </c>
      <c r="BV558" s="145">
        <v>0</v>
      </c>
      <c r="BW558" s="148">
        <f>100*BV558/$AI558</f>
        <v>0</v>
      </c>
      <c r="BX558" s="145">
        <f>IF(BW558&gt;$AI$8,1,0)</f>
        <v>0</v>
      </c>
      <c r="BY558" s="148">
        <f>IF($R558=BV$17,BW558,0)</f>
        <v>0</v>
      </c>
      <c r="BZ558" s="145">
        <v>0</v>
      </c>
      <c r="CA558" s="148">
        <f>100*BZ558/$AI558</f>
        <v>0</v>
      </c>
      <c r="CB558" s="145">
        <f>IF(CA558&gt;$AI$8,1,0)</f>
        <v>0</v>
      </c>
      <c r="CC558" s="148">
        <f>IF($R558=BZ$17,CA558,0)</f>
        <v>0</v>
      </c>
      <c r="CD558" s="145">
        <v>0</v>
      </c>
      <c r="CE558" s="148">
        <f>100*CD558/$AI558</f>
        <v>0</v>
      </c>
      <c r="CF558" s="145">
        <f>IF(CE558&gt;$AI$8,1,0)</f>
        <v>0</v>
      </c>
      <c r="CG558" s="148">
        <f>IF($R558=CD$17,CE558,0)</f>
        <v>0</v>
      </c>
      <c r="CH558" s="145">
        <v>0</v>
      </c>
      <c r="CI558" s="148">
        <f>100*CH558/$AI558</f>
        <v>0</v>
      </c>
      <c r="CJ558" s="145">
        <f>IF(CI558&gt;$AI$8,1,0)</f>
        <v>0</v>
      </c>
      <c r="CK558" s="148">
        <f>IF($R558=CH$17,CI558,0)</f>
        <v>0</v>
      </c>
      <c r="CL558" s="145">
        <v>972</v>
      </c>
      <c r="CM558" s="145">
        <v>0</v>
      </c>
      <c r="CN558" s="149"/>
    </row>
    <row r="559" ht="15.75" customHeight="1">
      <c r="A559" t="s" s="179">
        <v>3517</v>
      </c>
      <c r="B559" t="s" s="180">
        <v>58</v>
      </c>
      <c r="C559" t="s" s="180">
        <v>795</v>
      </c>
      <c r="D559" t="s" s="181">
        <v>60</v>
      </c>
      <c r="E559" t="s" s="182">
        <v>60</v>
      </c>
      <c r="F559" t="s" s="130">
        <v>46</v>
      </c>
      <c r="G559" t="s" s="130">
        <v>157</v>
      </c>
      <c r="H559" t="s" s="130">
        <v>796</v>
      </c>
      <c r="I559" t="s" s="130">
        <v>49</v>
      </c>
      <c r="J559" t="s" s="130">
        <v>56</v>
      </c>
      <c r="K559" t="s" s="183">
        <f>_xlfn.IFS(Q559=0,O559,T559=1,R559,U559=1,AA559)</f>
        <v>27</v>
      </c>
      <c r="L559" s="189">
        <f>_xlfn.IFS(Q559=0,P559,T559=1,S559,U559=1,AB559)</f>
        <v>33.9236440946307</v>
      </c>
      <c r="M559" t="s" s="130">
        <f>IF(O559="Lab","over","under")</f>
        <v>3307</v>
      </c>
      <c r="N559" s="169"/>
      <c r="O559" t="s" s="184">
        <v>27</v>
      </c>
      <c r="P559" s="131">
        <f>AM559</f>
        <v>33.9236440946307</v>
      </c>
      <c r="Q559" s="173">
        <f>T559+U559+V559</f>
        <v>0</v>
      </c>
      <c r="R559" t="s" s="185">
        <v>32</v>
      </c>
      <c r="S559" s="131">
        <f>BI559</f>
        <v>24.329397928258</v>
      </c>
      <c r="T559" s="169"/>
      <c r="U559" s="169"/>
      <c r="V559" s="169"/>
      <c r="W559" s="169"/>
      <c r="X559" t="s" s="130">
        <f>IF($A559=Y559,"ok","bad")</f>
        <v>2430</v>
      </c>
      <c r="Y559" t="s" s="130">
        <v>3517</v>
      </c>
      <c r="Z559" t="s" s="130">
        <v>795</v>
      </c>
      <c r="AA559" t="s" s="186">
        <v>28</v>
      </c>
      <c r="AB559" s="125">
        <f>100*AC559</f>
        <v>22.9339123</v>
      </c>
      <c r="AC559" s="191">
        <v>0.229339123</v>
      </c>
      <c r="AD559" t="s" s="187">
        <v>2365</v>
      </c>
      <c r="AE559" s="125">
        <v>8.644320799999999</v>
      </c>
      <c r="AF559" s="191">
        <v>0.08644320799999999</v>
      </c>
      <c r="AG559" s="169"/>
      <c r="AH559" s="173">
        <v>71900</v>
      </c>
      <c r="AI559" s="173">
        <v>44214</v>
      </c>
      <c r="AJ559" s="173">
        <v>133</v>
      </c>
      <c r="AK559" s="173">
        <v>4242</v>
      </c>
      <c r="AL559" s="173">
        <v>14999</v>
      </c>
      <c r="AM559" s="175">
        <f>100*AL559/$AI559</f>
        <v>33.9236440946307</v>
      </c>
      <c r="AN559" s="173">
        <f>IF(AM559&gt;$AI$8,1,0)</f>
        <v>0</v>
      </c>
      <c r="AO559" s="175">
        <f>IF($R559=AL$17,AM559,0)</f>
        <v>0</v>
      </c>
      <c r="AP559" s="173">
        <v>10140</v>
      </c>
      <c r="AQ559" s="175">
        <f>100*AP559/$AI559</f>
        <v>22.9339123354594</v>
      </c>
      <c r="AR559" s="173">
        <f>IF(AQ559&gt;$AI$8,1,0)</f>
        <v>0</v>
      </c>
      <c r="AS559" s="175">
        <f>IF($R559=AP$17,AQ559,0)</f>
        <v>0</v>
      </c>
      <c r="AT559" s="173">
        <v>2800</v>
      </c>
      <c r="AU559" s="175">
        <f>100*AT559/$AI559</f>
        <v>6.33283575338128</v>
      </c>
      <c r="AV559" s="173">
        <f>IF(AU559&gt;$AI$8,1,0)</f>
        <v>0</v>
      </c>
      <c r="AW559" s="175">
        <f>IF($R559=AT$17,AU559,0)</f>
        <v>0</v>
      </c>
      <c r="AX559" s="173">
        <v>3822</v>
      </c>
      <c r="AY559" s="175">
        <f>100*AX559/$AI559</f>
        <v>8.644320803365449</v>
      </c>
      <c r="AZ559" s="173">
        <f>IF(AY559&gt;$AI$8,1,0)</f>
        <v>0</v>
      </c>
      <c r="BA559" s="175">
        <f>IF($R559=AX$17,AY559,0)</f>
        <v>0</v>
      </c>
      <c r="BB559" s="173">
        <v>1488</v>
      </c>
      <c r="BC559" s="175">
        <f>100*BB559/$AI559</f>
        <v>3.3654498575112</v>
      </c>
      <c r="BD559" s="173">
        <f>IF(BC559&gt;$AI$8,1,0)</f>
        <v>0</v>
      </c>
      <c r="BE559" s="175">
        <f>IF($R559=BB$17,BC559,0)</f>
        <v>0</v>
      </c>
      <c r="BF559" s="173">
        <v>10757</v>
      </c>
      <c r="BG559" s="175">
        <f>100*BF559/$AI559</f>
        <v>24.329397928258</v>
      </c>
      <c r="BH559" s="173">
        <f>IF(BG559&gt;$AI$8,1,0)</f>
        <v>0</v>
      </c>
      <c r="BI559" s="175">
        <f>IF($R559=BF$17,BG559,0)</f>
        <v>24.329397928258</v>
      </c>
      <c r="BJ559" s="173">
        <v>0</v>
      </c>
      <c r="BK559" s="175">
        <f>100*BJ559/$AI559</f>
        <v>0</v>
      </c>
      <c r="BL559" s="173">
        <f>IF(BK559&gt;$AI$8,1,0)</f>
        <v>0</v>
      </c>
      <c r="BM559" s="175">
        <f>IF($R559=BJ$17,BK559,0)</f>
        <v>0</v>
      </c>
      <c r="BN559" s="173">
        <v>0</v>
      </c>
      <c r="BO559" s="175">
        <f>100*BN559/$AI559</f>
        <v>0</v>
      </c>
      <c r="BP559" s="173">
        <f>IF(BO559&gt;$AI$8,1,0)</f>
        <v>0</v>
      </c>
      <c r="BQ559" s="175">
        <f>IF($R559=BN$17,BO559,0)</f>
        <v>0</v>
      </c>
      <c r="BR559" s="173">
        <v>0</v>
      </c>
      <c r="BS559" s="175">
        <f>100*BR559/$AI559</f>
        <v>0</v>
      </c>
      <c r="BT559" s="173">
        <f>IF(BS559&gt;$AI$8,1,0)</f>
        <v>0</v>
      </c>
      <c r="BU559" s="175">
        <f>IF($R559=BR$17,BS559,0)</f>
        <v>0</v>
      </c>
      <c r="BV559" s="173">
        <v>0</v>
      </c>
      <c r="BW559" s="175">
        <f>100*BV559/$AI559</f>
        <v>0</v>
      </c>
      <c r="BX559" s="173">
        <f>IF(BW559&gt;$AI$8,1,0)</f>
        <v>0</v>
      </c>
      <c r="BY559" s="175">
        <f>IF($R559=BV$17,BW559,0)</f>
        <v>0</v>
      </c>
      <c r="BZ559" s="173">
        <v>0</v>
      </c>
      <c r="CA559" s="175">
        <f>100*BZ559/$AI559</f>
        <v>0</v>
      </c>
      <c r="CB559" s="173">
        <f>IF(CA559&gt;$AI$8,1,0)</f>
        <v>0</v>
      </c>
      <c r="CC559" s="175">
        <f>IF($R559=BZ$17,CA559,0)</f>
        <v>0</v>
      </c>
      <c r="CD559" s="173">
        <v>0</v>
      </c>
      <c r="CE559" s="175">
        <f>100*CD559/$AI559</f>
        <v>0</v>
      </c>
      <c r="CF559" s="173">
        <f>IF(CE559&gt;$AI$8,1,0)</f>
        <v>0</v>
      </c>
      <c r="CG559" s="175">
        <f>IF($R559=CD$17,CE559,0)</f>
        <v>0</v>
      </c>
      <c r="CH559" s="173">
        <v>0</v>
      </c>
      <c r="CI559" s="175">
        <f>100*CH559/$AI559</f>
        <v>0</v>
      </c>
      <c r="CJ559" s="173">
        <f>IF(CI559&gt;$AI$8,1,0)</f>
        <v>0</v>
      </c>
      <c r="CK559" s="175">
        <f>IF($R559=CH$17,CI559,0)</f>
        <v>0</v>
      </c>
      <c r="CL559" s="173">
        <v>335</v>
      </c>
      <c r="CM559" s="173">
        <v>0</v>
      </c>
      <c r="CN559" s="176"/>
    </row>
    <row r="560" ht="15.75" customHeight="1">
      <c r="A560" t="s" s="179">
        <v>3518</v>
      </c>
      <c r="B560" t="s" s="180">
        <v>58</v>
      </c>
      <c r="C560" t="s" s="180">
        <v>3519</v>
      </c>
      <c r="D560" t="s" s="181">
        <v>60</v>
      </c>
      <c r="E560" t="s" s="188">
        <v>60</v>
      </c>
      <c r="F560" t="s" s="146">
        <v>46</v>
      </c>
      <c r="G560" t="s" s="146">
        <v>47</v>
      </c>
      <c r="H560" t="s" s="146">
        <v>3520</v>
      </c>
      <c r="I560" t="s" s="146">
        <v>49</v>
      </c>
      <c r="J560" t="s" s="146">
        <v>65</v>
      </c>
      <c r="K560" t="s" s="183">
        <f>_xlfn.IFS(Q560=0,O560,T560=1,R560,U560=1,AA560)</f>
        <v>32</v>
      </c>
      <c r="L560" s="189">
        <f>_xlfn.IFS(Q560=0,P560,T560=1,S560,U560=1,AB560)</f>
        <v>35.3174513226194</v>
      </c>
      <c r="M560" t="s" s="146">
        <f>IF(O560="Lab","over","under")</f>
        <v>3307</v>
      </c>
      <c r="N560" s="138"/>
      <c r="O560" t="s" s="184">
        <v>32</v>
      </c>
      <c r="P560" s="147">
        <f>BG560</f>
        <v>35.3174513226194</v>
      </c>
      <c r="Q560" s="145">
        <f>T560+U560+V560</f>
        <v>0</v>
      </c>
      <c r="R560" t="s" s="185">
        <v>28</v>
      </c>
      <c r="S560" s="147">
        <f>AS560</f>
        <v>33.3703560985561</v>
      </c>
      <c r="T560" s="138"/>
      <c r="U560" s="138"/>
      <c r="V560" s="138"/>
      <c r="W560" s="138"/>
      <c r="X560" t="s" s="146">
        <f>IF($A560=Y560,"ok","bad")</f>
        <v>2430</v>
      </c>
      <c r="Y560" t="s" s="146">
        <v>3518</v>
      </c>
      <c r="Z560" t="s" s="146">
        <v>3519</v>
      </c>
      <c r="AA560" t="s" s="186">
        <v>27</v>
      </c>
      <c r="AB560" s="141">
        <f>100*AC560</f>
        <v>15.5064941</v>
      </c>
      <c r="AC560" s="190">
        <v>0.155064941</v>
      </c>
      <c r="AD560" t="s" s="187">
        <v>2365</v>
      </c>
      <c r="AE560" s="141">
        <v>8.6134597</v>
      </c>
      <c r="AF560" s="190">
        <v>0.08613459699999999</v>
      </c>
      <c r="AG560" s="138"/>
      <c r="AH560" s="145">
        <v>76149</v>
      </c>
      <c r="AI560" s="145">
        <v>44117</v>
      </c>
      <c r="AJ560" s="145">
        <v>161</v>
      </c>
      <c r="AK560" s="145">
        <v>859</v>
      </c>
      <c r="AL560" s="145">
        <v>6841</v>
      </c>
      <c r="AM560" s="148">
        <f>100*AL560/$AI560</f>
        <v>15.5064940952467</v>
      </c>
      <c r="AN560" s="145">
        <f>IF(AM560&gt;$AI$8,1,0)</f>
        <v>0</v>
      </c>
      <c r="AO560" s="148">
        <f>IF($R560=AL$17,AM560,0)</f>
        <v>0</v>
      </c>
      <c r="AP560" s="145">
        <v>14722</v>
      </c>
      <c r="AQ560" s="148">
        <f>100*AP560/$AI560</f>
        <v>33.3703560985561</v>
      </c>
      <c r="AR560" s="145">
        <f>IF(AQ560&gt;$AI$8,1,0)</f>
        <v>0</v>
      </c>
      <c r="AS560" s="148">
        <f>IF($R560=AP$17,AQ560,0)</f>
        <v>33.3703560985561</v>
      </c>
      <c r="AT560" s="145">
        <v>2249</v>
      </c>
      <c r="AU560" s="148">
        <f>100*AT560/$AI560</f>
        <v>5.09780810118548</v>
      </c>
      <c r="AV560" s="145">
        <f>IF(AU560&gt;$AI$8,1,0)</f>
        <v>0</v>
      </c>
      <c r="AW560" s="148">
        <f>IF($R560=AT$17,AU560,0)</f>
        <v>0</v>
      </c>
      <c r="AX560" s="145">
        <v>3800</v>
      </c>
      <c r="AY560" s="148">
        <f>100*AX560/$AI560</f>
        <v>8.613459664075069</v>
      </c>
      <c r="AZ560" s="145">
        <f>IF(AY560&gt;$AI$8,1,0)</f>
        <v>0</v>
      </c>
      <c r="BA560" s="148">
        <f>IF($R560=AX$17,AY560,0)</f>
        <v>0</v>
      </c>
      <c r="BB560" s="145">
        <v>0</v>
      </c>
      <c r="BC560" s="148">
        <f>100*BB560/$AI560</f>
        <v>0</v>
      </c>
      <c r="BD560" s="145">
        <f>IF(BC560&gt;$AI$8,1,0)</f>
        <v>0</v>
      </c>
      <c r="BE560" s="148">
        <f>IF($R560=BB$17,BC560,0)</f>
        <v>0</v>
      </c>
      <c r="BF560" s="145">
        <v>15581</v>
      </c>
      <c r="BG560" s="148">
        <f>100*BF560/$AI560</f>
        <v>35.3174513226194</v>
      </c>
      <c r="BH560" s="145">
        <f>IF(BG560&gt;$AI$8,1,0)</f>
        <v>0</v>
      </c>
      <c r="BI560" s="148">
        <f>IF($R560=BF$17,BG560,0)</f>
        <v>0</v>
      </c>
      <c r="BJ560" s="145">
        <v>0</v>
      </c>
      <c r="BK560" s="148">
        <f>100*BJ560/$AI560</f>
        <v>0</v>
      </c>
      <c r="BL560" s="145">
        <f>IF(BK560&gt;$AI$8,1,0)</f>
        <v>0</v>
      </c>
      <c r="BM560" s="148">
        <f>IF($R560=BJ$17,BK560,0)</f>
        <v>0</v>
      </c>
      <c r="BN560" s="145">
        <v>0</v>
      </c>
      <c r="BO560" s="148">
        <f>100*BN560/$AI560</f>
        <v>0</v>
      </c>
      <c r="BP560" s="145">
        <f>IF(BO560&gt;$AI$8,1,0)</f>
        <v>0</v>
      </c>
      <c r="BQ560" s="148">
        <f>IF($R560=BN$17,BO560,0)</f>
        <v>0</v>
      </c>
      <c r="BR560" s="145">
        <v>0</v>
      </c>
      <c r="BS560" s="148">
        <f>100*BR560/$AI560</f>
        <v>0</v>
      </c>
      <c r="BT560" s="145">
        <f>IF(BS560&gt;$AI$8,1,0)</f>
        <v>0</v>
      </c>
      <c r="BU560" s="148">
        <f>IF($R560=BR$17,BS560,0)</f>
        <v>0</v>
      </c>
      <c r="BV560" s="145">
        <v>0</v>
      </c>
      <c r="BW560" s="148">
        <f>100*BV560/$AI560</f>
        <v>0</v>
      </c>
      <c r="BX560" s="145">
        <f>IF(BW560&gt;$AI$8,1,0)</f>
        <v>0</v>
      </c>
      <c r="BY560" s="148">
        <f>IF($R560=BV$17,BW560,0)</f>
        <v>0</v>
      </c>
      <c r="BZ560" s="145">
        <v>0</v>
      </c>
      <c r="CA560" s="148">
        <f>100*BZ560/$AI560</f>
        <v>0</v>
      </c>
      <c r="CB560" s="145">
        <f>IF(CA560&gt;$AI$8,1,0)</f>
        <v>0</v>
      </c>
      <c r="CC560" s="148">
        <f>IF($R560=BZ$17,CA560,0)</f>
        <v>0</v>
      </c>
      <c r="CD560" s="145">
        <v>0</v>
      </c>
      <c r="CE560" s="148">
        <f>100*CD560/$AI560</f>
        <v>0</v>
      </c>
      <c r="CF560" s="145">
        <f>IF(CE560&gt;$AI$8,1,0)</f>
        <v>0</v>
      </c>
      <c r="CG560" s="148">
        <f>IF($R560=CD$17,CE560,0)</f>
        <v>0</v>
      </c>
      <c r="CH560" s="145">
        <v>0</v>
      </c>
      <c r="CI560" s="148">
        <f>100*CH560/$AI560</f>
        <v>0</v>
      </c>
      <c r="CJ560" s="145">
        <f>IF(CI560&gt;$AI$8,1,0)</f>
        <v>0</v>
      </c>
      <c r="CK560" s="148">
        <f>IF($R560=CH$17,CI560,0)</f>
        <v>0</v>
      </c>
      <c r="CL560" s="145">
        <v>254</v>
      </c>
      <c r="CM560" s="145">
        <v>0</v>
      </c>
      <c r="CN560" s="149"/>
    </row>
    <row r="561" ht="15.75" customHeight="1">
      <c r="A561" t="s" s="179">
        <v>3521</v>
      </c>
      <c r="B561" t="s" s="180">
        <v>183</v>
      </c>
      <c r="C561" t="s" s="180">
        <v>1735</v>
      </c>
      <c r="D561" t="s" s="181">
        <v>186</v>
      </c>
      <c r="E561" t="s" s="182">
        <v>79</v>
      </c>
      <c r="F561" t="s" s="130">
        <v>46</v>
      </c>
      <c r="G561" t="s" s="130">
        <v>98</v>
      </c>
      <c r="H561" t="s" s="130">
        <v>1736</v>
      </c>
      <c r="I561" t="s" s="130">
        <v>49</v>
      </c>
      <c r="J561" t="s" s="130">
        <v>56</v>
      </c>
      <c r="K561" t="s" s="183">
        <f>_xlfn.IFS(Q561=0,O561,T561=1,R561,U561=1,AA561)</f>
        <v>27</v>
      </c>
      <c r="L561" s="189">
        <f>_xlfn.IFS(Q561=0,P561,T561=1,S561,U561=1,AB561)</f>
        <v>37.0086289549377</v>
      </c>
      <c r="M561" t="s" s="130">
        <f>IF(O561="Lab","over","under")</f>
        <v>3307</v>
      </c>
      <c r="N561" s="169"/>
      <c r="O561" t="s" s="184">
        <v>27</v>
      </c>
      <c r="P561" s="131">
        <f>AM561</f>
        <v>37.0086289549377</v>
      </c>
      <c r="Q561" s="173">
        <f>T561+U561+V561</f>
        <v>0</v>
      </c>
      <c r="R561" t="s" s="185">
        <v>2365</v>
      </c>
      <c r="S561" s="131">
        <f>BA561</f>
        <v>25.2928425528367</v>
      </c>
      <c r="T561" s="169"/>
      <c r="U561" s="169"/>
      <c r="V561" s="169"/>
      <c r="W561" s="169"/>
      <c r="X561" t="s" s="130">
        <f>IF($A561=Y561,"ok","bad")</f>
        <v>2430</v>
      </c>
      <c r="Y561" t="s" s="130">
        <v>3521</v>
      </c>
      <c r="Z561" t="s" s="130">
        <v>1735</v>
      </c>
      <c r="AA561" t="s" s="186">
        <v>28</v>
      </c>
      <c r="AB561" s="125">
        <f>100*AC561</f>
        <v>24.6425445</v>
      </c>
      <c r="AC561" s="191">
        <v>0.246425445</v>
      </c>
      <c r="AD561" t="s" s="187">
        <v>29</v>
      </c>
      <c r="AE561" s="125">
        <v>8.4788862</v>
      </c>
      <c r="AF561" s="191">
        <v>0.08478886200000001</v>
      </c>
      <c r="AG561" s="169"/>
      <c r="AH561" s="173">
        <v>76576</v>
      </c>
      <c r="AI561" s="173">
        <v>47978</v>
      </c>
      <c r="AJ561" s="173">
        <v>166</v>
      </c>
      <c r="AK561" s="173">
        <v>5621</v>
      </c>
      <c r="AL561" s="173">
        <v>17756</v>
      </c>
      <c r="AM561" s="175">
        <f>100*AL561/$AI561</f>
        <v>37.0086289549377</v>
      </c>
      <c r="AN561" s="173">
        <f>IF(AM561&gt;$AI$8,1,0)</f>
        <v>0</v>
      </c>
      <c r="AO561" s="175">
        <f>IF($R561=AL$17,AM561,0)</f>
        <v>0</v>
      </c>
      <c r="AP561" s="173">
        <v>11823</v>
      </c>
      <c r="AQ561" s="175">
        <f>100*AP561/$AI561</f>
        <v>24.6425444995623</v>
      </c>
      <c r="AR561" s="173">
        <f>IF(AQ561&gt;$AI$8,1,0)</f>
        <v>0</v>
      </c>
      <c r="AS561" s="175">
        <f>IF($R561=AP$17,AQ561,0)</f>
        <v>0</v>
      </c>
      <c r="AT561" s="173">
        <v>4068</v>
      </c>
      <c r="AU561" s="175">
        <f>100*AT561/$AI561</f>
        <v>8.4788861561549</v>
      </c>
      <c r="AV561" s="173">
        <f>IF(AU561&gt;$AI$8,1,0)</f>
        <v>0</v>
      </c>
      <c r="AW561" s="175">
        <f>IF($R561=AT$17,AU561,0)</f>
        <v>0</v>
      </c>
      <c r="AX561" s="173">
        <v>12135</v>
      </c>
      <c r="AY561" s="175">
        <f>100*AX561/$AI561</f>
        <v>25.2928425528367</v>
      </c>
      <c r="AZ561" s="173">
        <f>IF(AY561&gt;$AI$8,1,0)</f>
        <v>0</v>
      </c>
      <c r="BA561" s="175">
        <f>IF($R561=AX$17,AY561,0)</f>
        <v>25.2928425528367</v>
      </c>
      <c r="BB561" s="173">
        <v>2196</v>
      </c>
      <c r="BC561" s="175">
        <f>100*BB561/$AI561</f>
        <v>4.5770978365084</v>
      </c>
      <c r="BD561" s="173">
        <f>IF(BC561&gt;$AI$8,1,0)</f>
        <v>0</v>
      </c>
      <c r="BE561" s="175">
        <f>IF($R561=BB$17,BC561,0)</f>
        <v>0</v>
      </c>
      <c r="BF561" s="173">
        <v>0</v>
      </c>
      <c r="BG561" s="175">
        <f>100*BF561/$AI561</f>
        <v>0</v>
      </c>
      <c r="BH561" s="173">
        <f>IF(BG561&gt;$AI$8,1,0)</f>
        <v>0</v>
      </c>
      <c r="BI561" s="175">
        <f>IF($R561=BF$17,BG561,0)</f>
        <v>0</v>
      </c>
      <c r="BJ561" s="173">
        <v>0</v>
      </c>
      <c r="BK561" s="175">
        <f>100*BJ561/$AI561</f>
        <v>0</v>
      </c>
      <c r="BL561" s="173">
        <f>IF(BK561&gt;$AI$8,1,0)</f>
        <v>0</v>
      </c>
      <c r="BM561" s="175">
        <f>IF($R561=BJ$17,BK561,0)</f>
        <v>0</v>
      </c>
      <c r="BN561" s="173">
        <v>0</v>
      </c>
      <c r="BO561" s="175">
        <f>100*BN561/$AI561</f>
        <v>0</v>
      </c>
      <c r="BP561" s="173">
        <f>IF(BO561&gt;$AI$8,1,0)</f>
        <v>0</v>
      </c>
      <c r="BQ561" s="175">
        <f>IF($R561=BN$17,BO561,0)</f>
        <v>0</v>
      </c>
      <c r="BR561" s="173">
        <v>0</v>
      </c>
      <c r="BS561" s="175">
        <f>100*BR561/$AI561</f>
        <v>0</v>
      </c>
      <c r="BT561" s="173">
        <f>IF(BS561&gt;$AI$8,1,0)</f>
        <v>0</v>
      </c>
      <c r="BU561" s="175">
        <f>IF($R561=BR$17,BS561,0)</f>
        <v>0</v>
      </c>
      <c r="BV561" s="173">
        <v>0</v>
      </c>
      <c r="BW561" s="175">
        <f>100*BV561/$AI561</f>
        <v>0</v>
      </c>
      <c r="BX561" s="173">
        <f>IF(BW561&gt;$AI$8,1,0)</f>
        <v>0</v>
      </c>
      <c r="BY561" s="175">
        <f>IF($R561=BV$17,BW561,0)</f>
        <v>0</v>
      </c>
      <c r="BZ561" s="173">
        <v>0</v>
      </c>
      <c r="CA561" s="175">
        <f>100*BZ561/$AI561</f>
        <v>0</v>
      </c>
      <c r="CB561" s="173">
        <f>IF(CA561&gt;$AI$8,1,0)</f>
        <v>0</v>
      </c>
      <c r="CC561" s="175">
        <f>IF($R561=BZ$17,CA561,0)</f>
        <v>0</v>
      </c>
      <c r="CD561" s="173">
        <v>0</v>
      </c>
      <c r="CE561" s="175">
        <f>100*CD561/$AI561</f>
        <v>0</v>
      </c>
      <c r="CF561" s="173">
        <f>IF(CE561&gt;$AI$8,1,0)</f>
        <v>0</v>
      </c>
      <c r="CG561" s="175">
        <f>IF($R561=CD$17,CE561,0)</f>
        <v>0</v>
      </c>
      <c r="CH561" s="173">
        <v>0</v>
      </c>
      <c r="CI561" s="175">
        <f>100*CH561/$AI561</f>
        <v>0</v>
      </c>
      <c r="CJ561" s="173">
        <f>IF(CI561&gt;$AI$8,1,0)</f>
        <v>0</v>
      </c>
      <c r="CK561" s="175">
        <f>IF($R561=CH$17,CI561,0)</f>
        <v>0</v>
      </c>
      <c r="CL561" s="173">
        <v>202</v>
      </c>
      <c r="CM561" s="173">
        <v>0</v>
      </c>
      <c r="CN561" s="176"/>
    </row>
    <row r="562" ht="15.75" customHeight="1">
      <c r="A562" t="s" s="179">
        <v>3522</v>
      </c>
      <c r="B562" t="s" s="180">
        <v>160</v>
      </c>
      <c r="C562" t="s" s="180">
        <v>720</v>
      </c>
      <c r="D562" t="s" s="181">
        <v>162</v>
      </c>
      <c r="E562" t="s" s="188">
        <v>79</v>
      </c>
      <c r="F562" t="s" s="146">
        <v>80</v>
      </c>
      <c r="G562" t="s" s="146">
        <v>366</v>
      </c>
      <c r="H562" t="s" s="146">
        <v>721</v>
      </c>
      <c r="I562" t="s" s="146">
        <v>49</v>
      </c>
      <c r="J562" t="s" s="146">
        <v>56</v>
      </c>
      <c r="K562" t="s" s="183">
        <f>_xlfn.IFS(Q562=0,O562,T562=1,R562,U562=1,AA562)</f>
        <v>27</v>
      </c>
      <c r="L562" s="189">
        <f>_xlfn.IFS(Q562=0,P562,T562=1,S562,U562=1,AB562)</f>
        <v>40.0117461217546</v>
      </c>
      <c r="M562" t="s" s="146">
        <f>IF(O562="Lab","over","under")</f>
        <v>3307</v>
      </c>
      <c r="N562" s="138"/>
      <c r="O562" t="s" s="184">
        <v>27</v>
      </c>
      <c r="P562" s="147">
        <f>AM562</f>
        <v>40.0117461217546</v>
      </c>
      <c r="Q562" s="145">
        <f>T562+U562+V562</f>
        <v>0</v>
      </c>
      <c r="R562" t="s" s="185">
        <v>28</v>
      </c>
      <c r="S562" s="147">
        <f>AS562</f>
        <v>35.3274737737454</v>
      </c>
      <c r="T562" s="138"/>
      <c r="U562" s="138"/>
      <c r="V562" s="138"/>
      <c r="W562" s="138"/>
      <c r="X562" t="s" s="146">
        <f>IF($A562=Y562,"ok","bad")</f>
        <v>2430</v>
      </c>
      <c r="Y562" t="s" s="146">
        <v>3522</v>
      </c>
      <c r="Z562" t="s" s="146">
        <v>720</v>
      </c>
      <c r="AA562" t="s" s="186">
        <v>29</v>
      </c>
      <c r="AB562" s="141">
        <f>100*AC562</f>
        <v>8.878447899999999</v>
      </c>
      <c r="AC562" s="190">
        <v>0.088784479</v>
      </c>
      <c r="AD562" t="s" s="187">
        <v>2365</v>
      </c>
      <c r="AE562" s="141">
        <v>8.4025274</v>
      </c>
      <c r="AF562" s="190">
        <v>0.084025274</v>
      </c>
      <c r="AG562" s="138"/>
      <c r="AH562" s="145">
        <v>74889</v>
      </c>
      <c r="AI562" s="145">
        <v>49378</v>
      </c>
      <c r="AJ562" s="145">
        <v>159</v>
      </c>
      <c r="AK562" s="145">
        <v>2313</v>
      </c>
      <c r="AL562" s="145">
        <v>19757</v>
      </c>
      <c r="AM562" s="148">
        <f>100*AL562/$AI562</f>
        <v>40.0117461217546</v>
      </c>
      <c r="AN562" s="145">
        <f>IF(AM562&gt;$AI$8,1,0)</f>
        <v>0</v>
      </c>
      <c r="AO562" s="148">
        <f>IF($R562=AL$17,AM562,0)</f>
        <v>0</v>
      </c>
      <c r="AP562" s="145">
        <v>17444</v>
      </c>
      <c r="AQ562" s="148">
        <f>100*AP562/$AI562</f>
        <v>35.3274737737454</v>
      </c>
      <c r="AR562" s="145">
        <f>IF(AQ562&gt;$AI$8,1,0)</f>
        <v>0</v>
      </c>
      <c r="AS562" s="148">
        <f>IF($R562=AP$17,AQ562,0)</f>
        <v>35.3274737737454</v>
      </c>
      <c r="AT562" s="145">
        <v>4384</v>
      </c>
      <c r="AU562" s="148">
        <f>100*AT562/$AI562</f>
        <v>8.878447891773661</v>
      </c>
      <c r="AV562" s="145">
        <f>IF(AU562&gt;$AI$8,1,0)</f>
        <v>0</v>
      </c>
      <c r="AW562" s="148">
        <f>IF($R562=AT$17,AU562,0)</f>
        <v>0</v>
      </c>
      <c r="AX562" s="145">
        <v>4149</v>
      </c>
      <c r="AY562" s="148">
        <f>100*AX562/$AI562</f>
        <v>8.402527441370649</v>
      </c>
      <c r="AZ562" s="145">
        <f>IF(AY562&gt;$AI$8,1,0)</f>
        <v>0</v>
      </c>
      <c r="BA562" s="148">
        <f>IF($R562=AX$17,AY562,0)</f>
        <v>0</v>
      </c>
      <c r="BB562" s="145">
        <v>2859</v>
      </c>
      <c r="BC562" s="148">
        <f>100*BB562/$AI562</f>
        <v>5.790027947669</v>
      </c>
      <c r="BD562" s="145">
        <f>IF(BC562&gt;$AI$8,1,0)</f>
        <v>0</v>
      </c>
      <c r="BE562" s="148">
        <f>IF($R562=BB$17,BC562,0)</f>
        <v>0</v>
      </c>
      <c r="BF562" s="145">
        <v>0</v>
      </c>
      <c r="BG562" s="148">
        <f>100*BF562/$AI562</f>
        <v>0</v>
      </c>
      <c r="BH562" s="145">
        <f>IF(BG562&gt;$AI$8,1,0)</f>
        <v>0</v>
      </c>
      <c r="BI562" s="148">
        <f>IF($R562=BF$17,BG562,0)</f>
        <v>0</v>
      </c>
      <c r="BJ562" s="145">
        <v>0</v>
      </c>
      <c r="BK562" s="148">
        <f>100*BJ562/$AI562</f>
        <v>0</v>
      </c>
      <c r="BL562" s="145">
        <f>IF(BK562&gt;$AI$8,1,0)</f>
        <v>0</v>
      </c>
      <c r="BM562" s="148">
        <f>IF($R562=BJ$17,BK562,0)</f>
        <v>0</v>
      </c>
      <c r="BN562" s="145">
        <v>0</v>
      </c>
      <c r="BO562" s="148">
        <f>100*BN562/$AI562</f>
        <v>0</v>
      </c>
      <c r="BP562" s="145">
        <f>IF(BO562&gt;$AI$8,1,0)</f>
        <v>0</v>
      </c>
      <c r="BQ562" s="148">
        <f>IF($R562=BN$17,BO562,0)</f>
        <v>0</v>
      </c>
      <c r="BR562" s="145">
        <v>0</v>
      </c>
      <c r="BS562" s="148">
        <f>100*BR562/$AI562</f>
        <v>0</v>
      </c>
      <c r="BT562" s="145">
        <f>IF(BS562&gt;$AI$8,1,0)</f>
        <v>0</v>
      </c>
      <c r="BU562" s="148">
        <f>IF($R562=BR$17,BS562,0)</f>
        <v>0</v>
      </c>
      <c r="BV562" s="145">
        <v>0</v>
      </c>
      <c r="BW562" s="148">
        <f>100*BV562/$AI562</f>
        <v>0</v>
      </c>
      <c r="BX562" s="145">
        <f>IF(BW562&gt;$AI$8,1,0)</f>
        <v>0</v>
      </c>
      <c r="BY562" s="148">
        <f>IF($R562=BV$17,BW562,0)</f>
        <v>0</v>
      </c>
      <c r="BZ562" s="145">
        <v>0</v>
      </c>
      <c r="CA562" s="148">
        <f>100*BZ562/$AI562</f>
        <v>0</v>
      </c>
      <c r="CB562" s="145">
        <f>IF(CA562&gt;$AI$8,1,0)</f>
        <v>0</v>
      </c>
      <c r="CC562" s="148">
        <f>IF($R562=BZ$17,CA562,0)</f>
        <v>0</v>
      </c>
      <c r="CD562" s="145">
        <v>0</v>
      </c>
      <c r="CE562" s="148">
        <f>100*CD562/$AI562</f>
        <v>0</v>
      </c>
      <c r="CF562" s="145">
        <f>IF(CE562&gt;$AI$8,1,0)</f>
        <v>0</v>
      </c>
      <c r="CG562" s="148">
        <f>IF($R562=CD$17,CE562,0)</f>
        <v>0</v>
      </c>
      <c r="CH562" s="145">
        <v>0</v>
      </c>
      <c r="CI562" s="148">
        <f>100*CH562/$AI562</f>
        <v>0</v>
      </c>
      <c r="CJ562" s="145">
        <f>IF(CI562&gt;$AI$8,1,0)</f>
        <v>0</v>
      </c>
      <c r="CK562" s="148">
        <f>IF($R562=CH$17,CI562,0)</f>
        <v>0</v>
      </c>
      <c r="CL562" s="145">
        <v>0</v>
      </c>
      <c r="CM562" s="145">
        <v>0</v>
      </c>
      <c r="CN562" s="149"/>
    </row>
    <row r="563" ht="15.75" customHeight="1">
      <c r="A563" t="s" s="179">
        <v>3523</v>
      </c>
      <c r="B563" t="s" s="180">
        <v>183</v>
      </c>
      <c r="C563" t="s" s="180">
        <v>1978</v>
      </c>
      <c r="D563" t="s" s="181">
        <v>186</v>
      </c>
      <c r="E563" t="s" s="182">
        <v>79</v>
      </c>
      <c r="F563" t="s" s="130">
        <v>46</v>
      </c>
      <c r="G563" t="s" s="130">
        <v>1979</v>
      </c>
      <c r="H563" t="s" s="130">
        <v>1525</v>
      </c>
      <c r="I563" t="s" s="130">
        <v>64</v>
      </c>
      <c r="J563" t="s" s="130">
        <v>203</v>
      </c>
      <c r="K563" t="s" s="183">
        <f>O563</f>
        <v>29</v>
      </c>
      <c r="L563" s="189">
        <f>P563</f>
        <v>56.6164219010346</v>
      </c>
      <c r="M563" t="s" s="130">
        <f>IF(O563="Lab","over","under")</f>
        <v>3307</v>
      </c>
      <c r="N563" s="169"/>
      <c r="O563" t="s" s="184">
        <v>29</v>
      </c>
      <c r="P563" s="131">
        <f>AU563</f>
        <v>56.6164219010346</v>
      </c>
      <c r="Q563" s="173">
        <f>T563+U563+V563</f>
        <v>0</v>
      </c>
      <c r="R563" t="s" s="185">
        <v>27</v>
      </c>
      <c r="S563" s="131">
        <f>AO563</f>
        <v>18.1888634866509</v>
      </c>
      <c r="T563" s="169"/>
      <c r="U563" s="169"/>
      <c r="V563" s="169"/>
      <c r="W563" s="169"/>
      <c r="X563" t="s" s="130">
        <f>IF($A563=Y563,"ok","bad")</f>
        <v>2430</v>
      </c>
      <c r="Y563" t="s" s="130">
        <v>3523</v>
      </c>
      <c r="Z563" t="s" s="130">
        <v>1978</v>
      </c>
      <c r="AA563" t="s" s="186">
        <v>28</v>
      </c>
      <c r="AB563" s="125">
        <f>100*AC563</f>
        <v>10.0534739</v>
      </c>
      <c r="AC563" s="191">
        <v>0.100534739</v>
      </c>
      <c r="AD563" t="s" s="187">
        <v>2365</v>
      </c>
      <c r="AE563" s="125">
        <v>8.400821499999999</v>
      </c>
      <c r="AF563" s="191">
        <v>0.084008215</v>
      </c>
      <c r="AG563" s="169"/>
      <c r="AH563" s="173">
        <v>72739</v>
      </c>
      <c r="AI563" s="173">
        <v>51614</v>
      </c>
      <c r="AJ563" s="173">
        <v>203</v>
      </c>
      <c r="AK563" s="173">
        <v>19834</v>
      </c>
      <c r="AL563" s="173">
        <v>9388</v>
      </c>
      <c r="AM563" s="175">
        <f>100*AL563/$AI563</f>
        <v>18.1888634866509</v>
      </c>
      <c r="AN563" s="173">
        <f>IF(AM563&gt;$AI$8,1,0)</f>
        <v>0</v>
      </c>
      <c r="AO563" s="175">
        <f>IF($R563=AL$17,AM563,0)</f>
        <v>18.1888634866509</v>
      </c>
      <c r="AP563" s="173">
        <v>5189</v>
      </c>
      <c r="AQ563" s="175">
        <f>100*AP563/$AI563</f>
        <v>10.0534738636804</v>
      </c>
      <c r="AR563" s="173">
        <f>IF(AQ563&gt;$AI$8,1,0)</f>
        <v>0</v>
      </c>
      <c r="AS563" s="175">
        <f>IF($R563=AP$17,AQ563,0)</f>
        <v>0</v>
      </c>
      <c r="AT563" s="173">
        <v>29222</v>
      </c>
      <c r="AU563" s="175">
        <f>100*AT563/$AI563</f>
        <v>56.6164219010346</v>
      </c>
      <c r="AV563" s="173">
        <f>IF(AU563&gt;$AI$8,1,0)</f>
        <v>1</v>
      </c>
      <c r="AW563" s="175">
        <f>IF($R563=AT$17,AU563,0)</f>
        <v>0</v>
      </c>
      <c r="AX563" s="173">
        <v>4336</v>
      </c>
      <c r="AY563" s="175">
        <f>100*AX563/$AI563</f>
        <v>8.400821482543501</v>
      </c>
      <c r="AZ563" s="173">
        <f>IF(AY563&gt;$AI$8,1,0)</f>
        <v>0</v>
      </c>
      <c r="BA563" s="175">
        <f>IF($R563=AX$17,AY563,0)</f>
        <v>0</v>
      </c>
      <c r="BB563" s="173">
        <v>3272</v>
      </c>
      <c r="BC563" s="175">
        <f>100*BB563/$AI563</f>
        <v>6.33936528848762</v>
      </c>
      <c r="BD563" s="173">
        <f>IF(BC563&gt;$AI$8,1,0)</f>
        <v>0</v>
      </c>
      <c r="BE563" s="175">
        <f>IF($R563=BB$17,BC563,0)</f>
        <v>0</v>
      </c>
      <c r="BF563" s="173">
        <v>0</v>
      </c>
      <c r="BG563" s="175">
        <f>100*BF563/$AI563</f>
        <v>0</v>
      </c>
      <c r="BH563" s="173">
        <f>IF(BG563&gt;$AI$8,1,0)</f>
        <v>0</v>
      </c>
      <c r="BI563" s="175">
        <f>IF($R563=BF$17,BG563,0)</f>
        <v>0</v>
      </c>
      <c r="BJ563" s="173">
        <v>0</v>
      </c>
      <c r="BK563" s="175">
        <f>100*BJ563/$AI563</f>
        <v>0</v>
      </c>
      <c r="BL563" s="173">
        <f>IF(BK563&gt;$AI$8,1,0)</f>
        <v>0</v>
      </c>
      <c r="BM563" s="175">
        <f>IF($R563=BJ$17,BK563,0)</f>
        <v>0</v>
      </c>
      <c r="BN563" s="173">
        <v>0</v>
      </c>
      <c r="BO563" s="175">
        <f>100*BN563/$AI563</f>
        <v>0</v>
      </c>
      <c r="BP563" s="173">
        <f>IF(BO563&gt;$AI$8,1,0)</f>
        <v>0</v>
      </c>
      <c r="BQ563" s="175">
        <f>IF($R563=BN$17,BO563,0)</f>
        <v>0</v>
      </c>
      <c r="BR563" s="173">
        <v>0</v>
      </c>
      <c r="BS563" s="175">
        <f>100*BR563/$AI563</f>
        <v>0</v>
      </c>
      <c r="BT563" s="173">
        <f>IF(BS563&gt;$AI$8,1,0)</f>
        <v>0</v>
      </c>
      <c r="BU563" s="175">
        <f>IF($R563=BR$17,BS563,0)</f>
        <v>0</v>
      </c>
      <c r="BV563" s="173">
        <v>0</v>
      </c>
      <c r="BW563" s="175">
        <f>100*BV563/$AI563</f>
        <v>0</v>
      </c>
      <c r="BX563" s="173">
        <f>IF(BW563&gt;$AI$8,1,0)</f>
        <v>0</v>
      </c>
      <c r="BY563" s="175">
        <f>IF($R563=BV$17,BW563,0)</f>
        <v>0</v>
      </c>
      <c r="BZ563" s="173">
        <v>0</v>
      </c>
      <c r="CA563" s="175">
        <f>100*BZ563/$AI563</f>
        <v>0</v>
      </c>
      <c r="CB563" s="173">
        <f>IF(CA563&gt;$AI$8,1,0)</f>
        <v>0</v>
      </c>
      <c r="CC563" s="175">
        <f>IF($R563=BZ$17,CA563,0)</f>
        <v>0</v>
      </c>
      <c r="CD563" s="173">
        <v>0</v>
      </c>
      <c r="CE563" s="175">
        <f>100*CD563/$AI563</f>
        <v>0</v>
      </c>
      <c r="CF563" s="173">
        <f>IF(CE563&gt;$AI$8,1,0)</f>
        <v>0</v>
      </c>
      <c r="CG563" s="175">
        <f>IF($R563=CD$17,CE563,0)</f>
        <v>0</v>
      </c>
      <c r="CH563" s="173">
        <v>0</v>
      </c>
      <c r="CI563" s="175">
        <f>100*CH563/$AI563</f>
        <v>0</v>
      </c>
      <c r="CJ563" s="173">
        <f>IF(CI563&gt;$AI$8,1,0)</f>
        <v>0</v>
      </c>
      <c r="CK563" s="175">
        <f>IF($R563=CH$17,CI563,0)</f>
        <v>0</v>
      </c>
      <c r="CL563" s="173">
        <v>333</v>
      </c>
      <c r="CM563" s="173">
        <v>0</v>
      </c>
      <c r="CN563" s="176"/>
    </row>
    <row r="564" ht="15.75" customHeight="1">
      <c r="A564" t="s" s="179">
        <v>3524</v>
      </c>
      <c r="B564" t="s" s="180">
        <v>101</v>
      </c>
      <c r="C564" t="s" s="180">
        <v>127</v>
      </c>
      <c r="D564" t="s" s="181">
        <v>104</v>
      </c>
      <c r="E564" t="s" s="188">
        <v>79</v>
      </c>
      <c r="F564" t="s" s="146">
        <v>46</v>
      </c>
      <c r="G564" t="s" s="146">
        <v>129</v>
      </c>
      <c r="H564" t="s" s="146">
        <v>130</v>
      </c>
      <c r="I564" t="s" s="146">
        <v>49</v>
      </c>
      <c r="J564" t="s" s="146">
        <v>3525</v>
      </c>
      <c r="K564" t="s" s="183">
        <f>_xlfn.IFS(Q564=0,O564,T564=1,R564,U564=1,AA564)</f>
        <v>2365</v>
      </c>
      <c r="L564" s="189">
        <f>_xlfn.IFS(Q564=0,P564,T564=1,S564,U564=1,AB564)</f>
        <v>42.7812045534326</v>
      </c>
      <c r="M564" t="s" s="146">
        <f>IF(O564="Lab","over","under")</f>
        <v>3307</v>
      </c>
      <c r="N564" s="138"/>
      <c r="O564" t="s" s="184">
        <v>2365</v>
      </c>
      <c r="P564" s="147">
        <f>AY564</f>
        <v>42.7812045534326</v>
      </c>
      <c r="Q564" s="145">
        <f>T564+U564+V564</f>
        <v>0</v>
      </c>
      <c r="R564" t="s" s="185">
        <v>28</v>
      </c>
      <c r="S564" s="147">
        <f>AS564</f>
        <v>28.9704628654531</v>
      </c>
      <c r="T564" s="138"/>
      <c r="U564" s="138"/>
      <c r="V564" s="138"/>
      <c r="W564" s="138"/>
      <c r="X564" t="s" s="146">
        <f>IF($A564=Y564,"ok","bad")</f>
        <v>2430</v>
      </c>
      <c r="Y564" t="s" s="146">
        <v>3524</v>
      </c>
      <c r="Z564" t="s" s="146">
        <v>127</v>
      </c>
      <c r="AA564" t="s" s="186">
        <v>3526</v>
      </c>
      <c r="AB564" s="141">
        <f>100*AC564</f>
        <v>15.7364224</v>
      </c>
      <c r="AC564" s="190">
        <v>0.157364224</v>
      </c>
      <c r="AD564" t="s" s="187">
        <v>27</v>
      </c>
      <c r="AE564" s="141">
        <v>8.201695000000001</v>
      </c>
      <c r="AF564" s="190">
        <v>0.08201695000000001</v>
      </c>
      <c r="AG564" s="138"/>
      <c r="AH564" s="145">
        <v>68929</v>
      </c>
      <c r="AI564" s="145">
        <v>39882</v>
      </c>
      <c r="AJ564" s="145">
        <v>102</v>
      </c>
      <c r="AK564" s="145">
        <v>5508</v>
      </c>
      <c r="AL564" s="145">
        <v>3271</v>
      </c>
      <c r="AM564" s="148">
        <f>100*AL564/$AI564</f>
        <v>8.201695000250741</v>
      </c>
      <c r="AN564" s="145">
        <f>IF(AM564&gt;$AI$8,1,0)</f>
        <v>0</v>
      </c>
      <c r="AO564" s="148">
        <f>IF($R564=AL$17,AM564,0)</f>
        <v>0</v>
      </c>
      <c r="AP564" s="145">
        <v>11554</v>
      </c>
      <c r="AQ564" s="148">
        <f>100*AP564/$AI564</f>
        <v>28.9704628654531</v>
      </c>
      <c r="AR564" s="145">
        <f>IF(AQ564&gt;$AI$8,1,0)</f>
        <v>0</v>
      </c>
      <c r="AS564" s="148">
        <f>IF($R564=AP$17,AQ564,0)</f>
        <v>28.9704628654531</v>
      </c>
      <c r="AT564" s="145">
        <v>619</v>
      </c>
      <c r="AU564" s="148">
        <f>100*AT564/$AI564</f>
        <v>1.55207863196429</v>
      </c>
      <c r="AV564" s="145">
        <f>IF(AU564&gt;$AI$8,1,0)</f>
        <v>0</v>
      </c>
      <c r="AW564" s="148">
        <f>IF($R564=AT$17,AU564,0)</f>
        <v>0</v>
      </c>
      <c r="AX564" s="145">
        <v>17062</v>
      </c>
      <c r="AY564" s="148">
        <f>100*AX564/$AI564</f>
        <v>42.7812045534326</v>
      </c>
      <c r="AZ564" s="145">
        <f>IF(AY564&gt;$AI$8,1,0)</f>
        <v>0</v>
      </c>
      <c r="BA564" s="148">
        <f>IF($R564=AX$17,AY564,0)</f>
        <v>0</v>
      </c>
      <c r="BB564" s="145">
        <v>1100</v>
      </c>
      <c r="BC564" s="148">
        <f>100*BB564/$AI564</f>
        <v>2.75813650268291</v>
      </c>
      <c r="BD564" s="145">
        <f>IF(BC564&gt;$AI$8,1,0)</f>
        <v>0</v>
      </c>
      <c r="BE564" s="148">
        <f>IF($R564=BB$17,BC564,0)</f>
        <v>0</v>
      </c>
      <c r="BF564" s="145">
        <v>0</v>
      </c>
      <c r="BG564" s="148">
        <f>100*BF564/$AI564</f>
        <v>0</v>
      </c>
      <c r="BH564" s="145">
        <f>IF(BG564&gt;$AI$8,1,0)</f>
        <v>0</v>
      </c>
      <c r="BI564" s="148">
        <f>IF($R564=BF$17,BG564,0)</f>
        <v>0</v>
      </c>
      <c r="BJ564" s="145">
        <v>0</v>
      </c>
      <c r="BK564" s="148">
        <f>100*BJ564/$AI564</f>
        <v>0</v>
      </c>
      <c r="BL564" s="145">
        <f>IF(BK564&gt;$AI$8,1,0)</f>
        <v>0</v>
      </c>
      <c r="BM564" s="148">
        <f>IF($R564=BJ$17,BK564,0)</f>
        <v>0</v>
      </c>
      <c r="BN564" s="145">
        <v>0</v>
      </c>
      <c r="BO564" s="148">
        <f>100*BN564/$AI564</f>
        <v>0</v>
      </c>
      <c r="BP564" s="145">
        <f>IF(BO564&gt;$AI$8,1,0)</f>
        <v>0</v>
      </c>
      <c r="BQ564" s="148">
        <f>IF($R564=BN$17,BO564,0)</f>
        <v>0</v>
      </c>
      <c r="BR564" s="145">
        <v>0</v>
      </c>
      <c r="BS564" s="148">
        <f>100*BR564/$AI564</f>
        <v>0</v>
      </c>
      <c r="BT564" s="145">
        <f>IF(BS564&gt;$AI$8,1,0)</f>
        <v>0</v>
      </c>
      <c r="BU564" s="148">
        <f>IF($R564=BR$17,BS564,0)</f>
        <v>0</v>
      </c>
      <c r="BV564" s="145">
        <v>0</v>
      </c>
      <c r="BW564" s="148">
        <f>100*BV564/$AI564</f>
        <v>0</v>
      </c>
      <c r="BX564" s="145">
        <f>IF(BW564&gt;$AI$8,1,0)</f>
        <v>0</v>
      </c>
      <c r="BY564" s="148">
        <f>IF($R564=BV$17,BW564,0)</f>
        <v>0</v>
      </c>
      <c r="BZ564" s="145">
        <v>0</v>
      </c>
      <c r="CA564" s="148">
        <f>100*BZ564/$AI564</f>
        <v>0</v>
      </c>
      <c r="CB564" s="145">
        <f>IF(CA564&gt;$AI$8,1,0)</f>
        <v>0</v>
      </c>
      <c r="CC564" s="148">
        <f>IF($R564=BZ$17,CA564,0)</f>
        <v>0</v>
      </c>
      <c r="CD564" s="145">
        <v>0</v>
      </c>
      <c r="CE564" s="148">
        <f>100*CD564/$AI564</f>
        <v>0</v>
      </c>
      <c r="CF564" s="145">
        <f>IF(CE564&gt;$AI$8,1,0)</f>
        <v>0</v>
      </c>
      <c r="CG564" s="148">
        <f>IF($R564=CD$17,CE564,0)</f>
        <v>0</v>
      </c>
      <c r="CH564" s="145">
        <v>0</v>
      </c>
      <c r="CI564" s="148">
        <f>100*CH564/$AI564</f>
        <v>0</v>
      </c>
      <c r="CJ564" s="145">
        <f>IF(CI564&gt;$AI$8,1,0)</f>
        <v>0</v>
      </c>
      <c r="CK564" s="148">
        <f>IF($R564=CH$17,CI564,0)</f>
        <v>0</v>
      </c>
      <c r="CL564" s="145">
        <v>111</v>
      </c>
      <c r="CM564" s="145">
        <v>0</v>
      </c>
      <c r="CN564" s="149"/>
    </row>
    <row r="565" ht="15.75" customHeight="1">
      <c r="A565" t="s" s="179">
        <v>3527</v>
      </c>
      <c r="B565" t="s" s="180">
        <v>183</v>
      </c>
      <c r="C565" t="s" s="180">
        <v>1413</v>
      </c>
      <c r="D565" t="s" s="181">
        <v>186</v>
      </c>
      <c r="E565" t="s" s="182">
        <v>79</v>
      </c>
      <c r="F565" t="s" s="130">
        <v>46</v>
      </c>
      <c r="G565" t="s" s="130">
        <v>1851</v>
      </c>
      <c r="H565" t="s" s="130">
        <v>1683</v>
      </c>
      <c r="I565" t="s" s="130">
        <v>49</v>
      </c>
      <c r="J565" t="s" s="130">
        <v>56</v>
      </c>
      <c r="K565" t="s" s="183">
        <f>_xlfn.IFS(Q565=0,O565,T565=1,R565,U565=1,AA565)</f>
        <v>27</v>
      </c>
      <c r="L565" s="189">
        <f>_xlfn.IFS(Q565=0,P565,T565=1,S565,U565=1,AB565)</f>
        <v>34.0823441687995</v>
      </c>
      <c r="M565" t="s" s="130">
        <f>IF(O565="Lab","over","under")</f>
        <v>3307</v>
      </c>
      <c r="N565" s="169"/>
      <c r="O565" t="s" s="184">
        <v>27</v>
      </c>
      <c r="P565" s="131">
        <f>AM565</f>
        <v>34.0823441687995</v>
      </c>
      <c r="Q565" s="173">
        <f>T565+U565+V565</f>
        <v>0</v>
      </c>
      <c r="R565" t="s" s="185">
        <v>28</v>
      </c>
      <c r="S565" s="131">
        <f>AS565</f>
        <v>31.4201648495597</v>
      </c>
      <c r="T565" s="169"/>
      <c r="U565" s="169"/>
      <c r="V565" s="169"/>
      <c r="W565" s="169"/>
      <c r="X565" t="s" s="130">
        <f>IF($A565=Y565,"ok","bad")</f>
        <v>2430</v>
      </c>
      <c r="Y565" t="s" s="130">
        <v>3527</v>
      </c>
      <c r="Z565" t="s" s="130">
        <v>1413</v>
      </c>
      <c r="AA565" t="s" s="186">
        <v>2365</v>
      </c>
      <c r="AB565" s="125">
        <f>100*AC565</f>
        <v>17.3192801</v>
      </c>
      <c r="AC565" s="191">
        <v>0.173192801</v>
      </c>
      <c r="AD565" t="s" s="187">
        <v>29</v>
      </c>
      <c r="AE565" s="125">
        <v>8.1981419</v>
      </c>
      <c r="AF565" s="191">
        <v>0.081981419</v>
      </c>
      <c r="AG565" s="169"/>
      <c r="AH565" s="173">
        <v>75457</v>
      </c>
      <c r="AI565" s="173">
        <v>49621</v>
      </c>
      <c r="AJ565" s="173">
        <v>179</v>
      </c>
      <c r="AK565" s="173">
        <v>1321</v>
      </c>
      <c r="AL565" s="173">
        <v>16912</v>
      </c>
      <c r="AM565" s="175">
        <f>100*AL565/$AI565</f>
        <v>34.0823441687995</v>
      </c>
      <c r="AN565" s="173">
        <f>IF(AM565&gt;$AI$8,1,0)</f>
        <v>0</v>
      </c>
      <c r="AO565" s="175">
        <f>IF($R565=AL$17,AM565,0)</f>
        <v>0</v>
      </c>
      <c r="AP565" s="173">
        <v>15591</v>
      </c>
      <c r="AQ565" s="175">
        <f>100*AP565/$AI565</f>
        <v>31.4201648495597</v>
      </c>
      <c r="AR565" s="173">
        <f>IF(AQ565&gt;$AI$8,1,0)</f>
        <v>0</v>
      </c>
      <c r="AS565" s="175">
        <f>IF($R565=AP$17,AQ565,0)</f>
        <v>31.4201648495597</v>
      </c>
      <c r="AT565" s="173">
        <v>4068</v>
      </c>
      <c r="AU565" s="175">
        <f>100*AT565/$AI565</f>
        <v>8.19814191572117</v>
      </c>
      <c r="AV565" s="173">
        <f>IF(AU565&gt;$AI$8,1,0)</f>
        <v>0</v>
      </c>
      <c r="AW565" s="175">
        <f>IF($R565=AT$17,AU565,0)</f>
        <v>0</v>
      </c>
      <c r="AX565" s="173">
        <v>8594</v>
      </c>
      <c r="AY565" s="175">
        <f>100*AX565/$AI565</f>
        <v>17.3192801434876</v>
      </c>
      <c r="AZ565" s="173">
        <f>IF(AY565&gt;$AI$8,1,0)</f>
        <v>0</v>
      </c>
      <c r="BA565" s="175">
        <f>IF($R565=AX$17,AY565,0)</f>
        <v>0</v>
      </c>
      <c r="BB565" s="173">
        <v>2584</v>
      </c>
      <c r="BC565" s="175">
        <f>100*BB565/$AI565</f>
        <v>5.20747264263114</v>
      </c>
      <c r="BD565" s="173">
        <f>IF(BC565&gt;$AI$8,1,0)</f>
        <v>0</v>
      </c>
      <c r="BE565" s="175">
        <f>IF($R565=BB$17,BC565,0)</f>
        <v>0</v>
      </c>
      <c r="BF565" s="173">
        <v>0</v>
      </c>
      <c r="BG565" s="175">
        <f>100*BF565/$AI565</f>
        <v>0</v>
      </c>
      <c r="BH565" s="173">
        <f>IF(BG565&gt;$AI$8,1,0)</f>
        <v>0</v>
      </c>
      <c r="BI565" s="175">
        <f>IF($R565=BF$17,BG565,0)</f>
        <v>0</v>
      </c>
      <c r="BJ565" s="173">
        <v>0</v>
      </c>
      <c r="BK565" s="175">
        <f>100*BJ565/$AI565</f>
        <v>0</v>
      </c>
      <c r="BL565" s="173">
        <f>IF(BK565&gt;$AI$8,1,0)</f>
        <v>0</v>
      </c>
      <c r="BM565" s="175">
        <f>IF($R565=BJ$17,BK565,0)</f>
        <v>0</v>
      </c>
      <c r="BN565" s="173">
        <v>0</v>
      </c>
      <c r="BO565" s="175">
        <f>100*BN565/$AI565</f>
        <v>0</v>
      </c>
      <c r="BP565" s="173">
        <f>IF(BO565&gt;$AI$8,1,0)</f>
        <v>0</v>
      </c>
      <c r="BQ565" s="175">
        <f>IF($R565=BN$17,BO565,0)</f>
        <v>0</v>
      </c>
      <c r="BR565" s="173">
        <v>0</v>
      </c>
      <c r="BS565" s="175">
        <f>100*BR565/$AI565</f>
        <v>0</v>
      </c>
      <c r="BT565" s="173">
        <f>IF(BS565&gt;$AI$8,1,0)</f>
        <v>0</v>
      </c>
      <c r="BU565" s="175">
        <f>IF($R565=BR$17,BS565,0)</f>
        <v>0</v>
      </c>
      <c r="BV565" s="173">
        <v>0</v>
      </c>
      <c r="BW565" s="175">
        <f>100*BV565/$AI565</f>
        <v>0</v>
      </c>
      <c r="BX565" s="173">
        <f>IF(BW565&gt;$AI$8,1,0)</f>
        <v>0</v>
      </c>
      <c r="BY565" s="175">
        <f>IF($R565=BV$17,BW565,0)</f>
        <v>0</v>
      </c>
      <c r="BZ565" s="173">
        <v>0</v>
      </c>
      <c r="CA565" s="175">
        <f>100*BZ565/$AI565</f>
        <v>0</v>
      </c>
      <c r="CB565" s="173">
        <f>IF(CA565&gt;$AI$8,1,0)</f>
        <v>0</v>
      </c>
      <c r="CC565" s="175">
        <f>IF($R565=BZ$17,CA565,0)</f>
        <v>0</v>
      </c>
      <c r="CD565" s="173">
        <v>0</v>
      </c>
      <c r="CE565" s="175">
        <f>100*CD565/$AI565</f>
        <v>0</v>
      </c>
      <c r="CF565" s="173">
        <f>IF(CE565&gt;$AI$8,1,0)</f>
        <v>0</v>
      </c>
      <c r="CG565" s="175">
        <f>IF($R565=CD$17,CE565,0)</f>
        <v>0</v>
      </c>
      <c r="CH565" s="173">
        <v>0</v>
      </c>
      <c r="CI565" s="175">
        <f>100*CH565/$AI565</f>
        <v>0</v>
      </c>
      <c r="CJ565" s="173">
        <f>IF(CI565&gt;$AI$8,1,0)</f>
        <v>0</v>
      </c>
      <c r="CK565" s="175">
        <f>IF($R565=CH$17,CI565,0)</f>
        <v>0</v>
      </c>
      <c r="CL565" s="173">
        <v>435</v>
      </c>
      <c r="CM565" s="173">
        <v>0</v>
      </c>
      <c r="CN565" s="176"/>
    </row>
    <row r="566" ht="15.75" customHeight="1">
      <c r="A566" t="s" s="179">
        <v>3528</v>
      </c>
      <c r="B566" t="s" s="180">
        <v>75</v>
      </c>
      <c r="C566" t="s" s="180">
        <v>1056</v>
      </c>
      <c r="D566" t="s" s="181">
        <v>78</v>
      </c>
      <c r="E566" t="s" s="188">
        <v>79</v>
      </c>
      <c r="F566" t="s" s="146">
        <v>46</v>
      </c>
      <c r="G566" t="s" s="146">
        <v>3529</v>
      </c>
      <c r="H566" t="s" s="146">
        <v>3530</v>
      </c>
      <c r="I566" t="s" s="146">
        <v>64</v>
      </c>
      <c r="J566" t="s" s="146">
        <v>1762</v>
      </c>
      <c r="K566" t="s" s="183">
        <f>_xlfn.IFS(Q566=0,O566,T566=1,R566,U566=1,AA566)</f>
        <v>29</v>
      </c>
      <c r="L566" s="189">
        <f>_xlfn.IFS(Q566=0,P566,T566=1,S566,U566=1,AB566)</f>
        <v>47.4945127759142</v>
      </c>
      <c r="M566" t="s" s="146">
        <f>IF(O566="Lab","over","under")</f>
        <v>3307</v>
      </c>
      <c r="N566" s="138"/>
      <c r="O566" t="s" s="184">
        <v>29</v>
      </c>
      <c r="P566" s="147">
        <f>AU566</f>
        <v>47.4945127759142</v>
      </c>
      <c r="Q566" s="145">
        <f>T566+U566+V566</f>
        <v>0</v>
      </c>
      <c r="R566" t="s" s="185">
        <v>27</v>
      </c>
      <c r="S566" s="147">
        <f>AO566</f>
        <v>30.0409988818487</v>
      </c>
      <c r="T566" s="138"/>
      <c r="U566" s="138"/>
      <c r="V566" s="138"/>
      <c r="W566" s="138"/>
      <c r="X566" t="s" s="146">
        <f>IF($A566=Y566,"ok","bad")</f>
        <v>2430</v>
      </c>
      <c r="Y566" t="s" s="146">
        <v>3528</v>
      </c>
      <c r="Z566" t="s" s="146">
        <v>1056</v>
      </c>
      <c r="AA566" t="s" s="186">
        <v>2365</v>
      </c>
      <c r="AB566" s="141">
        <f>100*AC566</f>
        <v>9.1005094</v>
      </c>
      <c r="AC566" s="190">
        <v>0.09100509399999999</v>
      </c>
      <c r="AD566" t="s" s="187">
        <v>28</v>
      </c>
      <c r="AE566" s="141">
        <v>8.139727499999999</v>
      </c>
      <c r="AF566" s="190">
        <v>0.08139727500000001</v>
      </c>
      <c r="AG566" s="138"/>
      <c r="AH566" s="145">
        <v>70662</v>
      </c>
      <c r="AI566" s="145">
        <v>48294</v>
      </c>
      <c r="AJ566" s="145">
        <v>162</v>
      </c>
      <c r="AK566" s="145">
        <v>8429</v>
      </c>
      <c r="AL566" s="145">
        <v>14508</v>
      </c>
      <c r="AM566" s="148">
        <f>100*AL566/$AI566</f>
        <v>30.0409988818487</v>
      </c>
      <c r="AN566" s="145">
        <f>IF(AM566&gt;$AI$8,1,0)</f>
        <v>0</v>
      </c>
      <c r="AO566" s="148">
        <f>IF($R566=AL$17,AM566,0)</f>
        <v>30.0409988818487</v>
      </c>
      <c r="AP566" s="145">
        <v>3931</v>
      </c>
      <c r="AQ566" s="148">
        <f>100*AP566/$AI566</f>
        <v>8.13972750238125</v>
      </c>
      <c r="AR566" s="145">
        <f>IF(AQ566&gt;$AI$8,1,0)</f>
        <v>0</v>
      </c>
      <c r="AS566" s="148">
        <f>IF($R566=AP$17,AQ566,0)</f>
        <v>0</v>
      </c>
      <c r="AT566" s="145">
        <v>22937</v>
      </c>
      <c r="AU566" s="148">
        <f>100*AT566/$AI566</f>
        <v>47.4945127759142</v>
      </c>
      <c r="AV566" s="145">
        <f>IF(AU566&gt;$AI$8,1,0)</f>
        <v>0</v>
      </c>
      <c r="AW566" s="148">
        <f>IF($R566=AT$17,AU566,0)</f>
        <v>0</v>
      </c>
      <c r="AX566" s="145">
        <v>4395</v>
      </c>
      <c r="AY566" s="148">
        <f>100*AX566/$AI566</f>
        <v>9.10050938004721</v>
      </c>
      <c r="AZ566" s="145">
        <f>IF(AY566&gt;$AI$8,1,0)</f>
        <v>0</v>
      </c>
      <c r="BA566" s="148">
        <f>IF($R566=AX$17,AY566,0)</f>
        <v>0</v>
      </c>
      <c r="BB566" s="145">
        <v>2268</v>
      </c>
      <c r="BC566" s="148">
        <f>100*BB566/$AI566</f>
        <v>4.69623555721208</v>
      </c>
      <c r="BD566" s="145">
        <f>IF(BC566&gt;$AI$8,1,0)</f>
        <v>0</v>
      </c>
      <c r="BE566" s="148">
        <f>IF($R566=BB$17,BC566,0)</f>
        <v>0</v>
      </c>
      <c r="BF566" s="145">
        <v>0</v>
      </c>
      <c r="BG566" s="148">
        <f>100*BF566/$AI566</f>
        <v>0</v>
      </c>
      <c r="BH566" s="145">
        <f>IF(BG566&gt;$AI$8,1,0)</f>
        <v>0</v>
      </c>
      <c r="BI566" s="148">
        <f>IF($R566=BF$17,BG566,0)</f>
        <v>0</v>
      </c>
      <c r="BJ566" s="145">
        <v>0</v>
      </c>
      <c r="BK566" s="148">
        <f>100*BJ566/$AI566</f>
        <v>0</v>
      </c>
      <c r="BL566" s="145">
        <f>IF(BK566&gt;$AI$8,1,0)</f>
        <v>0</v>
      </c>
      <c r="BM566" s="148">
        <f>IF($R566=BJ$17,BK566,0)</f>
        <v>0</v>
      </c>
      <c r="BN566" s="145">
        <v>0</v>
      </c>
      <c r="BO566" s="148">
        <f>100*BN566/$AI566</f>
        <v>0</v>
      </c>
      <c r="BP566" s="145">
        <f>IF(BO566&gt;$AI$8,1,0)</f>
        <v>0</v>
      </c>
      <c r="BQ566" s="148">
        <f>IF($R566=BN$17,BO566,0)</f>
        <v>0</v>
      </c>
      <c r="BR566" s="145">
        <v>0</v>
      </c>
      <c r="BS566" s="148">
        <f>100*BR566/$AI566</f>
        <v>0</v>
      </c>
      <c r="BT566" s="145">
        <f>IF(BS566&gt;$AI$8,1,0)</f>
        <v>0</v>
      </c>
      <c r="BU566" s="148">
        <f>IF($R566=BR$17,BS566,0)</f>
        <v>0</v>
      </c>
      <c r="BV566" s="145">
        <v>0</v>
      </c>
      <c r="BW566" s="148">
        <f>100*BV566/$AI566</f>
        <v>0</v>
      </c>
      <c r="BX566" s="145">
        <f>IF(BW566&gt;$AI$8,1,0)</f>
        <v>0</v>
      </c>
      <c r="BY566" s="148">
        <f>IF($R566=BV$17,BW566,0)</f>
        <v>0</v>
      </c>
      <c r="BZ566" s="145">
        <v>0</v>
      </c>
      <c r="CA566" s="148">
        <f>100*BZ566/$AI566</f>
        <v>0</v>
      </c>
      <c r="CB566" s="145">
        <f>IF(CA566&gt;$AI$8,1,0)</f>
        <v>0</v>
      </c>
      <c r="CC566" s="148">
        <f>IF($R566=BZ$17,CA566,0)</f>
        <v>0</v>
      </c>
      <c r="CD566" s="145">
        <v>0</v>
      </c>
      <c r="CE566" s="148">
        <f>100*CD566/$AI566</f>
        <v>0</v>
      </c>
      <c r="CF566" s="145">
        <f>IF(CE566&gt;$AI$8,1,0)</f>
        <v>0</v>
      </c>
      <c r="CG566" s="148">
        <f>IF($R566=CD$17,CE566,0)</f>
        <v>0</v>
      </c>
      <c r="CH566" s="145">
        <v>0</v>
      </c>
      <c r="CI566" s="148">
        <f>100*CH566/$AI566</f>
        <v>0</v>
      </c>
      <c r="CJ566" s="145">
        <f>IF(CI566&gt;$AI$8,1,0)</f>
        <v>0</v>
      </c>
      <c r="CK566" s="148">
        <f>IF($R566=CH$17,CI566,0)</f>
        <v>0</v>
      </c>
      <c r="CL566" s="145">
        <v>0</v>
      </c>
      <c r="CM566" s="145">
        <v>0</v>
      </c>
      <c r="CN566" s="149"/>
    </row>
    <row r="567" ht="15.75" customHeight="1">
      <c r="A567" t="s" s="179">
        <v>3531</v>
      </c>
      <c r="B567" t="s" s="180">
        <v>58</v>
      </c>
      <c r="C567" t="s" s="180">
        <v>3532</v>
      </c>
      <c r="D567" t="s" s="181">
        <v>60</v>
      </c>
      <c r="E567" t="s" s="182">
        <v>60</v>
      </c>
      <c r="F567" t="s" s="130">
        <v>46</v>
      </c>
      <c r="G567" t="s" s="130">
        <v>94</v>
      </c>
      <c r="H567" t="s" s="130">
        <v>3533</v>
      </c>
      <c r="I567" t="s" s="130">
        <v>49</v>
      </c>
      <c r="J567" t="s" s="130">
        <v>65</v>
      </c>
      <c r="K567" t="s" s="183">
        <f>_xlfn.IFS(Q567=0,O567,T567=1,R567,U567=1,AA567)</f>
        <v>32</v>
      </c>
      <c r="L567" s="189">
        <f>_xlfn.IFS(Q567=0,P567,T567=1,S567,U567=1,AB567)</f>
        <v>32.136873308416</v>
      </c>
      <c r="M567" t="s" s="130">
        <f>IF(O567="Lab","over","under")</f>
        <v>3307</v>
      </c>
      <c r="N567" s="169"/>
      <c r="O567" t="s" s="184">
        <v>32</v>
      </c>
      <c r="P567" s="131">
        <f>BG567</f>
        <v>32.136873308416</v>
      </c>
      <c r="Q567" s="173">
        <f>T567+U567+V567</f>
        <v>0</v>
      </c>
      <c r="R567" t="s" s="185">
        <v>27</v>
      </c>
      <c r="S567" s="131">
        <f>AO567</f>
        <v>29.9866821325772</v>
      </c>
      <c r="T567" s="169"/>
      <c r="U567" s="169"/>
      <c r="V567" s="169"/>
      <c r="W567" s="169"/>
      <c r="X567" t="s" s="130">
        <f>IF($A567=Y567,"ok","bad")</f>
        <v>2430</v>
      </c>
      <c r="Y567" t="s" s="130">
        <v>3531</v>
      </c>
      <c r="Z567" t="s" s="130">
        <v>3532</v>
      </c>
      <c r="AA567" t="s" s="186">
        <v>28</v>
      </c>
      <c r="AB567" s="125">
        <f>100*AC567</f>
        <v>17.7406882</v>
      </c>
      <c r="AC567" s="191">
        <v>0.177406882</v>
      </c>
      <c r="AD567" t="s" s="187">
        <v>29</v>
      </c>
      <c r="AE567" s="125">
        <v>8.1303433</v>
      </c>
      <c r="AF567" s="191">
        <v>0.08130343299999999</v>
      </c>
      <c r="AG567" s="169"/>
      <c r="AH567" s="173">
        <v>77243</v>
      </c>
      <c r="AI567" s="173">
        <v>46554</v>
      </c>
      <c r="AJ567" s="173">
        <v>167</v>
      </c>
      <c r="AK567" s="173">
        <v>1001</v>
      </c>
      <c r="AL567" s="173">
        <v>13960</v>
      </c>
      <c r="AM567" s="175">
        <f>100*AL567/$AI567</f>
        <v>29.9866821325772</v>
      </c>
      <c r="AN567" s="173">
        <f>IF(AM567&gt;$AI$8,1,0)</f>
        <v>0</v>
      </c>
      <c r="AO567" s="175">
        <f>IF($R567=AL$17,AM567,0)</f>
        <v>29.9866821325772</v>
      </c>
      <c r="AP567" s="173">
        <v>8259</v>
      </c>
      <c r="AQ567" s="175">
        <f>100*AP567/$AI567</f>
        <v>17.7406882330197</v>
      </c>
      <c r="AR567" s="173">
        <f>IF(AQ567&gt;$AI$8,1,0)</f>
        <v>0</v>
      </c>
      <c r="AS567" s="175">
        <f>IF($R567=AP$17,AQ567,0)</f>
        <v>0</v>
      </c>
      <c r="AT567" s="173">
        <v>3785</v>
      </c>
      <c r="AU567" s="175">
        <f>100*AT567/$AI567</f>
        <v>8.13034325729261</v>
      </c>
      <c r="AV567" s="173">
        <f>IF(AU567&gt;$AI$8,1,0)</f>
        <v>0</v>
      </c>
      <c r="AW567" s="175">
        <f>IF($R567=AT$17,AU567,0)</f>
        <v>0</v>
      </c>
      <c r="AX567" s="173">
        <v>3490</v>
      </c>
      <c r="AY567" s="175">
        <f>100*AX567/$AI567</f>
        <v>7.49667053314431</v>
      </c>
      <c r="AZ567" s="173">
        <f>IF(AY567&gt;$AI$8,1,0)</f>
        <v>0</v>
      </c>
      <c r="BA567" s="175">
        <f>IF($R567=AX$17,AY567,0)</f>
        <v>0</v>
      </c>
      <c r="BB567" s="173">
        <v>1676</v>
      </c>
      <c r="BC567" s="175">
        <f>100*BB567/$AI567</f>
        <v>3.60012029041543</v>
      </c>
      <c r="BD567" s="173">
        <f>IF(BC567&gt;$AI$8,1,0)</f>
        <v>0</v>
      </c>
      <c r="BE567" s="175">
        <f>IF($R567=BB$17,BC567,0)</f>
        <v>0</v>
      </c>
      <c r="BF567" s="173">
        <v>14961</v>
      </c>
      <c r="BG567" s="175">
        <f>100*BF567/$AI567</f>
        <v>32.136873308416</v>
      </c>
      <c r="BH567" s="173">
        <f>IF(BG567&gt;$AI$8,1,0)</f>
        <v>0</v>
      </c>
      <c r="BI567" s="175">
        <f>IF($R567=BF$17,BG567,0)</f>
        <v>0</v>
      </c>
      <c r="BJ567" s="173">
        <v>0</v>
      </c>
      <c r="BK567" s="175">
        <f>100*BJ567/$AI567</f>
        <v>0</v>
      </c>
      <c r="BL567" s="173">
        <f>IF(BK567&gt;$AI$8,1,0)</f>
        <v>0</v>
      </c>
      <c r="BM567" s="175">
        <f>IF($R567=BJ$17,BK567,0)</f>
        <v>0</v>
      </c>
      <c r="BN567" s="173">
        <v>0</v>
      </c>
      <c r="BO567" s="175">
        <f>100*BN567/$AI567</f>
        <v>0</v>
      </c>
      <c r="BP567" s="173">
        <f>IF(BO567&gt;$AI$8,1,0)</f>
        <v>0</v>
      </c>
      <c r="BQ567" s="175">
        <f>IF($R567=BN$17,BO567,0)</f>
        <v>0</v>
      </c>
      <c r="BR567" s="173">
        <v>0</v>
      </c>
      <c r="BS567" s="175">
        <f>100*BR567/$AI567</f>
        <v>0</v>
      </c>
      <c r="BT567" s="173">
        <f>IF(BS567&gt;$AI$8,1,0)</f>
        <v>0</v>
      </c>
      <c r="BU567" s="175">
        <f>IF($R567=BR$17,BS567,0)</f>
        <v>0</v>
      </c>
      <c r="BV567" s="173">
        <v>0</v>
      </c>
      <c r="BW567" s="175">
        <f>100*BV567/$AI567</f>
        <v>0</v>
      </c>
      <c r="BX567" s="173">
        <f>IF(BW567&gt;$AI$8,1,0)</f>
        <v>0</v>
      </c>
      <c r="BY567" s="175">
        <f>IF($R567=BV$17,BW567,0)</f>
        <v>0</v>
      </c>
      <c r="BZ567" s="173">
        <v>0</v>
      </c>
      <c r="CA567" s="175">
        <f>100*BZ567/$AI567</f>
        <v>0</v>
      </c>
      <c r="CB567" s="173">
        <f>IF(CA567&gt;$AI$8,1,0)</f>
        <v>0</v>
      </c>
      <c r="CC567" s="175">
        <f>IF($R567=BZ$17,CA567,0)</f>
        <v>0</v>
      </c>
      <c r="CD567" s="173">
        <v>0</v>
      </c>
      <c r="CE567" s="175">
        <f>100*CD567/$AI567</f>
        <v>0</v>
      </c>
      <c r="CF567" s="173">
        <f>IF(CE567&gt;$AI$8,1,0)</f>
        <v>0</v>
      </c>
      <c r="CG567" s="175">
        <f>IF($R567=CD$17,CE567,0)</f>
        <v>0</v>
      </c>
      <c r="CH567" s="173">
        <v>0</v>
      </c>
      <c r="CI567" s="175">
        <f>100*CH567/$AI567</f>
        <v>0</v>
      </c>
      <c r="CJ567" s="173">
        <f>IF(CI567&gt;$AI$8,1,0)</f>
        <v>0</v>
      </c>
      <c r="CK567" s="175">
        <f>IF($R567=CH$17,CI567,0)</f>
        <v>0</v>
      </c>
      <c r="CL567" s="173">
        <v>235</v>
      </c>
      <c r="CM567" s="173">
        <v>0</v>
      </c>
      <c r="CN567" s="176"/>
    </row>
    <row r="568" ht="15.75" customHeight="1">
      <c r="A568" t="s" s="179">
        <v>3534</v>
      </c>
      <c r="B568" t="s" s="180">
        <v>75</v>
      </c>
      <c r="C568" t="s" s="180">
        <v>3535</v>
      </c>
      <c r="D568" t="s" s="181">
        <v>78</v>
      </c>
      <c r="E568" t="s" s="188">
        <v>79</v>
      </c>
      <c r="F568" t="s" s="146">
        <v>46</v>
      </c>
      <c r="G568" t="s" s="146">
        <v>366</v>
      </c>
      <c r="H568" t="s" s="146">
        <v>3536</v>
      </c>
      <c r="I568" t="s" s="146">
        <v>49</v>
      </c>
      <c r="J568" t="s" s="146">
        <v>1762</v>
      </c>
      <c r="K568" t="s" s="183">
        <f>_xlfn.IFS(Q568=0,O568,T568=1,R568,U568=1,AA568)</f>
        <v>29</v>
      </c>
      <c r="L568" s="189">
        <f>_xlfn.IFS(Q568=0,P568,T568=1,S568,U568=1,AB568)</f>
        <v>41.8713099169419</v>
      </c>
      <c r="M568" t="s" s="146">
        <f>IF(O568="Lab","over","under")</f>
        <v>3307</v>
      </c>
      <c r="N568" s="138"/>
      <c r="O568" t="s" s="184">
        <v>29</v>
      </c>
      <c r="P568" s="147">
        <f>AU568</f>
        <v>41.8713099169419</v>
      </c>
      <c r="Q568" s="145">
        <f>T568+U568+V568</f>
        <v>0</v>
      </c>
      <c r="R568" t="s" s="185">
        <v>27</v>
      </c>
      <c r="S568" s="147">
        <f>AO568</f>
        <v>31.081757230061</v>
      </c>
      <c r="T568" s="138"/>
      <c r="U568" s="138"/>
      <c r="V568" s="138"/>
      <c r="W568" s="138"/>
      <c r="X568" t="s" s="146">
        <f>IF($A568=Y568,"ok","bad")</f>
        <v>2430</v>
      </c>
      <c r="Y568" t="s" s="146">
        <v>3534</v>
      </c>
      <c r="Z568" t="s" s="146">
        <v>3535</v>
      </c>
      <c r="AA568" t="s" s="186">
        <v>2365</v>
      </c>
      <c r="AB568" s="141">
        <f>100*AC568</f>
        <v>13.805664</v>
      </c>
      <c r="AC568" s="190">
        <v>0.13805664</v>
      </c>
      <c r="AD568" t="s" s="187">
        <v>28</v>
      </c>
      <c r="AE568" s="141">
        <v>8.1116782</v>
      </c>
      <c r="AF568" s="190">
        <v>0.081116782</v>
      </c>
      <c r="AG568" s="138"/>
      <c r="AH568" s="145">
        <v>71645</v>
      </c>
      <c r="AI568" s="145">
        <v>49965</v>
      </c>
      <c r="AJ568" s="145">
        <v>168</v>
      </c>
      <c r="AK568" s="145">
        <v>5391</v>
      </c>
      <c r="AL568" s="145">
        <v>15530</v>
      </c>
      <c r="AM568" s="148">
        <f>100*AL568/$AI568</f>
        <v>31.081757230061</v>
      </c>
      <c r="AN568" s="145">
        <f>IF(AM568&gt;$AI$8,1,0)</f>
        <v>0</v>
      </c>
      <c r="AO568" s="148">
        <f>IF($R568=AL$17,AM568,0)</f>
        <v>31.081757230061</v>
      </c>
      <c r="AP568" s="145">
        <v>4053</v>
      </c>
      <c r="AQ568" s="148">
        <f>100*AP568/$AI568</f>
        <v>8.111678174722311</v>
      </c>
      <c r="AR568" s="145">
        <f>IF(AQ568&gt;$AI$8,1,0)</f>
        <v>0</v>
      </c>
      <c r="AS568" s="148">
        <f>IF($R568=AP$17,AQ568,0)</f>
        <v>0</v>
      </c>
      <c r="AT568" s="145">
        <v>20921</v>
      </c>
      <c r="AU568" s="148">
        <f>100*AT568/$AI568</f>
        <v>41.8713099169419</v>
      </c>
      <c r="AV568" s="145">
        <f>IF(AU568&gt;$AI$8,1,0)</f>
        <v>0</v>
      </c>
      <c r="AW568" s="148">
        <f>IF($R568=AT$17,AU568,0)</f>
        <v>0</v>
      </c>
      <c r="AX568" s="145">
        <v>6898</v>
      </c>
      <c r="AY568" s="148">
        <f>100*AX568/$AI568</f>
        <v>13.8056639647753</v>
      </c>
      <c r="AZ568" s="145">
        <f>IF(AY568&gt;$AI$8,1,0)</f>
        <v>0</v>
      </c>
      <c r="BA568" s="148">
        <f>IF($R568=AX$17,AY568,0)</f>
        <v>0</v>
      </c>
      <c r="BB568" s="145">
        <v>2563</v>
      </c>
      <c r="BC568" s="148">
        <f>100*BB568/$AI568</f>
        <v>5.12959071349945</v>
      </c>
      <c r="BD568" s="145">
        <f>IF(BC568&gt;$AI$8,1,0)</f>
        <v>0</v>
      </c>
      <c r="BE568" s="148">
        <f>IF($R568=BB$17,BC568,0)</f>
        <v>0</v>
      </c>
      <c r="BF568" s="145">
        <v>0</v>
      </c>
      <c r="BG568" s="148">
        <f>100*BF568/$AI568</f>
        <v>0</v>
      </c>
      <c r="BH568" s="145">
        <f>IF(BG568&gt;$AI$8,1,0)</f>
        <v>0</v>
      </c>
      <c r="BI568" s="148">
        <f>IF($R568=BF$17,BG568,0)</f>
        <v>0</v>
      </c>
      <c r="BJ568" s="145">
        <v>0</v>
      </c>
      <c r="BK568" s="148">
        <f>100*BJ568/$AI568</f>
        <v>0</v>
      </c>
      <c r="BL568" s="145">
        <f>IF(BK568&gt;$AI$8,1,0)</f>
        <v>0</v>
      </c>
      <c r="BM568" s="148">
        <f>IF($R568=BJ$17,BK568,0)</f>
        <v>0</v>
      </c>
      <c r="BN568" s="145">
        <v>0</v>
      </c>
      <c r="BO568" s="148">
        <f>100*BN568/$AI568</f>
        <v>0</v>
      </c>
      <c r="BP568" s="145">
        <f>IF(BO568&gt;$AI$8,1,0)</f>
        <v>0</v>
      </c>
      <c r="BQ568" s="148">
        <f>IF($R568=BN$17,BO568,0)</f>
        <v>0</v>
      </c>
      <c r="BR568" s="145">
        <v>0</v>
      </c>
      <c r="BS568" s="148">
        <f>100*BR568/$AI568</f>
        <v>0</v>
      </c>
      <c r="BT568" s="145">
        <f>IF(BS568&gt;$AI$8,1,0)</f>
        <v>0</v>
      </c>
      <c r="BU568" s="148">
        <f>IF($R568=BR$17,BS568,0)</f>
        <v>0</v>
      </c>
      <c r="BV568" s="145">
        <v>0</v>
      </c>
      <c r="BW568" s="148">
        <f>100*BV568/$AI568</f>
        <v>0</v>
      </c>
      <c r="BX568" s="145">
        <f>IF(BW568&gt;$AI$8,1,0)</f>
        <v>0</v>
      </c>
      <c r="BY568" s="148">
        <f>IF($R568=BV$17,BW568,0)</f>
        <v>0</v>
      </c>
      <c r="BZ568" s="145">
        <v>0</v>
      </c>
      <c r="CA568" s="148">
        <f>100*BZ568/$AI568</f>
        <v>0</v>
      </c>
      <c r="CB568" s="145">
        <f>IF(CA568&gt;$AI$8,1,0)</f>
        <v>0</v>
      </c>
      <c r="CC568" s="148">
        <f>IF($R568=BZ$17,CA568,0)</f>
        <v>0</v>
      </c>
      <c r="CD568" s="145">
        <v>0</v>
      </c>
      <c r="CE568" s="148">
        <f>100*CD568/$AI568</f>
        <v>0</v>
      </c>
      <c r="CF568" s="145">
        <f>IF(CE568&gt;$AI$8,1,0)</f>
        <v>0</v>
      </c>
      <c r="CG568" s="148">
        <f>IF($R568=CD$17,CE568,0)</f>
        <v>0</v>
      </c>
      <c r="CH568" s="145">
        <v>0</v>
      </c>
      <c r="CI568" s="148">
        <f>100*CH568/$AI568</f>
        <v>0</v>
      </c>
      <c r="CJ568" s="145">
        <f>IF(CI568&gt;$AI$8,1,0)</f>
        <v>0</v>
      </c>
      <c r="CK568" s="148">
        <f>IF($R568=CH$17,CI568,0)</f>
        <v>0</v>
      </c>
      <c r="CL568" s="145">
        <v>915</v>
      </c>
      <c r="CM568" s="145">
        <v>0</v>
      </c>
      <c r="CN568" s="149"/>
    </row>
    <row r="569" ht="15.75" customHeight="1">
      <c r="A569" t="s" s="179">
        <v>3537</v>
      </c>
      <c r="B569" t="s" s="180">
        <v>101</v>
      </c>
      <c r="C569" t="s" s="180">
        <v>3538</v>
      </c>
      <c r="D569" t="s" s="181">
        <v>104</v>
      </c>
      <c r="E569" t="s" s="182">
        <v>79</v>
      </c>
      <c r="F569" t="s" s="130">
        <v>46</v>
      </c>
      <c r="G569" t="s" s="130">
        <v>596</v>
      </c>
      <c r="H569" t="s" s="130">
        <v>597</v>
      </c>
      <c r="I569" t="s" s="130">
        <v>49</v>
      </c>
      <c r="J569" t="s" s="130">
        <v>56</v>
      </c>
      <c r="K569" t="s" s="183">
        <f>_xlfn.IFS(Q569=0,O569,T569=1,R569,U569=1,AA569)</f>
        <v>27</v>
      </c>
      <c r="L569" s="189">
        <f>_xlfn.IFS(Q569=0,P569,T569=1,S569,U569=1,AB569)</f>
        <v>38.1115991823598</v>
      </c>
      <c r="M569" t="s" s="130">
        <f>IF(O569="Lab","over","under")</f>
        <v>3307</v>
      </c>
      <c r="N569" s="169"/>
      <c r="O569" t="s" s="184">
        <v>27</v>
      </c>
      <c r="P569" s="131">
        <f>AM569</f>
        <v>38.1115991823598</v>
      </c>
      <c r="Q569" s="173">
        <f>T569+U569+V569</f>
        <v>0</v>
      </c>
      <c r="R569" t="s" s="185">
        <v>28</v>
      </c>
      <c r="S569" s="131">
        <f>AS569</f>
        <v>26.3775931805332</v>
      </c>
      <c r="T569" s="169"/>
      <c r="U569" s="169"/>
      <c r="V569" s="169"/>
      <c r="W569" s="169"/>
      <c r="X569" t="s" s="130">
        <f>IF($A569=Y569,"ok","bad")</f>
        <v>2430</v>
      </c>
      <c r="Y569" t="s" s="130">
        <v>3537</v>
      </c>
      <c r="Z569" t="s" s="130">
        <v>3538</v>
      </c>
      <c r="AA569" t="s" s="186">
        <v>2365</v>
      </c>
      <c r="AB569" s="125">
        <f>100*AC569</f>
        <v>19.4515722</v>
      </c>
      <c r="AC569" s="191">
        <v>0.194515722</v>
      </c>
      <c r="AD569" t="s" s="187">
        <v>31</v>
      </c>
      <c r="AE569" s="125">
        <v>8.0133084</v>
      </c>
      <c r="AF569" s="191">
        <v>0.08013308399999999</v>
      </c>
      <c r="AG569" s="169"/>
      <c r="AH569" s="173">
        <v>74316</v>
      </c>
      <c r="AI569" s="173">
        <v>45986</v>
      </c>
      <c r="AJ569" s="173">
        <v>163</v>
      </c>
      <c r="AK569" s="173">
        <v>5396</v>
      </c>
      <c r="AL569" s="173">
        <v>17526</v>
      </c>
      <c r="AM569" s="175">
        <f>100*AL569/$AI569</f>
        <v>38.1115991823598</v>
      </c>
      <c r="AN569" s="173">
        <f>IF(AM569&gt;$AI$8,1,0)</f>
        <v>0</v>
      </c>
      <c r="AO569" s="175">
        <f>IF($R569=AL$17,AM569,0)</f>
        <v>0</v>
      </c>
      <c r="AP569" s="173">
        <v>12130</v>
      </c>
      <c r="AQ569" s="175">
        <f>100*AP569/$AI569</f>
        <v>26.3775931805332</v>
      </c>
      <c r="AR569" s="173">
        <f>IF(AQ569&gt;$AI$8,1,0)</f>
        <v>0</v>
      </c>
      <c r="AS569" s="175">
        <f>IF($R569=AP$17,AQ569,0)</f>
        <v>26.3775931805332</v>
      </c>
      <c r="AT569" s="173">
        <v>2547</v>
      </c>
      <c r="AU569" s="175">
        <f>100*AT569/$AI569</f>
        <v>5.53864219545079</v>
      </c>
      <c r="AV569" s="173">
        <f>IF(AU569&gt;$AI$8,1,0)</f>
        <v>0</v>
      </c>
      <c r="AW569" s="175">
        <f>IF($R569=AT$17,AU569,0)</f>
        <v>0</v>
      </c>
      <c r="AX569" s="173">
        <v>8945</v>
      </c>
      <c r="AY569" s="175">
        <f>100*AX569/$AI569</f>
        <v>19.4515722176315</v>
      </c>
      <c r="AZ569" s="173">
        <f>IF(AY569&gt;$AI$8,1,0)</f>
        <v>0</v>
      </c>
      <c r="BA569" s="175">
        <f>IF($R569=AX$17,AY569,0)</f>
        <v>0</v>
      </c>
      <c r="BB569" s="173">
        <v>3685</v>
      </c>
      <c r="BC569" s="175">
        <f>100*BB569/$AI569</f>
        <v>8.013308398208149</v>
      </c>
      <c r="BD569" s="173">
        <f>IF(BC569&gt;$AI$8,1,0)</f>
        <v>0</v>
      </c>
      <c r="BE569" s="175">
        <f>IF($R569=BB$17,BC569,0)</f>
        <v>0</v>
      </c>
      <c r="BF569" s="173">
        <v>0</v>
      </c>
      <c r="BG569" s="175">
        <f>100*BF569/$AI569</f>
        <v>0</v>
      </c>
      <c r="BH569" s="173">
        <f>IF(BG569&gt;$AI$8,1,0)</f>
        <v>0</v>
      </c>
      <c r="BI569" s="175">
        <f>IF($R569=BF$17,BG569,0)</f>
        <v>0</v>
      </c>
      <c r="BJ569" s="173">
        <v>0</v>
      </c>
      <c r="BK569" s="175">
        <f>100*BJ569/$AI569</f>
        <v>0</v>
      </c>
      <c r="BL569" s="173">
        <f>IF(BK569&gt;$AI$8,1,0)</f>
        <v>0</v>
      </c>
      <c r="BM569" s="175">
        <f>IF($R569=BJ$17,BK569,0)</f>
        <v>0</v>
      </c>
      <c r="BN569" s="173">
        <v>0</v>
      </c>
      <c r="BO569" s="175">
        <f>100*BN569/$AI569</f>
        <v>0</v>
      </c>
      <c r="BP569" s="173">
        <f>IF(BO569&gt;$AI$8,1,0)</f>
        <v>0</v>
      </c>
      <c r="BQ569" s="175">
        <f>IF($R569=BN$17,BO569,0)</f>
        <v>0</v>
      </c>
      <c r="BR569" s="173">
        <v>0</v>
      </c>
      <c r="BS569" s="175">
        <f>100*BR569/$AI569</f>
        <v>0</v>
      </c>
      <c r="BT569" s="173">
        <f>IF(BS569&gt;$AI$8,1,0)</f>
        <v>0</v>
      </c>
      <c r="BU569" s="175">
        <f>IF($R569=BR$17,BS569,0)</f>
        <v>0</v>
      </c>
      <c r="BV569" s="173">
        <v>0</v>
      </c>
      <c r="BW569" s="175">
        <f>100*BV569/$AI569</f>
        <v>0</v>
      </c>
      <c r="BX569" s="173">
        <f>IF(BW569&gt;$AI$8,1,0)</f>
        <v>0</v>
      </c>
      <c r="BY569" s="175">
        <f>IF($R569=BV$17,BW569,0)</f>
        <v>0</v>
      </c>
      <c r="BZ569" s="173">
        <v>0</v>
      </c>
      <c r="CA569" s="175">
        <f>100*BZ569/$AI569</f>
        <v>0</v>
      </c>
      <c r="CB569" s="173">
        <f>IF(CA569&gt;$AI$8,1,0)</f>
        <v>0</v>
      </c>
      <c r="CC569" s="175">
        <f>IF($R569=BZ$17,CA569,0)</f>
        <v>0</v>
      </c>
      <c r="CD569" s="173">
        <v>0</v>
      </c>
      <c r="CE569" s="175">
        <f>100*CD569/$AI569</f>
        <v>0</v>
      </c>
      <c r="CF569" s="173">
        <f>IF(CE569&gt;$AI$8,1,0)</f>
        <v>0</v>
      </c>
      <c r="CG569" s="175">
        <f>IF($R569=CD$17,CE569,0)</f>
        <v>0</v>
      </c>
      <c r="CH569" s="173">
        <v>0</v>
      </c>
      <c r="CI569" s="175">
        <f>100*CH569/$AI569</f>
        <v>0</v>
      </c>
      <c r="CJ569" s="173">
        <f>IF(CI569&gt;$AI$8,1,0)</f>
        <v>0</v>
      </c>
      <c r="CK569" s="175">
        <f>IF($R569=CH$17,CI569,0)</f>
        <v>0</v>
      </c>
      <c r="CL569" s="173">
        <v>0</v>
      </c>
      <c r="CM569" s="173">
        <v>0</v>
      </c>
      <c r="CN569" s="176"/>
    </row>
    <row r="570" ht="15.75" customHeight="1">
      <c r="A570" t="s" s="179">
        <v>3539</v>
      </c>
      <c r="B570" t="s" s="180">
        <v>166</v>
      </c>
      <c r="C570" t="s" s="180">
        <v>1094</v>
      </c>
      <c r="D570" t="s" s="181">
        <v>169</v>
      </c>
      <c r="E570" t="s" s="188">
        <v>79</v>
      </c>
      <c r="F570" t="s" s="146">
        <v>46</v>
      </c>
      <c r="G570" t="s" s="146">
        <v>693</v>
      </c>
      <c r="H570" t="s" s="146">
        <v>1027</v>
      </c>
      <c r="I570" t="s" s="146">
        <v>49</v>
      </c>
      <c r="J570" t="s" s="146">
        <v>1762</v>
      </c>
      <c r="K570" t="s" s="183">
        <f>_xlfn.IFS(Q570=0,O570,T570=1,R570,U570=1,AA570)</f>
        <v>29</v>
      </c>
      <c r="L570" s="189">
        <f>_xlfn.IFS(Q570=0,P570,T570=1,S570,U570=1,AB570)</f>
        <v>46.0510141364474</v>
      </c>
      <c r="M570" t="s" s="146">
        <f>IF(O570="Lab","over","under")</f>
        <v>3307</v>
      </c>
      <c r="N570" s="138"/>
      <c r="O570" t="s" s="184">
        <v>29</v>
      </c>
      <c r="P570" s="147">
        <f>AU570</f>
        <v>46.0510141364474</v>
      </c>
      <c r="Q570" s="145">
        <f>T570+U570+V570</f>
        <v>0</v>
      </c>
      <c r="R570" t="s" s="185">
        <v>27</v>
      </c>
      <c r="S570" s="147">
        <f>AO570</f>
        <v>30.2281807006761</v>
      </c>
      <c r="T570" s="138"/>
      <c r="U570" s="138"/>
      <c r="V570" s="138"/>
      <c r="W570" s="138"/>
      <c r="X570" t="s" s="146">
        <f>IF($A570=Y570,"ok","bad")</f>
        <v>2430</v>
      </c>
      <c r="Y570" t="s" s="146">
        <v>3539</v>
      </c>
      <c r="Z570" t="s" s="146">
        <v>1094</v>
      </c>
      <c r="AA570" t="s" s="186">
        <v>2365</v>
      </c>
      <c r="AB570" s="141">
        <f>100*AC570</f>
        <v>10.9077289</v>
      </c>
      <c r="AC570" s="190">
        <v>0.109077289</v>
      </c>
      <c r="AD570" t="s" s="187">
        <v>28</v>
      </c>
      <c r="AE570" s="141">
        <v>7.976721</v>
      </c>
      <c r="AF570" s="190">
        <v>0.07976721000000001</v>
      </c>
      <c r="AG570" s="138"/>
      <c r="AH570" s="145">
        <v>77955</v>
      </c>
      <c r="AI570" s="145">
        <v>52064</v>
      </c>
      <c r="AJ570" s="145">
        <v>125</v>
      </c>
      <c r="AK570" s="145">
        <v>8238</v>
      </c>
      <c r="AL570" s="145">
        <v>15738</v>
      </c>
      <c r="AM570" s="148">
        <f>100*AL570/$AI570</f>
        <v>30.2281807006761</v>
      </c>
      <c r="AN570" s="145">
        <f>IF(AM570&gt;$AI$8,1,0)</f>
        <v>0</v>
      </c>
      <c r="AO570" s="148">
        <f>IF($R570=AL$17,AM570,0)</f>
        <v>30.2281807006761</v>
      </c>
      <c r="AP570" s="145">
        <v>4153</v>
      </c>
      <c r="AQ570" s="148">
        <f>100*AP570/$AI570</f>
        <v>7.97672095881991</v>
      </c>
      <c r="AR570" s="145">
        <f>IF(AQ570&gt;$AI$8,1,0)</f>
        <v>0</v>
      </c>
      <c r="AS570" s="148">
        <f>IF($R570=AP$17,AQ570,0)</f>
        <v>0</v>
      </c>
      <c r="AT570" s="145">
        <v>23976</v>
      </c>
      <c r="AU570" s="148">
        <f>100*AT570/$AI570</f>
        <v>46.0510141364474</v>
      </c>
      <c r="AV570" s="145">
        <f>IF(AU570&gt;$AI$8,1,0)</f>
        <v>0</v>
      </c>
      <c r="AW570" s="148">
        <f>IF($R570=AT$17,AU570,0)</f>
        <v>0</v>
      </c>
      <c r="AX570" s="145">
        <v>5679</v>
      </c>
      <c r="AY570" s="148">
        <f>100*AX570/$AI570</f>
        <v>10.9077289489859</v>
      </c>
      <c r="AZ570" s="145">
        <f>IF(AY570&gt;$AI$8,1,0)</f>
        <v>0</v>
      </c>
      <c r="BA570" s="148">
        <f>IF($R570=AX$17,AY570,0)</f>
        <v>0</v>
      </c>
      <c r="BB570" s="145">
        <v>1762</v>
      </c>
      <c r="BC570" s="148">
        <f>100*BB570/$AI570</f>
        <v>3.38429625076829</v>
      </c>
      <c r="BD570" s="145">
        <f>IF(BC570&gt;$AI$8,1,0)</f>
        <v>0</v>
      </c>
      <c r="BE570" s="148">
        <f>IF($R570=BB$17,BC570,0)</f>
        <v>0</v>
      </c>
      <c r="BF570" s="145">
        <v>0</v>
      </c>
      <c r="BG570" s="148">
        <f>100*BF570/$AI570</f>
        <v>0</v>
      </c>
      <c r="BH570" s="145">
        <f>IF(BG570&gt;$AI$8,1,0)</f>
        <v>0</v>
      </c>
      <c r="BI570" s="148">
        <f>IF($R570=BF$17,BG570,0)</f>
        <v>0</v>
      </c>
      <c r="BJ570" s="145">
        <v>0</v>
      </c>
      <c r="BK570" s="148">
        <f>100*BJ570/$AI570</f>
        <v>0</v>
      </c>
      <c r="BL570" s="145">
        <f>IF(BK570&gt;$AI$8,1,0)</f>
        <v>0</v>
      </c>
      <c r="BM570" s="148">
        <f>IF($R570=BJ$17,BK570,0)</f>
        <v>0</v>
      </c>
      <c r="BN570" s="145">
        <v>0</v>
      </c>
      <c r="BO570" s="148">
        <f>100*BN570/$AI570</f>
        <v>0</v>
      </c>
      <c r="BP570" s="145">
        <f>IF(BO570&gt;$AI$8,1,0)</f>
        <v>0</v>
      </c>
      <c r="BQ570" s="148">
        <f>IF($R570=BN$17,BO570,0)</f>
        <v>0</v>
      </c>
      <c r="BR570" s="145">
        <v>0</v>
      </c>
      <c r="BS570" s="148">
        <f>100*BR570/$AI570</f>
        <v>0</v>
      </c>
      <c r="BT570" s="145">
        <f>IF(BS570&gt;$AI$8,1,0)</f>
        <v>0</v>
      </c>
      <c r="BU570" s="148">
        <f>IF($R570=BR$17,BS570,0)</f>
        <v>0</v>
      </c>
      <c r="BV570" s="145">
        <v>0</v>
      </c>
      <c r="BW570" s="148">
        <f>100*BV570/$AI570</f>
        <v>0</v>
      </c>
      <c r="BX570" s="145">
        <f>IF(BW570&gt;$AI$8,1,0)</f>
        <v>0</v>
      </c>
      <c r="BY570" s="148">
        <f>IF($R570=BV$17,BW570,0)</f>
        <v>0</v>
      </c>
      <c r="BZ570" s="145">
        <v>0</v>
      </c>
      <c r="CA570" s="148">
        <f>100*BZ570/$AI570</f>
        <v>0</v>
      </c>
      <c r="CB570" s="145">
        <f>IF(CA570&gt;$AI$8,1,0)</f>
        <v>0</v>
      </c>
      <c r="CC570" s="148">
        <f>IF($R570=BZ$17,CA570,0)</f>
        <v>0</v>
      </c>
      <c r="CD570" s="145">
        <v>0</v>
      </c>
      <c r="CE570" s="148">
        <f>100*CD570/$AI570</f>
        <v>0</v>
      </c>
      <c r="CF570" s="145">
        <f>IF(CE570&gt;$AI$8,1,0)</f>
        <v>0</v>
      </c>
      <c r="CG570" s="148">
        <f>IF($R570=CD$17,CE570,0)</f>
        <v>0</v>
      </c>
      <c r="CH570" s="145">
        <v>0</v>
      </c>
      <c r="CI570" s="148">
        <f>100*CH570/$AI570</f>
        <v>0</v>
      </c>
      <c r="CJ570" s="145">
        <f>IF(CI570&gt;$AI$8,1,0)</f>
        <v>0</v>
      </c>
      <c r="CK570" s="148">
        <f>IF($R570=CH$17,CI570,0)</f>
        <v>0</v>
      </c>
      <c r="CL570" s="145">
        <v>0</v>
      </c>
      <c r="CM570" s="145">
        <v>0</v>
      </c>
      <c r="CN570" s="149"/>
    </row>
    <row r="571" ht="15.75" customHeight="1">
      <c r="A571" t="s" s="179">
        <v>3540</v>
      </c>
      <c r="B571" t="s" s="180">
        <v>197</v>
      </c>
      <c r="C571" t="s" s="180">
        <v>633</v>
      </c>
      <c r="D571" t="s" s="181">
        <v>200</v>
      </c>
      <c r="E571" t="s" s="182">
        <v>79</v>
      </c>
      <c r="F571" t="s" s="130">
        <v>46</v>
      </c>
      <c r="G571" t="s" s="130">
        <v>714</v>
      </c>
      <c r="H571" t="s" s="130">
        <v>736</v>
      </c>
      <c r="I571" t="s" s="130">
        <v>64</v>
      </c>
      <c r="J571" t="s" s="130">
        <v>1762</v>
      </c>
      <c r="K571" t="s" s="183">
        <f>_xlfn.IFS(Q571=0,O571,T571=1,R571,U571=1,AA571)</f>
        <v>29</v>
      </c>
      <c r="L571" s="189">
        <f>_xlfn.IFS(Q571=0,P571,T571=1,S571,U571=1,AB571)</f>
        <v>45.5485538859266</v>
      </c>
      <c r="M571" t="s" s="130">
        <f>IF(O571="Lab","over","under")</f>
        <v>3307</v>
      </c>
      <c r="N571" s="169"/>
      <c r="O571" t="s" s="184">
        <v>29</v>
      </c>
      <c r="P571" s="131">
        <f>AU571</f>
        <v>45.5485538859266</v>
      </c>
      <c r="Q571" s="173">
        <f>T571+U571+V571</f>
        <v>0</v>
      </c>
      <c r="R571" t="s" s="185">
        <v>27</v>
      </c>
      <c r="S571" s="131">
        <f>AO571</f>
        <v>29.1121344320569</v>
      </c>
      <c r="T571" s="169"/>
      <c r="U571" s="169"/>
      <c r="V571" s="169"/>
      <c r="W571" s="169"/>
      <c r="X571" t="s" s="130">
        <f>IF($A571=Y571,"ok","bad")</f>
        <v>2430</v>
      </c>
      <c r="Y571" t="s" s="130">
        <v>3540</v>
      </c>
      <c r="Z571" t="s" s="130">
        <v>633</v>
      </c>
      <c r="AA571" t="s" s="186">
        <v>2365</v>
      </c>
      <c r="AB571" s="125">
        <f>100*AC571</f>
        <v>12.3747778</v>
      </c>
      <c r="AC571" s="191">
        <v>0.123747778</v>
      </c>
      <c r="AD571" t="s" s="187">
        <v>28</v>
      </c>
      <c r="AE571" s="125">
        <v>7.9273711</v>
      </c>
      <c r="AF571" s="191">
        <v>0.079273711</v>
      </c>
      <c r="AG571" s="169"/>
      <c r="AH571" s="173">
        <v>74107</v>
      </c>
      <c r="AI571" s="173">
        <v>49512</v>
      </c>
      <c r="AJ571" s="173">
        <v>157</v>
      </c>
      <c r="AK571" s="173">
        <v>8138</v>
      </c>
      <c r="AL571" s="173">
        <v>14414</v>
      </c>
      <c r="AM571" s="175">
        <f>100*AL571/$AI571</f>
        <v>29.1121344320569</v>
      </c>
      <c r="AN571" s="173">
        <f>IF(AM571&gt;$AI$8,1,0)</f>
        <v>0</v>
      </c>
      <c r="AO571" s="175">
        <f>IF($R571=AL$17,AM571,0)</f>
        <v>29.1121344320569</v>
      </c>
      <c r="AP571" s="173">
        <v>3925</v>
      </c>
      <c r="AQ571" s="175">
        <f>100*AP571/$AI571</f>
        <v>7.92737114234933</v>
      </c>
      <c r="AR571" s="173">
        <f>IF(AQ571&gt;$AI$8,1,0)</f>
        <v>0</v>
      </c>
      <c r="AS571" s="175">
        <f>IF($R571=AP$17,AQ571,0)</f>
        <v>0</v>
      </c>
      <c r="AT571" s="173">
        <v>22552</v>
      </c>
      <c r="AU571" s="175">
        <f>100*AT571/$AI571</f>
        <v>45.5485538859266</v>
      </c>
      <c r="AV571" s="173">
        <f>IF(AU571&gt;$AI$8,1,0)</f>
        <v>0</v>
      </c>
      <c r="AW571" s="175">
        <f>IF($R571=AT$17,AU571,0)</f>
        <v>0</v>
      </c>
      <c r="AX571" s="173">
        <v>6127</v>
      </c>
      <c r="AY571" s="175">
        <f>100*AX571/$AI571</f>
        <v>12.3747778316368</v>
      </c>
      <c r="AZ571" s="173">
        <f>IF(AY571&gt;$AI$8,1,0)</f>
        <v>0</v>
      </c>
      <c r="BA571" s="175">
        <f>IF($R571=AX$17,AY571,0)</f>
        <v>0</v>
      </c>
      <c r="BB571" s="173">
        <v>1954</v>
      </c>
      <c r="BC571" s="175">
        <f>100*BB571/$AI571</f>
        <v>3.94651801583455</v>
      </c>
      <c r="BD571" s="173">
        <f>IF(BC571&gt;$AI$8,1,0)</f>
        <v>0</v>
      </c>
      <c r="BE571" s="175">
        <f>IF($R571=BB$17,BC571,0)</f>
        <v>0</v>
      </c>
      <c r="BF571" s="173">
        <v>0</v>
      </c>
      <c r="BG571" s="175">
        <f>100*BF571/$AI571</f>
        <v>0</v>
      </c>
      <c r="BH571" s="173">
        <f>IF(BG571&gt;$AI$8,1,0)</f>
        <v>0</v>
      </c>
      <c r="BI571" s="175">
        <f>IF($R571=BF$17,BG571,0)</f>
        <v>0</v>
      </c>
      <c r="BJ571" s="173">
        <v>0</v>
      </c>
      <c r="BK571" s="175">
        <f>100*BJ571/$AI571</f>
        <v>0</v>
      </c>
      <c r="BL571" s="173">
        <f>IF(BK571&gt;$AI$8,1,0)</f>
        <v>0</v>
      </c>
      <c r="BM571" s="175">
        <f>IF($R571=BJ$17,BK571,0)</f>
        <v>0</v>
      </c>
      <c r="BN571" s="173">
        <v>0</v>
      </c>
      <c r="BO571" s="175">
        <f>100*BN571/$AI571</f>
        <v>0</v>
      </c>
      <c r="BP571" s="173">
        <f>IF(BO571&gt;$AI$8,1,0)</f>
        <v>0</v>
      </c>
      <c r="BQ571" s="175">
        <f>IF($R571=BN$17,BO571,0)</f>
        <v>0</v>
      </c>
      <c r="BR571" s="173">
        <v>0</v>
      </c>
      <c r="BS571" s="175">
        <f>100*BR571/$AI571</f>
        <v>0</v>
      </c>
      <c r="BT571" s="173">
        <f>IF(BS571&gt;$AI$8,1,0)</f>
        <v>0</v>
      </c>
      <c r="BU571" s="175">
        <f>IF($R571=BR$17,BS571,0)</f>
        <v>0</v>
      </c>
      <c r="BV571" s="173">
        <v>0</v>
      </c>
      <c r="BW571" s="175">
        <f>100*BV571/$AI571</f>
        <v>0</v>
      </c>
      <c r="BX571" s="173">
        <f>IF(BW571&gt;$AI$8,1,0)</f>
        <v>0</v>
      </c>
      <c r="BY571" s="175">
        <f>IF($R571=BV$17,BW571,0)</f>
        <v>0</v>
      </c>
      <c r="BZ571" s="173">
        <v>0</v>
      </c>
      <c r="CA571" s="175">
        <f>100*BZ571/$AI571</f>
        <v>0</v>
      </c>
      <c r="CB571" s="173">
        <f>IF(CA571&gt;$AI$8,1,0)</f>
        <v>0</v>
      </c>
      <c r="CC571" s="175">
        <f>IF($R571=BZ$17,CA571,0)</f>
        <v>0</v>
      </c>
      <c r="CD571" s="173">
        <v>0</v>
      </c>
      <c r="CE571" s="175">
        <f>100*CD571/$AI571</f>
        <v>0</v>
      </c>
      <c r="CF571" s="173">
        <f>IF(CE571&gt;$AI$8,1,0)</f>
        <v>0</v>
      </c>
      <c r="CG571" s="175">
        <f>IF($R571=CD$17,CE571,0)</f>
        <v>0</v>
      </c>
      <c r="CH571" s="173">
        <v>0</v>
      </c>
      <c r="CI571" s="175">
        <f>100*CH571/$AI571</f>
        <v>0</v>
      </c>
      <c r="CJ571" s="173">
        <f>IF(CI571&gt;$AI$8,1,0)</f>
        <v>0</v>
      </c>
      <c r="CK571" s="175">
        <f>IF($R571=CH$17,CI571,0)</f>
        <v>0</v>
      </c>
      <c r="CL571" s="173">
        <v>1441</v>
      </c>
      <c r="CM571" s="173">
        <v>0</v>
      </c>
      <c r="CN571" s="176"/>
    </row>
    <row r="572" ht="15.75" customHeight="1">
      <c r="A572" t="s" s="179">
        <v>3541</v>
      </c>
      <c r="B572" t="s" s="180">
        <v>58</v>
      </c>
      <c r="C572" t="s" s="180">
        <v>253</v>
      </c>
      <c r="D572" t="s" s="181">
        <v>60</v>
      </c>
      <c r="E572" t="s" s="188">
        <v>60</v>
      </c>
      <c r="F572" t="s" s="146">
        <v>46</v>
      </c>
      <c r="G572" t="s" s="146">
        <v>187</v>
      </c>
      <c r="H572" t="s" s="146">
        <v>254</v>
      </c>
      <c r="I572" t="s" s="146">
        <v>49</v>
      </c>
      <c r="J572" t="s" s="146">
        <v>56</v>
      </c>
      <c r="K572" t="s" s="183">
        <f>_xlfn.IFS(Q572=0,O572,T572=1,R572,U572=1,AA572)</f>
        <v>27</v>
      </c>
      <c r="L572" s="189">
        <f>_xlfn.IFS(Q572=0,P572,T572=1,S572,U572=1,AB572)</f>
        <v>40.5343872159457</v>
      </c>
      <c r="M572" t="s" s="146">
        <f>IF(O572="Lab","over","under")</f>
        <v>3307</v>
      </c>
      <c r="N572" s="138"/>
      <c r="O572" t="s" s="184">
        <v>27</v>
      </c>
      <c r="P572" s="147">
        <f>AM572</f>
        <v>40.5343872159457</v>
      </c>
      <c r="Q572" s="145">
        <f>T572+U572+V572</f>
        <v>0</v>
      </c>
      <c r="R572" t="s" s="185">
        <v>32</v>
      </c>
      <c r="S572" s="147">
        <f>BI572</f>
        <v>26.3606684135916</v>
      </c>
      <c r="T572" s="138"/>
      <c r="U572" s="138"/>
      <c r="V572" s="138"/>
      <c r="W572" s="138"/>
      <c r="X572" t="s" s="146">
        <f>IF($A572=Y572,"ok","bad")</f>
        <v>2430</v>
      </c>
      <c r="Y572" t="s" s="146">
        <v>3541</v>
      </c>
      <c r="Z572" t="s" s="146">
        <v>253</v>
      </c>
      <c r="AA572" t="s" s="186">
        <v>28</v>
      </c>
      <c r="AB572" s="141">
        <f>100*AC572</f>
        <v>13.5551355</v>
      </c>
      <c r="AC572" s="190">
        <v>0.135551355</v>
      </c>
      <c r="AD572" t="s" s="187">
        <v>29</v>
      </c>
      <c r="AE572" s="141">
        <v>7.9170067</v>
      </c>
      <c r="AF572" s="190">
        <v>0.079170067</v>
      </c>
      <c r="AG572" s="138"/>
      <c r="AH572" s="145">
        <v>76438</v>
      </c>
      <c r="AI572" s="145">
        <v>46558</v>
      </c>
      <c r="AJ572" s="145">
        <v>138</v>
      </c>
      <c r="AK572" s="145">
        <v>6599</v>
      </c>
      <c r="AL572" s="145">
        <v>18872</v>
      </c>
      <c r="AM572" s="148">
        <f>100*AL572/$AI572</f>
        <v>40.5343872159457</v>
      </c>
      <c r="AN572" s="145">
        <f>IF(AM572&gt;$AI$8,1,0)</f>
        <v>0</v>
      </c>
      <c r="AO572" s="148">
        <f>IF($R572=AL$17,AM572,0)</f>
        <v>0</v>
      </c>
      <c r="AP572" s="145">
        <v>6311</v>
      </c>
      <c r="AQ572" s="148">
        <f>100*AP572/$AI572</f>
        <v>13.5551355298767</v>
      </c>
      <c r="AR572" s="145">
        <f>IF(AQ572&gt;$AI$8,1,0)</f>
        <v>0</v>
      </c>
      <c r="AS572" s="148">
        <f>IF($R572=AP$17,AQ572,0)</f>
        <v>0</v>
      </c>
      <c r="AT572" s="145">
        <v>3686</v>
      </c>
      <c r="AU572" s="148">
        <f>100*AT572/$AI572</f>
        <v>7.91700674427596</v>
      </c>
      <c r="AV572" s="145">
        <f>IF(AU572&gt;$AI$8,1,0)</f>
        <v>0</v>
      </c>
      <c r="AW572" s="148">
        <f>IF($R572=AT$17,AU572,0)</f>
        <v>0</v>
      </c>
      <c r="AX572" s="145">
        <v>3340</v>
      </c>
      <c r="AY572" s="148">
        <f>100*AX572/$AI572</f>
        <v>7.17384767386915</v>
      </c>
      <c r="AZ572" s="145">
        <f>IF(AY572&gt;$AI$8,1,0)</f>
        <v>0</v>
      </c>
      <c r="BA572" s="148">
        <f>IF($R572=AX$17,AY572,0)</f>
        <v>0</v>
      </c>
      <c r="BB572" s="145">
        <v>1526</v>
      </c>
      <c r="BC572" s="148">
        <f>100*BB572/$AI572</f>
        <v>3.27763220069591</v>
      </c>
      <c r="BD572" s="145">
        <f>IF(BC572&gt;$AI$8,1,0)</f>
        <v>0</v>
      </c>
      <c r="BE572" s="148">
        <f>IF($R572=BB$17,BC572,0)</f>
        <v>0</v>
      </c>
      <c r="BF572" s="145">
        <v>12273</v>
      </c>
      <c r="BG572" s="148">
        <f>100*BF572/$AI572</f>
        <v>26.3606684135916</v>
      </c>
      <c r="BH572" s="145">
        <f>IF(BG572&gt;$AI$8,1,0)</f>
        <v>0</v>
      </c>
      <c r="BI572" s="148">
        <f>IF($R572=BF$17,BG572,0)</f>
        <v>26.3606684135916</v>
      </c>
      <c r="BJ572" s="145">
        <v>0</v>
      </c>
      <c r="BK572" s="148">
        <f>100*BJ572/$AI572</f>
        <v>0</v>
      </c>
      <c r="BL572" s="145">
        <f>IF(BK572&gt;$AI$8,1,0)</f>
        <v>0</v>
      </c>
      <c r="BM572" s="148">
        <f>IF($R572=BJ$17,BK572,0)</f>
        <v>0</v>
      </c>
      <c r="BN572" s="145">
        <v>0</v>
      </c>
      <c r="BO572" s="148">
        <f>100*BN572/$AI572</f>
        <v>0</v>
      </c>
      <c r="BP572" s="145">
        <f>IF(BO572&gt;$AI$8,1,0)</f>
        <v>0</v>
      </c>
      <c r="BQ572" s="148">
        <f>IF($R572=BN$17,BO572,0)</f>
        <v>0</v>
      </c>
      <c r="BR572" s="145">
        <v>0</v>
      </c>
      <c r="BS572" s="148">
        <f>100*BR572/$AI572</f>
        <v>0</v>
      </c>
      <c r="BT572" s="145">
        <f>IF(BS572&gt;$AI$8,1,0)</f>
        <v>0</v>
      </c>
      <c r="BU572" s="148">
        <f>IF($R572=BR$17,BS572,0)</f>
        <v>0</v>
      </c>
      <c r="BV572" s="145">
        <v>0</v>
      </c>
      <c r="BW572" s="148">
        <f>100*BV572/$AI572</f>
        <v>0</v>
      </c>
      <c r="BX572" s="145">
        <f>IF(BW572&gt;$AI$8,1,0)</f>
        <v>0</v>
      </c>
      <c r="BY572" s="148">
        <f>IF($R572=BV$17,BW572,0)</f>
        <v>0</v>
      </c>
      <c r="BZ572" s="145">
        <v>0</v>
      </c>
      <c r="CA572" s="148">
        <f>100*BZ572/$AI572</f>
        <v>0</v>
      </c>
      <c r="CB572" s="145">
        <f>IF(CA572&gt;$AI$8,1,0)</f>
        <v>0</v>
      </c>
      <c r="CC572" s="148">
        <f>IF($R572=BZ$17,CA572,0)</f>
        <v>0</v>
      </c>
      <c r="CD572" s="145">
        <v>0</v>
      </c>
      <c r="CE572" s="148">
        <f>100*CD572/$AI572</f>
        <v>0</v>
      </c>
      <c r="CF572" s="145">
        <f>IF(CE572&gt;$AI$8,1,0)</f>
        <v>0</v>
      </c>
      <c r="CG572" s="148">
        <f>IF($R572=CD$17,CE572,0)</f>
        <v>0</v>
      </c>
      <c r="CH572" s="145">
        <v>0</v>
      </c>
      <c r="CI572" s="148">
        <f>100*CH572/$AI572</f>
        <v>0</v>
      </c>
      <c r="CJ572" s="145">
        <f>IF(CI572&gt;$AI$8,1,0)</f>
        <v>0</v>
      </c>
      <c r="CK572" s="148">
        <f>IF($R572=CH$17,CI572,0)</f>
        <v>0</v>
      </c>
      <c r="CL572" s="145">
        <v>2169</v>
      </c>
      <c r="CM572" s="145">
        <v>0</v>
      </c>
      <c r="CN572" s="149"/>
    </row>
    <row r="573" ht="19.95" customHeight="1">
      <c r="A573" t="s" s="179">
        <v>3542</v>
      </c>
      <c r="B573" t="s" s="180">
        <v>166</v>
      </c>
      <c r="C573" t="s" s="180">
        <v>1870</v>
      </c>
      <c r="D573" t="s" s="181">
        <v>169</v>
      </c>
      <c r="E573" t="s" s="182">
        <v>79</v>
      </c>
      <c r="F573" t="s" s="130">
        <v>46</v>
      </c>
      <c r="G573" t="s" s="130">
        <v>1505</v>
      </c>
      <c r="H573" t="s" s="130">
        <v>341</v>
      </c>
      <c r="I573" t="s" s="130">
        <v>49</v>
      </c>
      <c r="J573" t="s" s="130">
        <v>56</v>
      </c>
      <c r="K573" t="s" s="183">
        <f>_xlfn.IFS(Q573=0,O573,T573=1,R573,U573=1,AA573)</f>
        <v>27</v>
      </c>
      <c r="L573" s="189">
        <f>_xlfn.IFS(Q573=0,P573,T573=1,S573,U573=1,AB573)</f>
        <v>35.2347988774556</v>
      </c>
      <c r="M573" t="s" s="130">
        <f>IF(O573="Lab","over","under")</f>
        <v>3307</v>
      </c>
      <c r="N573" s="169"/>
      <c r="O573" t="s" s="184">
        <v>27</v>
      </c>
      <c r="P573" s="131">
        <f>AM573</f>
        <v>35.2347988774556</v>
      </c>
      <c r="Q573" s="173">
        <f>T573+U573+V573</f>
        <v>0</v>
      </c>
      <c r="R573" t="s" s="185">
        <v>28</v>
      </c>
      <c r="S573" s="131">
        <f>AS573</f>
        <v>32.1478016838167</v>
      </c>
      <c r="T573" s="169"/>
      <c r="U573" s="169"/>
      <c r="V573" s="169"/>
      <c r="W573" s="169"/>
      <c r="X573" t="s" s="130">
        <f>IF($A573=Y573,"ok","bad")</f>
        <v>2430</v>
      </c>
      <c r="Y573" t="s" s="130">
        <v>3542</v>
      </c>
      <c r="Z573" t="s" s="130">
        <v>1870</v>
      </c>
      <c r="AA573" t="s" s="186">
        <v>2365</v>
      </c>
      <c r="AB573" s="125">
        <f>100*AC573</f>
        <v>15.9326473</v>
      </c>
      <c r="AC573" s="191">
        <v>0.159326473</v>
      </c>
      <c r="AD573" t="s" s="187">
        <v>29</v>
      </c>
      <c r="AE573" s="125">
        <v>7.8465856</v>
      </c>
      <c r="AF573" s="191">
        <v>0.078465856</v>
      </c>
      <c r="AG573" s="169"/>
      <c r="AH573" s="173">
        <v>79251</v>
      </c>
      <c r="AI573" s="173">
        <v>53450</v>
      </c>
      <c r="AJ573" s="173">
        <v>164</v>
      </c>
      <c r="AK573" s="173">
        <v>1650</v>
      </c>
      <c r="AL573" s="173">
        <v>18833</v>
      </c>
      <c r="AM573" s="175">
        <f>100*AL573/$AI573</f>
        <v>35.2347988774556</v>
      </c>
      <c r="AN573" s="173">
        <f>IF(AM573&gt;$AI$8,1,0)</f>
        <v>0</v>
      </c>
      <c r="AO573" s="175">
        <f>IF($R573=AL$17,AM573,0)</f>
        <v>0</v>
      </c>
      <c r="AP573" s="173">
        <v>17183</v>
      </c>
      <c r="AQ573" s="175">
        <f>100*AP573/$AI573</f>
        <v>32.1478016838167</v>
      </c>
      <c r="AR573" s="173">
        <f>IF(AQ573&gt;$AI$8,1,0)</f>
        <v>0</v>
      </c>
      <c r="AS573" s="175">
        <f>IF($R573=AP$17,AQ573,0)</f>
        <v>32.1478016838167</v>
      </c>
      <c r="AT573" s="173">
        <v>4194</v>
      </c>
      <c r="AU573" s="175">
        <f>100*AT573/$AI573</f>
        <v>7.8465855940131</v>
      </c>
      <c r="AV573" s="173">
        <f>IF(AU573&gt;$AI$8,1,0)</f>
        <v>0</v>
      </c>
      <c r="AW573" s="175">
        <f>IF($R573=AT$17,AU573,0)</f>
        <v>0</v>
      </c>
      <c r="AX573" s="173">
        <v>8516</v>
      </c>
      <c r="AY573" s="175">
        <f>100*AX573/$AI573</f>
        <v>15.932647333957</v>
      </c>
      <c r="AZ573" s="173">
        <f>IF(AY573&gt;$AI$8,1,0)</f>
        <v>0</v>
      </c>
      <c r="BA573" s="175">
        <f>IF($R573=AX$17,AY573,0)</f>
        <v>0</v>
      </c>
      <c r="BB573" s="173">
        <v>3446</v>
      </c>
      <c r="BC573" s="175">
        <f>100*BB573/$AI573</f>
        <v>6.44714686623012</v>
      </c>
      <c r="BD573" s="173">
        <f>IF(BC573&gt;$AI$8,1,0)</f>
        <v>0</v>
      </c>
      <c r="BE573" s="175">
        <f>IF($R573=BB$17,BC573,0)</f>
        <v>0</v>
      </c>
      <c r="BF573" s="173">
        <v>0</v>
      </c>
      <c r="BG573" s="175">
        <f>100*BF573/$AI573</f>
        <v>0</v>
      </c>
      <c r="BH573" s="173">
        <f>IF(BG573&gt;$AI$8,1,0)</f>
        <v>0</v>
      </c>
      <c r="BI573" s="175">
        <f>IF($R573=BF$17,BG573,0)</f>
        <v>0</v>
      </c>
      <c r="BJ573" s="173">
        <v>0</v>
      </c>
      <c r="BK573" s="175">
        <f>100*BJ573/$AI573</f>
        <v>0</v>
      </c>
      <c r="BL573" s="173">
        <f>IF(BK573&gt;$AI$8,1,0)</f>
        <v>0</v>
      </c>
      <c r="BM573" s="175">
        <f>IF($R573=BJ$17,BK573,0)</f>
        <v>0</v>
      </c>
      <c r="BN573" s="173">
        <v>0</v>
      </c>
      <c r="BO573" s="175">
        <f>100*BN573/$AI573</f>
        <v>0</v>
      </c>
      <c r="BP573" s="173">
        <f>IF(BO573&gt;$AI$8,1,0)</f>
        <v>0</v>
      </c>
      <c r="BQ573" s="175">
        <f>IF($R573=BN$17,BO573,0)</f>
        <v>0</v>
      </c>
      <c r="BR573" s="173">
        <v>0</v>
      </c>
      <c r="BS573" s="175">
        <f>100*BR573/$AI573</f>
        <v>0</v>
      </c>
      <c r="BT573" s="173">
        <f>IF(BS573&gt;$AI$8,1,0)</f>
        <v>0</v>
      </c>
      <c r="BU573" s="175">
        <f>IF($R573=BR$17,BS573,0)</f>
        <v>0</v>
      </c>
      <c r="BV573" s="173">
        <v>0</v>
      </c>
      <c r="BW573" s="175">
        <f>100*BV573/$AI573</f>
        <v>0</v>
      </c>
      <c r="BX573" s="173">
        <f>IF(BW573&gt;$AI$8,1,0)</f>
        <v>0</v>
      </c>
      <c r="BY573" s="175">
        <f>IF($R573=BV$17,BW573,0)</f>
        <v>0</v>
      </c>
      <c r="BZ573" s="173">
        <v>0</v>
      </c>
      <c r="CA573" s="175">
        <f>100*BZ573/$AI573</f>
        <v>0</v>
      </c>
      <c r="CB573" s="173">
        <f>IF(CA573&gt;$AI$8,1,0)</f>
        <v>0</v>
      </c>
      <c r="CC573" s="175">
        <f>IF($R573=BZ$17,CA573,0)</f>
        <v>0</v>
      </c>
      <c r="CD573" s="173">
        <v>0</v>
      </c>
      <c r="CE573" s="175">
        <f>100*CD573/$AI573</f>
        <v>0</v>
      </c>
      <c r="CF573" s="173">
        <f>IF(CE573&gt;$AI$8,1,0)</f>
        <v>0</v>
      </c>
      <c r="CG573" s="175">
        <f>IF($R573=CD$17,CE573,0)</f>
        <v>0</v>
      </c>
      <c r="CH573" s="173">
        <v>0</v>
      </c>
      <c r="CI573" s="175">
        <f>100*CH573/$AI573</f>
        <v>0</v>
      </c>
      <c r="CJ573" s="173">
        <f>IF(CI573&gt;$AI$8,1,0)</f>
        <v>0</v>
      </c>
      <c r="CK573" s="175">
        <f>IF($R573=CH$17,CI573,0)</f>
        <v>0</v>
      </c>
      <c r="CL573" s="173">
        <v>0</v>
      </c>
      <c r="CM573" s="173">
        <v>0</v>
      </c>
      <c r="CN573" s="176"/>
    </row>
    <row r="574" ht="15.75" customHeight="1">
      <c r="A574" t="s" s="179">
        <v>3543</v>
      </c>
      <c r="B574" t="s" s="180">
        <v>75</v>
      </c>
      <c r="C574" t="s" s="180">
        <v>1113</v>
      </c>
      <c r="D574" t="s" s="181">
        <v>78</v>
      </c>
      <c r="E574" t="s" s="188">
        <v>79</v>
      </c>
      <c r="F574" t="s" s="146">
        <v>80</v>
      </c>
      <c r="G574" t="s" s="146">
        <v>1114</v>
      </c>
      <c r="H574" t="s" s="146">
        <v>1115</v>
      </c>
      <c r="I574" t="s" s="146">
        <v>49</v>
      </c>
      <c r="J574" t="s" s="146">
        <v>56</v>
      </c>
      <c r="K574" t="s" s="183">
        <f>_xlfn.IFS(Q574=0,O574,T574=1,R574,U574=1,AA574)</f>
        <v>27</v>
      </c>
      <c r="L574" s="189">
        <f>_xlfn.IFS(Q574=0,P574,T574=1,S574,U574=1,AB574)</f>
        <v>30.7827241264875</v>
      </c>
      <c r="M574" t="s" s="146">
        <f>IF(O574="Lab","over","under")</f>
        <v>3307</v>
      </c>
      <c r="N574" s="138"/>
      <c r="O574" t="s" s="184">
        <v>27</v>
      </c>
      <c r="P574" s="147">
        <f>AM574</f>
        <v>30.7827241264875</v>
      </c>
      <c r="Q574" s="145">
        <f>T574+U574+V574</f>
        <v>0</v>
      </c>
      <c r="R574" t="s" s="185">
        <v>28</v>
      </c>
      <c r="S574" s="147">
        <f>AS574</f>
        <v>30.5646422983928</v>
      </c>
      <c r="T574" s="138"/>
      <c r="U574" s="138"/>
      <c r="V574" s="138"/>
      <c r="W574" s="138"/>
      <c r="X574" t="s" s="146">
        <f>IF($A574=Y574,"ok","bad")</f>
        <v>2430</v>
      </c>
      <c r="Y574" t="s" s="146">
        <v>3543</v>
      </c>
      <c r="Z574" t="s" s="146">
        <v>1113</v>
      </c>
      <c r="AA574" t="s" s="186">
        <v>2365</v>
      </c>
      <c r="AB574" s="141">
        <f>100*AC574</f>
        <v>23.6073579</v>
      </c>
      <c r="AC574" s="190">
        <v>0.236073579</v>
      </c>
      <c r="AD574" t="s" s="187">
        <v>29</v>
      </c>
      <c r="AE574" s="141">
        <v>7.763239</v>
      </c>
      <c r="AF574" s="190">
        <v>0.07763239</v>
      </c>
      <c r="AG574" s="138"/>
      <c r="AH574" s="145">
        <v>72323</v>
      </c>
      <c r="AI574" s="145">
        <v>42186</v>
      </c>
      <c r="AJ574" s="145">
        <v>133</v>
      </c>
      <c r="AK574" s="145">
        <v>92</v>
      </c>
      <c r="AL574" s="145">
        <v>12986</v>
      </c>
      <c r="AM574" s="148">
        <f>100*AL574/$AI574</f>
        <v>30.7827241264875</v>
      </c>
      <c r="AN574" s="145">
        <f>IF(AM574&gt;$AI$8,1,0)</f>
        <v>0</v>
      </c>
      <c r="AO574" s="148">
        <f>IF($R574=AL$17,AM574,0)</f>
        <v>0</v>
      </c>
      <c r="AP574" s="145">
        <v>12894</v>
      </c>
      <c r="AQ574" s="148">
        <f>100*AP574/$AI574</f>
        <v>30.5646422983928</v>
      </c>
      <c r="AR574" s="145">
        <f>IF(AQ574&gt;$AI$8,1,0)</f>
        <v>0</v>
      </c>
      <c r="AS574" s="148">
        <f>IF($R574=AP$17,AQ574,0)</f>
        <v>30.5646422983928</v>
      </c>
      <c r="AT574" s="145">
        <v>3275</v>
      </c>
      <c r="AU574" s="148">
        <f>100*AT574/$AI574</f>
        <v>7.76323898923814</v>
      </c>
      <c r="AV574" s="145">
        <f>IF(AU574&gt;$AI$8,1,0)</f>
        <v>0</v>
      </c>
      <c r="AW574" s="148">
        <f>IF($R574=AT$17,AU574,0)</f>
        <v>0</v>
      </c>
      <c r="AX574" s="145">
        <v>9959</v>
      </c>
      <c r="AY574" s="148">
        <f>100*AX574/$AI574</f>
        <v>23.6073578912435</v>
      </c>
      <c r="AZ574" s="145">
        <f>IF(AY574&gt;$AI$8,1,0)</f>
        <v>0</v>
      </c>
      <c r="BA574" s="148">
        <f>IF($R574=AX$17,AY574,0)</f>
        <v>0</v>
      </c>
      <c r="BB574" s="145">
        <v>2861</v>
      </c>
      <c r="BC574" s="148">
        <f>100*BB574/$AI574</f>
        <v>6.78187076281231</v>
      </c>
      <c r="BD574" s="145">
        <f>IF(BC574&gt;$AI$8,1,0)</f>
        <v>0</v>
      </c>
      <c r="BE574" s="148">
        <f>IF($R574=BB$17,BC574,0)</f>
        <v>0</v>
      </c>
      <c r="BF574" s="145">
        <v>0</v>
      </c>
      <c r="BG574" s="148">
        <f>100*BF574/$AI574</f>
        <v>0</v>
      </c>
      <c r="BH574" s="145">
        <f>IF(BG574&gt;$AI$8,1,0)</f>
        <v>0</v>
      </c>
      <c r="BI574" s="148">
        <f>IF($R574=BF$17,BG574,0)</f>
        <v>0</v>
      </c>
      <c r="BJ574" s="145">
        <v>0</v>
      </c>
      <c r="BK574" s="148">
        <f>100*BJ574/$AI574</f>
        <v>0</v>
      </c>
      <c r="BL574" s="145">
        <f>IF(BK574&gt;$AI$8,1,0)</f>
        <v>0</v>
      </c>
      <c r="BM574" s="148">
        <f>IF($R574=BJ$17,BK574,0)</f>
        <v>0</v>
      </c>
      <c r="BN574" s="145">
        <v>0</v>
      </c>
      <c r="BO574" s="148">
        <f>100*BN574/$AI574</f>
        <v>0</v>
      </c>
      <c r="BP574" s="145">
        <f>IF(BO574&gt;$AI$8,1,0)</f>
        <v>0</v>
      </c>
      <c r="BQ574" s="148">
        <f>IF($R574=BN$17,BO574,0)</f>
        <v>0</v>
      </c>
      <c r="BR574" s="145">
        <v>0</v>
      </c>
      <c r="BS574" s="148">
        <f>100*BR574/$AI574</f>
        <v>0</v>
      </c>
      <c r="BT574" s="145">
        <f>IF(BS574&gt;$AI$8,1,0)</f>
        <v>0</v>
      </c>
      <c r="BU574" s="148">
        <f>IF($R574=BR$17,BS574,0)</f>
        <v>0</v>
      </c>
      <c r="BV574" s="145">
        <v>0</v>
      </c>
      <c r="BW574" s="148">
        <f>100*BV574/$AI574</f>
        <v>0</v>
      </c>
      <c r="BX574" s="145">
        <f>IF(BW574&gt;$AI$8,1,0)</f>
        <v>0</v>
      </c>
      <c r="BY574" s="148">
        <f>IF($R574=BV$17,BW574,0)</f>
        <v>0</v>
      </c>
      <c r="BZ574" s="145">
        <v>0</v>
      </c>
      <c r="CA574" s="148">
        <f>100*BZ574/$AI574</f>
        <v>0</v>
      </c>
      <c r="CB574" s="145">
        <f>IF(CA574&gt;$AI$8,1,0)</f>
        <v>0</v>
      </c>
      <c r="CC574" s="148">
        <f>IF($R574=BZ$17,CA574,0)</f>
        <v>0</v>
      </c>
      <c r="CD574" s="145">
        <v>0</v>
      </c>
      <c r="CE574" s="148">
        <f>100*CD574/$AI574</f>
        <v>0</v>
      </c>
      <c r="CF574" s="145">
        <f>IF(CE574&gt;$AI$8,1,0)</f>
        <v>0</v>
      </c>
      <c r="CG574" s="148">
        <f>IF($R574=CD$17,CE574,0)</f>
        <v>0</v>
      </c>
      <c r="CH574" s="145">
        <v>0</v>
      </c>
      <c r="CI574" s="148">
        <f>100*CH574/$AI574</f>
        <v>0</v>
      </c>
      <c r="CJ574" s="145">
        <f>IF(CI574&gt;$AI$8,1,0)</f>
        <v>0</v>
      </c>
      <c r="CK574" s="148">
        <f>IF($R574=CH$17,CI574,0)</f>
        <v>0</v>
      </c>
      <c r="CL574" s="145">
        <v>884</v>
      </c>
      <c r="CM574" s="145">
        <v>0</v>
      </c>
      <c r="CN574" s="149"/>
    </row>
    <row r="575" ht="15.75" customHeight="1">
      <c r="A575" t="s" s="179">
        <v>3544</v>
      </c>
      <c r="B575" t="s" s="180">
        <v>183</v>
      </c>
      <c r="C575" t="s" s="180">
        <v>1144</v>
      </c>
      <c r="D575" t="s" s="181">
        <v>186</v>
      </c>
      <c r="E575" t="s" s="182">
        <v>79</v>
      </c>
      <c r="F575" t="s" s="130">
        <v>46</v>
      </c>
      <c r="G575" t="s" s="130">
        <v>1145</v>
      </c>
      <c r="H575" t="s" s="130">
        <v>1146</v>
      </c>
      <c r="I575" t="s" s="130">
        <v>49</v>
      </c>
      <c r="J575" t="s" s="130">
        <v>56</v>
      </c>
      <c r="K575" t="s" s="183">
        <f>_xlfn.IFS(Q575=0,O575,T575=1,R575,U575=1,AA575)</f>
        <v>27</v>
      </c>
      <c r="L575" s="189">
        <f>_xlfn.IFS(Q575=0,P575,T575=1,S575,U575=1,AB575)</f>
        <v>44.6830670527215</v>
      </c>
      <c r="M575" t="s" s="130">
        <f>IF(O575="Lab","over","under")</f>
        <v>3307</v>
      </c>
      <c r="N575" s="169"/>
      <c r="O575" t="s" s="184">
        <v>27</v>
      </c>
      <c r="P575" s="131">
        <f>AM575</f>
        <v>44.6830670527215</v>
      </c>
      <c r="Q575" s="173">
        <f>T575+U575+V575</f>
        <v>0</v>
      </c>
      <c r="R575" t="s" s="185">
        <v>28</v>
      </c>
      <c r="S575" s="131">
        <f>AS575</f>
        <v>28.0354948236715</v>
      </c>
      <c r="T575" s="169"/>
      <c r="U575" s="169"/>
      <c r="V575" s="169"/>
      <c r="W575" s="169"/>
      <c r="X575" t="s" s="130">
        <f>IF($A575=Y575,"ok","bad")</f>
        <v>2430</v>
      </c>
      <c r="Y575" t="s" s="130">
        <v>3544</v>
      </c>
      <c r="Z575" t="s" s="130">
        <v>1144</v>
      </c>
      <c r="AA575" t="s" s="186">
        <v>2365</v>
      </c>
      <c r="AB575" s="125">
        <f>100*AC575</f>
        <v>13.7146666</v>
      </c>
      <c r="AC575" s="191">
        <v>0.137146666</v>
      </c>
      <c r="AD575" t="s" s="187">
        <v>29</v>
      </c>
      <c r="AE575" s="125">
        <v>7.7280397</v>
      </c>
      <c r="AF575" s="191">
        <v>0.077280397</v>
      </c>
      <c r="AG575" s="169"/>
      <c r="AH575" s="173">
        <v>73465</v>
      </c>
      <c r="AI575" s="173">
        <v>48007</v>
      </c>
      <c r="AJ575" s="173">
        <v>204</v>
      </c>
      <c r="AK575" s="173">
        <v>7992</v>
      </c>
      <c r="AL575" s="173">
        <v>21451</v>
      </c>
      <c r="AM575" s="175">
        <f>100*AL575/$AI575</f>
        <v>44.6830670527215</v>
      </c>
      <c r="AN575" s="173">
        <f>IF(AM575&gt;$AI$8,1,0)</f>
        <v>0</v>
      </c>
      <c r="AO575" s="175">
        <f>IF($R575=AL$17,AM575,0)</f>
        <v>0</v>
      </c>
      <c r="AP575" s="173">
        <v>13459</v>
      </c>
      <c r="AQ575" s="175">
        <f>100*AP575/$AI575</f>
        <v>28.0354948236715</v>
      </c>
      <c r="AR575" s="173">
        <f>IF(AQ575&gt;$AI$8,1,0)</f>
        <v>0</v>
      </c>
      <c r="AS575" s="175">
        <f>IF($R575=AP$17,AQ575,0)</f>
        <v>28.0354948236715</v>
      </c>
      <c r="AT575" s="173">
        <v>3710</v>
      </c>
      <c r="AU575" s="175">
        <f>100*AT575/$AI575</f>
        <v>7.72803966088279</v>
      </c>
      <c r="AV575" s="173">
        <f>IF(AU575&gt;$AI$8,1,0)</f>
        <v>0</v>
      </c>
      <c r="AW575" s="175">
        <f>IF($R575=AT$17,AU575,0)</f>
        <v>0</v>
      </c>
      <c r="AX575" s="173">
        <v>6584</v>
      </c>
      <c r="AY575" s="175">
        <f>100*AX575/$AI575</f>
        <v>13.7146666111192</v>
      </c>
      <c r="AZ575" s="173">
        <f>IF(AY575&gt;$AI$8,1,0)</f>
        <v>0</v>
      </c>
      <c r="BA575" s="175">
        <f>IF($R575=AX$17,AY575,0)</f>
        <v>0</v>
      </c>
      <c r="BB575" s="173">
        <v>2267</v>
      </c>
      <c r="BC575" s="175">
        <f>100*BB575/$AI575</f>
        <v>4.72222800841544</v>
      </c>
      <c r="BD575" s="173">
        <f>IF(BC575&gt;$AI$8,1,0)</f>
        <v>0</v>
      </c>
      <c r="BE575" s="175">
        <f>IF($R575=BB$17,BC575,0)</f>
        <v>0</v>
      </c>
      <c r="BF575" s="173">
        <v>0</v>
      </c>
      <c r="BG575" s="175">
        <f>100*BF575/$AI575</f>
        <v>0</v>
      </c>
      <c r="BH575" s="173">
        <f>IF(BG575&gt;$AI$8,1,0)</f>
        <v>0</v>
      </c>
      <c r="BI575" s="175">
        <f>IF($R575=BF$17,BG575,0)</f>
        <v>0</v>
      </c>
      <c r="BJ575" s="173">
        <v>0</v>
      </c>
      <c r="BK575" s="175">
        <f>100*BJ575/$AI575</f>
        <v>0</v>
      </c>
      <c r="BL575" s="173">
        <f>IF(BK575&gt;$AI$8,1,0)</f>
        <v>0</v>
      </c>
      <c r="BM575" s="175">
        <f>IF($R575=BJ$17,BK575,0)</f>
        <v>0</v>
      </c>
      <c r="BN575" s="173">
        <v>0</v>
      </c>
      <c r="BO575" s="175">
        <f>100*BN575/$AI575</f>
        <v>0</v>
      </c>
      <c r="BP575" s="173">
        <f>IF(BO575&gt;$AI$8,1,0)</f>
        <v>0</v>
      </c>
      <c r="BQ575" s="175">
        <f>IF($R575=BN$17,BO575,0)</f>
        <v>0</v>
      </c>
      <c r="BR575" s="173">
        <v>0</v>
      </c>
      <c r="BS575" s="175">
        <f>100*BR575/$AI575</f>
        <v>0</v>
      </c>
      <c r="BT575" s="173">
        <f>IF(BS575&gt;$AI$8,1,0)</f>
        <v>0</v>
      </c>
      <c r="BU575" s="175">
        <f>IF($R575=BR$17,BS575,0)</f>
        <v>0</v>
      </c>
      <c r="BV575" s="173">
        <v>0</v>
      </c>
      <c r="BW575" s="175">
        <f>100*BV575/$AI575</f>
        <v>0</v>
      </c>
      <c r="BX575" s="173">
        <f>IF(BW575&gt;$AI$8,1,0)</f>
        <v>0</v>
      </c>
      <c r="BY575" s="175">
        <f>IF($R575=BV$17,BW575,0)</f>
        <v>0</v>
      </c>
      <c r="BZ575" s="173">
        <v>0</v>
      </c>
      <c r="CA575" s="175">
        <f>100*BZ575/$AI575</f>
        <v>0</v>
      </c>
      <c r="CB575" s="173">
        <f>IF(CA575&gt;$AI$8,1,0)</f>
        <v>0</v>
      </c>
      <c r="CC575" s="175">
        <f>IF($R575=BZ$17,CA575,0)</f>
        <v>0</v>
      </c>
      <c r="CD575" s="173">
        <v>0</v>
      </c>
      <c r="CE575" s="175">
        <f>100*CD575/$AI575</f>
        <v>0</v>
      </c>
      <c r="CF575" s="173">
        <f>IF(CE575&gt;$AI$8,1,0)</f>
        <v>0</v>
      </c>
      <c r="CG575" s="175">
        <f>IF($R575=CD$17,CE575,0)</f>
        <v>0</v>
      </c>
      <c r="CH575" s="173">
        <v>0</v>
      </c>
      <c r="CI575" s="175">
        <f>100*CH575/$AI575</f>
        <v>0</v>
      </c>
      <c r="CJ575" s="173">
        <f>IF(CI575&gt;$AI$8,1,0)</f>
        <v>0</v>
      </c>
      <c r="CK575" s="175">
        <f>IF($R575=CH$17,CI575,0)</f>
        <v>0</v>
      </c>
      <c r="CL575" s="173">
        <v>0</v>
      </c>
      <c r="CM575" s="173">
        <v>0</v>
      </c>
      <c r="CN575" s="176"/>
    </row>
    <row r="576" ht="15.75" customHeight="1">
      <c r="A576" t="s" s="179">
        <v>1659</v>
      </c>
      <c r="B576" t="s" s="180">
        <v>58</v>
      </c>
      <c r="C576" t="s" s="180">
        <v>1660</v>
      </c>
      <c r="D576" t="s" s="181">
        <v>60</v>
      </c>
      <c r="E576" t="s" s="188">
        <v>60</v>
      </c>
      <c r="F576" t="s" s="146">
        <v>46</v>
      </c>
      <c r="G576" t="s" s="146">
        <v>1661</v>
      </c>
      <c r="H576" t="s" s="146">
        <v>1662</v>
      </c>
      <c r="I576" t="s" s="146">
        <v>49</v>
      </c>
      <c r="J576" t="s" s="146">
        <v>203</v>
      </c>
      <c r="K576" t="s" s="183">
        <f>O576</f>
        <v>29</v>
      </c>
      <c r="L576" s="189">
        <f>P576</f>
        <v>55.0657385924207</v>
      </c>
      <c r="M576" t="s" s="146">
        <f>IF(O576="Lab","over","under")</f>
        <v>3307</v>
      </c>
      <c r="N576" s="138"/>
      <c r="O576" t="s" s="184">
        <v>29</v>
      </c>
      <c r="P576" s="147">
        <f>AU576</f>
        <v>55.0657385924207</v>
      </c>
      <c r="Q576" s="145">
        <f>T576+U576+V576</f>
        <v>0</v>
      </c>
      <c r="R576" t="s" s="185">
        <v>32</v>
      </c>
      <c r="S576" s="147">
        <f>BI576</f>
        <v>17.3288863109049</v>
      </c>
      <c r="T576" s="138"/>
      <c r="U576" s="138"/>
      <c r="V576" s="138"/>
      <c r="W576" s="138"/>
      <c r="X576" t="s" s="146">
        <f>IF($A576=Y576,"ok","bad")</f>
        <v>2430</v>
      </c>
      <c r="Y576" t="s" s="146">
        <v>1659</v>
      </c>
      <c r="Z576" t="s" s="146">
        <v>1660</v>
      </c>
      <c r="AA576" t="s" s="186">
        <v>31</v>
      </c>
      <c r="AB576" s="141">
        <f>100*AC576</f>
        <v>9.889791199999999</v>
      </c>
      <c r="AC576" s="190">
        <v>0.098897912</v>
      </c>
      <c r="AD576" t="s" s="187">
        <v>2365</v>
      </c>
      <c r="AE576" s="141">
        <v>7.66628</v>
      </c>
      <c r="AF576" s="190">
        <v>0.0766628</v>
      </c>
      <c r="AG576" s="138"/>
      <c r="AH576" s="145">
        <v>34236</v>
      </c>
      <c r="AI576" s="145">
        <v>20688</v>
      </c>
      <c r="AJ576" s="145">
        <v>106</v>
      </c>
      <c r="AK576" s="145">
        <v>7807</v>
      </c>
      <c r="AL576" s="145">
        <v>586</v>
      </c>
      <c r="AM576" s="148">
        <f>100*AL576/$AI576</f>
        <v>2.83255993812838</v>
      </c>
      <c r="AN576" s="145">
        <f>IF(AM576&gt;$AI$8,1,0)</f>
        <v>0</v>
      </c>
      <c r="AO576" s="148">
        <f>IF($R576=AL$17,AM576,0)</f>
        <v>0</v>
      </c>
      <c r="AP576" s="145">
        <v>1493</v>
      </c>
      <c r="AQ576" s="148">
        <f>100*AP576/$AI576</f>
        <v>7.21674400618716</v>
      </c>
      <c r="AR576" s="145">
        <f>IF(AQ576&gt;$AI$8,1,0)</f>
        <v>0</v>
      </c>
      <c r="AS576" s="148">
        <f>IF($R576=AP$17,AQ576,0)</f>
        <v>0</v>
      </c>
      <c r="AT576" s="145">
        <v>11392</v>
      </c>
      <c r="AU576" s="148">
        <f>100*AT576/$AI576</f>
        <v>55.0657385924207</v>
      </c>
      <c r="AV576" s="145">
        <f>IF(AU576&gt;$AI$8,1,0)</f>
        <v>1</v>
      </c>
      <c r="AW576" s="148">
        <f>IF($R576=AT$17,AU576,0)</f>
        <v>0</v>
      </c>
      <c r="AX576" s="145">
        <v>1586</v>
      </c>
      <c r="AY576" s="148">
        <f>100*AX576/$AI576</f>
        <v>7.66627996906419</v>
      </c>
      <c r="AZ576" s="145">
        <f>IF(AY576&gt;$AI$8,1,0)</f>
        <v>0</v>
      </c>
      <c r="BA576" s="148">
        <f>IF($R576=AX$17,AY576,0)</f>
        <v>0</v>
      </c>
      <c r="BB576" s="145">
        <v>2046</v>
      </c>
      <c r="BC576" s="148">
        <f>100*BB576/$AI576</f>
        <v>9.88979118329466</v>
      </c>
      <c r="BD576" s="145">
        <f>IF(BC576&gt;$AI$8,1,0)</f>
        <v>0</v>
      </c>
      <c r="BE576" s="148">
        <f>IF($R576=BB$17,BC576,0)</f>
        <v>0</v>
      </c>
      <c r="BF576" s="145">
        <v>3585</v>
      </c>
      <c r="BG576" s="148">
        <f>100*BF576/$AI576</f>
        <v>17.3288863109049</v>
      </c>
      <c r="BH576" s="145">
        <f>IF(BG576&gt;$AI$8,1,0)</f>
        <v>0</v>
      </c>
      <c r="BI576" s="148">
        <f>IF($R576=BF$17,BG576,0)</f>
        <v>17.3288863109049</v>
      </c>
      <c r="BJ576" s="145">
        <v>0</v>
      </c>
      <c r="BK576" s="148">
        <f>100*BJ576/$AI576</f>
        <v>0</v>
      </c>
      <c r="BL576" s="145">
        <f>IF(BK576&gt;$AI$8,1,0)</f>
        <v>0</v>
      </c>
      <c r="BM576" s="148">
        <f>IF($R576=BJ$17,BK576,0)</f>
        <v>0</v>
      </c>
      <c r="BN576" s="145">
        <v>0</v>
      </c>
      <c r="BO576" s="148">
        <f>100*BN576/$AI576</f>
        <v>0</v>
      </c>
      <c r="BP576" s="145">
        <f>IF(BO576&gt;$AI$8,1,0)</f>
        <v>0</v>
      </c>
      <c r="BQ576" s="148">
        <f>IF($R576=BN$17,BO576,0)</f>
        <v>0</v>
      </c>
      <c r="BR576" s="145">
        <v>0</v>
      </c>
      <c r="BS576" s="148">
        <f>100*BR576/$AI576</f>
        <v>0</v>
      </c>
      <c r="BT576" s="145">
        <f>IF(BS576&gt;$AI$8,1,0)</f>
        <v>0</v>
      </c>
      <c r="BU576" s="148">
        <f>IF($R576=BR$17,BS576,0)</f>
        <v>0</v>
      </c>
      <c r="BV576" s="145">
        <v>0</v>
      </c>
      <c r="BW576" s="148">
        <f>100*BV576/$AI576</f>
        <v>0</v>
      </c>
      <c r="BX576" s="145">
        <f>IF(BW576&gt;$AI$8,1,0)</f>
        <v>0</v>
      </c>
      <c r="BY576" s="148">
        <f>IF($R576=BV$17,BW576,0)</f>
        <v>0</v>
      </c>
      <c r="BZ576" s="145">
        <v>0</v>
      </c>
      <c r="CA576" s="148">
        <f>100*BZ576/$AI576</f>
        <v>0</v>
      </c>
      <c r="CB576" s="145">
        <f>IF(CA576&gt;$AI$8,1,0)</f>
        <v>0</v>
      </c>
      <c r="CC576" s="148">
        <f>IF($R576=BZ$17,CA576,0)</f>
        <v>0</v>
      </c>
      <c r="CD576" s="145">
        <v>0</v>
      </c>
      <c r="CE576" s="148">
        <f>100*CD576/$AI576</f>
        <v>0</v>
      </c>
      <c r="CF576" s="145">
        <f>IF(CE576&gt;$AI$8,1,0)</f>
        <v>0</v>
      </c>
      <c r="CG576" s="148">
        <f>IF($R576=CD$17,CE576,0)</f>
        <v>0</v>
      </c>
      <c r="CH576" s="145">
        <v>0</v>
      </c>
      <c r="CI576" s="148">
        <f>100*CH576/$AI576</f>
        <v>0</v>
      </c>
      <c r="CJ576" s="145">
        <f>IF(CI576&gt;$AI$8,1,0)</f>
        <v>0</v>
      </c>
      <c r="CK576" s="148">
        <f>IF($R576=CH$17,CI576,0)</f>
        <v>0</v>
      </c>
      <c r="CL576" s="145">
        <v>725</v>
      </c>
      <c r="CM576" s="145">
        <v>0</v>
      </c>
      <c r="CN576" s="149"/>
    </row>
    <row r="577" ht="15.75" customHeight="1">
      <c r="A577" t="s" s="179">
        <v>3545</v>
      </c>
      <c r="B577" t="s" s="180">
        <v>160</v>
      </c>
      <c r="C577" t="s" s="180">
        <v>2128</v>
      </c>
      <c r="D577" t="s" s="181">
        <v>162</v>
      </c>
      <c r="E577" t="s" s="182">
        <v>79</v>
      </c>
      <c r="F577" t="s" s="130">
        <v>80</v>
      </c>
      <c r="G577" t="s" s="130">
        <v>2129</v>
      </c>
      <c r="H577" t="s" s="130">
        <v>828</v>
      </c>
      <c r="I577" t="s" s="130">
        <v>64</v>
      </c>
      <c r="J577" t="s" s="130">
        <v>203</v>
      </c>
      <c r="K577" t="s" s="183">
        <f>O577</f>
        <v>29</v>
      </c>
      <c r="L577" s="189">
        <f>P577</f>
        <v>56.2785494546472</v>
      </c>
      <c r="M577" t="s" s="130">
        <f>IF(O577="Lab","over","under")</f>
        <v>3307</v>
      </c>
      <c r="N577" s="169"/>
      <c r="O577" t="s" s="184">
        <v>29</v>
      </c>
      <c r="P577" s="131">
        <f>AU577</f>
        <v>56.2785494546472</v>
      </c>
      <c r="Q577" s="173">
        <f>T577+U577+V577</f>
        <v>0</v>
      </c>
      <c r="R577" t="s" s="185">
        <v>27</v>
      </c>
      <c r="S577" s="131">
        <f>AO577</f>
        <v>16.272956092104</v>
      </c>
      <c r="T577" s="169"/>
      <c r="U577" s="169"/>
      <c r="V577" s="169"/>
      <c r="W577" s="169"/>
      <c r="X577" t="s" s="130">
        <f>IF($A577=Y577,"ok","bad")</f>
        <v>2430</v>
      </c>
      <c r="Y577" t="s" s="130">
        <v>3545</v>
      </c>
      <c r="Z577" t="s" s="130">
        <v>2128</v>
      </c>
      <c r="AA577" t="s" s="186">
        <v>28</v>
      </c>
      <c r="AB577" s="125">
        <f>100*AC577</f>
        <v>12.4787918</v>
      </c>
      <c r="AC577" s="191">
        <v>0.124787918</v>
      </c>
      <c r="AD577" t="s" s="187">
        <v>2365</v>
      </c>
      <c r="AE577" s="125">
        <v>7.6293465</v>
      </c>
      <c r="AF577" s="191">
        <v>0.076293465</v>
      </c>
      <c r="AG577" s="169"/>
      <c r="AH577" s="173">
        <v>74980</v>
      </c>
      <c r="AI577" s="173">
        <v>53635</v>
      </c>
      <c r="AJ577" s="173">
        <v>226</v>
      </c>
      <c r="AK577" s="173">
        <v>21457</v>
      </c>
      <c r="AL577" s="173">
        <v>8728</v>
      </c>
      <c r="AM577" s="175">
        <f>100*AL577/$AI577</f>
        <v>16.272956092104</v>
      </c>
      <c r="AN577" s="173">
        <f>IF(AM577&gt;$AI$8,1,0)</f>
        <v>0</v>
      </c>
      <c r="AO577" s="175">
        <f>IF($R577=AL$17,AM577,0)</f>
        <v>16.272956092104</v>
      </c>
      <c r="AP577" s="173">
        <v>6693</v>
      </c>
      <c r="AQ577" s="175">
        <f>100*AP577/$AI577</f>
        <v>12.4787918336907</v>
      </c>
      <c r="AR577" s="173">
        <f>IF(AQ577&gt;$AI$8,1,0)</f>
        <v>0</v>
      </c>
      <c r="AS577" s="175">
        <f>IF($R577=AP$17,AQ577,0)</f>
        <v>0</v>
      </c>
      <c r="AT577" s="173">
        <v>30185</v>
      </c>
      <c r="AU577" s="175">
        <f>100*AT577/$AI577</f>
        <v>56.2785494546472</v>
      </c>
      <c r="AV577" s="173">
        <f>IF(AU577&gt;$AI$8,1,0)</f>
        <v>1</v>
      </c>
      <c r="AW577" s="175">
        <f>IF($R577=AT$17,AU577,0)</f>
        <v>0</v>
      </c>
      <c r="AX577" s="173">
        <v>4092</v>
      </c>
      <c r="AY577" s="175">
        <f>100*AX577/$AI577</f>
        <v>7.62934650880955</v>
      </c>
      <c r="AZ577" s="173">
        <f>IF(AY577&gt;$AI$8,1,0)</f>
        <v>0</v>
      </c>
      <c r="BA577" s="175">
        <f>IF($R577=AX$17,AY577,0)</f>
        <v>0</v>
      </c>
      <c r="BB577" s="173">
        <v>3590</v>
      </c>
      <c r="BC577" s="175">
        <f>100*BB577/$AI577</f>
        <v>6.69339050992822</v>
      </c>
      <c r="BD577" s="173">
        <f>IF(BC577&gt;$AI$8,1,0)</f>
        <v>0</v>
      </c>
      <c r="BE577" s="175">
        <f>IF($R577=BB$17,BC577,0)</f>
        <v>0</v>
      </c>
      <c r="BF577" s="173">
        <v>0</v>
      </c>
      <c r="BG577" s="175">
        <f>100*BF577/$AI577</f>
        <v>0</v>
      </c>
      <c r="BH577" s="173">
        <f>IF(BG577&gt;$AI$8,1,0)</f>
        <v>0</v>
      </c>
      <c r="BI577" s="175">
        <f>IF($R577=BF$17,BG577,0)</f>
        <v>0</v>
      </c>
      <c r="BJ577" s="173">
        <v>0</v>
      </c>
      <c r="BK577" s="175">
        <f>100*BJ577/$AI577</f>
        <v>0</v>
      </c>
      <c r="BL577" s="173">
        <f>IF(BK577&gt;$AI$8,1,0)</f>
        <v>0</v>
      </c>
      <c r="BM577" s="175">
        <f>IF($R577=BJ$17,BK577,0)</f>
        <v>0</v>
      </c>
      <c r="BN577" s="173">
        <v>0</v>
      </c>
      <c r="BO577" s="175">
        <f>100*BN577/$AI577</f>
        <v>0</v>
      </c>
      <c r="BP577" s="173">
        <f>IF(BO577&gt;$AI$8,1,0)</f>
        <v>0</v>
      </c>
      <c r="BQ577" s="175">
        <f>IF($R577=BN$17,BO577,0)</f>
        <v>0</v>
      </c>
      <c r="BR577" s="173">
        <v>0</v>
      </c>
      <c r="BS577" s="175">
        <f>100*BR577/$AI577</f>
        <v>0</v>
      </c>
      <c r="BT577" s="173">
        <f>IF(BS577&gt;$AI$8,1,0)</f>
        <v>0</v>
      </c>
      <c r="BU577" s="175">
        <f>IF($R577=BR$17,BS577,0)</f>
        <v>0</v>
      </c>
      <c r="BV577" s="173">
        <v>0</v>
      </c>
      <c r="BW577" s="175">
        <f>100*BV577/$AI577</f>
        <v>0</v>
      </c>
      <c r="BX577" s="173">
        <f>IF(BW577&gt;$AI$8,1,0)</f>
        <v>0</v>
      </c>
      <c r="BY577" s="175">
        <f>IF($R577=BV$17,BW577,0)</f>
        <v>0</v>
      </c>
      <c r="BZ577" s="173">
        <v>0</v>
      </c>
      <c r="CA577" s="175">
        <f>100*BZ577/$AI577</f>
        <v>0</v>
      </c>
      <c r="CB577" s="173">
        <f>IF(CA577&gt;$AI$8,1,0)</f>
        <v>0</v>
      </c>
      <c r="CC577" s="175">
        <f>IF($R577=BZ$17,CA577,0)</f>
        <v>0</v>
      </c>
      <c r="CD577" s="173">
        <v>0</v>
      </c>
      <c r="CE577" s="175">
        <f>100*CD577/$AI577</f>
        <v>0</v>
      </c>
      <c r="CF577" s="173">
        <f>IF(CE577&gt;$AI$8,1,0)</f>
        <v>0</v>
      </c>
      <c r="CG577" s="175">
        <f>IF($R577=CD$17,CE577,0)</f>
        <v>0</v>
      </c>
      <c r="CH577" s="173">
        <v>0</v>
      </c>
      <c r="CI577" s="175">
        <f>100*CH577/$AI577</f>
        <v>0</v>
      </c>
      <c r="CJ577" s="173">
        <f>IF(CI577&gt;$AI$8,1,0)</f>
        <v>0</v>
      </c>
      <c r="CK577" s="175">
        <f>IF($R577=CH$17,CI577,0)</f>
        <v>0</v>
      </c>
      <c r="CL577" s="173">
        <v>0</v>
      </c>
      <c r="CM577" s="173">
        <v>0</v>
      </c>
      <c r="CN577" s="176"/>
    </row>
    <row r="578" ht="15.75" customHeight="1">
      <c r="A578" t="s" s="179">
        <v>3546</v>
      </c>
      <c r="B578" t="s" s="180">
        <v>84</v>
      </c>
      <c r="C578" t="s" s="180">
        <v>3547</v>
      </c>
      <c r="D578" t="s" s="181">
        <v>86</v>
      </c>
      <c r="E578" t="s" s="188">
        <v>79</v>
      </c>
      <c r="F578" t="s" s="146">
        <v>46</v>
      </c>
      <c r="G578" t="s" s="146">
        <v>1407</v>
      </c>
      <c r="H578" t="s" s="146">
        <v>1408</v>
      </c>
      <c r="I578" t="s" s="146">
        <v>49</v>
      </c>
      <c r="J578" t="s" s="146">
        <v>56</v>
      </c>
      <c r="K578" t="s" s="183">
        <f>_xlfn.IFS(Q578=0,O578,T578=1,R578,U578=1,AA578)</f>
        <v>27</v>
      </c>
      <c r="L578" s="189">
        <f>_xlfn.IFS(Q578=0,P578,T578=1,S578,U578=1,AB578)</f>
        <v>38.1333030543886</v>
      </c>
      <c r="M578" t="s" s="146">
        <f>IF(O578="Lab","over","under")</f>
        <v>3307</v>
      </c>
      <c r="N578" s="138"/>
      <c r="O578" t="s" s="184">
        <v>27</v>
      </c>
      <c r="P578" s="147">
        <f>AM578</f>
        <v>38.1333030543886</v>
      </c>
      <c r="Q578" s="145">
        <f>T578+U578+V578</f>
        <v>0</v>
      </c>
      <c r="R578" t="s" s="185">
        <v>28</v>
      </c>
      <c r="S578" s="147">
        <f>AS578</f>
        <v>27.7234018394459</v>
      </c>
      <c r="T578" s="138"/>
      <c r="U578" s="138"/>
      <c r="V578" s="138"/>
      <c r="W578" s="138"/>
      <c r="X578" t="s" s="146">
        <f>IF($A578=Y578,"ok","bad")</f>
        <v>2430</v>
      </c>
      <c r="Y578" t="s" s="146">
        <v>3546</v>
      </c>
      <c r="Z578" t="s" s="146">
        <v>3547</v>
      </c>
      <c r="AA578" t="s" s="186">
        <v>2365</v>
      </c>
      <c r="AB578" s="141">
        <f>100*AC578</f>
        <v>19.8773703</v>
      </c>
      <c r="AC578" s="190">
        <v>0.198773703</v>
      </c>
      <c r="AD578" t="s" s="187">
        <v>29</v>
      </c>
      <c r="AE578" s="141">
        <v>7.6143976</v>
      </c>
      <c r="AF578" s="190">
        <v>0.076143976</v>
      </c>
      <c r="AG578" s="138"/>
      <c r="AH578" s="145">
        <v>73659</v>
      </c>
      <c r="AI578" s="145">
        <v>44035</v>
      </c>
      <c r="AJ578" s="145">
        <v>161</v>
      </c>
      <c r="AK578" s="145">
        <v>4584</v>
      </c>
      <c r="AL578" s="145">
        <v>16792</v>
      </c>
      <c r="AM578" s="148">
        <f>100*AL578/$AI578</f>
        <v>38.1333030543886</v>
      </c>
      <c r="AN578" s="145">
        <f>IF(AM578&gt;$AI$8,1,0)</f>
        <v>0</v>
      </c>
      <c r="AO578" s="148">
        <f>IF($R578=AL$17,AM578,0)</f>
        <v>0</v>
      </c>
      <c r="AP578" s="145">
        <v>12208</v>
      </c>
      <c r="AQ578" s="148">
        <f>100*AP578/$AI578</f>
        <v>27.7234018394459</v>
      </c>
      <c r="AR578" s="145">
        <f>IF(AQ578&gt;$AI$8,1,0)</f>
        <v>0</v>
      </c>
      <c r="AS578" s="148">
        <f>IF($R578=AP$17,AQ578,0)</f>
        <v>27.7234018394459</v>
      </c>
      <c r="AT578" s="145">
        <v>3353</v>
      </c>
      <c r="AU578" s="148">
        <f>100*AT578/$AI578</f>
        <v>7.61439763824231</v>
      </c>
      <c r="AV578" s="145">
        <f>IF(AU578&gt;$AI$8,1,0)</f>
        <v>0</v>
      </c>
      <c r="AW578" s="148">
        <f>IF($R578=AT$17,AU578,0)</f>
        <v>0</v>
      </c>
      <c r="AX578" s="145">
        <v>8753</v>
      </c>
      <c r="AY578" s="148">
        <f>100*AX578/$AI578</f>
        <v>19.877370273646</v>
      </c>
      <c r="AZ578" s="145">
        <f>IF(AY578&gt;$AI$8,1,0)</f>
        <v>0</v>
      </c>
      <c r="BA578" s="148">
        <f>IF($R578=AX$17,AY578,0)</f>
        <v>0</v>
      </c>
      <c r="BB578" s="145">
        <v>2929</v>
      </c>
      <c r="BC578" s="148">
        <f>100*BB578/$AI578</f>
        <v>6.65152719427728</v>
      </c>
      <c r="BD578" s="145">
        <f>IF(BC578&gt;$AI$8,1,0)</f>
        <v>0</v>
      </c>
      <c r="BE578" s="148">
        <f>IF($R578=BB$17,BC578,0)</f>
        <v>0</v>
      </c>
      <c r="BF578" s="145">
        <v>0</v>
      </c>
      <c r="BG578" s="148">
        <f>100*BF578/$AI578</f>
        <v>0</v>
      </c>
      <c r="BH578" s="145">
        <f>IF(BG578&gt;$AI$8,1,0)</f>
        <v>0</v>
      </c>
      <c r="BI578" s="148">
        <f>IF($R578=BF$17,BG578,0)</f>
        <v>0</v>
      </c>
      <c r="BJ578" s="145">
        <v>0</v>
      </c>
      <c r="BK578" s="148">
        <f>100*BJ578/$AI578</f>
        <v>0</v>
      </c>
      <c r="BL578" s="145">
        <f>IF(BK578&gt;$AI$8,1,0)</f>
        <v>0</v>
      </c>
      <c r="BM578" s="148">
        <f>IF($R578=BJ$17,BK578,0)</f>
        <v>0</v>
      </c>
      <c r="BN578" s="145">
        <v>0</v>
      </c>
      <c r="BO578" s="148">
        <f>100*BN578/$AI578</f>
        <v>0</v>
      </c>
      <c r="BP578" s="145">
        <f>IF(BO578&gt;$AI$8,1,0)</f>
        <v>0</v>
      </c>
      <c r="BQ578" s="148">
        <f>IF($R578=BN$17,BO578,0)</f>
        <v>0</v>
      </c>
      <c r="BR578" s="145">
        <v>0</v>
      </c>
      <c r="BS578" s="148">
        <f>100*BR578/$AI578</f>
        <v>0</v>
      </c>
      <c r="BT578" s="145">
        <f>IF(BS578&gt;$AI$8,1,0)</f>
        <v>0</v>
      </c>
      <c r="BU578" s="148">
        <f>IF($R578=BR$17,BS578,0)</f>
        <v>0</v>
      </c>
      <c r="BV578" s="145">
        <v>0</v>
      </c>
      <c r="BW578" s="148">
        <f>100*BV578/$AI578</f>
        <v>0</v>
      </c>
      <c r="BX578" s="145">
        <f>IF(BW578&gt;$AI$8,1,0)</f>
        <v>0</v>
      </c>
      <c r="BY578" s="148">
        <f>IF($R578=BV$17,BW578,0)</f>
        <v>0</v>
      </c>
      <c r="BZ578" s="145">
        <v>0</v>
      </c>
      <c r="CA578" s="148">
        <f>100*BZ578/$AI578</f>
        <v>0</v>
      </c>
      <c r="CB578" s="145">
        <f>IF(CA578&gt;$AI$8,1,0)</f>
        <v>0</v>
      </c>
      <c r="CC578" s="148">
        <f>IF($R578=BZ$17,CA578,0)</f>
        <v>0</v>
      </c>
      <c r="CD578" s="145">
        <v>0</v>
      </c>
      <c r="CE578" s="148">
        <f>100*CD578/$AI578</f>
        <v>0</v>
      </c>
      <c r="CF578" s="145">
        <f>IF(CE578&gt;$AI$8,1,0)</f>
        <v>0</v>
      </c>
      <c r="CG578" s="148">
        <f>IF($R578=CD$17,CE578,0)</f>
        <v>0</v>
      </c>
      <c r="CH578" s="145">
        <v>0</v>
      </c>
      <c r="CI578" s="148">
        <f>100*CH578/$AI578</f>
        <v>0</v>
      </c>
      <c r="CJ578" s="145">
        <f>IF(CI578&gt;$AI$8,1,0)</f>
        <v>0</v>
      </c>
      <c r="CK578" s="148">
        <f>IF($R578=CH$17,CI578,0)</f>
        <v>0</v>
      </c>
      <c r="CL578" s="145">
        <v>322</v>
      </c>
      <c r="CM578" s="145">
        <v>0</v>
      </c>
      <c r="CN578" s="149"/>
    </row>
    <row r="579" ht="15.75" customHeight="1">
      <c r="A579" t="s" s="179">
        <v>3548</v>
      </c>
      <c r="B579" t="s" s="180">
        <v>166</v>
      </c>
      <c r="C579" t="s" s="180">
        <v>267</v>
      </c>
      <c r="D579" t="s" s="181">
        <v>169</v>
      </c>
      <c r="E579" t="s" s="182">
        <v>79</v>
      </c>
      <c r="F579" t="s" s="130">
        <v>46</v>
      </c>
      <c r="G579" t="s" s="130">
        <v>94</v>
      </c>
      <c r="H579" t="s" s="130">
        <v>269</v>
      </c>
      <c r="I579" t="s" s="130">
        <v>49</v>
      </c>
      <c r="J579" t="s" s="130">
        <v>56</v>
      </c>
      <c r="K579" t="s" s="183">
        <f>_xlfn.IFS(Q579=0,O579,T579=1,R579,U579=1,AA579)</f>
        <v>27</v>
      </c>
      <c r="L579" s="189">
        <f>_xlfn.IFS(Q579=0,P579,T579=1,S579,U579=1,AB579)</f>
        <v>34.5256921397866</v>
      </c>
      <c r="M579" t="s" s="130">
        <f>IF(O579="Lab","over","under")</f>
        <v>3307</v>
      </c>
      <c r="N579" s="169"/>
      <c r="O579" t="s" s="184">
        <v>27</v>
      </c>
      <c r="P579" s="131">
        <f>AM579</f>
        <v>34.5256921397866</v>
      </c>
      <c r="Q579" s="173">
        <f>T579+U579+V579</f>
        <v>0</v>
      </c>
      <c r="R579" t="s" s="185">
        <v>28</v>
      </c>
      <c r="S579" s="131">
        <f>AS579</f>
        <v>34.2495044212308</v>
      </c>
      <c r="T579" s="169"/>
      <c r="U579" s="169"/>
      <c r="V579" s="169"/>
      <c r="W579" s="169"/>
      <c r="X579" t="s" s="130">
        <f>IF($A579=Y579,"ok","bad")</f>
        <v>2430</v>
      </c>
      <c r="Y579" t="s" s="130">
        <v>3548</v>
      </c>
      <c r="Z579" t="s" s="130">
        <v>267</v>
      </c>
      <c r="AA579" t="s" s="186">
        <v>2365</v>
      </c>
      <c r="AB579" s="125">
        <f>100*AC579</f>
        <v>18.2595719</v>
      </c>
      <c r="AC579" s="191">
        <v>0.182595719</v>
      </c>
      <c r="AD579" t="s" s="187">
        <v>29</v>
      </c>
      <c r="AE579" s="125">
        <v>7.5417066</v>
      </c>
      <c r="AF579" s="191">
        <v>0.075417066</v>
      </c>
      <c r="AG579" s="169"/>
      <c r="AH579" s="173">
        <v>71994</v>
      </c>
      <c r="AI579" s="173">
        <v>44897</v>
      </c>
      <c r="AJ579" s="173">
        <v>144</v>
      </c>
      <c r="AK579" s="173">
        <v>124</v>
      </c>
      <c r="AL579" s="173">
        <v>15501</v>
      </c>
      <c r="AM579" s="175">
        <f>100*AL579/$AI579</f>
        <v>34.5256921397866</v>
      </c>
      <c r="AN579" s="173">
        <f>IF(AM579&gt;$AI$8,1,0)</f>
        <v>0</v>
      </c>
      <c r="AO579" s="175">
        <f>IF($R579=AL$17,AM579,0)</f>
        <v>0</v>
      </c>
      <c r="AP579" s="173">
        <v>15377</v>
      </c>
      <c r="AQ579" s="175">
        <f>100*AP579/$AI579</f>
        <v>34.2495044212308</v>
      </c>
      <c r="AR579" s="173">
        <f>IF(AQ579&gt;$AI$8,1,0)</f>
        <v>0</v>
      </c>
      <c r="AS579" s="175">
        <f>IF($R579=AP$17,AQ579,0)</f>
        <v>34.2495044212308</v>
      </c>
      <c r="AT579" s="173">
        <v>3386</v>
      </c>
      <c r="AU579" s="175">
        <f>100*AT579/$AI579</f>
        <v>7.54170657282224</v>
      </c>
      <c r="AV579" s="173">
        <f>IF(AU579&gt;$AI$8,1,0)</f>
        <v>0</v>
      </c>
      <c r="AW579" s="175">
        <f>IF($R579=AT$17,AU579,0)</f>
        <v>0</v>
      </c>
      <c r="AX579" s="173">
        <v>8198</v>
      </c>
      <c r="AY579" s="175">
        <f>100*AX579/$AI579</f>
        <v>18.2595719090362</v>
      </c>
      <c r="AZ579" s="173">
        <f>IF(AY579&gt;$AI$8,1,0)</f>
        <v>0</v>
      </c>
      <c r="BA579" s="175">
        <f>IF($R579=AX$17,AY579,0)</f>
        <v>0</v>
      </c>
      <c r="BB579" s="173">
        <v>1647</v>
      </c>
      <c r="BC579" s="175">
        <f>100*BB579/$AI579</f>
        <v>3.66839655210816</v>
      </c>
      <c r="BD579" s="173">
        <f>IF(BC579&gt;$AI$8,1,0)</f>
        <v>0</v>
      </c>
      <c r="BE579" s="175">
        <f>IF($R579=BB$17,BC579,0)</f>
        <v>0</v>
      </c>
      <c r="BF579" s="173">
        <v>0</v>
      </c>
      <c r="BG579" s="175">
        <f>100*BF579/$AI579</f>
        <v>0</v>
      </c>
      <c r="BH579" s="173">
        <f>IF(BG579&gt;$AI$8,1,0)</f>
        <v>0</v>
      </c>
      <c r="BI579" s="175">
        <f>IF($R579=BF$17,BG579,0)</f>
        <v>0</v>
      </c>
      <c r="BJ579" s="173">
        <v>0</v>
      </c>
      <c r="BK579" s="175">
        <f>100*BJ579/$AI579</f>
        <v>0</v>
      </c>
      <c r="BL579" s="173">
        <f>IF(BK579&gt;$AI$8,1,0)</f>
        <v>0</v>
      </c>
      <c r="BM579" s="175">
        <f>IF($R579=BJ$17,BK579,0)</f>
        <v>0</v>
      </c>
      <c r="BN579" s="173">
        <v>0</v>
      </c>
      <c r="BO579" s="175">
        <f>100*BN579/$AI579</f>
        <v>0</v>
      </c>
      <c r="BP579" s="173">
        <f>IF(BO579&gt;$AI$8,1,0)</f>
        <v>0</v>
      </c>
      <c r="BQ579" s="175">
        <f>IF($R579=BN$17,BO579,0)</f>
        <v>0</v>
      </c>
      <c r="BR579" s="173">
        <v>0</v>
      </c>
      <c r="BS579" s="175">
        <f>100*BR579/$AI579</f>
        <v>0</v>
      </c>
      <c r="BT579" s="173">
        <f>IF(BS579&gt;$AI$8,1,0)</f>
        <v>0</v>
      </c>
      <c r="BU579" s="175">
        <f>IF($R579=BR$17,BS579,0)</f>
        <v>0</v>
      </c>
      <c r="BV579" s="173">
        <v>0</v>
      </c>
      <c r="BW579" s="175">
        <f>100*BV579/$AI579</f>
        <v>0</v>
      </c>
      <c r="BX579" s="173">
        <f>IF(BW579&gt;$AI$8,1,0)</f>
        <v>0</v>
      </c>
      <c r="BY579" s="175">
        <f>IF($R579=BV$17,BW579,0)</f>
        <v>0</v>
      </c>
      <c r="BZ579" s="173">
        <v>0</v>
      </c>
      <c r="CA579" s="175">
        <f>100*BZ579/$AI579</f>
        <v>0</v>
      </c>
      <c r="CB579" s="173">
        <f>IF(CA579&gt;$AI$8,1,0)</f>
        <v>0</v>
      </c>
      <c r="CC579" s="175">
        <f>IF($R579=BZ$17,CA579,0)</f>
        <v>0</v>
      </c>
      <c r="CD579" s="173">
        <v>0</v>
      </c>
      <c r="CE579" s="175">
        <f>100*CD579/$AI579</f>
        <v>0</v>
      </c>
      <c r="CF579" s="173">
        <f>IF(CE579&gt;$AI$8,1,0)</f>
        <v>0</v>
      </c>
      <c r="CG579" s="175">
        <f>IF($R579=CD$17,CE579,0)</f>
        <v>0</v>
      </c>
      <c r="CH579" s="173">
        <v>0</v>
      </c>
      <c r="CI579" s="175">
        <f>100*CH579/$AI579</f>
        <v>0</v>
      </c>
      <c r="CJ579" s="173">
        <f>IF(CI579&gt;$AI$8,1,0)</f>
        <v>0</v>
      </c>
      <c r="CK579" s="175">
        <f>IF($R579=CH$17,CI579,0)</f>
        <v>0</v>
      </c>
      <c r="CL579" s="173">
        <v>224</v>
      </c>
      <c r="CM579" s="173">
        <v>0</v>
      </c>
      <c r="CN579" s="176"/>
    </row>
    <row r="580" ht="15.75" customHeight="1">
      <c r="A580" t="s" s="179">
        <v>3549</v>
      </c>
      <c r="B580" t="s" s="180">
        <v>197</v>
      </c>
      <c r="C580" t="s" s="180">
        <v>3550</v>
      </c>
      <c r="D580" t="s" s="181">
        <v>200</v>
      </c>
      <c r="E580" t="s" s="188">
        <v>79</v>
      </c>
      <c r="F580" t="s" s="146">
        <v>46</v>
      </c>
      <c r="G580" t="s" s="146">
        <v>3551</v>
      </c>
      <c r="H580" t="s" s="146">
        <v>3552</v>
      </c>
      <c r="I580" t="s" s="146">
        <v>64</v>
      </c>
      <c r="J580" t="s" s="146">
        <v>1762</v>
      </c>
      <c r="K580" t="s" s="183">
        <f>_xlfn.IFS(Q580=0,O580,T580=1,R580,U580=1,AA580)</f>
        <v>29</v>
      </c>
      <c r="L580" s="189">
        <f>_xlfn.IFS(Q580=0,P580,T580=1,S580,U580=1,AB580)</f>
        <v>43.9134010365865</v>
      </c>
      <c r="M580" t="s" s="146">
        <f>IF(O580="Lab","over","under")</f>
        <v>3307</v>
      </c>
      <c r="N580" s="138"/>
      <c r="O580" t="s" s="184">
        <v>29</v>
      </c>
      <c r="P580" s="147">
        <f>AU580</f>
        <v>43.9134010365865</v>
      </c>
      <c r="Q580" s="145">
        <f>T580+U580+V580</f>
        <v>0</v>
      </c>
      <c r="R580" t="s" s="185">
        <v>27</v>
      </c>
      <c r="S580" s="147">
        <f>AO580</f>
        <v>34.4024327270641</v>
      </c>
      <c r="T580" s="138"/>
      <c r="U580" s="138"/>
      <c r="V580" s="138"/>
      <c r="W580" s="138"/>
      <c r="X580" t="s" s="146">
        <f>IF($A580=Y580,"ok","bad")</f>
        <v>2430</v>
      </c>
      <c r="Y580" t="s" s="146">
        <v>3549</v>
      </c>
      <c r="Z580" t="s" s="146">
        <v>3550</v>
      </c>
      <c r="AA580" t="s" s="186">
        <v>2365</v>
      </c>
      <c r="AB580" s="141">
        <f>100*AC580</f>
        <v>9.841834499999999</v>
      </c>
      <c r="AC580" s="190">
        <v>0.098418345</v>
      </c>
      <c r="AD580" t="s" s="187">
        <v>28</v>
      </c>
      <c r="AE580" s="141">
        <v>7.5391589</v>
      </c>
      <c r="AF580" s="190">
        <v>0.07539158899999999</v>
      </c>
      <c r="AG580" s="138"/>
      <c r="AH580" s="145">
        <v>71971</v>
      </c>
      <c r="AI580" s="145">
        <v>52287</v>
      </c>
      <c r="AJ580" s="145">
        <v>163</v>
      </c>
      <c r="AK580" s="145">
        <v>4973</v>
      </c>
      <c r="AL580" s="145">
        <v>17988</v>
      </c>
      <c r="AM580" s="148">
        <f>100*AL580/$AI580</f>
        <v>34.4024327270641</v>
      </c>
      <c r="AN580" s="145">
        <f>IF(AM580&gt;$AI$8,1,0)</f>
        <v>0</v>
      </c>
      <c r="AO580" s="148">
        <f>IF($R580=AL$17,AM580,0)</f>
        <v>34.4024327270641</v>
      </c>
      <c r="AP580" s="145">
        <v>3942</v>
      </c>
      <c r="AQ580" s="148">
        <f>100*AP580/$AI580</f>
        <v>7.53915887314246</v>
      </c>
      <c r="AR580" s="145">
        <f>IF(AQ580&gt;$AI$8,1,0)</f>
        <v>0</v>
      </c>
      <c r="AS580" s="148">
        <f>IF($R580=AP$17,AQ580,0)</f>
        <v>0</v>
      </c>
      <c r="AT580" s="145">
        <v>22961</v>
      </c>
      <c r="AU580" s="148">
        <f>100*AT580/$AI580</f>
        <v>43.9134010365865</v>
      </c>
      <c r="AV580" s="145">
        <f>IF(AU580&gt;$AI$8,1,0)</f>
        <v>0</v>
      </c>
      <c r="AW580" s="148">
        <f>IF($R580=AT$17,AU580,0)</f>
        <v>0</v>
      </c>
      <c r="AX580" s="145">
        <v>5146</v>
      </c>
      <c r="AY580" s="148">
        <f>100*AX580/$AI580</f>
        <v>9.84183449040871</v>
      </c>
      <c r="AZ580" s="145">
        <f>IF(AY580&gt;$AI$8,1,0)</f>
        <v>0</v>
      </c>
      <c r="BA580" s="148">
        <f>IF($R580=AX$17,AY580,0)</f>
        <v>0</v>
      </c>
      <c r="BB580" s="145">
        <v>1564</v>
      </c>
      <c r="BC580" s="148">
        <f>100*BB580/$AI580</f>
        <v>2.99118327691396</v>
      </c>
      <c r="BD580" s="145">
        <f>IF(BC580&gt;$AI$8,1,0)</f>
        <v>0</v>
      </c>
      <c r="BE580" s="148">
        <f>IF($R580=BB$17,BC580,0)</f>
        <v>0</v>
      </c>
      <c r="BF580" s="145">
        <v>0</v>
      </c>
      <c r="BG580" s="148">
        <f>100*BF580/$AI580</f>
        <v>0</v>
      </c>
      <c r="BH580" s="145">
        <f>IF(BG580&gt;$AI$8,1,0)</f>
        <v>0</v>
      </c>
      <c r="BI580" s="148">
        <f>IF($R580=BF$17,BG580,0)</f>
        <v>0</v>
      </c>
      <c r="BJ580" s="145">
        <v>0</v>
      </c>
      <c r="BK580" s="148">
        <f>100*BJ580/$AI580</f>
        <v>0</v>
      </c>
      <c r="BL580" s="145">
        <f>IF(BK580&gt;$AI$8,1,0)</f>
        <v>0</v>
      </c>
      <c r="BM580" s="148">
        <f>IF($R580=BJ$17,BK580,0)</f>
        <v>0</v>
      </c>
      <c r="BN580" s="145">
        <v>0</v>
      </c>
      <c r="BO580" s="148">
        <f>100*BN580/$AI580</f>
        <v>0</v>
      </c>
      <c r="BP580" s="145">
        <f>IF(BO580&gt;$AI$8,1,0)</f>
        <v>0</v>
      </c>
      <c r="BQ580" s="148">
        <f>IF($R580=BN$17,BO580,0)</f>
        <v>0</v>
      </c>
      <c r="BR580" s="145">
        <v>0</v>
      </c>
      <c r="BS580" s="148">
        <f>100*BR580/$AI580</f>
        <v>0</v>
      </c>
      <c r="BT580" s="145">
        <f>IF(BS580&gt;$AI$8,1,0)</f>
        <v>0</v>
      </c>
      <c r="BU580" s="148">
        <f>IF($R580=BR$17,BS580,0)</f>
        <v>0</v>
      </c>
      <c r="BV580" s="145">
        <v>0</v>
      </c>
      <c r="BW580" s="148">
        <f>100*BV580/$AI580</f>
        <v>0</v>
      </c>
      <c r="BX580" s="145">
        <f>IF(BW580&gt;$AI$8,1,0)</f>
        <v>0</v>
      </c>
      <c r="BY580" s="148">
        <f>IF($R580=BV$17,BW580,0)</f>
        <v>0</v>
      </c>
      <c r="BZ580" s="145">
        <v>0</v>
      </c>
      <c r="CA580" s="148">
        <f>100*BZ580/$AI580</f>
        <v>0</v>
      </c>
      <c r="CB580" s="145">
        <f>IF(CA580&gt;$AI$8,1,0)</f>
        <v>0</v>
      </c>
      <c r="CC580" s="148">
        <f>IF($R580=BZ$17,CA580,0)</f>
        <v>0</v>
      </c>
      <c r="CD580" s="145">
        <v>0</v>
      </c>
      <c r="CE580" s="148">
        <f>100*CD580/$AI580</f>
        <v>0</v>
      </c>
      <c r="CF580" s="145">
        <f>IF(CE580&gt;$AI$8,1,0)</f>
        <v>0</v>
      </c>
      <c r="CG580" s="148">
        <f>IF($R580=CD$17,CE580,0)</f>
        <v>0</v>
      </c>
      <c r="CH580" s="145">
        <v>0</v>
      </c>
      <c r="CI580" s="148">
        <f>100*CH580/$AI580</f>
        <v>0</v>
      </c>
      <c r="CJ580" s="145">
        <f>IF(CI580&gt;$AI$8,1,0)</f>
        <v>0</v>
      </c>
      <c r="CK580" s="148">
        <f>IF($R580=CH$17,CI580,0)</f>
        <v>0</v>
      </c>
      <c r="CL580" s="145">
        <v>524</v>
      </c>
      <c r="CM580" s="145">
        <v>0</v>
      </c>
      <c r="CN580" s="149"/>
    </row>
    <row r="581" ht="15.75" customHeight="1">
      <c r="A581" t="s" s="179">
        <v>3553</v>
      </c>
      <c r="B581" t="s" s="180">
        <v>160</v>
      </c>
      <c r="C581" t="s" s="180">
        <v>629</v>
      </c>
      <c r="D581" t="s" s="181">
        <v>162</v>
      </c>
      <c r="E581" t="s" s="182">
        <v>79</v>
      </c>
      <c r="F581" t="s" s="130">
        <v>80</v>
      </c>
      <c r="G581" t="s" s="130">
        <v>630</v>
      </c>
      <c r="H581" t="s" s="130">
        <v>631</v>
      </c>
      <c r="I581" t="s" s="130">
        <v>49</v>
      </c>
      <c r="J581" t="s" s="130">
        <v>56</v>
      </c>
      <c r="K581" t="s" s="183">
        <f>_xlfn.IFS(Q581=0,O581,T581=1,R581,U581=1,AA581)</f>
        <v>27</v>
      </c>
      <c r="L581" s="189">
        <f>_xlfn.IFS(Q581=0,P581,T581=1,S581,U581=1,AB581)</f>
        <v>35.622114116095</v>
      </c>
      <c r="M581" t="s" s="130">
        <f>IF(O581="Lab","over","under")</f>
        <v>3307</v>
      </c>
      <c r="N581" s="169"/>
      <c r="O581" t="s" s="184">
        <v>27</v>
      </c>
      <c r="P581" s="131">
        <f>AM581</f>
        <v>35.622114116095</v>
      </c>
      <c r="Q581" s="173">
        <f>T581+U581+V581</f>
        <v>0</v>
      </c>
      <c r="R581" t="s" s="185">
        <v>28</v>
      </c>
      <c r="S581" s="131">
        <f>AS581</f>
        <v>25.8162928759894</v>
      </c>
      <c r="T581" s="169"/>
      <c r="U581" s="169"/>
      <c r="V581" s="169"/>
      <c r="W581" s="169"/>
      <c r="X581" t="s" s="130">
        <f>IF($A581=Y581,"ok","bad")</f>
        <v>2430</v>
      </c>
      <c r="Y581" t="s" s="130">
        <v>3553</v>
      </c>
      <c r="Z581" t="s" s="130">
        <v>629</v>
      </c>
      <c r="AA581" t="s" s="186">
        <v>217</v>
      </c>
      <c r="AB581" s="125">
        <f>100*AC581</f>
        <v>25.6534466</v>
      </c>
      <c r="AC581" s="191">
        <v>0.256534466</v>
      </c>
      <c r="AD581" t="s" s="187">
        <v>2365</v>
      </c>
      <c r="AE581" s="125">
        <v>7.5300956</v>
      </c>
      <c r="AF581" s="191">
        <v>0.075300956</v>
      </c>
      <c r="AG581" s="169"/>
      <c r="AH581" s="173">
        <v>74010</v>
      </c>
      <c r="AI581" s="173">
        <v>48512</v>
      </c>
      <c r="AJ581" s="173">
        <v>135</v>
      </c>
      <c r="AK581" s="173">
        <v>4757</v>
      </c>
      <c r="AL581" s="173">
        <v>17281</v>
      </c>
      <c r="AM581" s="175">
        <f>100*AL581/$AI581</f>
        <v>35.622114116095</v>
      </c>
      <c r="AN581" s="173">
        <f>IF(AM581&gt;$AI$8,1,0)</f>
        <v>0</v>
      </c>
      <c r="AO581" s="175">
        <f>IF($R581=AL$17,AM581,0)</f>
        <v>0</v>
      </c>
      <c r="AP581" s="173">
        <v>12524</v>
      </c>
      <c r="AQ581" s="175">
        <f>100*AP581/$AI581</f>
        <v>25.8162928759894</v>
      </c>
      <c r="AR581" s="173">
        <f>IF(AQ581&gt;$AI$8,1,0)</f>
        <v>0</v>
      </c>
      <c r="AS581" s="175">
        <f>IF($R581=AP$17,AQ581,0)</f>
        <v>25.8162928759894</v>
      </c>
      <c r="AT581" s="173">
        <v>1275</v>
      </c>
      <c r="AU581" s="175">
        <f>100*AT581/$AI581</f>
        <v>2.62821569920844</v>
      </c>
      <c r="AV581" s="173">
        <f>IF(AU581&gt;$AI$8,1,0)</f>
        <v>0</v>
      </c>
      <c r="AW581" s="175">
        <f>IF($R581=AT$17,AU581,0)</f>
        <v>0</v>
      </c>
      <c r="AX581" s="173">
        <v>3653</v>
      </c>
      <c r="AY581" s="175">
        <f>100*AX581/$AI581</f>
        <v>7.53009564643799</v>
      </c>
      <c r="AZ581" s="173">
        <f>IF(AY581&gt;$AI$8,1,0)</f>
        <v>0</v>
      </c>
      <c r="BA581" s="175">
        <f>IF($R581=AX$17,AY581,0)</f>
        <v>0</v>
      </c>
      <c r="BB581" s="173">
        <v>1334</v>
      </c>
      <c r="BC581" s="175">
        <f>100*BB581/$AI581</f>
        <v>2.74983509234828</v>
      </c>
      <c r="BD581" s="173">
        <f>IF(BC581&gt;$AI$8,1,0)</f>
        <v>0</v>
      </c>
      <c r="BE581" s="175">
        <f>IF($R581=BB$17,BC581,0)</f>
        <v>0</v>
      </c>
      <c r="BF581" s="173">
        <v>0</v>
      </c>
      <c r="BG581" s="175">
        <f>100*BF581/$AI581</f>
        <v>0</v>
      </c>
      <c r="BH581" s="173">
        <f>IF(BG581&gt;$AI$8,1,0)</f>
        <v>0</v>
      </c>
      <c r="BI581" s="175">
        <f>IF($R581=BF$17,BG581,0)</f>
        <v>0</v>
      </c>
      <c r="BJ581" s="173">
        <v>0</v>
      </c>
      <c r="BK581" s="175">
        <f>100*BJ581/$AI581</f>
        <v>0</v>
      </c>
      <c r="BL581" s="173">
        <f>IF(BK581&gt;$AI$8,1,0)</f>
        <v>0</v>
      </c>
      <c r="BM581" s="175">
        <f>IF($R581=BJ$17,BK581,0)</f>
        <v>0</v>
      </c>
      <c r="BN581" s="173">
        <v>0</v>
      </c>
      <c r="BO581" s="175">
        <f>100*BN581/$AI581</f>
        <v>0</v>
      </c>
      <c r="BP581" s="173">
        <f>IF(BO581&gt;$AI$8,1,0)</f>
        <v>0</v>
      </c>
      <c r="BQ581" s="175">
        <f>IF($R581=BN$17,BO581,0)</f>
        <v>0</v>
      </c>
      <c r="BR581" s="173">
        <v>0</v>
      </c>
      <c r="BS581" s="175">
        <f>100*BR581/$AI581</f>
        <v>0</v>
      </c>
      <c r="BT581" s="173">
        <f>IF(BS581&gt;$AI$8,1,0)</f>
        <v>0</v>
      </c>
      <c r="BU581" s="175">
        <f>IF($R581=BR$17,BS581,0)</f>
        <v>0</v>
      </c>
      <c r="BV581" s="173">
        <v>0</v>
      </c>
      <c r="BW581" s="175">
        <f>100*BV581/$AI581</f>
        <v>0</v>
      </c>
      <c r="BX581" s="173">
        <f>IF(BW581&gt;$AI$8,1,0)</f>
        <v>0</v>
      </c>
      <c r="BY581" s="175">
        <f>IF($R581=BV$17,BW581,0)</f>
        <v>0</v>
      </c>
      <c r="BZ581" s="173">
        <v>0</v>
      </c>
      <c r="CA581" s="175">
        <f>100*BZ581/$AI581</f>
        <v>0</v>
      </c>
      <c r="CB581" s="173">
        <f>IF(CA581&gt;$AI$8,1,0)</f>
        <v>0</v>
      </c>
      <c r="CC581" s="175">
        <f>IF($R581=BZ$17,CA581,0)</f>
        <v>0</v>
      </c>
      <c r="CD581" s="173">
        <v>0</v>
      </c>
      <c r="CE581" s="175">
        <f>100*CD581/$AI581</f>
        <v>0</v>
      </c>
      <c r="CF581" s="173">
        <f>IF(CE581&gt;$AI$8,1,0)</f>
        <v>0</v>
      </c>
      <c r="CG581" s="175">
        <f>IF($R581=CD$17,CE581,0)</f>
        <v>0</v>
      </c>
      <c r="CH581" s="173">
        <v>0</v>
      </c>
      <c r="CI581" s="175">
        <f>100*CH581/$AI581</f>
        <v>0</v>
      </c>
      <c r="CJ581" s="173">
        <f>IF(CI581&gt;$AI$8,1,0)</f>
        <v>0</v>
      </c>
      <c r="CK581" s="175">
        <f>IF($R581=CH$17,CI581,0)</f>
        <v>0</v>
      </c>
      <c r="CL581" s="173">
        <v>0</v>
      </c>
      <c r="CM581" s="173">
        <v>0</v>
      </c>
      <c r="CN581" s="176"/>
    </row>
    <row r="582" ht="15.75" customHeight="1">
      <c r="A582" t="s" s="179">
        <v>3554</v>
      </c>
      <c r="B582" t="s" s="180">
        <v>75</v>
      </c>
      <c r="C582" t="s" s="180">
        <v>1486</v>
      </c>
      <c r="D582" t="s" s="181">
        <v>78</v>
      </c>
      <c r="E582" t="s" s="188">
        <v>79</v>
      </c>
      <c r="F582" t="s" s="146">
        <v>46</v>
      </c>
      <c r="G582" t="s" s="146">
        <v>129</v>
      </c>
      <c r="H582" t="s" s="146">
        <v>3555</v>
      </c>
      <c r="I582" t="s" s="146">
        <v>49</v>
      </c>
      <c r="J582" t="s" s="146">
        <v>1762</v>
      </c>
      <c r="K582" t="s" s="183">
        <f>_xlfn.IFS(Q582=0,O582,T582=1,R582,U582=1,AA582)</f>
        <v>29</v>
      </c>
      <c r="L582" s="189">
        <f>_xlfn.IFS(Q582=0,P582,T582=1,S582,U582=1,AB582)</f>
        <v>40.1491927243</v>
      </c>
      <c r="M582" t="s" s="146">
        <f>IF(O582="Lab","over","under")</f>
        <v>3307</v>
      </c>
      <c r="N582" s="138"/>
      <c r="O582" t="s" s="184">
        <v>29</v>
      </c>
      <c r="P582" s="147">
        <f>AU582</f>
        <v>40.1491927243</v>
      </c>
      <c r="Q582" s="145">
        <f>T582+U582+V582</f>
        <v>0</v>
      </c>
      <c r="R582" t="s" s="185">
        <v>27</v>
      </c>
      <c r="S582" s="147">
        <f>AO582</f>
        <v>35.2912323727774</v>
      </c>
      <c r="T582" s="138"/>
      <c r="U582" s="138"/>
      <c r="V582" s="138"/>
      <c r="W582" s="138"/>
      <c r="X582" t="s" s="146">
        <f>IF($A582=Y582,"ok","bad")</f>
        <v>2430</v>
      </c>
      <c r="Y582" t="s" s="146">
        <v>3554</v>
      </c>
      <c r="Z582" t="s" s="146">
        <v>1486</v>
      </c>
      <c r="AA582" t="s" s="186">
        <v>2365</v>
      </c>
      <c r="AB582" s="141">
        <f>100*AC582</f>
        <v>10.9482935</v>
      </c>
      <c r="AC582" s="190">
        <v>0.109482935</v>
      </c>
      <c r="AD582" t="s" s="187">
        <v>28</v>
      </c>
      <c r="AE582" s="141">
        <v>7.484161</v>
      </c>
      <c r="AF582" s="190">
        <v>0.07484161</v>
      </c>
      <c r="AG582" s="138"/>
      <c r="AH582" s="145">
        <v>71982</v>
      </c>
      <c r="AI582" s="145">
        <v>48930</v>
      </c>
      <c r="AJ582" s="145">
        <v>173</v>
      </c>
      <c r="AK582" s="145">
        <v>2377</v>
      </c>
      <c r="AL582" s="145">
        <v>17268</v>
      </c>
      <c r="AM582" s="148">
        <f>100*AL582/$AI582</f>
        <v>35.2912323727774</v>
      </c>
      <c r="AN582" s="145">
        <f>IF(AM582&gt;$AI$8,1,0)</f>
        <v>0</v>
      </c>
      <c r="AO582" s="148">
        <f>IF($R582=AL$17,AM582,0)</f>
        <v>35.2912323727774</v>
      </c>
      <c r="AP582" s="145">
        <v>3662</v>
      </c>
      <c r="AQ582" s="148">
        <f>100*AP582/$AI582</f>
        <v>7.48416104639281</v>
      </c>
      <c r="AR582" s="145">
        <f>IF(AQ582&gt;$AI$8,1,0)</f>
        <v>0</v>
      </c>
      <c r="AS582" s="148">
        <f>IF($R582=AP$17,AQ582,0)</f>
        <v>0</v>
      </c>
      <c r="AT582" s="145">
        <v>19645</v>
      </c>
      <c r="AU582" s="148">
        <f>100*AT582/$AI582</f>
        <v>40.1491927243</v>
      </c>
      <c r="AV582" s="145">
        <f>IF(AU582&gt;$AI$8,1,0)</f>
        <v>0</v>
      </c>
      <c r="AW582" s="148">
        <f>IF($R582=AT$17,AU582,0)</f>
        <v>0</v>
      </c>
      <c r="AX582" s="145">
        <v>5357</v>
      </c>
      <c r="AY582" s="148">
        <f>100*AX582/$AI582</f>
        <v>10.9482934804823</v>
      </c>
      <c r="AZ582" s="145">
        <f>IF(AY582&gt;$AI$8,1,0)</f>
        <v>0</v>
      </c>
      <c r="BA582" s="148">
        <f>IF($R582=AX$17,AY582,0)</f>
        <v>0</v>
      </c>
      <c r="BB582" s="145">
        <v>2714</v>
      </c>
      <c r="BC582" s="148">
        <f>100*BB582/$AI582</f>
        <v>5.54669936644186</v>
      </c>
      <c r="BD582" s="145">
        <f>IF(BC582&gt;$AI$8,1,0)</f>
        <v>0</v>
      </c>
      <c r="BE582" s="148">
        <f>IF($R582=BB$17,BC582,0)</f>
        <v>0</v>
      </c>
      <c r="BF582" s="145">
        <v>0</v>
      </c>
      <c r="BG582" s="148">
        <f>100*BF582/$AI582</f>
        <v>0</v>
      </c>
      <c r="BH582" s="145">
        <f>IF(BG582&gt;$AI$8,1,0)</f>
        <v>0</v>
      </c>
      <c r="BI582" s="148">
        <f>IF($R582=BF$17,BG582,0)</f>
        <v>0</v>
      </c>
      <c r="BJ582" s="145">
        <v>0</v>
      </c>
      <c r="BK582" s="148">
        <f>100*BJ582/$AI582</f>
        <v>0</v>
      </c>
      <c r="BL582" s="145">
        <f>IF(BK582&gt;$AI$8,1,0)</f>
        <v>0</v>
      </c>
      <c r="BM582" s="148">
        <f>IF($R582=BJ$17,BK582,0)</f>
        <v>0</v>
      </c>
      <c r="BN582" s="145">
        <v>0</v>
      </c>
      <c r="BO582" s="148">
        <f>100*BN582/$AI582</f>
        <v>0</v>
      </c>
      <c r="BP582" s="145">
        <f>IF(BO582&gt;$AI$8,1,0)</f>
        <v>0</v>
      </c>
      <c r="BQ582" s="148">
        <f>IF($R582=BN$17,BO582,0)</f>
        <v>0</v>
      </c>
      <c r="BR582" s="145">
        <v>0</v>
      </c>
      <c r="BS582" s="148">
        <f>100*BR582/$AI582</f>
        <v>0</v>
      </c>
      <c r="BT582" s="145">
        <f>IF(BS582&gt;$AI$8,1,0)</f>
        <v>0</v>
      </c>
      <c r="BU582" s="148">
        <f>IF($R582=BR$17,BS582,0)</f>
        <v>0</v>
      </c>
      <c r="BV582" s="145">
        <v>0</v>
      </c>
      <c r="BW582" s="148">
        <f>100*BV582/$AI582</f>
        <v>0</v>
      </c>
      <c r="BX582" s="145">
        <f>IF(BW582&gt;$AI$8,1,0)</f>
        <v>0</v>
      </c>
      <c r="BY582" s="148">
        <f>IF($R582=BV$17,BW582,0)</f>
        <v>0</v>
      </c>
      <c r="BZ582" s="145">
        <v>0</v>
      </c>
      <c r="CA582" s="148">
        <f>100*BZ582/$AI582</f>
        <v>0</v>
      </c>
      <c r="CB582" s="145">
        <f>IF(CA582&gt;$AI$8,1,0)</f>
        <v>0</v>
      </c>
      <c r="CC582" s="148">
        <f>IF($R582=BZ$17,CA582,0)</f>
        <v>0</v>
      </c>
      <c r="CD582" s="145">
        <v>0</v>
      </c>
      <c r="CE582" s="148">
        <f>100*CD582/$AI582</f>
        <v>0</v>
      </c>
      <c r="CF582" s="145">
        <f>IF(CE582&gt;$AI$8,1,0)</f>
        <v>0</v>
      </c>
      <c r="CG582" s="148">
        <f>IF($R582=CD$17,CE582,0)</f>
        <v>0</v>
      </c>
      <c r="CH582" s="145">
        <v>0</v>
      </c>
      <c r="CI582" s="148">
        <f>100*CH582/$AI582</f>
        <v>0</v>
      </c>
      <c r="CJ582" s="145">
        <f>IF(CI582&gt;$AI$8,1,0)</f>
        <v>0</v>
      </c>
      <c r="CK582" s="148">
        <f>IF($R582=CH$17,CI582,0)</f>
        <v>0</v>
      </c>
      <c r="CL582" s="145">
        <v>883</v>
      </c>
      <c r="CM582" s="145">
        <v>0</v>
      </c>
      <c r="CN582" s="149"/>
    </row>
    <row r="583" ht="15.75" customHeight="1">
      <c r="A583" t="s" s="179">
        <v>3556</v>
      </c>
      <c r="B583" t="s" s="180">
        <v>183</v>
      </c>
      <c r="C583" t="s" s="180">
        <v>3557</v>
      </c>
      <c r="D583" t="s" s="181">
        <v>186</v>
      </c>
      <c r="E583" t="s" s="182">
        <v>79</v>
      </c>
      <c r="F583" t="s" s="130">
        <v>46</v>
      </c>
      <c r="G583" t="s" s="130">
        <v>153</v>
      </c>
      <c r="H583" t="s" s="130">
        <v>967</v>
      </c>
      <c r="I583" t="s" s="130">
        <v>64</v>
      </c>
      <c r="J583" t="s" s="130">
        <v>1762</v>
      </c>
      <c r="K583" t="s" s="183">
        <f>O583</f>
        <v>29</v>
      </c>
      <c r="L583" s="189">
        <f>P583</f>
        <v>50.2098056537102</v>
      </c>
      <c r="M583" t="s" s="130">
        <f>IF(O583="Lab","over","under")</f>
        <v>3307</v>
      </c>
      <c r="N583" s="169"/>
      <c r="O583" t="s" s="184">
        <v>29</v>
      </c>
      <c r="P583" s="131">
        <f>AU583</f>
        <v>50.2098056537102</v>
      </c>
      <c r="Q583" s="173">
        <f>T583+U583+V583</f>
        <v>0</v>
      </c>
      <c r="R583" t="s" s="185">
        <v>27</v>
      </c>
      <c r="S583" s="131">
        <f>AO583</f>
        <v>30.5027974087161</v>
      </c>
      <c r="T583" s="169"/>
      <c r="U583" s="169"/>
      <c r="V583" s="169"/>
      <c r="W583" s="169"/>
      <c r="X583" t="s" s="130">
        <f>IF($A583=Y583,"ok","bad")</f>
        <v>2430</v>
      </c>
      <c r="Y583" t="s" s="130">
        <v>3556</v>
      </c>
      <c r="Z583" t="s" s="130">
        <v>3557</v>
      </c>
      <c r="AA583" t="s" s="186">
        <v>2365</v>
      </c>
      <c r="AB583" s="125">
        <f>100*AC583</f>
        <v>7.8125</v>
      </c>
      <c r="AC583" s="191">
        <v>0.078125</v>
      </c>
      <c r="AD583" t="s" s="187">
        <v>28</v>
      </c>
      <c r="AE583" s="125">
        <v>7.4738663</v>
      </c>
      <c r="AF583" s="191">
        <v>0.074738663</v>
      </c>
      <c r="AG583" s="169"/>
      <c r="AH583" s="173">
        <v>72242</v>
      </c>
      <c r="AI583" s="173">
        <v>54336</v>
      </c>
      <c r="AJ583" s="173">
        <v>188</v>
      </c>
      <c r="AK583" s="173">
        <v>10708</v>
      </c>
      <c r="AL583" s="173">
        <v>16574</v>
      </c>
      <c r="AM583" s="175">
        <f>100*AL583/$AI583</f>
        <v>30.5027974087161</v>
      </c>
      <c r="AN583" s="173">
        <f>IF(AM583&gt;$AI$8,1,0)</f>
        <v>0</v>
      </c>
      <c r="AO583" s="175">
        <f>IF($R583=AL$17,AM583,0)</f>
        <v>30.5027974087161</v>
      </c>
      <c r="AP583" s="173">
        <v>4061</v>
      </c>
      <c r="AQ583" s="175">
        <f>100*AP583/$AI583</f>
        <v>7.47386631330978</v>
      </c>
      <c r="AR583" s="173">
        <f>IF(AQ583&gt;$AI$8,1,0)</f>
        <v>0</v>
      </c>
      <c r="AS583" s="175">
        <f>IF($R583=AP$17,AQ583,0)</f>
        <v>0</v>
      </c>
      <c r="AT583" s="173">
        <v>27282</v>
      </c>
      <c r="AU583" s="175">
        <f>100*AT583/$AI583</f>
        <v>50.2098056537102</v>
      </c>
      <c r="AV583" s="173">
        <f>IF(AU583&gt;$AI$8,1,0)</f>
        <v>1</v>
      </c>
      <c r="AW583" s="175">
        <f>IF($R583=AT$17,AU583,0)</f>
        <v>0</v>
      </c>
      <c r="AX583" s="173">
        <v>4245</v>
      </c>
      <c r="AY583" s="175">
        <f>100*AX583/$AI583</f>
        <v>7.8125</v>
      </c>
      <c r="AZ583" s="173">
        <f>IF(AY583&gt;$AI$8,1,0)</f>
        <v>0</v>
      </c>
      <c r="BA583" s="175">
        <f>IF($R583=AX$17,AY583,0)</f>
        <v>0</v>
      </c>
      <c r="BB583" s="173">
        <v>1951</v>
      </c>
      <c r="BC583" s="175">
        <f>100*BB583/$AI583</f>
        <v>3.59062131919906</v>
      </c>
      <c r="BD583" s="173">
        <f>IF(BC583&gt;$AI$8,1,0)</f>
        <v>0</v>
      </c>
      <c r="BE583" s="175">
        <f>IF($R583=BB$17,BC583,0)</f>
        <v>0</v>
      </c>
      <c r="BF583" s="173">
        <v>0</v>
      </c>
      <c r="BG583" s="175">
        <f>100*BF583/$AI583</f>
        <v>0</v>
      </c>
      <c r="BH583" s="173">
        <f>IF(BG583&gt;$AI$8,1,0)</f>
        <v>0</v>
      </c>
      <c r="BI583" s="175">
        <f>IF($R583=BF$17,BG583,0)</f>
        <v>0</v>
      </c>
      <c r="BJ583" s="173">
        <v>0</v>
      </c>
      <c r="BK583" s="175">
        <f>100*BJ583/$AI583</f>
        <v>0</v>
      </c>
      <c r="BL583" s="173">
        <f>IF(BK583&gt;$AI$8,1,0)</f>
        <v>0</v>
      </c>
      <c r="BM583" s="175">
        <f>IF($R583=BJ$17,BK583,0)</f>
        <v>0</v>
      </c>
      <c r="BN583" s="173">
        <v>0</v>
      </c>
      <c r="BO583" s="175">
        <f>100*BN583/$AI583</f>
        <v>0</v>
      </c>
      <c r="BP583" s="173">
        <f>IF(BO583&gt;$AI$8,1,0)</f>
        <v>0</v>
      </c>
      <c r="BQ583" s="175">
        <f>IF($R583=BN$17,BO583,0)</f>
        <v>0</v>
      </c>
      <c r="BR583" s="173">
        <v>0</v>
      </c>
      <c r="BS583" s="175">
        <f>100*BR583/$AI583</f>
        <v>0</v>
      </c>
      <c r="BT583" s="173">
        <f>IF(BS583&gt;$AI$8,1,0)</f>
        <v>0</v>
      </c>
      <c r="BU583" s="175">
        <f>IF($R583=BR$17,BS583,0)</f>
        <v>0</v>
      </c>
      <c r="BV583" s="173">
        <v>0</v>
      </c>
      <c r="BW583" s="175">
        <f>100*BV583/$AI583</f>
        <v>0</v>
      </c>
      <c r="BX583" s="173">
        <f>IF(BW583&gt;$AI$8,1,0)</f>
        <v>0</v>
      </c>
      <c r="BY583" s="175">
        <f>IF($R583=BV$17,BW583,0)</f>
        <v>0</v>
      </c>
      <c r="BZ583" s="173">
        <v>0</v>
      </c>
      <c r="CA583" s="175">
        <f>100*BZ583/$AI583</f>
        <v>0</v>
      </c>
      <c r="CB583" s="173">
        <f>IF(CA583&gt;$AI$8,1,0)</f>
        <v>0</v>
      </c>
      <c r="CC583" s="175">
        <f>IF($R583=BZ$17,CA583,0)</f>
        <v>0</v>
      </c>
      <c r="CD583" s="173">
        <v>0</v>
      </c>
      <c r="CE583" s="175">
        <f>100*CD583/$AI583</f>
        <v>0</v>
      </c>
      <c r="CF583" s="173">
        <f>IF(CE583&gt;$AI$8,1,0)</f>
        <v>0</v>
      </c>
      <c r="CG583" s="175">
        <f>IF($R583=CD$17,CE583,0)</f>
        <v>0</v>
      </c>
      <c r="CH583" s="173">
        <v>0</v>
      </c>
      <c r="CI583" s="175">
        <f>100*CH583/$AI583</f>
        <v>0</v>
      </c>
      <c r="CJ583" s="173">
        <f>IF(CI583&gt;$AI$8,1,0)</f>
        <v>0</v>
      </c>
      <c r="CK583" s="175">
        <f>IF($R583=CH$17,CI583,0)</f>
        <v>0</v>
      </c>
      <c r="CL583" s="173">
        <v>0</v>
      </c>
      <c r="CM583" s="173">
        <v>0</v>
      </c>
      <c r="CN583" s="176"/>
    </row>
    <row r="584" ht="15.75" customHeight="1">
      <c r="A584" t="s" s="179">
        <v>3558</v>
      </c>
      <c r="B584" t="s" s="180">
        <v>183</v>
      </c>
      <c r="C584" t="s" s="180">
        <v>1106</v>
      </c>
      <c r="D584" t="s" s="181">
        <v>186</v>
      </c>
      <c r="E584" t="s" s="188">
        <v>79</v>
      </c>
      <c r="F584" t="s" s="146">
        <v>46</v>
      </c>
      <c r="G584" t="s" s="146">
        <v>1107</v>
      </c>
      <c r="H584" t="s" s="146">
        <v>1108</v>
      </c>
      <c r="I584" t="s" s="146">
        <v>49</v>
      </c>
      <c r="J584" t="s" s="146">
        <v>56</v>
      </c>
      <c r="K584" t="s" s="183">
        <f>_xlfn.IFS(Q584=0,O584,T584=1,R584,U584=1,AA584)</f>
        <v>27</v>
      </c>
      <c r="L584" s="189">
        <f>_xlfn.IFS(Q584=0,P584,T584=1,S584,U584=1,AB584)</f>
        <v>34.3900256020648</v>
      </c>
      <c r="M584" t="s" s="146">
        <f>IF(O584="Lab","over","under")</f>
        <v>3307</v>
      </c>
      <c r="N584" s="138"/>
      <c r="O584" t="s" s="184">
        <v>27</v>
      </c>
      <c r="P584" s="147">
        <f>AM584</f>
        <v>34.3900256020648</v>
      </c>
      <c r="Q584" s="145">
        <f>T584+U584+V584</f>
        <v>0</v>
      </c>
      <c r="R584" t="s" s="185">
        <v>28</v>
      </c>
      <c r="S584" s="147">
        <f>AS584</f>
        <v>31.971358990904</v>
      </c>
      <c r="T584" s="138"/>
      <c r="U584" s="138"/>
      <c r="V584" s="138"/>
      <c r="W584" s="138"/>
      <c r="X584" t="s" s="146">
        <f>IF($A584=Y584,"ok","bad")</f>
        <v>2430</v>
      </c>
      <c r="Y584" t="s" s="146">
        <v>3558</v>
      </c>
      <c r="Z584" t="s" s="146">
        <v>1106</v>
      </c>
      <c r="AA584" t="s" s="186">
        <v>2365</v>
      </c>
      <c r="AB584" s="141">
        <f>100*AC584</f>
        <v>20.4108819</v>
      </c>
      <c r="AC584" s="190">
        <v>0.204108819</v>
      </c>
      <c r="AD584" t="s" s="187">
        <v>29</v>
      </c>
      <c r="AE584" s="141">
        <v>7.41211</v>
      </c>
      <c r="AF584" s="190">
        <v>0.0741211</v>
      </c>
      <c r="AG584" s="138"/>
      <c r="AH584" s="145">
        <v>76296</v>
      </c>
      <c r="AI584" s="145">
        <v>48043</v>
      </c>
      <c r="AJ584" s="145">
        <v>195</v>
      </c>
      <c r="AK584" s="145">
        <v>1162</v>
      </c>
      <c r="AL584" s="145">
        <v>16522</v>
      </c>
      <c r="AM584" s="148">
        <f>100*AL584/$AI584</f>
        <v>34.3900256020648</v>
      </c>
      <c r="AN584" s="145">
        <f>IF(AM584&gt;$AI$8,1,0)</f>
        <v>0</v>
      </c>
      <c r="AO584" s="148">
        <f>IF($R584=AL$17,AM584,0)</f>
        <v>0</v>
      </c>
      <c r="AP584" s="145">
        <v>15360</v>
      </c>
      <c r="AQ584" s="148">
        <f>100*AP584/$AI584</f>
        <v>31.971358990904</v>
      </c>
      <c r="AR584" s="145">
        <f>IF(AQ584&gt;$AI$8,1,0)</f>
        <v>0</v>
      </c>
      <c r="AS584" s="148">
        <f>IF($R584=AP$17,AQ584,0)</f>
        <v>31.971358990904</v>
      </c>
      <c r="AT584" s="145">
        <v>3561</v>
      </c>
      <c r="AU584" s="148">
        <f>100*AT584/$AI584</f>
        <v>7.41210998480528</v>
      </c>
      <c r="AV584" s="145">
        <f>IF(AU584&gt;$AI$8,1,0)</f>
        <v>0</v>
      </c>
      <c r="AW584" s="148">
        <f>IF($R584=AT$17,AU584,0)</f>
        <v>0</v>
      </c>
      <c r="AX584" s="145">
        <v>9806</v>
      </c>
      <c r="AY584" s="148">
        <f>100*AX584/$AI584</f>
        <v>20.4108819182815</v>
      </c>
      <c r="AZ584" s="145">
        <f>IF(AY584&gt;$AI$8,1,0)</f>
        <v>0</v>
      </c>
      <c r="BA584" s="148">
        <f>IF($R584=AX$17,AY584,0)</f>
        <v>0</v>
      </c>
      <c r="BB584" s="145">
        <v>2794</v>
      </c>
      <c r="BC584" s="148">
        <f>100*BB584/$AI584</f>
        <v>5.81562350394438</v>
      </c>
      <c r="BD584" s="145">
        <f>IF(BC584&gt;$AI$8,1,0)</f>
        <v>0</v>
      </c>
      <c r="BE584" s="148">
        <f>IF($R584=BB$17,BC584,0)</f>
        <v>0</v>
      </c>
      <c r="BF584" s="145">
        <v>0</v>
      </c>
      <c r="BG584" s="148">
        <f>100*BF584/$AI584</f>
        <v>0</v>
      </c>
      <c r="BH584" s="145">
        <f>IF(BG584&gt;$AI$8,1,0)</f>
        <v>0</v>
      </c>
      <c r="BI584" s="148">
        <f>IF($R584=BF$17,BG584,0)</f>
        <v>0</v>
      </c>
      <c r="BJ584" s="145">
        <v>0</v>
      </c>
      <c r="BK584" s="148">
        <f>100*BJ584/$AI584</f>
        <v>0</v>
      </c>
      <c r="BL584" s="145">
        <f>IF(BK584&gt;$AI$8,1,0)</f>
        <v>0</v>
      </c>
      <c r="BM584" s="148">
        <f>IF($R584=BJ$17,BK584,0)</f>
        <v>0</v>
      </c>
      <c r="BN584" s="145">
        <v>0</v>
      </c>
      <c r="BO584" s="148">
        <f>100*BN584/$AI584</f>
        <v>0</v>
      </c>
      <c r="BP584" s="145">
        <f>IF(BO584&gt;$AI$8,1,0)</f>
        <v>0</v>
      </c>
      <c r="BQ584" s="148">
        <f>IF($R584=BN$17,BO584,0)</f>
        <v>0</v>
      </c>
      <c r="BR584" s="145">
        <v>0</v>
      </c>
      <c r="BS584" s="148">
        <f>100*BR584/$AI584</f>
        <v>0</v>
      </c>
      <c r="BT584" s="145">
        <f>IF(BS584&gt;$AI$8,1,0)</f>
        <v>0</v>
      </c>
      <c r="BU584" s="148">
        <f>IF($R584=BR$17,BS584,0)</f>
        <v>0</v>
      </c>
      <c r="BV584" s="145">
        <v>0</v>
      </c>
      <c r="BW584" s="148">
        <f>100*BV584/$AI584</f>
        <v>0</v>
      </c>
      <c r="BX584" s="145">
        <f>IF(BW584&gt;$AI$8,1,0)</f>
        <v>0</v>
      </c>
      <c r="BY584" s="148">
        <f>IF($R584=BV$17,BW584,0)</f>
        <v>0</v>
      </c>
      <c r="BZ584" s="145">
        <v>0</v>
      </c>
      <c r="CA584" s="148">
        <f>100*BZ584/$AI584</f>
        <v>0</v>
      </c>
      <c r="CB584" s="145">
        <f>IF(CA584&gt;$AI$8,1,0)</f>
        <v>0</v>
      </c>
      <c r="CC584" s="148">
        <f>IF($R584=BZ$17,CA584,0)</f>
        <v>0</v>
      </c>
      <c r="CD584" s="145">
        <v>0</v>
      </c>
      <c r="CE584" s="148">
        <f>100*CD584/$AI584</f>
        <v>0</v>
      </c>
      <c r="CF584" s="145">
        <f>IF(CE584&gt;$AI$8,1,0)</f>
        <v>0</v>
      </c>
      <c r="CG584" s="148">
        <f>IF($R584=CD$17,CE584,0)</f>
        <v>0</v>
      </c>
      <c r="CH584" s="145">
        <v>0</v>
      </c>
      <c r="CI584" s="148">
        <f>100*CH584/$AI584</f>
        <v>0</v>
      </c>
      <c r="CJ584" s="145">
        <f>IF(CI584&gt;$AI$8,1,0)</f>
        <v>0</v>
      </c>
      <c r="CK584" s="148">
        <f>IF($R584=CH$17,CI584,0)</f>
        <v>0</v>
      </c>
      <c r="CL584" s="145">
        <v>187</v>
      </c>
      <c r="CM584" s="145">
        <v>0</v>
      </c>
      <c r="CN584" s="149"/>
    </row>
    <row r="585" ht="15.75" customHeight="1">
      <c r="A585" t="s" s="179">
        <v>3559</v>
      </c>
      <c r="B585" t="s" s="180">
        <v>58</v>
      </c>
      <c r="C585" t="s" s="180">
        <v>3560</v>
      </c>
      <c r="D585" t="s" s="181">
        <v>60</v>
      </c>
      <c r="E585" t="s" s="182">
        <v>60</v>
      </c>
      <c r="F585" t="s" s="130">
        <v>46</v>
      </c>
      <c r="G585" t="s" s="130">
        <v>1693</v>
      </c>
      <c r="H585" t="s" s="130">
        <v>1694</v>
      </c>
      <c r="I585" t="s" s="130">
        <v>49</v>
      </c>
      <c r="J585" t="s" s="130">
        <v>65</v>
      </c>
      <c r="K585" t="s" s="183">
        <f>_xlfn.IFS(Q585=0,O585,T585=1,R585,U585=1,AA585)</f>
        <v>32</v>
      </c>
      <c r="L585" s="189">
        <f>_xlfn.IFS(Q585=0,P585,T585=1,S585,U585=1,AB585)</f>
        <v>37.7977914012421</v>
      </c>
      <c r="M585" t="s" s="130">
        <f>IF(O585="Lab","over","under")</f>
        <v>3307</v>
      </c>
      <c r="N585" s="169"/>
      <c r="O585" t="s" s="184">
        <v>32</v>
      </c>
      <c r="P585" s="131">
        <f>BG585</f>
        <v>37.7977914012421</v>
      </c>
      <c r="Q585" s="173">
        <f>T585+U585+V585</f>
        <v>0</v>
      </c>
      <c r="R585" t="s" s="185">
        <v>27</v>
      </c>
      <c r="S585" s="131">
        <f>AO585</f>
        <v>29.5564830161551</v>
      </c>
      <c r="T585" s="169"/>
      <c r="U585" s="169"/>
      <c r="V585" s="169"/>
      <c r="W585" s="169"/>
      <c r="X585" t="s" s="130">
        <f>IF($A585=Y585,"ok","bad")</f>
        <v>2430</v>
      </c>
      <c r="Y585" t="s" s="130">
        <v>3559</v>
      </c>
      <c r="Z585" t="s" s="130">
        <v>3560</v>
      </c>
      <c r="AA585" t="s" s="186">
        <v>28</v>
      </c>
      <c r="AB585" s="125">
        <f>100*AC585</f>
        <v>18.0082673</v>
      </c>
      <c r="AC585" s="191">
        <v>0.180082673</v>
      </c>
      <c r="AD585" t="s" s="187">
        <v>29</v>
      </c>
      <c r="AE585" s="125">
        <v>7.35068</v>
      </c>
      <c r="AF585" s="191">
        <v>0.0735068</v>
      </c>
      <c r="AG585" s="169"/>
      <c r="AH585" s="173">
        <v>77261</v>
      </c>
      <c r="AI585" s="173">
        <v>50077</v>
      </c>
      <c r="AJ585" s="173">
        <v>142</v>
      </c>
      <c r="AK585" s="173">
        <v>4127</v>
      </c>
      <c r="AL585" s="173">
        <v>14801</v>
      </c>
      <c r="AM585" s="175">
        <f>100*AL585/$AI585</f>
        <v>29.5564830161551</v>
      </c>
      <c r="AN585" s="173">
        <f>IF(AM585&gt;$AI$8,1,0)</f>
        <v>0</v>
      </c>
      <c r="AO585" s="175">
        <f>IF($R585=AL$17,AM585,0)</f>
        <v>29.5564830161551</v>
      </c>
      <c r="AP585" s="173">
        <v>9018</v>
      </c>
      <c r="AQ585" s="175">
        <f>100*AP585/$AI585</f>
        <v>18.0082672684067</v>
      </c>
      <c r="AR585" s="173">
        <f>IF(AQ585&gt;$AI$8,1,0)</f>
        <v>0</v>
      </c>
      <c r="AS585" s="175">
        <f>IF($R585=AP$17,AQ585,0)</f>
        <v>0</v>
      </c>
      <c r="AT585" s="173">
        <v>3681</v>
      </c>
      <c r="AU585" s="175">
        <f>100*AT585/$AI585</f>
        <v>7.35067995287258</v>
      </c>
      <c r="AV585" s="173">
        <f>IF(AU585&gt;$AI$8,1,0)</f>
        <v>0</v>
      </c>
      <c r="AW585" s="175">
        <f>IF($R585=AT$17,AU585,0)</f>
        <v>0</v>
      </c>
      <c r="AX585" s="173">
        <v>2970</v>
      </c>
      <c r="AY585" s="175">
        <f>100*AX585/$AI585</f>
        <v>5.93086646564291</v>
      </c>
      <c r="AZ585" s="173">
        <f>IF(AY585&gt;$AI$8,1,0)</f>
        <v>0</v>
      </c>
      <c r="BA585" s="175">
        <f>IF($R585=AX$17,AY585,0)</f>
        <v>0</v>
      </c>
      <c r="BB585" s="173">
        <v>0</v>
      </c>
      <c r="BC585" s="175">
        <f>100*BB585/$AI585</f>
        <v>0</v>
      </c>
      <c r="BD585" s="173">
        <f>IF(BC585&gt;$AI$8,1,0)</f>
        <v>0</v>
      </c>
      <c r="BE585" s="175">
        <f>IF($R585=BB$17,BC585,0)</f>
        <v>0</v>
      </c>
      <c r="BF585" s="173">
        <v>18928</v>
      </c>
      <c r="BG585" s="175">
        <f>100*BF585/$AI585</f>
        <v>37.7977914012421</v>
      </c>
      <c r="BH585" s="173">
        <f>IF(BG585&gt;$AI$8,1,0)</f>
        <v>0</v>
      </c>
      <c r="BI585" s="175">
        <f>IF($R585=BF$17,BG585,0)</f>
        <v>0</v>
      </c>
      <c r="BJ585" s="173">
        <v>0</v>
      </c>
      <c r="BK585" s="175">
        <f>100*BJ585/$AI585</f>
        <v>0</v>
      </c>
      <c r="BL585" s="173">
        <f>IF(BK585&gt;$AI$8,1,0)</f>
        <v>0</v>
      </c>
      <c r="BM585" s="175">
        <f>IF($R585=BJ$17,BK585,0)</f>
        <v>0</v>
      </c>
      <c r="BN585" s="173">
        <v>0</v>
      </c>
      <c r="BO585" s="175">
        <f>100*BN585/$AI585</f>
        <v>0</v>
      </c>
      <c r="BP585" s="173">
        <f>IF(BO585&gt;$AI$8,1,0)</f>
        <v>0</v>
      </c>
      <c r="BQ585" s="175">
        <f>IF($R585=BN$17,BO585,0)</f>
        <v>0</v>
      </c>
      <c r="BR585" s="173">
        <v>0</v>
      </c>
      <c r="BS585" s="175">
        <f>100*BR585/$AI585</f>
        <v>0</v>
      </c>
      <c r="BT585" s="173">
        <f>IF(BS585&gt;$AI$8,1,0)</f>
        <v>0</v>
      </c>
      <c r="BU585" s="175">
        <f>IF($R585=BR$17,BS585,0)</f>
        <v>0</v>
      </c>
      <c r="BV585" s="173">
        <v>0</v>
      </c>
      <c r="BW585" s="175">
        <f>100*BV585/$AI585</f>
        <v>0</v>
      </c>
      <c r="BX585" s="173">
        <f>IF(BW585&gt;$AI$8,1,0)</f>
        <v>0</v>
      </c>
      <c r="BY585" s="175">
        <f>IF($R585=BV$17,BW585,0)</f>
        <v>0</v>
      </c>
      <c r="BZ585" s="173">
        <v>0</v>
      </c>
      <c r="CA585" s="175">
        <f>100*BZ585/$AI585</f>
        <v>0</v>
      </c>
      <c r="CB585" s="173">
        <f>IF(CA585&gt;$AI$8,1,0)</f>
        <v>0</v>
      </c>
      <c r="CC585" s="175">
        <f>IF($R585=BZ$17,CA585,0)</f>
        <v>0</v>
      </c>
      <c r="CD585" s="173">
        <v>0</v>
      </c>
      <c r="CE585" s="175">
        <f>100*CD585/$AI585</f>
        <v>0</v>
      </c>
      <c r="CF585" s="173">
        <f>IF(CE585&gt;$AI$8,1,0)</f>
        <v>0</v>
      </c>
      <c r="CG585" s="175">
        <f>IF($R585=CD$17,CE585,0)</f>
        <v>0</v>
      </c>
      <c r="CH585" s="173">
        <v>0</v>
      </c>
      <c r="CI585" s="175">
        <f>100*CH585/$AI585</f>
        <v>0</v>
      </c>
      <c r="CJ585" s="173">
        <f>IF(CI585&gt;$AI$8,1,0)</f>
        <v>0</v>
      </c>
      <c r="CK585" s="175">
        <f>IF($R585=CH$17,CI585,0)</f>
        <v>0</v>
      </c>
      <c r="CL585" s="173">
        <v>0</v>
      </c>
      <c r="CM585" s="173">
        <v>0</v>
      </c>
      <c r="CN585" s="176"/>
    </row>
    <row r="586" ht="15.75" customHeight="1">
      <c r="A586" t="s" s="179">
        <v>3561</v>
      </c>
      <c r="B586" t="s" s="180">
        <v>58</v>
      </c>
      <c r="C586" t="s" s="180">
        <v>515</v>
      </c>
      <c r="D586" t="s" s="181">
        <v>60</v>
      </c>
      <c r="E586" t="s" s="188">
        <v>60</v>
      </c>
      <c r="F586" t="s" s="146">
        <v>46</v>
      </c>
      <c r="G586" t="s" s="146">
        <v>432</v>
      </c>
      <c r="H586" t="s" s="146">
        <v>516</v>
      </c>
      <c r="I586" t="s" s="146">
        <v>49</v>
      </c>
      <c r="J586" t="s" s="146">
        <v>1567</v>
      </c>
      <c r="K586" t="s" s="183">
        <f>_xlfn.IFS(Q586=0,O586,T586=1,R586,U586=1,AA586)</f>
        <v>29</v>
      </c>
      <c r="L586" s="189">
        <f>_xlfn.IFS(Q586=0,P586,T586=1,S586,U586=1,AB586)</f>
        <v>49.3745656706046</v>
      </c>
      <c r="M586" t="s" s="146">
        <f>IF(O586="Lab","over","under")</f>
        <v>3307</v>
      </c>
      <c r="N586" s="138"/>
      <c r="O586" t="s" s="184">
        <v>29</v>
      </c>
      <c r="P586" s="147">
        <f>AU586</f>
        <v>49.3745656706046</v>
      </c>
      <c r="Q586" s="145">
        <f>T586+U586+V586</f>
        <v>0</v>
      </c>
      <c r="R586" t="s" s="185">
        <v>32</v>
      </c>
      <c r="S586" s="147">
        <f>BI586</f>
        <v>26.5961605281445</v>
      </c>
      <c r="T586" s="138"/>
      <c r="U586" s="138"/>
      <c r="V586" s="138"/>
      <c r="W586" s="138"/>
      <c r="X586" t="s" s="146">
        <f>IF($A586=Y586,"ok","bad")</f>
        <v>2430</v>
      </c>
      <c r="Y586" t="s" s="146">
        <v>3561</v>
      </c>
      <c r="Z586" t="s" s="146">
        <v>515</v>
      </c>
      <c r="AA586" t="s" s="186">
        <v>28</v>
      </c>
      <c r="AB586" s="141">
        <f>100*AC586</f>
        <v>7.4031445</v>
      </c>
      <c r="AC586" s="190">
        <v>0.074031445</v>
      </c>
      <c r="AD586" t="s" s="187">
        <v>2365</v>
      </c>
      <c r="AE586" s="141">
        <v>7.2967338</v>
      </c>
      <c r="AF586" s="190">
        <v>0.07296733800000001</v>
      </c>
      <c r="AG586" s="138"/>
      <c r="AH586" s="145">
        <v>74627</v>
      </c>
      <c r="AI586" s="145">
        <v>46048</v>
      </c>
      <c r="AJ586" s="145">
        <v>122</v>
      </c>
      <c r="AK586" s="145">
        <v>10489</v>
      </c>
      <c r="AL586" s="145">
        <v>1860</v>
      </c>
      <c r="AM586" s="148">
        <f>100*AL586/$AI586</f>
        <v>4.03926337734538</v>
      </c>
      <c r="AN586" s="145">
        <f>IF(AM586&gt;$AI$8,1,0)</f>
        <v>0</v>
      </c>
      <c r="AO586" s="148">
        <f>IF($R586=AL$17,AM586,0)</f>
        <v>0</v>
      </c>
      <c r="AP586" s="145">
        <v>3409</v>
      </c>
      <c r="AQ586" s="148">
        <f>100*AP586/$AI586</f>
        <v>7.40314454482279</v>
      </c>
      <c r="AR586" s="145">
        <f>IF(AQ586&gt;$AI$8,1,0)</f>
        <v>0</v>
      </c>
      <c r="AS586" s="148">
        <f>IF($R586=AP$17,AQ586,0)</f>
        <v>0</v>
      </c>
      <c r="AT586" s="145">
        <v>22736</v>
      </c>
      <c r="AU586" s="148">
        <f>100*AT586/$AI586</f>
        <v>49.3745656706046</v>
      </c>
      <c r="AV586" s="145">
        <f>IF(AU586&gt;$AI$8,1,0)</f>
        <v>0</v>
      </c>
      <c r="AW586" s="148">
        <f>IF($R586=AT$17,AU586,0)</f>
        <v>0</v>
      </c>
      <c r="AX586" s="145">
        <v>3360</v>
      </c>
      <c r="AY586" s="148">
        <f>100*AX586/$AI586</f>
        <v>7.29673384294649</v>
      </c>
      <c r="AZ586" s="145">
        <f>IF(AY586&gt;$AI$8,1,0)</f>
        <v>0</v>
      </c>
      <c r="BA586" s="148">
        <f>IF($R586=AX$17,AY586,0)</f>
        <v>0</v>
      </c>
      <c r="BB586" s="145">
        <v>1641</v>
      </c>
      <c r="BC586" s="148">
        <f>100*BB586/$AI586</f>
        <v>3.56367268936762</v>
      </c>
      <c r="BD586" s="145">
        <f>IF(BC586&gt;$AI$8,1,0)</f>
        <v>0</v>
      </c>
      <c r="BE586" s="148">
        <f>IF($R586=BB$17,BC586,0)</f>
        <v>0</v>
      </c>
      <c r="BF586" s="145">
        <v>12247</v>
      </c>
      <c r="BG586" s="148">
        <f>100*BF586/$AI586</f>
        <v>26.5961605281445</v>
      </c>
      <c r="BH586" s="145">
        <f>IF(BG586&gt;$AI$8,1,0)</f>
        <v>0</v>
      </c>
      <c r="BI586" s="148">
        <f>IF($R586=BF$17,BG586,0)</f>
        <v>26.5961605281445</v>
      </c>
      <c r="BJ586" s="145">
        <v>0</v>
      </c>
      <c r="BK586" s="148">
        <f>100*BJ586/$AI586</f>
        <v>0</v>
      </c>
      <c r="BL586" s="145">
        <f>IF(BK586&gt;$AI$8,1,0)</f>
        <v>0</v>
      </c>
      <c r="BM586" s="148">
        <f>IF($R586=BJ$17,BK586,0)</f>
        <v>0</v>
      </c>
      <c r="BN586" s="145">
        <v>0</v>
      </c>
      <c r="BO586" s="148">
        <f>100*BN586/$AI586</f>
        <v>0</v>
      </c>
      <c r="BP586" s="145">
        <f>IF(BO586&gt;$AI$8,1,0)</f>
        <v>0</v>
      </c>
      <c r="BQ586" s="148">
        <f>IF($R586=BN$17,BO586,0)</f>
        <v>0</v>
      </c>
      <c r="BR586" s="145">
        <v>0</v>
      </c>
      <c r="BS586" s="148">
        <f>100*BR586/$AI586</f>
        <v>0</v>
      </c>
      <c r="BT586" s="145">
        <f>IF(BS586&gt;$AI$8,1,0)</f>
        <v>0</v>
      </c>
      <c r="BU586" s="148">
        <f>IF($R586=BR$17,BS586,0)</f>
        <v>0</v>
      </c>
      <c r="BV586" s="145">
        <v>0</v>
      </c>
      <c r="BW586" s="148">
        <f>100*BV586/$AI586</f>
        <v>0</v>
      </c>
      <c r="BX586" s="145">
        <f>IF(BW586&gt;$AI$8,1,0)</f>
        <v>0</v>
      </c>
      <c r="BY586" s="148">
        <f>IF($R586=BV$17,BW586,0)</f>
        <v>0</v>
      </c>
      <c r="BZ586" s="145">
        <v>0</v>
      </c>
      <c r="CA586" s="148">
        <f>100*BZ586/$AI586</f>
        <v>0</v>
      </c>
      <c r="CB586" s="145">
        <f>IF(CA586&gt;$AI$8,1,0)</f>
        <v>0</v>
      </c>
      <c r="CC586" s="148">
        <f>IF($R586=BZ$17,CA586,0)</f>
        <v>0</v>
      </c>
      <c r="CD586" s="145">
        <v>0</v>
      </c>
      <c r="CE586" s="148">
        <f>100*CD586/$AI586</f>
        <v>0</v>
      </c>
      <c r="CF586" s="145">
        <f>IF(CE586&gt;$AI$8,1,0)</f>
        <v>0</v>
      </c>
      <c r="CG586" s="148">
        <f>IF($R586=CD$17,CE586,0)</f>
        <v>0</v>
      </c>
      <c r="CH586" s="145">
        <v>0</v>
      </c>
      <c r="CI586" s="148">
        <f>100*CH586/$AI586</f>
        <v>0</v>
      </c>
      <c r="CJ586" s="145">
        <f>IF(CI586&gt;$AI$8,1,0)</f>
        <v>0</v>
      </c>
      <c r="CK586" s="148">
        <f>IF($R586=CH$17,CI586,0)</f>
        <v>0</v>
      </c>
      <c r="CL586" s="145">
        <v>376</v>
      </c>
      <c r="CM586" s="145">
        <v>0</v>
      </c>
      <c r="CN586" s="149"/>
    </row>
    <row r="587" ht="15.75" customHeight="1">
      <c r="A587" t="s" s="179">
        <v>3562</v>
      </c>
      <c r="B587" t="s" s="180">
        <v>183</v>
      </c>
      <c r="C587" t="s" s="180">
        <v>921</v>
      </c>
      <c r="D587" t="s" s="181">
        <v>186</v>
      </c>
      <c r="E587" t="s" s="182">
        <v>79</v>
      </c>
      <c r="F587" t="s" s="130">
        <v>46</v>
      </c>
      <c r="G587" t="s" s="130">
        <v>72</v>
      </c>
      <c r="H587" t="s" s="130">
        <v>1690</v>
      </c>
      <c r="I587" t="s" s="130">
        <v>49</v>
      </c>
      <c r="J587" t="s" s="130">
        <v>56</v>
      </c>
      <c r="K587" t="s" s="183">
        <f>_xlfn.IFS(Q587=0,O587,T587=1,R587,U587=1,AA587)</f>
        <v>27</v>
      </c>
      <c r="L587" s="189">
        <f>_xlfn.IFS(Q587=0,P587,T587=1,S587,U587=1,AB587)</f>
        <v>43.2016861063876</v>
      </c>
      <c r="M587" t="s" s="130">
        <f>IF(O587="Lab","over","under")</f>
        <v>3307</v>
      </c>
      <c r="N587" s="169"/>
      <c r="O587" t="s" s="184">
        <v>27</v>
      </c>
      <c r="P587" s="131">
        <f>AM587</f>
        <v>43.2016861063876</v>
      </c>
      <c r="Q587" s="173">
        <f>T587+U587+V587</f>
        <v>0</v>
      </c>
      <c r="R587" t="s" s="185">
        <v>28</v>
      </c>
      <c r="S587" s="131">
        <f>AS587</f>
        <v>29.593083131751</v>
      </c>
      <c r="T587" s="169"/>
      <c r="U587" s="169"/>
      <c r="V587" s="169"/>
      <c r="W587" s="169"/>
      <c r="X587" t="s" s="130">
        <f>IF($A587=Y587,"ok","bad")</f>
        <v>2430</v>
      </c>
      <c r="Y587" t="s" s="130">
        <v>3562</v>
      </c>
      <c r="Z587" t="s" s="130">
        <v>921</v>
      </c>
      <c r="AA587" t="s" s="186">
        <v>29</v>
      </c>
      <c r="AB587" s="125">
        <f>100*AC587</f>
        <v>12.6170575</v>
      </c>
      <c r="AC587" s="191">
        <v>0.126170575</v>
      </c>
      <c r="AD587" t="s" s="187">
        <v>217</v>
      </c>
      <c r="AE587" s="125">
        <v>7.2737288</v>
      </c>
      <c r="AF587" s="191">
        <v>0.072737288</v>
      </c>
      <c r="AG587" s="169"/>
      <c r="AH587" s="173">
        <v>72229</v>
      </c>
      <c r="AI587" s="173">
        <v>41753</v>
      </c>
      <c r="AJ587" s="173">
        <v>793</v>
      </c>
      <c r="AK587" s="173">
        <v>5682</v>
      </c>
      <c r="AL587" s="173">
        <v>18038</v>
      </c>
      <c r="AM587" s="175">
        <f>100*AL587/$AI587</f>
        <v>43.2016861063876</v>
      </c>
      <c r="AN587" s="173">
        <f>IF(AM587&gt;$AI$8,1,0)</f>
        <v>0</v>
      </c>
      <c r="AO587" s="175">
        <f>IF($R587=AL$17,AM587,0)</f>
        <v>0</v>
      </c>
      <c r="AP587" s="173">
        <v>12356</v>
      </c>
      <c r="AQ587" s="175">
        <f>100*AP587/$AI587</f>
        <v>29.593083131751</v>
      </c>
      <c r="AR587" s="173">
        <f>IF(AQ587&gt;$AI$8,1,0)</f>
        <v>0</v>
      </c>
      <c r="AS587" s="175">
        <f>IF($R587=AP$17,AQ587,0)</f>
        <v>29.593083131751</v>
      </c>
      <c r="AT587" s="173">
        <v>5268</v>
      </c>
      <c r="AU587" s="175">
        <f>100*AT587/$AI587</f>
        <v>12.6170574569492</v>
      </c>
      <c r="AV587" s="173">
        <f>IF(AU587&gt;$AI$8,1,0)</f>
        <v>0</v>
      </c>
      <c r="AW587" s="175">
        <f>IF($R587=AT$17,AU587,0)</f>
        <v>0</v>
      </c>
      <c r="AX587" s="173">
        <v>0</v>
      </c>
      <c r="AY587" s="175">
        <f>100*AX587/$AI587</f>
        <v>0</v>
      </c>
      <c r="AZ587" s="173">
        <f>IF(AY587&gt;$AI$8,1,0)</f>
        <v>0</v>
      </c>
      <c r="BA587" s="175">
        <f>IF($R587=AX$17,AY587,0)</f>
        <v>0</v>
      </c>
      <c r="BB587" s="173">
        <v>2486</v>
      </c>
      <c r="BC587" s="175">
        <f>100*BB587/$AI587</f>
        <v>5.95406318108878</v>
      </c>
      <c r="BD587" s="173">
        <f>IF(BC587&gt;$AI$8,1,0)</f>
        <v>0</v>
      </c>
      <c r="BE587" s="175">
        <f>IF($R587=BB$17,BC587,0)</f>
        <v>0</v>
      </c>
      <c r="BF587" s="173">
        <v>0</v>
      </c>
      <c r="BG587" s="175">
        <f>100*BF587/$AI587</f>
        <v>0</v>
      </c>
      <c r="BH587" s="173">
        <f>IF(BG587&gt;$AI$8,1,0)</f>
        <v>0</v>
      </c>
      <c r="BI587" s="175">
        <f>IF($R587=BF$17,BG587,0)</f>
        <v>0</v>
      </c>
      <c r="BJ587" s="173">
        <v>0</v>
      </c>
      <c r="BK587" s="175">
        <f>100*BJ587/$AI587</f>
        <v>0</v>
      </c>
      <c r="BL587" s="173">
        <f>IF(BK587&gt;$AI$8,1,0)</f>
        <v>0</v>
      </c>
      <c r="BM587" s="175">
        <f>IF($R587=BJ$17,BK587,0)</f>
        <v>0</v>
      </c>
      <c r="BN587" s="173">
        <v>0</v>
      </c>
      <c r="BO587" s="175">
        <f>100*BN587/$AI587</f>
        <v>0</v>
      </c>
      <c r="BP587" s="173">
        <f>IF(BO587&gt;$AI$8,1,0)</f>
        <v>0</v>
      </c>
      <c r="BQ587" s="175">
        <f>IF($R587=BN$17,BO587,0)</f>
        <v>0</v>
      </c>
      <c r="BR587" s="173">
        <v>0</v>
      </c>
      <c r="BS587" s="175">
        <f>100*BR587/$AI587</f>
        <v>0</v>
      </c>
      <c r="BT587" s="173">
        <f>IF(BS587&gt;$AI$8,1,0)</f>
        <v>0</v>
      </c>
      <c r="BU587" s="175">
        <f>IF($R587=BR$17,BS587,0)</f>
        <v>0</v>
      </c>
      <c r="BV587" s="173">
        <v>0</v>
      </c>
      <c r="BW587" s="175">
        <f>100*BV587/$AI587</f>
        <v>0</v>
      </c>
      <c r="BX587" s="173">
        <f>IF(BW587&gt;$AI$8,1,0)</f>
        <v>0</v>
      </c>
      <c r="BY587" s="175">
        <f>IF($R587=BV$17,BW587,0)</f>
        <v>0</v>
      </c>
      <c r="BZ587" s="173">
        <v>0</v>
      </c>
      <c r="CA587" s="175">
        <f>100*BZ587/$AI587</f>
        <v>0</v>
      </c>
      <c r="CB587" s="173">
        <f>IF(CA587&gt;$AI$8,1,0)</f>
        <v>0</v>
      </c>
      <c r="CC587" s="175">
        <f>IF($R587=BZ$17,CA587,0)</f>
        <v>0</v>
      </c>
      <c r="CD587" s="173">
        <v>0</v>
      </c>
      <c r="CE587" s="175">
        <f>100*CD587/$AI587</f>
        <v>0</v>
      </c>
      <c r="CF587" s="173">
        <f>IF(CE587&gt;$AI$8,1,0)</f>
        <v>0</v>
      </c>
      <c r="CG587" s="175">
        <f>IF($R587=CD$17,CE587,0)</f>
        <v>0</v>
      </c>
      <c r="CH587" s="173">
        <v>0</v>
      </c>
      <c r="CI587" s="175">
        <f>100*CH587/$AI587</f>
        <v>0</v>
      </c>
      <c r="CJ587" s="173">
        <f>IF(CI587&gt;$AI$8,1,0)</f>
        <v>0</v>
      </c>
      <c r="CK587" s="175">
        <f>IF($R587=CH$17,CI587,0)</f>
        <v>0</v>
      </c>
      <c r="CL587" s="173">
        <v>0</v>
      </c>
      <c r="CM587" s="173">
        <v>0</v>
      </c>
      <c r="CN587" s="176"/>
    </row>
    <row r="588" ht="15.75" customHeight="1">
      <c r="A588" t="s" s="179">
        <v>3563</v>
      </c>
      <c r="B588" t="s" s="180">
        <v>75</v>
      </c>
      <c r="C588" t="s" s="180">
        <v>271</v>
      </c>
      <c r="D588" t="s" s="181">
        <v>78</v>
      </c>
      <c r="E588" t="s" s="188">
        <v>79</v>
      </c>
      <c r="F588" t="s" s="146">
        <v>46</v>
      </c>
      <c r="G588" t="s" s="146">
        <v>710</v>
      </c>
      <c r="H588" t="s" s="146">
        <v>711</v>
      </c>
      <c r="I588" t="s" s="146">
        <v>49</v>
      </c>
      <c r="J588" t="s" s="146">
        <v>56</v>
      </c>
      <c r="K588" t="s" s="183">
        <f>_xlfn.IFS(Q588=0,O588,T588=1,R588,U588=1,AA588)</f>
        <v>27</v>
      </c>
      <c r="L588" s="189">
        <f>_xlfn.IFS(Q588=0,P588,T588=1,S588,U588=1,AB588)</f>
        <v>33.8973821989529</v>
      </c>
      <c r="M588" t="s" s="146">
        <f>IF(O588="Lab","over","under")</f>
        <v>3307</v>
      </c>
      <c r="N588" s="138"/>
      <c r="O588" t="s" s="184">
        <v>27</v>
      </c>
      <c r="P588" s="147">
        <f>AM588</f>
        <v>33.8973821989529</v>
      </c>
      <c r="Q588" s="145">
        <f>T588+U588+V588</f>
        <v>0</v>
      </c>
      <c r="R588" t="s" s="185">
        <v>28</v>
      </c>
      <c r="S588" s="147">
        <f>AS588</f>
        <v>28.3329842931937</v>
      </c>
      <c r="T588" s="138"/>
      <c r="U588" s="138"/>
      <c r="V588" s="138"/>
      <c r="W588" s="138"/>
      <c r="X588" t="s" s="146">
        <f>IF($A588=Y588,"ok","bad")</f>
        <v>2430</v>
      </c>
      <c r="Y588" t="s" s="146">
        <v>3563</v>
      </c>
      <c r="Z588" t="s" s="146">
        <v>271</v>
      </c>
      <c r="AA588" t="s" s="186">
        <v>2365</v>
      </c>
      <c r="AB588" s="141">
        <f>100*AC588</f>
        <v>16.6052356</v>
      </c>
      <c r="AC588" s="190">
        <v>0.166052356</v>
      </c>
      <c r="AD588" t="s" s="187">
        <v>29</v>
      </c>
      <c r="AE588" s="141">
        <v>7.2732984</v>
      </c>
      <c r="AF588" s="190">
        <v>0.072732984</v>
      </c>
      <c r="AG588" s="138"/>
      <c r="AH588" s="145">
        <v>72198</v>
      </c>
      <c r="AI588" s="145">
        <v>47750</v>
      </c>
      <c r="AJ588" s="145">
        <v>188</v>
      </c>
      <c r="AK588" s="145">
        <v>2657</v>
      </c>
      <c r="AL588" s="145">
        <v>16186</v>
      </c>
      <c r="AM588" s="148">
        <f>100*AL588/$AI588</f>
        <v>33.8973821989529</v>
      </c>
      <c r="AN588" s="145">
        <f>IF(AM588&gt;$AI$8,1,0)</f>
        <v>0</v>
      </c>
      <c r="AO588" s="148">
        <f>IF($R588=AL$17,AM588,0)</f>
        <v>0</v>
      </c>
      <c r="AP588" s="145">
        <v>13529</v>
      </c>
      <c r="AQ588" s="148">
        <f>100*AP588/$AI588</f>
        <v>28.3329842931937</v>
      </c>
      <c r="AR588" s="145">
        <f>IF(AQ588&gt;$AI$8,1,0)</f>
        <v>0</v>
      </c>
      <c r="AS588" s="148">
        <f>IF($R588=AP$17,AQ588,0)</f>
        <v>28.3329842931937</v>
      </c>
      <c r="AT588" s="145">
        <v>3473</v>
      </c>
      <c r="AU588" s="148">
        <f>100*AT588/$AI588</f>
        <v>7.27329842931937</v>
      </c>
      <c r="AV588" s="145">
        <f>IF(AU588&gt;$AI$8,1,0)</f>
        <v>0</v>
      </c>
      <c r="AW588" s="148">
        <f>IF($R588=AT$17,AU588,0)</f>
        <v>0</v>
      </c>
      <c r="AX588" s="145">
        <v>7929</v>
      </c>
      <c r="AY588" s="148">
        <f>100*AX588/$AI588</f>
        <v>16.6052356020942</v>
      </c>
      <c r="AZ588" s="145">
        <f>IF(AY588&gt;$AI$8,1,0)</f>
        <v>0</v>
      </c>
      <c r="BA588" s="148">
        <f>IF($R588=AX$17,AY588,0)</f>
        <v>0</v>
      </c>
      <c r="BB588" s="145">
        <v>2972</v>
      </c>
      <c r="BC588" s="148">
        <f>100*BB588/$AI588</f>
        <v>6.22408376963351</v>
      </c>
      <c r="BD588" s="145">
        <f>IF(BC588&gt;$AI$8,1,0)</f>
        <v>0</v>
      </c>
      <c r="BE588" s="148">
        <f>IF($R588=BB$17,BC588,0)</f>
        <v>0</v>
      </c>
      <c r="BF588" s="145">
        <v>0</v>
      </c>
      <c r="BG588" s="148">
        <f>100*BF588/$AI588</f>
        <v>0</v>
      </c>
      <c r="BH588" s="145">
        <f>IF(BG588&gt;$AI$8,1,0)</f>
        <v>0</v>
      </c>
      <c r="BI588" s="148">
        <f>IF($R588=BF$17,BG588,0)</f>
        <v>0</v>
      </c>
      <c r="BJ588" s="145">
        <v>0</v>
      </c>
      <c r="BK588" s="148">
        <f>100*BJ588/$AI588</f>
        <v>0</v>
      </c>
      <c r="BL588" s="145">
        <f>IF(BK588&gt;$AI$8,1,0)</f>
        <v>0</v>
      </c>
      <c r="BM588" s="148">
        <f>IF($R588=BJ$17,BK588,0)</f>
        <v>0</v>
      </c>
      <c r="BN588" s="145">
        <v>0</v>
      </c>
      <c r="BO588" s="148">
        <f>100*BN588/$AI588</f>
        <v>0</v>
      </c>
      <c r="BP588" s="145">
        <f>IF(BO588&gt;$AI$8,1,0)</f>
        <v>0</v>
      </c>
      <c r="BQ588" s="148">
        <f>IF($R588=BN$17,BO588,0)</f>
        <v>0</v>
      </c>
      <c r="BR588" s="145">
        <v>0</v>
      </c>
      <c r="BS588" s="148">
        <f>100*BR588/$AI588</f>
        <v>0</v>
      </c>
      <c r="BT588" s="145">
        <f>IF(BS588&gt;$AI$8,1,0)</f>
        <v>0</v>
      </c>
      <c r="BU588" s="148">
        <f>IF($R588=BR$17,BS588,0)</f>
        <v>0</v>
      </c>
      <c r="BV588" s="145">
        <v>0</v>
      </c>
      <c r="BW588" s="148">
        <f>100*BV588/$AI588</f>
        <v>0</v>
      </c>
      <c r="BX588" s="145">
        <f>IF(BW588&gt;$AI$8,1,0)</f>
        <v>0</v>
      </c>
      <c r="BY588" s="148">
        <f>IF($R588=BV$17,BW588,0)</f>
        <v>0</v>
      </c>
      <c r="BZ588" s="145">
        <v>0</v>
      </c>
      <c r="CA588" s="148">
        <f>100*BZ588/$AI588</f>
        <v>0</v>
      </c>
      <c r="CB588" s="145">
        <f>IF(CA588&gt;$AI$8,1,0)</f>
        <v>0</v>
      </c>
      <c r="CC588" s="148">
        <f>IF($R588=BZ$17,CA588,0)</f>
        <v>0</v>
      </c>
      <c r="CD588" s="145">
        <v>0</v>
      </c>
      <c r="CE588" s="148">
        <f>100*CD588/$AI588</f>
        <v>0</v>
      </c>
      <c r="CF588" s="145">
        <f>IF(CE588&gt;$AI$8,1,0)</f>
        <v>0</v>
      </c>
      <c r="CG588" s="148">
        <f>IF($R588=CD$17,CE588,0)</f>
        <v>0</v>
      </c>
      <c r="CH588" s="145">
        <v>0</v>
      </c>
      <c r="CI588" s="148">
        <f>100*CH588/$AI588</f>
        <v>0</v>
      </c>
      <c r="CJ588" s="145">
        <f>IF(CI588&gt;$AI$8,1,0)</f>
        <v>0</v>
      </c>
      <c r="CK588" s="148">
        <f>IF($R588=CH$17,CI588,0)</f>
        <v>0</v>
      </c>
      <c r="CL588" s="145">
        <v>0</v>
      </c>
      <c r="CM588" s="145">
        <v>0</v>
      </c>
      <c r="CN588" s="149"/>
    </row>
    <row r="589" ht="15.75" customHeight="1">
      <c r="A589" t="s" s="179">
        <v>3564</v>
      </c>
      <c r="B589" t="s" s="180">
        <v>75</v>
      </c>
      <c r="C589" t="s" s="180">
        <v>3565</v>
      </c>
      <c r="D589" t="s" s="181">
        <v>78</v>
      </c>
      <c r="E589" t="s" s="182">
        <v>79</v>
      </c>
      <c r="F589" t="s" s="130">
        <v>46</v>
      </c>
      <c r="G589" t="s" s="130">
        <v>1597</v>
      </c>
      <c r="H589" t="s" s="130">
        <v>1598</v>
      </c>
      <c r="I589" t="s" s="130">
        <v>49</v>
      </c>
      <c r="J589" t="s" s="130">
        <v>56</v>
      </c>
      <c r="K589" t="s" s="183">
        <f>_xlfn.IFS(Q589=0,O589,T589=1,R589,U589=1,AA589)</f>
        <v>27</v>
      </c>
      <c r="L589" s="189">
        <f>_xlfn.IFS(Q589=0,P589,T589=1,S589,U589=1,AB589)</f>
        <v>35.314477645565</v>
      </c>
      <c r="M589" t="s" s="130">
        <f>IF(O589="Lab","over","under")</f>
        <v>3307</v>
      </c>
      <c r="N589" s="169"/>
      <c r="O589" t="s" s="184">
        <v>27</v>
      </c>
      <c r="P589" s="131">
        <f>AM589</f>
        <v>35.314477645565</v>
      </c>
      <c r="Q589" s="173">
        <f>T589+U589+V589</f>
        <v>0</v>
      </c>
      <c r="R589" t="s" s="185">
        <v>28</v>
      </c>
      <c r="S589" s="131">
        <f>AS589</f>
        <v>30.196407725234</v>
      </c>
      <c r="T589" s="169"/>
      <c r="U589" s="169"/>
      <c r="V589" s="169"/>
      <c r="W589" s="169"/>
      <c r="X589" t="s" s="130">
        <f>IF($A589=Y589,"ok","bad")</f>
        <v>2430</v>
      </c>
      <c r="Y589" t="s" s="130">
        <v>3564</v>
      </c>
      <c r="Z589" t="s" s="130">
        <v>3565</v>
      </c>
      <c r="AA589" t="s" s="186">
        <v>2365</v>
      </c>
      <c r="AB589" s="125">
        <f>100*AC589</f>
        <v>21.7133963</v>
      </c>
      <c r="AC589" s="191">
        <v>0.217133963</v>
      </c>
      <c r="AD589" t="s" s="187">
        <v>31</v>
      </c>
      <c r="AE589" s="125">
        <v>7.2275585</v>
      </c>
      <c r="AF589" s="191">
        <v>0.072275585</v>
      </c>
      <c r="AG589" s="169"/>
      <c r="AH589" s="173">
        <v>77869</v>
      </c>
      <c r="AI589" s="173">
        <v>48827</v>
      </c>
      <c r="AJ589" s="173">
        <v>196</v>
      </c>
      <c r="AK589" s="173">
        <v>2499</v>
      </c>
      <c r="AL589" s="173">
        <v>17243</v>
      </c>
      <c r="AM589" s="175">
        <f>100*AL589/$AI589</f>
        <v>35.314477645565</v>
      </c>
      <c r="AN589" s="173">
        <f>IF(AM589&gt;$AI$8,1,0)</f>
        <v>0</v>
      </c>
      <c r="AO589" s="175">
        <f>IF($R589=AL$17,AM589,0)</f>
        <v>0</v>
      </c>
      <c r="AP589" s="173">
        <v>14744</v>
      </c>
      <c r="AQ589" s="175">
        <f>100*AP589/$AI589</f>
        <v>30.196407725234</v>
      </c>
      <c r="AR589" s="173">
        <f>IF(AQ589&gt;$AI$8,1,0)</f>
        <v>0</v>
      </c>
      <c r="AS589" s="175">
        <f>IF($R589=AP$17,AQ589,0)</f>
        <v>30.196407725234</v>
      </c>
      <c r="AT589" s="173">
        <v>2709</v>
      </c>
      <c r="AU589" s="175">
        <f>100*AT589/$AI589</f>
        <v>5.54815982960247</v>
      </c>
      <c r="AV589" s="173">
        <f>IF(AU589&gt;$AI$8,1,0)</f>
        <v>0</v>
      </c>
      <c r="AW589" s="175">
        <f>IF($R589=AT$17,AU589,0)</f>
        <v>0</v>
      </c>
      <c r="AX589" s="173">
        <v>10602</v>
      </c>
      <c r="AY589" s="175">
        <f>100*AX589/$AI589</f>
        <v>21.7133962766502</v>
      </c>
      <c r="AZ589" s="173">
        <f>IF(AY589&gt;$AI$8,1,0)</f>
        <v>0</v>
      </c>
      <c r="BA589" s="175">
        <f>IF($R589=AX$17,AY589,0)</f>
        <v>0</v>
      </c>
      <c r="BB589" s="173">
        <v>3529</v>
      </c>
      <c r="BC589" s="175">
        <f>100*BB589/$AI589</f>
        <v>7.22755852294837</v>
      </c>
      <c r="BD589" s="173">
        <f>IF(BC589&gt;$AI$8,1,0)</f>
        <v>0</v>
      </c>
      <c r="BE589" s="175">
        <f>IF($R589=BB$17,BC589,0)</f>
        <v>0</v>
      </c>
      <c r="BF589" s="173">
        <v>0</v>
      </c>
      <c r="BG589" s="175">
        <f>100*BF589/$AI589</f>
        <v>0</v>
      </c>
      <c r="BH589" s="173">
        <f>IF(BG589&gt;$AI$8,1,0)</f>
        <v>0</v>
      </c>
      <c r="BI589" s="175">
        <f>IF($R589=BF$17,BG589,0)</f>
        <v>0</v>
      </c>
      <c r="BJ589" s="173">
        <v>0</v>
      </c>
      <c r="BK589" s="175">
        <f>100*BJ589/$AI589</f>
        <v>0</v>
      </c>
      <c r="BL589" s="173">
        <f>IF(BK589&gt;$AI$8,1,0)</f>
        <v>0</v>
      </c>
      <c r="BM589" s="175">
        <f>IF($R589=BJ$17,BK589,0)</f>
        <v>0</v>
      </c>
      <c r="BN589" s="173">
        <v>0</v>
      </c>
      <c r="BO589" s="175">
        <f>100*BN589/$AI589</f>
        <v>0</v>
      </c>
      <c r="BP589" s="173">
        <f>IF(BO589&gt;$AI$8,1,0)</f>
        <v>0</v>
      </c>
      <c r="BQ589" s="175">
        <f>IF($R589=BN$17,BO589,0)</f>
        <v>0</v>
      </c>
      <c r="BR589" s="173">
        <v>0</v>
      </c>
      <c r="BS589" s="175">
        <f>100*BR589/$AI589</f>
        <v>0</v>
      </c>
      <c r="BT589" s="173">
        <f>IF(BS589&gt;$AI$8,1,0)</f>
        <v>0</v>
      </c>
      <c r="BU589" s="175">
        <f>IF($R589=BR$17,BS589,0)</f>
        <v>0</v>
      </c>
      <c r="BV589" s="173">
        <v>0</v>
      </c>
      <c r="BW589" s="175">
        <f>100*BV589/$AI589</f>
        <v>0</v>
      </c>
      <c r="BX589" s="173">
        <f>IF(BW589&gt;$AI$8,1,0)</f>
        <v>0</v>
      </c>
      <c r="BY589" s="175">
        <f>IF($R589=BV$17,BW589,0)</f>
        <v>0</v>
      </c>
      <c r="BZ589" s="173">
        <v>0</v>
      </c>
      <c r="CA589" s="175">
        <f>100*BZ589/$AI589</f>
        <v>0</v>
      </c>
      <c r="CB589" s="173">
        <f>IF(CA589&gt;$AI$8,1,0)</f>
        <v>0</v>
      </c>
      <c r="CC589" s="175">
        <f>IF($R589=BZ$17,CA589,0)</f>
        <v>0</v>
      </c>
      <c r="CD589" s="173">
        <v>0</v>
      </c>
      <c r="CE589" s="175">
        <f>100*CD589/$AI589</f>
        <v>0</v>
      </c>
      <c r="CF589" s="173">
        <f>IF(CE589&gt;$AI$8,1,0)</f>
        <v>0</v>
      </c>
      <c r="CG589" s="175">
        <f>IF($R589=CD$17,CE589,0)</f>
        <v>0</v>
      </c>
      <c r="CH589" s="173">
        <v>0</v>
      </c>
      <c r="CI589" s="175">
        <f>100*CH589/$AI589</f>
        <v>0</v>
      </c>
      <c r="CJ589" s="173">
        <f>IF(CI589&gt;$AI$8,1,0)</f>
        <v>0</v>
      </c>
      <c r="CK589" s="175">
        <f>IF($R589=CH$17,CI589,0)</f>
        <v>0</v>
      </c>
      <c r="CL589" s="173">
        <v>389</v>
      </c>
      <c r="CM589" s="173">
        <v>0</v>
      </c>
      <c r="CN589" s="176"/>
    </row>
    <row r="590" ht="15.75" customHeight="1">
      <c r="A590" t="s" s="179">
        <v>3566</v>
      </c>
      <c r="B590" t="s" s="180">
        <v>166</v>
      </c>
      <c r="C590" t="s" s="180">
        <v>3567</v>
      </c>
      <c r="D590" t="s" s="181">
        <v>169</v>
      </c>
      <c r="E590" t="s" s="188">
        <v>79</v>
      </c>
      <c r="F590" t="s" s="146">
        <v>46</v>
      </c>
      <c r="G590" t="s" s="146">
        <v>3568</v>
      </c>
      <c r="H590" t="s" s="146">
        <v>3569</v>
      </c>
      <c r="I590" t="s" s="146">
        <v>49</v>
      </c>
      <c r="J590" t="s" s="146">
        <v>56</v>
      </c>
      <c r="K590" t="s" s="183">
        <f>_xlfn.IFS(Q590=0,O590,T590=1,R590,U590=1,AA590)</f>
        <v>27</v>
      </c>
      <c r="L590" s="189">
        <f>_xlfn.IFS(Q590=0,P590,T590=1,S590,U590=1,AB590)</f>
        <v>34.5762396068659</v>
      </c>
      <c r="M590" t="s" s="146">
        <f>IF(O590="Lab","over","under")</f>
        <v>3307</v>
      </c>
      <c r="N590" s="138"/>
      <c r="O590" t="s" s="184">
        <v>27</v>
      </c>
      <c r="P590" s="147">
        <f>AM590</f>
        <v>34.5762396068659</v>
      </c>
      <c r="Q590" s="145">
        <f>T590+U590+V590</f>
        <v>0</v>
      </c>
      <c r="R590" t="s" s="185">
        <v>28</v>
      </c>
      <c r="S590" s="147">
        <f>AS590</f>
        <v>27.2981344760929</v>
      </c>
      <c r="T590" s="138"/>
      <c r="U590" s="138"/>
      <c r="V590" s="138"/>
      <c r="W590" s="138"/>
      <c r="X590" t="s" s="146">
        <f>IF($A590=Y590,"ok","bad")</f>
        <v>2430</v>
      </c>
      <c r="Y590" t="s" s="146">
        <v>3566</v>
      </c>
      <c r="Z590" t="s" s="146">
        <v>3567</v>
      </c>
      <c r="AA590" t="s" s="186">
        <v>2365</v>
      </c>
      <c r="AB590" s="141">
        <f>100*AC590</f>
        <v>24.1050842</v>
      </c>
      <c r="AC590" s="190">
        <v>0.241050842</v>
      </c>
      <c r="AD590" t="s" s="187">
        <v>29</v>
      </c>
      <c r="AE590" s="141">
        <v>7.2128933</v>
      </c>
      <c r="AF590" s="190">
        <v>0.07212893300000001</v>
      </c>
      <c r="AG590" s="138"/>
      <c r="AH590" s="145">
        <v>74438</v>
      </c>
      <c r="AI590" s="145">
        <v>42937</v>
      </c>
      <c r="AJ590" s="145">
        <v>140</v>
      </c>
      <c r="AK590" s="145">
        <v>3125</v>
      </c>
      <c r="AL590" s="145">
        <v>14846</v>
      </c>
      <c r="AM590" s="148">
        <f>100*AL590/$AI590</f>
        <v>34.5762396068659</v>
      </c>
      <c r="AN590" s="145">
        <f>IF(AM590&gt;$AI$8,1,0)</f>
        <v>0</v>
      </c>
      <c r="AO590" s="148">
        <f>IF($R590=AL$17,AM590,0)</f>
        <v>0</v>
      </c>
      <c r="AP590" s="145">
        <v>11721</v>
      </c>
      <c r="AQ590" s="148">
        <f>100*AP590/$AI590</f>
        <v>27.2981344760929</v>
      </c>
      <c r="AR590" s="145">
        <f>IF(AQ590&gt;$AI$8,1,0)</f>
        <v>0</v>
      </c>
      <c r="AS590" s="148">
        <f>IF($R590=AP$17,AQ590,0)</f>
        <v>27.2981344760929</v>
      </c>
      <c r="AT590" s="145">
        <v>3097</v>
      </c>
      <c r="AU590" s="148">
        <f>100*AT590/$AI590</f>
        <v>7.21289330880127</v>
      </c>
      <c r="AV590" s="145">
        <f>IF(AU590&gt;$AI$8,1,0)</f>
        <v>0</v>
      </c>
      <c r="AW590" s="148">
        <f>IF($R590=AT$17,AU590,0)</f>
        <v>0</v>
      </c>
      <c r="AX590" s="145">
        <v>10350</v>
      </c>
      <c r="AY590" s="148">
        <f>100*AX590/$AI590</f>
        <v>24.1050841931202</v>
      </c>
      <c r="AZ590" s="145">
        <f>IF(AY590&gt;$AI$8,1,0)</f>
        <v>0</v>
      </c>
      <c r="BA590" s="148">
        <f>IF($R590=AX$17,AY590,0)</f>
        <v>0</v>
      </c>
      <c r="BB590" s="145">
        <v>1595</v>
      </c>
      <c r="BC590" s="148">
        <f>100*BB590/$AI590</f>
        <v>3.71474485874654</v>
      </c>
      <c r="BD590" s="145">
        <f>IF(BC590&gt;$AI$8,1,0)</f>
        <v>0</v>
      </c>
      <c r="BE590" s="148">
        <f>IF($R590=BB$17,BC590,0)</f>
        <v>0</v>
      </c>
      <c r="BF590" s="145">
        <v>0</v>
      </c>
      <c r="BG590" s="148">
        <f>100*BF590/$AI590</f>
        <v>0</v>
      </c>
      <c r="BH590" s="145">
        <f>IF(BG590&gt;$AI$8,1,0)</f>
        <v>0</v>
      </c>
      <c r="BI590" s="148">
        <f>IF($R590=BF$17,BG590,0)</f>
        <v>0</v>
      </c>
      <c r="BJ590" s="145">
        <v>0</v>
      </c>
      <c r="BK590" s="148">
        <f>100*BJ590/$AI590</f>
        <v>0</v>
      </c>
      <c r="BL590" s="145">
        <f>IF(BK590&gt;$AI$8,1,0)</f>
        <v>0</v>
      </c>
      <c r="BM590" s="148">
        <f>IF($R590=BJ$17,BK590,0)</f>
        <v>0</v>
      </c>
      <c r="BN590" s="145">
        <v>0</v>
      </c>
      <c r="BO590" s="148">
        <f>100*BN590/$AI590</f>
        <v>0</v>
      </c>
      <c r="BP590" s="145">
        <f>IF(BO590&gt;$AI$8,1,0)</f>
        <v>0</v>
      </c>
      <c r="BQ590" s="148">
        <f>IF($R590=BN$17,BO590,0)</f>
        <v>0</v>
      </c>
      <c r="BR590" s="145">
        <v>0</v>
      </c>
      <c r="BS590" s="148">
        <f>100*BR590/$AI590</f>
        <v>0</v>
      </c>
      <c r="BT590" s="145">
        <f>IF(BS590&gt;$AI$8,1,0)</f>
        <v>0</v>
      </c>
      <c r="BU590" s="148">
        <f>IF($R590=BR$17,BS590,0)</f>
        <v>0</v>
      </c>
      <c r="BV590" s="145">
        <v>0</v>
      </c>
      <c r="BW590" s="148">
        <f>100*BV590/$AI590</f>
        <v>0</v>
      </c>
      <c r="BX590" s="145">
        <f>IF(BW590&gt;$AI$8,1,0)</f>
        <v>0</v>
      </c>
      <c r="BY590" s="148">
        <f>IF($R590=BV$17,BW590,0)</f>
        <v>0</v>
      </c>
      <c r="BZ590" s="145">
        <v>0</v>
      </c>
      <c r="CA590" s="148">
        <f>100*BZ590/$AI590</f>
        <v>0</v>
      </c>
      <c r="CB590" s="145">
        <f>IF(CA590&gt;$AI$8,1,0)</f>
        <v>0</v>
      </c>
      <c r="CC590" s="148">
        <f>IF($R590=BZ$17,CA590,0)</f>
        <v>0</v>
      </c>
      <c r="CD590" s="145">
        <v>0</v>
      </c>
      <c r="CE590" s="148">
        <f>100*CD590/$AI590</f>
        <v>0</v>
      </c>
      <c r="CF590" s="145">
        <f>IF(CE590&gt;$AI$8,1,0)</f>
        <v>0</v>
      </c>
      <c r="CG590" s="148">
        <f>IF($R590=CD$17,CE590,0)</f>
        <v>0</v>
      </c>
      <c r="CH590" s="145">
        <v>0</v>
      </c>
      <c r="CI590" s="148">
        <f>100*CH590/$AI590</f>
        <v>0</v>
      </c>
      <c r="CJ590" s="145">
        <f>IF(CI590&gt;$AI$8,1,0)</f>
        <v>0</v>
      </c>
      <c r="CK590" s="148">
        <f>IF($R590=CH$17,CI590,0)</f>
        <v>0</v>
      </c>
      <c r="CL590" s="145">
        <v>0</v>
      </c>
      <c r="CM590" s="145">
        <v>0</v>
      </c>
      <c r="CN590" s="149"/>
    </row>
    <row r="591" ht="15.75" customHeight="1">
      <c r="A591" t="s" s="179">
        <v>3570</v>
      </c>
      <c r="B591" t="s" s="180">
        <v>101</v>
      </c>
      <c r="C591" t="s" s="180">
        <v>3571</v>
      </c>
      <c r="D591" t="s" s="181">
        <v>104</v>
      </c>
      <c r="E591" t="s" s="182">
        <v>79</v>
      </c>
      <c r="F591" t="s" s="130">
        <v>46</v>
      </c>
      <c r="G591" t="s" s="130">
        <v>369</v>
      </c>
      <c r="H591" t="s" s="130">
        <v>223</v>
      </c>
      <c r="I591" t="s" s="130">
        <v>49</v>
      </c>
      <c r="J591" t="s" s="130">
        <v>56</v>
      </c>
      <c r="K591" t="s" s="183">
        <f>_xlfn.IFS(Q591=0,O591,T591=1,R591,U591=1,AA591)</f>
        <v>27</v>
      </c>
      <c r="L591" s="189">
        <f>_xlfn.IFS(Q591=0,P591,T591=1,S591,U591=1,AB591)</f>
        <v>36.9094693028096</v>
      </c>
      <c r="M591" t="s" s="130">
        <f>IF(O591="Lab","over","under")</f>
        <v>3307</v>
      </c>
      <c r="N591" s="169"/>
      <c r="O591" t="s" s="184">
        <v>27</v>
      </c>
      <c r="P591" s="131">
        <f>AM591</f>
        <v>36.9094693028096</v>
      </c>
      <c r="Q591" s="173">
        <f>T591+U591+V591</f>
        <v>0</v>
      </c>
      <c r="R591" t="s" s="185">
        <v>28</v>
      </c>
      <c r="S591" s="131">
        <f>AS591</f>
        <v>32.3288241415193</v>
      </c>
      <c r="T591" s="169"/>
      <c r="U591" s="169"/>
      <c r="V591" s="169"/>
      <c r="W591" s="169"/>
      <c r="X591" t="s" s="130">
        <f>IF($A591=Y591,"ok","bad")</f>
        <v>2430</v>
      </c>
      <c r="Y591" t="s" s="130">
        <v>3570</v>
      </c>
      <c r="Z591" t="s" s="130">
        <v>3571</v>
      </c>
      <c r="AA591" t="s" s="186">
        <v>2365</v>
      </c>
      <c r="AB591" s="125">
        <f>100*AC591</f>
        <v>18.5702393</v>
      </c>
      <c r="AC591" s="191">
        <v>0.185702393</v>
      </c>
      <c r="AD591" t="s" s="187">
        <v>31</v>
      </c>
      <c r="AE591" s="125">
        <v>7.1050989</v>
      </c>
      <c r="AF591" s="191">
        <v>0.07105098899999999</v>
      </c>
      <c r="AG591" s="169"/>
      <c r="AH591" s="173">
        <v>75924</v>
      </c>
      <c r="AI591" s="173">
        <v>48050</v>
      </c>
      <c r="AJ591" s="173">
        <v>181</v>
      </c>
      <c r="AK591" s="173">
        <v>2201</v>
      </c>
      <c r="AL591" s="173">
        <v>17735</v>
      </c>
      <c r="AM591" s="175">
        <f>100*AL591/$AI591</f>
        <v>36.9094693028096</v>
      </c>
      <c r="AN591" s="173">
        <f>IF(AM591&gt;$AI$8,1,0)</f>
        <v>0</v>
      </c>
      <c r="AO591" s="175">
        <f>IF($R591=AL$17,AM591,0)</f>
        <v>0</v>
      </c>
      <c r="AP591" s="173">
        <v>15534</v>
      </c>
      <c r="AQ591" s="175">
        <f>100*AP591/$AI591</f>
        <v>32.3288241415193</v>
      </c>
      <c r="AR591" s="173">
        <f>IF(AQ591&gt;$AI$8,1,0)</f>
        <v>0</v>
      </c>
      <c r="AS591" s="175">
        <f>IF($R591=AP$17,AQ591,0)</f>
        <v>32.3288241415193</v>
      </c>
      <c r="AT591" s="173">
        <v>2444</v>
      </c>
      <c r="AU591" s="175">
        <f>100*AT591/$AI591</f>
        <v>5.08636836628512</v>
      </c>
      <c r="AV591" s="173">
        <f>IF(AU591&gt;$AI$8,1,0)</f>
        <v>0</v>
      </c>
      <c r="AW591" s="175">
        <f>IF($R591=AT$17,AU591,0)</f>
        <v>0</v>
      </c>
      <c r="AX591" s="173">
        <v>8923</v>
      </c>
      <c r="AY591" s="175">
        <f>100*AX591/$AI591</f>
        <v>18.5702393340271</v>
      </c>
      <c r="AZ591" s="173">
        <f>IF(AY591&gt;$AI$8,1,0)</f>
        <v>0</v>
      </c>
      <c r="BA591" s="175">
        <f>IF($R591=AX$17,AY591,0)</f>
        <v>0</v>
      </c>
      <c r="BB591" s="173">
        <v>3414</v>
      </c>
      <c r="BC591" s="175">
        <f>100*BB591/$AI591</f>
        <v>7.105098855359</v>
      </c>
      <c r="BD591" s="173">
        <f>IF(BC591&gt;$AI$8,1,0)</f>
        <v>0</v>
      </c>
      <c r="BE591" s="175">
        <f>IF($R591=BB$17,BC591,0)</f>
        <v>0</v>
      </c>
      <c r="BF591" s="173">
        <v>0</v>
      </c>
      <c r="BG591" s="175">
        <f>100*BF591/$AI591</f>
        <v>0</v>
      </c>
      <c r="BH591" s="173">
        <f>IF(BG591&gt;$AI$8,1,0)</f>
        <v>0</v>
      </c>
      <c r="BI591" s="175">
        <f>IF($R591=BF$17,BG591,0)</f>
        <v>0</v>
      </c>
      <c r="BJ591" s="173">
        <v>0</v>
      </c>
      <c r="BK591" s="175">
        <f>100*BJ591/$AI591</f>
        <v>0</v>
      </c>
      <c r="BL591" s="173">
        <f>IF(BK591&gt;$AI$8,1,0)</f>
        <v>0</v>
      </c>
      <c r="BM591" s="175">
        <f>IF($R591=BJ$17,BK591,0)</f>
        <v>0</v>
      </c>
      <c r="BN591" s="173">
        <v>0</v>
      </c>
      <c r="BO591" s="175">
        <f>100*BN591/$AI591</f>
        <v>0</v>
      </c>
      <c r="BP591" s="173">
        <f>IF(BO591&gt;$AI$8,1,0)</f>
        <v>0</v>
      </c>
      <c r="BQ591" s="175">
        <f>IF($R591=BN$17,BO591,0)</f>
        <v>0</v>
      </c>
      <c r="BR591" s="173">
        <v>0</v>
      </c>
      <c r="BS591" s="175">
        <f>100*BR591/$AI591</f>
        <v>0</v>
      </c>
      <c r="BT591" s="173">
        <f>IF(BS591&gt;$AI$8,1,0)</f>
        <v>0</v>
      </c>
      <c r="BU591" s="175">
        <f>IF($R591=BR$17,BS591,0)</f>
        <v>0</v>
      </c>
      <c r="BV591" s="173">
        <v>0</v>
      </c>
      <c r="BW591" s="175">
        <f>100*BV591/$AI591</f>
        <v>0</v>
      </c>
      <c r="BX591" s="173">
        <f>IF(BW591&gt;$AI$8,1,0)</f>
        <v>0</v>
      </c>
      <c r="BY591" s="175">
        <f>IF($R591=BV$17,BW591,0)</f>
        <v>0</v>
      </c>
      <c r="BZ591" s="173">
        <v>0</v>
      </c>
      <c r="CA591" s="175">
        <f>100*BZ591/$AI591</f>
        <v>0</v>
      </c>
      <c r="CB591" s="173">
        <f>IF(CA591&gt;$AI$8,1,0)</f>
        <v>0</v>
      </c>
      <c r="CC591" s="175">
        <f>IF($R591=BZ$17,CA591,0)</f>
        <v>0</v>
      </c>
      <c r="CD591" s="173">
        <v>0</v>
      </c>
      <c r="CE591" s="175">
        <f>100*CD591/$AI591</f>
        <v>0</v>
      </c>
      <c r="CF591" s="173">
        <f>IF(CE591&gt;$AI$8,1,0)</f>
        <v>0</v>
      </c>
      <c r="CG591" s="175">
        <f>IF($R591=CD$17,CE591,0)</f>
        <v>0</v>
      </c>
      <c r="CH591" s="173">
        <v>0</v>
      </c>
      <c r="CI591" s="175">
        <f>100*CH591/$AI591</f>
        <v>0</v>
      </c>
      <c r="CJ591" s="173">
        <f>IF(CI591&gt;$AI$8,1,0)</f>
        <v>0</v>
      </c>
      <c r="CK591" s="175">
        <f>IF($R591=CH$17,CI591,0)</f>
        <v>0</v>
      </c>
      <c r="CL591" s="173">
        <v>0</v>
      </c>
      <c r="CM591" s="173">
        <v>0</v>
      </c>
      <c r="CN591" s="176"/>
    </row>
    <row r="592" ht="19.95" customHeight="1">
      <c r="A592" t="s" s="179">
        <v>3572</v>
      </c>
      <c r="B592" t="s" s="180">
        <v>197</v>
      </c>
      <c r="C592" t="s" s="180">
        <v>2107</v>
      </c>
      <c r="D592" t="s" s="181">
        <v>200</v>
      </c>
      <c r="E592" t="s" s="188">
        <v>79</v>
      </c>
      <c r="F592" t="s" s="146">
        <v>80</v>
      </c>
      <c r="G592" t="s" s="146">
        <v>717</v>
      </c>
      <c r="H592" t="s" s="146">
        <v>3573</v>
      </c>
      <c r="I592" t="s" s="146">
        <v>49</v>
      </c>
      <c r="J592" t="s" s="146">
        <v>1762</v>
      </c>
      <c r="K592" t="s" s="183">
        <f>_xlfn.IFS(Q592=0,O592,T592=1,R592,U592=1,AA592)</f>
        <v>29</v>
      </c>
      <c r="L592" s="189">
        <f>_xlfn.IFS(Q592=0,P592,T592=1,S592,U592=1,AB592)</f>
        <v>41.0647294806462</v>
      </c>
      <c r="M592" t="s" s="146">
        <f>IF(O592="Lab","over","under")</f>
        <v>3307</v>
      </c>
      <c r="N592" s="138"/>
      <c r="O592" t="s" s="184">
        <v>29</v>
      </c>
      <c r="P592" s="147">
        <f>AU592</f>
        <v>41.0647294806462</v>
      </c>
      <c r="Q592" s="145">
        <f>T592+U592+V592</f>
        <v>0</v>
      </c>
      <c r="R592" t="s" s="185">
        <v>27</v>
      </c>
      <c r="S592" s="147">
        <f>AO592</f>
        <v>29.465466767863</v>
      </c>
      <c r="T592" s="138"/>
      <c r="U592" s="138"/>
      <c r="V592" s="138"/>
      <c r="W592" s="138"/>
      <c r="X592" t="s" s="146">
        <f>IF($A592=Y592,"ok","bad")</f>
        <v>2430</v>
      </c>
      <c r="Y592" t="s" s="146">
        <v>3572</v>
      </c>
      <c r="Z592" t="s" s="146">
        <v>2107</v>
      </c>
      <c r="AA592" t="s" s="186">
        <v>2365</v>
      </c>
      <c r="AB592" s="141">
        <f>100*AC592</f>
        <v>18.7791391</v>
      </c>
      <c r="AC592" s="190">
        <v>0.187791391</v>
      </c>
      <c r="AD592" t="s" s="187">
        <v>28</v>
      </c>
      <c r="AE592" s="141">
        <v>7.1039792</v>
      </c>
      <c r="AF592" s="190">
        <v>0.071039792</v>
      </c>
      <c r="AG592" s="138"/>
      <c r="AH592" s="145">
        <v>76185</v>
      </c>
      <c r="AI592" s="145">
        <v>46115</v>
      </c>
      <c r="AJ592" s="145">
        <v>110</v>
      </c>
      <c r="AK592" s="145">
        <v>5349</v>
      </c>
      <c r="AL592" s="145">
        <v>13588</v>
      </c>
      <c r="AM592" s="148">
        <f>100*AL592/$AI592</f>
        <v>29.465466767863</v>
      </c>
      <c r="AN592" s="145">
        <f>IF(AM592&gt;$AI$8,1,0)</f>
        <v>0</v>
      </c>
      <c r="AO592" s="148">
        <f>IF($R592=AL$17,AM592,0)</f>
        <v>29.465466767863</v>
      </c>
      <c r="AP592" s="145">
        <v>3276</v>
      </c>
      <c r="AQ592" s="148">
        <f>100*AP592/$AI592</f>
        <v>7.10397918247859</v>
      </c>
      <c r="AR592" s="145">
        <f>IF(AQ592&gt;$AI$8,1,0)</f>
        <v>0</v>
      </c>
      <c r="AS592" s="148">
        <f>IF($R592=AP$17,AQ592,0)</f>
        <v>0</v>
      </c>
      <c r="AT592" s="145">
        <v>18937</v>
      </c>
      <c r="AU592" s="148">
        <f>100*AT592/$AI592</f>
        <v>41.0647294806462</v>
      </c>
      <c r="AV592" s="145">
        <f>IF(AU592&gt;$AI$8,1,0)</f>
        <v>0</v>
      </c>
      <c r="AW592" s="148">
        <f>IF($R592=AT$17,AU592,0)</f>
        <v>0</v>
      </c>
      <c r="AX592" s="145">
        <v>8660</v>
      </c>
      <c r="AY592" s="148">
        <f>100*AX592/$AI592</f>
        <v>18.7791391087499</v>
      </c>
      <c r="AZ592" s="145">
        <f>IF(AY592&gt;$AI$8,1,0)</f>
        <v>0</v>
      </c>
      <c r="BA592" s="148">
        <f>IF($R592=AX$17,AY592,0)</f>
        <v>0</v>
      </c>
      <c r="BB592" s="145">
        <v>1420</v>
      </c>
      <c r="BC592" s="148">
        <f>100*BB592/$AI592</f>
        <v>3.07925837579963</v>
      </c>
      <c r="BD592" s="145">
        <f>IF(BC592&gt;$AI$8,1,0)</f>
        <v>0</v>
      </c>
      <c r="BE592" s="148">
        <f>IF($R592=BB$17,BC592,0)</f>
        <v>0</v>
      </c>
      <c r="BF592" s="145">
        <v>0</v>
      </c>
      <c r="BG592" s="148">
        <f>100*BF592/$AI592</f>
        <v>0</v>
      </c>
      <c r="BH592" s="145">
        <f>IF(BG592&gt;$AI$8,1,0)</f>
        <v>0</v>
      </c>
      <c r="BI592" s="148">
        <f>IF($R592=BF$17,BG592,0)</f>
        <v>0</v>
      </c>
      <c r="BJ592" s="145">
        <v>0</v>
      </c>
      <c r="BK592" s="148">
        <f>100*BJ592/$AI592</f>
        <v>0</v>
      </c>
      <c r="BL592" s="145">
        <f>IF(BK592&gt;$AI$8,1,0)</f>
        <v>0</v>
      </c>
      <c r="BM592" s="148">
        <f>IF($R592=BJ$17,BK592,0)</f>
        <v>0</v>
      </c>
      <c r="BN592" s="145">
        <v>0</v>
      </c>
      <c r="BO592" s="148">
        <f>100*BN592/$AI592</f>
        <v>0</v>
      </c>
      <c r="BP592" s="145">
        <f>IF(BO592&gt;$AI$8,1,0)</f>
        <v>0</v>
      </c>
      <c r="BQ592" s="148">
        <f>IF($R592=BN$17,BO592,0)</f>
        <v>0</v>
      </c>
      <c r="BR592" s="145">
        <v>0</v>
      </c>
      <c r="BS592" s="148">
        <f>100*BR592/$AI592</f>
        <v>0</v>
      </c>
      <c r="BT592" s="145">
        <f>IF(BS592&gt;$AI$8,1,0)</f>
        <v>0</v>
      </c>
      <c r="BU592" s="148">
        <f>IF($R592=BR$17,BS592,0)</f>
        <v>0</v>
      </c>
      <c r="BV592" s="145">
        <v>0</v>
      </c>
      <c r="BW592" s="148">
        <f>100*BV592/$AI592</f>
        <v>0</v>
      </c>
      <c r="BX592" s="145">
        <f>IF(BW592&gt;$AI$8,1,0)</f>
        <v>0</v>
      </c>
      <c r="BY592" s="148">
        <f>IF($R592=BV$17,BW592,0)</f>
        <v>0</v>
      </c>
      <c r="BZ592" s="145">
        <v>0</v>
      </c>
      <c r="CA592" s="148">
        <f>100*BZ592/$AI592</f>
        <v>0</v>
      </c>
      <c r="CB592" s="145">
        <f>IF(CA592&gt;$AI$8,1,0)</f>
        <v>0</v>
      </c>
      <c r="CC592" s="148">
        <f>IF($R592=BZ$17,CA592,0)</f>
        <v>0</v>
      </c>
      <c r="CD592" s="145">
        <v>0</v>
      </c>
      <c r="CE592" s="148">
        <f>100*CD592/$AI592</f>
        <v>0</v>
      </c>
      <c r="CF592" s="145">
        <f>IF(CE592&gt;$AI$8,1,0)</f>
        <v>0</v>
      </c>
      <c r="CG592" s="148">
        <f>IF($R592=CD$17,CE592,0)</f>
        <v>0</v>
      </c>
      <c r="CH592" s="145">
        <v>0</v>
      </c>
      <c r="CI592" s="148">
        <f>100*CH592/$AI592</f>
        <v>0</v>
      </c>
      <c r="CJ592" s="145">
        <f>IF(CI592&gt;$AI$8,1,0)</f>
        <v>0</v>
      </c>
      <c r="CK592" s="148">
        <f>IF($R592=CH$17,CI592,0)</f>
        <v>0</v>
      </c>
      <c r="CL592" s="145">
        <v>138</v>
      </c>
      <c r="CM592" s="145">
        <v>0</v>
      </c>
      <c r="CN592" s="149"/>
    </row>
    <row r="593" ht="15.75" customHeight="1">
      <c r="A593" t="s" s="179">
        <v>3574</v>
      </c>
      <c r="B593" t="s" s="180">
        <v>84</v>
      </c>
      <c r="C593" t="s" s="180">
        <v>3575</v>
      </c>
      <c r="D593" t="s" s="181">
        <v>86</v>
      </c>
      <c r="E593" t="s" s="182">
        <v>79</v>
      </c>
      <c r="F593" t="s" s="130">
        <v>46</v>
      </c>
      <c r="G593" t="s" s="130">
        <v>3576</v>
      </c>
      <c r="H593" t="s" s="130">
        <v>3577</v>
      </c>
      <c r="I593" t="s" s="130">
        <v>64</v>
      </c>
      <c r="J593" t="s" s="130">
        <v>1762</v>
      </c>
      <c r="K593" t="s" s="183">
        <f>_xlfn.IFS(Q593=0,O593,T593=1,R593,U593=1,AA593)</f>
        <v>29</v>
      </c>
      <c r="L593" s="189">
        <f>_xlfn.IFS(Q593=0,P593,T593=1,S593,U593=1,AB593)</f>
        <v>44.279537000321</v>
      </c>
      <c r="M593" t="s" s="130">
        <f>IF(O593="Lab","over","under")</f>
        <v>3307</v>
      </c>
      <c r="N593" s="169"/>
      <c r="O593" t="s" s="184">
        <v>29</v>
      </c>
      <c r="P593" s="131">
        <f>AU593</f>
        <v>44.279537000321</v>
      </c>
      <c r="Q593" s="173">
        <f>T593+U593+V593</f>
        <v>0</v>
      </c>
      <c r="R593" t="s" s="185">
        <v>27</v>
      </c>
      <c r="S593" s="131">
        <f>AO593</f>
        <v>30.8313978738269</v>
      </c>
      <c r="T593" s="169"/>
      <c r="U593" s="169"/>
      <c r="V593" s="169"/>
      <c r="W593" s="169"/>
      <c r="X593" t="s" s="130">
        <f>IF($A593=Y593,"ok","bad")</f>
        <v>2430</v>
      </c>
      <c r="Y593" t="s" s="130">
        <v>3574</v>
      </c>
      <c r="Z593" t="s" s="130">
        <v>3575</v>
      </c>
      <c r="AA593" t="s" s="186">
        <v>2365</v>
      </c>
      <c r="AB593" s="125">
        <f>100*AC593</f>
        <v>14.6396269</v>
      </c>
      <c r="AC593" s="191">
        <v>0.146396269</v>
      </c>
      <c r="AD593" t="s" s="187">
        <v>28</v>
      </c>
      <c r="AE593" s="125">
        <v>7.0866142</v>
      </c>
      <c r="AF593" s="191">
        <v>0.07086614199999999</v>
      </c>
      <c r="AG593" s="169"/>
      <c r="AH593" s="173">
        <v>75714</v>
      </c>
      <c r="AI593" s="173">
        <v>52959</v>
      </c>
      <c r="AJ593" s="173">
        <v>179</v>
      </c>
      <c r="AK593" s="173">
        <v>7122</v>
      </c>
      <c r="AL593" s="173">
        <v>16328</v>
      </c>
      <c r="AM593" s="175">
        <f>100*AL593/$AI593</f>
        <v>30.8313978738269</v>
      </c>
      <c r="AN593" s="173">
        <f>IF(AM593&gt;$AI$8,1,0)</f>
        <v>0</v>
      </c>
      <c r="AO593" s="175">
        <f>IF($R593=AL$17,AM593,0)</f>
        <v>30.8313978738269</v>
      </c>
      <c r="AP593" s="173">
        <v>3753</v>
      </c>
      <c r="AQ593" s="175">
        <f>100*AP593/$AI593</f>
        <v>7.08661417322835</v>
      </c>
      <c r="AR593" s="173">
        <f>IF(AQ593&gt;$AI$8,1,0)</f>
        <v>0</v>
      </c>
      <c r="AS593" s="175">
        <f>IF($R593=AP$17,AQ593,0)</f>
        <v>0</v>
      </c>
      <c r="AT593" s="173">
        <v>23450</v>
      </c>
      <c r="AU593" s="175">
        <f>100*AT593/$AI593</f>
        <v>44.279537000321</v>
      </c>
      <c r="AV593" s="173">
        <f>IF(AU593&gt;$AI$8,1,0)</f>
        <v>0</v>
      </c>
      <c r="AW593" s="175">
        <f>IF($R593=AT$17,AU593,0)</f>
        <v>0</v>
      </c>
      <c r="AX593" s="173">
        <v>7753</v>
      </c>
      <c r="AY593" s="175">
        <f>100*AX593/$AI593</f>
        <v>14.6396268811722</v>
      </c>
      <c r="AZ593" s="173">
        <f>IF(AY593&gt;$AI$8,1,0)</f>
        <v>0</v>
      </c>
      <c r="BA593" s="175">
        <f>IF($R593=AX$17,AY593,0)</f>
        <v>0</v>
      </c>
      <c r="BB593" s="173">
        <v>1197</v>
      </c>
      <c r="BC593" s="175">
        <f>100*BB593/$AI593</f>
        <v>2.26023905285221</v>
      </c>
      <c r="BD593" s="173">
        <f>IF(BC593&gt;$AI$8,1,0)</f>
        <v>0</v>
      </c>
      <c r="BE593" s="175">
        <f>IF($R593=BB$17,BC593,0)</f>
        <v>0</v>
      </c>
      <c r="BF593" s="173">
        <v>0</v>
      </c>
      <c r="BG593" s="175">
        <f>100*BF593/$AI593</f>
        <v>0</v>
      </c>
      <c r="BH593" s="173">
        <f>IF(BG593&gt;$AI$8,1,0)</f>
        <v>0</v>
      </c>
      <c r="BI593" s="175">
        <f>IF($R593=BF$17,BG593,0)</f>
        <v>0</v>
      </c>
      <c r="BJ593" s="173">
        <v>0</v>
      </c>
      <c r="BK593" s="175">
        <f>100*BJ593/$AI593</f>
        <v>0</v>
      </c>
      <c r="BL593" s="173">
        <f>IF(BK593&gt;$AI$8,1,0)</f>
        <v>0</v>
      </c>
      <c r="BM593" s="175">
        <f>IF($R593=BJ$17,BK593,0)</f>
        <v>0</v>
      </c>
      <c r="BN593" s="173">
        <v>0</v>
      </c>
      <c r="BO593" s="175">
        <f>100*BN593/$AI593</f>
        <v>0</v>
      </c>
      <c r="BP593" s="173">
        <f>IF(BO593&gt;$AI$8,1,0)</f>
        <v>0</v>
      </c>
      <c r="BQ593" s="175">
        <f>IF($R593=BN$17,BO593,0)</f>
        <v>0</v>
      </c>
      <c r="BR593" s="173">
        <v>0</v>
      </c>
      <c r="BS593" s="175">
        <f>100*BR593/$AI593</f>
        <v>0</v>
      </c>
      <c r="BT593" s="173">
        <f>IF(BS593&gt;$AI$8,1,0)</f>
        <v>0</v>
      </c>
      <c r="BU593" s="175">
        <f>IF($R593=BR$17,BS593,0)</f>
        <v>0</v>
      </c>
      <c r="BV593" s="173">
        <v>0</v>
      </c>
      <c r="BW593" s="175">
        <f>100*BV593/$AI593</f>
        <v>0</v>
      </c>
      <c r="BX593" s="173">
        <f>IF(BW593&gt;$AI$8,1,0)</f>
        <v>0</v>
      </c>
      <c r="BY593" s="175">
        <f>IF($R593=BV$17,BW593,0)</f>
        <v>0</v>
      </c>
      <c r="BZ593" s="173">
        <v>0</v>
      </c>
      <c r="CA593" s="175">
        <f>100*BZ593/$AI593</f>
        <v>0</v>
      </c>
      <c r="CB593" s="173">
        <f>IF(CA593&gt;$AI$8,1,0)</f>
        <v>0</v>
      </c>
      <c r="CC593" s="175">
        <f>IF($R593=BZ$17,CA593,0)</f>
        <v>0</v>
      </c>
      <c r="CD593" s="173">
        <v>0</v>
      </c>
      <c r="CE593" s="175">
        <f>100*CD593/$AI593</f>
        <v>0</v>
      </c>
      <c r="CF593" s="173">
        <f>IF(CE593&gt;$AI$8,1,0)</f>
        <v>0</v>
      </c>
      <c r="CG593" s="175">
        <f>IF($R593=CD$17,CE593,0)</f>
        <v>0</v>
      </c>
      <c r="CH593" s="173">
        <v>0</v>
      </c>
      <c r="CI593" s="175">
        <f>100*CH593/$AI593</f>
        <v>0</v>
      </c>
      <c r="CJ593" s="173">
        <f>IF(CI593&gt;$AI$8,1,0)</f>
        <v>0</v>
      </c>
      <c r="CK593" s="175">
        <f>IF($R593=CH$17,CI593,0)</f>
        <v>0</v>
      </c>
      <c r="CL593" s="173">
        <v>3817</v>
      </c>
      <c r="CM593" s="173">
        <v>0</v>
      </c>
      <c r="CN593" s="176"/>
    </row>
    <row r="594" ht="19.95" customHeight="1">
      <c r="A594" t="s" s="179">
        <v>3578</v>
      </c>
      <c r="B594" t="s" s="180">
        <v>197</v>
      </c>
      <c r="C594" t="s" s="180">
        <v>3579</v>
      </c>
      <c r="D594" t="s" s="181">
        <v>200</v>
      </c>
      <c r="E594" t="s" s="188">
        <v>79</v>
      </c>
      <c r="F594" t="s" s="146">
        <v>46</v>
      </c>
      <c r="G594" t="s" s="146">
        <v>2012</v>
      </c>
      <c r="H594" t="s" s="146">
        <v>3580</v>
      </c>
      <c r="I594" t="s" s="146">
        <v>49</v>
      </c>
      <c r="J594" t="s" s="146">
        <v>1762</v>
      </c>
      <c r="K594" t="s" s="183">
        <f>_xlfn.IFS(Q594=0,O594,T594=1,R594,U594=1,AA594)</f>
        <v>29</v>
      </c>
      <c r="L594" s="189">
        <f>_xlfn.IFS(Q594=0,P594,T594=1,S594,U594=1,AB594)</f>
        <v>48.3775400644212</v>
      </c>
      <c r="M594" t="s" s="146">
        <f>IF(O594="Lab","over","under")</f>
        <v>3307</v>
      </c>
      <c r="N594" s="138"/>
      <c r="O594" t="s" s="184">
        <v>29</v>
      </c>
      <c r="P594" s="147">
        <f>AU594</f>
        <v>48.3775400644212</v>
      </c>
      <c r="Q594" s="145">
        <f>T594+U594+V594</f>
        <v>0</v>
      </c>
      <c r="R594" t="s" s="185">
        <v>27</v>
      </c>
      <c r="S594" s="147">
        <f>AO594</f>
        <v>24.6391219628584</v>
      </c>
      <c r="T594" s="138"/>
      <c r="U594" s="138"/>
      <c r="V594" s="138"/>
      <c r="W594" s="138"/>
      <c r="X594" t="s" s="146">
        <f>IF($A594=Y594,"ok","bad")</f>
        <v>2430</v>
      </c>
      <c r="Y594" t="s" s="146">
        <v>3578</v>
      </c>
      <c r="Z594" t="s" s="146">
        <v>3579</v>
      </c>
      <c r="AA594" t="s" s="186">
        <v>2365</v>
      </c>
      <c r="AB594" s="141">
        <f>100*AC594</f>
        <v>16.0118503</v>
      </c>
      <c r="AC594" s="190">
        <v>0.160118503</v>
      </c>
      <c r="AD594" t="s" s="187">
        <v>28</v>
      </c>
      <c r="AE594" s="141">
        <v>7.0624727</v>
      </c>
      <c r="AF594" s="190">
        <v>0.070624727</v>
      </c>
      <c r="AG594" s="138"/>
      <c r="AH594" s="145">
        <v>78680</v>
      </c>
      <c r="AI594" s="145">
        <v>50294</v>
      </c>
      <c r="AJ594" s="145">
        <v>167</v>
      </c>
      <c r="AK594" s="145">
        <v>11939</v>
      </c>
      <c r="AL594" s="145">
        <v>12392</v>
      </c>
      <c r="AM594" s="148">
        <f>100*AL594/$AI594</f>
        <v>24.6391219628584</v>
      </c>
      <c r="AN594" s="145">
        <f>IF(AM594&gt;$AI$8,1,0)</f>
        <v>0</v>
      </c>
      <c r="AO594" s="148">
        <f>IF($R594=AL$17,AM594,0)</f>
        <v>24.6391219628584</v>
      </c>
      <c r="AP594" s="145">
        <v>3552</v>
      </c>
      <c r="AQ594" s="148">
        <f>100*AP594/$AI594</f>
        <v>7.06247266075476</v>
      </c>
      <c r="AR594" s="145">
        <f>IF(AQ594&gt;$AI$8,1,0)</f>
        <v>0</v>
      </c>
      <c r="AS594" s="148">
        <f>IF($R594=AP$17,AQ594,0)</f>
        <v>0</v>
      </c>
      <c r="AT594" s="145">
        <v>24331</v>
      </c>
      <c r="AU594" s="148">
        <f>100*AT594/$AI594</f>
        <v>48.3775400644212</v>
      </c>
      <c r="AV594" s="145">
        <f>IF(AU594&gt;$AI$8,1,0)</f>
        <v>0</v>
      </c>
      <c r="AW594" s="148">
        <f>IF($R594=AT$17,AU594,0)</f>
        <v>0</v>
      </c>
      <c r="AX594" s="145">
        <v>8053</v>
      </c>
      <c r="AY594" s="148">
        <f>100*AX594/$AI594</f>
        <v>16.0118503201177</v>
      </c>
      <c r="AZ594" s="145">
        <f>IF(AY594&gt;$AI$8,1,0)</f>
        <v>0</v>
      </c>
      <c r="BA594" s="148">
        <f>IF($R594=AX$17,AY594,0)</f>
        <v>0</v>
      </c>
      <c r="BB594" s="145">
        <v>1832</v>
      </c>
      <c r="BC594" s="148">
        <f>100*BB594/$AI594</f>
        <v>3.64258162007397</v>
      </c>
      <c r="BD594" s="145">
        <f>IF(BC594&gt;$AI$8,1,0)</f>
        <v>0</v>
      </c>
      <c r="BE594" s="148">
        <f>IF($R594=BB$17,BC594,0)</f>
        <v>0</v>
      </c>
      <c r="BF594" s="145">
        <v>0</v>
      </c>
      <c r="BG594" s="148">
        <f>100*BF594/$AI594</f>
        <v>0</v>
      </c>
      <c r="BH594" s="145">
        <f>IF(BG594&gt;$AI$8,1,0)</f>
        <v>0</v>
      </c>
      <c r="BI594" s="148">
        <f>IF($R594=BF$17,BG594,0)</f>
        <v>0</v>
      </c>
      <c r="BJ594" s="145">
        <v>0</v>
      </c>
      <c r="BK594" s="148">
        <f>100*BJ594/$AI594</f>
        <v>0</v>
      </c>
      <c r="BL594" s="145">
        <f>IF(BK594&gt;$AI$8,1,0)</f>
        <v>0</v>
      </c>
      <c r="BM594" s="148">
        <f>IF($R594=BJ$17,BK594,0)</f>
        <v>0</v>
      </c>
      <c r="BN594" s="145">
        <v>0</v>
      </c>
      <c r="BO594" s="148">
        <f>100*BN594/$AI594</f>
        <v>0</v>
      </c>
      <c r="BP594" s="145">
        <f>IF(BO594&gt;$AI$8,1,0)</f>
        <v>0</v>
      </c>
      <c r="BQ594" s="148">
        <f>IF($R594=BN$17,BO594,0)</f>
        <v>0</v>
      </c>
      <c r="BR594" s="145">
        <v>0</v>
      </c>
      <c r="BS594" s="148">
        <f>100*BR594/$AI594</f>
        <v>0</v>
      </c>
      <c r="BT594" s="145">
        <f>IF(BS594&gt;$AI$8,1,0)</f>
        <v>0</v>
      </c>
      <c r="BU594" s="148">
        <f>IF($R594=BR$17,BS594,0)</f>
        <v>0</v>
      </c>
      <c r="BV594" s="145">
        <v>0</v>
      </c>
      <c r="BW594" s="148">
        <f>100*BV594/$AI594</f>
        <v>0</v>
      </c>
      <c r="BX594" s="145">
        <f>IF(BW594&gt;$AI$8,1,0)</f>
        <v>0</v>
      </c>
      <c r="BY594" s="148">
        <f>IF($R594=BV$17,BW594,0)</f>
        <v>0</v>
      </c>
      <c r="BZ594" s="145">
        <v>0</v>
      </c>
      <c r="CA594" s="148">
        <f>100*BZ594/$AI594</f>
        <v>0</v>
      </c>
      <c r="CB594" s="145">
        <f>IF(CA594&gt;$AI$8,1,0)</f>
        <v>0</v>
      </c>
      <c r="CC594" s="148">
        <f>IF($R594=BZ$17,CA594,0)</f>
        <v>0</v>
      </c>
      <c r="CD594" s="145">
        <v>0</v>
      </c>
      <c r="CE594" s="148">
        <f>100*CD594/$AI594</f>
        <v>0</v>
      </c>
      <c r="CF594" s="145">
        <f>IF(CE594&gt;$AI$8,1,0)</f>
        <v>0</v>
      </c>
      <c r="CG594" s="148">
        <f>IF($R594=CD$17,CE594,0)</f>
        <v>0</v>
      </c>
      <c r="CH594" s="145">
        <v>0</v>
      </c>
      <c r="CI594" s="148">
        <f>100*CH594/$AI594</f>
        <v>0</v>
      </c>
      <c r="CJ594" s="145">
        <f>IF(CI594&gt;$AI$8,1,0)</f>
        <v>0</v>
      </c>
      <c r="CK594" s="148">
        <f>IF($R594=CH$17,CI594,0)</f>
        <v>0</v>
      </c>
      <c r="CL594" s="145">
        <v>588</v>
      </c>
      <c r="CM594" s="145">
        <v>0</v>
      </c>
      <c r="CN594" s="149"/>
    </row>
    <row r="595" ht="15.75" customHeight="1">
      <c r="A595" t="s" s="179">
        <v>3581</v>
      </c>
      <c r="B595" t="s" s="180">
        <v>197</v>
      </c>
      <c r="C595" t="s" s="180">
        <v>3582</v>
      </c>
      <c r="D595" t="s" s="181">
        <v>200</v>
      </c>
      <c r="E595" t="s" s="182">
        <v>79</v>
      </c>
      <c r="F595" t="s" s="130">
        <v>46</v>
      </c>
      <c r="G595" t="s" s="130">
        <v>3583</v>
      </c>
      <c r="H595" t="s" s="130">
        <v>3584</v>
      </c>
      <c r="I595" t="s" s="130">
        <v>64</v>
      </c>
      <c r="J595" t="s" s="130">
        <v>1762</v>
      </c>
      <c r="K595" t="s" s="183">
        <f>_xlfn.IFS(Q595=0,O595,T595=1,R595,U595=1,AA595)</f>
        <v>29</v>
      </c>
      <c r="L595" s="189">
        <f>_xlfn.IFS(Q595=0,P595,T595=1,S595,U595=1,AB595)</f>
        <v>46.8988246505718</v>
      </c>
      <c r="M595" t="s" s="130">
        <f>IF(O595="Lab","over","under")</f>
        <v>3307</v>
      </c>
      <c r="N595" s="169"/>
      <c r="O595" t="s" s="184">
        <v>29</v>
      </c>
      <c r="P595" s="131">
        <f>AU595</f>
        <v>46.8988246505718</v>
      </c>
      <c r="Q595" s="173">
        <f>T595+U595+V595</f>
        <v>0</v>
      </c>
      <c r="R595" t="s" s="185">
        <v>27</v>
      </c>
      <c r="S595" s="131">
        <f>AO595</f>
        <v>24.8193297331639</v>
      </c>
      <c r="T595" s="169"/>
      <c r="U595" s="169"/>
      <c r="V595" s="169"/>
      <c r="W595" s="169"/>
      <c r="X595" t="s" s="130">
        <f>IF($A595=Y595,"ok","bad")</f>
        <v>2430</v>
      </c>
      <c r="Y595" t="s" s="130">
        <v>3581</v>
      </c>
      <c r="Z595" t="s" s="130">
        <v>3582</v>
      </c>
      <c r="AA595" t="s" s="186">
        <v>2365</v>
      </c>
      <c r="AB595" s="125">
        <f>100*AC595</f>
        <v>13.1253971</v>
      </c>
      <c r="AC595" s="191">
        <v>0.131253971</v>
      </c>
      <c r="AD595" t="s" s="187">
        <v>28</v>
      </c>
      <c r="AE595" s="125">
        <v>7.0024619</v>
      </c>
      <c r="AF595" s="191">
        <v>0.070024619</v>
      </c>
      <c r="AG595" s="169"/>
      <c r="AH595" s="173">
        <v>72051</v>
      </c>
      <c r="AI595" s="173">
        <v>50368</v>
      </c>
      <c r="AJ595" s="173">
        <v>149</v>
      </c>
      <c r="AK595" s="173">
        <v>11121</v>
      </c>
      <c r="AL595" s="173">
        <v>12501</v>
      </c>
      <c r="AM595" s="175">
        <f>100*AL595/$AI595</f>
        <v>24.8193297331639</v>
      </c>
      <c r="AN595" s="173">
        <f>IF(AM595&gt;$AI$8,1,0)</f>
        <v>0</v>
      </c>
      <c r="AO595" s="175">
        <f>IF($R595=AL$17,AM595,0)</f>
        <v>24.8193297331639</v>
      </c>
      <c r="AP595" s="173">
        <v>3527</v>
      </c>
      <c r="AQ595" s="175">
        <f>100*AP595/$AI595</f>
        <v>7.00246188055909</v>
      </c>
      <c r="AR595" s="173">
        <f>IF(AQ595&gt;$AI$8,1,0)</f>
        <v>0</v>
      </c>
      <c r="AS595" s="175">
        <f>IF($R595=AP$17,AQ595,0)</f>
        <v>0</v>
      </c>
      <c r="AT595" s="173">
        <v>23622</v>
      </c>
      <c r="AU595" s="175">
        <f>100*AT595/$AI595</f>
        <v>46.8988246505718</v>
      </c>
      <c r="AV595" s="173">
        <f>IF(AU595&gt;$AI$8,1,0)</f>
        <v>0</v>
      </c>
      <c r="AW595" s="175">
        <f>IF($R595=AT$17,AU595,0)</f>
        <v>0</v>
      </c>
      <c r="AX595" s="173">
        <v>6611</v>
      </c>
      <c r="AY595" s="175">
        <f>100*AX595/$AI595</f>
        <v>13.1253970775095</v>
      </c>
      <c r="AZ595" s="173">
        <f>IF(AY595&gt;$AI$8,1,0)</f>
        <v>0</v>
      </c>
      <c r="BA595" s="175">
        <f>IF($R595=AX$17,AY595,0)</f>
        <v>0</v>
      </c>
      <c r="BB595" s="173">
        <v>2068</v>
      </c>
      <c r="BC595" s="175">
        <f>100*BB595/$AI595</f>
        <v>4.10578144853875</v>
      </c>
      <c r="BD595" s="173">
        <f>IF(BC595&gt;$AI$8,1,0)</f>
        <v>0</v>
      </c>
      <c r="BE595" s="175">
        <f>IF($R595=BB$17,BC595,0)</f>
        <v>0</v>
      </c>
      <c r="BF595" s="173">
        <v>0</v>
      </c>
      <c r="BG595" s="175">
        <f>100*BF595/$AI595</f>
        <v>0</v>
      </c>
      <c r="BH595" s="173">
        <f>IF(BG595&gt;$AI$8,1,0)</f>
        <v>0</v>
      </c>
      <c r="BI595" s="175">
        <f>IF($R595=BF$17,BG595,0)</f>
        <v>0</v>
      </c>
      <c r="BJ595" s="173">
        <v>0</v>
      </c>
      <c r="BK595" s="175">
        <f>100*BJ595/$AI595</f>
        <v>0</v>
      </c>
      <c r="BL595" s="173">
        <f>IF(BK595&gt;$AI$8,1,0)</f>
        <v>0</v>
      </c>
      <c r="BM595" s="175">
        <f>IF($R595=BJ$17,BK595,0)</f>
        <v>0</v>
      </c>
      <c r="BN595" s="173">
        <v>0</v>
      </c>
      <c r="BO595" s="175">
        <f>100*BN595/$AI595</f>
        <v>0</v>
      </c>
      <c r="BP595" s="173">
        <f>IF(BO595&gt;$AI$8,1,0)</f>
        <v>0</v>
      </c>
      <c r="BQ595" s="175">
        <f>IF($R595=BN$17,BO595,0)</f>
        <v>0</v>
      </c>
      <c r="BR595" s="173">
        <v>0</v>
      </c>
      <c r="BS595" s="175">
        <f>100*BR595/$AI595</f>
        <v>0</v>
      </c>
      <c r="BT595" s="173">
        <f>IF(BS595&gt;$AI$8,1,0)</f>
        <v>0</v>
      </c>
      <c r="BU595" s="175">
        <f>IF($R595=BR$17,BS595,0)</f>
        <v>0</v>
      </c>
      <c r="BV595" s="173">
        <v>0</v>
      </c>
      <c r="BW595" s="175">
        <f>100*BV595/$AI595</f>
        <v>0</v>
      </c>
      <c r="BX595" s="173">
        <f>IF(BW595&gt;$AI$8,1,0)</f>
        <v>0</v>
      </c>
      <c r="BY595" s="175">
        <f>IF($R595=BV$17,BW595,0)</f>
        <v>0</v>
      </c>
      <c r="BZ595" s="173">
        <v>0</v>
      </c>
      <c r="CA595" s="175">
        <f>100*BZ595/$AI595</f>
        <v>0</v>
      </c>
      <c r="CB595" s="173">
        <f>IF(CA595&gt;$AI$8,1,0)</f>
        <v>0</v>
      </c>
      <c r="CC595" s="175">
        <f>IF($R595=BZ$17,CA595,0)</f>
        <v>0</v>
      </c>
      <c r="CD595" s="173">
        <v>0</v>
      </c>
      <c r="CE595" s="175">
        <f>100*CD595/$AI595</f>
        <v>0</v>
      </c>
      <c r="CF595" s="173">
        <f>IF(CE595&gt;$AI$8,1,0)</f>
        <v>0</v>
      </c>
      <c r="CG595" s="175">
        <f>IF($R595=CD$17,CE595,0)</f>
        <v>0</v>
      </c>
      <c r="CH595" s="173">
        <v>0</v>
      </c>
      <c r="CI595" s="175">
        <f>100*CH595/$AI595</f>
        <v>0</v>
      </c>
      <c r="CJ595" s="173">
        <f>IF(CI595&gt;$AI$8,1,0)</f>
        <v>0</v>
      </c>
      <c r="CK595" s="175">
        <f>IF($R595=CH$17,CI595,0)</f>
        <v>0</v>
      </c>
      <c r="CL595" s="173">
        <v>0</v>
      </c>
      <c r="CM595" s="173">
        <v>0</v>
      </c>
      <c r="CN595" s="176"/>
    </row>
    <row r="596" ht="15.75" customHeight="1">
      <c r="A596" t="s" s="179">
        <v>3585</v>
      </c>
      <c r="B596" t="s" s="180">
        <v>183</v>
      </c>
      <c r="C596" t="s" s="180">
        <v>2276</v>
      </c>
      <c r="D596" t="s" s="181">
        <v>186</v>
      </c>
      <c r="E596" t="s" s="188">
        <v>79</v>
      </c>
      <c r="F596" t="s" s="146">
        <v>46</v>
      </c>
      <c r="G596" t="s" s="146">
        <v>2277</v>
      </c>
      <c r="H596" t="s" s="146">
        <v>2278</v>
      </c>
      <c r="I596" t="s" s="146">
        <v>64</v>
      </c>
      <c r="J596" t="s" s="146">
        <v>56</v>
      </c>
      <c r="K596" t="s" s="183">
        <f>_xlfn.IFS(Q596=0,O596,T596=1,R596,U596=1,AA596)</f>
        <v>27</v>
      </c>
      <c r="L596" s="189">
        <f>_xlfn.IFS(Q596=0,P596,T596=1,S596,U596=1,AB596)</f>
        <v>37.2053040333577</v>
      </c>
      <c r="M596" t="s" s="146">
        <f>IF(O596="Lab","over","under")</f>
        <v>3307</v>
      </c>
      <c r="N596" s="138"/>
      <c r="O596" t="s" s="184">
        <v>27</v>
      </c>
      <c r="P596" s="147">
        <f>AM596</f>
        <v>37.2053040333577</v>
      </c>
      <c r="Q596" s="145">
        <f>T596+U596+V596</f>
        <v>0</v>
      </c>
      <c r="R596" t="s" s="185">
        <v>28</v>
      </c>
      <c r="S596" s="147">
        <f>AS596</f>
        <v>27.0379226528071</v>
      </c>
      <c r="T596" s="138"/>
      <c r="U596" s="138"/>
      <c r="V596" s="138"/>
      <c r="W596" s="138"/>
      <c r="X596" t="s" s="146">
        <f>IF($A596=Y596,"ok","bad")</f>
        <v>2430</v>
      </c>
      <c r="Y596" t="s" s="146">
        <v>3585</v>
      </c>
      <c r="Z596" t="s" s="146">
        <v>2276</v>
      </c>
      <c r="AA596" t="s" s="186">
        <v>2365</v>
      </c>
      <c r="AB596" s="141">
        <f>100*AC596</f>
        <v>19.5047724</v>
      </c>
      <c r="AC596" s="190">
        <v>0.195047724</v>
      </c>
      <c r="AD596" t="s" s="187">
        <v>31</v>
      </c>
      <c r="AE596" s="141">
        <v>6.9936565</v>
      </c>
      <c r="AF596" s="190">
        <v>0.06993656500000001</v>
      </c>
      <c r="AG596" s="138"/>
      <c r="AH596" s="145">
        <v>78991</v>
      </c>
      <c r="AI596" s="145">
        <v>50603</v>
      </c>
      <c r="AJ596" s="145">
        <v>171</v>
      </c>
      <c r="AK596" s="145">
        <v>5145</v>
      </c>
      <c r="AL596" s="145">
        <v>18827</v>
      </c>
      <c r="AM596" s="148">
        <f>100*AL596/$AI596</f>
        <v>37.2053040333577</v>
      </c>
      <c r="AN596" s="145">
        <f>IF(AM596&gt;$AI$8,1,0)</f>
        <v>0</v>
      </c>
      <c r="AO596" s="148">
        <f>IF($R596=AL$17,AM596,0)</f>
        <v>0</v>
      </c>
      <c r="AP596" s="145">
        <v>13682</v>
      </c>
      <c r="AQ596" s="148">
        <f>100*AP596/$AI596</f>
        <v>27.0379226528071</v>
      </c>
      <c r="AR596" s="145">
        <f>IF(AQ596&gt;$AI$8,1,0)</f>
        <v>0</v>
      </c>
      <c r="AS596" s="148">
        <f>IF($R596=AP$17,AQ596,0)</f>
        <v>27.0379226528071</v>
      </c>
      <c r="AT596" s="145">
        <v>3439</v>
      </c>
      <c r="AU596" s="148">
        <f>100*AT596/$AI596</f>
        <v>6.79603976048851</v>
      </c>
      <c r="AV596" s="145">
        <f>IF(AU596&gt;$AI$8,1,0)</f>
        <v>0</v>
      </c>
      <c r="AW596" s="148">
        <f>IF($R596=AT$17,AU596,0)</f>
        <v>0</v>
      </c>
      <c r="AX596" s="145">
        <v>9870</v>
      </c>
      <c r="AY596" s="148">
        <f>100*AX596/$AI596</f>
        <v>19.5047724443215</v>
      </c>
      <c r="AZ596" s="145">
        <f>IF(AY596&gt;$AI$8,1,0)</f>
        <v>0</v>
      </c>
      <c r="BA596" s="148">
        <f>IF($R596=AX$17,AY596,0)</f>
        <v>0</v>
      </c>
      <c r="BB596" s="145">
        <v>3539</v>
      </c>
      <c r="BC596" s="148">
        <f>100*BB596/$AI596</f>
        <v>6.9936565025789</v>
      </c>
      <c r="BD596" s="145">
        <f>IF(BC596&gt;$AI$8,1,0)</f>
        <v>0</v>
      </c>
      <c r="BE596" s="148">
        <f>IF($R596=BB$17,BC596,0)</f>
        <v>0</v>
      </c>
      <c r="BF596" s="145">
        <v>0</v>
      </c>
      <c r="BG596" s="148">
        <f>100*BF596/$AI596</f>
        <v>0</v>
      </c>
      <c r="BH596" s="145">
        <f>IF(BG596&gt;$AI$8,1,0)</f>
        <v>0</v>
      </c>
      <c r="BI596" s="148">
        <f>IF($R596=BF$17,BG596,0)</f>
        <v>0</v>
      </c>
      <c r="BJ596" s="145">
        <v>0</v>
      </c>
      <c r="BK596" s="148">
        <f>100*BJ596/$AI596</f>
        <v>0</v>
      </c>
      <c r="BL596" s="145">
        <f>IF(BK596&gt;$AI$8,1,0)</f>
        <v>0</v>
      </c>
      <c r="BM596" s="148">
        <f>IF($R596=BJ$17,BK596,0)</f>
        <v>0</v>
      </c>
      <c r="BN596" s="145">
        <v>0</v>
      </c>
      <c r="BO596" s="148">
        <f>100*BN596/$AI596</f>
        <v>0</v>
      </c>
      <c r="BP596" s="145">
        <f>IF(BO596&gt;$AI$8,1,0)</f>
        <v>0</v>
      </c>
      <c r="BQ596" s="148">
        <f>IF($R596=BN$17,BO596,0)</f>
        <v>0</v>
      </c>
      <c r="BR596" s="145">
        <v>0</v>
      </c>
      <c r="BS596" s="148">
        <f>100*BR596/$AI596</f>
        <v>0</v>
      </c>
      <c r="BT596" s="145">
        <f>IF(BS596&gt;$AI$8,1,0)</f>
        <v>0</v>
      </c>
      <c r="BU596" s="148">
        <f>IF($R596=BR$17,BS596,0)</f>
        <v>0</v>
      </c>
      <c r="BV596" s="145">
        <v>0</v>
      </c>
      <c r="BW596" s="148">
        <f>100*BV596/$AI596</f>
        <v>0</v>
      </c>
      <c r="BX596" s="145">
        <f>IF(BW596&gt;$AI$8,1,0)</f>
        <v>0</v>
      </c>
      <c r="BY596" s="148">
        <f>IF($R596=BV$17,BW596,0)</f>
        <v>0</v>
      </c>
      <c r="BZ596" s="145">
        <v>0</v>
      </c>
      <c r="CA596" s="148">
        <f>100*BZ596/$AI596</f>
        <v>0</v>
      </c>
      <c r="CB596" s="145">
        <f>IF(CA596&gt;$AI$8,1,0)</f>
        <v>0</v>
      </c>
      <c r="CC596" s="148">
        <f>IF($R596=BZ$17,CA596,0)</f>
        <v>0</v>
      </c>
      <c r="CD596" s="145">
        <v>0</v>
      </c>
      <c r="CE596" s="148">
        <f>100*CD596/$AI596</f>
        <v>0</v>
      </c>
      <c r="CF596" s="145">
        <f>IF(CE596&gt;$AI$8,1,0)</f>
        <v>0</v>
      </c>
      <c r="CG596" s="148">
        <f>IF($R596=CD$17,CE596,0)</f>
        <v>0</v>
      </c>
      <c r="CH596" s="145">
        <v>0</v>
      </c>
      <c r="CI596" s="148">
        <f>100*CH596/$AI596</f>
        <v>0</v>
      </c>
      <c r="CJ596" s="145">
        <f>IF(CI596&gt;$AI$8,1,0)</f>
        <v>0</v>
      </c>
      <c r="CK596" s="148">
        <f>IF($R596=CH$17,CI596,0)</f>
        <v>0</v>
      </c>
      <c r="CL596" s="145">
        <v>0</v>
      </c>
      <c r="CM596" s="145">
        <v>0</v>
      </c>
      <c r="CN596" s="149"/>
    </row>
    <row r="597" ht="19.95" customHeight="1">
      <c r="A597" t="s" s="179">
        <v>3586</v>
      </c>
      <c r="B597" t="s" s="180">
        <v>183</v>
      </c>
      <c r="C597" t="s" s="180">
        <v>1559</v>
      </c>
      <c r="D597" t="s" s="181">
        <v>186</v>
      </c>
      <c r="E597" t="s" s="182">
        <v>79</v>
      </c>
      <c r="F597" t="s" s="130">
        <v>46</v>
      </c>
      <c r="G597" t="s" s="130">
        <v>717</v>
      </c>
      <c r="H597" t="s" s="130">
        <v>1560</v>
      </c>
      <c r="I597" t="s" s="130">
        <v>49</v>
      </c>
      <c r="J597" t="s" s="130">
        <v>56</v>
      </c>
      <c r="K597" t="s" s="183">
        <f>_xlfn.IFS(Q597=0,O597,T597=1,R597,U597=1,AA597)</f>
        <v>27</v>
      </c>
      <c r="L597" s="189">
        <f>_xlfn.IFS(Q597=0,P597,T597=1,S597,U597=1,AB597)</f>
        <v>41.4692668981009</v>
      </c>
      <c r="M597" t="s" s="130">
        <f>IF(O597="Lab","over","under")</f>
        <v>3307</v>
      </c>
      <c r="N597" s="169"/>
      <c r="O597" t="s" s="184">
        <v>27</v>
      </c>
      <c r="P597" s="131">
        <f>AM597</f>
        <v>41.4692668981009</v>
      </c>
      <c r="Q597" s="173">
        <f>T597+U597+V597</f>
        <v>0</v>
      </c>
      <c r="R597" t="s" s="185">
        <v>2365</v>
      </c>
      <c r="S597" s="131">
        <f>BA597</f>
        <v>23.1187461711252</v>
      </c>
      <c r="T597" s="169"/>
      <c r="U597" s="169"/>
      <c r="V597" s="169"/>
      <c r="W597" s="169"/>
      <c r="X597" t="s" s="130">
        <f>IF($A597=Y597,"ok","bad")</f>
        <v>2430</v>
      </c>
      <c r="Y597" t="s" s="130">
        <v>3586</v>
      </c>
      <c r="Z597" t="s" s="130">
        <v>1559</v>
      </c>
      <c r="AA597" t="s" s="186">
        <v>28</v>
      </c>
      <c r="AB597" s="125">
        <f>100*AC597</f>
        <v>20.4410864</v>
      </c>
      <c r="AC597" s="191">
        <v>0.204410864</v>
      </c>
      <c r="AD597" t="s" s="187">
        <v>29</v>
      </c>
      <c r="AE597" s="125">
        <v>6.932816</v>
      </c>
      <c r="AF597" s="191">
        <v>0.06932816</v>
      </c>
      <c r="AG597" s="169"/>
      <c r="AH597" s="173">
        <v>71511</v>
      </c>
      <c r="AI597" s="173">
        <v>39176</v>
      </c>
      <c r="AJ597" s="173">
        <v>145</v>
      </c>
      <c r="AK597" s="173">
        <v>7189</v>
      </c>
      <c r="AL597" s="173">
        <v>16246</v>
      </c>
      <c r="AM597" s="175">
        <f>100*AL597/$AI597</f>
        <v>41.4692668981009</v>
      </c>
      <c r="AN597" s="173">
        <f>IF(AM597&gt;$AI$8,1,0)</f>
        <v>0</v>
      </c>
      <c r="AO597" s="175">
        <f>IF($R597=AL$17,AM597,0)</f>
        <v>0</v>
      </c>
      <c r="AP597" s="173">
        <v>8008</v>
      </c>
      <c r="AQ597" s="175">
        <f>100*AP597/$AI597</f>
        <v>20.441086379416</v>
      </c>
      <c r="AR597" s="173">
        <f>IF(AQ597&gt;$AI$8,1,0)</f>
        <v>0</v>
      </c>
      <c r="AS597" s="175">
        <f>IF($R597=AP$17,AQ597,0)</f>
        <v>0</v>
      </c>
      <c r="AT597" s="173">
        <v>2716</v>
      </c>
      <c r="AU597" s="175">
        <f>100*AT597/$AI597</f>
        <v>6.93281600980192</v>
      </c>
      <c r="AV597" s="173">
        <f>IF(AU597&gt;$AI$8,1,0)</f>
        <v>0</v>
      </c>
      <c r="AW597" s="175">
        <f>IF($R597=AT$17,AU597,0)</f>
        <v>0</v>
      </c>
      <c r="AX597" s="173">
        <v>9057</v>
      </c>
      <c r="AY597" s="175">
        <f>100*AX597/$AI597</f>
        <v>23.1187461711252</v>
      </c>
      <c r="AZ597" s="173">
        <f>IF(AY597&gt;$AI$8,1,0)</f>
        <v>0</v>
      </c>
      <c r="BA597" s="175">
        <f>IF($R597=AX$17,AY597,0)</f>
        <v>23.1187461711252</v>
      </c>
      <c r="BB597" s="173">
        <v>2001</v>
      </c>
      <c r="BC597" s="175">
        <f>100*BB597/$AI597</f>
        <v>5.10771901163978</v>
      </c>
      <c r="BD597" s="173">
        <f>IF(BC597&gt;$AI$8,1,0)</f>
        <v>0</v>
      </c>
      <c r="BE597" s="175">
        <f>IF($R597=BB$17,BC597,0)</f>
        <v>0</v>
      </c>
      <c r="BF597" s="173">
        <v>0</v>
      </c>
      <c r="BG597" s="175">
        <f>100*BF597/$AI597</f>
        <v>0</v>
      </c>
      <c r="BH597" s="173">
        <f>IF(BG597&gt;$AI$8,1,0)</f>
        <v>0</v>
      </c>
      <c r="BI597" s="175">
        <f>IF($R597=BF$17,BG597,0)</f>
        <v>0</v>
      </c>
      <c r="BJ597" s="173">
        <v>0</v>
      </c>
      <c r="BK597" s="175">
        <f>100*BJ597/$AI597</f>
        <v>0</v>
      </c>
      <c r="BL597" s="173">
        <f>IF(BK597&gt;$AI$8,1,0)</f>
        <v>0</v>
      </c>
      <c r="BM597" s="175">
        <f>IF($R597=BJ$17,BK597,0)</f>
        <v>0</v>
      </c>
      <c r="BN597" s="173">
        <v>0</v>
      </c>
      <c r="BO597" s="175">
        <f>100*BN597/$AI597</f>
        <v>0</v>
      </c>
      <c r="BP597" s="173">
        <f>IF(BO597&gt;$AI$8,1,0)</f>
        <v>0</v>
      </c>
      <c r="BQ597" s="175">
        <f>IF($R597=BN$17,BO597,0)</f>
        <v>0</v>
      </c>
      <c r="BR597" s="173">
        <v>0</v>
      </c>
      <c r="BS597" s="175">
        <f>100*BR597/$AI597</f>
        <v>0</v>
      </c>
      <c r="BT597" s="173">
        <f>IF(BS597&gt;$AI$8,1,0)</f>
        <v>0</v>
      </c>
      <c r="BU597" s="175">
        <f>IF($R597=BR$17,BS597,0)</f>
        <v>0</v>
      </c>
      <c r="BV597" s="173">
        <v>0</v>
      </c>
      <c r="BW597" s="175">
        <f>100*BV597/$AI597</f>
        <v>0</v>
      </c>
      <c r="BX597" s="173">
        <f>IF(BW597&gt;$AI$8,1,0)</f>
        <v>0</v>
      </c>
      <c r="BY597" s="175">
        <f>IF($R597=BV$17,BW597,0)</f>
        <v>0</v>
      </c>
      <c r="BZ597" s="173">
        <v>0</v>
      </c>
      <c r="CA597" s="175">
        <f>100*BZ597/$AI597</f>
        <v>0</v>
      </c>
      <c r="CB597" s="173">
        <f>IF(CA597&gt;$AI$8,1,0)</f>
        <v>0</v>
      </c>
      <c r="CC597" s="175">
        <f>IF($R597=BZ$17,CA597,0)</f>
        <v>0</v>
      </c>
      <c r="CD597" s="173">
        <v>0</v>
      </c>
      <c r="CE597" s="175">
        <f>100*CD597/$AI597</f>
        <v>0</v>
      </c>
      <c r="CF597" s="173">
        <f>IF(CE597&gt;$AI$8,1,0)</f>
        <v>0</v>
      </c>
      <c r="CG597" s="175">
        <f>IF($R597=CD$17,CE597,0)</f>
        <v>0</v>
      </c>
      <c r="CH597" s="173">
        <v>0</v>
      </c>
      <c r="CI597" s="175">
        <f>100*CH597/$AI597</f>
        <v>0</v>
      </c>
      <c r="CJ597" s="173">
        <f>IF(CI597&gt;$AI$8,1,0)</f>
        <v>0</v>
      </c>
      <c r="CK597" s="175">
        <f>IF($R597=CH$17,CI597,0)</f>
        <v>0</v>
      </c>
      <c r="CL597" s="173">
        <v>0</v>
      </c>
      <c r="CM597" s="173">
        <v>0</v>
      </c>
      <c r="CN597" s="176"/>
    </row>
    <row r="598" ht="15.75" customHeight="1">
      <c r="A598" t="s" s="179">
        <v>3587</v>
      </c>
      <c r="B598" t="s" s="180">
        <v>58</v>
      </c>
      <c r="C598" t="s" s="180">
        <v>67</v>
      </c>
      <c r="D598" t="s" s="181">
        <v>60</v>
      </c>
      <c r="E598" t="s" s="188">
        <v>60</v>
      </c>
      <c r="F598" t="s" s="146">
        <v>61</v>
      </c>
      <c r="G598" t="s" s="146">
        <v>47</v>
      </c>
      <c r="H598" t="s" s="146">
        <v>68</v>
      </c>
      <c r="I598" t="s" s="146">
        <v>49</v>
      </c>
      <c r="J598" t="s" s="146">
        <v>65</v>
      </c>
      <c r="K598" t="s" s="183">
        <f>_xlfn.IFS(Q598=0,O598,T598=1,R598,U598=1,AA598)</f>
        <v>32</v>
      </c>
      <c r="L598" s="189">
        <f>_xlfn.IFS(Q598=0,P598,T598=1,S598,U598=1,AB598)</f>
        <v>32.8255475240047</v>
      </c>
      <c r="M598" t="s" s="146">
        <f>IF(O598="Lab","over","under")</f>
        <v>3307</v>
      </c>
      <c r="N598" s="138"/>
      <c r="O598" t="s" s="184">
        <v>32</v>
      </c>
      <c r="P598" s="147">
        <f>BG598</f>
        <v>32.8255475240047</v>
      </c>
      <c r="Q598" s="145">
        <f>T598+U598+V598</f>
        <v>0</v>
      </c>
      <c r="R598" t="s" s="185">
        <v>28</v>
      </c>
      <c r="S598" s="147">
        <f>AS598</f>
        <v>24.7167979285791</v>
      </c>
      <c r="T598" s="138"/>
      <c r="U598" s="138"/>
      <c r="V598" s="138"/>
      <c r="W598" s="138"/>
      <c r="X598" t="s" s="146">
        <f>IF($A598=Y598,"ok","bad")</f>
        <v>2430</v>
      </c>
      <c r="Y598" t="s" s="146">
        <v>3587</v>
      </c>
      <c r="Z598" t="s" s="146">
        <v>67</v>
      </c>
      <c r="AA598" t="s" s="186">
        <v>27</v>
      </c>
      <c r="AB598" s="141">
        <f>100*AC598</f>
        <v>24.3823498</v>
      </c>
      <c r="AC598" s="190">
        <v>0.243823498</v>
      </c>
      <c r="AD598" t="s" s="187">
        <v>2365</v>
      </c>
      <c r="AE598" s="141">
        <v>6.9025785</v>
      </c>
      <c r="AF598" s="190">
        <v>0.06902578500000001</v>
      </c>
      <c r="AG598" s="138"/>
      <c r="AH598" s="145">
        <v>77328</v>
      </c>
      <c r="AI598" s="145">
        <v>46345</v>
      </c>
      <c r="AJ598" s="145">
        <v>178</v>
      </c>
      <c r="AK598" s="145">
        <v>3758</v>
      </c>
      <c r="AL598" s="145">
        <v>11300</v>
      </c>
      <c r="AM598" s="148">
        <f>100*AL598/$AI598</f>
        <v>24.382349768044</v>
      </c>
      <c r="AN598" s="145">
        <f>IF(AM598&gt;$AI$8,1,0)</f>
        <v>0</v>
      </c>
      <c r="AO598" s="148">
        <f>IF($R598=AL$17,AM598,0)</f>
        <v>0</v>
      </c>
      <c r="AP598" s="145">
        <v>11455</v>
      </c>
      <c r="AQ598" s="148">
        <f>100*AP598/$AI598</f>
        <v>24.7167979285791</v>
      </c>
      <c r="AR598" s="145">
        <f>IF(AQ598&gt;$AI$8,1,0)</f>
        <v>0</v>
      </c>
      <c r="AS598" s="148">
        <f>IF($R598=AP$17,AQ598,0)</f>
        <v>24.7167979285791</v>
      </c>
      <c r="AT598" s="145">
        <v>2921</v>
      </c>
      <c r="AU598" s="148">
        <f>100*AT598/$AI598</f>
        <v>6.30272952853598</v>
      </c>
      <c r="AV598" s="145">
        <f>IF(AU598&gt;$AI$8,1,0)</f>
        <v>0</v>
      </c>
      <c r="AW598" s="148">
        <f>IF($R598=AT$17,AU598,0)</f>
        <v>0</v>
      </c>
      <c r="AX598" s="145">
        <v>3199</v>
      </c>
      <c r="AY598" s="148">
        <f>100*AX598/$AI598</f>
        <v>6.90257848743122</v>
      </c>
      <c r="AZ598" s="145">
        <f>IF(AY598&gt;$AI$8,1,0)</f>
        <v>0</v>
      </c>
      <c r="BA598" s="148">
        <f>IF($R598=AX$17,AY598,0)</f>
        <v>0</v>
      </c>
      <c r="BB598" s="145">
        <v>1609</v>
      </c>
      <c r="BC598" s="148">
        <f>100*BB598/$AI598</f>
        <v>3.47178767936131</v>
      </c>
      <c r="BD598" s="145">
        <f>IF(BC598&gt;$AI$8,1,0)</f>
        <v>0</v>
      </c>
      <c r="BE598" s="148">
        <f>IF($R598=BB$17,BC598,0)</f>
        <v>0</v>
      </c>
      <c r="BF598" s="145">
        <v>15213</v>
      </c>
      <c r="BG598" s="148">
        <f>100*BF598/$AI598</f>
        <v>32.8255475240047</v>
      </c>
      <c r="BH598" s="145">
        <f>IF(BG598&gt;$AI$8,1,0)</f>
        <v>0</v>
      </c>
      <c r="BI598" s="148">
        <f>IF($R598=BF$17,BG598,0)</f>
        <v>0</v>
      </c>
      <c r="BJ598" s="145">
        <v>0</v>
      </c>
      <c r="BK598" s="148">
        <f>100*BJ598/$AI598</f>
        <v>0</v>
      </c>
      <c r="BL598" s="145">
        <f>IF(BK598&gt;$AI$8,1,0)</f>
        <v>0</v>
      </c>
      <c r="BM598" s="148">
        <f>IF($R598=BJ$17,BK598,0)</f>
        <v>0</v>
      </c>
      <c r="BN598" s="145">
        <v>0</v>
      </c>
      <c r="BO598" s="148">
        <f>100*BN598/$AI598</f>
        <v>0</v>
      </c>
      <c r="BP598" s="145">
        <f>IF(BO598&gt;$AI$8,1,0)</f>
        <v>0</v>
      </c>
      <c r="BQ598" s="148">
        <f>IF($R598=BN$17,BO598,0)</f>
        <v>0</v>
      </c>
      <c r="BR598" s="145">
        <v>0</v>
      </c>
      <c r="BS598" s="148">
        <f>100*BR598/$AI598</f>
        <v>0</v>
      </c>
      <c r="BT598" s="145">
        <f>IF(BS598&gt;$AI$8,1,0)</f>
        <v>0</v>
      </c>
      <c r="BU598" s="148">
        <f>IF($R598=BR$17,BS598,0)</f>
        <v>0</v>
      </c>
      <c r="BV598" s="145">
        <v>0</v>
      </c>
      <c r="BW598" s="148">
        <f>100*BV598/$AI598</f>
        <v>0</v>
      </c>
      <c r="BX598" s="145">
        <f>IF(BW598&gt;$AI$8,1,0)</f>
        <v>0</v>
      </c>
      <c r="BY598" s="148">
        <f>IF($R598=BV$17,BW598,0)</f>
        <v>0</v>
      </c>
      <c r="BZ598" s="145">
        <v>0</v>
      </c>
      <c r="CA598" s="148">
        <f>100*BZ598/$AI598</f>
        <v>0</v>
      </c>
      <c r="CB598" s="145">
        <f>IF(CA598&gt;$AI$8,1,0)</f>
        <v>0</v>
      </c>
      <c r="CC598" s="148">
        <f>IF($R598=BZ$17,CA598,0)</f>
        <v>0</v>
      </c>
      <c r="CD598" s="145">
        <v>0</v>
      </c>
      <c r="CE598" s="148">
        <f>100*CD598/$AI598</f>
        <v>0</v>
      </c>
      <c r="CF598" s="145">
        <f>IF(CE598&gt;$AI$8,1,0)</f>
        <v>0</v>
      </c>
      <c r="CG598" s="148">
        <f>IF($R598=CD$17,CE598,0)</f>
        <v>0</v>
      </c>
      <c r="CH598" s="145">
        <v>0</v>
      </c>
      <c r="CI598" s="148">
        <f>100*CH598/$AI598</f>
        <v>0</v>
      </c>
      <c r="CJ598" s="145">
        <f>IF(CI598&gt;$AI$8,1,0)</f>
        <v>0</v>
      </c>
      <c r="CK598" s="148">
        <f>IF($R598=CH$17,CI598,0)</f>
        <v>0</v>
      </c>
      <c r="CL598" s="145">
        <v>0</v>
      </c>
      <c r="CM598" s="145">
        <v>0</v>
      </c>
      <c r="CN598" s="149"/>
    </row>
    <row r="599" ht="15.75" customHeight="1">
      <c r="A599" t="s" s="179">
        <v>3588</v>
      </c>
      <c r="B599" t="s" s="180">
        <v>84</v>
      </c>
      <c r="C599" t="s" s="180">
        <v>1588</v>
      </c>
      <c r="D599" t="s" s="181">
        <v>86</v>
      </c>
      <c r="E599" t="s" s="182">
        <v>79</v>
      </c>
      <c r="F599" t="s" s="130">
        <v>46</v>
      </c>
      <c r="G599" t="s" s="130">
        <v>789</v>
      </c>
      <c r="H599" t="s" s="130">
        <v>1721</v>
      </c>
      <c r="I599" t="s" s="130">
        <v>64</v>
      </c>
      <c r="J599" t="s" s="130">
        <v>1762</v>
      </c>
      <c r="K599" t="s" s="183">
        <f>O599</f>
        <v>29</v>
      </c>
      <c r="L599" s="189">
        <f>P599</f>
        <v>52.8572004677985</v>
      </c>
      <c r="M599" t="s" s="130">
        <f>IF(O599="Lab","over","under")</f>
        <v>3307</v>
      </c>
      <c r="N599" s="169"/>
      <c r="O599" t="s" s="184">
        <v>29</v>
      </c>
      <c r="P599" s="131">
        <f>AU599</f>
        <v>52.8572004677985</v>
      </c>
      <c r="Q599" s="173">
        <f>T599+U599+V599</f>
        <v>0</v>
      </c>
      <c r="R599" t="s" s="185">
        <v>27</v>
      </c>
      <c r="S599" s="131">
        <f>AO599</f>
        <v>21.9845142557567</v>
      </c>
      <c r="T599" s="169"/>
      <c r="U599" s="169"/>
      <c r="V599" s="169"/>
      <c r="W599" s="169"/>
      <c r="X599" t="s" s="130">
        <f>IF($A599=Y599,"ok","bad")</f>
        <v>2430</v>
      </c>
      <c r="Y599" t="s" s="130">
        <v>3588</v>
      </c>
      <c r="Z599" t="s" s="130">
        <v>1588</v>
      </c>
      <c r="AA599" t="s" s="186">
        <v>2365</v>
      </c>
      <c r="AB599" s="125">
        <f>100*AC599</f>
        <v>15.4998589</v>
      </c>
      <c r="AC599" s="191">
        <v>0.154998589</v>
      </c>
      <c r="AD599" t="s" s="187">
        <v>28</v>
      </c>
      <c r="AE599" s="125">
        <v>6.9020446</v>
      </c>
      <c r="AF599" s="191">
        <v>0.069020446</v>
      </c>
      <c r="AG599" s="169"/>
      <c r="AH599" s="173">
        <v>77573</v>
      </c>
      <c r="AI599" s="173">
        <v>49594</v>
      </c>
      <c r="AJ599" s="173">
        <v>120</v>
      </c>
      <c r="AK599" s="173">
        <v>15311</v>
      </c>
      <c r="AL599" s="173">
        <v>10903</v>
      </c>
      <c r="AM599" s="175">
        <f>100*AL599/$AI599</f>
        <v>21.9845142557567</v>
      </c>
      <c r="AN599" s="173">
        <f>IF(AM599&gt;$AI$8,1,0)</f>
        <v>0</v>
      </c>
      <c r="AO599" s="175">
        <f>IF($R599=AL$17,AM599,0)</f>
        <v>21.9845142557567</v>
      </c>
      <c r="AP599" s="173">
        <v>3423</v>
      </c>
      <c r="AQ599" s="175">
        <f>100*AP599/$AI599</f>
        <v>6.90204460216962</v>
      </c>
      <c r="AR599" s="173">
        <f>IF(AQ599&gt;$AI$8,1,0)</f>
        <v>0</v>
      </c>
      <c r="AS599" s="175">
        <f>IF($R599=AP$17,AQ599,0)</f>
        <v>0</v>
      </c>
      <c r="AT599" s="173">
        <v>26214</v>
      </c>
      <c r="AU599" s="175">
        <f>100*AT599/$AI599</f>
        <v>52.8572004677985</v>
      </c>
      <c r="AV599" s="173">
        <f>IF(AU599&gt;$AI$8,1,0)</f>
        <v>1</v>
      </c>
      <c r="AW599" s="175">
        <f>IF($R599=AT$17,AU599,0)</f>
        <v>0</v>
      </c>
      <c r="AX599" s="173">
        <v>7687</v>
      </c>
      <c r="AY599" s="175">
        <f>100*AX599/$AI599</f>
        <v>15.4998588538936</v>
      </c>
      <c r="AZ599" s="173">
        <f>IF(AY599&gt;$AI$8,1,0)</f>
        <v>0</v>
      </c>
      <c r="BA599" s="175">
        <f>IF($R599=AX$17,AY599,0)</f>
        <v>0</v>
      </c>
      <c r="BB599" s="173">
        <v>1234</v>
      </c>
      <c r="BC599" s="175">
        <f>100*BB599/$AI599</f>
        <v>2.48820421825221</v>
      </c>
      <c r="BD599" s="173">
        <f>IF(BC599&gt;$AI$8,1,0)</f>
        <v>0</v>
      </c>
      <c r="BE599" s="175">
        <f>IF($R599=BB$17,BC599,0)</f>
        <v>0</v>
      </c>
      <c r="BF599" s="173">
        <v>0</v>
      </c>
      <c r="BG599" s="175">
        <f>100*BF599/$AI599</f>
        <v>0</v>
      </c>
      <c r="BH599" s="173">
        <f>IF(BG599&gt;$AI$8,1,0)</f>
        <v>0</v>
      </c>
      <c r="BI599" s="175">
        <f>IF($R599=BF$17,BG599,0)</f>
        <v>0</v>
      </c>
      <c r="BJ599" s="173">
        <v>0</v>
      </c>
      <c r="BK599" s="175">
        <f>100*BJ599/$AI599</f>
        <v>0</v>
      </c>
      <c r="BL599" s="173">
        <f>IF(BK599&gt;$AI$8,1,0)</f>
        <v>0</v>
      </c>
      <c r="BM599" s="175">
        <f>IF($R599=BJ$17,BK599,0)</f>
        <v>0</v>
      </c>
      <c r="BN599" s="173">
        <v>0</v>
      </c>
      <c r="BO599" s="175">
        <f>100*BN599/$AI599</f>
        <v>0</v>
      </c>
      <c r="BP599" s="173">
        <f>IF(BO599&gt;$AI$8,1,0)</f>
        <v>0</v>
      </c>
      <c r="BQ599" s="175">
        <f>IF($R599=BN$17,BO599,0)</f>
        <v>0</v>
      </c>
      <c r="BR599" s="173">
        <v>0</v>
      </c>
      <c r="BS599" s="175">
        <f>100*BR599/$AI599</f>
        <v>0</v>
      </c>
      <c r="BT599" s="173">
        <f>IF(BS599&gt;$AI$8,1,0)</f>
        <v>0</v>
      </c>
      <c r="BU599" s="175">
        <f>IF($R599=BR$17,BS599,0)</f>
        <v>0</v>
      </c>
      <c r="BV599" s="173">
        <v>0</v>
      </c>
      <c r="BW599" s="175">
        <f>100*BV599/$AI599</f>
        <v>0</v>
      </c>
      <c r="BX599" s="173">
        <f>IF(BW599&gt;$AI$8,1,0)</f>
        <v>0</v>
      </c>
      <c r="BY599" s="175">
        <f>IF($R599=BV$17,BW599,0)</f>
        <v>0</v>
      </c>
      <c r="BZ599" s="173">
        <v>0</v>
      </c>
      <c r="CA599" s="175">
        <f>100*BZ599/$AI599</f>
        <v>0</v>
      </c>
      <c r="CB599" s="173">
        <f>IF(CA599&gt;$AI$8,1,0)</f>
        <v>0</v>
      </c>
      <c r="CC599" s="175">
        <f>IF($R599=BZ$17,CA599,0)</f>
        <v>0</v>
      </c>
      <c r="CD599" s="173">
        <v>0</v>
      </c>
      <c r="CE599" s="175">
        <f>100*CD599/$AI599</f>
        <v>0</v>
      </c>
      <c r="CF599" s="173">
        <f>IF(CE599&gt;$AI$8,1,0)</f>
        <v>0</v>
      </c>
      <c r="CG599" s="175">
        <f>IF($R599=CD$17,CE599,0)</f>
        <v>0</v>
      </c>
      <c r="CH599" s="173">
        <v>0</v>
      </c>
      <c r="CI599" s="175">
        <f>100*CH599/$AI599</f>
        <v>0</v>
      </c>
      <c r="CJ599" s="173">
        <f>IF(CI599&gt;$AI$8,1,0)</f>
        <v>0</v>
      </c>
      <c r="CK599" s="175">
        <f>IF($R599=CH$17,CI599,0)</f>
        <v>0</v>
      </c>
      <c r="CL599" s="173">
        <v>0</v>
      </c>
      <c r="CM599" s="173">
        <v>0</v>
      </c>
      <c r="CN599" s="176"/>
    </row>
    <row r="600" ht="15.75" customHeight="1">
      <c r="A600" t="s" s="179">
        <v>3589</v>
      </c>
      <c r="B600" t="s" s="180">
        <v>58</v>
      </c>
      <c r="C600" t="s" s="180">
        <v>3590</v>
      </c>
      <c r="D600" t="s" s="181">
        <v>60</v>
      </c>
      <c r="E600" t="s" s="188">
        <v>60</v>
      </c>
      <c r="F600" t="s" s="146">
        <v>46</v>
      </c>
      <c r="G600" t="s" s="146">
        <v>109</v>
      </c>
      <c r="H600" t="s" s="146">
        <v>110</v>
      </c>
      <c r="I600" t="s" s="146">
        <v>49</v>
      </c>
      <c r="J600" t="s" s="146">
        <v>65</v>
      </c>
      <c r="K600" t="s" s="183">
        <f>_xlfn.IFS(Q600=0,O600,T600=1,R600,U600=1,AA600)</f>
        <v>32</v>
      </c>
      <c r="L600" s="189">
        <f>_xlfn.IFS(Q600=0,P600,T600=1,S600,U600=1,AB600)</f>
        <v>40.4283179859762</v>
      </c>
      <c r="M600" t="s" s="146">
        <f>IF(O600="Lab","over","under")</f>
        <v>3307</v>
      </c>
      <c r="N600" s="138"/>
      <c r="O600" t="s" s="184">
        <v>32</v>
      </c>
      <c r="P600" s="147">
        <f>BG600</f>
        <v>40.4283179859762</v>
      </c>
      <c r="Q600" s="145">
        <f>T600+U600+V600</f>
        <v>0</v>
      </c>
      <c r="R600" t="s" s="185">
        <v>27</v>
      </c>
      <c r="S600" s="147">
        <f>AO600</f>
        <v>30.1427726619921</v>
      </c>
      <c r="T600" s="138"/>
      <c r="U600" s="138"/>
      <c r="V600" s="138"/>
      <c r="W600" s="138"/>
      <c r="X600" t="s" s="146">
        <f>IF($A600=Y600,"ok","bad")</f>
        <v>2430</v>
      </c>
      <c r="Y600" t="s" s="146">
        <v>3589</v>
      </c>
      <c r="Z600" t="s" s="146">
        <v>3590</v>
      </c>
      <c r="AA600" t="s" s="186">
        <v>28</v>
      </c>
      <c r="AB600" s="141">
        <f>100*AC600</f>
        <v>14.359635</v>
      </c>
      <c r="AC600" s="190">
        <v>0.14359635</v>
      </c>
      <c r="AD600" t="s" s="187">
        <v>2365</v>
      </c>
      <c r="AE600" s="141">
        <v>6.8556222</v>
      </c>
      <c r="AF600" s="190">
        <v>0.068556222</v>
      </c>
      <c r="AG600" s="138"/>
      <c r="AH600" s="145">
        <v>76668</v>
      </c>
      <c r="AI600" s="145">
        <v>47348</v>
      </c>
      <c r="AJ600" s="145">
        <v>224</v>
      </c>
      <c r="AK600" s="145">
        <v>4870</v>
      </c>
      <c r="AL600" s="145">
        <v>14272</v>
      </c>
      <c r="AM600" s="148">
        <f>100*AL600/$AI600</f>
        <v>30.1427726619921</v>
      </c>
      <c r="AN600" s="145">
        <f>IF(AM600&gt;$AI$8,1,0)</f>
        <v>0</v>
      </c>
      <c r="AO600" s="148">
        <f>IF($R600=AL$17,AM600,0)</f>
        <v>30.1427726619921</v>
      </c>
      <c r="AP600" s="145">
        <v>6799</v>
      </c>
      <c r="AQ600" s="148">
        <f>100*AP600/$AI600</f>
        <v>14.3596350426628</v>
      </c>
      <c r="AR600" s="145">
        <f>IF(AQ600&gt;$AI$8,1,0)</f>
        <v>0</v>
      </c>
      <c r="AS600" s="148">
        <f>IF($R600=AP$17,AQ600,0)</f>
        <v>0</v>
      </c>
      <c r="AT600" s="145">
        <v>3156</v>
      </c>
      <c r="AU600" s="148">
        <f>100*AT600/$AI600</f>
        <v>6.66554025513221</v>
      </c>
      <c r="AV600" s="145">
        <f>IF(AU600&gt;$AI$8,1,0)</f>
        <v>0</v>
      </c>
      <c r="AW600" s="148">
        <f>IF($R600=AT$17,AU600,0)</f>
        <v>0</v>
      </c>
      <c r="AX600" s="145">
        <v>3246</v>
      </c>
      <c r="AY600" s="148">
        <f>100*AX600/$AI600</f>
        <v>6.85562220157134</v>
      </c>
      <c r="AZ600" s="145">
        <f>IF(AY600&gt;$AI$8,1,0)</f>
        <v>0</v>
      </c>
      <c r="BA600" s="148">
        <f>IF($R600=AX$17,AY600,0)</f>
        <v>0</v>
      </c>
      <c r="BB600" s="145">
        <v>0</v>
      </c>
      <c r="BC600" s="148">
        <f>100*BB600/$AI600</f>
        <v>0</v>
      </c>
      <c r="BD600" s="145">
        <f>IF(BC600&gt;$AI$8,1,0)</f>
        <v>0</v>
      </c>
      <c r="BE600" s="148">
        <f>IF($R600=BB$17,BC600,0)</f>
        <v>0</v>
      </c>
      <c r="BF600" s="145">
        <v>19142</v>
      </c>
      <c r="BG600" s="148">
        <f>100*BF600/$AI600</f>
        <v>40.4283179859762</v>
      </c>
      <c r="BH600" s="145">
        <f>IF(BG600&gt;$AI$8,1,0)</f>
        <v>0</v>
      </c>
      <c r="BI600" s="148">
        <f>IF($R600=BF$17,BG600,0)</f>
        <v>0</v>
      </c>
      <c r="BJ600" s="145">
        <v>0</v>
      </c>
      <c r="BK600" s="148">
        <f>100*BJ600/$AI600</f>
        <v>0</v>
      </c>
      <c r="BL600" s="145">
        <f>IF(BK600&gt;$AI$8,1,0)</f>
        <v>0</v>
      </c>
      <c r="BM600" s="148">
        <f>IF($R600=BJ$17,BK600,0)</f>
        <v>0</v>
      </c>
      <c r="BN600" s="145">
        <v>0</v>
      </c>
      <c r="BO600" s="148">
        <f>100*BN600/$AI600</f>
        <v>0</v>
      </c>
      <c r="BP600" s="145">
        <f>IF(BO600&gt;$AI$8,1,0)</f>
        <v>0</v>
      </c>
      <c r="BQ600" s="148">
        <f>IF($R600=BN$17,BO600,0)</f>
        <v>0</v>
      </c>
      <c r="BR600" s="145">
        <v>0</v>
      </c>
      <c r="BS600" s="148">
        <f>100*BR600/$AI600</f>
        <v>0</v>
      </c>
      <c r="BT600" s="145">
        <f>IF(BS600&gt;$AI$8,1,0)</f>
        <v>0</v>
      </c>
      <c r="BU600" s="148">
        <f>IF($R600=BR$17,BS600,0)</f>
        <v>0</v>
      </c>
      <c r="BV600" s="145">
        <v>0</v>
      </c>
      <c r="BW600" s="148">
        <f>100*BV600/$AI600</f>
        <v>0</v>
      </c>
      <c r="BX600" s="145">
        <f>IF(BW600&gt;$AI$8,1,0)</f>
        <v>0</v>
      </c>
      <c r="BY600" s="148">
        <f>IF($R600=BV$17,BW600,0)</f>
        <v>0</v>
      </c>
      <c r="BZ600" s="145">
        <v>0</v>
      </c>
      <c r="CA600" s="148">
        <f>100*BZ600/$AI600</f>
        <v>0</v>
      </c>
      <c r="CB600" s="145">
        <f>IF(CA600&gt;$AI$8,1,0)</f>
        <v>0</v>
      </c>
      <c r="CC600" s="148">
        <f>IF($R600=BZ$17,CA600,0)</f>
        <v>0</v>
      </c>
      <c r="CD600" s="145">
        <v>0</v>
      </c>
      <c r="CE600" s="148">
        <f>100*CD600/$AI600</f>
        <v>0</v>
      </c>
      <c r="CF600" s="145">
        <f>IF(CE600&gt;$AI$8,1,0)</f>
        <v>0</v>
      </c>
      <c r="CG600" s="148">
        <f>IF($R600=CD$17,CE600,0)</f>
        <v>0</v>
      </c>
      <c r="CH600" s="145">
        <v>0</v>
      </c>
      <c r="CI600" s="148">
        <f>100*CH600/$AI600</f>
        <v>0</v>
      </c>
      <c r="CJ600" s="145">
        <f>IF(CI600&gt;$AI$8,1,0)</f>
        <v>0</v>
      </c>
      <c r="CK600" s="148">
        <f>IF($R600=CH$17,CI600,0)</f>
        <v>0</v>
      </c>
      <c r="CL600" s="145">
        <v>90</v>
      </c>
      <c r="CM600" s="145">
        <v>0</v>
      </c>
      <c r="CN600" s="149"/>
    </row>
    <row r="601" ht="15.75" customHeight="1">
      <c r="A601" t="s" s="179">
        <v>3591</v>
      </c>
      <c r="B601" t="s" s="180">
        <v>183</v>
      </c>
      <c r="C601" t="s" s="180">
        <v>1432</v>
      </c>
      <c r="D601" t="s" s="181">
        <v>186</v>
      </c>
      <c r="E601" t="s" s="182">
        <v>79</v>
      </c>
      <c r="F601" t="s" s="130">
        <v>46</v>
      </c>
      <c r="G601" t="s" s="130">
        <v>528</v>
      </c>
      <c r="H601" t="s" s="130">
        <v>1433</v>
      </c>
      <c r="I601" t="s" s="130">
        <v>49</v>
      </c>
      <c r="J601" t="s" s="130">
        <v>56</v>
      </c>
      <c r="K601" t="s" s="183">
        <f>_xlfn.IFS(Q601=0,O601,T601=1,R601,U601=1,AA601)</f>
        <v>27</v>
      </c>
      <c r="L601" s="189">
        <f>_xlfn.IFS(Q601=0,P601,T601=1,S601,U601=1,AB601)</f>
        <v>36.5383358389437</v>
      </c>
      <c r="M601" t="s" s="130">
        <f>IF(O601="Lab","over","under")</f>
        <v>3307</v>
      </c>
      <c r="N601" s="169"/>
      <c r="O601" t="s" s="184">
        <v>27</v>
      </c>
      <c r="P601" s="131">
        <f>AM601</f>
        <v>36.5383358389437</v>
      </c>
      <c r="Q601" s="173">
        <f>T601+U601+V601</f>
        <v>0</v>
      </c>
      <c r="R601" t="s" s="185">
        <v>28</v>
      </c>
      <c r="S601" s="131">
        <f>AS601</f>
        <v>29.8843061638016</v>
      </c>
      <c r="T601" s="169"/>
      <c r="U601" s="169"/>
      <c r="V601" s="169"/>
      <c r="W601" s="169"/>
      <c r="X601" t="s" s="130">
        <f>IF($A601=Y601,"ok","bad")</f>
        <v>2430</v>
      </c>
      <c r="Y601" t="s" s="130">
        <v>3591</v>
      </c>
      <c r="Z601" t="s" s="130">
        <v>1432</v>
      </c>
      <c r="AA601" t="s" s="186">
        <v>2365</v>
      </c>
      <c r="AB601" s="125">
        <f>100*AC601</f>
        <v>20.5394688</v>
      </c>
      <c r="AC601" s="191">
        <v>0.205394688</v>
      </c>
      <c r="AD601" t="s" s="187">
        <v>29</v>
      </c>
      <c r="AE601" s="125">
        <v>6.8109027</v>
      </c>
      <c r="AF601" s="191">
        <v>0.068109027</v>
      </c>
      <c r="AG601" s="169"/>
      <c r="AH601" s="173">
        <v>75238</v>
      </c>
      <c r="AI601" s="173">
        <v>45897</v>
      </c>
      <c r="AJ601" s="173">
        <v>222</v>
      </c>
      <c r="AK601" s="173">
        <v>3054</v>
      </c>
      <c r="AL601" s="173">
        <v>16770</v>
      </c>
      <c r="AM601" s="175">
        <f>100*AL601/$AI601</f>
        <v>36.5383358389437</v>
      </c>
      <c r="AN601" s="173">
        <f>IF(AM601&gt;$AI$8,1,0)</f>
        <v>0</v>
      </c>
      <c r="AO601" s="175">
        <f>IF($R601=AL$17,AM601,0)</f>
        <v>0</v>
      </c>
      <c r="AP601" s="173">
        <v>13716</v>
      </c>
      <c r="AQ601" s="175">
        <f>100*AP601/$AI601</f>
        <v>29.8843061638016</v>
      </c>
      <c r="AR601" s="173">
        <f>IF(AQ601&gt;$AI$8,1,0)</f>
        <v>0</v>
      </c>
      <c r="AS601" s="175">
        <f>IF($R601=AP$17,AQ601,0)</f>
        <v>29.8843061638016</v>
      </c>
      <c r="AT601" s="173">
        <v>3126</v>
      </c>
      <c r="AU601" s="175">
        <f>100*AT601/$AI601</f>
        <v>6.81090267337734</v>
      </c>
      <c r="AV601" s="173">
        <f>IF(AU601&gt;$AI$8,1,0)</f>
        <v>0</v>
      </c>
      <c r="AW601" s="175">
        <f>IF($R601=AT$17,AU601,0)</f>
        <v>0</v>
      </c>
      <c r="AX601" s="173">
        <v>9427</v>
      </c>
      <c r="AY601" s="175">
        <f>100*AX601/$AI601</f>
        <v>20.5394688105976</v>
      </c>
      <c r="AZ601" s="173">
        <f>IF(AY601&gt;$AI$8,1,0)</f>
        <v>0</v>
      </c>
      <c r="BA601" s="175">
        <f>IF($R601=AX$17,AY601,0)</f>
        <v>0</v>
      </c>
      <c r="BB601" s="173">
        <v>2858</v>
      </c>
      <c r="BC601" s="175">
        <f>100*BB601/$AI601</f>
        <v>6.22698651327974</v>
      </c>
      <c r="BD601" s="173">
        <f>IF(BC601&gt;$AI$8,1,0)</f>
        <v>0</v>
      </c>
      <c r="BE601" s="175">
        <f>IF($R601=BB$17,BC601,0)</f>
        <v>0</v>
      </c>
      <c r="BF601" s="173">
        <v>0</v>
      </c>
      <c r="BG601" s="175">
        <f>100*BF601/$AI601</f>
        <v>0</v>
      </c>
      <c r="BH601" s="173">
        <f>IF(BG601&gt;$AI$8,1,0)</f>
        <v>0</v>
      </c>
      <c r="BI601" s="175">
        <f>IF($R601=BF$17,BG601,0)</f>
        <v>0</v>
      </c>
      <c r="BJ601" s="173">
        <v>0</v>
      </c>
      <c r="BK601" s="175">
        <f>100*BJ601/$AI601</f>
        <v>0</v>
      </c>
      <c r="BL601" s="173">
        <f>IF(BK601&gt;$AI$8,1,0)</f>
        <v>0</v>
      </c>
      <c r="BM601" s="175">
        <f>IF($R601=BJ$17,BK601,0)</f>
        <v>0</v>
      </c>
      <c r="BN601" s="173">
        <v>0</v>
      </c>
      <c r="BO601" s="175">
        <f>100*BN601/$AI601</f>
        <v>0</v>
      </c>
      <c r="BP601" s="173">
        <f>IF(BO601&gt;$AI$8,1,0)</f>
        <v>0</v>
      </c>
      <c r="BQ601" s="175">
        <f>IF($R601=BN$17,BO601,0)</f>
        <v>0</v>
      </c>
      <c r="BR601" s="173">
        <v>0</v>
      </c>
      <c r="BS601" s="175">
        <f>100*BR601/$AI601</f>
        <v>0</v>
      </c>
      <c r="BT601" s="173">
        <f>IF(BS601&gt;$AI$8,1,0)</f>
        <v>0</v>
      </c>
      <c r="BU601" s="175">
        <f>IF($R601=BR$17,BS601,0)</f>
        <v>0</v>
      </c>
      <c r="BV601" s="173">
        <v>0</v>
      </c>
      <c r="BW601" s="175">
        <f>100*BV601/$AI601</f>
        <v>0</v>
      </c>
      <c r="BX601" s="173">
        <f>IF(BW601&gt;$AI$8,1,0)</f>
        <v>0</v>
      </c>
      <c r="BY601" s="175">
        <f>IF($R601=BV$17,BW601,0)</f>
        <v>0</v>
      </c>
      <c r="BZ601" s="173">
        <v>0</v>
      </c>
      <c r="CA601" s="175">
        <f>100*BZ601/$AI601</f>
        <v>0</v>
      </c>
      <c r="CB601" s="173">
        <f>IF(CA601&gt;$AI$8,1,0)</f>
        <v>0</v>
      </c>
      <c r="CC601" s="175">
        <f>IF($R601=BZ$17,CA601,0)</f>
        <v>0</v>
      </c>
      <c r="CD601" s="173">
        <v>0</v>
      </c>
      <c r="CE601" s="175">
        <f>100*CD601/$AI601</f>
        <v>0</v>
      </c>
      <c r="CF601" s="173">
        <f>IF(CE601&gt;$AI$8,1,0)</f>
        <v>0</v>
      </c>
      <c r="CG601" s="175">
        <f>IF($R601=CD$17,CE601,0)</f>
        <v>0</v>
      </c>
      <c r="CH601" s="173">
        <v>0</v>
      </c>
      <c r="CI601" s="175">
        <f>100*CH601/$AI601</f>
        <v>0</v>
      </c>
      <c r="CJ601" s="173">
        <f>IF(CI601&gt;$AI$8,1,0)</f>
        <v>0</v>
      </c>
      <c r="CK601" s="175">
        <f>IF($R601=CH$17,CI601,0)</f>
        <v>0</v>
      </c>
      <c r="CL601" s="173">
        <v>0</v>
      </c>
      <c r="CM601" s="173">
        <v>0</v>
      </c>
      <c r="CN601" s="176"/>
    </row>
    <row r="602" ht="15.75" customHeight="1">
      <c r="A602" t="s" s="179">
        <v>3592</v>
      </c>
      <c r="B602" t="s" s="180">
        <v>166</v>
      </c>
      <c r="C602" t="s" s="180">
        <v>3593</v>
      </c>
      <c r="D602" t="s" s="181">
        <v>169</v>
      </c>
      <c r="E602" t="s" s="188">
        <v>79</v>
      </c>
      <c r="F602" t="s" s="146">
        <v>46</v>
      </c>
      <c r="G602" t="s" s="146">
        <v>157</v>
      </c>
      <c r="H602" t="s" s="146">
        <v>1074</v>
      </c>
      <c r="I602" t="s" s="146">
        <v>49</v>
      </c>
      <c r="J602" t="s" s="146">
        <v>56</v>
      </c>
      <c r="K602" t="s" s="183">
        <f>_xlfn.IFS(Q602=0,O602,T602=1,R602,U602=1,AA602)</f>
        <v>27</v>
      </c>
      <c r="L602" s="189">
        <f>_xlfn.IFS(Q602=0,P602,T602=1,S602,U602=1,AB602)</f>
        <v>38.1588999236058</v>
      </c>
      <c r="M602" t="s" s="146">
        <f>IF(O602="Lab","over","under")</f>
        <v>3307</v>
      </c>
      <c r="N602" s="138"/>
      <c r="O602" t="s" s="184">
        <v>27</v>
      </c>
      <c r="P602" s="147">
        <f>AM602</f>
        <v>38.1588999236058</v>
      </c>
      <c r="Q602" s="145">
        <f>T602+U602+V602</f>
        <v>0</v>
      </c>
      <c r="R602" t="s" s="185">
        <v>28</v>
      </c>
      <c r="S602" s="147">
        <f>AS602</f>
        <v>30.977845683728</v>
      </c>
      <c r="T602" s="138"/>
      <c r="U602" s="138"/>
      <c r="V602" s="138"/>
      <c r="W602" s="138"/>
      <c r="X602" t="s" s="146">
        <f>IF($A602=Y602,"ok","bad")</f>
        <v>2430</v>
      </c>
      <c r="Y602" t="s" s="146">
        <v>3592</v>
      </c>
      <c r="Z602" t="s" s="146">
        <v>3593</v>
      </c>
      <c r="AA602" t="s" s="186">
        <v>2365</v>
      </c>
      <c r="AB602" s="141">
        <f>100*AC602</f>
        <v>18.2019219</v>
      </c>
      <c r="AC602" s="190">
        <v>0.182019219</v>
      </c>
      <c r="AD602" t="s" s="187">
        <v>29</v>
      </c>
      <c r="AE602" s="141">
        <v>6.7950625</v>
      </c>
      <c r="AF602" s="190">
        <v>0.067950625</v>
      </c>
      <c r="AG602" s="138"/>
      <c r="AH602" s="145">
        <v>79925</v>
      </c>
      <c r="AI602" s="145">
        <v>49742</v>
      </c>
      <c r="AJ602" s="145">
        <v>165</v>
      </c>
      <c r="AK602" s="145">
        <v>3572</v>
      </c>
      <c r="AL602" s="145">
        <v>18981</v>
      </c>
      <c r="AM602" s="148">
        <f>100*AL602/$AI602</f>
        <v>38.1588999236058</v>
      </c>
      <c r="AN602" s="145">
        <f>IF(AM602&gt;$AI$8,1,0)</f>
        <v>0</v>
      </c>
      <c r="AO602" s="148">
        <f>IF($R602=AL$17,AM602,0)</f>
        <v>0</v>
      </c>
      <c r="AP602" s="145">
        <v>15409</v>
      </c>
      <c r="AQ602" s="148">
        <f>100*AP602/$AI602</f>
        <v>30.977845683728</v>
      </c>
      <c r="AR602" s="145">
        <f>IF(AQ602&gt;$AI$8,1,0)</f>
        <v>0</v>
      </c>
      <c r="AS602" s="148">
        <f>IF($R602=AP$17,AQ602,0)</f>
        <v>30.977845683728</v>
      </c>
      <c r="AT602" s="145">
        <v>3380</v>
      </c>
      <c r="AU602" s="148">
        <f>100*AT602/$AI602</f>
        <v>6.7950625226167</v>
      </c>
      <c r="AV602" s="145">
        <f>IF(AU602&gt;$AI$8,1,0)</f>
        <v>0</v>
      </c>
      <c r="AW602" s="148">
        <f>IF($R602=AT$17,AU602,0)</f>
        <v>0</v>
      </c>
      <c r="AX602" s="145">
        <v>9054</v>
      </c>
      <c r="AY602" s="148">
        <f>100*AX602/$AI602</f>
        <v>18.2019219170922</v>
      </c>
      <c r="AZ602" s="145">
        <f>IF(AY602&gt;$AI$8,1,0)</f>
        <v>0</v>
      </c>
      <c r="BA602" s="148">
        <f>IF($R602=AX$17,AY602,0)</f>
        <v>0</v>
      </c>
      <c r="BB602" s="145">
        <v>2451</v>
      </c>
      <c r="BC602" s="148">
        <f>100*BB602/$AI602</f>
        <v>4.92742551566081</v>
      </c>
      <c r="BD602" s="145">
        <f>IF(BC602&gt;$AI$8,1,0)</f>
        <v>0</v>
      </c>
      <c r="BE602" s="148">
        <f>IF($R602=BB$17,BC602,0)</f>
        <v>0</v>
      </c>
      <c r="BF602" s="145">
        <v>0</v>
      </c>
      <c r="BG602" s="148">
        <f>100*BF602/$AI602</f>
        <v>0</v>
      </c>
      <c r="BH602" s="145">
        <f>IF(BG602&gt;$AI$8,1,0)</f>
        <v>0</v>
      </c>
      <c r="BI602" s="148">
        <f>IF($R602=BF$17,BG602,0)</f>
        <v>0</v>
      </c>
      <c r="BJ602" s="145">
        <v>0</v>
      </c>
      <c r="BK602" s="148">
        <f>100*BJ602/$AI602</f>
        <v>0</v>
      </c>
      <c r="BL602" s="145">
        <f>IF(BK602&gt;$AI$8,1,0)</f>
        <v>0</v>
      </c>
      <c r="BM602" s="148">
        <f>IF($R602=BJ$17,BK602,0)</f>
        <v>0</v>
      </c>
      <c r="BN602" s="145">
        <v>0</v>
      </c>
      <c r="BO602" s="148">
        <f>100*BN602/$AI602</f>
        <v>0</v>
      </c>
      <c r="BP602" s="145">
        <f>IF(BO602&gt;$AI$8,1,0)</f>
        <v>0</v>
      </c>
      <c r="BQ602" s="148">
        <f>IF($R602=BN$17,BO602,0)</f>
        <v>0</v>
      </c>
      <c r="BR602" s="145">
        <v>0</v>
      </c>
      <c r="BS602" s="148">
        <f>100*BR602/$AI602</f>
        <v>0</v>
      </c>
      <c r="BT602" s="145">
        <f>IF(BS602&gt;$AI$8,1,0)</f>
        <v>0</v>
      </c>
      <c r="BU602" s="148">
        <f>IF($R602=BR$17,BS602,0)</f>
        <v>0</v>
      </c>
      <c r="BV602" s="145">
        <v>0</v>
      </c>
      <c r="BW602" s="148">
        <f>100*BV602/$AI602</f>
        <v>0</v>
      </c>
      <c r="BX602" s="145">
        <f>IF(BW602&gt;$AI$8,1,0)</f>
        <v>0</v>
      </c>
      <c r="BY602" s="148">
        <f>IF($R602=BV$17,BW602,0)</f>
        <v>0</v>
      </c>
      <c r="BZ602" s="145">
        <v>0</v>
      </c>
      <c r="CA602" s="148">
        <f>100*BZ602/$AI602</f>
        <v>0</v>
      </c>
      <c r="CB602" s="145">
        <f>IF(CA602&gt;$AI$8,1,0)</f>
        <v>0</v>
      </c>
      <c r="CC602" s="148">
        <f>IF($R602=BZ$17,CA602,0)</f>
        <v>0</v>
      </c>
      <c r="CD602" s="145">
        <v>0</v>
      </c>
      <c r="CE602" s="148">
        <f>100*CD602/$AI602</f>
        <v>0</v>
      </c>
      <c r="CF602" s="145">
        <f>IF(CE602&gt;$AI$8,1,0)</f>
        <v>0</v>
      </c>
      <c r="CG602" s="148">
        <f>IF($R602=CD$17,CE602,0)</f>
        <v>0</v>
      </c>
      <c r="CH602" s="145">
        <v>0</v>
      </c>
      <c r="CI602" s="148">
        <f>100*CH602/$AI602</f>
        <v>0</v>
      </c>
      <c r="CJ602" s="145">
        <f>IF(CI602&gt;$AI$8,1,0)</f>
        <v>0</v>
      </c>
      <c r="CK602" s="148">
        <f>IF($R602=CH$17,CI602,0)</f>
        <v>0</v>
      </c>
      <c r="CL602" s="145">
        <v>451</v>
      </c>
      <c r="CM602" s="145">
        <v>0</v>
      </c>
      <c r="CN602" s="149"/>
    </row>
    <row r="603" ht="15.75" customHeight="1">
      <c r="A603" t="s" s="179">
        <v>3594</v>
      </c>
      <c r="B603" t="s" s="180">
        <v>75</v>
      </c>
      <c r="C603" t="s" s="180">
        <v>2286</v>
      </c>
      <c r="D603" t="s" s="181">
        <v>78</v>
      </c>
      <c r="E603" t="s" s="182">
        <v>79</v>
      </c>
      <c r="F603" t="s" s="130">
        <v>46</v>
      </c>
      <c r="G603" t="s" s="130">
        <v>910</v>
      </c>
      <c r="H603" t="s" s="130">
        <v>414</v>
      </c>
      <c r="I603" t="s" s="130">
        <v>49</v>
      </c>
      <c r="J603" t="s" s="130">
        <v>1762</v>
      </c>
      <c r="K603" t="s" s="183">
        <f>_xlfn.IFS(Q603=0,O603,T603=1,R603,U603=1,AA603)</f>
        <v>29</v>
      </c>
      <c r="L603" s="189">
        <f>_xlfn.IFS(Q603=0,P603,T603=1,S603,U603=1,AB603)</f>
        <v>47.6731050575011</v>
      </c>
      <c r="M603" t="s" s="130">
        <f>IF(O603="Lab","over","under")</f>
        <v>3307</v>
      </c>
      <c r="N603" s="169"/>
      <c r="O603" t="s" s="184">
        <v>29</v>
      </c>
      <c r="P603" s="131">
        <f>AU603</f>
        <v>47.6731050575011</v>
      </c>
      <c r="Q603" s="173">
        <f>T603+U603+V603</f>
        <v>0</v>
      </c>
      <c r="R603" t="s" s="185">
        <v>27</v>
      </c>
      <c r="S603" s="131">
        <f>AO603</f>
        <v>32.2191151687994</v>
      </c>
      <c r="T603" s="169"/>
      <c r="U603" s="169"/>
      <c r="V603" s="169"/>
      <c r="W603" s="169"/>
      <c r="X603" t="s" s="130">
        <f>IF($A603=Y603,"ok","bad")</f>
        <v>2430</v>
      </c>
      <c r="Y603" t="s" s="130">
        <v>3594</v>
      </c>
      <c r="Z603" t="s" s="130">
        <v>2286</v>
      </c>
      <c r="AA603" t="s" s="186">
        <v>2365</v>
      </c>
      <c r="AB603" s="125">
        <f>100*AC603</f>
        <v>9.766847500000001</v>
      </c>
      <c r="AC603" s="191">
        <v>0.097668475</v>
      </c>
      <c r="AD603" t="s" s="187">
        <v>28</v>
      </c>
      <c r="AE603" s="125">
        <v>6.7241986</v>
      </c>
      <c r="AF603" s="191">
        <v>0.067241986</v>
      </c>
      <c r="AG603" s="169"/>
      <c r="AH603" s="173">
        <v>75082</v>
      </c>
      <c r="AI603" s="173">
        <v>53999</v>
      </c>
      <c r="AJ603" s="173">
        <v>199</v>
      </c>
      <c r="AK603" s="173">
        <v>8345</v>
      </c>
      <c r="AL603" s="173">
        <v>17398</v>
      </c>
      <c r="AM603" s="175">
        <f>100*AL603/$AI603</f>
        <v>32.2191151687994</v>
      </c>
      <c r="AN603" s="173">
        <f>IF(AM603&gt;$AI$8,1,0)</f>
        <v>0</v>
      </c>
      <c r="AO603" s="175">
        <f>IF($R603=AL$17,AM603,0)</f>
        <v>32.2191151687994</v>
      </c>
      <c r="AP603" s="173">
        <v>3631</v>
      </c>
      <c r="AQ603" s="175">
        <f>100*AP603/$AI603</f>
        <v>6.7241985962703</v>
      </c>
      <c r="AR603" s="173">
        <f>IF(AQ603&gt;$AI$8,1,0)</f>
        <v>0</v>
      </c>
      <c r="AS603" s="175">
        <f>IF($R603=AP$17,AQ603,0)</f>
        <v>0</v>
      </c>
      <c r="AT603" s="173">
        <v>25743</v>
      </c>
      <c r="AU603" s="175">
        <f>100*AT603/$AI603</f>
        <v>47.6731050575011</v>
      </c>
      <c r="AV603" s="173">
        <f>IF(AU603&gt;$AI$8,1,0)</f>
        <v>0</v>
      </c>
      <c r="AW603" s="175">
        <f>IF($R603=AT$17,AU603,0)</f>
        <v>0</v>
      </c>
      <c r="AX603" s="173">
        <v>5274</v>
      </c>
      <c r="AY603" s="175">
        <f>100*AX603/$AI603</f>
        <v>9.7668475342136</v>
      </c>
      <c r="AZ603" s="173">
        <f>IF(AY603&gt;$AI$8,1,0)</f>
        <v>0</v>
      </c>
      <c r="BA603" s="175">
        <f>IF($R603=AX$17,AY603,0)</f>
        <v>0</v>
      </c>
      <c r="BB603" s="173">
        <v>1953</v>
      </c>
      <c r="BC603" s="175">
        <f>100*BB603/$AI603</f>
        <v>3.61673364321562</v>
      </c>
      <c r="BD603" s="173">
        <f>IF(BC603&gt;$AI$8,1,0)</f>
        <v>0</v>
      </c>
      <c r="BE603" s="175">
        <f>IF($R603=BB$17,BC603,0)</f>
        <v>0</v>
      </c>
      <c r="BF603" s="173">
        <v>0</v>
      </c>
      <c r="BG603" s="175">
        <f>100*BF603/$AI603</f>
        <v>0</v>
      </c>
      <c r="BH603" s="173">
        <f>IF(BG603&gt;$AI$8,1,0)</f>
        <v>0</v>
      </c>
      <c r="BI603" s="175">
        <f>IF($R603=BF$17,BG603,0)</f>
        <v>0</v>
      </c>
      <c r="BJ603" s="173">
        <v>0</v>
      </c>
      <c r="BK603" s="175">
        <f>100*BJ603/$AI603</f>
        <v>0</v>
      </c>
      <c r="BL603" s="173">
        <f>IF(BK603&gt;$AI$8,1,0)</f>
        <v>0</v>
      </c>
      <c r="BM603" s="175">
        <f>IF($R603=BJ$17,BK603,0)</f>
        <v>0</v>
      </c>
      <c r="BN603" s="173">
        <v>0</v>
      </c>
      <c r="BO603" s="175">
        <f>100*BN603/$AI603</f>
        <v>0</v>
      </c>
      <c r="BP603" s="173">
        <f>IF(BO603&gt;$AI$8,1,0)</f>
        <v>0</v>
      </c>
      <c r="BQ603" s="175">
        <f>IF($R603=BN$17,BO603,0)</f>
        <v>0</v>
      </c>
      <c r="BR603" s="173">
        <v>0</v>
      </c>
      <c r="BS603" s="175">
        <f>100*BR603/$AI603</f>
        <v>0</v>
      </c>
      <c r="BT603" s="173">
        <f>IF(BS603&gt;$AI$8,1,0)</f>
        <v>0</v>
      </c>
      <c r="BU603" s="175">
        <f>IF($R603=BR$17,BS603,0)</f>
        <v>0</v>
      </c>
      <c r="BV603" s="173">
        <v>0</v>
      </c>
      <c r="BW603" s="175">
        <f>100*BV603/$AI603</f>
        <v>0</v>
      </c>
      <c r="BX603" s="173">
        <f>IF(BW603&gt;$AI$8,1,0)</f>
        <v>0</v>
      </c>
      <c r="BY603" s="175">
        <f>IF($R603=BV$17,BW603,0)</f>
        <v>0</v>
      </c>
      <c r="BZ603" s="173">
        <v>0</v>
      </c>
      <c r="CA603" s="175">
        <f>100*BZ603/$AI603</f>
        <v>0</v>
      </c>
      <c r="CB603" s="173">
        <f>IF(CA603&gt;$AI$8,1,0)</f>
        <v>0</v>
      </c>
      <c r="CC603" s="175">
        <f>IF($R603=BZ$17,CA603,0)</f>
        <v>0</v>
      </c>
      <c r="CD603" s="173">
        <v>0</v>
      </c>
      <c r="CE603" s="175">
        <f>100*CD603/$AI603</f>
        <v>0</v>
      </c>
      <c r="CF603" s="173">
        <f>IF(CE603&gt;$AI$8,1,0)</f>
        <v>0</v>
      </c>
      <c r="CG603" s="175">
        <f>IF($R603=CD$17,CE603,0)</f>
        <v>0</v>
      </c>
      <c r="CH603" s="173">
        <v>0</v>
      </c>
      <c r="CI603" s="175">
        <f>100*CH603/$AI603</f>
        <v>0</v>
      </c>
      <c r="CJ603" s="173">
        <f>IF(CI603&gt;$AI$8,1,0)</f>
        <v>0</v>
      </c>
      <c r="CK603" s="175">
        <f>IF($R603=CH$17,CI603,0)</f>
        <v>0</v>
      </c>
      <c r="CL603" s="173">
        <v>366</v>
      </c>
      <c r="CM603" s="173">
        <v>0</v>
      </c>
      <c r="CN603" s="176"/>
    </row>
    <row r="604" ht="15.75" customHeight="1">
      <c r="A604" t="s" s="179">
        <v>3595</v>
      </c>
      <c r="B604" t="s" s="180">
        <v>75</v>
      </c>
      <c r="C604" t="s" s="180">
        <v>3596</v>
      </c>
      <c r="D604" t="s" s="181">
        <v>78</v>
      </c>
      <c r="E604" t="s" s="188">
        <v>79</v>
      </c>
      <c r="F604" t="s" s="146">
        <v>46</v>
      </c>
      <c r="G604" t="s" s="146">
        <v>3597</v>
      </c>
      <c r="H604" t="s" s="146">
        <v>3598</v>
      </c>
      <c r="I604" t="s" s="146">
        <v>49</v>
      </c>
      <c r="J604" t="s" s="146">
        <v>1762</v>
      </c>
      <c r="K604" t="s" s="183">
        <f>_xlfn.IFS(Q604=0,O604,T604=1,R604,U604=1,AA604)</f>
        <v>29</v>
      </c>
      <c r="L604" s="189">
        <f>_xlfn.IFS(Q604=0,P604,T604=1,S604,U604=1,AB604)</f>
        <v>44.9686776906146</v>
      </c>
      <c r="M604" t="s" s="146">
        <f>IF(O604="Lab","over","under")</f>
        <v>3307</v>
      </c>
      <c r="N604" s="138"/>
      <c r="O604" t="s" s="184">
        <v>29</v>
      </c>
      <c r="P604" s="147">
        <f>AU604</f>
        <v>44.9686776906146</v>
      </c>
      <c r="Q604" s="145">
        <f>T604+U604+V604</f>
        <v>0</v>
      </c>
      <c r="R604" t="s" s="185">
        <v>27</v>
      </c>
      <c r="S604" s="147">
        <f>AO604</f>
        <v>33.1790733111349</v>
      </c>
      <c r="T604" s="138"/>
      <c r="U604" s="138"/>
      <c r="V604" s="138"/>
      <c r="W604" s="138"/>
      <c r="X604" t="s" s="146">
        <f>IF($A604=Y604,"ok","bad")</f>
        <v>2430</v>
      </c>
      <c r="Y604" t="s" s="146">
        <v>3595</v>
      </c>
      <c r="Z604" t="s" s="146">
        <v>3596</v>
      </c>
      <c r="AA604" t="s" s="186">
        <v>2365</v>
      </c>
      <c r="AB604" s="141">
        <f>100*AC604</f>
        <v>9.8067987</v>
      </c>
      <c r="AC604" s="190">
        <v>0.098067987</v>
      </c>
      <c r="AD604" t="s" s="187">
        <v>28</v>
      </c>
      <c r="AE604" s="141">
        <v>6.7234795</v>
      </c>
      <c r="AF604" s="190">
        <v>0.067234795</v>
      </c>
      <c r="AG604" s="138"/>
      <c r="AH604" s="145">
        <v>73749</v>
      </c>
      <c r="AI604" s="145">
        <v>53157</v>
      </c>
      <c r="AJ604" s="145">
        <v>174</v>
      </c>
      <c r="AK604" s="145">
        <v>6267</v>
      </c>
      <c r="AL604" s="145">
        <v>17637</v>
      </c>
      <c r="AM604" s="148">
        <f>100*AL604/$AI604</f>
        <v>33.1790733111349</v>
      </c>
      <c r="AN604" s="145">
        <f>IF(AM604&gt;$AI$8,1,0)</f>
        <v>0</v>
      </c>
      <c r="AO604" s="148">
        <f>IF($R604=AL$17,AM604,0)</f>
        <v>33.1790733111349</v>
      </c>
      <c r="AP604" s="145">
        <v>3574</v>
      </c>
      <c r="AQ604" s="148">
        <f>100*AP604/$AI604</f>
        <v>6.72347950411047</v>
      </c>
      <c r="AR604" s="145">
        <f>IF(AQ604&gt;$AI$8,1,0)</f>
        <v>0</v>
      </c>
      <c r="AS604" s="148">
        <f>IF($R604=AP$17,AQ604,0)</f>
        <v>0</v>
      </c>
      <c r="AT604" s="145">
        <v>23904</v>
      </c>
      <c r="AU604" s="148">
        <f>100*AT604/$AI604</f>
        <v>44.9686776906146</v>
      </c>
      <c r="AV604" s="145">
        <f>IF(AU604&gt;$AI$8,1,0)</f>
        <v>0</v>
      </c>
      <c r="AW604" s="148">
        <f>IF($R604=AT$17,AU604,0)</f>
        <v>0</v>
      </c>
      <c r="AX604" s="145">
        <v>5213</v>
      </c>
      <c r="AY604" s="148">
        <f>100*AX604/$AI604</f>
        <v>9.80679872829543</v>
      </c>
      <c r="AZ604" s="145">
        <f>IF(AY604&gt;$AI$8,1,0)</f>
        <v>0</v>
      </c>
      <c r="BA604" s="148">
        <f>IF($R604=AX$17,AY604,0)</f>
        <v>0</v>
      </c>
      <c r="BB604" s="145">
        <v>2008</v>
      </c>
      <c r="BC604" s="148">
        <f>100*BB604/$AI604</f>
        <v>3.77748932407773</v>
      </c>
      <c r="BD604" s="145">
        <f>IF(BC604&gt;$AI$8,1,0)</f>
        <v>0</v>
      </c>
      <c r="BE604" s="148">
        <f>IF($R604=BB$17,BC604,0)</f>
        <v>0</v>
      </c>
      <c r="BF604" s="145">
        <v>0</v>
      </c>
      <c r="BG604" s="148">
        <f>100*BF604/$AI604</f>
        <v>0</v>
      </c>
      <c r="BH604" s="145">
        <f>IF(BG604&gt;$AI$8,1,0)</f>
        <v>0</v>
      </c>
      <c r="BI604" s="148">
        <f>IF($R604=BF$17,BG604,0)</f>
        <v>0</v>
      </c>
      <c r="BJ604" s="145">
        <v>0</v>
      </c>
      <c r="BK604" s="148">
        <f>100*BJ604/$AI604</f>
        <v>0</v>
      </c>
      <c r="BL604" s="145">
        <f>IF(BK604&gt;$AI$8,1,0)</f>
        <v>0</v>
      </c>
      <c r="BM604" s="148">
        <f>IF($R604=BJ$17,BK604,0)</f>
        <v>0</v>
      </c>
      <c r="BN604" s="145">
        <v>0</v>
      </c>
      <c r="BO604" s="148">
        <f>100*BN604/$AI604</f>
        <v>0</v>
      </c>
      <c r="BP604" s="145">
        <f>IF(BO604&gt;$AI$8,1,0)</f>
        <v>0</v>
      </c>
      <c r="BQ604" s="148">
        <f>IF($R604=BN$17,BO604,0)</f>
        <v>0</v>
      </c>
      <c r="BR604" s="145">
        <v>0</v>
      </c>
      <c r="BS604" s="148">
        <f>100*BR604/$AI604</f>
        <v>0</v>
      </c>
      <c r="BT604" s="145">
        <f>IF(BS604&gt;$AI$8,1,0)</f>
        <v>0</v>
      </c>
      <c r="BU604" s="148">
        <f>IF($R604=BR$17,BS604,0)</f>
        <v>0</v>
      </c>
      <c r="BV604" s="145">
        <v>0</v>
      </c>
      <c r="BW604" s="148">
        <f>100*BV604/$AI604</f>
        <v>0</v>
      </c>
      <c r="BX604" s="145">
        <f>IF(BW604&gt;$AI$8,1,0)</f>
        <v>0</v>
      </c>
      <c r="BY604" s="148">
        <f>IF($R604=BV$17,BW604,0)</f>
        <v>0</v>
      </c>
      <c r="BZ604" s="145">
        <v>0</v>
      </c>
      <c r="CA604" s="148">
        <f>100*BZ604/$AI604</f>
        <v>0</v>
      </c>
      <c r="CB604" s="145">
        <f>IF(CA604&gt;$AI$8,1,0)</f>
        <v>0</v>
      </c>
      <c r="CC604" s="148">
        <f>IF($R604=BZ$17,CA604,0)</f>
        <v>0</v>
      </c>
      <c r="CD604" s="145">
        <v>0</v>
      </c>
      <c r="CE604" s="148">
        <f>100*CD604/$AI604</f>
        <v>0</v>
      </c>
      <c r="CF604" s="145">
        <f>IF(CE604&gt;$AI$8,1,0)</f>
        <v>0</v>
      </c>
      <c r="CG604" s="148">
        <f>IF($R604=CD$17,CE604,0)</f>
        <v>0</v>
      </c>
      <c r="CH604" s="145">
        <v>0</v>
      </c>
      <c r="CI604" s="148">
        <f>100*CH604/$AI604</f>
        <v>0</v>
      </c>
      <c r="CJ604" s="145">
        <f>IF(CI604&gt;$AI$8,1,0)</f>
        <v>0</v>
      </c>
      <c r="CK604" s="148">
        <f>IF($R604=CH$17,CI604,0)</f>
        <v>0</v>
      </c>
      <c r="CL604" s="145">
        <v>0</v>
      </c>
      <c r="CM604" s="145">
        <v>0</v>
      </c>
      <c r="CN604" s="149"/>
    </row>
    <row r="605" ht="15.75" customHeight="1">
      <c r="A605" t="s" s="179">
        <v>3599</v>
      </c>
      <c r="B605" t="s" s="180">
        <v>75</v>
      </c>
      <c r="C605" t="s" s="180">
        <v>1312</v>
      </c>
      <c r="D605" t="s" s="181">
        <v>78</v>
      </c>
      <c r="E605" t="s" s="182">
        <v>79</v>
      </c>
      <c r="F605" t="s" s="130">
        <v>46</v>
      </c>
      <c r="G605" t="s" s="130">
        <v>393</v>
      </c>
      <c r="H605" t="s" s="130">
        <v>3600</v>
      </c>
      <c r="I605" t="s" s="130">
        <v>49</v>
      </c>
      <c r="J605" t="s" s="130">
        <v>1762</v>
      </c>
      <c r="K605" t="s" s="183">
        <f>O605</f>
        <v>29</v>
      </c>
      <c r="L605" s="189">
        <f>P605</f>
        <v>50.5801816711489</v>
      </c>
      <c r="M605" t="s" s="130">
        <f>IF(O605="Lab","over","under")</f>
        <v>3307</v>
      </c>
      <c r="N605" s="169"/>
      <c r="O605" t="s" s="184">
        <v>29</v>
      </c>
      <c r="P605" s="131">
        <f>AU605</f>
        <v>50.5801816711489</v>
      </c>
      <c r="Q605" s="173">
        <f>T605+U605+V605</f>
        <v>0</v>
      </c>
      <c r="R605" t="s" s="185">
        <v>27</v>
      </c>
      <c r="S605" s="131">
        <f>AO605</f>
        <v>26.8388091700675</v>
      </c>
      <c r="T605" s="169"/>
      <c r="U605" s="169"/>
      <c r="V605" s="169"/>
      <c r="W605" s="169"/>
      <c r="X605" t="s" s="130">
        <f>IF($A605=Y605,"ok","bad")</f>
        <v>2430</v>
      </c>
      <c r="Y605" t="s" s="130">
        <v>3599</v>
      </c>
      <c r="Z605" t="s" s="130">
        <v>1312</v>
      </c>
      <c r="AA605" t="s" s="186">
        <v>2365</v>
      </c>
      <c r="AB605" s="125">
        <f>100*AC605</f>
        <v>11.9139413</v>
      </c>
      <c r="AC605" s="191">
        <v>0.119139413</v>
      </c>
      <c r="AD605" t="s" s="187">
        <v>28</v>
      </c>
      <c r="AE605" s="125">
        <v>6.7214564</v>
      </c>
      <c r="AF605" s="191">
        <v>0.067214564</v>
      </c>
      <c r="AG605" s="169"/>
      <c r="AH605" s="173">
        <v>76166</v>
      </c>
      <c r="AI605" s="173">
        <v>53173</v>
      </c>
      <c r="AJ605" s="173">
        <v>171</v>
      </c>
      <c r="AK605" s="173">
        <v>12624</v>
      </c>
      <c r="AL605" s="173">
        <v>14271</v>
      </c>
      <c r="AM605" s="175">
        <f>100*AL605/$AI605</f>
        <v>26.8388091700675</v>
      </c>
      <c r="AN605" s="173">
        <f>IF(AM605&gt;$AI$8,1,0)</f>
        <v>0</v>
      </c>
      <c r="AO605" s="175">
        <f>IF($R605=AL$17,AM605,0)</f>
        <v>26.8388091700675</v>
      </c>
      <c r="AP605" s="173">
        <v>3574</v>
      </c>
      <c r="AQ605" s="175">
        <f>100*AP605/$AI605</f>
        <v>6.72145637823708</v>
      </c>
      <c r="AR605" s="173">
        <f>IF(AQ605&gt;$AI$8,1,0)</f>
        <v>0</v>
      </c>
      <c r="AS605" s="175">
        <f>IF($R605=AP$17,AQ605,0)</f>
        <v>0</v>
      </c>
      <c r="AT605" s="173">
        <v>26895</v>
      </c>
      <c r="AU605" s="175">
        <f>100*AT605/$AI605</f>
        <v>50.5801816711489</v>
      </c>
      <c r="AV605" s="173">
        <f>IF(AU605&gt;$AI$8,1,0)</f>
        <v>1</v>
      </c>
      <c r="AW605" s="175">
        <f>IF($R605=AT$17,AU605,0)</f>
        <v>0</v>
      </c>
      <c r="AX605" s="173">
        <v>6335</v>
      </c>
      <c r="AY605" s="175">
        <f>100*AX605/$AI605</f>
        <v>11.913941285991</v>
      </c>
      <c r="AZ605" s="173">
        <f>IF(AY605&gt;$AI$8,1,0)</f>
        <v>0</v>
      </c>
      <c r="BA605" s="175">
        <f>IF($R605=AX$17,AY605,0)</f>
        <v>0</v>
      </c>
      <c r="BB605" s="173">
        <v>1869</v>
      </c>
      <c r="BC605" s="175">
        <f>100*BB605/$AI605</f>
        <v>3.51494179376751</v>
      </c>
      <c r="BD605" s="173">
        <f>IF(BC605&gt;$AI$8,1,0)</f>
        <v>0</v>
      </c>
      <c r="BE605" s="175">
        <f>IF($R605=BB$17,BC605,0)</f>
        <v>0</v>
      </c>
      <c r="BF605" s="173">
        <v>0</v>
      </c>
      <c r="BG605" s="175">
        <f>100*BF605/$AI605</f>
        <v>0</v>
      </c>
      <c r="BH605" s="173">
        <f>IF(BG605&gt;$AI$8,1,0)</f>
        <v>0</v>
      </c>
      <c r="BI605" s="175">
        <f>IF($R605=BF$17,BG605,0)</f>
        <v>0</v>
      </c>
      <c r="BJ605" s="173">
        <v>0</v>
      </c>
      <c r="BK605" s="175">
        <f>100*BJ605/$AI605</f>
        <v>0</v>
      </c>
      <c r="BL605" s="173">
        <f>IF(BK605&gt;$AI$8,1,0)</f>
        <v>0</v>
      </c>
      <c r="BM605" s="175">
        <f>IF($R605=BJ$17,BK605,0)</f>
        <v>0</v>
      </c>
      <c r="BN605" s="173">
        <v>0</v>
      </c>
      <c r="BO605" s="175">
        <f>100*BN605/$AI605</f>
        <v>0</v>
      </c>
      <c r="BP605" s="173">
        <f>IF(BO605&gt;$AI$8,1,0)</f>
        <v>0</v>
      </c>
      <c r="BQ605" s="175">
        <f>IF($R605=BN$17,BO605,0)</f>
        <v>0</v>
      </c>
      <c r="BR605" s="173">
        <v>0</v>
      </c>
      <c r="BS605" s="175">
        <f>100*BR605/$AI605</f>
        <v>0</v>
      </c>
      <c r="BT605" s="173">
        <f>IF(BS605&gt;$AI$8,1,0)</f>
        <v>0</v>
      </c>
      <c r="BU605" s="175">
        <f>IF($R605=BR$17,BS605,0)</f>
        <v>0</v>
      </c>
      <c r="BV605" s="173">
        <v>0</v>
      </c>
      <c r="BW605" s="175">
        <f>100*BV605/$AI605</f>
        <v>0</v>
      </c>
      <c r="BX605" s="173">
        <f>IF(BW605&gt;$AI$8,1,0)</f>
        <v>0</v>
      </c>
      <c r="BY605" s="175">
        <f>IF($R605=BV$17,BW605,0)</f>
        <v>0</v>
      </c>
      <c r="BZ605" s="173">
        <v>0</v>
      </c>
      <c r="CA605" s="175">
        <f>100*BZ605/$AI605</f>
        <v>0</v>
      </c>
      <c r="CB605" s="173">
        <f>IF(CA605&gt;$AI$8,1,0)</f>
        <v>0</v>
      </c>
      <c r="CC605" s="175">
        <f>IF($R605=BZ$17,CA605,0)</f>
        <v>0</v>
      </c>
      <c r="CD605" s="173">
        <v>0</v>
      </c>
      <c r="CE605" s="175">
        <f>100*CD605/$AI605</f>
        <v>0</v>
      </c>
      <c r="CF605" s="173">
        <f>IF(CE605&gt;$AI$8,1,0)</f>
        <v>0</v>
      </c>
      <c r="CG605" s="175">
        <f>IF($R605=CD$17,CE605,0)</f>
        <v>0</v>
      </c>
      <c r="CH605" s="173">
        <v>0</v>
      </c>
      <c r="CI605" s="175">
        <f>100*CH605/$AI605</f>
        <v>0</v>
      </c>
      <c r="CJ605" s="173">
        <f>IF(CI605&gt;$AI$8,1,0)</f>
        <v>0</v>
      </c>
      <c r="CK605" s="175">
        <f>IF($R605=CH$17,CI605,0)</f>
        <v>0</v>
      </c>
      <c r="CL605" s="173">
        <v>597</v>
      </c>
      <c r="CM605" s="173">
        <v>0</v>
      </c>
      <c r="CN605" s="176"/>
    </row>
    <row r="606" ht="15.75" customHeight="1">
      <c r="A606" t="s" s="179">
        <v>3601</v>
      </c>
      <c r="B606" t="s" s="180">
        <v>75</v>
      </c>
      <c r="C606" t="s" s="180">
        <v>2049</v>
      </c>
      <c r="D606" t="s" s="181">
        <v>78</v>
      </c>
      <c r="E606" t="s" s="188">
        <v>79</v>
      </c>
      <c r="F606" t="s" s="146">
        <v>46</v>
      </c>
      <c r="G606" t="s" s="146">
        <v>2464</v>
      </c>
      <c r="H606" t="s" s="146">
        <v>3602</v>
      </c>
      <c r="I606" t="s" s="146">
        <v>49</v>
      </c>
      <c r="J606" t="s" s="146">
        <v>1762</v>
      </c>
      <c r="K606" t="s" s="183">
        <f>_xlfn.IFS(Q606=0,O606,T606=1,R606,U606=1,AA606)</f>
        <v>29</v>
      </c>
      <c r="L606" s="189">
        <f>_xlfn.IFS(Q606=0,P606,T606=1,S606,U606=1,AB606)</f>
        <v>44.7539131162635</v>
      </c>
      <c r="M606" t="s" s="146">
        <f>IF(O606="Lab","over","under")</f>
        <v>3307</v>
      </c>
      <c r="N606" s="138"/>
      <c r="O606" t="s" s="184">
        <v>29</v>
      </c>
      <c r="P606" s="147">
        <f>AU606</f>
        <v>44.7539131162635</v>
      </c>
      <c r="Q606" s="145">
        <f>T606+U606+V606</f>
        <v>0</v>
      </c>
      <c r="R606" t="s" s="185">
        <v>27</v>
      </c>
      <c r="S606" s="147">
        <f>AO606</f>
        <v>32.9517870595128</v>
      </c>
      <c r="T606" s="138"/>
      <c r="U606" s="138"/>
      <c r="V606" s="138"/>
      <c r="W606" s="138"/>
      <c r="X606" t="s" s="146">
        <f>IF($A606=Y606,"ok","bad")</f>
        <v>2430</v>
      </c>
      <c r="Y606" t="s" s="146">
        <v>3601</v>
      </c>
      <c r="Z606" t="s" s="146">
        <v>2049</v>
      </c>
      <c r="AA606" t="s" s="186">
        <v>2365</v>
      </c>
      <c r="AB606" s="141">
        <f>100*AC606</f>
        <v>13.0827823</v>
      </c>
      <c r="AC606" s="190">
        <v>0.130827823</v>
      </c>
      <c r="AD606" t="s" s="187">
        <v>28</v>
      </c>
      <c r="AE606" s="141">
        <v>6.5874278</v>
      </c>
      <c r="AF606" s="190">
        <v>0.06587427799999999</v>
      </c>
      <c r="AG606" s="138"/>
      <c r="AH606" s="145">
        <v>71934</v>
      </c>
      <c r="AI606" s="145">
        <v>47788</v>
      </c>
      <c r="AJ606" s="145">
        <v>140</v>
      </c>
      <c r="AK606" s="145">
        <v>5640</v>
      </c>
      <c r="AL606" s="145">
        <v>15747</v>
      </c>
      <c r="AM606" s="148">
        <f>100*AL606/$AI606</f>
        <v>32.9517870595128</v>
      </c>
      <c r="AN606" s="145">
        <f>IF(AM606&gt;$AI$8,1,0)</f>
        <v>0</v>
      </c>
      <c r="AO606" s="148">
        <f>IF($R606=AL$17,AM606,0)</f>
        <v>32.9517870595128</v>
      </c>
      <c r="AP606" s="145">
        <v>3148</v>
      </c>
      <c r="AQ606" s="148">
        <f>100*AP606/$AI606</f>
        <v>6.5874278061438</v>
      </c>
      <c r="AR606" s="145">
        <f>IF(AQ606&gt;$AI$8,1,0)</f>
        <v>0</v>
      </c>
      <c r="AS606" s="148">
        <f>IF($R606=AP$17,AQ606,0)</f>
        <v>0</v>
      </c>
      <c r="AT606" s="145">
        <v>21387</v>
      </c>
      <c r="AU606" s="148">
        <f>100*AT606/$AI606</f>
        <v>44.7539131162635</v>
      </c>
      <c r="AV606" s="145">
        <f>IF(AU606&gt;$AI$8,1,0)</f>
        <v>0</v>
      </c>
      <c r="AW606" s="148">
        <f>IF($R606=AT$17,AU606,0)</f>
        <v>0</v>
      </c>
      <c r="AX606" s="145">
        <v>6252</v>
      </c>
      <c r="AY606" s="148">
        <f>100*AX606/$AI606</f>
        <v>13.0827822884406</v>
      </c>
      <c r="AZ606" s="145">
        <f>IF(AY606&gt;$AI$8,1,0)</f>
        <v>0</v>
      </c>
      <c r="BA606" s="148">
        <f>IF($R606=AX$17,AY606,0)</f>
        <v>0</v>
      </c>
      <c r="BB606" s="145">
        <v>1162</v>
      </c>
      <c r="BC606" s="148">
        <f>100*BB606/$AI606</f>
        <v>2.43157277977735</v>
      </c>
      <c r="BD606" s="145">
        <f>IF(BC606&gt;$AI$8,1,0)</f>
        <v>0</v>
      </c>
      <c r="BE606" s="148">
        <f>IF($R606=BB$17,BC606,0)</f>
        <v>0</v>
      </c>
      <c r="BF606" s="145">
        <v>0</v>
      </c>
      <c r="BG606" s="148">
        <f>100*BF606/$AI606</f>
        <v>0</v>
      </c>
      <c r="BH606" s="145">
        <f>IF(BG606&gt;$AI$8,1,0)</f>
        <v>0</v>
      </c>
      <c r="BI606" s="148">
        <f>IF($R606=BF$17,BG606,0)</f>
        <v>0</v>
      </c>
      <c r="BJ606" s="145">
        <v>0</v>
      </c>
      <c r="BK606" s="148">
        <f>100*BJ606/$AI606</f>
        <v>0</v>
      </c>
      <c r="BL606" s="145">
        <f>IF(BK606&gt;$AI$8,1,0)</f>
        <v>0</v>
      </c>
      <c r="BM606" s="148">
        <f>IF($R606=BJ$17,BK606,0)</f>
        <v>0</v>
      </c>
      <c r="BN606" s="145">
        <v>0</v>
      </c>
      <c r="BO606" s="148">
        <f>100*BN606/$AI606</f>
        <v>0</v>
      </c>
      <c r="BP606" s="145">
        <f>IF(BO606&gt;$AI$8,1,0)</f>
        <v>0</v>
      </c>
      <c r="BQ606" s="148">
        <f>IF($R606=BN$17,BO606,0)</f>
        <v>0</v>
      </c>
      <c r="BR606" s="145">
        <v>0</v>
      </c>
      <c r="BS606" s="148">
        <f>100*BR606/$AI606</f>
        <v>0</v>
      </c>
      <c r="BT606" s="145">
        <f>IF(BS606&gt;$AI$8,1,0)</f>
        <v>0</v>
      </c>
      <c r="BU606" s="148">
        <f>IF($R606=BR$17,BS606,0)</f>
        <v>0</v>
      </c>
      <c r="BV606" s="145">
        <v>0</v>
      </c>
      <c r="BW606" s="148">
        <f>100*BV606/$AI606</f>
        <v>0</v>
      </c>
      <c r="BX606" s="145">
        <f>IF(BW606&gt;$AI$8,1,0)</f>
        <v>0</v>
      </c>
      <c r="BY606" s="148">
        <f>IF($R606=BV$17,BW606,0)</f>
        <v>0</v>
      </c>
      <c r="BZ606" s="145">
        <v>0</v>
      </c>
      <c r="CA606" s="148">
        <f>100*BZ606/$AI606</f>
        <v>0</v>
      </c>
      <c r="CB606" s="145">
        <f>IF(CA606&gt;$AI$8,1,0)</f>
        <v>0</v>
      </c>
      <c r="CC606" s="148">
        <f>IF($R606=BZ$17,CA606,0)</f>
        <v>0</v>
      </c>
      <c r="CD606" s="145">
        <v>0</v>
      </c>
      <c r="CE606" s="148">
        <f>100*CD606/$AI606</f>
        <v>0</v>
      </c>
      <c r="CF606" s="145">
        <f>IF(CE606&gt;$AI$8,1,0)</f>
        <v>0</v>
      </c>
      <c r="CG606" s="148">
        <f>IF($R606=CD$17,CE606,0)</f>
        <v>0</v>
      </c>
      <c r="CH606" s="145">
        <v>0</v>
      </c>
      <c r="CI606" s="148">
        <f>100*CH606/$AI606</f>
        <v>0</v>
      </c>
      <c r="CJ606" s="145">
        <f>IF(CI606&gt;$AI$8,1,0)</f>
        <v>0</v>
      </c>
      <c r="CK606" s="148">
        <f>IF($R606=CH$17,CI606,0)</f>
        <v>0</v>
      </c>
      <c r="CL606" s="145">
        <v>168</v>
      </c>
      <c r="CM606" s="145">
        <v>0</v>
      </c>
      <c r="CN606" s="149"/>
    </row>
    <row r="607" ht="15.75" customHeight="1">
      <c r="A607" t="s" s="179">
        <v>3603</v>
      </c>
      <c r="B607" t="s" s="180">
        <v>197</v>
      </c>
      <c r="C607" t="s" s="180">
        <v>3604</v>
      </c>
      <c r="D607" t="s" s="181">
        <v>200</v>
      </c>
      <c r="E607" t="s" s="182">
        <v>79</v>
      </c>
      <c r="F607" t="s" s="130">
        <v>46</v>
      </c>
      <c r="G607" t="s" s="130">
        <v>714</v>
      </c>
      <c r="H607" t="s" s="130">
        <v>3605</v>
      </c>
      <c r="I607" t="s" s="130">
        <v>64</v>
      </c>
      <c r="J607" t="s" s="130">
        <v>1762</v>
      </c>
      <c r="K607" t="s" s="183">
        <f>_xlfn.IFS(Q607=0,O607,T607=1,R607,U607=1,AA607)</f>
        <v>29</v>
      </c>
      <c r="L607" s="189">
        <f>_xlfn.IFS(Q607=0,P607,T607=1,S607,U607=1,AB607)</f>
        <v>42.743797489610</v>
      </c>
      <c r="M607" t="s" s="130">
        <f>IF(O607="Lab","over","under")</f>
        <v>3307</v>
      </c>
      <c r="N607" s="169"/>
      <c r="O607" t="s" s="184">
        <v>29</v>
      </c>
      <c r="P607" s="210">
        <f>AU607</f>
        <v>42.743797489610</v>
      </c>
      <c r="Q607" s="173">
        <f>T607+U607+V607</f>
        <v>0</v>
      </c>
      <c r="R607" t="s" s="185">
        <v>27</v>
      </c>
      <c r="S607" s="131">
        <f>AO607</f>
        <v>28.8673859199866</v>
      </c>
      <c r="T607" s="169"/>
      <c r="U607" s="169"/>
      <c r="V607" s="169"/>
      <c r="W607" s="169"/>
      <c r="X607" t="s" s="130">
        <f>IF($A607=Y607,"ok","bad")</f>
        <v>2430</v>
      </c>
      <c r="Y607" t="s" s="130">
        <v>3603</v>
      </c>
      <c r="Z607" t="s" s="130">
        <v>3604</v>
      </c>
      <c r="AA607" t="s" s="186">
        <v>2365</v>
      </c>
      <c r="AB607" s="125">
        <f>100*AC607</f>
        <v>16.1160321</v>
      </c>
      <c r="AC607" s="191">
        <v>0.161160321</v>
      </c>
      <c r="AD607" t="s" s="187">
        <v>28</v>
      </c>
      <c r="AE607" s="125">
        <v>6.5299526</v>
      </c>
      <c r="AF607" s="191">
        <v>0.065299526</v>
      </c>
      <c r="AG607" s="169"/>
      <c r="AH607" s="173">
        <v>72982</v>
      </c>
      <c r="AI607" s="173">
        <v>47642</v>
      </c>
      <c r="AJ607" s="173">
        <v>203</v>
      </c>
      <c r="AK607" s="173">
        <v>6611</v>
      </c>
      <c r="AL607" s="173">
        <v>13753</v>
      </c>
      <c r="AM607" s="175">
        <f>100*AL607/$AI607</f>
        <v>28.8673859199866</v>
      </c>
      <c r="AN607" s="173">
        <f>IF(AM607&gt;$AI$8,1,0)</f>
        <v>0</v>
      </c>
      <c r="AO607" s="175">
        <f>IF($R607=AL$17,AM607,0)</f>
        <v>28.8673859199866</v>
      </c>
      <c r="AP607" s="173">
        <v>3111</v>
      </c>
      <c r="AQ607" s="175">
        <f>100*AP607/$AI607</f>
        <v>6.5299525628647</v>
      </c>
      <c r="AR607" s="173">
        <f>IF(AQ607&gt;$AI$8,1,0)</f>
        <v>0</v>
      </c>
      <c r="AS607" s="175">
        <f>IF($R607=AP$17,AQ607,0)</f>
        <v>0</v>
      </c>
      <c r="AT607" s="173">
        <v>20364</v>
      </c>
      <c r="AU607" s="175">
        <f>100*AT607/$AI607</f>
        <v>42.743797489610</v>
      </c>
      <c r="AV607" s="173">
        <f>IF(AU607&gt;$AI$8,1,0)</f>
        <v>0</v>
      </c>
      <c r="AW607" s="175">
        <f>IF($R607=AT$17,AU607,0)</f>
        <v>0</v>
      </c>
      <c r="AX607" s="173">
        <v>7678</v>
      </c>
      <c r="AY607" s="175">
        <f>100*AX607/$AI607</f>
        <v>16.116032072541</v>
      </c>
      <c r="AZ607" s="173">
        <f>IF(AY607&gt;$AI$8,1,0)</f>
        <v>0</v>
      </c>
      <c r="BA607" s="175">
        <f>IF($R607=AX$17,AY607,0)</f>
        <v>0</v>
      </c>
      <c r="BB607" s="173">
        <v>2736</v>
      </c>
      <c r="BC607" s="175">
        <f>100*BB607/$AI607</f>
        <v>5.74283195499769</v>
      </c>
      <c r="BD607" s="173">
        <f>IF(BC607&gt;$AI$8,1,0)</f>
        <v>0</v>
      </c>
      <c r="BE607" s="175">
        <f>IF($R607=BB$17,BC607,0)</f>
        <v>0</v>
      </c>
      <c r="BF607" s="173">
        <v>0</v>
      </c>
      <c r="BG607" s="175">
        <f>100*BF607/$AI607</f>
        <v>0</v>
      </c>
      <c r="BH607" s="173">
        <f>IF(BG607&gt;$AI$8,1,0)</f>
        <v>0</v>
      </c>
      <c r="BI607" s="175">
        <f>IF($R607=BF$17,BG607,0)</f>
        <v>0</v>
      </c>
      <c r="BJ607" s="173">
        <v>0</v>
      </c>
      <c r="BK607" s="175">
        <f>100*BJ607/$AI607</f>
        <v>0</v>
      </c>
      <c r="BL607" s="173">
        <f>IF(BK607&gt;$AI$8,1,0)</f>
        <v>0</v>
      </c>
      <c r="BM607" s="175">
        <f>IF($R607=BJ$17,BK607,0)</f>
        <v>0</v>
      </c>
      <c r="BN607" s="173">
        <v>0</v>
      </c>
      <c r="BO607" s="175">
        <f>100*BN607/$AI607</f>
        <v>0</v>
      </c>
      <c r="BP607" s="173">
        <f>IF(BO607&gt;$AI$8,1,0)</f>
        <v>0</v>
      </c>
      <c r="BQ607" s="175">
        <f>IF($R607=BN$17,BO607,0)</f>
        <v>0</v>
      </c>
      <c r="BR607" s="173">
        <v>0</v>
      </c>
      <c r="BS607" s="175">
        <f>100*BR607/$AI607</f>
        <v>0</v>
      </c>
      <c r="BT607" s="173">
        <f>IF(BS607&gt;$AI$8,1,0)</f>
        <v>0</v>
      </c>
      <c r="BU607" s="175">
        <f>IF($R607=BR$17,BS607,0)</f>
        <v>0</v>
      </c>
      <c r="BV607" s="173">
        <v>0</v>
      </c>
      <c r="BW607" s="175">
        <f>100*BV607/$AI607</f>
        <v>0</v>
      </c>
      <c r="BX607" s="173">
        <f>IF(BW607&gt;$AI$8,1,0)</f>
        <v>0</v>
      </c>
      <c r="BY607" s="175">
        <f>IF($R607=BV$17,BW607,0)</f>
        <v>0</v>
      </c>
      <c r="BZ607" s="173">
        <v>0</v>
      </c>
      <c r="CA607" s="175">
        <f>100*BZ607/$AI607</f>
        <v>0</v>
      </c>
      <c r="CB607" s="173">
        <f>IF(CA607&gt;$AI$8,1,0)</f>
        <v>0</v>
      </c>
      <c r="CC607" s="175">
        <f>IF($R607=BZ$17,CA607,0)</f>
        <v>0</v>
      </c>
      <c r="CD607" s="173">
        <v>0</v>
      </c>
      <c r="CE607" s="175">
        <f>100*CD607/$AI607</f>
        <v>0</v>
      </c>
      <c r="CF607" s="173">
        <f>IF(CE607&gt;$AI$8,1,0)</f>
        <v>0</v>
      </c>
      <c r="CG607" s="175">
        <f>IF($R607=CD$17,CE607,0)</f>
        <v>0</v>
      </c>
      <c r="CH607" s="173">
        <v>0</v>
      </c>
      <c r="CI607" s="175">
        <f>100*CH607/$AI607</f>
        <v>0</v>
      </c>
      <c r="CJ607" s="173">
        <f>IF(CI607&gt;$AI$8,1,0)</f>
        <v>0</v>
      </c>
      <c r="CK607" s="175">
        <f>IF($R607=CH$17,CI607,0)</f>
        <v>0</v>
      </c>
      <c r="CL607" s="173">
        <v>499</v>
      </c>
      <c r="CM607" s="173">
        <v>0</v>
      </c>
      <c r="CN607" s="176"/>
    </row>
    <row r="608" ht="15.75" customHeight="1">
      <c r="A608" t="s" s="179">
        <v>3606</v>
      </c>
      <c r="B608" t="s" s="180">
        <v>84</v>
      </c>
      <c r="C608" t="s" s="180">
        <v>3607</v>
      </c>
      <c r="D608" t="s" s="181">
        <v>86</v>
      </c>
      <c r="E608" t="s" s="188">
        <v>79</v>
      </c>
      <c r="F608" t="s" s="146">
        <v>80</v>
      </c>
      <c r="G608" t="s" s="146">
        <v>3608</v>
      </c>
      <c r="H608" t="s" s="146">
        <v>1394</v>
      </c>
      <c r="I608" t="s" s="146">
        <v>49</v>
      </c>
      <c r="J608" t="s" s="146">
        <v>3384</v>
      </c>
      <c r="K608" t="s" s="183">
        <f>_xlfn.IFS(Q608=0,O608,T608=1,R608,U608=1,AA608)</f>
        <v>217</v>
      </c>
      <c r="L608" s="189">
        <f>_xlfn.IFS(Q608=0,P608,T608=1,S608,U608=1,AB608)</f>
        <v>35.497385</v>
      </c>
      <c r="M608" t="s" s="146">
        <f>IF(O608="Lab","over","under")</f>
        <v>3307</v>
      </c>
      <c r="N608" s="138"/>
      <c r="O608" t="s" s="305">
        <v>217</v>
      </c>
      <c r="P608" s="211">
        <f>100*0.35497385</f>
        <v>35.497385</v>
      </c>
      <c r="Q608" s="307">
        <f>T608+U608+V608</f>
        <v>0</v>
      </c>
      <c r="R608" t="s" s="185">
        <v>28</v>
      </c>
      <c r="S608" s="147">
        <f>AS608</f>
        <v>34.1445191589284</v>
      </c>
      <c r="T608" s="138"/>
      <c r="U608" s="138"/>
      <c r="V608" s="138"/>
      <c r="W608" s="138"/>
      <c r="X608" t="s" s="146">
        <f>IF($A608=Y608,"ok","bad")</f>
        <v>2430</v>
      </c>
      <c r="Y608" t="s" s="146">
        <v>3606</v>
      </c>
      <c r="Z608" t="s" s="146">
        <v>3607</v>
      </c>
      <c r="AA608" t="s" s="186">
        <v>27</v>
      </c>
      <c r="AB608" s="141">
        <f>100*AC608</f>
        <v>11.2792187</v>
      </c>
      <c r="AC608" s="190">
        <v>0.112792187</v>
      </c>
      <c r="AD608" t="s" s="187">
        <v>2365</v>
      </c>
      <c r="AE608" s="141">
        <v>6.5268438</v>
      </c>
      <c r="AF608" s="190">
        <v>0.065268438</v>
      </c>
      <c r="AG608" s="138"/>
      <c r="AH608" s="145">
        <v>76350</v>
      </c>
      <c r="AI608" s="145">
        <v>37476</v>
      </c>
      <c r="AJ608" s="145">
        <v>211</v>
      </c>
      <c r="AK608" s="145">
        <v>507</v>
      </c>
      <c r="AL608" s="145">
        <v>4227</v>
      </c>
      <c r="AM608" s="148">
        <f>100*AL608/$AI608</f>
        <v>11.279218699968</v>
      </c>
      <c r="AN608" s="145">
        <f>IF(AM608&gt;$AI$8,1,0)</f>
        <v>0</v>
      </c>
      <c r="AO608" s="148">
        <f>IF($R608=AL$17,AM608,0)</f>
        <v>0</v>
      </c>
      <c r="AP608" s="145">
        <v>12796</v>
      </c>
      <c r="AQ608" s="148">
        <f>100*AP608/$AI608</f>
        <v>34.1445191589284</v>
      </c>
      <c r="AR608" s="145">
        <f>IF(AQ608&gt;$AI$8,1,0)</f>
        <v>0</v>
      </c>
      <c r="AS608" s="148">
        <f>IF($R608=AP$17,AQ608,0)</f>
        <v>34.1445191589284</v>
      </c>
      <c r="AT608" s="145">
        <v>1302</v>
      </c>
      <c r="AU608" s="148">
        <f>100*AT608/$AI608</f>
        <v>3.47422350304195</v>
      </c>
      <c r="AV608" s="145">
        <f>IF(AU608&gt;$AI$8,1,0)</f>
        <v>0</v>
      </c>
      <c r="AW608" s="148">
        <f>IF($R608=AT$17,AU608,0)</f>
        <v>0</v>
      </c>
      <c r="AX608" s="145">
        <v>2446</v>
      </c>
      <c r="AY608" s="148">
        <f>100*AX608/$AI608</f>
        <v>6.52684384672857</v>
      </c>
      <c r="AZ608" s="145">
        <f>IF(AY608&gt;$AI$8,1,0)</f>
        <v>0</v>
      </c>
      <c r="BA608" s="148">
        <f>IF($R608=AX$17,AY608,0)</f>
        <v>0</v>
      </c>
      <c r="BB608" s="145">
        <v>2440</v>
      </c>
      <c r="BC608" s="148">
        <f>100*BB608/$AI608</f>
        <v>6.51083360017078</v>
      </c>
      <c r="BD608" s="145">
        <f>IF(BC608&gt;$AI$8,1,0)</f>
        <v>0</v>
      </c>
      <c r="BE608" s="148">
        <f>IF($R608=BB$17,BC608,0)</f>
        <v>0</v>
      </c>
      <c r="BF608" s="145">
        <v>0</v>
      </c>
      <c r="BG608" s="148">
        <f>100*BF608/$AI608</f>
        <v>0</v>
      </c>
      <c r="BH608" s="145">
        <f>IF(BG608&gt;$AI$8,1,0)</f>
        <v>0</v>
      </c>
      <c r="BI608" s="148">
        <f>IF($R608=BF$17,BG608,0)</f>
        <v>0</v>
      </c>
      <c r="BJ608" s="145">
        <v>0</v>
      </c>
      <c r="BK608" s="148">
        <f>100*BJ608/$AI608</f>
        <v>0</v>
      </c>
      <c r="BL608" s="145">
        <f>IF(BK608&gt;$AI$8,1,0)</f>
        <v>0</v>
      </c>
      <c r="BM608" s="148">
        <f>IF($R608=BJ$17,BK608,0)</f>
        <v>0</v>
      </c>
      <c r="BN608" s="145">
        <v>0</v>
      </c>
      <c r="BO608" s="148">
        <f>100*BN608/$AI608</f>
        <v>0</v>
      </c>
      <c r="BP608" s="145">
        <f>IF(BO608&gt;$AI$8,1,0)</f>
        <v>0</v>
      </c>
      <c r="BQ608" s="148">
        <f>IF($R608=BN$17,BO608,0)</f>
        <v>0</v>
      </c>
      <c r="BR608" s="145">
        <v>0</v>
      </c>
      <c r="BS608" s="148">
        <f>100*BR608/$AI608</f>
        <v>0</v>
      </c>
      <c r="BT608" s="145">
        <f>IF(BS608&gt;$AI$8,1,0)</f>
        <v>0</v>
      </c>
      <c r="BU608" s="148">
        <f>IF($R608=BR$17,BS608,0)</f>
        <v>0</v>
      </c>
      <c r="BV608" s="145">
        <v>0</v>
      </c>
      <c r="BW608" s="148">
        <f>100*BV608/$AI608</f>
        <v>0</v>
      </c>
      <c r="BX608" s="145">
        <f>IF(BW608&gt;$AI$8,1,0)</f>
        <v>0</v>
      </c>
      <c r="BY608" s="148">
        <f>IF($R608=BV$17,BW608,0)</f>
        <v>0</v>
      </c>
      <c r="BZ608" s="145">
        <v>0</v>
      </c>
      <c r="CA608" s="148">
        <f>100*BZ608/$AI608</f>
        <v>0</v>
      </c>
      <c r="CB608" s="145">
        <f>IF(CA608&gt;$AI$8,1,0)</f>
        <v>0</v>
      </c>
      <c r="CC608" s="148">
        <f>IF($R608=BZ$17,CA608,0)</f>
        <v>0</v>
      </c>
      <c r="CD608" s="145">
        <v>0</v>
      </c>
      <c r="CE608" s="148">
        <f>100*CD608/$AI608</f>
        <v>0</v>
      </c>
      <c r="CF608" s="145">
        <f>IF(CE608&gt;$AI$8,1,0)</f>
        <v>0</v>
      </c>
      <c r="CG608" s="148">
        <f>IF($R608=CD$17,CE608,0)</f>
        <v>0</v>
      </c>
      <c r="CH608" s="145">
        <v>0</v>
      </c>
      <c r="CI608" s="148">
        <f>100*CH608/$AI608</f>
        <v>0</v>
      </c>
      <c r="CJ608" s="145">
        <f>IF(CI608&gt;$AI$8,1,0)</f>
        <v>0</v>
      </c>
      <c r="CK608" s="148">
        <f>IF($R608=CH$17,CI608,0)</f>
        <v>0</v>
      </c>
      <c r="CL608" s="145">
        <v>0</v>
      </c>
      <c r="CM608" s="145">
        <v>0</v>
      </c>
      <c r="CN608" s="149"/>
    </row>
    <row r="609" ht="15.75" customHeight="1">
      <c r="A609" t="s" s="179">
        <v>3609</v>
      </c>
      <c r="B609" t="s" s="180">
        <v>75</v>
      </c>
      <c r="C609" t="s" s="180">
        <v>617</v>
      </c>
      <c r="D609" t="s" s="181">
        <v>78</v>
      </c>
      <c r="E609" t="s" s="182">
        <v>79</v>
      </c>
      <c r="F609" t="s" s="130">
        <v>46</v>
      </c>
      <c r="G609" t="s" s="130">
        <v>714</v>
      </c>
      <c r="H609" t="s" s="130">
        <v>31</v>
      </c>
      <c r="I609" t="s" s="130">
        <v>64</v>
      </c>
      <c r="J609" t="s" s="130">
        <v>1762</v>
      </c>
      <c r="K609" t="s" s="183">
        <f>_xlfn.IFS(Q609=0,O609,T609=1,R609,U609=1,AA609)</f>
        <v>29</v>
      </c>
      <c r="L609" s="189">
        <f>_xlfn.IFS(Q609=0,P609,T609=1,S609,U609=1,AB609)</f>
        <v>44.8480396657791</v>
      </c>
      <c r="M609" t="s" s="130">
        <f>IF(O609="Lab","over","under")</f>
        <v>3307</v>
      </c>
      <c r="N609" s="169"/>
      <c r="O609" t="s" s="184">
        <v>29</v>
      </c>
      <c r="P609" s="213">
        <f>AU609</f>
        <v>44.8480396657791</v>
      </c>
      <c r="Q609" s="173">
        <f>T609+U609+V609</f>
        <v>0</v>
      </c>
      <c r="R609" t="s" s="185">
        <v>27</v>
      </c>
      <c r="S609" s="131">
        <f>AO609</f>
        <v>34.837939583142</v>
      </c>
      <c r="T609" s="169"/>
      <c r="U609" s="169"/>
      <c r="V609" s="169"/>
      <c r="W609" s="169"/>
      <c r="X609" t="s" s="130">
        <f>IF($A609=Y609,"ok","bad")</f>
        <v>2430</v>
      </c>
      <c r="Y609" t="s" s="130">
        <v>3609</v>
      </c>
      <c r="Z609" t="s" s="130">
        <v>617</v>
      </c>
      <c r="AA609" t="s" s="186">
        <v>2365</v>
      </c>
      <c r="AB609" s="125">
        <f>100*AC609</f>
        <v>9.751170699999999</v>
      </c>
      <c r="AC609" s="191">
        <v>0.097511707</v>
      </c>
      <c r="AD609" t="s" s="187">
        <v>28</v>
      </c>
      <c r="AE609" s="125">
        <v>6.4309981</v>
      </c>
      <c r="AF609" s="191">
        <v>0.064309981</v>
      </c>
      <c r="AG609" s="169"/>
      <c r="AH609" s="173">
        <v>74889</v>
      </c>
      <c r="AI609" s="173">
        <v>54455</v>
      </c>
      <c r="AJ609" s="173">
        <v>161</v>
      </c>
      <c r="AK609" s="173">
        <v>5451</v>
      </c>
      <c r="AL609" s="173">
        <v>18971</v>
      </c>
      <c r="AM609" s="175">
        <f>100*AL609/$AI609</f>
        <v>34.837939583142</v>
      </c>
      <c r="AN609" s="173">
        <f>IF(AM609&gt;$AI$8,1,0)</f>
        <v>0</v>
      </c>
      <c r="AO609" s="175">
        <f>IF($R609=AL$17,AM609,0)</f>
        <v>34.837939583142</v>
      </c>
      <c r="AP609" s="173">
        <v>3502</v>
      </c>
      <c r="AQ609" s="175">
        <f>100*AP609/$AI609</f>
        <v>6.43099807180241</v>
      </c>
      <c r="AR609" s="173">
        <f>IF(AQ609&gt;$AI$8,1,0)</f>
        <v>0</v>
      </c>
      <c r="AS609" s="175">
        <f>IF($R609=AP$17,AQ609,0)</f>
        <v>0</v>
      </c>
      <c r="AT609" s="173">
        <v>24422</v>
      </c>
      <c r="AU609" s="175">
        <f>100*AT609/$AI609</f>
        <v>44.8480396657791</v>
      </c>
      <c r="AV609" s="173">
        <f>IF(AU609&gt;$AI$8,1,0)</f>
        <v>0</v>
      </c>
      <c r="AW609" s="175">
        <f>IF($R609=AT$17,AU609,0)</f>
        <v>0</v>
      </c>
      <c r="AX609" s="173">
        <v>5310</v>
      </c>
      <c r="AY609" s="175">
        <f>100*AX609/$AI609</f>
        <v>9.75117069139657</v>
      </c>
      <c r="AZ609" s="173">
        <f>IF(AY609&gt;$AI$8,1,0)</f>
        <v>0</v>
      </c>
      <c r="BA609" s="175">
        <f>IF($R609=AX$17,AY609,0)</f>
        <v>0</v>
      </c>
      <c r="BB609" s="173">
        <v>1673</v>
      </c>
      <c r="BC609" s="175">
        <f>100*BB609/$AI609</f>
        <v>3.07226150032137</v>
      </c>
      <c r="BD609" s="173">
        <f>IF(BC609&gt;$AI$8,1,0)</f>
        <v>0</v>
      </c>
      <c r="BE609" s="175">
        <f>IF($R609=BB$17,BC609,0)</f>
        <v>0</v>
      </c>
      <c r="BF609" s="173">
        <v>0</v>
      </c>
      <c r="BG609" s="175">
        <f>100*BF609/$AI609</f>
        <v>0</v>
      </c>
      <c r="BH609" s="173">
        <f>IF(BG609&gt;$AI$8,1,0)</f>
        <v>0</v>
      </c>
      <c r="BI609" s="175">
        <f>IF($R609=BF$17,BG609,0)</f>
        <v>0</v>
      </c>
      <c r="BJ609" s="173">
        <v>0</v>
      </c>
      <c r="BK609" s="175">
        <f>100*BJ609/$AI609</f>
        <v>0</v>
      </c>
      <c r="BL609" s="173">
        <f>IF(BK609&gt;$AI$8,1,0)</f>
        <v>0</v>
      </c>
      <c r="BM609" s="175">
        <f>IF($R609=BJ$17,BK609,0)</f>
        <v>0</v>
      </c>
      <c r="BN609" s="173">
        <v>0</v>
      </c>
      <c r="BO609" s="175">
        <f>100*BN609/$AI609</f>
        <v>0</v>
      </c>
      <c r="BP609" s="173">
        <f>IF(BO609&gt;$AI$8,1,0)</f>
        <v>0</v>
      </c>
      <c r="BQ609" s="175">
        <f>IF($R609=BN$17,BO609,0)</f>
        <v>0</v>
      </c>
      <c r="BR609" s="173">
        <v>0</v>
      </c>
      <c r="BS609" s="175">
        <f>100*BR609/$AI609</f>
        <v>0</v>
      </c>
      <c r="BT609" s="173">
        <f>IF(BS609&gt;$AI$8,1,0)</f>
        <v>0</v>
      </c>
      <c r="BU609" s="175">
        <f>IF($R609=BR$17,BS609,0)</f>
        <v>0</v>
      </c>
      <c r="BV609" s="173">
        <v>0</v>
      </c>
      <c r="BW609" s="175">
        <f>100*BV609/$AI609</f>
        <v>0</v>
      </c>
      <c r="BX609" s="173">
        <f>IF(BW609&gt;$AI$8,1,0)</f>
        <v>0</v>
      </c>
      <c r="BY609" s="175">
        <f>IF($R609=BV$17,BW609,0)</f>
        <v>0</v>
      </c>
      <c r="BZ609" s="173">
        <v>0</v>
      </c>
      <c r="CA609" s="175">
        <f>100*BZ609/$AI609</f>
        <v>0</v>
      </c>
      <c r="CB609" s="173">
        <f>IF(CA609&gt;$AI$8,1,0)</f>
        <v>0</v>
      </c>
      <c r="CC609" s="175">
        <f>IF($R609=BZ$17,CA609,0)</f>
        <v>0</v>
      </c>
      <c r="CD609" s="173">
        <v>0</v>
      </c>
      <c r="CE609" s="175">
        <f>100*CD609/$AI609</f>
        <v>0</v>
      </c>
      <c r="CF609" s="173">
        <f>IF(CE609&gt;$AI$8,1,0)</f>
        <v>0</v>
      </c>
      <c r="CG609" s="175">
        <f>IF($R609=CD$17,CE609,0)</f>
        <v>0</v>
      </c>
      <c r="CH609" s="173">
        <v>0</v>
      </c>
      <c r="CI609" s="175">
        <f>100*CH609/$AI609</f>
        <v>0</v>
      </c>
      <c r="CJ609" s="173">
        <f>IF(CI609&gt;$AI$8,1,0)</f>
        <v>0</v>
      </c>
      <c r="CK609" s="175">
        <f>IF($R609=CH$17,CI609,0)</f>
        <v>0</v>
      </c>
      <c r="CL609" s="173">
        <v>0</v>
      </c>
      <c r="CM609" s="173">
        <v>0</v>
      </c>
      <c r="CN609" s="176"/>
    </row>
    <row r="610" ht="15.75" customHeight="1">
      <c r="A610" t="s" s="179">
        <v>3610</v>
      </c>
      <c r="B610" t="s" s="180">
        <v>228</v>
      </c>
      <c r="C610" t="s" s="180">
        <v>972</v>
      </c>
      <c r="D610" t="s" s="181">
        <v>230</v>
      </c>
      <c r="E610" t="s" s="188">
        <v>230</v>
      </c>
      <c r="F610" t="s" s="146">
        <v>46</v>
      </c>
      <c r="G610" t="s" s="146">
        <v>973</v>
      </c>
      <c r="H610" t="s" s="146">
        <v>765</v>
      </c>
      <c r="I610" t="s" s="146">
        <v>49</v>
      </c>
      <c r="J610" t="s" s="146">
        <v>3611</v>
      </c>
      <c r="K610" t="s" s="183">
        <f>_xlfn.IFS(Q610=0,O610,T610=1,R610,U610=1,AA610)</f>
        <v>36</v>
      </c>
      <c r="L610" s="189">
        <f>_xlfn.IFS(Q610=0,P610,T610=1,S610,U610=1,AB610)</f>
        <v>40.792012096564</v>
      </c>
      <c r="M610" t="s" s="146">
        <f>IF(O610="Lab","over","under")</f>
        <v>3307</v>
      </c>
      <c r="N610" s="138"/>
      <c r="O610" t="s" s="184">
        <v>36</v>
      </c>
      <c r="P610" s="147">
        <f>BW610</f>
        <v>40.792012096564</v>
      </c>
      <c r="Q610" s="145">
        <f>T610+U610+V610</f>
        <v>0</v>
      </c>
      <c r="R610" t="s" s="185">
        <v>35</v>
      </c>
      <c r="S610" s="147">
        <f>BU610</f>
        <v>29.9311747223526</v>
      </c>
      <c r="T610" s="138"/>
      <c r="U610" s="138"/>
      <c r="V610" s="138"/>
      <c r="W610" s="138"/>
      <c r="X610" t="s" s="146">
        <f>IF($A610=Y610,"ok","bad")</f>
        <v>2430</v>
      </c>
      <c r="Y610" t="s" s="146">
        <v>3610</v>
      </c>
      <c r="Z610" t="s" s="146">
        <v>972</v>
      </c>
      <c r="AA610" t="s" s="186">
        <v>34</v>
      </c>
      <c r="AB610" s="141">
        <f>100*AC610</f>
        <v>10.2064758</v>
      </c>
      <c r="AC610" s="190">
        <v>0.102064758</v>
      </c>
      <c r="AD610" t="s" s="187">
        <v>248</v>
      </c>
      <c r="AE610" s="141">
        <v>6.3715522</v>
      </c>
      <c r="AF610" s="190">
        <v>0.063715522</v>
      </c>
      <c r="AG610" s="138"/>
      <c r="AH610" s="145">
        <v>73496</v>
      </c>
      <c r="AI610" s="145">
        <v>38358</v>
      </c>
      <c r="AJ610" s="145">
        <v>310</v>
      </c>
      <c r="AK610" s="145">
        <v>4166</v>
      </c>
      <c r="AL610" s="145">
        <v>0</v>
      </c>
      <c r="AM610" s="148">
        <f>100*AL610/$AI610</f>
        <v>0</v>
      </c>
      <c r="AN610" s="145">
        <f>IF(AM610&gt;$AI$8,1,0)</f>
        <v>0</v>
      </c>
      <c r="AO610" s="148">
        <f>IF($R610=AL$17,AM610,0)</f>
        <v>0</v>
      </c>
      <c r="AP610" s="145">
        <v>0</v>
      </c>
      <c r="AQ610" s="148">
        <f>100*AP610/$AI610</f>
        <v>0</v>
      </c>
      <c r="AR610" s="145">
        <f>IF(AQ610&gt;$AI$8,1,0)</f>
        <v>0</v>
      </c>
      <c r="AS610" s="148">
        <f>IF($R610=AP$17,AQ610,0)</f>
        <v>0</v>
      </c>
      <c r="AT610" s="145">
        <v>0</v>
      </c>
      <c r="AU610" s="148">
        <f>100*AT610/$AI610</f>
        <v>0</v>
      </c>
      <c r="AV610" s="145">
        <f>IF(AU610&gt;$AI$8,1,0)</f>
        <v>0</v>
      </c>
      <c r="AW610" s="148">
        <f>IF($R610=AT$17,AU610,0)</f>
        <v>0</v>
      </c>
      <c r="AX610" s="145">
        <v>0</v>
      </c>
      <c r="AY610" s="148">
        <f>100*AX610/$AI610</f>
        <v>0</v>
      </c>
      <c r="AZ610" s="145">
        <f>IF(AY610&gt;$AI$8,1,0)</f>
        <v>0</v>
      </c>
      <c r="BA610" s="148">
        <f>IF($R610=AX$17,AY610,0)</f>
        <v>0</v>
      </c>
      <c r="BB610" s="145">
        <v>0</v>
      </c>
      <c r="BC610" s="148">
        <f>100*BB610/$AI610</f>
        <v>0</v>
      </c>
      <c r="BD610" s="145">
        <f>IF(BC610&gt;$AI$8,1,0)</f>
        <v>0</v>
      </c>
      <c r="BE610" s="148">
        <f>IF($R610=BB$17,BC610,0)</f>
        <v>0</v>
      </c>
      <c r="BF610" s="145">
        <v>0</v>
      </c>
      <c r="BG610" s="148">
        <f>100*BF610/$AI610</f>
        <v>0</v>
      </c>
      <c r="BH610" s="145">
        <f>IF(BG610&gt;$AI$8,1,0)</f>
        <v>0</v>
      </c>
      <c r="BI610" s="148">
        <f>IF($R610=BF$17,BG610,0)</f>
        <v>0</v>
      </c>
      <c r="BJ610" s="145">
        <v>0</v>
      </c>
      <c r="BK610" s="148">
        <f>100*BJ610/$AI610</f>
        <v>0</v>
      </c>
      <c r="BL610" s="145">
        <f>IF(BK610&gt;$AI$8,1,0)</f>
        <v>0</v>
      </c>
      <c r="BM610" s="148">
        <f>IF($R610=BJ$17,BK610,0)</f>
        <v>0</v>
      </c>
      <c r="BN610" s="145">
        <v>3915</v>
      </c>
      <c r="BO610" s="148">
        <f>100*BN610/$AI610</f>
        <v>10.2064758329423</v>
      </c>
      <c r="BP610" s="145">
        <f>IF(BO610&gt;$AI$8,1,0)</f>
        <v>0</v>
      </c>
      <c r="BQ610" s="148">
        <f>IF($R610=BN$17,BO610,0)</f>
        <v>0</v>
      </c>
      <c r="BR610" s="145">
        <v>11481</v>
      </c>
      <c r="BS610" s="148">
        <f>100*BR610/$AI610</f>
        <v>29.9311747223526</v>
      </c>
      <c r="BT610" s="145">
        <f>IF(BS610&gt;$AI$8,1,0)</f>
        <v>0</v>
      </c>
      <c r="BU610" s="148">
        <f>IF($R610=BR$17,BS610,0)</f>
        <v>29.9311747223526</v>
      </c>
      <c r="BV610" s="145">
        <v>15647</v>
      </c>
      <c r="BW610" s="148">
        <f>100*BV610/$AI610</f>
        <v>40.792012096564</v>
      </c>
      <c r="BX610" s="145">
        <f>IF(BW610&gt;$AI$8,1,0)</f>
        <v>0</v>
      </c>
      <c r="BY610" s="148">
        <f>IF($R610=BV$17,BW610,0)</f>
        <v>0</v>
      </c>
      <c r="BZ610" s="145">
        <v>1422</v>
      </c>
      <c r="CA610" s="148">
        <f>100*BZ610/$AI610</f>
        <v>3.70717972782731</v>
      </c>
      <c r="CB610" s="145">
        <f>IF(CA610&gt;$AI$8,1,0)</f>
        <v>0</v>
      </c>
      <c r="CC610" s="148">
        <f>IF($R610=BZ$17,CA610,0)</f>
        <v>0</v>
      </c>
      <c r="CD610" s="145">
        <v>1268</v>
      </c>
      <c r="CE610" s="148">
        <f>100*CD610/$AI610</f>
        <v>3.30569894155065</v>
      </c>
      <c r="CF610" s="145">
        <f>IF(CE610&gt;$AI$8,1,0)</f>
        <v>0</v>
      </c>
      <c r="CG610" s="148">
        <f>IF($R610=CD$17,CE610,0)</f>
        <v>0</v>
      </c>
      <c r="CH610" s="145">
        <v>0</v>
      </c>
      <c r="CI610" s="148">
        <f>100*CH610/$AI610</f>
        <v>0</v>
      </c>
      <c r="CJ610" s="145">
        <f>IF(CI610&gt;$AI$8,1,0)</f>
        <v>0</v>
      </c>
      <c r="CK610" s="148">
        <f>IF($R610=CH$17,CI610,0)</f>
        <v>0</v>
      </c>
      <c r="CL610" s="145">
        <v>457</v>
      </c>
      <c r="CM610" s="145">
        <v>0</v>
      </c>
      <c r="CN610" s="149"/>
    </row>
    <row r="611" ht="15.75" customHeight="1">
      <c r="A611" t="s" s="179">
        <v>3612</v>
      </c>
      <c r="B611" t="s" s="180">
        <v>84</v>
      </c>
      <c r="C611" t="s" s="180">
        <v>1580</v>
      </c>
      <c r="D611" t="s" s="181">
        <v>86</v>
      </c>
      <c r="E611" t="s" s="182">
        <v>79</v>
      </c>
      <c r="F611" t="s" s="130">
        <v>46</v>
      </c>
      <c r="G611" t="s" s="130">
        <v>1323</v>
      </c>
      <c r="H611" t="s" s="130">
        <v>3613</v>
      </c>
      <c r="I611" t="s" s="130">
        <v>64</v>
      </c>
      <c r="J611" t="s" s="130">
        <v>3474</v>
      </c>
      <c r="K611" t="s" s="183">
        <f>_xlfn.IFS(Q611=0,O611,T611=1,R611,U611=1,AA611)</f>
        <v>31</v>
      </c>
      <c r="L611" s="189">
        <f>_xlfn.IFS(Q611=0,P611,T611=1,S611,U611=1,AB611)</f>
        <v>43.1595250387197</v>
      </c>
      <c r="M611" t="s" s="130">
        <f>IF(O611="Lab","over","under")</f>
        <v>3307</v>
      </c>
      <c r="N611" s="169"/>
      <c r="O611" t="s" s="184">
        <v>31</v>
      </c>
      <c r="P611" s="131">
        <f>BC611</f>
        <v>43.1595250387197</v>
      </c>
      <c r="Q611" s="173">
        <f>T611+U611+V611</f>
        <v>0</v>
      </c>
      <c r="R611" t="s" s="185">
        <v>27</v>
      </c>
      <c r="S611" s="131">
        <f>AO611</f>
        <v>31.4562567014813</v>
      </c>
      <c r="T611" s="169"/>
      <c r="U611" s="169"/>
      <c r="V611" s="169"/>
      <c r="W611" s="169"/>
      <c r="X611" t="s" s="130">
        <f>IF($A611=Y611,"ok","bad")</f>
        <v>2430</v>
      </c>
      <c r="Y611" t="s" s="130">
        <v>3612</v>
      </c>
      <c r="Z611" t="s" s="130">
        <v>1580</v>
      </c>
      <c r="AA611" t="s" s="186">
        <v>2365</v>
      </c>
      <c r="AB611" s="125">
        <f>100*AC611</f>
        <v>15.9803026</v>
      </c>
      <c r="AC611" s="191">
        <v>0.159803026</v>
      </c>
      <c r="AD611" t="s" s="187">
        <v>28</v>
      </c>
      <c r="AE611" s="125">
        <v>6.3639252</v>
      </c>
      <c r="AF611" s="191">
        <v>0.06363925199999999</v>
      </c>
      <c r="AG611" s="169"/>
      <c r="AH611" s="173">
        <v>72797</v>
      </c>
      <c r="AI611" s="173">
        <v>50362</v>
      </c>
      <c r="AJ611" s="173">
        <v>145</v>
      </c>
      <c r="AK611" s="173">
        <v>5894</v>
      </c>
      <c r="AL611" s="173">
        <v>15842</v>
      </c>
      <c r="AM611" s="175">
        <f>100*AL611/$AI611</f>
        <v>31.4562567014813</v>
      </c>
      <c r="AN611" s="173">
        <f>IF(AM611&gt;$AI$8,1,0)</f>
        <v>0</v>
      </c>
      <c r="AO611" s="175">
        <f>IF($R611=AL$17,AM611,0)</f>
        <v>31.4562567014813</v>
      </c>
      <c r="AP611" s="173">
        <v>3205</v>
      </c>
      <c r="AQ611" s="175">
        <f>100*AP611/$AI611</f>
        <v>6.3639251816846</v>
      </c>
      <c r="AR611" s="173">
        <f>IF(AQ611&gt;$AI$8,1,0)</f>
        <v>0</v>
      </c>
      <c r="AS611" s="175">
        <f>IF($R611=AP$17,AQ611,0)</f>
        <v>0</v>
      </c>
      <c r="AT611" s="173">
        <v>1436</v>
      </c>
      <c r="AU611" s="175">
        <f>100*AT611/$AI611</f>
        <v>2.85135618124777</v>
      </c>
      <c r="AV611" s="173">
        <f>IF(AU611&gt;$AI$8,1,0)</f>
        <v>0</v>
      </c>
      <c r="AW611" s="175">
        <f>IF($R611=AT$17,AU611,0)</f>
        <v>0</v>
      </c>
      <c r="AX611" s="173">
        <v>8048</v>
      </c>
      <c r="AY611" s="175">
        <f>100*AX611/$AI611</f>
        <v>15.980302609110</v>
      </c>
      <c r="AZ611" s="173">
        <f>IF(AY611&gt;$AI$8,1,0)</f>
        <v>0</v>
      </c>
      <c r="BA611" s="175">
        <f>IF($R611=AX$17,AY611,0)</f>
        <v>0</v>
      </c>
      <c r="BB611" s="173">
        <v>21736</v>
      </c>
      <c r="BC611" s="175">
        <f>100*BB611/$AI611</f>
        <v>43.1595250387197</v>
      </c>
      <c r="BD611" s="173">
        <f>IF(BC611&gt;$AI$8,1,0)</f>
        <v>0</v>
      </c>
      <c r="BE611" s="175">
        <f>IF($R611=BB$17,BC611,0)</f>
        <v>0</v>
      </c>
      <c r="BF611" s="173">
        <v>0</v>
      </c>
      <c r="BG611" s="175">
        <f>100*BF611/$AI611</f>
        <v>0</v>
      </c>
      <c r="BH611" s="173">
        <f>IF(BG611&gt;$AI$8,1,0)</f>
        <v>0</v>
      </c>
      <c r="BI611" s="175">
        <f>IF($R611=BF$17,BG611,0)</f>
        <v>0</v>
      </c>
      <c r="BJ611" s="173">
        <v>0</v>
      </c>
      <c r="BK611" s="175">
        <f>100*BJ611/$AI611</f>
        <v>0</v>
      </c>
      <c r="BL611" s="173">
        <f>IF(BK611&gt;$AI$8,1,0)</f>
        <v>0</v>
      </c>
      <c r="BM611" s="175">
        <f>IF($R611=BJ$17,BK611,0)</f>
        <v>0</v>
      </c>
      <c r="BN611" s="173">
        <v>0</v>
      </c>
      <c r="BO611" s="175">
        <f>100*BN611/$AI611</f>
        <v>0</v>
      </c>
      <c r="BP611" s="173">
        <f>IF(BO611&gt;$AI$8,1,0)</f>
        <v>0</v>
      </c>
      <c r="BQ611" s="175">
        <f>IF($R611=BN$17,BO611,0)</f>
        <v>0</v>
      </c>
      <c r="BR611" s="173">
        <v>0</v>
      </c>
      <c r="BS611" s="175">
        <f>100*BR611/$AI611</f>
        <v>0</v>
      </c>
      <c r="BT611" s="173">
        <f>IF(BS611&gt;$AI$8,1,0)</f>
        <v>0</v>
      </c>
      <c r="BU611" s="175">
        <f>IF($R611=BR$17,BS611,0)</f>
        <v>0</v>
      </c>
      <c r="BV611" s="173">
        <v>0</v>
      </c>
      <c r="BW611" s="175">
        <f>100*BV611/$AI611</f>
        <v>0</v>
      </c>
      <c r="BX611" s="173">
        <f>IF(BW611&gt;$AI$8,1,0)</f>
        <v>0</v>
      </c>
      <c r="BY611" s="175">
        <f>IF($R611=BV$17,BW611,0)</f>
        <v>0</v>
      </c>
      <c r="BZ611" s="173">
        <v>0</v>
      </c>
      <c r="CA611" s="175">
        <f>100*BZ611/$AI611</f>
        <v>0</v>
      </c>
      <c r="CB611" s="173">
        <f>IF(CA611&gt;$AI$8,1,0)</f>
        <v>0</v>
      </c>
      <c r="CC611" s="175">
        <f>IF($R611=BZ$17,CA611,0)</f>
        <v>0</v>
      </c>
      <c r="CD611" s="173">
        <v>0</v>
      </c>
      <c r="CE611" s="175">
        <f>100*CD611/$AI611</f>
        <v>0</v>
      </c>
      <c r="CF611" s="173">
        <f>IF(CE611&gt;$AI$8,1,0)</f>
        <v>0</v>
      </c>
      <c r="CG611" s="175">
        <f>IF($R611=CD$17,CE611,0)</f>
        <v>0</v>
      </c>
      <c r="CH611" s="173">
        <v>0</v>
      </c>
      <c r="CI611" s="175">
        <f>100*CH611/$AI611</f>
        <v>0</v>
      </c>
      <c r="CJ611" s="173">
        <f>IF(CI611&gt;$AI$8,1,0)</f>
        <v>0</v>
      </c>
      <c r="CK611" s="175">
        <f>IF($R611=CH$17,CI611,0)</f>
        <v>0</v>
      </c>
      <c r="CL611" s="173">
        <v>324</v>
      </c>
      <c r="CM611" s="173">
        <v>0</v>
      </c>
      <c r="CN611" s="176"/>
    </row>
    <row r="612" ht="19.95" customHeight="1">
      <c r="A612" t="s" s="179">
        <v>3614</v>
      </c>
      <c r="B612" t="s" s="180">
        <v>160</v>
      </c>
      <c r="C612" t="s" s="180">
        <v>1760</v>
      </c>
      <c r="D612" t="s" s="181">
        <v>162</v>
      </c>
      <c r="E612" t="s" s="188">
        <v>79</v>
      </c>
      <c r="F612" t="s" s="146">
        <v>80</v>
      </c>
      <c r="G612" t="s" s="146">
        <v>714</v>
      </c>
      <c r="H612" t="s" s="146">
        <v>1761</v>
      </c>
      <c r="I612" t="s" s="146">
        <v>64</v>
      </c>
      <c r="J612" t="s" s="146">
        <v>203</v>
      </c>
      <c r="K612" t="s" s="183">
        <f>O612</f>
        <v>29</v>
      </c>
      <c r="L612" s="189">
        <f>P612</f>
        <v>55.3758953355203</v>
      </c>
      <c r="M612" t="s" s="146">
        <f>IF(O612="Lab","over","under")</f>
        <v>3307</v>
      </c>
      <c r="N612" s="138"/>
      <c r="O612" t="s" s="184">
        <v>29</v>
      </c>
      <c r="P612" s="147">
        <f>AU612</f>
        <v>55.3758953355203</v>
      </c>
      <c r="Q612" s="145">
        <f>T612+U612+V612</f>
        <v>0</v>
      </c>
      <c r="R612" t="s" s="185">
        <v>27</v>
      </c>
      <c r="S612" s="147">
        <f>AO612</f>
        <v>22.0762078537182</v>
      </c>
      <c r="T612" s="138"/>
      <c r="U612" s="138"/>
      <c r="V612" s="138"/>
      <c r="W612" s="138"/>
      <c r="X612" t="s" s="146">
        <f>IF($A612=Y612,"ok","bad")</f>
        <v>2430</v>
      </c>
      <c r="Y612" t="s" s="146">
        <v>3614</v>
      </c>
      <c r="Z612" t="s" s="146">
        <v>1760</v>
      </c>
      <c r="AA612" t="s" s="186">
        <v>28</v>
      </c>
      <c r="AB612" s="141">
        <f>100*AC612</f>
        <v>9.798707200000001</v>
      </c>
      <c r="AC612" s="190">
        <v>0.09798707199999999</v>
      </c>
      <c r="AD612" t="s" s="187">
        <v>2365</v>
      </c>
      <c r="AE612" s="141">
        <v>6.324126</v>
      </c>
      <c r="AF612" s="190">
        <v>0.06324125999999999</v>
      </c>
      <c r="AG612" s="138"/>
      <c r="AH612" s="145">
        <v>74988</v>
      </c>
      <c r="AI612" s="145">
        <v>51517</v>
      </c>
      <c r="AJ612" s="145">
        <v>218</v>
      </c>
      <c r="AK612" s="145">
        <v>17155</v>
      </c>
      <c r="AL612" s="145">
        <v>11373</v>
      </c>
      <c r="AM612" s="148">
        <f>100*AL612/$AI612</f>
        <v>22.0762078537182</v>
      </c>
      <c r="AN612" s="145">
        <f>IF(AM612&gt;$AI$8,1,0)</f>
        <v>0</v>
      </c>
      <c r="AO612" s="148">
        <f>IF($R612=AL$17,AM612,0)</f>
        <v>22.0762078537182</v>
      </c>
      <c r="AP612" s="145">
        <v>5048</v>
      </c>
      <c r="AQ612" s="148">
        <f>100*AP612/$AI612</f>
        <v>9.79870722285847</v>
      </c>
      <c r="AR612" s="145">
        <f>IF(AQ612&gt;$AI$8,1,0)</f>
        <v>0</v>
      </c>
      <c r="AS612" s="148">
        <f>IF($R612=AP$17,AQ612,0)</f>
        <v>0</v>
      </c>
      <c r="AT612" s="145">
        <v>28528</v>
      </c>
      <c r="AU612" s="148">
        <f>100*AT612/$AI612</f>
        <v>55.3758953355203</v>
      </c>
      <c r="AV612" s="145">
        <f>IF(AU612&gt;$AI$8,1,0)</f>
        <v>1</v>
      </c>
      <c r="AW612" s="148">
        <f>IF($R612=AT$17,AU612,0)</f>
        <v>0</v>
      </c>
      <c r="AX612" s="145">
        <v>3258</v>
      </c>
      <c r="AY612" s="148">
        <f>100*AX612/$AI612</f>
        <v>6.3241260166547</v>
      </c>
      <c r="AZ612" s="145">
        <f>IF(AY612&gt;$AI$8,1,0)</f>
        <v>0</v>
      </c>
      <c r="BA612" s="148">
        <f>IF($R612=AX$17,AY612,0)</f>
        <v>0</v>
      </c>
      <c r="BB612" s="145">
        <v>2728</v>
      </c>
      <c r="BC612" s="148">
        <f>100*BB612/$AI612</f>
        <v>5.29533940252732</v>
      </c>
      <c r="BD612" s="145">
        <f>IF(BC612&gt;$AI$8,1,0)</f>
        <v>0</v>
      </c>
      <c r="BE612" s="148">
        <f>IF($R612=BB$17,BC612,0)</f>
        <v>0</v>
      </c>
      <c r="BF612" s="145">
        <v>0</v>
      </c>
      <c r="BG612" s="148">
        <f>100*BF612/$AI612</f>
        <v>0</v>
      </c>
      <c r="BH612" s="145">
        <f>IF(BG612&gt;$AI$8,1,0)</f>
        <v>0</v>
      </c>
      <c r="BI612" s="148">
        <f>IF($R612=BF$17,BG612,0)</f>
        <v>0</v>
      </c>
      <c r="BJ612" s="145">
        <v>0</v>
      </c>
      <c r="BK612" s="148">
        <f>100*BJ612/$AI612</f>
        <v>0</v>
      </c>
      <c r="BL612" s="145">
        <f>IF(BK612&gt;$AI$8,1,0)</f>
        <v>0</v>
      </c>
      <c r="BM612" s="148">
        <f>IF($R612=BJ$17,BK612,0)</f>
        <v>0</v>
      </c>
      <c r="BN612" s="145">
        <v>0</v>
      </c>
      <c r="BO612" s="148">
        <f>100*BN612/$AI612</f>
        <v>0</v>
      </c>
      <c r="BP612" s="145">
        <f>IF(BO612&gt;$AI$8,1,0)</f>
        <v>0</v>
      </c>
      <c r="BQ612" s="148">
        <f>IF($R612=BN$17,BO612,0)</f>
        <v>0</v>
      </c>
      <c r="BR612" s="145">
        <v>0</v>
      </c>
      <c r="BS612" s="148">
        <f>100*BR612/$AI612</f>
        <v>0</v>
      </c>
      <c r="BT612" s="145">
        <f>IF(BS612&gt;$AI$8,1,0)</f>
        <v>0</v>
      </c>
      <c r="BU612" s="148">
        <f>IF($R612=BR$17,BS612,0)</f>
        <v>0</v>
      </c>
      <c r="BV612" s="145">
        <v>0</v>
      </c>
      <c r="BW612" s="148">
        <f>100*BV612/$AI612</f>
        <v>0</v>
      </c>
      <c r="BX612" s="145">
        <f>IF(BW612&gt;$AI$8,1,0)</f>
        <v>0</v>
      </c>
      <c r="BY612" s="148">
        <f>IF($R612=BV$17,BW612,0)</f>
        <v>0</v>
      </c>
      <c r="BZ612" s="145">
        <v>0</v>
      </c>
      <c r="CA612" s="148">
        <f>100*BZ612/$AI612</f>
        <v>0</v>
      </c>
      <c r="CB612" s="145">
        <f>IF(CA612&gt;$AI$8,1,0)</f>
        <v>0</v>
      </c>
      <c r="CC612" s="148">
        <f>IF($R612=BZ$17,CA612,0)</f>
        <v>0</v>
      </c>
      <c r="CD612" s="145">
        <v>0</v>
      </c>
      <c r="CE612" s="148">
        <f>100*CD612/$AI612</f>
        <v>0</v>
      </c>
      <c r="CF612" s="145">
        <f>IF(CE612&gt;$AI$8,1,0)</f>
        <v>0</v>
      </c>
      <c r="CG612" s="148">
        <f>IF($R612=CD$17,CE612,0)</f>
        <v>0</v>
      </c>
      <c r="CH612" s="145">
        <v>0</v>
      </c>
      <c r="CI612" s="148">
        <f>100*CH612/$AI612</f>
        <v>0</v>
      </c>
      <c r="CJ612" s="145">
        <f>IF(CI612&gt;$AI$8,1,0)</f>
        <v>0</v>
      </c>
      <c r="CK612" s="148">
        <f>IF($R612=CH$17,CI612,0)</f>
        <v>0</v>
      </c>
      <c r="CL612" s="145">
        <v>0</v>
      </c>
      <c r="CM612" s="145">
        <v>0</v>
      </c>
      <c r="CN612" s="149"/>
    </row>
    <row r="613" ht="15.75" customHeight="1">
      <c r="A613" t="s" s="179">
        <v>3615</v>
      </c>
      <c r="B613" t="s" s="180">
        <v>183</v>
      </c>
      <c r="C613" t="s" s="180">
        <v>480</v>
      </c>
      <c r="D613" t="s" s="181">
        <v>186</v>
      </c>
      <c r="E613" t="s" s="182">
        <v>79</v>
      </c>
      <c r="F613" t="s" s="130">
        <v>46</v>
      </c>
      <c r="G613" t="s" s="130">
        <v>1050</v>
      </c>
      <c r="H613" t="s" s="130">
        <v>3616</v>
      </c>
      <c r="I613" t="s" s="130">
        <v>49</v>
      </c>
      <c r="J613" t="s" s="130">
        <v>56</v>
      </c>
      <c r="K613" t="s" s="183">
        <f>_xlfn.IFS(Q613=0,O613,T613=1,R613,U613=1,AA613)</f>
        <v>27</v>
      </c>
      <c r="L613" s="189">
        <f>_xlfn.IFS(Q613=0,P613,T613=1,S613,U613=1,AB613)</f>
        <v>36.8085304525982</v>
      </c>
      <c r="M613" t="s" s="130">
        <f>IF(O613="Lab","over","under")</f>
        <v>3307</v>
      </c>
      <c r="N613" s="169"/>
      <c r="O613" t="s" s="184">
        <v>27</v>
      </c>
      <c r="P613" s="131">
        <f>AM613</f>
        <v>36.8085304525982</v>
      </c>
      <c r="Q613" s="173">
        <f>T613+U613+V613</f>
        <v>0</v>
      </c>
      <c r="R613" t="s" s="185">
        <v>28</v>
      </c>
      <c r="S613" s="131">
        <f>AS613</f>
        <v>30.1545911715403</v>
      </c>
      <c r="T613" s="169"/>
      <c r="U613" s="169"/>
      <c r="V613" s="169"/>
      <c r="W613" s="169"/>
      <c r="X613" t="s" s="130">
        <f>IF($A613=Y613,"ok","bad")</f>
        <v>2430</v>
      </c>
      <c r="Y613" t="s" s="130">
        <v>3615</v>
      </c>
      <c r="Z613" t="s" s="130">
        <v>480</v>
      </c>
      <c r="AA613" t="s" s="186">
        <v>2365</v>
      </c>
      <c r="AB613" s="125">
        <f>100*AC613</f>
        <v>20.4460793</v>
      </c>
      <c r="AC613" s="191">
        <v>0.204460793</v>
      </c>
      <c r="AD613" t="s" s="187">
        <v>29</v>
      </c>
      <c r="AE613" s="125">
        <v>6.2581486</v>
      </c>
      <c r="AF613" s="191">
        <v>0.06258148600000001</v>
      </c>
      <c r="AG613" s="169"/>
      <c r="AH613" s="173">
        <v>75210</v>
      </c>
      <c r="AI613" s="173">
        <v>42952</v>
      </c>
      <c r="AJ613" s="173">
        <v>142</v>
      </c>
      <c r="AK613" s="173">
        <v>2858</v>
      </c>
      <c r="AL613" s="173">
        <v>15810</v>
      </c>
      <c r="AM613" s="175">
        <f>100*AL613/$AI613</f>
        <v>36.8085304525982</v>
      </c>
      <c r="AN613" s="173">
        <f>IF(AM613&gt;$AI$8,1,0)</f>
        <v>0</v>
      </c>
      <c r="AO613" s="175">
        <f>IF($R613=AL$17,AM613,0)</f>
        <v>0</v>
      </c>
      <c r="AP613" s="173">
        <v>12952</v>
      </c>
      <c r="AQ613" s="175">
        <f>100*AP613/$AI613</f>
        <v>30.1545911715403</v>
      </c>
      <c r="AR613" s="173">
        <f>IF(AQ613&gt;$AI$8,1,0)</f>
        <v>0</v>
      </c>
      <c r="AS613" s="175">
        <f>IF($R613=AP$17,AQ613,0)</f>
        <v>30.1545911715403</v>
      </c>
      <c r="AT613" s="173">
        <v>2688</v>
      </c>
      <c r="AU613" s="175">
        <f>100*AT613/$AI613</f>
        <v>6.25814863102999</v>
      </c>
      <c r="AV613" s="173">
        <f>IF(AU613&gt;$AI$8,1,0)</f>
        <v>0</v>
      </c>
      <c r="AW613" s="175">
        <f>IF($R613=AT$17,AU613,0)</f>
        <v>0</v>
      </c>
      <c r="AX613" s="173">
        <v>8782</v>
      </c>
      <c r="AY613" s="175">
        <f>100*AX613/$AI613</f>
        <v>20.4460793443844</v>
      </c>
      <c r="AZ613" s="173">
        <f>IF(AY613&gt;$AI$8,1,0)</f>
        <v>0</v>
      </c>
      <c r="BA613" s="175">
        <f>IF($R613=AX$17,AY613,0)</f>
        <v>0</v>
      </c>
      <c r="BB613" s="173">
        <v>2461</v>
      </c>
      <c r="BC613" s="175">
        <f>100*BB613/$AI613</f>
        <v>5.72965170422798</v>
      </c>
      <c r="BD613" s="173">
        <f>IF(BC613&gt;$AI$8,1,0)</f>
        <v>0</v>
      </c>
      <c r="BE613" s="175">
        <f>IF($R613=BB$17,BC613,0)</f>
        <v>0</v>
      </c>
      <c r="BF613" s="173">
        <v>0</v>
      </c>
      <c r="BG613" s="175">
        <f>100*BF613/$AI613</f>
        <v>0</v>
      </c>
      <c r="BH613" s="173">
        <f>IF(BG613&gt;$AI$8,1,0)</f>
        <v>0</v>
      </c>
      <c r="BI613" s="175">
        <f>IF($R613=BF$17,BG613,0)</f>
        <v>0</v>
      </c>
      <c r="BJ613" s="173">
        <v>0</v>
      </c>
      <c r="BK613" s="175">
        <f>100*BJ613/$AI613</f>
        <v>0</v>
      </c>
      <c r="BL613" s="173">
        <f>IF(BK613&gt;$AI$8,1,0)</f>
        <v>0</v>
      </c>
      <c r="BM613" s="175">
        <f>IF($R613=BJ$17,BK613,0)</f>
        <v>0</v>
      </c>
      <c r="BN613" s="173">
        <v>0</v>
      </c>
      <c r="BO613" s="175">
        <f>100*BN613/$AI613</f>
        <v>0</v>
      </c>
      <c r="BP613" s="173">
        <f>IF(BO613&gt;$AI$8,1,0)</f>
        <v>0</v>
      </c>
      <c r="BQ613" s="175">
        <f>IF($R613=BN$17,BO613,0)</f>
        <v>0</v>
      </c>
      <c r="BR613" s="173">
        <v>0</v>
      </c>
      <c r="BS613" s="175">
        <f>100*BR613/$AI613</f>
        <v>0</v>
      </c>
      <c r="BT613" s="173">
        <f>IF(BS613&gt;$AI$8,1,0)</f>
        <v>0</v>
      </c>
      <c r="BU613" s="175">
        <f>IF($R613=BR$17,BS613,0)</f>
        <v>0</v>
      </c>
      <c r="BV613" s="173">
        <v>0</v>
      </c>
      <c r="BW613" s="175">
        <f>100*BV613/$AI613</f>
        <v>0</v>
      </c>
      <c r="BX613" s="173">
        <f>IF(BW613&gt;$AI$8,1,0)</f>
        <v>0</v>
      </c>
      <c r="BY613" s="175">
        <f>IF($R613=BV$17,BW613,0)</f>
        <v>0</v>
      </c>
      <c r="BZ613" s="173">
        <v>0</v>
      </c>
      <c r="CA613" s="175">
        <f>100*BZ613/$AI613</f>
        <v>0</v>
      </c>
      <c r="CB613" s="173">
        <f>IF(CA613&gt;$AI$8,1,0)</f>
        <v>0</v>
      </c>
      <c r="CC613" s="175">
        <f>IF($R613=BZ$17,CA613,0)</f>
        <v>0</v>
      </c>
      <c r="CD613" s="173">
        <v>0</v>
      </c>
      <c r="CE613" s="175">
        <f>100*CD613/$AI613</f>
        <v>0</v>
      </c>
      <c r="CF613" s="173">
        <f>IF(CE613&gt;$AI$8,1,0)</f>
        <v>0</v>
      </c>
      <c r="CG613" s="175">
        <f>IF($R613=CD$17,CE613,0)</f>
        <v>0</v>
      </c>
      <c r="CH613" s="173">
        <v>0</v>
      </c>
      <c r="CI613" s="175">
        <f>100*CH613/$AI613</f>
        <v>0</v>
      </c>
      <c r="CJ613" s="173">
        <f>IF(CI613&gt;$AI$8,1,0)</f>
        <v>0</v>
      </c>
      <c r="CK613" s="175">
        <f>IF($R613=CH$17,CI613,0)</f>
        <v>0</v>
      </c>
      <c r="CL613" s="173">
        <v>0</v>
      </c>
      <c r="CM613" s="173">
        <v>0</v>
      </c>
      <c r="CN613" s="176"/>
    </row>
    <row r="614" ht="15.75" customHeight="1">
      <c r="A614" t="s" s="179">
        <v>3617</v>
      </c>
      <c r="B614" t="s" s="180">
        <v>197</v>
      </c>
      <c r="C614" t="s" s="180">
        <v>3618</v>
      </c>
      <c r="D614" t="s" s="181">
        <v>200</v>
      </c>
      <c r="E614" t="s" s="188">
        <v>79</v>
      </c>
      <c r="F614" t="s" s="146">
        <v>46</v>
      </c>
      <c r="G614" t="s" s="146">
        <v>447</v>
      </c>
      <c r="H614" t="s" s="146">
        <v>3619</v>
      </c>
      <c r="I614" t="s" s="146">
        <v>64</v>
      </c>
      <c r="J614" t="s" s="146">
        <v>1762</v>
      </c>
      <c r="K614" t="s" s="183">
        <f>_xlfn.IFS(Q614=0,O614,T614=1,R614,U614=1,AA614)</f>
        <v>29</v>
      </c>
      <c r="L614" s="189">
        <f>_xlfn.IFS(Q614=0,P614,T614=1,S614,U614=1,AB614)</f>
        <v>45.9962452044731</v>
      </c>
      <c r="M614" t="s" s="146">
        <f>IF(O614="Lab","over","under")</f>
        <v>3307</v>
      </c>
      <c r="N614" s="138"/>
      <c r="O614" t="s" s="184">
        <v>29</v>
      </c>
      <c r="P614" s="147">
        <f>AU614</f>
        <v>45.9962452044731</v>
      </c>
      <c r="Q614" s="145">
        <f>T614+U614+V614</f>
        <v>0</v>
      </c>
      <c r="R614" t="s" s="185">
        <v>27</v>
      </c>
      <c r="S614" s="147">
        <f>AO614</f>
        <v>31.4525344869807</v>
      </c>
      <c r="T614" s="138"/>
      <c r="U614" s="138"/>
      <c r="V614" s="138"/>
      <c r="W614" s="138"/>
      <c r="X614" t="s" s="146">
        <f>IF($A614=Y614,"ok","bad")</f>
        <v>2430</v>
      </c>
      <c r="Y614" t="s" s="146">
        <v>3617</v>
      </c>
      <c r="Z614" t="s" s="146">
        <v>3618</v>
      </c>
      <c r="AA614" t="s" s="186">
        <v>2365</v>
      </c>
      <c r="AB614" s="141">
        <f>100*AC614</f>
        <v>12.9846543</v>
      </c>
      <c r="AC614" s="190">
        <v>0.129846543</v>
      </c>
      <c r="AD614" t="s" s="187">
        <v>28</v>
      </c>
      <c r="AE614" s="141">
        <v>6.2566321</v>
      </c>
      <c r="AF614" s="190">
        <v>0.06256632099999999</v>
      </c>
      <c r="AG614" s="138"/>
      <c r="AH614" s="145">
        <v>72261</v>
      </c>
      <c r="AI614" s="145">
        <v>49004</v>
      </c>
      <c r="AJ614" s="145">
        <v>142</v>
      </c>
      <c r="AK614" s="145">
        <v>7127</v>
      </c>
      <c r="AL614" s="145">
        <v>15413</v>
      </c>
      <c r="AM614" s="148">
        <f>100*AL614/$AI614</f>
        <v>31.4525344869807</v>
      </c>
      <c r="AN614" s="145">
        <f>IF(AM614&gt;$AI$8,1,0)</f>
        <v>0</v>
      </c>
      <c r="AO614" s="148">
        <f>IF($R614=AL$17,AM614,0)</f>
        <v>31.4525344869807</v>
      </c>
      <c r="AP614" s="145">
        <v>3066</v>
      </c>
      <c r="AQ614" s="148">
        <f>100*AP614/$AI614</f>
        <v>6.25663211166435</v>
      </c>
      <c r="AR614" s="145">
        <f>IF(AQ614&gt;$AI$8,1,0)</f>
        <v>0</v>
      </c>
      <c r="AS614" s="148">
        <f>IF($R614=AP$17,AQ614,0)</f>
        <v>0</v>
      </c>
      <c r="AT614" s="145">
        <v>22540</v>
      </c>
      <c r="AU614" s="148">
        <f>100*AT614/$AI614</f>
        <v>45.9962452044731</v>
      </c>
      <c r="AV614" s="145">
        <f>IF(AU614&gt;$AI$8,1,0)</f>
        <v>0</v>
      </c>
      <c r="AW614" s="148">
        <f>IF($R614=AT$17,AU614,0)</f>
        <v>0</v>
      </c>
      <c r="AX614" s="145">
        <v>6363</v>
      </c>
      <c r="AY614" s="148">
        <f>100*AX614/$AI614</f>
        <v>12.9846543139336</v>
      </c>
      <c r="AZ614" s="145">
        <f>IF(AY614&gt;$AI$8,1,0)</f>
        <v>0</v>
      </c>
      <c r="BA614" s="148">
        <f>IF($R614=AX$17,AY614,0)</f>
        <v>0</v>
      </c>
      <c r="BB614" s="145">
        <v>1497</v>
      </c>
      <c r="BC614" s="148">
        <f>100*BB614/$AI614</f>
        <v>3.05485266508856</v>
      </c>
      <c r="BD614" s="145">
        <f>IF(BC614&gt;$AI$8,1,0)</f>
        <v>0</v>
      </c>
      <c r="BE614" s="148">
        <f>IF($R614=BB$17,BC614,0)</f>
        <v>0</v>
      </c>
      <c r="BF614" s="145">
        <v>0</v>
      </c>
      <c r="BG614" s="148">
        <f>100*BF614/$AI614</f>
        <v>0</v>
      </c>
      <c r="BH614" s="145">
        <f>IF(BG614&gt;$AI$8,1,0)</f>
        <v>0</v>
      </c>
      <c r="BI614" s="148">
        <f>IF($R614=BF$17,BG614,0)</f>
        <v>0</v>
      </c>
      <c r="BJ614" s="145">
        <v>0</v>
      </c>
      <c r="BK614" s="148">
        <f>100*BJ614/$AI614</f>
        <v>0</v>
      </c>
      <c r="BL614" s="145">
        <f>IF(BK614&gt;$AI$8,1,0)</f>
        <v>0</v>
      </c>
      <c r="BM614" s="148">
        <f>IF($R614=BJ$17,BK614,0)</f>
        <v>0</v>
      </c>
      <c r="BN614" s="145">
        <v>0</v>
      </c>
      <c r="BO614" s="148">
        <f>100*BN614/$AI614</f>
        <v>0</v>
      </c>
      <c r="BP614" s="145">
        <f>IF(BO614&gt;$AI$8,1,0)</f>
        <v>0</v>
      </c>
      <c r="BQ614" s="148">
        <f>IF($R614=BN$17,BO614,0)</f>
        <v>0</v>
      </c>
      <c r="BR614" s="145">
        <v>0</v>
      </c>
      <c r="BS614" s="148">
        <f>100*BR614/$AI614</f>
        <v>0</v>
      </c>
      <c r="BT614" s="145">
        <f>IF(BS614&gt;$AI$8,1,0)</f>
        <v>0</v>
      </c>
      <c r="BU614" s="148">
        <f>IF($R614=BR$17,BS614,0)</f>
        <v>0</v>
      </c>
      <c r="BV614" s="145">
        <v>0</v>
      </c>
      <c r="BW614" s="148">
        <f>100*BV614/$AI614</f>
        <v>0</v>
      </c>
      <c r="BX614" s="145">
        <f>IF(BW614&gt;$AI$8,1,0)</f>
        <v>0</v>
      </c>
      <c r="BY614" s="148">
        <f>IF($R614=BV$17,BW614,0)</f>
        <v>0</v>
      </c>
      <c r="BZ614" s="145">
        <v>0</v>
      </c>
      <c r="CA614" s="148">
        <f>100*BZ614/$AI614</f>
        <v>0</v>
      </c>
      <c r="CB614" s="145">
        <f>IF(CA614&gt;$AI$8,1,0)</f>
        <v>0</v>
      </c>
      <c r="CC614" s="148">
        <f>IF($R614=BZ$17,CA614,0)</f>
        <v>0</v>
      </c>
      <c r="CD614" s="145">
        <v>0</v>
      </c>
      <c r="CE614" s="148">
        <f>100*CD614/$AI614</f>
        <v>0</v>
      </c>
      <c r="CF614" s="145">
        <f>IF(CE614&gt;$AI$8,1,0)</f>
        <v>0</v>
      </c>
      <c r="CG614" s="148">
        <f>IF($R614=CD$17,CE614,0)</f>
        <v>0</v>
      </c>
      <c r="CH614" s="145">
        <v>0</v>
      </c>
      <c r="CI614" s="148">
        <f>100*CH614/$AI614</f>
        <v>0</v>
      </c>
      <c r="CJ614" s="145">
        <f>IF(CI614&gt;$AI$8,1,0)</f>
        <v>0</v>
      </c>
      <c r="CK614" s="148">
        <f>IF($R614=CH$17,CI614,0)</f>
        <v>0</v>
      </c>
      <c r="CL614" s="145">
        <v>545</v>
      </c>
      <c r="CM614" s="145">
        <v>0</v>
      </c>
      <c r="CN614" s="149"/>
    </row>
    <row r="615" ht="15.75" customHeight="1">
      <c r="A615" t="s" s="179">
        <v>3620</v>
      </c>
      <c r="B615" t="s" s="180">
        <v>197</v>
      </c>
      <c r="C615" t="s" s="180">
        <v>1542</v>
      </c>
      <c r="D615" t="s" s="181">
        <v>200</v>
      </c>
      <c r="E615" t="s" s="182">
        <v>79</v>
      </c>
      <c r="F615" t="s" s="130">
        <v>46</v>
      </c>
      <c r="G615" t="s" s="130">
        <v>349</v>
      </c>
      <c r="H615" t="s" s="130">
        <v>3621</v>
      </c>
      <c r="I615" t="s" s="130">
        <v>49</v>
      </c>
      <c r="J615" t="s" s="130">
        <v>1762</v>
      </c>
      <c r="K615" t="s" s="183">
        <f>_xlfn.IFS(Q615=0,O615,T615=1,R615,U615=1,AA615)</f>
        <v>29</v>
      </c>
      <c r="L615" s="189">
        <f>_xlfn.IFS(Q615=0,P615,T615=1,S615,U615=1,AB615)</f>
        <v>42.4373261761674</v>
      </c>
      <c r="M615" t="s" s="130">
        <f>IF(O615="Lab","over","under")</f>
        <v>3307</v>
      </c>
      <c r="N615" s="169"/>
      <c r="O615" t="s" s="184">
        <v>29</v>
      </c>
      <c r="P615" s="131">
        <f>AU615</f>
        <v>42.4373261761674</v>
      </c>
      <c r="Q615" s="173">
        <f>T615+U615+V615</f>
        <v>0</v>
      </c>
      <c r="R615" t="s" s="185">
        <v>27</v>
      </c>
      <c r="S615" s="131">
        <f>AO615</f>
        <v>29.3210416788222</v>
      </c>
      <c r="T615" s="169"/>
      <c r="U615" s="169"/>
      <c r="V615" s="169"/>
      <c r="W615" s="169"/>
      <c r="X615" t="s" s="130">
        <f>IF($A615=Y615,"ok","bad")</f>
        <v>2430</v>
      </c>
      <c r="Y615" t="s" s="130">
        <v>3620</v>
      </c>
      <c r="Z615" t="s" s="130">
        <v>1542</v>
      </c>
      <c r="AA615" t="s" s="186">
        <v>2365</v>
      </c>
      <c r="AB615" s="125">
        <f>100*AC615</f>
        <v>15.8255052</v>
      </c>
      <c r="AC615" s="191">
        <v>0.158255052</v>
      </c>
      <c r="AD615" t="s" s="187">
        <v>28</v>
      </c>
      <c r="AE615" s="125">
        <v>6.2547406</v>
      </c>
      <c r="AF615" s="191">
        <v>0.062547406</v>
      </c>
      <c r="AG615" s="169"/>
      <c r="AH615" s="173">
        <v>79079</v>
      </c>
      <c r="AI615" s="173">
        <v>51417</v>
      </c>
      <c r="AJ615" s="173">
        <v>132</v>
      </c>
      <c r="AK615" s="173">
        <v>6744</v>
      </c>
      <c r="AL615" s="173">
        <v>15076</v>
      </c>
      <c r="AM615" s="175">
        <f>100*AL615/$AI615</f>
        <v>29.3210416788222</v>
      </c>
      <c r="AN615" s="173">
        <f>IF(AM615&gt;$AI$8,1,0)</f>
        <v>0</v>
      </c>
      <c r="AO615" s="175">
        <f>IF($R615=AL$17,AM615,0)</f>
        <v>29.3210416788222</v>
      </c>
      <c r="AP615" s="173">
        <v>3216</v>
      </c>
      <c r="AQ615" s="175">
        <f>100*AP615/$AI615</f>
        <v>6.25474064997958</v>
      </c>
      <c r="AR615" s="173">
        <f>IF(AQ615&gt;$AI$8,1,0)</f>
        <v>0</v>
      </c>
      <c r="AS615" s="175">
        <f>IF($R615=AP$17,AQ615,0)</f>
        <v>0</v>
      </c>
      <c r="AT615" s="173">
        <v>21820</v>
      </c>
      <c r="AU615" s="175">
        <f>100*AT615/$AI615</f>
        <v>42.4373261761674</v>
      </c>
      <c r="AV615" s="173">
        <f>IF(AU615&gt;$AI$8,1,0)</f>
        <v>0</v>
      </c>
      <c r="AW615" s="175">
        <f>IF($R615=AT$17,AU615,0)</f>
        <v>0</v>
      </c>
      <c r="AX615" s="173">
        <v>8137</v>
      </c>
      <c r="AY615" s="175">
        <f>100*AX615/$AI615</f>
        <v>15.8255051831106</v>
      </c>
      <c r="AZ615" s="173">
        <f>IF(AY615&gt;$AI$8,1,0)</f>
        <v>0</v>
      </c>
      <c r="BA615" s="175">
        <f>IF($R615=AX$17,AY615,0)</f>
        <v>0</v>
      </c>
      <c r="BB615" s="173">
        <v>2348</v>
      </c>
      <c r="BC615" s="175">
        <f>100*BB615/$AI615</f>
        <v>4.56658303673882</v>
      </c>
      <c r="BD615" s="173">
        <f>IF(BC615&gt;$AI$8,1,0)</f>
        <v>0</v>
      </c>
      <c r="BE615" s="175">
        <f>IF($R615=BB$17,BC615,0)</f>
        <v>0</v>
      </c>
      <c r="BF615" s="173">
        <v>0</v>
      </c>
      <c r="BG615" s="175">
        <f>100*BF615/$AI615</f>
        <v>0</v>
      </c>
      <c r="BH615" s="173">
        <f>IF(BG615&gt;$AI$8,1,0)</f>
        <v>0</v>
      </c>
      <c r="BI615" s="175">
        <f>IF($R615=BF$17,BG615,0)</f>
        <v>0</v>
      </c>
      <c r="BJ615" s="173">
        <v>0</v>
      </c>
      <c r="BK615" s="175">
        <f>100*BJ615/$AI615</f>
        <v>0</v>
      </c>
      <c r="BL615" s="173">
        <f>IF(BK615&gt;$AI$8,1,0)</f>
        <v>0</v>
      </c>
      <c r="BM615" s="175">
        <f>IF($R615=BJ$17,BK615,0)</f>
        <v>0</v>
      </c>
      <c r="BN615" s="173">
        <v>0</v>
      </c>
      <c r="BO615" s="175">
        <f>100*BN615/$AI615</f>
        <v>0</v>
      </c>
      <c r="BP615" s="173">
        <f>IF(BO615&gt;$AI$8,1,0)</f>
        <v>0</v>
      </c>
      <c r="BQ615" s="175">
        <f>IF($R615=BN$17,BO615,0)</f>
        <v>0</v>
      </c>
      <c r="BR615" s="173">
        <v>0</v>
      </c>
      <c r="BS615" s="175">
        <f>100*BR615/$AI615</f>
        <v>0</v>
      </c>
      <c r="BT615" s="173">
        <f>IF(BS615&gt;$AI$8,1,0)</f>
        <v>0</v>
      </c>
      <c r="BU615" s="175">
        <f>IF($R615=BR$17,BS615,0)</f>
        <v>0</v>
      </c>
      <c r="BV615" s="173">
        <v>0</v>
      </c>
      <c r="BW615" s="175">
        <f>100*BV615/$AI615</f>
        <v>0</v>
      </c>
      <c r="BX615" s="173">
        <f>IF(BW615&gt;$AI$8,1,0)</f>
        <v>0</v>
      </c>
      <c r="BY615" s="175">
        <f>IF($R615=BV$17,BW615,0)</f>
        <v>0</v>
      </c>
      <c r="BZ615" s="173">
        <v>0</v>
      </c>
      <c r="CA615" s="175">
        <f>100*BZ615/$AI615</f>
        <v>0</v>
      </c>
      <c r="CB615" s="173">
        <f>IF(CA615&gt;$AI$8,1,0)</f>
        <v>0</v>
      </c>
      <c r="CC615" s="175">
        <f>IF($R615=BZ$17,CA615,0)</f>
        <v>0</v>
      </c>
      <c r="CD615" s="173">
        <v>0</v>
      </c>
      <c r="CE615" s="175">
        <f>100*CD615/$AI615</f>
        <v>0</v>
      </c>
      <c r="CF615" s="173">
        <f>IF(CE615&gt;$AI$8,1,0)</f>
        <v>0</v>
      </c>
      <c r="CG615" s="175">
        <f>IF($R615=CD$17,CE615,0)</f>
        <v>0</v>
      </c>
      <c r="CH615" s="173">
        <v>0</v>
      </c>
      <c r="CI615" s="175">
        <f>100*CH615/$AI615</f>
        <v>0</v>
      </c>
      <c r="CJ615" s="173">
        <f>IF(CI615&gt;$AI$8,1,0)</f>
        <v>0</v>
      </c>
      <c r="CK615" s="175">
        <f>IF($R615=CH$17,CI615,0)</f>
        <v>0</v>
      </c>
      <c r="CL615" s="173">
        <v>472</v>
      </c>
      <c r="CM615" s="173">
        <v>0</v>
      </c>
      <c r="CN615" s="176"/>
    </row>
    <row r="616" ht="15.75" customHeight="1">
      <c r="A616" t="s" s="179">
        <v>3622</v>
      </c>
      <c r="B616" t="s" s="180">
        <v>101</v>
      </c>
      <c r="C616" t="s" s="180">
        <v>1872</v>
      </c>
      <c r="D616" t="s" s="181">
        <v>104</v>
      </c>
      <c r="E616" t="s" s="188">
        <v>79</v>
      </c>
      <c r="F616" t="s" s="146">
        <v>46</v>
      </c>
      <c r="G616" t="s" s="146">
        <v>447</v>
      </c>
      <c r="H616" t="s" s="146">
        <v>740</v>
      </c>
      <c r="I616" t="s" s="146">
        <v>64</v>
      </c>
      <c r="J616" t="s" s="146">
        <v>56</v>
      </c>
      <c r="K616" t="s" s="183">
        <f>_xlfn.IFS(Q616=0,O616,T616=1,R616,U616=1,AA616)</f>
        <v>27</v>
      </c>
      <c r="L616" s="189">
        <f>_xlfn.IFS(Q616=0,P616,T616=1,S616,U616=1,AB616)</f>
        <v>35.7211983939051</v>
      </c>
      <c r="M616" t="s" s="146">
        <f>IF(O616="Lab","over","under")</f>
        <v>3307</v>
      </c>
      <c r="N616" s="138"/>
      <c r="O616" t="s" s="184">
        <v>27</v>
      </c>
      <c r="P616" s="147">
        <f>AM616</f>
        <v>35.7211983939051</v>
      </c>
      <c r="Q616" s="145">
        <f>T616+U616+V616</f>
        <v>0</v>
      </c>
      <c r="R616" t="s" s="185">
        <v>28</v>
      </c>
      <c r="S616" s="147">
        <f>AS616</f>
        <v>26.7723669309173</v>
      </c>
      <c r="T616" s="138"/>
      <c r="U616" s="138"/>
      <c r="V616" s="138"/>
      <c r="W616" s="138"/>
      <c r="X616" t="s" s="146">
        <f>IF($A616=Y616,"ok","bad")</f>
        <v>2430</v>
      </c>
      <c r="Y616" t="s" s="146">
        <v>3622</v>
      </c>
      <c r="Z616" t="s" s="146">
        <v>1872</v>
      </c>
      <c r="AA616" t="s" s="186">
        <v>2365</v>
      </c>
      <c r="AB616" s="141">
        <f>100*AC616</f>
        <v>21.5875631</v>
      </c>
      <c r="AC616" s="190">
        <v>0.215875631</v>
      </c>
      <c r="AD616" t="s" s="187">
        <v>3623</v>
      </c>
      <c r="AE616" s="141">
        <v>6.2431792</v>
      </c>
      <c r="AF616" s="190">
        <v>0.062431792</v>
      </c>
      <c r="AG616" s="138"/>
      <c r="AH616" s="145">
        <v>75651</v>
      </c>
      <c r="AI616" s="145">
        <v>48565</v>
      </c>
      <c r="AJ616" s="145">
        <v>196</v>
      </c>
      <c r="AK616" s="145">
        <v>4346</v>
      </c>
      <c r="AL616" s="145">
        <v>17348</v>
      </c>
      <c r="AM616" s="148">
        <f>100*AL616/$AI616</f>
        <v>35.7211983939051</v>
      </c>
      <c r="AN616" s="145">
        <f>IF(AM616&gt;$AI$8,1,0)</f>
        <v>0</v>
      </c>
      <c r="AO616" s="148">
        <f>IF($R616=AL$17,AM616,0)</f>
        <v>0</v>
      </c>
      <c r="AP616" s="145">
        <v>13002</v>
      </c>
      <c r="AQ616" s="148">
        <f>100*AP616/$AI616</f>
        <v>26.7723669309173</v>
      </c>
      <c r="AR616" s="145">
        <f>IF(AQ616&gt;$AI$8,1,0)</f>
        <v>0</v>
      </c>
      <c r="AS616" s="148">
        <f>IF($R616=AP$17,AQ616,0)</f>
        <v>26.7723669309173</v>
      </c>
      <c r="AT616" s="145">
        <v>2264</v>
      </c>
      <c r="AU616" s="148">
        <f>100*AT616/$AI616</f>
        <v>4.6617934726655</v>
      </c>
      <c r="AV616" s="145">
        <f>IF(AU616&gt;$AI$8,1,0)</f>
        <v>0</v>
      </c>
      <c r="AW616" s="148">
        <f>IF($R616=AT$17,AU616,0)</f>
        <v>0</v>
      </c>
      <c r="AX616" s="145">
        <v>10484</v>
      </c>
      <c r="AY616" s="148">
        <f>100*AX616/$AI616</f>
        <v>21.5875630598167</v>
      </c>
      <c r="AZ616" s="145">
        <f>IF(AY616&gt;$AI$8,1,0)</f>
        <v>0</v>
      </c>
      <c r="BA616" s="148">
        <f>IF($R616=AX$17,AY616,0)</f>
        <v>0</v>
      </c>
      <c r="BB616" s="145">
        <v>2435</v>
      </c>
      <c r="BC616" s="148">
        <f>100*BB616/$AI616</f>
        <v>5.01389889838361</v>
      </c>
      <c r="BD616" s="145">
        <f>IF(BC616&gt;$AI$8,1,0)</f>
        <v>0</v>
      </c>
      <c r="BE616" s="148">
        <f>IF($R616=BB$17,BC616,0)</f>
        <v>0</v>
      </c>
      <c r="BF616" s="145">
        <v>0</v>
      </c>
      <c r="BG616" s="148">
        <f>100*BF616/$AI616</f>
        <v>0</v>
      </c>
      <c r="BH616" s="145">
        <f>IF(BG616&gt;$AI$8,1,0)</f>
        <v>0</v>
      </c>
      <c r="BI616" s="148">
        <f>IF($R616=BF$17,BG616,0)</f>
        <v>0</v>
      </c>
      <c r="BJ616" s="145">
        <v>0</v>
      </c>
      <c r="BK616" s="148">
        <f>100*BJ616/$AI616</f>
        <v>0</v>
      </c>
      <c r="BL616" s="145">
        <f>IF(BK616&gt;$AI$8,1,0)</f>
        <v>0</v>
      </c>
      <c r="BM616" s="148">
        <f>IF($R616=BJ$17,BK616,0)</f>
        <v>0</v>
      </c>
      <c r="BN616" s="145">
        <v>0</v>
      </c>
      <c r="BO616" s="148">
        <f>100*BN616/$AI616</f>
        <v>0</v>
      </c>
      <c r="BP616" s="145">
        <f>IF(BO616&gt;$AI$8,1,0)</f>
        <v>0</v>
      </c>
      <c r="BQ616" s="148">
        <f>IF($R616=BN$17,BO616,0)</f>
        <v>0</v>
      </c>
      <c r="BR616" s="145">
        <v>0</v>
      </c>
      <c r="BS616" s="148">
        <f>100*BR616/$AI616</f>
        <v>0</v>
      </c>
      <c r="BT616" s="145">
        <f>IF(BS616&gt;$AI$8,1,0)</f>
        <v>0</v>
      </c>
      <c r="BU616" s="148">
        <f>IF($R616=BR$17,BS616,0)</f>
        <v>0</v>
      </c>
      <c r="BV616" s="145">
        <v>0</v>
      </c>
      <c r="BW616" s="148">
        <f>100*BV616/$AI616</f>
        <v>0</v>
      </c>
      <c r="BX616" s="145">
        <f>IF(BW616&gt;$AI$8,1,0)</f>
        <v>0</v>
      </c>
      <c r="BY616" s="148">
        <f>IF($R616=BV$17,BW616,0)</f>
        <v>0</v>
      </c>
      <c r="BZ616" s="145">
        <v>0</v>
      </c>
      <c r="CA616" s="148">
        <f>100*BZ616/$AI616</f>
        <v>0</v>
      </c>
      <c r="CB616" s="145">
        <f>IF(CA616&gt;$AI$8,1,0)</f>
        <v>0</v>
      </c>
      <c r="CC616" s="148">
        <f>IF($R616=BZ$17,CA616,0)</f>
        <v>0</v>
      </c>
      <c r="CD616" s="145">
        <v>0</v>
      </c>
      <c r="CE616" s="148">
        <f>100*CD616/$AI616</f>
        <v>0</v>
      </c>
      <c r="CF616" s="145">
        <f>IF(CE616&gt;$AI$8,1,0)</f>
        <v>0</v>
      </c>
      <c r="CG616" s="148">
        <f>IF($R616=CD$17,CE616,0)</f>
        <v>0</v>
      </c>
      <c r="CH616" s="145">
        <v>0</v>
      </c>
      <c r="CI616" s="148">
        <f>100*CH616/$AI616</f>
        <v>0</v>
      </c>
      <c r="CJ616" s="145">
        <f>IF(CI616&gt;$AI$8,1,0)</f>
        <v>0</v>
      </c>
      <c r="CK616" s="148">
        <f>IF($R616=CH$17,CI616,0)</f>
        <v>0</v>
      </c>
      <c r="CL616" s="145">
        <v>0</v>
      </c>
      <c r="CM616" s="145">
        <v>0</v>
      </c>
      <c r="CN616" s="149"/>
    </row>
    <row r="617" ht="19.95" customHeight="1">
      <c r="A617" t="s" s="179">
        <v>3624</v>
      </c>
      <c r="B617" t="s" s="180">
        <v>84</v>
      </c>
      <c r="C617" t="s" s="180">
        <v>2317</v>
      </c>
      <c r="D617" t="s" s="181">
        <v>86</v>
      </c>
      <c r="E617" t="s" s="182">
        <v>79</v>
      </c>
      <c r="F617" t="s" s="130">
        <v>46</v>
      </c>
      <c r="G617" t="s" s="130">
        <v>98</v>
      </c>
      <c r="H617" t="s" s="130">
        <v>2318</v>
      </c>
      <c r="I617" t="s" s="130">
        <v>49</v>
      </c>
      <c r="J617" t="s" s="130">
        <v>56</v>
      </c>
      <c r="K617" t="s" s="183">
        <f>_xlfn.IFS(Q617=0,O617,T617=1,R617,U617=1,AA617)</f>
        <v>27</v>
      </c>
      <c r="L617" s="189">
        <f>_xlfn.IFS(Q617=0,P617,T617=1,S617,U617=1,AB617)</f>
        <v>32.0851233447008</v>
      </c>
      <c r="M617" t="s" s="130">
        <f>IF(O617="Lab","over","under")</f>
        <v>3307</v>
      </c>
      <c r="N617" s="169"/>
      <c r="O617" t="s" s="184">
        <v>27</v>
      </c>
      <c r="P617" s="131">
        <f>AM617</f>
        <v>32.0851233447008</v>
      </c>
      <c r="Q617" s="173">
        <f>T617+U617+V617</f>
        <v>0</v>
      </c>
      <c r="R617" t="s" s="185">
        <v>28</v>
      </c>
      <c r="S617" s="131">
        <f>AS617</f>
        <v>30.2869923380132</v>
      </c>
      <c r="T617" s="169"/>
      <c r="U617" s="169"/>
      <c r="V617" s="169"/>
      <c r="W617" s="169"/>
      <c r="X617" t="s" s="130">
        <f>IF($A617=Y617,"ok","bad")</f>
        <v>2430</v>
      </c>
      <c r="Y617" t="s" s="130">
        <v>3624</v>
      </c>
      <c r="Z617" t="s" s="130">
        <v>2317</v>
      </c>
      <c r="AA617" t="s" s="186">
        <v>2365</v>
      </c>
      <c r="AB617" s="125">
        <f>100*AC617</f>
        <v>21.4402764</v>
      </c>
      <c r="AC617" s="191">
        <v>0.214402764</v>
      </c>
      <c r="AD617" t="s" s="187">
        <v>29</v>
      </c>
      <c r="AE617" s="125">
        <v>6.2203818</v>
      </c>
      <c r="AF617" s="191">
        <v>0.062203818</v>
      </c>
      <c r="AG617" s="169"/>
      <c r="AH617" s="173">
        <v>77329</v>
      </c>
      <c r="AI617" s="173">
        <v>45158</v>
      </c>
      <c r="AJ617" s="173">
        <v>137</v>
      </c>
      <c r="AK617" s="173">
        <v>812</v>
      </c>
      <c r="AL617" s="173">
        <v>14489</v>
      </c>
      <c r="AM617" s="175">
        <f>100*AL617/$AI617</f>
        <v>32.0851233447008</v>
      </c>
      <c r="AN617" s="173">
        <f>IF(AM617&gt;$AI$8,1,0)</f>
        <v>0</v>
      </c>
      <c r="AO617" s="175">
        <f>IF($R617=AL$17,AM617,0)</f>
        <v>0</v>
      </c>
      <c r="AP617" s="173">
        <v>13677</v>
      </c>
      <c r="AQ617" s="175">
        <f>100*AP617/$AI617</f>
        <v>30.2869923380132</v>
      </c>
      <c r="AR617" s="173">
        <f>IF(AQ617&gt;$AI$8,1,0)</f>
        <v>0</v>
      </c>
      <c r="AS617" s="175">
        <f>IF($R617=AP$17,AQ617,0)</f>
        <v>30.2869923380132</v>
      </c>
      <c r="AT617" s="173">
        <v>2809</v>
      </c>
      <c r="AU617" s="175">
        <f>100*AT617/$AI617</f>
        <v>6.22038177067186</v>
      </c>
      <c r="AV617" s="173">
        <f>IF(AU617&gt;$AI$8,1,0)</f>
        <v>0</v>
      </c>
      <c r="AW617" s="175">
        <f>IF($R617=AT$17,AU617,0)</f>
        <v>0</v>
      </c>
      <c r="AX617" s="173">
        <v>9682</v>
      </c>
      <c r="AY617" s="175">
        <f>100*AX617/$AI617</f>
        <v>21.4402763629922</v>
      </c>
      <c r="AZ617" s="173">
        <f>IF(AY617&gt;$AI$8,1,0)</f>
        <v>0</v>
      </c>
      <c r="BA617" s="175">
        <f>IF($R617=AX$17,AY617,0)</f>
        <v>0</v>
      </c>
      <c r="BB617" s="173">
        <v>2443</v>
      </c>
      <c r="BC617" s="175">
        <f>100*BB617/$AI617</f>
        <v>5.40989414943089</v>
      </c>
      <c r="BD617" s="173">
        <f>IF(BC617&gt;$AI$8,1,0)</f>
        <v>0</v>
      </c>
      <c r="BE617" s="175">
        <f>IF($R617=BB$17,BC617,0)</f>
        <v>0</v>
      </c>
      <c r="BF617" s="173">
        <v>0</v>
      </c>
      <c r="BG617" s="175">
        <f>100*BF617/$AI617</f>
        <v>0</v>
      </c>
      <c r="BH617" s="173">
        <f>IF(BG617&gt;$AI$8,1,0)</f>
        <v>0</v>
      </c>
      <c r="BI617" s="175">
        <f>IF($R617=BF$17,BG617,0)</f>
        <v>0</v>
      </c>
      <c r="BJ617" s="173">
        <v>0</v>
      </c>
      <c r="BK617" s="175">
        <f>100*BJ617/$AI617</f>
        <v>0</v>
      </c>
      <c r="BL617" s="173">
        <f>IF(BK617&gt;$AI$8,1,0)</f>
        <v>0</v>
      </c>
      <c r="BM617" s="175">
        <f>IF($R617=BJ$17,BK617,0)</f>
        <v>0</v>
      </c>
      <c r="BN617" s="173">
        <v>0</v>
      </c>
      <c r="BO617" s="175">
        <f>100*BN617/$AI617</f>
        <v>0</v>
      </c>
      <c r="BP617" s="173">
        <f>IF(BO617&gt;$AI$8,1,0)</f>
        <v>0</v>
      </c>
      <c r="BQ617" s="175">
        <f>IF($R617=BN$17,BO617,0)</f>
        <v>0</v>
      </c>
      <c r="BR617" s="173">
        <v>0</v>
      </c>
      <c r="BS617" s="175">
        <f>100*BR617/$AI617</f>
        <v>0</v>
      </c>
      <c r="BT617" s="173">
        <f>IF(BS617&gt;$AI$8,1,0)</f>
        <v>0</v>
      </c>
      <c r="BU617" s="175">
        <f>IF($R617=BR$17,BS617,0)</f>
        <v>0</v>
      </c>
      <c r="BV617" s="173">
        <v>0</v>
      </c>
      <c r="BW617" s="175">
        <f>100*BV617/$AI617</f>
        <v>0</v>
      </c>
      <c r="BX617" s="173">
        <f>IF(BW617&gt;$AI$8,1,0)</f>
        <v>0</v>
      </c>
      <c r="BY617" s="175">
        <f>IF($R617=BV$17,BW617,0)</f>
        <v>0</v>
      </c>
      <c r="BZ617" s="173">
        <v>0</v>
      </c>
      <c r="CA617" s="175">
        <f>100*BZ617/$AI617</f>
        <v>0</v>
      </c>
      <c r="CB617" s="173">
        <f>IF(CA617&gt;$AI$8,1,0)</f>
        <v>0</v>
      </c>
      <c r="CC617" s="175">
        <f>IF($R617=BZ$17,CA617,0)</f>
        <v>0</v>
      </c>
      <c r="CD617" s="173">
        <v>0</v>
      </c>
      <c r="CE617" s="175">
        <f>100*CD617/$AI617</f>
        <v>0</v>
      </c>
      <c r="CF617" s="173">
        <f>IF(CE617&gt;$AI$8,1,0)</f>
        <v>0</v>
      </c>
      <c r="CG617" s="175">
        <f>IF($R617=CD$17,CE617,0)</f>
        <v>0</v>
      </c>
      <c r="CH617" s="173">
        <v>0</v>
      </c>
      <c r="CI617" s="175">
        <f>100*CH617/$AI617</f>
        <v>0</v>
      </c>
      <c r="CJ617" s="173">
        <f>IF(CI617&gt;$AI$8,1,0)</f>
        <v>0</v>
      </c>
      <c r="CK617" s="175">
        <f>IF($R617=CH$17,CI617,0)</f>
        <v>0</v>
      </c>
      <c r="CL617" s="173">
        <v>493</v>
      </c>
      <c r="CM617" s="173">
        <v>0</v>
      </c>
      <c r="CN617" s="176"/>
    </row>
    <row r="618" ht="15.75" customHeight="1">
      <c r="A618" t="s" s="179">
        <v>3625</v>
      </c>
      <c r="B618" t="s" s="180">
        <v>84</v>
      </c>
      <c r="C618" t="s" s="180">
        <v>3626</v>
      </c>
      <c r="D618" t="s" s="181">
        <v>86</v>
      </c>
      <c r="E618" t="s" s="188">
        <v>79</v>
      </c>
      <c r="F618" t="s" s="146">
        <v>46</v>
      </c>
      <c r="G618" t="s" s="146">
        <v>231</v>
      </c>
      <c r="H618" t="s" s="146">
        <v>1939</v>
      </c>
      <c r="I618" t="s" s="146">
        <v>49</v>
      </c>
      <c r="J618" t="s" s="146">
        <v>56</v>
      </c>
      <c r="K618" t="s" s="183">
        <f>_xlfn.IFS(Q618=0,O618,T618=1,R618,U618=1,AA618)</f>
        <v>27</v>
      </c>
      <c r="L618" s="189">
        <f>_xlfn.IFS(Q618=0,P618,T618=1,S618,U618=1,AB618)</f>
        <v>46.481178396072</v>
      </c>
      <c r="M618" t="s" s="146">
        <f>IF(O618="Lab","over","under")</f>
        <v>3307</v>
      </c>
      <c r="N618" s="138"/>
      <c r="O618" t="s" s="184">
        <v>27</v>
      </c>
      <c r="P618" s="147">
        <f>AM618</f>
        <v>46.481178396072</v>
      </c>
      <c r="Q618" s="145">
        <f>T618+U618+V618</f>
        <v>0</v>
      </c>
      <c r="R618" t="s" s="185">
        <v>28</v>
      </c>
      <c r="S618" s="147">
        <f>AS618</f>
        <v>33.7011924245967</v>
      </c>
      <c r="T618" s="138"/>
      <c r="U618" s="138"/>
      <c r="V618" s="138"/>
      <c r="W618" s="138"/>
      <c r="X618" t="s" s="146">
        <f>IF($A618=Y618,"ok","bad")</f>
        <v>2430</v>
      </c>
      <c r="Y618" t="s" s="146">
        <v>3625</v>
      </c>
      <c r="Z618" t="s" s="146">
        <v>3626</v>
      </c>
      <c r="AA618" t="s" s="186">
        <v>29</v>
      </c>
      <c r="AB618" s="141">
        <f>100*AC618</f>
        <v>6.9020341</v>
      </c>
      <c r="AC618" s="190">
        <v>0.069020341</v>
      </c>
      <c r="AD618" t="s" s="187">
        <v>3627</v>
      </c>
      <c r="AE618" s="141">
        <v>6.1678747</v>
      </c>
      <c r="AF618" s="190">
        <v>0.061678747</v>
      </c>
      <c r="AG618" s="138"/>
      <c r="AH618" s="145">
        <v>71561</v>
      </c>
      <c r="AI618" s="145">
        <v>42770</v>
      </c>
      <c r="AJ618" s="145">
        <v>727</v>
      </c>
      <c r="AK618" s="145">
        <v>5466</v>
      </c>
      <c r="AL618" s="145">
        <v>19880</v>
      </c>
      <c r="AM618" s="148">
        <f>100*AL618/$AI618</f>
        <v>46.481178396072</v>
      </c>
      <c r="AN618" s="145">
        <f>IF(AM618&gt;$AI$8,1,0)</f>
        <v>0</v>
      </c>
      <c r="AO618" s="148">
        <f>IF($R618=AL$17,AM618,0)</f>
        <v>0</v>
      </c>
      <c r="AP618" s="145">
        <v>14414</v>
      </c>
      <c r="AQ618" s="148">
        <f>100*AP618/$AI618</f>
        <v>33.7011924245967</v>
      </c>
      <c r="AR618" s="145">
        <f>IF(AQ618&gt;$AI$8,1,0)</f>
        <v>0</v>
      </c>
      <c r="AS618" s="148">
        <f>IF($R618=AP$17,AQ618,0)</f>
        <v>33.7011924245967</v>
      </c>
      <c r="AT618" s="145">
        <v>2952</v>
      </c>
      <c r="AU618" s="148">
        <f>100*AT618/$AI618</f>
        <v>6.90203413607669</v>
      </c>
      <c r="AV618" s="145">
        <f>IF(AU618&gt;$AI$8,1,0)</f>
        <v>0</v>
      </c>
      <c r="AW618" s="148">
        <f>IF($R618=AT$17,AU618,0)</f>
        <v>0</v>
      </c>
      <c r="AX618" s="145">
        <v>0</v>
      </c>
      <c r="AY618" s="148">
        <f>100*AX618/$AI618</f>
        <v>0</v>
      </c>
      <c r="AZ618" s="145">
        <f>IF(AY618&gt;$AI$8,1,0)</f>
        <v>0</v>
      </c>
      <c r="BA618" s="148">
        <f>IF($R618=AX$17,AY618,0)</f>
        <v>0</v>
      </c>
      <c r="BB618" s="145">
        <v>2236</v>
      </c>
      <c r="BC618" s="148">
        <f>100*BB618/$AI618</f>
        <v>5.22796352583587</v>
      </c>
      <c r="BD618" s="145">
        <f>IF(BC618&gt;$AI$8,1,0)</f>
        <v>0</v>
      </c>
      <c r="BE618" s="148">
        <f>IF($R618=BB$17,BC618,0)</f>
        <v>0</v>
      </c>
      <c r="BF618" s="145">
        <v>0</v>
      </c>
      <c r="BG618" s="148">
        <f>100*BF618/$AI618</f>
        <v>0</v>
      </c>
      <c r="BH618" s="145">
        <f>IF(BG618&gt;$AI$8,1,0)</f>
        <v>0</v>
      </c>
      <c r="BI618" s="148">
        <f>IF($R618=BF$17,BG618,0)</f>
        <v>0</v>
      </c>
      <c r="BJ618" s="145">
        <v>0</v>
      </c>
      <c r="BK618" s="148">
        <f>100*BJ618/$AI618</f>
        <v>0</v>
      </c>
      <c r="BL618" s="145">
        <f>IF(BK618&gt;$AI$8,1,0)</f>
        <v>0</v>
      </c>
      <c r="BM618" s="148">
        <f>IF($R618=BJ$17,BK618,0)</f>
        <v>0</v>
      </c>
      <c r="BN618" s="145">
        <v>0</v>
      </c>
      <c r="BO618" s="148">
        <f>100*BN618/$AI618</f>
        <v>0</v>
      </c>
      <c r="BP618" s="145">
        <f>IF(BO618&gt;$AI$8,1,0)</f>
        <v>0</v>
      </c>
      <c r="BQ618" s="148">
        <f>IF($R618=BN$17,BO618,0)</f>
        <v>0</v>
      </c>
      <c r="BR618" s="145">
        <v>0</v>
      </c>
      <c r="BS618" s="148">
        <f>100*BR618/$AI618</f>
        <v>0</v>
      </c>
      <c r="BT618" s="145">
        <f>IF(BS618&gt;$AI$8,1,0)</f>
        <v>0</v>
      </c>
      <c r="BU618" s="148">
        <f>IF($R618=BR$17,BS618,0)</f>
        <v>0</v>
      </c>
      <c r="BV618" s="145">
        <v>0</v>
      </c>
      <c r="BW618" s="148">
        <f>100*BV618/$AI618</f>
        <v>0</v>
      </c>
      <c r="BX618" s="145">
        <f>IF(BW618&gt;$AI$8,1,0)</f>
        <v>0</v>
      </c>
      <c r="BY618" s="148">
        <f>IF($R618=BV$17,BW618,0)</f>
        <v>0</v>
      </c>
      <c r="BZ618" s="145">
        <v>0</v>
      </c>
      <c r="CA618" s="148">
        <f>100*BZ618/$AI618</f>
        <v>0</v>
      </c>
      <c r="CB618" s="145">
        <f>IF(CA618&gt;$AI$8,1,0)</f>
        <v>0</v>
      </c>
      <c r="CC618" s="148">
        <f>IF($R618=BZ$17,CA618,0)</f>
        <v>0</v>
      </c>
      <c r="CD618" s="145">
        <v>0</v>
      </c>
      <c r="CE618" s="148">
        <f>100*CD618/$AI618</f>
        <v>0</v>
      </c>
      <c r="CF618" s="145">
        <f>IF(CE618&gt;$AI$8,1,0)</f>
        <v>0</v>
      </c>
      <c r="CG618" s="148">
        <f>IF($R618=CD$17,CE618,0)</f>
        <v>0</v>
      </c>
      <c r="CH618" s="145">
        <v>0</v>
      </c>
      <c r="CI618" s="148">
        <f>100*CH618/$AI618</f>
        <v>0</v>
      </c>
      <c r="CJ618" s="145">
        <f>IF(CI618&gt;$AI$8,1,0)</f>
        <v>0</v>
      </c>
      <c r="CK618" s="148">
        <f>IF($R618=CH$17,CI618,0)</f>
        <v>0</v>
      </c>
      <c r="CL618" s="145">
        <v>1040</v>
      </c>
      <c r="CM618" s="145">
        <v>0</v>
      </c>
      <c r="CN618" s="149"/>
    </row>
    <row r="619" ht="19.95" customHeight="1">
      <c r="A619" t="s" s="179">
        <v>3628</v>
      </c>
      <c r="B619" t="s" s="180">
        <v>197</v>
      </c>
      <c r="C619" t="s" s="180">
        <v>2323</v>
      </c>
      <c r="D619" t="s" s="181">
        <v>200</v>
      </c>
      <c r="E619" t="s" s="182">
        <v>79</v>
      </c>
      <c r="F619" t="s" s="130">
        <v>46</v>
      </c>
      <c r="G619" t="s" s="130">
        <v>1041</v>
      </c>
      <c r="H619" t="s" s="130">
        <v>3629</v>
      </c>
      <c r="I619" t="s" s="130">
        <v>49</v>
      </c>
      <c r="J619" t="s" s="130">
        <v>1762</v>
      </c>
      <c r="K619" t="s" s="183">
        <f>_xlfn.IFS(Q619=0,O619,T619=1,R619,U619=1,AA619)</f>
        <v>29</v>
      </c>
      <c r="L619" s="189">
        <f>_xlfn.IFS(Q619=0,P619,T619=1,S619,U619=1,AB619)</f>
        <v>48.5475567903252</v>
      </c>
      <c r="M619" t="s" s="130">
        <f>IF(O619="Lab","over","under")</f>
        <v>3307</v>
      </c>
      <c r="N619" s="169"/>
      <c r="O619" t="s" s="184">
        <v>29</v>
      </c>
      <c r="P619" s="131">
        <f>AU619</f>
        <v>48.5475567903252</v>
      </c>
      <c r="Q619" s="173">
        <f>T619+U619+V619</f>
        <v>0</v>
      </c>
      <c r="R619" t="s" s="185">
        <v>27</v>
      </c>
      <c r="S619" s="131">
        <f>AO619</f>
        <v>23.4862722667102</v>
      </c>
      <c r="T619" s="169"/>
      <c r="U619" s="169"/>
      <c r="V619" s="169"/>
      <c r="W619" s="169"/>
      <c r="X619" t="s" s="130">
        <f>IF($A619=Y619,"ok","bad")</f>
        <v>2430</v>
      </c>
      <c r="Y619" t="s" s="130">
        <v>3628</v>
      </c>
      <c r="Z619" t="s" s="130">
        <v>2323</v>
      </c>
      <c r="AA619" t="s" s="186">
        <v>2365</v>
      </c>
      <c r="AB619" s="125">
        <f>100*AC619</f>
        <v>15.6827096</v>
      </c>
      <c r="AC619" s="191">
        <v>0.156827096</v>
      </c>
      <c r="AD619" t="s" s="187">
        <v>28</v>
      </c>
      <c r="AE619" s="125">
        <v>6.132538</v>
      </c>
      <c r="AF619" s="191">
        <v>0.06132538</v>
      </c>
      <c r="AG619" s="169"/>
      <c r="AH619" s="173">
        <v>79918</v>
      </c>
      <c r="AI619" s="173">
        <v>48952</v>
      </c>
      <c r="AJ619" s="173">
        <v>109</v>
      </c>
      <c r="AK619" s="173">
        <v>12268</v>
      </c>
      <c r="AL619" s="173">
        <v>11497</v>
      </c>
      <c r="AM619" s="175">
        <f>100*AL619/$AI619</f>
        <v>23.4862722667102</v>
      </c>
      <c r="AN619" s="173">
        <f>IF(AM619&gt;$AI$8,1,0)</f>
        <v>0</v>
      </c>
      <c r="AO619" s="175">
        <f>IF($R619=AL$17,AM619,0)</f>
        <v>23.4862722667102</v>
      </c>
      <c r="AP619" s="173">
        <v>3002</v>
      </c>
      <c r="AQ619" s="175">
        <f>100*AP619/$AI619</f>
        <v>6.13253799640464</v>
      </c>
      <c r="AR619" s="173">
        <f>IF(AQ619&gt;$AI$8,1,0)</f>
        <v>0</v>
      </c>
      <c r="AS619" s="175">
        <f>IF($R619=AP$17,AQ619,0)</f>
        <v>0</v>
      </c>
      <c r="AT619" s="173">
        <v>23765</v>
      </c>
      <c r="AU619" s="175">
        <f>100*AT619/$AI619</f>
        <v>48.5475567903252</v>
      </c>
      <c r="AV619" s="173">
        <f>IF(AU619&gt;$AI$8,1,0)</f>
        <v>0</v>
      </c>
      <c r="AW619" s="175">
        <f>IF($R619=AT$17,AU619,0)</f>
        <v>0</v>
      </c>
      <c r="AX619" s="173">
        <v>7677</v>
      </c>
      <c r="AY619" s="175">
        <f>100*AX619/$AI619</f>
        <v>15.6827095930708</v>
      </c>
      <c r="AZ619" s="173">
        <f>IF(AY619&gt;$AI$8,1,0)</f>
        <v>0</v>
      </c>
      <c r="BA619" s="175">
        <f>IF($R619=AX$17,AY619,0)</f>
        <v>0</v>
      </c>
      <c r="BB619" s="173">
        <v>2403</v>
      </c>
      <c r="BC619" s="175">
        <f>100*BB619/$AI619</f>
        <v>4.90889034155908</v>
      </c>
      <c r="BD619" s="173">
        <f>IF(BC619&gt;$AI$8,1,0)</f>
        <v>0</v>
      </c>
      <c r="BE619" s="175">
        <f>IF($R619=BB$17,BC619,0)</f>
        <v>0</v>
      </c>
      <c r="BF619" s="173">
        <v>0</v>
      </c>
      <c r="BG619" s="175">
        <f>100*BF619/$AI619</f>
        <v>0</v>
      </c>
      <c r="BH619" s="173">
        <f>IF(BG619&gt;$AI$8,1,0)</f>
        <v>0</v>
      </c>
      <c r="BI619" s="175">
        <f>IF($R619=BF$17,BG619,0)</f>
        <v>0</v>
      </c>
      <c r="BJ619" s="173">
        <v>0</v>
      </c>
      <c r="BK619" s="175">
        <f>100*BJ619/$AI619</f>
        <v>0</v>
      </c>
      <c r="BL619" s="173">
        <f>IF(BK619&gt;$AI$8,1,0)</f>
        <v>0</v>
      </c>
      <c r="BM619" s="175">
        <f>IF($R619=BJ$17,BK619,0)</f>
        <v>0</v>
      </c>
      <c r="BN619" s="173">
        <v>0</v>
      </c>
      <c r="BO619" s="175">
        <f>100*BN619/$AI619</f>
        <v>0</v>
      </c>
      <c r="BP619" s="173">
        <f>IF(BO619&gt;$AI$8,1,0)</f>
        <v>0</v>
      </c>
      <c r="BQ619" s="175">
        <f>IF($R619=BN$17,BO619,0)</f>
        <v>0</v>
      </c>
      <c r="BR619" s="173">
        <v>0</v>
      </c>
      <c r="BS619" s="175">
        <f>100*BR619/$AI619</f>
        <v>0</v>
      </c>
      <c r="BT619" s="173">
        <f>IF(BS619&gt;$AI$8,1,0)</f>
        <v>0</v>
      </c>
      <c r="BU619" s="175">
        <f>IF($R619=BR$17,BS619,0)</f>
        <v>0</v>
      </c>
      <c r="BV619" s="173">
        <v>0</v>
      </c>
      <c r="BW619" s="175">
        <f>100*BV619/$AI619</f>
        <v>0</v>
      </c>
      <c r="BX619" s="173">
        <f>IF(BW619&gt;$AI$8,1,0)</f>
        <v>0</v>
      </c>
      <c r="BY619" s="175">
        <f>IF($R619=BV$17,BW619,0)</f>
        <v>0</v>
      </c>
      <c r="BZ619" s="173">
        <v>0</v>
      </c>
      <c r="CA619" s="175">
        <f>100*BZ619/$AI619</f>
        <v>0</v>
      </c>
      <c r="CB619" s="173">
        <f>IF(CA619&gt;$AI$8,1,0)</f>
        <v>0</v>
      </c>
      <c r="CC619" s="175">
        <f>IF($R619=BZ$17,CA619,0)</f>
        <v>0</v>
      </c>
      <c r="CD619" s="173">
        <v>0</v>
      </c>
      <c r="CE619" s="175">
        <f>100*CD619/$AI619</f>
        <v>0</v>
      </c>
      <c r="CF619" s="173">
        <f>IF(CE619&gt;$AI$8,1,0)</f>
        <v>0</v>
      </c>
      <c r="CG619" s="175">
        <f>IF($R619=CD$17,CE619,0)</f>
        <v>0</v>
      </c>
      <c r="CH619" s="173">
        <v>0</v>
      </c>
      <c r="CI619" s="175">
        <f>100*CH619/$AI619</f>
        <v>0</v>
      </c>
      <c r="CJ619" s="173">
        <f>IF(CI619&gt;$AI$8,1,0)</f>
        <v>0</v>
      </c>
      <c r="CK619" s="175">
        <f>IF($R619=CH$17,CI619,0)</f>
        <v>0</v>
      </c>
      <c r="CL619" s="173">
        <v>0</v>
      </c>
      <c r="CM619" s="173">
        <v>0</v>
      </c>
      <c r="CN619" s="176"/>
    </row>
    <row r="620" ht="15.75" customHeight="1">
      <c r="A620" t="s" s="179">
        <v>3630</v>
      </c>
      <c r="B620" t="s" s="180">
        <v>183</v>
      </c>
      <c r="C620" t="s" s="180">
        <v>1584</v>
      </c>
      <c r="D620" t="s" s="181">
        <v>186</v>
      </c>
      <c r="E620" t="s" s="188">
        <v>79</v>
      </c>
      <c r="F620" t="s" s="146">
        <v>46</v>
      </c>
      <c r="G620" t="s" s="146">
        <v>3631</v>
      </c>
      <c r="H620" t="s" s="146">
        <v>3632</v>
      </c>
      <c r="I620" t="s" s="146">
        <v>49</v>
      </c>
      <c r="J620" t="s" s="146">
        <v>1762</v>
      </c>
      <c r="K620" t="s" s="183">
        <f>_xlfn.IFS(Q620=0,O620,T620=1,R620,U620=1,AA620)</f>
        <v>29</v>
      </c>
      <c r="L620" s="189">
        <f>_xlfn.IFS(Q620=0,P620,T620=1,S620,U620=1,AB620)</f>
        <v>41.4259294687839</v>
      </c>
      <c r="M620" t="s" s="146">
        <f>IF(O620="Lab","over","under")</f>
        <v>3307</v>
      </c>
      <c r="N620" s="138"/>
      <c r="O620" t="s" s="184">
        <v>29</v>
      </c>
      <c r="P620" s="147">
        <f>AU620</f>
        <v>41.4259294687839</v>
      </c>
      <c r="Q620" s="145">
        <f>T620+U620+V620</f>
        <v>0</v>
      </c>
      <c r="R620" t="s" s="185">
        <v>27</v>
      </c>
      <c r="S620" s="147">
        <f>AO620</f>
        <v>35.9309567842187</v>
      </c>
      <c r="T620" s="138"/>
      <c r="U620" s="138"/>
      <c r="V620" s="138"/>
      <c r="W620" s="138"/>
      <c r="X620" t="s" s="146">
        <f>IF($A620=Y620,"ok","bad")</f>
        <v>2430</v>
      </c>
      <c r="Y620" t="s" s="146">
        <v>3630</v>
      </c>
      <c r="Z620" t="s" s="146">
        <v>1584</v>
      </c>
      <c r="AA620" t="s" s="186">
        <v>2365</v>
      </c>
      <c r="AB620" s="141">
        <f>100*AC620</f>
        <v>13.5365517</v>
      </c>
      <c r="AC620" s="190">
        <v>0.135365517</v>
      </c>
      <c r="AD620" t="s" s="187">
        <v>28</v>
      </c>
      <c r="AE620" s="141">
        <v>6.1178071</v>
      </c>
      <c r="AF620" s="190">
        <v>0.061178071</v>
      </c>
      <c r="AG620" s="138"/>
      <c r="AH620" s="145">
        <v>71438</v>
      </c>
      <c r="AI620" s="145">
        <v>47043</v>
      </c>
      <c r="AJ620" s="145">
        <v>138</v>
      </c>
      <c r="AK620" s="145">
        <v>2585</v>
      </c>
      <c r="AL620" s="145">
        <v>16903</v>
      </c>
      <c r="AM620" s="148">
        <f>100*AL620/$AI620</f>
        <v>35.9309567842187</v>
      </c>
      <c r="AN620" s="145">
        <f>IF(AM620&gt;$AI$8,1,0)</f>
        <v>0</v>
      </c>
      <c r="AO620" s="148">
        <f>IF($R620=AL$17,AM620,0)</f>
        <v>35.9309567842187</v>
      </c>
      <c r="AP620" s="145">
        <v>2878</v>
      </c>
      <c r="AQ620" s="148">
        <f>100*AP620/$AI620</f>
        <v>6.11780711264163</v>
      </c>
      <c r="AR620" s="145">
        <f>IF(AQ620&gt;$AI$8,1,0)</f>
        <v>0</v>
      </c>
      <c r="AS620" s="148">
        <f>IF($R620=AP$17,AQ620,0)</f>
        <v>0</v>
      </c>
      <c r="AT620" s="145">
        <v>19488</v>
      </c>
      <c r="AU620" s="148">
        <f>100*AT620/$AI620</f>
        <v>41.4259294687839</v>
      </c>
      <c r="AV620" s="145">
        <f>IF(AU620&gt;$AI$8,1,0)</f>
        <v>0</v>
      </c>
      <c r="AW620" s="148">
        <f>IF($R620=AT$17,AU620,0)</f>
        <v>0</v>
      </c>
      <c r="AX620" s="145">
        <v>6368</v>
      </c>
      <c r="AY620" s="148">
        <f>100*AX620/$AI620</f>
        <v>13.5365516654975</v>
      </c>
      <c r="AZ620" s="145">
        <f>IF(AY620&gt;$AI$8,1,0)</f>
        <v>0</v>
      </c>
      <c r="BA620" s="148">
        <f>IF($R620=AX$17,AY620,0)</f>
        <v>0</v>
      </c>
      <c r="BB620" s="145">
        <v>1406</v>
      </c>
      <c r="BC620" s="148">
        <f>100*BB620/$AI620</f>
        <v>2.98875496885828</v>
      </c>
      <c r="BD620" s="145">
        <f>IF(BC620&gt;$AI$8,1,0)</f>
        <v>0</v>
      </c>
      <c r="BE620" s="148">
        <f>IF($R620=BB$17,BC620,0)</f>
        <v>0</v>
      </c>
      <c r="BF620" s="145">
        <v>0</v>
      </c>
      <c r="BG620" s="148">
        <f>100*BF620/$AI620</f>
        <v>0</v>
      </c>
      <c r="BH620" s="145">
        <f>IF(BG620&gt;$AI$8,1,0)</f>
        <v>0</v>
      </c>
      <c r="BI620" s="148">
        <f>IF($R620=BF$17,BG620,0)</f>
        <v>0</v>
      </c>
      <c r="BJ620" s="145">
        <v>0</v>
      </c>
      <c r="BK620" s="148">
        <f>100*BJ620/$AI620</f>
        <v>0</v>
      </c>
      <c r="BL620" s="145">
        <f>IF(BK620&gt;$AI$8,1,0)</f>
        <v>0</v>
      </c>
      <c r="BM620" s="148">
        <f>IF($R620=BJ$17,BK620,0)</f>
        <v>0</v>
      </c>
      <c r="BN620" s="145">
        <v>0</v>
      </c>
      <c r="BO620" s="148">
        <f>100*BN620/$AI620</f>
        <v>0</v>
      </c>
      <c r="BP620" s="145">
        <f>IF(BO620&gt;$AI$8,1,0)</f>
        <v>0</v>
      </c>
      <c r="BQ620" s="148">
        <f>IF($R620=BN$17,BO620,0)</f>
        <v>0</v>
      </c>
      <c r="BR620" s="145">
        <v>0</v>
      </c>
      <c r="BS620" s="148">
        <f>100*BR620/$AI620</f>
        <v>0</v>
      </c>
      <c r="BT620" s="145">
        <f>IF(BS620&gt;$AI$8,1,0)</f>
        <v>0</v>
      </c>
      <c r="BU620" s="148">
        <f>IF($R620=BR$17,BS620,0)</f>
        <v>0</v>
      </c>
      <c r="BV620" s="145">
        <v>0</v>
      </c>
      <c r="BW620" s="148">
        <f>100*BV620/$AI620</f>
        <v>0</v>
      </c>
      <c r="BX620" s="145">
        <f>IF(BW620&gt;$AI$8,1,0)</f>
        <v>0</v>
      </c>
      <c r="BY620" s="148">
        <f>IF($R620=BV$17,BW620,0)</f>
        <v>0</v>
      </c>
      <c r="BZ620" s="145">
        <v>0</v>
      </c>
      <c r="CA620" s="148">
        <f>100*BZ620/$AI620</f>
        <v>0</v>
      </c>
      <c r="CB620" s="145">
        <f>IF(CA620&gt;$AI$8,1,0)</f>
        <v>0</v>
      </c>
      <c r="CC620" s="148">
        <f>IF($R620=BZ$17,CA620,0)</f>
        <v>0</v>
      </c>
      <c r="CD620" s="145">
        <v>0</v>
      </c>
      <c r="CE620" s="148">
        <f>100*CD620/$AI620</f>
        <v>0</v>
      </c>
      <c r="CF620" s="145">
        <f>IF(CE620&gt;$AI$8,1,0)</f>
        <v>0</v>
      </c>
      <c r="CG620" s="148">
        <f>IF($R620=CD$17,CE620,0)</f>
        <v>0</v>
      </c>
      <c r="CH620" s="145">
        <v>0</v>
      </c>
      <c r="CI620" s="148">
        <f>100*CH620/$AI620</f>
        <v>0</v>
      </c>
      <c r="CJ620" s="145">
        <f>IF(CI620&gt;$AI$8,1,0)</f>
        <v>0</v>
      </c>
      <c r="CK620" s="148">
        <f>IF($R620=CH$17,CI620,0)</f>
        <v>0</v>
      </c>
      <c r="CL620" s="145">
        <v>746</v>
      </c>
      <c r="CM620" s="145">
        <v>0</v>
      </c>
      <c r="CN620" s="149"/>
    </row>
    <row r="621" ht="15.75" customHeight="1">
      <c r="A621" t="s" s="179">
        <v>3633</v>
      </c>
      <c r="B621" t="s" s="180">
        <v>75</v>
      </c>
      <c r="C621" t="s" s="180">
        <v>625</v>
      </c>
      <c r="D621" t="s" s="181">
        <v>78</v>
      </c>
      <c r="E621" t="s" s="182">
        <v>79</v>
      </c>
      <c r="F621" t="s" s="130">
        <v>46</v>
      </c>
      <c r="G621" t="s" s="130">
        <v>315</v>
      </c>
      <c r="H621" t="s" s="130">
        <v>3634</v>
      </c>
      <c r="I621" t="s" s="130">
        <v>64</v>
      </c>
      <c r="J621" t="s" s="130">
        <v>1762</v>
      </c>
      <c r="K621" t="s" s="183">
        <f>_xlfn.IFS(Q621=0,O621,T621=1,R621,U621=1,AA621)</f>
        <v>29</v>
      </c>
      <c r="L621" s="189">
        <f>_xlfn.IFS(Q621=0,P621,T621=1,S621,U621=1,AB621)</f>
        <v>49.1654956012859</v>
      </c>
      <c r="M621" t="s" s="130">
        <f>IF(O621="Lab","over","under")</f>
        <v>3307</v>
      </c>
      <c r="N621" s="169"/>
      <c r="O621" t="s" s="184">
        <v>29</v>
      </c>
      <c r="P621" s="131">
        <f>AU621</f>
        <v>49.1654956012859</v>
      </c>
      <c r="Q621" s="173">
        <f>T621+U621+V621</f>
        <v>0</v>
      </c>
      <c r="R621" t="s" s="185">
        <v>27</v>
      </c>
      <c r="S621" s="131">
        <f>AO621</f>
        <v>25.7339211119025</v>
      </c>
      <c r="T621" s="169"/>
      <c r="U621" s="169"/>
      <c r="V621" s="169"/>
      <c r="W621" s="169"/>
      <c r="X621" t="s" s="130">
        <f>IF($A621=Y621,"ok","bad")</f>
        <v>2430</v>
      </c>
      <c r="Y621" t="s" s="130">
        <v>3633</v>
      </c>
      <c r="Z621" t="s" s="130">
        <v>625</v>
      </c>
      <c r="AA621" t="s" s="186">
        <v>2365</v>
      </c>
      <c r="AB621" s="125">
        <f>100*AC621</f>
        <v>15.1288814</v>
      </c>
      <c r="AC621" s="191">
        <v>0.151288814</v>
      </c>
      <c r="AD621" t="s" s="187">
        <v>28</v>
      </c>
      <c r="AE621" s="125">
        <v>6.1119988</v>
      </c>
      <c r="AF621" s="191">
        <v>0.061119988</v>
      </c>
      <c r="AG621" s="169"/>
      <c r="AH621" s="173">
        <v>78374</v>
      </c>
      <c r="AI621" s="173">
        <v>51947</v>
      </c>
      <c r="AJ621" s="173">
        <v>146</v>
      </c>
      <c r="AK621" s="173">
        <v>12172</v>
      </c>
      <c r="AL621" s="173">
        <v>13368</v>
      </c>
      <c r="AM621" s="175">
        <f>100*AL621/$AI621</f>
        <v>25.7339211119025</v>
      </c>
      <c r="AN621" s="173">
        <f>IF(AM621&gt;$AI$8,1,0)</f>
        <v>0</v>
      </c>
      <c r="AO621" s="175">
        <f>IF($R621=AL$17,AM621,0)</f>
        <v>25.7339211119025</v>
      </c>
      <c r="AP621" s="173">
        <v>3175</v>
      </c>
      <c r="AQ621" s="175">
        <f>100*AP621/$AI621</f>
        <v>6.11199876797505</v>
      </c>
      <c r="AR621" s="173">
        <f>IF(AQ621&gt;$AI$8,1,0)</f>
        <v>0</v>
      </c>
      <c r="AS621" s="175">
        <f>IF($R621=AP$17,AQ621,0)</f>
        <v>0</v>
      </c>
      <c r="AT621" s="173">
        <v>25540</v>
      </c>
      <c r="AU621" s="175">
        <f>100*AT621/$AI621</f>
        <v>49.1654956012859</v>
      </c>
      <c r="AV621" s="173">
        <f>IF(AU621&gt;$AI$8,1,0)</f>
        <v>0</v>
      </c>
      <c r="AW621" s="175">
        <f>IF($R621=AT$17,AU621,0)</f>
        <v>0</v>
      </c>
      <c r="AX621" s="173">
        <v>7859</v>
      </c>
      <c r="AY621" s="175">
        <f>100*AX621/$AI621</f>
        <v>15.1288813598475</v>
      </c>
      <c r="AZ621" s="173">
        <f>IF(AY621&gt;$AI$8,1,0)</f>
        <v>0</v>
      </c>
      <c r="BA621" s="175">
        <f>IF($R621=AX$17,AY621,0)</f>
        <v>0</v>
      </c>
      <c r="BB621" s="173">
        <v>1815</v>
      </c>
      <c r="BC621" s="175">
        <f>100*BB621/$AI621</f>
        <v>3.49394575240149</v>
      </c>
      <c r="BD621" s="173">
        <f>IF(BC621&gt;$AI$8,1,0)</f>
        <v>0</v>
      </c>
      <c r="BE621" s="175">
        <f>IF($R621=BB$17,BC621,0)</f>
        <v>0</v>
      </c>
      <c r="BF621" s="173">
        <v>0</v>
      </c>
      <c r="BG621" s="175">
        <f>100*BF621/$AI621</f>
        <v>0</v>
      </c>
      <c r="BH621" s="173">
        <f>IF(BG621&gt;$AI$8,1,0)</f>
        <v>0</v>
      </c>
      <c r="BI621" s="175">
        <f>IF($R621=BF$17,BG621,0)</f>
        <v>0</v>
      </c>
      <c r="BJ621" s="173">
        <v>0</v>
      </c>
      <c r="BK621" s="175">
        <f>100*BJ621/$AI621</f>
        <v>0</v>
      </c>
      <c r="BL621" s="173">
        <f>IF(BK621&gt;$AI$8,1,0)</f>
        <v>0</v>
      </c>
      <c r="BM621" s="175">
        <f>IF($R621=BJ$17,BK621,0)</f>
        <v>0</v>
      </c>
      <c r="BN621" s="173">
        <v>0</v>
      </c>
      <c r="BO621" s="175">
        <f>100*BN621/$AI621</f>
        <v>0</v>
      </c>
      <c r="BP621" s="173">
        <f>IF(BO621&gt;$AI$8,1,0)</f>
        <v>0</v>
      </c>
      <c r="BQ621" s="175">
        <f>IF($R621=BN$17,BO621,0)</f>
        <v>0</v>
      </c>
      <c r="BR621" s="173">
        <v>0</v>
      </c>
      <c r="BS621" s="175">
        <f>100*BR621/$AI621</f>
        <v>0</v>
      </c>
      <c r="BT621" s="173">
        <f>IF(BS621&gt;$AI$8,1,0)</f>
        <v>0</v>
      </c>
      <c r="BU621" s="175">
        <f>IF($R621=BR$17,BS621,0)</f>
        <v>0</v>
      </c>
      <c r="BV621" s="173">
        <v>0</v>
      </c>
      <c r="BW621" s="175">
        <f>100*BV621/$AI621</f>
        <v>0</v>
      </c>
      <c r="BX621" s="173">
        <f>IF(BW621&gt;$AI$8,1,0)</f>
        <v>0</v>
      </c>
      <c r="BY621" s="175">
        <f>IF($R621=BV$17,BW621,0)</f>
        <v>0</v>
      </c>
      <c r="BZ621" s="173">
        <v>0</v>
      </c>
      <c r="CA621" s="175">
        <f>100*BZ621/$AI621</f>
        <v>0</v>
      </c>
      <c r="CB621" s="173">
        <f>IF(CA621&gt;$AI$8,1,0)</f>
        <v>0</v>
      </c>
      <c r="CC621" s="175">
        <f>IF($R621=BZ$17,CA621,0)</f>
        <v>0</v>
      </c>
      <c r="CD621" s="173">
        <v>0</v>
      </c>
      <c r="CE621" s="175">
        <f>100*CD621/$AI621</f>
        <v>0</v>
      </c>
      <c r="CF621" s="173">
        <f>IF(CE621&gt;$AI$8,1,0)</f>
        <v>0</v>
      </c>
      <c r="CG621" s="175">
        <f>IF($R621=CD$17,CE621,0)</f>
        <v>0</v>
      </c>
      <c r="CH621" s="173">
        <v>0</v>
      </c>
      <c r="CI621" s="175">
        <f>100*CH621/$AI621</f>
        <v>0</v>
      </c>
      <c r="CJ621" s="173">
        <f>IF(CI621&gt;$AI$8,1,0)</f>
        <v>0</v>
      </c>
      <c r="CK621" s="175">
        <f>IF($R621=CH$17,CI621,0)</f>
        <v>0</v>
      </c>
      <c r="CL621" s="173">
        <v>755</v>
      </c>
      <c r="CM621" s="173">
        <v>0</v>
      </c>
      <c r="CN621" s="176"/>
    </row>
    <row r="622" ht="15.75" customHeight="1">
      <c r="A622" t="s" s="179">
        <v>3635</v>
      </c>
      <c r="B622" t="s" s="180">
        <v>58</v>
      </c>
      <c r="C622" t="s" s="180">
        <v>3636</v>
      </c>
      <c r="D622" t="s" s="181">
        <v>60</v>
      </c>
      <c r="E622" t="s" s="188">
        <v>60</v>
      </c>
      <c r="F622" t="s" s="146">
        <v>46</v>
      </c>
      <c r="G622" t="s" s="146">
        <v>108</v>
      </c>
      <c r="H622" t="s" s="146">
        <v>3637</v>
      </c>
      <c r="I622" t="s" s="146">
        <v>49</v>
      </c>
      <c r="J622" t="s" s="146">
        <v>1567</v>
      </c>
      <c r="K622" t="s" s="183">
        <f>_xlfn.IFS(Q622=0,O622,T622=1,R622,U622=1,AA622)</f>
        <v>29</v>
      </c>
      <c r="L622" s="189">
        <f>_xlfn.IFS(Q622=0,P622,T622=1,S622,U622=1,AB622)</f>
        <v>37.7871649741968</v>
      </c>
      <c r="M622" t="s" s="146">
        <f>IF(O622="Lab","over","under")</f>
        <v>3307</v>
      </c>
      <c r="N622" s="138"/>
      <c r="O622" t="s" s="184">
        <v>29</v>
      </c>
      <c r="P622" s="147">
        <f>AU622</f>
        <v>37.7871649741968</v>
      </c>
      <c r="Q622" s="145">
        <f>T622+U622+V622</f>
        <v>0</v>
      </c>
      <c r="R622" t="s" s="185">
        <v>32</v>
      </c>
      <c r="S622" s="147">
        <f>BI622</f>
        <v>33.2924088563343</v>
      </c>
      <c r="T622" s="138"/>
      <c r="U622" s="138"/>
      <c r="V622" s="138"/>
      <c r="W622" s="138"/>
      <c r="X622" t="s" s="146">
        <f>IF($A622=Y622,"ok","bad")</f>
        <v>2430</v>
      </c>
      <c r="Y622" t="s" s="146">
        <v>3635</v>
      </c>
      <c r="Z622" t="s" s="146">
        <v>3636</v>
      </c>
      <c r="AA622" t="s" s="186">
        <v>28</v>
      </c>
      <c r="AB622" s="141">
        <f>100*AC622</f>
        <v>12.9973364</v>
      </c>
      <c r="AC622" s="190">
        <v>0.129973364</v>
      </c>
      <c r="AD622" t="s" s="187">
        <v>2365</v>
      </c>
      <c r="AE622" s="141">
        <v>6.1053771</v>
      </c>
      <c r="AF622" s="190">
        <v>0.061053771</v>
      </c>
      <c r="AG622" s="138"/>
      <c r="AH622" s="145">
        <v>77927</v>
      </c>
      <c r="AI622" s="145">
        <v>48056</v>
      </c>
      <c r="AJ622" s="145">
        <v>168</v>
      </c>
      <c r="AK622" s="145">
        <v>2160</v>
      </c>
      <c r="AL622" s="145">
        <v>2502</v>
      </c>
      <c r="AM622" s="148">
        <f>100*AL622/$AI622</f>
        <v>5.20642583652406</v>
      </c>
      <c r="AN622" s="145">
        <f>IF(AM622&gt;$AI$8,1,0)</f>
        <v>0</v>
      </c>
      <c r="AO622" s="148">
        <f>IF($R622=AL$17,AM622,0)</f>
        <v>0</v>
      </c>
      <c r="AP622" s="145">
        <v>6246</v>
      </c>
      <c r="AQ622" s="148">
        <f>100*AP622/$AI622</f>
        <v>12.997336440819</v>
      </c>
      <c r="AR622" s="145">
        <f>IF(AQ622&gt;$AI$8,1,0)</f>
        <v>0</v>
      </c>
      <c r="AS622" s="148">
        <f>IF($R622=AP$17,AQ622,0)</f>
        <v>0</v>
      </c>
      <c r="AT622" s="145">
        <v>18159</v>
      </c>
      <c r="AU622" s="148">
        <f>100*AT622/$AI622</f>
        <v>37.7871649741968</v>
      </c>
      <c r="AV622" s="145">
        <f>IF(AU622&gt;$AI$8,1,0)</f>
        <v>0</v>
      </c>
      <c r="AW622" s="148">
        <f>IF($R622=AT$17,AU622,0)</f>
        <v>0</v>
      </c>
      <c r="AX622" s="145">
        <v>2934</v>
      </c>
      <c r="AY622" s="148">
        <f>100*AX622/$AI622</f>
        <v>6.10537706009655</v>
      </c>
      <c r="AZ622" s="145">
        <f>IF(AY622&gt;$AI$8,1,0)</f>
        <v>0</v>
      </c>
      <c r="BA622" s="148">
        <f>IF($R622=AX$17,AY622,0)</f>
        <v>0</v>
      </c>
      <c r="BB622" s="145">
        <v>2038</v>
      </c>
      <c r="BC622" s="148">
        <f>100*BB622/$AI622</f>
        <v>4.24088563342767</v>
      </c>
      <c r="BD622" s="145">
        <f>IF(BC622&gt;$AI$8,1,0)</f>
        <v>0</v>
      </c>
      <c r="BE622" s="148">
        <f>IF($R622=BB$17,BC622,0)</f>
        <v>0</v>
      </c>
      <c r="BF622" s="145">
        <v>15999</v>
      </c>
      <c r="BG622" s="148">
        <f>100*BF622/$AI622</f>
        <v>33.2924088563343</v>
      </c>
      <c r="BH622" s="145">
        <f>IF(BG622&gt;$AI$8,1,0)</f>
        <v>0</v>
      </c>
      <c r="BI622" s="148">
        <f>IF($R622=BF$17,BG622,0)</f>
        <v>33.2924088563343</v>
      </c>
      <c r="BJ622" s="145">
        <v>0</v>
      </c>
      <c r="BK622" s="148">
        <f>100*BJ622/$AI622</f>
        <v>0</v>
      </c>
      <c r="BL622" s="145">
        <f>IF(BK622&gt;$AI$8,1,0)</f>
        <v>0</v>
      </c>
      <c r="BM622" s="148">
        <f>IF($R622=BJ$17,BK622,0)</f>
        <v>0</v>
      </c>
      <c r="BN622" s="145">
        <v>0</v>
      </c>
      <c r="BO622" s="148">
        <f>100*BN622/$AI622</f>
        <v>0</v>
      </c>
      <c r="BP622" s="145">
        <f>IF(BO622&gt;$AI$8,1,0)</f>
        <v>0</v>
      </c>
      <c r="BQ622" s="148">
        <f>IF($R622=BN$17,BO622,0)</f>
        <v>0</v>
      </c>
      <c r="BR622" s="145">
        <v>0</v>
      </c>
      <c r="BS622" s="148">
        <f>100*BR622/$AI622</f>
        <v>0</v>
      </c>
      <c r="BT622" s="145">
        <f>IF(BS622&gt;$AI$8,1,0)</f>
        <v>0</v>
      </c>
      <c r="BU622" s="148">
        <f>IF($R622=BR$17,BS622,0)</f>
        <v>0</v>
      </c>
      <c r="BV622" s="145">
        <v>0</v>
      </c>
      <c r="BW622" s="148">
        <f>100*BV622/$AI622</f>
        <v>0</v>
      </c>
      <c r="BX622" s="145">
        <f>IF(BW622&gt;$AI$8,1,0)</f>
        <v>0</v>
      </c>
      <c r="BY622" s="148">
        <f>IF($R622=BV$17,BW622,0)</f>
        <v>0</v>
      </c>
      <c r="BZ622" s="145">
        <v>0</v>
      </c>
      <c r="CA622" s="148">
        <f>100*BZ622/$AI622</f>
        <v>0</v>
      </c>
      <c r="CB622" s="145">
        <f>IF(CA622&gt;$AI$8,1,0)</f>
        <v>0</v>
      </c>
      <c r="CC622" s="148">
        <f>IF($R622=BZ$17,CA622,0)</f>
        <v>0</v>
      </c>
      <c r="CD622" s="145">
        <v>0</v>
      </c>
      <c r="CE622" s="148">
        <f>100*CD622/$AI622</f>
        <v>0</v>
      </c>
      <c r="CF622" s="145">
        <f>IF(CE622&gt;$AI$8,1,0)</f>
        <v>0</v>
      </c>
      <c r="CG622" s="148">
        <f>IF($R622=CD$17,CE622,0)</f>
        <v>0</v>
      </c>
      <c r="CH622" s="196">
        <v>0</v>
      </c>
      <c r="CI622" s="148">
        <f>100*CH622/$AI622</f>
        <v>0</v>
      </c>
      <c r="CJ622" s="145">
        <f>IF(CI622&gt;$AI$8,1,0)</f>
        <v>0</v>
      </c>
      <c r="CK622" s="148">
        <f>IF($R622=CH$17,CI622,0)</f>
        <v>0</v>
      </c>
      <c r="CL622" s="145">
        <v>0</v>
      </c>
      <c r="CM622" s="145">
        <v>0</v>
      </c>
      <c r="CN622" s="149"/>
    </row>
    <row r="623" ht="15.75" customHeight="1">
      <c r="A623" t="s" s="179">
        <v>3638</v>
      </c>
      <c r="B623" t="s" s="180">
        <v>228</v>
      </c>
      <c r="C623" t="s" s="180">
        <v>3639</v>
      </c>
      <c r="D623" t="s" s="181">
        <v>230</v>
      </c>
      <c r="E623" t="s" s="182">
        <v>230</v>
      </c>
      <c r="F623" t="s" s="130">
        <v>80</v>
      </c>
      <c r="G623" t="s" s="130">
        <v>240</v>
      </c>
      <c r="H623" t="s" s="130">
        <v>241</v>
      </c>
      <c r="I623" t="s" s="130">
        <v>64</v>
      </c>
      <c r="J623" t="s" s="130">
        <v>3611</v>
      </c>
      <c r="K623" t="s" s="183">
        <f>_xlfn.IFS(Q623=0,O623,T623=1,R623,U623=1,AA623)</f>
        <v>36</v>
      </c>
      <c r="L623" s="189">
        <f>_xlfn.IFS(Q623=0,P623,T623=1,S623,U623=1,AB623)</f>
        <v>49.0791198178934</v>
      </c>
      <c r="M623" t="s" s="130">
        <f>IF(O623="Lab","over","under")</f>
        <v>3307</v>
      </c>
      <c r="N623" s="169"/>
      <c r="O623" t="s" s="184">
        <v>36</v>
      </c>
      <c r="P623" s="131">
        <f>BW623</f>
        <v>49.0791198178934</v>
      </c>
      <c r="Q623" s="173">
        <f>T623+U623+V623</f>
        <v>0</v>
      </c>
      <c r="R623" t="s" s="185">
        <v>2390</v>
      </c>
      <c r="S623" s="131">
        <f>CE623</f>
        <v>20.3237451426732</v>
      </c>
      <c r="T623" s="169"/>
      <c r="U623" s="169"/>
      <c r="V623" s="169"/>
      <c r="W623" s="169"/>
      <c r="X623" t="s" s="130">
        <f>IF($A623=Y623,"ok","bad")</f>
        <v>2430</v>
      </c>
      <c r="Y623" t="s" s="130">
        <v>3638</v>
      </c>
      <c r="Z623" t="s" s="130">
        <v>3639</v>
      </c>
      <c r="AA623" t="s" s="186">
        <v>34</v>
      </c>
      <c r="AB623" s="125">
        <f>100*AC623</f>
        <v>15.7710791</v>
      </c>
      <c r="AC623" s="191">
        <v>0.157710791</v>
      </c>
      <c r="AD623" t="s" s="187">
        <v>37</v>
      </c>
      <c r="AE623" s="125">
        <v>6.1001127</v>
      </c>
      <c r="AF623" s="191">
        <v>0.061001127</v>
      </c>
      <c r="AG623" s="169"/>
      <c r="AH623" s="173">
        <v>74749</v>
      </c>
      <c r="AI623" s="173">
        <v>43491</v>
      </c>
      <c r="AJ623" s="173">
        <v>266</v>
      </c>
      <c r="AK623" s="173">
        <v>12506</v>
      </c>
      <c r="AL623" s="173">
        <v>0</v>
      </c>
      <c r="AM623" s="175">
        <f>100*AL623/$AI623</f>
        <v>0</v>
      </c>
      <c r="AN623" s="173">
        <f>IF(AM623&gt;$AI$8,1,0)</f>
        <v>0</v>
      </c>
      <c r="AO623" s="175">
        <f>IF($R623=AL$17,AM623,0)</f>
        <v>0</v>
      </c>
      <c r="AP623" s="173">
        <v>0</v>
      </c>
      <c r="AQ623" s="175">
        <f>100*AP623/$AI623</f>
        <v>0</v>
      </c>
      <c r="AR623" s="173">
        <f>IF(AQ623&gt;$AI$8,1,0)</f>
        <v>0</v>
      </c>
      <c r="AS623" s="175">
        <f>IF($R623=AP$17,AQ623,0)</f>
        <v>0</v>
      </c>
      <c r="AT623" s="173">
        <v>0</v>
      </c>
      <c r="AU623" s="175">
        <f>100*AT623/$AI623</f>
        <v>0</v>
      </c>
      <c r="AV623" s="173">
        <f>IF(AU623&gt;$AI$8,1,0)</f>
        <v>0</v>
      </c>
      <c r="AW623" s="175">
        <f>IF($R623=AT$17,AU623,0)</f>
        <v>0</v>
      </c>
      <c r="AX623" s="173">
        <v>0</v>
      </c>
      <c r="AY623" s="175">
        <f>100*AX623/$AI623</f>
        <v>0</v>
      </c>
      <c r="AZ623" s="173">
        <f>IF(AY623&gt;$AI$8,1,0)</f>
        <v>0</v>
      </c>
      <c r="BA623" s="175">
        <f>IF($R623=AX$17,AY623,0)</f>
        <v>0</v>
      </c>
      <c r="BB623" s="173">
        <v>1577</v>
      </c>
      <c r="BC623" s="175">
        <f>100*BB623/$AI623</f>
        <v>3.6260375709917</v>
      </c>
      <c r="BD623" s="173">
        <f>IF(BC623&gt;$AI$8,1,0)</f>
        <v>0</v>
      </c>
      <c r="BE623" s="175">
        <f>IF($R623=BB$17,BC623,0)</f>
        <v>0</v>
      </c>
      <c r="BF623" s="173">
        <v>0</v>
      </c>
      <c r="BG623" s="175">
        <f>100*BF623/$AI623</f>
        <v>0</v>
      </c>
      <c r="BH623" s="173">
        <f>IF(BG623&gt;$AI$8,1,0)</f>
        <v>0</v>
      </c>
      <c r="BI623" s="175">
        <f>IF($R623=BF$17,BG623,0)</f>
        <v>0</v>
      </c>
      <c r="BJ623" s="173">
        <v>0</v>
      </c>
      <c r="BK623" s="175">
        <f>100*BJ623/$AI623</f>
        <v>0</v>
      </c>
      <c r="BL623" s="173">
        <f>IF(BK623&gt;$AI$8,1,0)</f>
        <v>0</v>
      </c>
      <c r="BM623" s="175">
        <f>IF($R623=BJ$17,BK623,0)</f>
        <v>0</v>
      </c>
      <c r="BN623" s="173">
        <v>6859</v>
      </c>
      <c r="BO623" s="175">
        <f>100*BN623/$AI623</f>
        <v>15.7710790738314</v>
      </c>
      <c r="BP623" s="173">
        <f>IF(BO623&gt;$AI$8,1,0)</f>
        <v>0</v>
      </c>
      <c r="BQ623" s="175">
        <f>IF($R623=BN$17,BO623,0)</f>
        <v>0</v>
      </c>
      <c r="BR623" s="173">
        <v>0</v>
      </c>
      <c r="BS623" s="175">
        <f>100*BR623/$AI623</f>
        <v>0</v>
      </c>
      <c r="BT623" s="173">
        <f>IF(BS623&gt;$AI$8,1,0)</f>
        <v>0</v>
      </c>
      <c r="BU623" s="175">
        <f>IF($R623=BR$17,BS623,0)</f>
        <v>0</v>
      </c>
      <c r="BV623" s="173">
        <v>21345</v>
      </c>
      <c r="BW623" s="175">
        <f>100*BV623/$AI623</f>
        <v>49.0791198178934</v>
      </c>
      <c r="BX623" s="173">
        <f>IF(BW623&gt;$AI$8,1,0)</f>
        <v>0</v>
      </c>
      <c r="BY623" s="175">
        <f>IF($R623=BV$17,BW623,0)</f>
        <v>0</v>
      </c>
      <c r="BZ623" s="173">
        <v>2653</v>
      </c>
      <c r="CA623" s="175">
        <f>100*BZ623/$AI623</f>
        <v>6.10011266698857</v>
      </c>
      <c r="CB623" s="173">
        <f>IF(CA623&gt;$AI$8,1,0)</f>
        <v>0</v>
      </c>
      <c r="CC623" s="175">
        <f>IF($R623=BZ$17,CA623,0)</f>
        <v>0</v>
      </c>
      <c r="CD623" s="173">
        <v>8839</v>
      </c>
      <c r="CE623" s="175">
        <f>100*CD623/$AI623</f>
        <v>20.3237451426732</v>
      </c>
      <c r="CF623" s="173">
        <f>IF(CE623&gt;$AI$8,1,0)</f>
        <v>0</v>
      </c>
      <c r="CG623" s="200">
        <f>IF($R623=CD$17,CE623,0)</f>
        <v>20.3237451426732</v>
      </c>
      <c r="CH623" s="201">
        <v>2218</v>
      </c>
      <c r="CI623" s="202">
        <f>100*CH623/$AI623</f>
        <v>5.09990572762181</v>
      </c>
      <c r="CJ623" s="173">
        <f>IF(CI623&gt;$AI$8,1,0)</f>
        <v>0</v>
      </c>
      <c r="CK623" s="175">
        <f>IF($R623=CH$17,CI623,0)</f>
        <v>5.09990572762181</v>
      </c>
      <c r="CL623" s="173">
        <v>4273</v>
      </c>
      <c r="CM623" s="173">
        <v>0</v>
      </c>
      <c r="CN623" s="176"/>
    </row>
    <row r="624" ht="15.75" customHeight="1">
      <c r="A624" t="s" s="179">
        <v>3640</v>
      </c>
      <c r="B624" t="s" s="180">
        <v>58</v>
      </c>
      <c r="C624" t="s" s="180">
        <v>3641</v>
      </c>
      <c r="D624" t="s" s="181">
        <v>60</v>
      </c>
      <c r="E624" t="s" s="188">
        <v>60</v>
      </c>
      <c r="F624" t="s" s="146">
        <v>61</v>
      </c>
      <c r="G624" t="s" s="146">
        <v>366</v>
      </c>
      <c r="H624" t="s" s="146">
        <v>802</v>
      </c>
      <c r="I624" t="s" s="146">
        <v>49</v>
      </c>
      <c r="J624" t="s" s="146">
        <v>65</v>
      </c>
      <c r="K624" t="s" s="183">
        <f>_xlfn.IFS(Q624=0,O624,T624=1,R624,U624=1,AA624)</f>
        <v>32</v>
      </c>
      <c r="L624" s="189">
        <f>_xlfn.IFS(Q624=0,P624,T624=1,S624,U624=1,AB624)</f>
        <v>40.0123558484349</v>
      </c>
      <c r="M624" t="s" s="146">
        <f>IF(O624="Lab","over","under")</f>
        <v>3307</v>
      </c>
      <c r="N624" s="138"/>
      <c r="O624" t="s" s="184">
        <v>32</v>
      </c>
      <c r="P624" s="147">
        <f>BG624</f>
        <v>40.0123558484349</v>
      </c>
      <c r="Q624" s="145">
        <f>T624+U624+V624</f>
        <v>0</v>
      </c>
      <c r="R624" t="s" s="185">
        <v>28</v>
      </c>
      <c r="S624" s="147">
        <f>AS624</f>
        <v>38.2748146622735</v>
      </c>
      <c r="T624" s="138"/>
      <c r="U624" s="138"/>
      <c r="V624" s="138"/>
      <c r="W624" s="138"/>
      <c r="X624" t="s" s="146">
        <f>IF($A624=Y624,"ok","bad")</f>
        <v>2430</v>
      </c>
      <c r="Y624" t="s" s="146">
        <v>3640</v>
      </c>
      <c r="Z624" t="s" s="146">
        <v>3641</v>
      </c>
      <c r="AA624" t="s" s="186">
        <v>29</v>
      </c>
      <c r="AB624" s="141">
        <f>100*AC624</f>
        <v>6.1830725</v>
      </c>
      <c r="AC624" s="190">
        <v>0.061830725</v>
      </c>
      <c r="AD624" t="s" s="187">
        <v>2365</v>
      </c>
      <c r="AE624" s="141">
        <v>6.0826812</v>
      </c>
      <c r="AF624" s="190">
        <v>0.060826812</v>
      </c>
      <c r="AG624" s="138"/>
      <c r="AH624" s="145">
        <v>74221</v>
      </c>
      <c r="AI624" s="145">
        <v>38848</v>
      </c>
      <c r="AJ624" s="145">
        <v>153</v>
      </c>
      <c r="AK624" s="145">
        <v>675</v>
      </c>
      <c r="AL624" s="145">
        <v>1569</v>
      </c>
      <c r="AM624" s="148">
        <f>100*AL624/$AI624</f>
        <v>4.03881795716639</v>
      </c>
      <c r="AN624" s="145">
        <f>IF(AM624&gt;$AI$8,1,0)</f>
        <v>0</v>
      </c>
      <c r="AO624" s="148">
        <f>IF($R624=AL$17,AM624,0)</f>
        <v>0</v>
      </c>
      <c r="AP624" s="145">
        <v>14869</v>
      </c>
      <c r="AQ624" s="148">
        <f>100*AP624/$AI624</f>
        <v>38.2748146622735</v>
      </c>
      <c r="AR624" s="145">
        <f>IF(AQ624&gt;$AI$8,1,0)</f>
        <v>0</v>
      </c>
      <c r="AS624" s="148">
        <f>IF($R624=AP$17,AQ624,0)</f>
        <v>38.2748146622735</v>
      </c>
      <c r="AT624" s="145">
        <v>2402</v>
      </c>
      <c r="AU624" s="148">
        <f>100*AT624/$AI624</f>
        <v>6.18307248764415</v>
      </c>
      <c r="AV624" s="145">
        <f>IF(AU624&gt;$AI$8,1,0)</f>
        <v>0</v>
      </c>
      <c r="AW624" s="148">
        <f>IF($R624=AT$17,AU624,0)</f>
        <v>0</v>
      </c>
      <c r="AX624" s="145">
        <v>2363</v>
      </c>
      <c r="AY624" s="148">
        <f>100*AX624/$AI624</f>
        <v>6.08268121911038</v>
      </c>
      <c r="AZ624" s="145">
        <f>IF(AY624&gt;$AI$8,1,0)</f>
        <v>0</v>
      </c>
      <c r="BA624" s="148">
        <f>IF($R624=AX$17,AY624,0)</f>
        <v>0</v>
      </c>
      <c r="BB624" s="145">
        <v>0</v>
      </c>
      <c r="BC624" s="148">
        <f>100*BB624/$AI624</f>
        <v>0</v>
      </c>
      <c r="BD624" s="145">
        <f>IF(BC624&gt;$AI$8,1,0)</f>
        <v>0</v>
      </c>
      <c r="BE624" s="148">
        <f>IF($R624=BB$17,BC624,0)</f>
        <v>0</v>
      </c>
      <c r="BF624" s="145">
        <v>15544</v>
      </c>
      <c r="BG624" s="148">
        <f>100*BF624/$AI624</f>
        <v>40.0123558484349</v>
      </c>
      <c r="BH624" s="145">
        <f>IF(BG624&gt;$AI$8,1,0)</f>
        <v>0</v>
      </c>
      <c r="BI624" s="148">
        <f>IF($R624=BF$17,BG624,0)</f>
        <v>0</v>
      </c>
      <c r="BJ624" s="145">
        <v>0</v>
      </c>
      <c r="BK624" s="148">
        <f>100*BJ624/$AI624</f>
        <v>0</v>
      </c>
      <c r="BL624" s="145">
        <f>IF(BK624&gt;$AI$8,1,0)</f>
        <v>0</v>
      </c>
      <c r="BM624" s="148">
        <f>IF($R624=BJ$17,BK624,0)</f>
        <v>0</v>
      </c>
      <c r="BN624" s="145">
        <v>0</v>
      </c>
      <c r="BO624" s="148">
        <f>100*BN624/$AI624</f>
        <v>0</v>
      </c>
      <c r="BP624" s="145">
        <f>IF(BO624&gt;$AI$8,1,0)</f>
        <v>0</v>
      </c>
      <c r="BQ624" s="148">
        <f>IF($R624=BN$17,BO624,0)</f>
        <v>0</v>
      </c>
      <c r="BR624" s="145">
        <v>0</v>
      </c>
      <c r="BS624" s="148">
        <f>100*BR624/$AI624</f>
        <v>0</v>
      </c>
      <c r="BT624" s="145">
        <f>IF(BS624&gt;$AI$8,1,0)</f>
        <v>0</v>
      </c>
      <c r="BU624" s="148">
        <f>IF($R624=BR$17,BS624,0)</f>
        <v>0</v>
      </c>
      <c r="BV624" s="145">
        <v>0</v>
      </c>
      <c r="BW624" s="148">
        <f>100*BV624/$AI624</f>
        <v>0</v>
      </c>
      <c r="BX624" s="145">
        <f>IF(BW624&gt;$AI$8,1,0)</f>
        <v>0</v>
      </c>
      <c r="BY624" s="148">
        <f>IF($R624=BV$17,BW624,0)</f>
        <v>0</v>
      </c>
      <c r="BZ624" s="145">
        <v>0</v>
      </c>
      <c r="CA624" s="148">
        <f>100*BZ624/$AI624</f>
        <v>0</v>
      </c>
      <c r="CB624" s="145">
        <f>IF(CA624&gt;$AI$8,1,0)</f>
        <v>0</v>
      </c>
      <c r="CC624" s="148">
        <f>IF($R624=BZ$17,CA624,0)</f>
        <v>0</v>
      </c>
      <c r="CD624" s="145">
        <v>0</v>
      </c>
      <c r="CE624" s="148">
        <f>100*CD624/$AI624</f>
        <v>0</v>
      </c>
      <c r="CF624" s="145">
        <f>IF(CE624&gt;$AI$8,1,0)</f>
        <v>0</v>
      </c>
      <c r="CG624" s="148">
        <f>IF($R624=CD$17,CE624,0)</f>
        <v>0</v>
      </c>
      <c r="CH624" s="204">
        <v>0</v>
      </c>
      <c r="CI624" s="148">
        <f>100*CH624/$AI624</f>
        <v>0</v>
      </c>
      <c r="CJ624" s="145">
        <f>IF(CI624&gt;$AI$8,1,0)</f>
        <v>0</v>
      </c>
      <c r="CK624" s="148">
        <f>IF($R624=CH$17,CI624,0)</f>
        <v>0</v>
      </c>
      <c r="CL624" s="145">
        <v>1895</v>
      </c>
      <c r="CM624" s="145">
        <v>0</v>
      </c>
      <c r="CN624" s="149"/>
    </row>
    <row r="625" ht="15.75" customHeight="1">
      <c r="A625" t="s" s="179">
        <v>3642</v>
      </c>
      <c r="B625" t="s" s="180">
        <v>75</v>
      </c>
      <c r="C625" t="s" s="180">
        <v>830</v>
      </c>
      <c r="D625" t="s" s="181">
        <v>78</v>
      </c>
      <c r="E625" t="s" s="182">
        <v>79</v>
      </c>
      <c r="F625" t="s" s="130">
        <v>80</v>
      </c>
      <c r="G625" t="s" s="130">
        <v>2655</v>
      </c>
      <c r="H625" t="s" s="130">
        <v>3643</v>
      </c>
      <c r="I625" t="s" s="130">
        <v>49</v>
      </c>
      <c r="J625" t="s" s="130">
        <v>1762</v>
      </c>
      <c r="K625" t="s" s="183">
        <f>O625</f>
        <v>29</v>
      </c>
      <c r="L625" s="189">
        <f>P625</f>
        <v>52.0600811314549</v>
      </c>
      <c r="M625" t="s" s="130">
        <f>IF(O625="Lab","over","under")</f>
        <v>3307</v>
      </c>
      <c r="N625" s="169"/>
      <c r="O625" t="s" s="184">
        <v>29</v>
      </c>
      <c r="P625" s="131">
        <f>AU625</f>
        <v>52.0600811314549</v>
      </c>
      <c r="Q625" s="173">
        <f>T625+U625+V625</f>
        <v>0</v>
      </c>
      <c r="R625" t="s" s="185">
        <v>27</v>
      </c>
      <c r="S625" s="131">
        <f>AO625</f>
        <v>25.2998574717684</v>
      </c>
      <c r="T625" s="169"/>
      <c r="U625" s="169"/>
      <c r="V625" s="169"/>
      <c r="W625" s="169"/>
      <c r="X625" t="s" s="130">
        <f>IF($A625=Y625,"ok","bad")</f>
        <v>2430</v>
      </c>
      <c r="Y625" t="s" s="130">
        <v>3642</v>
      </c>
      <c r="Z625" t="s" s="130">
        <v>830</v>
      </c>
      <c r="AA625" t="s" s="186">
        <v>2365</v>
      </c>
      <c r="AB625" s="125">
        <f>100*AC625</f>
        <v>13.2902094</v>
      </c>
      <c r="AC625" s="191">
        <v>0.132902094</v>
      </c>
      <c r="AD625" t="s" s="187">
        <v>28</v>
      </c>
      <c r="AE625" s="125">
        <v>5.8962833</v>
      </c>
      <c r="AF625" s="191">
        <v>0.058962833</v>
      </c>
      <c r="AG625" s="169"/>
      <c r="AH625" s="173">
        <v>72590</v>
      </c>
      <c r="AI625" s="173">
        <v>45605</v>
      </c>
      <c r="AJ625" s="173">
        <v>159</v>
      </c>
      <c r="AK625" s="173">
        <v>12204</v>
      </c>
      <c r="AL625" s="173">
        <v>11538</v>
      </c>
      <c r="AM625" s="175">
        <f>100*AL625/$AI625</f>
        <v>25.2998574717684</v>
      </c>
      <c r="AN625" s="173">
        <f>IF(AM625&gt;$AI$8,1,0)</f>
        <v>0</v>
      </c>
      <c r="AO625" s="175">
        <f>IF($R625=AL$17,AM625,0)</f>
        <v>25.2998574717684</v>
      </c>
      <c r="AP625" s="173">
        <v>2689</v>
      </c>
      <c r="AQ625" s="175">
        <f>100*AP625/$AI625</f>
        <v>5.89628330226949</v>
      </c>
      <c r="AR625" s="173">
        <f>IF(AQ625&gt;$AI$8,1,0)</f>
        <v>0</v>
      </c>
      <c r="AS625" s="175">
        <f>IF($R625=AP$17,AQ625,0)</f>
        <v>0</v>
      </c>
      <c r="AT625" s="173">
        <v>23742</v>
      </c>
      <c r="AU625" s="175">
        <f>100*AT625/$AI625</f>
        <v>52.0600811314549</v>
      </c>
      <c r="AV625" s="173">
        <f>IF(AU625&gt;$AI$8,1,0)</f>
        <v>1</v>
      </c>
      <c r="AW625" s="175">
        <f>IF($R625=AT$17,AU625,0)</f>
        <v>0</v>
      </c>
      <c r="AX625" s="173">
        <v>6061</v>
      </c>
      <c r="AY625" s="175">
        <f>100*AX625/$AI625</f>
        <v>13.2902094068633</v>
      </c>
      <c r="AZ625" s="173">
        <f>IF(AY625&gt;$AI$8,1,0)</f>
        <v>0</v>
      </c>
      <c r="BA625" s="175">
        <f>IF($R625=AX$17,AY625,0)</f>
        <v>0</v>
      </c>
      <c r="BB625" s="173">
        <v>1421</v>
      </c>
      <c r="BC625" s="175">
        <f>100*BB625/$AI625</f>
        <v>3.11588641596316</v>
      </c>
      <c r="BD625" s="173">
        <f>IF(BC625&gt;$AI$8,1,0)</f>
        <v>0</v>
      </c>
      <c r="BE625" s="175">
        <f>IF($R625=BB$17,BC625,0)</f>
        <v>0</v>
      </c>
      <c r="BF625" s="173">
        <v>0</v>
      </c>
      <c r="BG625" s="175">
        <f>100*BF625/$AI625</f>
        <v>0</v>
      </c>
      <c r="BH625" s="173">
        <f>IF(BG625&gt;$AI$8,1,0)</f>
        <v>0</v>
      </c>
      <c r="BI625" s="175">
        <f>IF($R625=BF$17,BG625,0)</f>
        <v>0</v>
      </c>
      <c r="BJ625" s="173">
        <v>0</v>
      </c>
      <c r="BK625" s="175">
        <f>100*BJ625/$AI625</f>
        <v>0</v>
      </c>
      <c r="BL625" s="173">
        <f>IF(BK625&gt;$AI$8,1,0)</f>
        <v>0</v>
      </c>
      <c r="BM625" s="175">
        <f>IF($R625=BJ$17,BK625,0)</f>
        <v>0</v>
      </c>
      <c r="BN625" s="173">
        <v>0</v>
      </c>
      <c r="BO625" s="175">
        <f>100*BN625/$AI625</f>
        <v>0</v>
      </c>
      <c r="BP625" s="173">
        <f>IF(BO625&gt;$AI$8,1,0)</f>
        <v>0</v>
      </c>
      <c r="BQ625" s="175">
        <f>IF($R625=BN$17,BO625,0)</f>
        <v>0</v>
      </c>
      <c r="BR625" s="173">
        <v>0</v>
      </c>
      <c r="BS625" s="175">
        <f>100*BR625/$AI625</f>
        <v>0</v>
      </c>
      <c r="BT625" s="173">
        <f>IF(BS625&gt;$AI$8,1,0)</f>
        <v>0</v>
      </c>
      <c r="BU625" s="175">
        <f>IF($R625=BR$17,BS625,0)</f>
        <v>0</v>
      </c>
      <c r="BV625" s="173">
        <v>0</v>
      </c>
      <c r="BW625" s="175">
        <f>100*BV625/$AI625</f>
        <v>0</v>
      </c>
      <c r="BX625" s="173">
        <f>IF(BW625&gt;$AI$8,1,0)</f>
        <v>0</v>
      </c>
      <c r="BY625" s="175">
        <f>IF($R625=BV$17,BW625,0)</f>
        <v>0</v>
      </c>
      <c r="BZ625" s="173">
        <v>0</v>
      </c>
      <c r="CA625" s="175">
        <f>100*BZ625/$AI625</f>
        <v>0</v>
      </c>
      <c r="CB625" s="173">
        <f>IF(CA625&gt;$AI$8,1,0)</f>
        <v>0</v>
      </c>
      <c r="CC625" s="175">
        <f>IF($R625=BZ$17,CA625,0)</f>
        <v>0</v>
      </c>
      <c r="CD625" s="173">
        <v>0</v>
      </c>
      <c r="CE625" s="175">
        <f>100*CD625/$AI625</f>
        <v>0</v>
      </c>
      <c r="CF625" s="173">
        <f>IF(CE625&gt;$AI$8,1,0)</f>
        <v>0</v>
      </c>
      <c r="CG625" s="175">
        <f>IF($R625=CD$17,CE625,0)</f>
        <v>0</v>
      </c>
      <c r="CH625" s="173">
        <v>0</v>
      </c>
      <c r="CI625" s="175">
        <f>100*CH625/$AI625</f>
        <v>0</v>
      </c>
      <c r="CJ625" s="173">
        <f>IF(CI625&gt;$AI$8,1,0)</f>
        <v>0</v>
      </c>
      <c r="CK625" s="175">
        <f>IF($R625=CH$17,CI625,0)</f>
        <v>0</v>
      </c>
      <c r="CL625" s="173">
        <v>485</v>
      </c>
      <c r="CM625" s="173">
        <v>0</v>
      </c>
      <c r="CN625" s="176"/>
    </row>
    <row r="626" ht="15.75" customHeight="1">
      <c r="A626" t="s" s="179">
        <v>3644</v>
      </c>
      <c r="B626" t="s" s="180">
        <v>183</v>
      </c>
      <c r="C626" t="s" s="180">
        <v>408</v>
      </c>
      <c r="D626" t="s" s="181">
        <v>186</v>
      </c>
      <c r="E626" t="s" s="188">
        <v>79</v>
      </c>
      <c r="F626" t="s" s="146">
        <v>46</v>
      </c>
      <c r="G626" t="s" s="146">
        <v>393</v>
      </c>
      <c r="H626" t="s" s="146">
        <v>409</v>
      </c>
      <c r="I626" t="s" s="146">
        <v>49</v>
      </c>
      <c r="J626" t="s" s="146">
        <v>56</v>
      </c>
      <c r="K626" t="s" s="183">
        <f>_xlfn.IFS(Q626=0,O626,T626=1,R626,U626=1,AA626)</f>
        <v>27</v>
      </c>
      <c r="L626" s="189">
        <f>_xlfn.IFS(Q626=0,P626,T626=1,S626,U626=1,AB626)</f>
        <v>35.5184792363547</v>
      </c>
      <c r="M626" t="s" s="146">
        <f>IF(O626="Lab","over","under")</f>
        <v>3307</v>
      </c>
      <c r="N626" s="138"/>
      <c r="O626" t="s" s="184">
        <v>27</v>
      </c>
      <c r="P626" s="147">
        <f>AM626</f>
        <v>35.5184792363547</v>
      </c>
      <c r="Q626" s="145">
        <f>T626+U626+V626</f>
        <v>0</v>
      </c>
      <c r="R626" t="s" s="185">
        <v>28</v>
      </c>
      <c r="S626" s="147">
        <f>AS626</f>
        <v>28.0329607571184</v>
      </c>
      <c r="T626" s="138"/>
      <c r="U626" s="138"/>
      <c r="V626" s="138"/>
      <c r="W626" s="138"/>
      <c r="X626" t="s" s="146">
        <f>IF($A626=Y626,"ok","bad")</f>
        <v>2430</v>
      </c>
      <c r="Y626" t="s" s="146">
        <v>3644</v>
      </c>
      <c r="Z626" t="s" s="146">
        <v>408</v>
      </c>
      <c r="AA626" t="s" s="186">
        <v>2365</v>
      </c>
      <c r="AB626" s="141">
        <f>100*AC626</f>
        <v>23.1418781</v>
      </c>
      <c r="AC626" s="190">
        <v>0.231418781</v>
      </c>
      <c r="AD626" t="s" s="187">
        <v>29</v>
      </c>
      <c r="AE626" s="141">
        <v>5.8721547</v>
      </c>
      <c r="AF626" s="190">
        <v>0.058721547</v>
      </c>
      <c r="AG626" s="138"/>
      <c r="AH626" s="145">
        <v>77673</v>
      </c>
      <c r="AI626" s="145">
        <v>49028</v>
      </c>
      <c r="AJ626" s="145">
        <v>167</v>
      </c>
      <c r="AK626" s="145">
        <v>3670</v>
      </c>
      <c r="AL626" s="145">
        <v>17414</v>
      </c>
      <c r="AM626" s="148">
        <f>100*AL626/$AI626</f>
        <v>35.5184792363547</v>
      </c>
      <c r="AN626" s="145">
        <f>IF(AM626&gt;$AI$8,1,0)</f>
        <v>0</v>
      </c>
      <c r="AO626" s="148">
        <f>IF($R626=AL$17,AM626,0)</f>
        <v>0</v>
      </c>
      <c r="AP626" s="145">
        <v>13744</v>
      </c>
      <c r="AQ626" s="148">
        <f>100*AP626/$AI626</f>
        <v>28.0329607571184</v>
      </c>
      <c r="AR626" s="145">
        <f>IF(AQ626&gt;$AI$8,1,0)</f>
        <v>0</v>
      </c>
      <c r="AS626" s="148">
        <f>IF($R626=AP$17,AQ626,0)</f>
        <v>28.0329607571184</v>
      </c>
      <c r="AT626" s="145">
        <v>2879</v>
      </c>
      <c r="AU626" s="148">
        <f>100*AT626/$AI626</f>
        <v>5.87215468711757</v>
      </c>
      <c r="AV626" s="145">
        <f>IF(AU626&gt;$AI$8,1,0)</f>
        <v>0</v>
      </c>
      <c r="AW626" s="148">
        <f>IF($R626=AT$17,AU626,0)</f>
        <v>0</v>
      </c>
      <c r="AX626" s="145">
        <v>11346</v>
      </c>
      <c r="AY626" s="148">
        <f>100*AX626/$AI626</f>
        <v>23.1418781104675</v>
      </c>
      <c r="AZ626" s="145">
        <f>IF(AY626&gt;$AI$8,1,0)</f>
        <v>0</v>
      </c>
      <c r="BA626" s="148">
        <f>IF($R626=AX$17,AY626,0)</f>
        <v>0</v>
      </c>
      <c r="BB626" s="145">
        <v>2878</v>
      </c>
      <c r="BC626" s="148">
        <f>100*BB626/$AI626</f>
        <v>5.87011503630578</v>
      </c>
      <c r="BD626" s="145">
        <f>IF(BC626&gt;$AI$8,1,0)</f>
        <v>0</v>
      </c>
      <c r="BE626" s="148">
        <f>IF($R626=BB$17,BC626,0)</f>
        <v>0</v>
      </c>
      <c r="BF626" s="145">
        <v>0</v>
      </c>
      <c r="BG626" s="148">
        <f>100*BF626/$AI626</f>
        <v>0</v>
      </c>
      <c r="BH626" s="145">
        <f>IF(BG626&gt;$AI$8,1,0)</f>
        <v>0</v>
      </c>
      <c r="BI626" s="148">
        <f>IF($R626=BF$17,BG626,0)</f>
        <v>0</v>
      </c>
      <c r="BJ626" s="145">
        <v>0</v>
      </c>
      <c r="BK626" s="148">
        <f>100*BJ626/$AI626</f>
        <v>0</v>
      </c>
      <c r="BL626" s="145">
        <f>IF(BK626&gt;$AI$8,1,0)</f>
        <v>0</v>
      </c>
      <c r="BM626" s="148">
        <f>IF($R626=BJ$17,BK626,0)</f>
        <v>0</v>
      </c>
      <c r="BN626" s="145">
        <v>0</v>
      </c>
      <c r="BO626" s="148">
        <f>100*BN626/$AI626</f>
        <v>0</v>
      </c>
      <c r="BP626" s="145">
        <f>IF(BO626&gt;$AI$8,1,0)</f>
        <v>0</v>
      </c>
      <c r="BQ626" s="148">
        <f>IF($R626=BN$17,BO626,0)</f>
        <v>0</v>
      </c>
      <c r="BR626" s="145">
        <v>0</v>
      </c>
      <c r="BS626" s="148">
        <f>100*BR626/$AI626</f>
        <v>0</v>
      </c>
      <c r="BT626" s="145">
        <f>IF(BS626&gt;$AI$8,1,0)</f>
        <v>0</v>
      </c>
      <c r="BU626" s="148">
        <f>IF($R626=BR$17,BS626,0)</f>
        <v>0</v>
      </c>
      <c r="BV626" s="145">
        <v>0</v>
      </c>
      <c r="BW626" s="148">
        <f>100*BV626/$AI626</f>
        <v>0</v>
      </c>
      <c r="BX626" s="145">
        <f>IF(BW626&gt;$AI$8,1,0)</f>
        <v>0</v>
      </c>
      <c r="BY626" s="148">
        <f>IF($R626=BV$17,BW626,0)</f>
        <v>0</v>
      </c>
      <c r="BZ626" s="145">
        <v>0</v>
      </c>
      <c r="CA626" s="148">
        <f>100*BZ626/$AI626</f>
        <v>0</v>
      </c>
      <c r="CB626" s="145">
        <f>IF(CA626&gt;$AI$8,1,0)</f>
        <v>0</v>
      </c>
      <c r="CC626" s="148">
        <f>IF($R626=BZ$17,CA626,0)</f>
        <v>0</v>
      </c>
      <c r="CD626" s="145">
        <v>0</v>
      </c>
      <c r="CE626" s="148">
        <f>100*CD626/$AI626</f>
        <v>0</v>
      </c>
      <c r="CF626" s="145">
        <f>IF(CE626&gt;$AI$8,1,0)</f>
        <v>0</v>
      </c>
      <c r="CG626" s="148">
        <f>IF($R626=CD$17,CE626,0)</f>
        <v>0</v>
      </c>
      <c r="CH626" s="145">
        <v>0</v>
      </c>
      <c r="CI626" s="148">
        <f>100*CH626/$AI626</f>
        <v>0</v>
      </c>
      <c r="CJ626" s="145">
        <f>IF(CI626&gt;$AI$8,1,0)</f>
        <v>0</v>
      </c>
      <c r="CK626" s="148">
        <f>IF($R626=CH$17,CI626,0)</f>
        <v>0</v>
      </c>
      <c r="CL626" s="145">
        <v>351</v>
      </c>
      <c r="CM626" s="145">
        <v>0</v>
      </c>
      <c r="CN626" s="149"/>
    </row>
    <row r="627" ht="19.95" customHeight="1">
      <c r="A627" t="s" s="179">
        <v>3645</v>
      </c>
      <c r="B627" t="s" s="180">
        <v>160</v>
      </c>
      <c r="C627" t="s" s="180">
        <v>2262</v>
      </c>
      <c r="D627" t="s" s="181">
        <v>162</v>
      </c>
      <c r="E627" t="s" s="182">
        <v>79</v>
      </c>
      <c r="F627" t="s" s="130">
        <v>80</v>
      </c>
      <c r="G627" t="s" s="130">
        <v>245</v>
      </c>
      <c r="H627" t="s" s="130">
        <v>3646</v>
      </c>
      <c r="I627" t="s" s="130">
        <v>49</v>
      </c>
      <c r="J627" t="s" s="130">
        <v>1762</v>
      </c>
      <c r="K627" t="s" s="183">
        <f>_xlfn.IFS(Q627=0,O627,T627=1,R627,U627=1,AA627)</f>
        <v>29</v>
      </c>
      <c r="L627" s="189">
        <f>_xlfn.IFS(Q627=0,P627,T627=1,S627,U627=1,AB627)</f>
        <v>45.0850231881422</v>
      </c>
      <c r="M627" t="s" s="130">
        <f>IF(O627="Lab","over","under")</f>
        <v>3307</v>
      </c>
      <c r="N627" s="169"/>
      <c r="O627" t="s" s="184">
        <v>29</v>
      </c>
      <c r="P627" s="131">
        <f>AU627</f>
        <v>45.0850231881422</v>
      </c>
      <c r="Q627" s="173">
        <f>T627+U627+V627</f>
        <v>0</v>
      </c>
      <c r="R627" t="s" s="185">
        <v>27</v>
      </c>
      <c r="S627" s="131">
        <f>AO627</f>
        <v>22.151495862508</v>
      </c>
      <c r="T627" s="169"/>
      <c r="U627" s="169"/>
      <c r="V627" s="169"/>
      <c r="W627" s="169"/>
      <c r="X627" t="s" s="130">
        <f>IF($A627=Y627,"ok","bad")</f>
        <v>2430</v>
      </c>
      <c r="Y627" t="s" s="130">
        <v>3645</v>
      </c>
      <c r="Z627" t="s" s="130">
        <v>2262</v>
      </c>
      <c r="AA627" t="s" s="186">
        <v>28</v>
      </c>
      <c r="AB627" s="125">
        <f>100*AC627</f>
        <v>21.3385469</v>
      </c>
      <c r="AC627" s="191">
        <v>0.213385469</v>
      </c>
      <c r="AD627" t="s" s="187">
        <v>2365</v>
      </c>
      <c r="AE627" s="125">
        <v>5.8579613</v>
      </c>
      <c r="AF627" s="191">
        <v>0.058579613</v>
      </c>
      <c r="AG627" s="169"/>
      <c r="AH627" s="173">
        <v>76334</v>
      </c>
      <c r="AI627" s="173">
        <v>54985</v>
      </c>
      <c r="AJ627" s="173">
        <v>171</v>
      </c>
      <c r="AK627" s="173">
        <v>12610</v>
      </c>
      <c r="AL627" s="173">
        <v>12180</v>
      </c>
      <c r="AM627" s="175">
        <f>100*AL627/$AI627</f>
        <v>22.151495862508</v>
      </c>
      <c r="AN627" s="173">
        <f>IF(AM627&gt;$AI$8,1,0)</f>
        <v>0</v>
      </c>
      <c r="AO627" s="175">
        <f>IF($R627=AL$17,AM627,0)</f>
        <v>22.151495862508</v>
      </c>
      <c r="AP627" s="173">
        <v>11733</v>
      </c>
      <c r="AQ627" s="175">
        <f>100*AP627/$AI627</f>
        <v>21.3385468764208</v>
      </c>
      <c r="AR627" s="173">
        <f>IF(AQ627&gt;$AI$8,1,0)</f>
        <v>0</v>
      </c>
      <c r="AS627" s="175">
        <f>IF($R627=AP$17,AQ627,0)</f>
        <v>0</v>
      </c>
      <c r="AT627" s="173">
        <v>24790</v>
      </c>
      <c r="AU627" s="175">
        <f>100*AT627/$AI627</f>
        <v>45.0850231881422</v>
      </c>
      <c r="AV627" s="173">
        <f>IF(AU627&gt;$AI$8,1,0)</f>
        <v>0</v>
      </c>
      <c r="AW627" s="175">
        <f>IF($R627=AT$17,AU627,0)</f>
        <v>0</v>
      </c>
      <c r="AX627" s="173">
        <v>3221</v>
      </c>
      <c r="AY627" s="175">
        <f>100*AX627/$AI627</f>
        <v>5.85796126216241</v>
      </c>
      <c r="AZ627" s="173">
        <f>IF(AY627&gt;$AI$8,1,0)</f>
        <v>0</v>
      </c>
      <c r="BA627" s="175">
        <f>IF($R627=AX$17,AY627,0)</f>
        <v>0</v>
      </c>
      <c r="BB627" s="173">
        <v>2442</v>
      </c>
      <c r="BC627" s="175">
        <f>100*BB627/$AI627</f>
        <v>4.44121123942894</v>
      </c>
      <c r="BD627" s="173">
        <f>IF(BC627&gt;$AI$8,1,0)</f>
        <v>0</v>
      </c>
      <c r="BE627" s="175">
        <f>IF($R627=BB$17,BC627,0)</f>
        <v>0</v>
      </c>
      <c r="BF627" s="173">
        <v>0</v>
      </c>
      <c r="BG627" s="175">
        <f>100*BF627/$AI627</f>
        <v>0</v>
      </c>
      <c r="BH627" s="173">
        <f>IF(BG627&gt;$AI$8,1,0)</f>
        <v>0</v>
      </c>
      <c r="BI627" s="175">
        <f>IF($R627=BF$17,BG627,0)</f>
        <v>0</v>
      </c>
      <c r="BJ627" s="173">
        <v>0</v>
      </c>
      <c r="BK627" s="175">
        <f>100*BJ627/$AI627</f>
        <v>0</v>
      </c>
      <c r="BL627" s="173">
        <f>IF(BK627&gt;$AI$8,1,0)</f>
        <v>0</v>
      </c>
      <c r="BM627" s="175">
        <f>IF($R627=BJ$17,BK627,0)</f>
        <v>0</v>
      </c>
      <c r="BN627" s="173">
        <v>0</v>
      </c>
      <c r="BO627" s="175">
        <f>100*BN627/$AI627</f>
        <v>0</v>
      </c>
      <c r="BP627" s="173">
        <f>IF(BO627&gt;$AI$8,1,0)</f>
        <v>0</v>
      </c>
      <c r="BQ627" s="175">
        <f>IF($R627=BN$17,BO627,0)</f>
        <v>0</v>
      </c>
      <c r="BR627" s="173">
        <v>0</v>
      </c>
      <c r="BS627" s="175">
        <f>100*BR627/$AI627</f>
        <v>0</v>
      </c>
      <c r="BT627" s="173">
        <f>IF(BS627&gt;$AI$8,1,0)</f>
        <v>0</v>
      </c>
      <c r="BU627" s="175">
        <f>IF($R627=BR$17,BS627,0)</f>
        <v>0</v>
      </c>
      <c r="BV627" s="173">
        <v>0</v>
      </c>
      <c r="BW627" s="175">
        <f>100*BV627/$AI627</f>
        <v>0</v>
      </c>
      <c r="BX627" s="173">
        <f>IF(BW627&gt;$AI$8,1,0)</f>
        <v>0</v>
      </c>
      <c r="BY627" s="175">
        <f>IF($R627=BV$17,BW627,0)</f>
        <v>0</v>
      </c>
      <c r="BZ627" s="173">
        <v>0</v>
      </c>
      <c r="CA627" s="175">
        <f>100*BZ627/$AI627</f>
        <v>0</v>
      </c>
      <c r="CB627" s="173">
        <f>IF(CA627&gt;$AI$8,1,0)</f>
        <v>0</v>
      </c>
      <c r="CC627" s="175">
        <f>IF($R627=BZ$17,CA627,0)</f>
        <v>0</v>
      </c>
      <c r="CD627" s="173">
        <v>0</v>
      </c>
      <c r="CE627" s="175">
        <f>100*CD627/$AI627</f>
        <v>0</v>
      </c>
      <c r="CF627" s="173">
        <f>IF(CE627&gt;$AI$8,1,0)</f>
        <v>0</v>
      </c>
      <c r="CG627" s="175">
        <f>IF($R627=CD$17,CE627,0)</f>
        <v>0</v>
      </c>
      <c r="CH627" s="173">
        <v>0</v>
      </c>
      <c r="CI627" s="175">
        <f>100*CH627/$AI627</f>
        <v>0</v>
      </c>
      <c r="CJ627" s="173">
        <f>IF(CI627&gt;$AI$8,1,0)</f>
        <v>0</v>
      </c>
      <c r="CK627" s="175">
        <f>IF($R627=CH$17,CI627,0)</f>
        <v>0</v>
      </c>
      <c r="CL627" s="173">
        <v>1628</v>
      </c>
      <c r="CM627" s="173">
        <v>0</v>
      </c>
      <c r="CN627" s="176"/>
    </row>
    <row r="628" ht="15.75" customHeight="1">
      <c r="A628" t="s" s="179">
        <v>3647</v>
      </c>
      <c r="B628" t="s" s="180">
        <v>197</v>
      </c>
      <c r="C628" t="s" s="180">
        <v>3648</v>
      </c>
      <c r="D628" t="s" s="181">
        <v>200</v>
      </c>
      <c r="E628" t="s" s="188">
        <v>79</v>
      </c>
      <c r="F628" t="s" s="146">
        <v>46</v>
      </c>
      <c r="G628" t="s" s="146">
        <v>1025</v>
      </c>
      <c r="H628" t="s" s="146">
        <v>3649</v>
      </c>
      <c r="I628" t="s" s="146">
        <v>49</v>
      </c>
      <c r="J628" t="s" s="146">
        <v>1762</v>
      </c>
      <c r="K628" t="s" s="183">
        <f>_xlfn.IFS(Q628=0,O628,T628=1,R628,U628=1,AA628)</f>
        <v>29</v>
      </c>
      <c r="L628" s="189">
        <f>_xlfn.IFS(Q628=0,P628,T628=1,S628,U628=1,AB628)</f>
        <v>45.4190109564702</v>
      </c>
      <c r="M628" t="s" s="146">
        <f>IF(O628="Lab","over","under")</f>
        <v>3307</v>
      </c>
      <c r="N628" s="138"/>
      <c r="O628" t="s" s="184">
        <v>29</v>
      </c>
      <c r="P628" s="147">
        <f>AU628</f>
        <v>45.4190109564702</v>
      </c>
      <c r="Q628" s="145">
        <f>T628+U628+V628</f>
        <v>0</v>
      </c>
      <c r="R628" t="s" s="185">
        <v>27</v>
      </c>
      <c r="S628" s="147">
        <f>AO628</f>
        <v>32.1922811173626</v>
      </c>
      <c r="T628" s="138"/>
      <c r="U628" s="138"/>
      <c r="V628" s="138"/>
      <c r="W628" s="138"/>
      <c r="X628" t="s" s="146">
        <f>IF($A628=Y628,"ok","bad")</f>
        <v>2430</v>
      </c>
      <c r="Y628" t="s" s="146">
        <v>3647</v>
      </c>
      <c r="Z628" t="s" s="146">
        <v>3648</v>
      </c>
      <c r="AA628" t="s" s="186">
        <v>2365</v>
      </c>
      <c r="AB628" s="141">
        <f>100*AC628</f>
        <v>12.4153588</v>
      </c>
      <c r="AC628" s="190">
        <v>0.124153588</v>
      </c>
      <c r="AD628" t="s" s="187">
        <v>28</v>
      </c>
      <c r="AE628" s="141">
        <v>5.817787</v>
      </c>
      <c r="AF628" s="190">
        <v>0.05817787</v>
      </c>
      <c r="AG628" s="138"/>
      <c r="AH628" s="145">
        <v>75537</v>
      </c>
      <c r="AI628" s="145">
        <v>50655</v>
      </c>
      <c r="AJ628" s="145">
        <v>137</v>
      </c>
      <c r="AK628" s="145">
        <v>6700</v>
      </c>
      <c r="AL628" s="145">
        <v>16307</v>
      </c>
      <c r="AM628" s="148">
        <f>100*AL628/$AI628</f>
        <v>32.1922811173626</v>
      </c>
      <c r="AN628" s="145">
        <f>IF(AM628&gt;$AI$8,1,0)</f>
        <v>0</v>
      </c>
      <c r="AO628" s="148">
        <f>IF($R628=AL$17,AM628,0)</f>
        <v>32.1922811173626</v>
      </c>
      <c r="AP628" s="145">
        <v>2947</v>
      </c>
      <c r="AQ628" s="148">
        <f>100*AP628/$AI628</f>
        <v>5.81778699042543</v>
      </c>
      <c r="AR628" s="145">
        <f>IF(AQ628&gt;$AI$8,1,0)</f>
        <v>0</v>
      </c>
      <c r="AS628" s="148">
        <f>IF($R628=AP$17,AQ628,0)</f>
        <v>0</v>
      </c>
      <c r="AT628" s="145">
        <v>23007</v>
      </c>
      <c r="AU628" s="148">
        <f>100*AT628/$AI628</f>
        <v>45.4190109564702</v>
      </c>
      <c r="AV628" s="145">
        <f>IF(AU628&gt;$AI$8,1,0)</f>
        <v>0</v>
      </c>
      <c r="AW628" s="148">
        <f>IF($R628=AT$17,AU628,0)</f>
        <v>0</v>
      </c>
      <c r="AX628" s="145">
        <v>6289</v>
      </c>
      <c r="AY628" s="148">
        <f>100*AX628/$AI628</f>
        <v>12.4153587997236</v>
      </c>
      <c r="AZ628" s="145">
        <f>IF(AY628&gt;$AI$8,1,0)</f>
        <v>0</v>
      </c>
      <c r="BA628" s="148">
        <f>IF($R628=AX$17,AY628,0)</f>
        <v>0</v>
      </c>
      <c r="BB628" s="145">
        <v>1394</v>
      </c>
      <c r="BC628" s="148">
        <f>100*BB628/$AI628</f>
        <v>2.75194946204718</v>
      </c>
      <c r="BD628" s="145">
        <f>IF(BC628&gt;$AI$8,1,0)</f>
        <v>0</v>
      </c>
      <c r="BE628" s="148">
        <f>IF($R628=BB$17,BC628,0)</f>
        <v>0</v>
      </c>
      <c r="BF628" s="145">
        <v>0</v>
      </c>
      <c r="BG628" s="148">
        <f>100*BF628/$AI628</f>
        <v>0</v>
      </c>
      <c r="BH628" s="145">
        <f>IF(BG628&gt;$AI$8,1,0)</f>
        <v>0</v>
      </c>
      <c r="BI628" s="148">
        <f>IF($R628=BF$17,BG628,0)</f>
        <v>0</v>
      </c>
      <c r="BJ628" s="145">
        <v>0</v>
      </c>
      <c r="BK628" s="148">
        <f>100*BJ628/$AI628</f>
        <v>0</v>
      </c>
      <c r="BL628" s="145">
        <f>IF(BK628&gt;$AI$8,1,0)</f>
        <v>0</v>
      </c>
      <c r="BM628" s="148">
        <f>IF($R628=BJ$17,BK628,0)</f>
        <v>0</v>
      </c>
      <c r="BN628" s="145">
        <v>0</v>
      </c>
      <c r="BO628" s="148">
        <f>100*BN628/$AI628</f>
        <v>0</v>
      </c>
      <c r="BP628" s="145">
        <f>IF(BO628&gt;$AI$8,1,0)</f>
        <v>0</v>
      </c>
      <c r="BQ628" s="148">
        <f>IF($R628=BN$17,BO628,0)</f>
        <v>0</v>
      </c>
      <c r="BR628" s="145">
        <v>0</v>
      </c>
      <c r="BS628" s="148">
        <f>100*BR628/$AI628</f>
        <v>0</v>
      </c>
      <c r="BT628" s="145">
        <f>IF(BS628&gt;$AI$8,1,0)</f>
        <v>0</v>
      </c>
      <c r="BU628" s="148">
        <f>IF($R628=BR$17,BS628,0)</f>
        <v>0</v>
      </c>
      <c r="BV628" s="145">
        <v>0</v>
      </c>
      <c r="BW628" s="148">
        <f>100*BV628/$AI628</f>
        <v>0</v>
      </c>
      <c r="BX628" s="145">
        <f>IF(BW628&gt;$AI$8,1,0)</f>
        <v>0</v>
      </c>
      <c r="BY628" s="148">
        <f>IF($R628=BV$17,BW628,0)</f>
        <v>0</v>
      </c>
      <c r="BZ628" s="145">
        <v>0</v>
      </c>
      <c r="CA628" s="148">
        <f>100*BZ628/$AI628</f>
        <v>0</v>
      </c>
      <c r="CB628" s="145">
        <f>IF(CA628&gt;$AI$8,1,0)</f>
        <v>0</v>
      </c>
      <c r="CC628" s="148">
        <f>IF($R628=BZ$17,CA628,0)</f>
        <v>0</v>
      </c>
      <c r="CD628" s="145">
        <v>0</v>
      </c>
      <c r="CE628" s="148">
        <f>100*CD628/$AI628</f>
        <v>0</v>
      </c>
      <c r="CF628" s="145">
        <f>IF(CE628&gt;$AI$8,1,0)</f>
        <v>0</v>
      </c>
      <c r="CG628" s="148">
        <f>IF($R628=CD$17,CE628,0)</f>
        <v>0</v>
      </c>
      <c r="CH628" s="145">
        <v>0</v>
      </c>
      <c r="CI628" s="148">
        <f>100*CH628/$AI628</f>
        <v>0</v>
      </c>
      <c r="CJ628" s="145">
        <f>IF(CI628&gt;$AI$8,1,0)</f>
        <v>0</v>
      </c>
      <c r="CK628" s="148">
        <f>IF($R628=CH$17,CI628,0)</f>
        <v>0</v>
      </c>
      <c r="CL628" s="145">
        <v>795</v>
      </c>
      <c r="CM628" s="145">
        <v>0</v>
      </c>
      <c r="CN628" s="149"/>
    </row>
    <row r="629" ht="15.75" customHeight="1">
      <c r="A629" t="s" s="179">
        <v>3650</v>
      </c>
      <c r="B629" t="s" s="180">
        <v>197</v>
      </c>
      <c r="C629" t="s" s="180">
        <v>2000</v>
      </c>
      <c r="D629" t="s" s="181">
        <v>200</v>
      </c>
      <c r="E629" t="s" s="182">
        <v>79</v>
      </c>
      <c r="F629" t="s" s="130">
        <v>46</v>
      </c>
      <c r="G629" t="s" s="130">
        <v>124</v>
      </c>
      <c r="H629" t="s" s="130">
        <v>528</v>
      </c>
      <c r="I629" t="s" s="130">
        <v>49</v>
      </c>
      <c r="J629" t="s" s="130">
        <v>1762</v>
      </c>
      <c r="K629" t="s" s="183">
        <f>O629</f>
        <v>29</v>
      </c>
      <c r="L629" s="189">
        <f>P629</f>
        <v>52.0371679208415</v>
      </c>
      <c r="M629" t="s" s="130">
        <f>IF(O629="Lab","over","under")</f>
        <v>3307</v>
      </c>
      <c r="N629" s="169"/>
      <c r="O629" t="s" s="184">
        <v>29</v>
      </c>
      <c r="P629" s="131">
        <f>AU629</f>
        <v>52.0371679208415</v>
      </c>
      <c r="Q629" s="173">
        <f>T629+U629+V629</f>
        <v>0</v>
      </c>
      <c r="R629" t="s" s="185">
        <v>27</v>
      </c>
      <c r="S629" s="131">
        <f>AO629</f>
        <v>23.3796200058205</v>
      </c>
      <c r="T629" s="169"/>
      <c r="U629" s="169"/>
      <c r="V629" s="169"/>
      <c r="W629" s="169"/>
      <c r="X629" t="s" s="130">
        <f>IF($A629=Y629,"ok","bad")</f>
        <v>2430</v>
      </c>
      <c r="Y629" t="s" s="130">
        <v>3650</v>
      </c>
      <c r="Z629" t="s" s="130">
        <v>2000</v>
      </c>
      <c r="AA629" t="s" s="186">
        <v>2365</v>
      </c>
      <c r="AB629" s="125">
        <f>100*AC629</f>
        <v>13.4951981</v>
      </c>
      <c r="AC629" s="191">
        <v>0.134951981</v>
      </c>
      <c r="AD629" t="s" s="187">
        <v>28</v>
      </c>
      <c r="AE629" s="125">
        <v>5.7955349</v>
      </c>
      <c r="AF629" s="191">
        <v>0.057955349</v>
      </c>
      <c r="AG629" s="169"/>
      <c r="AH629" s="173">
        <v>69978</v>
      </c>
      <c r="AI629" s="173">
        <v>48106</v>
      </c>
      <c r="AJ629" s="173">
        <v>150</v>
      </c>
      <c r="AK629" s="173">
        <v>13786</v>
      </c>
      <c r="AL629" s="173">
        <v>11247</v>
      </c>
      <c r="AM629" s="175">
        <f>100*AL629/$AI629</f>
        <v>23.3796200058205</v>
      </c>
      <c r="AN629" s="173">
        <f>IF(AM629&gt;$AI$8,1,0)</f>
        <v>0</v>
      </c>
      <c r="AO629" s="175">
        <f>IF($R629=AL$17,AM629,0)</f>
        <v>23.3796200058205</v>
      </c>
      <c r="AP629" s="173">
        <v>2788</v>
      </c>
      <c r="AQ629" s="175">
        <f>100*AP629/$AI629</f>
        <v>5.79553486051636</v>
      </c>
      <c r="AR629" s="173">
        <f>IF(AQ629&gt;$AI$8,1,0)</f>
        <v>0</v>
      </c>
      <c r="AS629" s="175">
        <f>IF($R629=AP$17,AQ629,0)</f>
        <v>0</v>
      </c>
      <c r="AT629" s="173">
        <v>25033</v>
      </c>
      <c r="AU629" s="175">
        <f>100*AT629/$AI629</f>
        <v>52.0371679208415</v>
      </c>
      <c r="AV629" s="173">
        <f>IF(AU629&gt;$AI$8,1,0)</f>
        <v>1</v>
      </c>
      <c r="AW629" s="175">
        <f>IF($R629=AT$17,AU629,0)</f>
        <v>0</v>
      </c>
      <c r="AX629" s="173">
        <v>6492</v>
      </c>
      <c r="AY629" s="175">
        <f>100*AX629/$AI629</f>
        <v>13.4951981041866</v>
      </c>
      <c r="AZ629" s="173">
        <f>IF(AY629&gt;$AI$8,1,0)</f>
        <v>0</v>
      </c>
      <c r="BA629" s="175">
        <f>IF($R629=AX$17,AY629,0)</f>
        <v>0</v>
      </c>
      <c r="BB629" s="173">
        <v>1797</v>
      </c>
      <c r="BC629" s="175">
        <f>100*BB629/$AI629</f>
        <v>3.73550076913483</v>
      </c>
      <c r="BD629" s="173">
        <f>IF(BC629&gt;$AI$8,1,0)</f>
        <v>0</v>
      </c>
      <c r="BE629" s="175">
        <f>IF($R629=BB$17,BC629,0)</f>
        <v>0</v>
      </c>
      <c r="BF629" s="173">
        <v>0</v>
      </c>
      <c r="BG629" s="175">
        <f>100*BF629/$AI629</f>
        <v>0</v>
      </c>
      <c r="BH629" s="173">
        <f>IF(BG629&gt;$AI$8,1,0)</f>
        <v>0</v>
      </c>
      <c r="BI629" s="175">
        <f>IF($R629=BF$17,BG629,0)</f>
        <v>0</v>
      </c>
      <c r="BJ629" s="173">
        <v>0</v>
      </c>
      <c r="BK629" s="175">
        <f>100*BJ629/$AI629</f>
        <v>0</v>
      </c>
      <c r="BL629" s="173">
        <f>IF(BK629&gt;$AI$8,1,0)</f>
        <v>0</v>
      </c>
      <c r="BM629" s="175">
        <f>IF($R629=BJ$17,BK629,0)</f>
        <v>0</v>
      </c>
      <c r="BN629" s="173">
        <v>0</v>
      </c>
      <c r="BO629" s="175">
        <f>100*BN629/$AI629</f>
        <v>0</v>
      </c>
      <c r="BP629" s="173">
        <f>IF(BO629&gt;$AI$8,1,0)</f>
        <v>0</v>
      </c>
      <c r="BQ629" s="175">
        <f>IF($R629=BN$17,BO629,0)</f>
        <v>0</v>
      </c>
      <c r="BR629" s="173">
        <v>0</v>
      </c>
      <c r="BS629" s="175">
        <f>100*BR629/$AI629</f>
        <v>0</v>
      </c>
      <c r="BT629" s="173">
        <f>IF(BS629&gt;$AI$8,1,0)</f>
        <v>0</v>
      </c>
      <c r="BU629" s="175">
        <f>IF($R629=BR$17,BS629,0)</f>
        <v>0</v>
      </c>
      <c r="BV629" s="173">
        <v>0</v>
      </c>
      <c r="BW629" s="175">
        <f>100*BV629/$AI629</f>
        <v>0</v>
      </c>
      <c r="BX629" s="173">
        <f>IF(BW629&gt;$AI$8,1,0)</f>
        <v>0</v>
      </c>
      <c r="BY629" s="175">
        <f>IF($R629=BV$17,BW629,0)</f>
        <v>0</v>
      </c>
      <c r="BZ629" s="173">
        <v>0</v>
      </c>
      <c r="CA629" s="175">
        <f>100*BZ629/$AI629</f>
        <v>0</v>
      </c>
      <c r="CB629" s="173">
        <f>IF(CA629&gt;$AI$8,1,0)</f>
        <v>0</v>
      </c>
      <c r="CC629" s="175">
        <f>IF($R629=BZ$17,CA629,0)</f>
        <v>0</v>
      </c>
      <c r="CD629" s="173">
        <v>0</v>
      </c>
      <c r="CE629" s="175">
        <f>100*CD629/$AI629</f>
        <v>0</v>
      </c>
      <c r="CF629" s="173">
        <f>IF(CE629&gt;$AI$8,1,0)</f>
        <v>0</v>
      </c>
      <c r="CG629" s="175">
        <f>IF($R629=CD$17,CE629,0)</f>
        <v>0</v>
      </c>
      <c r="CH629" s="173">
        <v>0</v>
      </c>
      <c r="CI629" s="175">
        <f>100*CH629/$AI629</f>
        <v>0</v>
      </c>
      <c r="CJ629" s="173">
        <f>IF(CI629&gt;$AI$8,1,0)</f>
        <v>0</v>
      </c>
      <c r="CK629" s="175">
        <f>IF($R629=CH$17,CI629,0)</f>
        <v>0</v>
      </c>
      <c r="CL629" s="173">
        <v>0</v>
      </c>
      <c r="CM629" s="173">
        <v>0</v>
      </c>
      <c r="CN629" s="176"/>
    </row>
    <row r="630" ht="15.75" customHeight="1">
      <c r="A630" t="s" s="179">
        <v>3651</v>
      </c>
      <c r="B630" t="s" s="180">
        <v>197</v>
      </c>
      <c r="C630" t="s" s="180">
        <v>1539</v>
      </c>
      <c r="D630" t="s" s="181">
        <v>200</v>
      </c>
      <c r="E630" t="s" s="188">
        <v>79</v>
      </c>
      <c r="F630" t="s" s="146">
        <v>46</v>
      </c>
      <c r="G630" t="s" s="146">
        <v>592</v>
      </c>
      <c r="H630" t="s" s="146">
        <v>3441</v>
      </c>
      <c r="I630" t="s" s="146">
        <v>49</v>
      </c>
      <c r="J630" t="s" s="146">
        <v>1762</v>
      </c>
      <c r="K630" t="s" s="183">
        <f>_xlfn.IFS(Q630=0,O630,T630=1,R630,U630=1,AA630)</f>
        <v>29</v>
      </c>
      <c r="L630" s="189">
        <f>_xlfn.IFS(Q630=0,P630,T630=1,S630,U630=1,AB630)</f>
        <v>47.0172699775588</v>
      </c>
      <c r="M630" t="s" s="146">
        <f>IF(O630="Lab","over","under")</f>
        <v>3307</v>
      </c>
      <c r="N630" s="138"/>
      <c r="O630" t="s" s="184">
        <v>29</v>
      </c>
      <c r="P630" s="147">
        <f>AU630</f>
        <v>47.0172699775588</v>
      </c>
      <c r="Q630" s="145">
        <f>T630+U630+V630</f>
        <v>0</v>
      </c>
      <c r="R630" t="s" s="185">
        <v>27</v>
      </c>
      <c r="S630" s="147">
        <f>AO630</f>
        <v>27.587081666504</v>
      </c>
      <c r="T630" s="138"/>
      <c r="U630" s="138"/>
      <c r="V630" s="138"/>
      <c r="W630" s="138"/>
      <c r="X630" t="s" s="146">
        <f>IF($A630=Y630,"ok","bad")</f>
        <v>2430</v>
      </c>
      <c r="Y630" t="s" s="146">
        <v>3651</v>
      </c>
      <c r="Z630" t="s" s="146">
        <v>1539</v>
      </c>
      <c r="AA630" t="s" s="186">
        <v>2365</v>
      </c>
      <c r="AB630" s="141">
        <f>100*AC630</f>
        <v>16.4777051</v>
      </c>
      <c r="AC630" s="190">
        <v>0.164777051</v>
      </c>
      <c r="AD630" t="s" s="187">
        <v>28</v>
      </c>
      <c r="AE630" s="141">
        <v>5.7722705</v>
      </c>
      <c r="AF630" s="190">
        <v>0.057722705</v>
      </c>
      <c r="AG630" s="138"/>
      <c r="AH630" s="145">
        <v>76741</v>
      </c>
      <c r="AI630" s="145">
        <v>51245</v>
      </c>
      <c r="AJ630" s="145">
        <v>47</v>
      </c>
      <c r="AK630" s="145">
        <v>9957</v>
      </c>
      <c r="AL630" s="145">
        <v>14137</v>
      </c>
      <c r="AM630" s="148">
        <f>100*AL630/$AI630</f>
        <v>27.587081666504</v>
      </c>
      <c r="AN630" s="145">
        <f>IF(AM630&gt;$AI$8,1,0)</f>
        <v>0</v>
      </c>
      <c r="AO630" s="148">
        <f>IF($R630=AL$17,AM630,0)</f>
        <v>27.587081666504</v>
      </c>
      <c r="AP630" s="145">
        <v>2958</v>
      </c>
      <c r="AQ630" s="148">
        <f>100*AP630/$AI630</f>
        <v>5.77227046541126</v>
      </c>
      <c r="AR630" s="145">
        <f>IF(AQ630&gt;$AI$8,1,0)</f>
        <v>0</v>
      </c>
      <c r="AS630" s="148">
        <f>IF($R630=AP$17,AQ630,0)</f>
        <v>0</v>
      </c>
      <c r="AT630" s="145">
        <v>24094</v>
      </c>
      <c r="AU630" s="148">
        <f>100*AT630/$AI630</f>
        <v>47.0172699775588</v>
      </c>
      <c r="AV630" s="145">
        <f>IF(AU630&gt;$AI$8,1,0)</f>
        <v>0</v>
      </c>
      <c r="AW630" s="148">
        <f>IF($R630=AT$17,AU630,0)</f>
        <v>0</v>
      </c>
      <c r="AX630" s="145">
        <v>8444</v>
      </c>
      <c r="AY630" s="148">
        <f>100*AX630/$AI630</f>
        <v>16.4777051419651</v>
      </c>
      <c r="AZ630" s="145">
        <f>IF(AY630&gt;$AI$8,1,0)</f>
        <v>0</v>
      </c>
      <c r="BA630" s="148">
        <f>IF($R630=AX$17,AY630,0)</f>
        <v>0</v>
      </c>
      <c r="BB630" s="145">
        <v>1335</v>
      </c>
      <c r="BC630" s="148">
        <f>100*BB630/$AI630</f>
        <v>2.60513220802029</v>
      </c>
      <c r="BD630" s="145">
        <f>IF(BC630&gt;$AI$8,1,0)</f>
        <v>0</v>
      </c>
      <c r="BE630" s="148">
        <f>IF($R630=BB$17,BC630,0)</f>
        <v>0</v>
      </c>
      <c r="BF630" s="145">
        <v>0</v>
      </c>
      <c r="BG630" s="148">
        <f>100*BF630/$AI630</f>
        <v>0</v>
      </c>
      <c r="BH630" s="145">
        <f>IF(BG630&gt;$AI$8,1,0)</f>
        <v>0</v>
      </c>
      <c r="BI630" s="148">
        <f>IF($R630=BF$17,BG630,0)</f>
        <v>0</v>
      </c>
      <c r="BJ630" s="145">
        <v>0</v>
      </c>
      <c r="BK630" s="148">
        <f>100*BJ630/$AI630</f>
        <v>0</v>
      </c>
      <c r="BL630" s="145">
        <f>IF(BK630&gt;$AI$8,1,0)</f>
        <v>0</v>
      </c>
      <c r="BM630" s="148">
        <f>IF($R630=BJ$17,BK630,0)</f>
        <v>0</v>
      </c>
      <c r="BN630" s="145">
        <v>0</v>
      </c>
      <c r="BO630" s="148">
        <f>100*BN630/$AI630</f>
        <v>0</v>
      </c>
      <c r="BP630" s="145">
        <f>IF(BO630&gt;$AI$8,1,0)</f>
        <v>0</v>
      </c>
      <c r="BQ630" s="148">
        <f>IF($R630=BN$17,BO630,0)</f>
        <v>0</v>
      </c>
      <c r="BR630" s="145">
        <v>0</v>
      </c>
      <c r="BS630" s="148">
        <f>100*BR630/$AI630</f>
        <v>0</v>
      </c>
      <c r="BT630" s="145">
        <f>IF(BS630&gt;$AI$8,1,0)</f>
        <v>0</v>
      </c>
      <c r="BU630" s="148">
        <f>IF($R630=BR$17,BS630,0)</f>
        <v>0</v>
      </c>
      <c r="BV630" s="145">
        <v>0</v>
      </c>
      <c r="BW630" s="148">
        <f>100*BV630/$AI630</f>
        <v>0</v>
      </c>
      <c r="BX630" s="145">
        <f>IF(BW630&gt;$AI$8,1,0)</f>
        <v>0</v>
      </c>
      <c r="BY630" s="148">
        <f>IF($R630=BV$17,BW630,0)</f>
        <v>0</v>
      </c>
      <c r="BZ630" s="145">
        <v>0</v>
      </c>
      <c r="CA630" s="148">
        <f>100*BZ630/$AI630</f>
        <v>0</v>
      </c>
      <c r="CB630" s="145">
        <f>IF(CA630&gt;$AI$8,1,0)</f>
        <v>0</v>
      </c>
      <c r="CC630" s="148">
        <f>IF($R630=BZ$17,CA630,0)</f>
        <v>0</v>
      </c>
      <c r="CD630" s="145">
        <v>0</v>
      </c>
      <c r="CE630" s="148">
        <f>100*CD630/$AI630</f>
        <v>0</v>
      </c>
      <c r="CF630" s="145">
        <f>IF(CE630&gt;$AI$8,1,0)</f>
        <v>0</v>
      </c>
      <c r="CG630" s="148">
        <f>IF($R630=CD$17,CE630,0)</f>
        <v>0</v>
      </c>
      <c r="CH630" s="145">
        <v>0</v>
      </c>
      <c r="CI630" s="148">
        <f>100*CH630/$AI630</f>
        <v>0</v>
      </c>
      <c r="CJ630" s="145">
        <f>IF(CI630&gt;$AI$8,1,0)</f>
        <v>0</v>
      </c>
      <c r="CK630" s="148">
        <f>IF($R630=CH$17,CI630,0)</f>
        <v>0</v>
      </c>
      <c r="CL630" s="145">
        <v>0</v>
      </c>
      <c r="CM630" s="145">
        <v>0</v>
      </c>
      <c r="CN630" s="149"/>
    </row>
    <row r="631" ht="19.95" customHeight="1">
      <c r="A631" t="s" s="179">
        <v>3652</v>
      </c>
      <c r="B631" t="s" s="180">
        <v>101</v>
      </c>
      <c r="C631" t="s" s="180">
        <v>1483</v>
      </c>
      <c r="D631" t="s" s="181">
        <v>104</v>
      </c>
      <c r="E631" t="s" s="182">
        <v>79</v>
      </c>
      <c r="F631" t="s" s="130">
        <v>46</v>
      </c>
      <c r="G631" t="s" s="130">
        <v>472</v>
      </c>
      <c r="H631" t="s" s="130">
        <v>1484</v>
      </c>
      <c r="I631" t="s" s="130">
        <v>49</v>
      </c>
      <c r="J631" t="s" s="130">
        <v>56</v>
      </c>
      <c r="K631" t="s" s="183">
        <f>_xlfn.IFS(Q631=0,O631,T631=1,R631,U631=1,AA631)</f>
        <v>27</v>
      </c>
      <c r="L631" s="189">
        <f>_xlfn.IFS(Q631=0,P631,T631=1,S631,U631=1,AB631)</f>
        <v>39.2225817916534</v>
      </c>
      <c r="M631" t="s" s="130">
        <f>IF(O631="Lab","over","under")</f>
        <v>3307</v>
      </c>
      <c r="N631" s="169"/>
      <c r="O631" t="s" s="184">
        <v>27</v>
      </c>
      <c r="P631" s="131">
        <f>AM631</f>
        <v>39.2225817916534</v>
      </c>
      <c r="Q631" s="173">
        <f>T631+U631+V631</f>
        <v>0</v>
      </c>
      <c r="R631" t="s" s="185">
        <v>28</v>
      </c>
      <c r="S631" s="131">
        <f>AS631</f>
        <v>32.5408256794927</v>
      </c>
      <c r="T631" s="169"/>
      <c r="U631" s="169"/>
      <c r="V631" s="169"/>
      <c r="W631" s="169"/>
      <c r="X631" t="s" s="130">
        <f>IF($A631=Y631,"ok","bad")</f>
        <v>2430</v>
      </c>
      <c r="Y631" t="s" s="130">
        <v>3652</v>
      </c>
      <c r="Z631" t="s" s="130">
        <v>1483</v>
      </c>
      <c r="AA631" t="s" s="186">
        <v>2365</v>
      </c>
      <c r="AB631" s="125">
        <f>100*AC631</f>
        <v>15.4885052</v>
      </c>
      <c r="AC631" s="191">
        <v>0.154885052</v>
      </c>
      <c r="AD631" t="s" s="187">
        <v>29</v>
      </c>
      <c r="AE631" s="125">
        <v>5.6604127</v>
      </c>
      <c r="AF631" s="191">
        <v>0.056604127</v>
      </c>
      <c r="AG631" s="169"/>
      <c r="AH631" s="173">
        <v>79783</v>
      </c>
      <c r="AI631" s="173">
        <v>53459</v>
      </c>
      <c r="AJ631" s="173">
        <v>198</v>
      </c>
      <c r="AK631" s="173">
        <v>3572</v>
      </c>
      <c r="AL631" s="173">
        <v>20968</v>
      </c>
      <c r="AM631" s="175">
        <f>100*AL631/$AI631</f>
        <v>39.2225817916534</v>
      </c>
      <c r="AN631" s="173">
        <f>IF(AM631&gt;$AI$8,1,0)</f>
        <v>0</v>
      </c>
      <c r="AO631" s="175">
        <f>IF($R631=AL$17,AM631,0)</f>
        <v>0</v>
      </c>
      <c r="AP631" s="173">
        <v>17396</v>
      </c>
      <c r="AQ631" s="175">
        <f>100*AP631/$AI631</f>
        <v>32.5408256794927</v>
      </c>
      <c r="AR631" s="173">
        <f>IF(AQ631&gt;$AI$8,1,0)</f>
        <v>0</v>
      </c>
      <c r="AS631" s="175">
        <f>IF($R631=AP$17,AQ631,0)</f>
        <v>32.5408256794927</v>
      </c>
      <c r="AT631" s="173">
        <v>3026</v>
      </c>
      <c r="AU631" s="175">
        <f>100*AT631/$AI631</f>
        <v>5.66041265268711</v>
      </c>
      <c r="AV631" s="173">
        <f>IF(AU631&gt;$AI$8,1,0)</f>
        <v>0</v>
      </c>
      <c r="AW631" s="175">
        <f>IF($R631=AT$17,AU631,0)</f>
        <v>0</v>
      </c>
      <c r="AX631" s="173">
        <v>8280</v>
      </c>
      <c r="AY631" s="175">
        <f>100*AX631/$AI631</f>
        <v>15.4885052095999</v>
      </c>
      <c r="AZ631" s="173">
        <f>IF(AY631&gt;$AI$8,1,0)</f>
        <v>0</v>
      </c>
      <c r="BA631" s="175">
        <f>IF($R631=AX$17,AY631,0)</f>
        <v>0</v>
      </c>
      <c r="BB631" s="173">
        <v>2345</v>
      </c>
      <c r="BC631" s="175">
        <f>100*BB631/$AI631</f>
        <v>4.38653921697001</v>
      </c>
      <c r="BD631" s="173">
        <f>IF(BC631&gt;$AI$8,1,0)</f>
        <v>0</v>
      </c>
      <c r="BE631" s="175">
        <f>IF($R631=BB$17,BC631,0)</f>
        <v>0</v>
      </c>
      <c r="BF631" s="173">
        <v>0</v>
      </c>
      <c r="BG631" s="175">
        <f>100*BF631/$AI631</f>
        <v>0</v>
      </c>
      <c r="BH631" s="173">
        <f>IF(BG631&gt;$AI$8,1,0)</f>
        <v>0</v>
      </c>
      <c r="BI631" s="175">
        <f>IF($R631=BF$17,BG631,0)</f>
        <v>0</v>
      </c>
      <c r="BJ631" s="173">
        <v>0</v>
      </c>
      <c r="BK631" s="175">
        <f>100*BJ631/$AI631</f>
        <v>0</v>
      </c>
      <c r="BL631" s="173">
        <f>IF(BK631&gt;$AI$8,1,0)</f>
        <v>0</v>
      </c>
      <c r="BM631" s="175">
        <f>IF($R631=BJ$17,BK631,0)</f>
        <v>0</v>
      </c>
      <c r="BN631" s="173">
        <v>0</v>
      </c>
      <c r="BO631" s="175">
        <f>100*BN631/$AI631</f>
        <v>0</v>
      </c>
      <c r="BP631" s="173">
        <f>IF(BO631&gt;$AI$8,1,0)</f>
        <v>0</v>
      </c>
      <c r="BQ631" s="175">
        <f>IF($R631=BN$17,BO631,0)</f>
        <v>0</v>
      </c>
      <c r="BR631" s="173">
        <v>0</v>
      </c>
      <c r="BS631" s="175">
        <f>100*BR631/$AI631</f>
        <v>0</v>
      </c>
      <c r="BT631" s="173">
        <f>IF(BS631&gt;$AI$8,1,0)</f>
        <v>0</v>
      </c>
      <c r="BU631" s="175">
        <f>IF($R631=BR$17,BS631,0)</f>
        <v>0</v>
      </c>
      <c r="BV631" s="173">
        <v>0</v>
      </c>
      <c r="BW631" s="175">
        <f>100*BV631/$AI631</f>
        <v>0</v>
      </c>
      <c r="BX631" s="173">
        <f>IF(BW631&gt;$AI$8,1,0)</f>
        <v>0</v>
      </c>
      <c r="BY631" s="175">
        <f>IF($R631=BV$17,BW631,0)</f>
        <v>0</v>
      </c>
      <c r="BZ631" s="173">
        <v>0</v>
      </c>
      <c r="CA631" s="175">
        <f>100*BZ631/$AI631</f>
        <v>0</v>
      </c>
      <c r="CB631" s="173">
        <f>IF(CA631&gt;$AI$8,1,0)</f>
        <v>0</v>
      </c>
      <c r="CC631" s="175">
        <f>IF($R631=BZ$17,CA631,0)</f>
        <v>0</v>
      </c>
      <c r="CD631" s="173">
        <v>0</v>
      </c>
      <c r="CE631" s="175">
        <f>100*CD631/$AI631</f>
        <v>0</v>
      </c>
      <c r="CF631" s="173">
        <f>IF(CE631&gt;$AI$8,1,0)</f>
        <v>0</v>
      </c>
      <c r="CG631" s="175">
        <f>IF($R631=CD$17,CE631,0)</f>
        <v>0</v>
      </c>
      <c r="CH631" s="173">
        <v>0</v>
      </c>
      <c r="CI631" s="175">
        <f>100*CH631/$AI631</f>
        <v>0</v>
      </c>
      <c r="CJ631" s="173">
        <f>IF(CI631&gt;$AI$8,1,0)</f>
        <v>0</v>
      </c>
      <c r="CK631" s="175">
        <f>IF($R631=CH$17,CI631,0)</f>
        <v>0</v>
      </c>
      <c r="CL631" s="173">
        <v>405</v>
      </c>
      <c r="CM631" s="173">
        <v>0</v>
      </c>
      <c r="CN631" s="176"/>
    </row>
    <row r="632" ht="15.75" customHeight="1">
      <c r="A632" t="s" s="179">
        <v>3653</v>
      </c>
      <c r="B632" t="s" s="180">
        <v>160</v>
      </c>
      <c r="C632" t="s" s="180">
        <v>1166</v>
      </c>
      <c r="D632" t="s" s="181">
        <v>162</v>
      </c>
      <c r="E632" t="s" s="188">
        <v>79</v>
      </c>
      <c r="F632" t="s" s="146">
        <v>80</v>
      </c>
      <c r="G632" t="s" s="146">
        <v>1167</v>
      </c>
      <c r="H632" t="s" s="146">
        <v>1168</v>
      </c>
      <c r="I632" t="s" s="146">
        <v>64</v>
      </c>
      <c r="J632" t="s" s="146">
        <v>56</v>
      </c>
      <c r="K632" t="s" s="183">
        <f>_xlfn.IFS(Q632=0,O632,T632=1,R632,U632=1,AA632)</f>
        <v>27</v>
      </c>
      <c r="L632" s="189">
        <f>_xlfn.IFS(Q632=0,P632,T632=1,S632,U632=1,AB632)</f>
        <v>32.5296838694549</v>
      </c>
      <c r="M632" t="s" s="146">
        <f>IF(O632="Lab","over","under")</f>
        <v>3307</v>
      </c>
      <c r="N632" s="138"/>
      <c r="O632" t="s" s="184">
        <v>27</v>
      </c>
      <c r="P632" s="147">
        <f>AM632</f>
        <v>32.5296838694549</v>
      </c>
      <c r="Q632" s="145">
        <f>T632+U632+V632</f>
        <v>0</v>
      </c>
      <c r="R632" t="s" s="185">
        <v>2365</v>
      </c>
      <c r="S632" s="147">
        <f>BA632</f>
        <v>28.3877981710047</v>
      </c>
      <c r="T632" s="138"/>
      <c r="U632" s="138"/>
      <c r="V632" s="138"/>
      <c r="W632" s="138"/>
      <c r="X632" t="s" s="146">
        <f>IF($A632=Y632,"ok","bad")</f>
        <v>2430</v>
      </c>
      <c r="Y632" t="s" s="146">
        <v>3653</v>
      </c>
      <c r="Z632" t="s" s="146">
        <v>1166</v>
      </c>
      <c r="AA632" t="s" s="186">
        <v>28</v>
      </c>
      <c r="AB632" s="141">
        <f>100*AC632</f>
        <v>27.582017</v>
      </c>
      <c r="AC632" s="190">
        <v>0.27582017</v>
      </c>
      <c r="AD632" t="s" s="187">
        <v>31</v>
      </c>
      <c r="AE632" s="141">
        <v>5.585044</v>
      </c>
      <c r="AF632" s="190">
        <v>0.05585044</v>
      </c>
      <c r="AG632" s="138"/>
      <c r="AH632" s="145">
        <v>75438</v>
      </c>
      <c r="AI632" s="145">
        <v>46911</v>
      </c>
      <c r="AJ632" s="145">
        <v>125</v>
      </c>
      <c r="AK632" s="145">
        <v>1943</v>
      </c>
      <c r="AL632" s="145">
        <v>15260</v>
      </c>
      <c r="AM632" s="148">
        <f>100*AL632/$AI632</f>
        <v>32.5296838694549</v>
      </c>
      <c r="AN632" s="145">
        <f>IF(AM632&gt;$AI$8,1,0)</f>
        <v>0</v>
      </c>
      <c r="AO632" s="148">
        <f>IF($R632=AL$17,AM632,0)</f>
        <v>0</v>
      </c>
      <c r="AP632" s="145">
        <v>12939</v>
      </c>
      <c r="AQ632" s="148">
        <f>100*AP632/$AI632</f>
        <v>27.5820170109356</v>
      </c>
      <c r="AR632" s="145">
        <f>IF(AQ632&gt;$AI$8,1,0)</f>
        <v>0</v>
      </c>
      <c r="AS632" s="148">
        <f>IF($R632=AP$17,AQ632,0)</f>
        <v>0</v>
      </c>
      <c r="AT632" s="145">
        <v>2381</v>
      </c>
      <c r="AU632" s="148">
        <f>100*AT632/$AI632</f>
        <v>5.07556862995886</v>
      </c>
      <c r="AV632" s="145">
        <f>IF(AU632&gt;$AI$8,1,0)</f>
        <v>0</v>
      </c>
      <c r="AW632" s="148">
        <f>IF($R632=AT$17,AU632,0)</f>
        <v>0</v>
      </c>
      <c r="AX632" s="145">
        <v>13317</v>
      </c>
      <c r="AY632" s="148">
        <f>100*AX632/$AI632</f>
        <v>28.3877981710047</v>
      </c>
      <c r="AZ632" s="145">
        <f>IF(AY632&gt;$AI$8,1,0)</f>
        <v>0</v>
      </c>
      <c r="BA632" s="148">
        <f>IF($R632=AX$17,AY632,0)</f>
        <v>28.3877981710047</v>
      </c>
      <c r="BB632" s="145">
        <v>2620</v>
      </c>
      <c r="BC632" s="148">
        <f>100*BB632/$AI632</f>
        <v>5.58504401952634</v>
      </c>
      <c r="BD632" s="145">
        <f>IF(BC632&gt;$AI$8,1,0)</f>
        <v>0</v>
      </c>
      <c r="BE632" s="148">
        <f>IF($R632=BB$17,BC632,0)</f>
        <v>0</v>
      </c>
      <c r="BF632" s="145">
        <v>0</v>
      </c>
      <c r="BG632" s="148">
        <f>100*BF632/$AI632</f>
        <v>0</v>
      </c>
      <c r="BH632" s="145">
        <f>IF(BG632&gt;$AI$8,1,0)</f>
        <v>0</v>
      </c>
      <c r="BI632" s="148">
        <f>IF($R632=BF$17,BG632,0)</f>
        <v>0</v>
      </c>
      <c r="BJ632" s="145">
        <v>0</v>
      </c>
      <c r="BK632" s="148">
        <f>100*BJ632/$AI632</f>
        <v>0</v>
      </c>
      <c r="BL632" s="145">
        <f>IF(BK632&gt;$AI$8,1,0)</f>
        <v>0</v>
      </c>
      <c r="BM632" s="148">
        <f>IF($R632=BJ$17,BK632,0)</f>
        <v>0</v>
      </c>
      <c r="BN632" s="145">
        <v>0</v>
      </c>
      <c r="BO632" s="148">
        <f>100*BN632/$AI632</f>
        <v>0</v>
      </c>
      <c r="BP632" s="145">
        <f>IF(BO632&gt;$AI$8,1,0)</f>
        <v>0</v>
      </c>
      <c r="BQ632" s="148">
        <f>IF($R632=BN$17,BO632,0)</f>
        <v>0</v>
      </c>
      <c r="BR632" s="145">
        <v>0</v>
      </c>
      <c r="BS632" s="148">
        <f>100*BR632/$AI632</f>
        <v>0</v>
      </c>
      <c r="BT632" s="145">
        <f>IF(BS632&gt;$AI$8,1,0)</f>
        <v>0</v>
      </c>
      <c r="BU632" s="148">
        <f>IF($R632=BR$17,BS632,0)</f>
        <v>0</v>
      </c>
      <c r="BV632" s="145">
        <v>0</v>
      </c>
      <c r="BW632" s="148">
        <f>100*BV632/$AI632</f>
        <v>0</v>
      </c>
      <c r="BX632" s="145">
        <f>IF(BW632&gt;$AI$8,1,0)</f>
        <v>0</v>
      </c>
      <c r="BY632" s="148">
        <f>IF($R632=BV$17,BW632,0)</f>
        <v>0</v>
      </c>
      <c r="BZ632" s="145">
        <v>0</v>
      </c>
      <c r="CA632" s="148">
        <f>100*BZ632/$AI632</f>
        <v>0</v>
      </c>
      <c r="CB632" s="145">
        <f>IF(CA632&gt;$AI$8,1,0)</f>
        <v>0</v>
      </c>
      <c r="CC632" s="148">
        <f>IF($R632=BZ$17,CA632,0)</f>
        <v>0</v>
      </c>
      <c r="CD632" s="145">
        <v>0</v>
      </c>
      <c r="CE632" s="148">
        <f>100*CD632/$AI632</f>
        <v>0</v>
      </c>
      <c r="CF632" s="145">
        <f>IF(CE632&gt;$AI$8,1,0)</f>
        <v>0</v>
      </c>
      <c r="CG632" s="148">
        <f>IF($R632=CD$17,CE632,0)</f>
        <v>0</v>
      </c>
      <c r="CH632" s="145">
        <v>0</v>
      </c>
      <c r="CI632" s="148">
        <f>100*CH632/$AI632</f>
        <v>0</v>
      </c>
      <c r="CJ632" s="145">
        <f>IF(CI632&gt;$AI$8,1,0)</f>
        <v>0</v>
      </c>
      <c r="CK632" s="148">
        <f>IF($R632=CH$17,CI632,0)</f>
        <v>0</v>
      </c>
      <c r="CL632" s="145">
        <v>0</v>
      </c>
      <c r="CM632" s="145">
        <v>0</v>
      </c>
      <c r="CN632" s="149"/>
    </row>
    <row r="633" ht="15.75" customHeight="1">
      <c r="A633" t="s" s="179">
        <v>3654</v>
      </c>
      <c r="B633" t="s" s="180">
        <v>101</v>
      </c>
      <c r="C633" t="s" s="180">
        <v>3655</v>
      </c>
      <c r="D633" t="s" s="181">
        <v>104</v>
      </c>
      <c r="E633" t="s" s="182">
        <v>79</v>
      </c>
      <c r="F633" t="s" s="130">
        <v>46</v>
      </c>
      <c r="G633" t="s" s="130">
        <v>739</v>
      </c>
      <c r="H633" t="s" s="130">
        <v>1038</v>
      </c>
      <c r="I633" t="s" s="130">
        <v>49</v>
      </c>
      <c r="J633" t="s" s="130">
        <v>56</v>
      </c>
      <c r="K633" t="s" s="183">
        <f>_xlfn.IFS(Q633=0,O633,T633=1,R633,U633=1,AA633)</f>
        <v>27</v>
      </c>
      <c r="L633" s="189">
        <f>_xlfn.IFS(Q633=0,P633,T633=1,S633,U633=1,AB633)</f>
        <v>36.3577235772358</v>
      </c>
      <c r="M633" t="s" s="130">
        <f>IF(O633="Lab","over","under")</f>
        <v>3307</v>
      </c>
      <c r="N633" s="169"/>
      <c r="O633" t="s" s="184">
        <v>27</v>
      </c>
      <c r="P633" s="131">
        <f>AM633</f>
        <v>36.3577235772358</v>
      </c>
      <c r="Q633" s="173">
        <f>T633+U633+V633</f>
        <v>0</v>
      </c>
      <c r="R633" t="s" s="185">
        <v>28</v>
      </c>
      <c r="S633" s="131">
        <f>AS633</f>
        <v>26.610298102981</v>
      </c>
      <c r="T633" s="169"/>
      <c r="U633" s="169"/>
      <c r="V633" s="169"/>
      <c r="W633" s="169"/>
      <c r="X633" t="s" s="130">
        <f>IF($A633=Y633,"ok","bad")</f>
        <v>2430</v>
      </c>
      <c r="Y633" t="s" s="130">
        <v>3654</v>
      </c>
      <c r="Z633" t="s" s="130">
        <v>3655</v>
      </c>
      <c r="AA633" t="s" s="186">
        <v>2365</v>
      </c>
      <c r="AB633" s="125">
        <f>100*AC633</f>
        <v>20.3642276</v>
      </c>
      <c r="AC633" s="191">
        <v>0.203642276</v>
      </c>
      <c r="AD633" t="s" s="187">
        <v>31</v>
      </c>
      <c r="AE633" s="125">
        <v>5.5718157</v>
      </c>
      <c r="AF633" s="191">
        <v>0.055718157</v>
      </c>
      <c r="AG633" s="169"/>
      <c r="AH633" s="173">
        <v>73285</v>
      </c>
      <c r="AI633" s="173">
        <v>46125</v>
      </c>
      <c r="AJ633" s="173">
        <v>150</v>
      </c>
      <c r="AK633" s="173">
        <v>4496</v>
      </c>
      <c r="AL633" s="173">
        <v>16770</v>
      </c>
      <c r="AM633" s="175">
        <f>100*AL633/$AI633</f>
        <v>36.3577235772358</v>
      </c>
      <c r="AN633" s="173">
        <f>IF(AM633&gt;$AI$8,1,0)</f>
        <v>0</v>
      </c>
      <c r="AO633" s="175">
        <f>IF($R633=AL$17,AM633,0)</f>
        <v>0</v>
      </c>
      <c r="AP633" s="173">
        <v>12274</v>
      </c>
      <c r="AQ633" s="175">
        <f>100*AP633/$AI633</f>
        <v>26.610298102981</v>
      </c>
      <c r="AR633" s="173">
        <f>IF(AQ633&gt;$AI$8,1,0)</f>
        <v>0</v>
      </c>
      <c r="AS633" s="175">
        <f>IF($R633=AP$17,AQ633,0)</f>
        <v>26.610298102981</v>
      </c>
      <c r="AT633" s="173">
        <v>2027</v>
      </c>
      <c r="AU633" s="175">
        <f>100*AT633/$AI633</f>
        <v>4.39457994579946</v>
      </c>
      <c r="AV633" s="173">
        <f>IF(AU633&gt;$AI$8,1,0)</f>
        <v>0</v>
      </c>
      <c r="AW633" s="175">
        <f>IF($R633=AT$17,AU633,0)</f>
        <v>0</v>
      </c>
      <c r="AX633" s="173">
        <v>9393</v>
      </c>
      <c r="AY633" s="175">
        <f>100*AX633/$AI633</f>
        <v>20.3642276422764</v>
      </c>
      <c r="AZ633" s="173">
        <f>IF(AY633&gt;$AI$8,1,0)</f>
        <v>0</v>
      </c>
      <c r="BA633" s="175">
        <f>IF($R633=AX$17,AY633,0)</f>
        <v>0</v>
      </c>
      <c r="BB633" s="173">
        <v>2570</v>
      </c>
      <c r="BC633" s="175">
        <f>100*BB633/$AI633</f>
        <v>5.57181571815718</v>
      </c>
      <c r="BD633" s="173">
        <f>IF(BC633&gt;$AI$8,1,0)</f>
        <v>0</v>
      </c>
      <c r="BE633" s="175">
        <f>IF($R633=BB$17,BC633,0)</f>
        <v>0</v>
      </c>
      <c r="BF633" s="173">
        <v>0</v>
      </c>
      <c r="BG633" s="175">
        <f>100*BF633/$AI633</f>
        <v>0</v>
      </c>
      <c r="BH633" s="173">
        <f>IF(BG633&gt;$AI$8,1,0)</f>
        <v>0</v>
      </c>
      <c r="BI633" s="175">
        <f>IF($R633=BF$17,BG633,0)</f>
        <v>0</v>
      </c>
      <c r="BJ633" s="173">
        <v>0</v>
      </c>
      <c r="BK633" s="175">
        <f>100*BJ633/$AI633</f>
        <v>0</v>
      </c>
      <c r="BL633" s="173">
        <f>IF(BK633&gt;$AI$8,1,0)</f>
        <v>0</v>
      </c>
      <c r="BM633" s="175">
        <f>IF($R633=BJ$17,BK633,0)</f>
        <v>0</v>
      </c>
      <c r="BN633" s="173">
        <v>0</v>
      </c>
      <c r="BO633" s="175">
        <f>100*BN633/$AI633</f>
        <v>0</v>
      </c>
      <c r="BP633" s="173">
        <f>IF(BO633&gt;$AI$8,1,0)</f>
        <v>0</v>
      </c>
      <c r="BQ633" s="175">
        <f>IF($R633=BN$17,BO633,0)</f>
        <v>0</v>
      </c>
      <c r="BR633" s="173">
        <v>0</v>
      </c>
      <c r="BS633" s="175">
        <f>100*BR633/$AI633</f>
        <v>0</v>
      </c>
      <c r="BT633" s="173">
        <f>IF(BS633&gt;$AI$8,1,0)</f>
        <v>0</v>
      </c>
      <c r="BU633" s="175">
        <f>IF($R633=BR$17,BS633,0)</f>
        <v>0</v>
      </c>
      <c r="BV633" s="173">
        <v>0</v>
      </c>
      <c r="BW633" s="175">
        <f>100*BV633/$AI633</f>
        <v>0</v>
      </c>
      <c r="BX633" s="173">
        <f>IF(BW633&gt;$AI$8,1,0)</f>
        <v>0</v>
      </c>
      <c r="BY633" s="175">
        <f>IF($R633=BV$17,BW633,0)</f>
        <v>0</v>
      </c>
      <c r="BZ633" s="173">
        <v>0</v>
      </c>
      <c r="CA633" s="175">
        <f>100*BZ633/$AI633</f>
        <v>0</v>
      </c>
      <c r="CB633" s="173">
        <f>IF(CA633&gt;$AI$8,1,0)</f>
        <v>0</v>
      </c>
      <c r="CC633" s="175">
        <f>IF($R633=BZ$17,CA633,0)</f>
        <v>0</v>
      </c>
      <c r="CD633" s="173">
        <v>0</v>
      </c>
      <c r="CE633" s="175">
        <f>100*CD633/$AI633</f>
        <v>0</v>
      </c>
      <c r="CF633" s="173">
        <f>IF(CE633&gt;$AI$8,1,0)</f>
        <v>0</v>
      </c>
      <c r="CG633" s="175">
        <f>IF($R633=CD$17,CE633,0)</f>
        <v>0</v>
      </c>
      <c r="CH633" s="173">
        <v>0</v>
      </c>
      <c r="CI633" s="175">
        <f>100*CH633/$AI633</f>
        <v>0</v>
      </c>
      <c r="CJ633" s="173">
        <f>IF(CI633&gt;$AI$8,1,0)</f>
        <v>0</v>
      </c>
      <c r="CK633" s="175">
        <f>IF($R633=CH$17,CI633,0)</f>
        <v>0</v>
      </c>
      <c r="CL633" s="173">
        <v>0</v>
      </c>
      <c r="CM633" s="173">
        <v>0</v>
      </c>
      <c r="CN633" s="176"/>
    </row>
    <row r="634" ht="15.75" customHeight="1">
      <c r="A634" t="s" s="179">
        <v>3656</v>
      </c>
      <c r="B634" t="s" s="180">
        <v>58</v>
      </c>
      <c r="C634" t="s" s="180">
        <v>894</v>
      </c>
      <c r="D634" t="s" s="181">
        <v>60</v>
      </c>
      <c r="E634" t="s" s="188">
        <v>60</v>
      </c>
      <c r="F634" t="s" s="146">
        <v>61</v>
      </c>
      <c r="G634" t="s" s="146">
        <v>895</v>
      </c>
      <c r="H634" t="s" s="146">
        <v>896</v>
      </c>
      <c r="I634" t="s" s="146">
        <v>64</v>
      </c>
      <c r="J634" t="s" s="146">
        <v>203</v>
      </c>
      <c r="K634" t="s" s="183">
        <f>O634</f>
        <v>29</v>
      </c>
      <c r="L634" s="189">
        <f>P634</f>
        <v>50.7804310952717</v>
      </c>
      <c r="M634" t="s" s="146">
        <f>IF(O634="Lab","over","under")</f>
        <v>3307</v>
      </c>
      <c r="N634" s="138"/>
      <c r="O634" t="s" s="184">
        <v>29</v>
      </c>
      <c r="P634" s="147">
        <f>AU634</f>
        <v>50.7804310952717</v>
      </c>
      <c r="Q634" s="145">
        <f>T634+U634+V634</f>
        <v>0</v>
      </c>
      <c r="R634" t="s" s="185">
        <v>32</v>
      </c>
      <c r="S634" s="147">
        <f>BI634</f>
        <v>19.3916639667626</v>
      </c>
      <c r="T634" s="138"/>
      <c r="U634" s="138"/>
      <c r="V634" s="138"/>
      <c r="W634" s="138"/>
      <c r="X634" t="s" s="146">
        <f>IF($A634=Y634,"ok","bad")</f>
        <v>2430</v>
      </c>
      <c r="Y634" t="s" s="146">
        <v>3656</v>
      </c>
      <c r="Z634" t="s" s="146">
        <v>894</v>
      </c>
      <c r="AA634" t="s" s="186">
        <v>28</v>
      </c>
      <c r="AB634" s="141">
        <f>100*AC634</f>
        <v>14.9682682</v>
      </c>
      <c r="AC634" s="190">
        <v>0.149682682</v>
      </c>
      <c r="AD634" t="s" s="187">
        <v>27</v>
      </c>
      <c r="AE634" s="141">
        <v>5.521145</v>
      </c>
      <c r="AF634" s="190">
        <v>0.05521145</v>
      </c>
      <c r="AG634" s="138"/>
      <c r="AH634" s="145">
        <v>76490</v>
      </c>
      <c r="AI634" s="145">
        <v>52471</v>
      </c>
      <c r="AJ634" s="145">
        <v>137</v>
      </c>
      <c r="AK634" s="145">
        <v>16470</v>
      </c>
      <c r="AL634" s="145">
        <v>2897</v>
      </c>
      <c r="AM634" s="148">
        <f>100*AL634/$AI634</f>
        <v>5.52114501343599</v>
      </c>
      <c r="AN634" s="145">
        <f>IF(AM634&gt;$AI$8,1,0)</f>
        <v>0</v>
      </c>
      <c r="AO634" s="148">
        <f>IF($R634=AL$17,AM634,0)</f>
        <v>0</v>
      </c>
      <c r="AP634" s="145">
        <v>7854</v>
      </c>
      <c r="AQ634" s="148">
        <f>100*AP634/$AI634</f>
        <v>14.9682681862362</v>
      </c>
      <c r="AR634" s="145">
        <f>IF(AQ634&gt;$AI$8,1,0)</f>
        <v>0</v>
      </c>
      <c r="AS634" s="148">
        <f>IF($R634=AP$17,AQ634,0)</f>
        <v>0</v>
      </c>
      <c r="AT634" s="145">
        <v>26645</v>
      </c>
      <c r="AU634" s="148">
        <f>100*AT634/$AI634</f>
        <v>50.7804310952717</v>
      </c>
      <c r="AV634" s="145">
        <f>IF(AU634&gt;$AI$8,1,0)</f>
        <v>1</v>
      </c>
      <c r="AW634" s="148">
        <f>IF($R634=AT$17,AU634,0)</f>
        <v>0</v>
      </c>
      <c r="AX634" s="145">
        <v>2209</v>
      </c>
      <c r="AY634" s="148">
        <f>100*AX634/$AI634</f>
        <v>4.20994454079396</v>
      </c>
      <c r="AZ634" s="145">
        <f>IF(AY634&gt;$AI$8,1,0)</f>
        <v>0</v>
      </c>
      <c r="BA634" s="148">
        <f>IF($R634=AX$17,AY634,0)</f>
        <v>0</v>
      </c>
      <c r="BB634" s="145">
        <v>2100</v>
      </c>
      <c r="BC634" s="148">
        <f>100*BB634/$AI634</f>
        <v>4.00221074498294</v>
      </c>
      <c r="BD634" s="145">
        <f>IF(BC634&gt;$AI$8,1,0)</f>
        <v>0</v>
      </c>
      <c r="BE634" s="148">
        <f>IF($R634=BB$17,BC634,0)</f>
        <v>0</v>
      </c>
      <c r="BF634" s="145">
        <v>10175</v>
      </c>
      <c r="BG634" s="148">
        <f>100*BF634/$AI634</f>
        <v>19.3916639667626</v>
      </c>
      <c r="BH634" s="145">
        <f>IF(BG634&gt;$AI$8,1,0)</f>
        <v>0</v>
      </c>
      <c r="BI634" s="148">
        <f>IF($R634=BF$17,BG634,0)</f>
        <v>19.3916639667626</v>
      </c>
      <c r="BJ634" s="145">
        <v>0</v>
      </c>
      <c r="BK634" s="148">
        <f>100*BJ634/$AI634</f>
        <v>0</v>
      </c>
      <c r="BL634" s="145">
        <f>IF(BK634&gt;$AI$8,1,0)</f>
        <v>0</v>
      </c>
      <c r="BM634" s="148">
        <f>IF($R634=BJ$17,BK634,0)</f>
        <v>0</v>
      </c>
      <c r="BN634" s="145">
        <v>0</v>
      </c>
      <c r="BO634" s="148">
        <f>100*BN634/$AI634</f>
        <v>0</v>
      </c>
      <c r="BP634" s="145">
        <f>IF(BO634&gt;$AI$8,1,0)</f>
        <v>0</v>
      </c>
      <c r="BQ634" s="148">
        <f>IF($R634=BN$17,BO634,0)</f>
        <v>0</v>
      </c>
      <c r="BR634" s="145">
        <v>0</v>
      </c>
      <c r="BS634" s="148">
        <f>100*BR634/$AI634</f>
        <v>0</v>
      </c>
      <c r="BT634" s="145">
        <f>IF(BS634&gt;$AI$8,1,0)</f>
        <v>0</v>
      </c>
      <c r="BU634" s="148">
        <f>IF($R634=BR$17,BS634,0)</f>
        <v>0</v>
      </c>
      <c r="BV634" s="145">
        <v>0</v>
      </c>
      <c r="BW634" s="148">
        <f>100*BV634/$AI634</f>
        <v>0</v>
      </c>
      <c r="BX634" s="145">
        <f>IF(BW634&gt;$AI$8,1,0)</f>
        <v>0</v>
      </c>
      <c r="BY634" s="148">
        <f>IF($R634=BV$17,BW634,0)</f>
        <v>0</v>
      </c>
      <c r="BZ634" s="145">
        <v>0</v>
      </c>
      <c r="CA634" s="148">
        <f>100*BZ634/$AI634</f>
        <v>0</v>
      </c>
      <c r="CB634" s="145">
        <f>IF(CA634&gt;$AI$8,1,0)</f>
        <v>0</v>
      </c>
      <c r="CC634" s="148">
        <f>IF($R634=BZ$17,CA634,0)</f>
        <v>0</v>
      </c>
      <c r="CD634" s="145">
        <v>0</v>
      </c>
      <c r="CE634" s="148">
        <f>100*CD634/$AI634</f>
        <v>0</v>
      </c>
      <c r="CF634" s="145">
        <f>IF(CE634&gt;$AI$8,1,0)</f>
        <v>0</v>
      </c>
      <c r="CG634" s="148">
        <f>IF($R634=CD$17,CE634,0)</f>
        <v>0</v>
      </c>
      <c r="CH634" s="145">
        <v>0</v>
      </c>
      <c r="CI634" s="148">
        <f>100*CH634/$AI634</f>
        <v>0</v>
      </c>
      <c r="CJ634" s="145">
        <f>IF(CI634&gt;$AI$8,1,0)</f>
        <v>0</v>
      </c>
      <c r="CK634" s="148">
        <f>IF($R634=CH$17,CI634,0)</f>
        <v>0</v>
      </c>
      <c r="CL634" s="145">
        <v>1474</v>
      </c>
      <c r="CM634" s="145">
        <v>0</v>
      </c>
      <c r="CN634" s="149"/>
    </row>
    <row r="635" ht="15.75" customHeight="1">
      <c r="A635" t="s" s="179">
        <v>3657</v>
      </c>
      <c r="B635" t="s" s="180">
        <v>160</v>
      </c>
      <c r="C635" t="s" s="180">
        <v>1649</v>
      </c>
      <c r="D635" t="s" s="181">
        <v>162</v>
      </c>
      <c r="E635" t="s" s="182">
        <v>79</v>
      </c>
      <c r="F635" t="s" s="130">
        <v>80</v>
      </c>
      <c r="G635" t="s" s="130">
        <v>3658</v>
      </c>
      <c r="H635" t="s" s="130">
        <v>3659</v>
      </c>
      <c r="I635" t="s" s="130">
        <v>49</v>
      </c>
      <c r="J635" t="s" s="130">
        <v>56</v>
      </c>
      <c r="K635" t="s" s="183">
        <f>_xlfn.IFS(Q635=0,O635,T635=1,R635,U635=1,AA635)</f>
        <v>27</v>
      </c>
      <c r="L635" s="189">
        <f>_xlfn.IFS(Q635=0,P635,T635=1,S635,U635=1,AB635)</f>
        <v>37.599983204921</v>
      </c>
      <c r="M635" t="s" s="130">
        <f>IF(O635="Lab","over","under")</f>
        <v>3307</v>
      </c>
      <c r="N635" s="169"/>
      <c r="O635" t="s" s="184">
        <v>27</v>
      </c>
      <c r="P635" s="131">
        <f>AM635</f>
        <v>37.599983204921</v>
      </c>
      <c r="Q635" s="173">
        <f>T635+U635+V635</f>
        <v>0</v>
      </c>
      <c r="R635" t="s" s="185">
        <v>28</v>
      </c>
      <c r="S635" s="131">
        <f>AS635</f>
        <v>30.1513656498646</v>
      </c>
      <c r="T635" s="169"/>
      <c r="U635" s="169"/>
      <c r="V635" s="169"/>
      <c r="W635" s="169"/>
      <c r="X635" t="s" s="130">
        <f>IF($A635=Y635,"ok","bad")</f>
        <v>2430</v>
      </c>
      <c r="Y635" t="s" s="130">
        <v>3657</v>
      </c>
      <c r="Z635" t="s" s="130">
        <v>1649</v>
      </c>
      <c r="AA635" t="s" s="186">
        <v>2365</v>
      </c>
      <c r="AB635" s="125">
        <f>100*AC635</f>
        <v>21.8000126</v>
      </c>
      <c r="AC635" s="191">
        <v>0.218000126</v>
      </c>
      <c r="AD635" t="s" s="187">
        <v>31</v>
      </c>
      <c r="AE635" s="125">
        <v>5.4605001</v>
      </c>
      <c r="AF635" s="191">
        <v>0.054605001</v>
      </c>
      <c r="AG635" s="169"/>
      <c r="AH635" s="173">
        <v>60152</v>
      </c>
      <c r="AI635" s="173">
        <v>47633</v>
      </c>
      <c r="AJ635" s="173">
        <v>126</v>
      </c>
      <c r="AK635" s="173">
        <v>3548</v>
      </c>
      <c r="AL635" s="173">
        <v>17910</v>
      </c>
      <c r="AM635" s="175">
        <f>100*AL635/$AI635</f>
        <v>37.599983204921</v>
      </c>
      <c r="AN635" s="173">
        <f>IF(AM635&gt;$AI$8,1,0)</f>
        <v>0</v>
      </c>
      <c r="AO635" s="175">
        <f>IF($R635=AL$17,AM635,0)</f>
        <v>0</v>
      </c>
      <c r="AP635" s="173">
        <v>14362</v>
      </c>
      <c r="AQ635" s="175">
        <f>100*AP635/$AI635</f>
        <v>30.1513656498646</v>
      </c>
      <c r="AR635" s="173">
        <f>IF(AQ635&gt;$AI$8,1,0)</f>
        <v>0</v>
      </c>
      <c r="AS635" s="175">
        <f>IF($R635=AP$17,AQ635,0)</f>
        <v>30.1513656498646</v>
      </c>
      <c r="AT635" s="173">
        <v>1927</v>
      </c>
      <c r="AU635" s="175">
        <f>100*AT635/$AI635</f>
        <v>4.04551466420339</v>
      </c>
      <c r="AV635" s="173">
        <f>IF(AU635&gt;$AI$8,1,0)</f>
        <v>0</v>
      </c>
      <c r="AW635" s="175">
        <f>IF($R635=AT$17,AU635,0)</f>
        <v>0</v>
      </c>
      <c r="AX635" s="173">
        <v>10384</v>
      </c>
      <c r="AY635" s="175">
        <f>100*AX635/$AI635</f>
        <v>21.8000125963093</v>
      </c>
      <c r="AZ635" s="173">
        <f>IF(AY635&gt;$AI$8,1,0)</f>
        <v>0</v>
      </c>
      <c r="BA635" s="175">
        <f>IF($R635=AX$17,AY635,0)</f>
        <v>0</v>
      </c>
      <c r="BB635" s="173">
        <v>2601</v>
      </c>
      <c r="BC635" s="175">
        <f>100*BB635/$AI635</f>
        <v>5.46050007347847</v>
      </c>
      <c r="BD635" s="173">
        <f>IF(BC635&gt;$AI$8,1,0)</f>
        <v>0</v>
      </c>
      <c r="BE635" s="175">
        <f>IF($R635=BB$17,BC635,0)</f>
        <v>0</v>
      </c>
      <c r="BF635" s="173">
        <v>0</v>
      </c>
      <c r="BG635" s="175">
        <f>100*BF635/$AI635</f>
        <v>0</v>
      </c>
      <c r="BH635" s="173">
        <f>IF(BG635&gt;$AI$8,1,0)</f>
        <v>0</v>
      </c>
      <c r="BI635" s="175">
        <f>IF($R635=BF$17,BG635,0)</f>
        <v>0</v>
      </c>
      <c r="BJ635" s="173">
        <v>0</v>
      </c>
      <c r="BK635" s="175">
        <f>100*BJ635/$AI635</f>
        <v>0</v>
      </c>
      <c r="BL635" s="173">
        <f>IF(BK635&gt;$AI$8,1,0)</f>
        <v>0</v>
      </c>
      <c r="BM635" s="175">
        <f>IF($R635=BJ$17,BK635,0)</f>
        <v>0</v>
      </c>
      <c r="BN635" s="173">
        <v>0</v>
      </c>
      <c r="BO635" s="175">
        <f>100*BN635/$AI635</f>
        <v>0</v>
      </c>
      <c r="BP635" s="173">
        <f>IF(BO635&gt;$AI$8,1,0)</f>
        <v>0</v>
      </c>
      <c r="BQ635" s="175">
        <f>IF($R635=BN$17,BO635,0)</f>
        <v>0</v>
      </c>
      <c r="BR635" s="173">
        <v>0</v>
      </c>
      <c r="BS635" s="175">
        <f>100*BR635/$AI635</f>
        <v>0</v>
      </c>
      <c r="BT635" s="173">
        <f>IF(BS635&gt;$AI$8,1,0)</f>
        <v>0</v>
      </c>
      <c r="BU635" s="175">
        <f>IF($R635=BR$17,BS635,0)</f>
        <v>0</v>
      </c>
      <c r="BV635" s="173">
        <v>0</v>
      </c>
      <c r="BW635" s="175">
        <f>100*BV635/$AI635</f>
        <v>0</v>
      </c>
      <c r="BX635" s="173">
        <f>IF(BW635&gt;$AI$8,1,0)</f>
        <v>0</v>
      </c>
      <c r="BY635" s="175">
        <f>IF($R635=BV$17,BW635,0)</f>
        <v>0</v>
      </c>
      <c r="BZ635" s="173">
        <v>0</v>
      </c>
      <c r="CA635" s="175">
        <f>100*BZ635/$AI635</f>
        <v>0</v>
      </c>
      <c r="CB635" s="173">
        <f>IF(CA635&gt;$AI$8,1,0)</f>
        <v>0</v>
      </c>
      <c r="CC635" s="175">
        <f>IF($R635=BZ$17,CA635,0)</f>
        <v>0</v>
      </c>
      <c r="CD635" s="173">
        <v>0</v>
      </c>
      <c r="CE635" s="175">
        <f>100*CD635/$AI635</f>
        <v>0</v>
      </c>
      <c r="CF635" s="173">
        <f>IF(CE635&gt;$AI$8,1,0)</f>
        <v>0</v>
      </c>
      <c r="CG635" s="175">
        <f>IF($R635=CD$17,CE635,0)</f>
        <v>0</v>
      </c>
      <c r="CH635" s="173">
        <v>0</v>
      </c>
      <c r="CI635" s="175">
        <f>100*CH635/$AI635</f>
        <v>0</v>
      </c>
      <c r="CJ635" s="173">
        <f>IF(CI635&gt;$AI$8,1,0)</f>
        <v>0</v>
      </c>
      <c r="CK635" s="175">
        <f>IF($R635=CH$17,CI635,0)</f>
        <v>0</v>
      </c>
      <c r="CL635" s="173">
        <v>0</v>
      </c>
      <c r="CM635" s="173">
        <v>0</v>
      </c>
      <c r="CN635" s="176"/>
    </row>
    <row r="636" ht="15.75" customHeight="1">
      <c r="A636" t="s" s="179">
        <v>3660</v>
      </c>
      <c r="B636" t="s" s="180">
        <v>183</v>
      </c>
      <c r="C636" t="s" s="180">
        <v>184</v>
      </c>
      <c r="D636" t="s" s="181">
        <v>186</v>
      </c>
      <c r="E636" t="s" s="188">
        <v>79</v>
      </c>
      <c r="F636" t="s" s="146">
        <v>80</v>
      </c>
      <c r="G636" t="s" s="146">
        <v>1025</v>
      </c>
      <c r="H636" t="s" s="146">
        <v>1610</v>
      </c>
      <c r="I636" t="s" s="146">
        <v>49</v>
      </c>
      <c r="J636" t="s" s="146">
        <v>56</v>
      </c>
      <c r="K636" t="s" s="183">
        <f>_xlfn.IFS(Q636=0,O636,T636=1,R636,U636=1,AA636)</f>
        <v>27</v>
      </c>
      <c r="L636" s="189">
        <f>_xlfn.IFS(Q636=0,P636,T636=1,S636,U636=1,AB636)</f>
        <v>30.6357420947678</v>
      </c>
      <c r="M636" t="s" s="146">
        <f>IF(O636="Lab","over","under")</f>
        <v>3307</v>
      </c>
      <c r="N636" s="138"/>
      <c r="O636" t="s" s="184">
        <v>27</v>
      </c>
      <c r="P636" s="147">
        <f>AM636</f>
        <v>30.6357420947678</v>
      </c>
      <c r="Q636" s="145">
        <f>T636+U636+V636</f>
        <v>0</v>
      </c>
      <c r="R636" t="s" s="185">
        <v>28</v>
      </c>
      <c r="S636" s="147">
        <f>AS636</f>
        <v>30.5882632228658</v>
      </c>
      <c r="T636" s="138"/>
      <c r="U636" s="138"/>
      <c r="V636" s="138"/>
      <c r="W636" s="138"/>
      <c r="X636" t="s" s="146">
        <f>IF($A636=Y636,"ok","bad")</f>
        <v>2430</v>
      </c>
      <c r="Y636" t="s" s="146">
        <v>3660</v>
      </c>
      <c r="Z636" t="s" s="146">
        <v>184</v>
      </c>
      <c r="AA636" t="s" s="186">
        <v>2365</v>
      </c>
      <c r="AB636" s="141">
        <f>100*AC636</f>
        <v>26.9537556</v>
      </c>
      <c r="AC636" s="190">
        <v>0.269537556</v>
      </c>
      <c r="AD636" t="s" s="187">
        <v>29</v>
      </c>
      <c r="AE636" s="141">
        <v>5.4410787</v>
      </c>
      <c r="AF636" s="190">
        <v>0.054410787</v>
      </c>
      <c r="AG636" s="138"/>
      <c r="AH636" s="145">
        <v>76873</v>
      </c>
      <c r="AI636" s="145">
        <v>42124</v>
      </c>
      <c r="AJ636" s="145">
        <v>176</v>
      </c>
      <c r="AK636" s="145">
        <v>20</v>
      </c>
      <c r="AL636" s="145">
        <v>12905</v>
      </c>
      <c r="AM636" s="148">
        <f>100*AL636/$AI636</f>
        <v>30.6357420947678</v>
      </c>
      <c r="AN636" s="145">
        <f>IF(AM636&gt;$AI$8,1,0)</f>
        <v>0</v>
      </c>
      <c r="AO636" s="148">
        <f>IF($R636=AL$17,AM636,0)</f>
        <v>0</v>
      </c>
      <c r="AP636" s="145">
        <v>12885</v>
      </c>
      <c r="AQ636" s="148">
        <f>100*AP636/$AI636</f>
        <v>30.5882632228658</v>
      </c>
      <c r="AR636" s="145">
        <f>IF(AQ636&gt;$AI$8,1,0)</f>
        <v>0</v>
      </c>
      <c r="AS636" s="148">
        <f>IF($R636=AP$17,AQ636,0)</f>
        <v>30.5882632228658</v>
      </c>
      <c r="AT636" s="145">
        <v>2292</v>
      </c>
      <c r="AU636" s="148">
        <f>100*AT636/$AI636</f>
        <v>5.44107871996961</v>
      </c>
      <c r="AV636" s="145">
        <f>IF(AU636&gt;$AI$8,1,0)</f>
        <v>0</v>
      </c>
      <c r="AW636" s="148">
        <f>IF($R636=AT$17,AU636,0)</f>
        <v>0</v>
      </c>
      <c r="AX636" s="145">
        <v>11354</v>
      </c>
      <c r="AY636" s="148">
        <f>100*AX636/$AI636</f>
        <v>26.9537555787674</v>
      </c>
      <c r="AZ636" s="145">
        <f>IF(AY636&gt;$AI$8,1,0)</f>
        <v>0</v>
      </c>
      <c r="BA636" s="148">
        <f>IF($R636=AX$17,AY636,0)</f>
        <v>0</v>
      </c>
      <c r="BB636" s="145">
        <v>2123</v>
      </c>
      <c r="BC636" s="148">
        <f>100*BB636/$AI636</f>
        <v>5.03988225239768</v>
      </c>
      <c r="BD636" s="145">
        <f>IF(BC636&gt;$AI$8,1,0)</f>
        <v>0</v>
      </c>
      <c r="BE636" s="148">
        <f>IF($R636=BB$17,BC636,0)</f>
        <v>0</v>
      </c>
      <c r="BF636" s="145">
        <v>0</v>
      </c>
      <c r="BG636" s="148">
        <f>100*BF636/$AI636</f>
        <v>0</v>
      </c>
      <c r="BH636" s="145">
        <f>IF(BG636&gt;$AI$8,1,0)</f>
        <v>0</v>
      </c>
      <c r="BI636" s="148">
        <f>IF($R636=BF$17,BG636,0)</f>
        <v>0</v>
      </c>
      <c r="BJ636" s="145">
        <v>0</v>
      </c>
      <c r="BK636" s="148">
        <f>100*BJ636/$AI636</f>
        <v>0</v>
      </c>
      <c r="BL636" s="145">
        <f>IF(BK636&gt;$AI$8,1,0)</f>
        <v>0</v>
      </c>
      <c r="BM636" s="148">
        <f>IF($R636=BJ$17,BK636,0)</f>
        <v>0</v>
      </c>
      <c r="BN636" s="145">
        <v>0</v>
      </c>
      <c r="BO636" s="148">
        <f>100*BN636/$AI636</f>
        <v>0</v>
      </c>
      <c r="BP636" s="145">
        <f>IF(BO636&gt;$AI$8,1,0)</f>
        <v>0</v>
      </c>
      <c r="BQ636" s="148">
        <f>IF($R636=BN$17,BO636,0)</f>
        <v>0</v>
      </c>
      <c r="BR636" s="145">
        <v>0</v>
      </c>
      <c r="BS636" s="148">
        <f>100*BR636/$AI636</f>
        <v>0</v>
      </c>
      <c r="BT636" s="145">
        <f>IF(BS636&gt;$AI$8,1,0)</f>
        <v>0</v>
      </c>
      <c r="BU636" s="148">
        <f>IF($R636=BR$17,BS636,0)</f>
        <v>0</v>
      </c>
      <c r="BV636" s="145">
        <v>0</v>
      </c>
      <c r="BW636" s="148">
        <f>100*BV636/$AI636</f>
        <v>0</v>
      </c>
      <c r="BX636" s="145">
        <f>IF(BW636&gt;$AI$8,1,0)</f>
        <v>0</v>
      </c>
      <c r="BY636" s="148">
        <f>IF($R636=BV$17,BW636,0)</f>
        <v>0</v>
      </c>
      <c r="BZ636" s="145">
        <v>0</v>
      </c>
      <c r="CA636" s="148">
        <f>100*BZ636/$AI636</f>
        <v>0</v>
      </c>
      <c r="CB636" s="145">
        <f>IF(CA636&gt;$AI$8,1,0)</f>
        <v>0</v>
      </c>
      <c r="CC636" s="148">
        <f>IF($R636=BZ$17,CA636,0)</f>
        <v>0</v>
      </c>
      <c r="CD636" s="145">
        <v>0</v>
      </c>
      <c r="CE636" s="148">
        <f>100*CD636/$AI636</f>
        <v>0</v>
      </c>
      <c r="CF636" s="145">
        <f>IF(CE636&gt;$AI$8,1,0)</f>
        <v>0</v>
      </c>
      <c r="CG636" s="148">
        <f>IF($R636=CD$17,CE636,0)</f>
        <v>0</v>
      </c>
      <c r="CH636" s="145">
        <v>0</v>
      </c>
      <c r="CI636" s="148">
        <f>100*CH636/$AI636</f>
        <v>0</v>
      </c>
      <c r="CJ636" s="145">
        <f>IF(CI636&gt;$AI$8,1,0)</f>
        <v>0</v>
      </c>
      <c r="CK636" s="148">
        <f>IF($R636=CH$17,CI636,0)</f>
        <v>0</v>
      </c>
      <c r="CL636" s="145">
        <v>127</v>
      </c>
      <c r="CM636" s="145">
        <v>0</v>
      </c>
      <c r="CN636" s="149"/>
    </row>
    <row r="637" ht="15.75" customHeight="1">
      <c r="A637" t="s" s="179">
        <v>3661</v>
      </c>
      <c r="B637" t="s" s="180">
        <v>75</v>
      </c>
      <c r="C637" t="s" s="180">
        <v>3662</v>
      </c>
      <c r="D637" t="s" s="181">
        <v>78</v>
      </c>
      <c r="E637" t="s" s="182">
        <v>79</v>
      </c>
      <c r="F637" t="s" s="130">
        <v>80</v>
      </c>
      <c r="G637" t="s" s="130">
        <v>3663</v>
      </c>
      <c r="H637" t="s" s="130">
        <v>1786</v>
      </c>
      <c r="I637" t="s" s="130">
        <v>64</v>
      </c>
      <c r="J637" t="s" s="130">
        <v>449</v>
      </c>
      <c r="K637" t="s" s="183">
        <f>O637</f>
        <v>31</v>
      </c>
      <c r="L637" s="189">
        <f>P637</f>
        <v>55.0178561197792</v>
      </c>
      <c r="M637" t="s" s="130">
        <f>IF(O637="Lab","over","under")</f>
        <v>3307</v>
      </c>
      <c r="N637" s="169"/>
      <c r="O637" t="s" s="184">
        <v>31</v>
      </c>
      <c r="P637" s="131">
        <f>BC637</f>
        <v>55.0178561197792</v>
      </c>
      <c r="Q637" s="173">
        <f>T637+U637+V637</f>
        <v>0</v>
      </c>
      <c r="R637" t="s" s="185">
        <v>28</v>
      </c>
      <c r="S637" s="131">
        <f>AS637</f>
        <v>27.7275939117316</v>
      </c>
      <c r="T637" s="169"/>
      <c r="U637" s="169"/>
      <c r="V637" s="169"/>
      <c r="W637" s="169"/>
      <c r="X637" t="s" s="130">
        <f>IF($A637=Y637,"ok","bad")</f>
        <v>2430</v>
      </c>
      <c r="Y637" t="s" s="130">
        <v>3661</v>
      </c>
      <c r="Z637" t="s" s="130">
        <v>3662</v>
      </c>
      <c r="AA637" t="s" s="186">
        <v>27</v>
      </c>
      <c r="AB637" s="125">
        <f>100*AC637</f>
        <v>7.5912381</v>
      </c>
      <c r="AC637" s="191">
        <v>0.075912381</v>
      </c>
      <c r="AD637" t="s" s="187">
        <v>2365</v>
      </c>
      <c r="AE637" s="125">
        <v>5.416038</v>
      </c>
      <c r="AF637" s="191">
        <v>0.05416038</v>
      </c>
      <c r="AG637" s="169"/>
      <c r="AH637" s="173">
        <v>74786</v>
      </c>
      <c r="AI637" s="173">
        <v>52363</v>
      </c>
      <c r="AJ637" s="173">
        <v>209</v>
      </c>
      <c r="AK637" s="173">
        <v>14290</v>
      </c>
      <c r="AL637" s="173">
        <v>3975</v>
      </c>
      <c r="AM637" s="175">
        <f>100*AL637/$AI637</f>
        <v>7.59123808796287</v>
      </c>
      <c r="AN637" s="173">
        <f>IF(AM637&gt;$AI$8,1,0)</f>
        <v>0</v>
      </c>
      <c r="AO637" s="175">
        <f>IF($R637=AL$17,AM637,0)</f>
        <v>0</v>
      </c>
      <c r="AP637" s="173">
        <v>14519</v>
      </c>
      <c r="AQ637" s="175">
        <f>100*AP637/$AI637</f>
        <v>27.7275939117316</v>
      </c>
      <c r="AR637" s="173">
        <f>IF(AQ637&gt;$AI$8,1,0)</f>
        <v>0</v>
      </c>
      <c r="AS637" s="175">
        <f>IF($R637=AP$17,AQ637,0)</f>
        <v>27.7275939117316</v>
      </c>
      <c r="AT637" s="173">
        <v>1604</v>
      </c>
      <c r="AU637" s="175">
        <f>100*AT637/$AI637</f>
        <v>3.06323167121823</v>
      </c>
      <c r="AV637" s="173">
        <f>IF(AU637&gt;$AI$8,1,0)</f>
        <v>0</v>
      </c>
      <c r="AW637" s="175">
        <f>IF($R637=AT$17,AU637,0)</f>
        <v>0</v>
      </c>
      <c r="AX637" s="173">
        <v>2836</v>
      </c>
      <c r="AY637" s="175">
        <f>100*AX637/$AI637</f>
        <v>5.41603804212898</v>
      </c>
      <c r="AZ637" s="173">
        <f>IF(AY637&gt;$AI$8,1,0)</f>
        <v>0</v>
      </c>
      <c r="BA637" s="175">
        <f>IF($R637=AX$17,AY637,0)</f>
        <v>0</v>
      </c>
      <c r="BB637" s="173">
        <v>28809</v>
      </c>
      <c r="BC637" s="175">
        <f>100*BB637/$AI637</f>
        <v>55.0178561197792</v>
      </c>
      <c r="BD637" s="173">
        <f>IF(BC637&gt;$AI$8,1,0)</f>
        <v>1</v>
      </c>
      <c r="BE637" s="175">
        <f>IF($R637=BB$17,BC637,0)</f>
        <v>0</v>
      </c>
      <c r="BF637" s="173">
        <v>0</v>
      </c>
      <c r="BG637" s="175">
        <f>100*BF637/$AI637</f>
        <v>0</v>
      </c>
      <c r="BH637" s="173">
        <f>IF(BG637&gt;$AI$8,1,0)</f>
        <v>0</v>
      </c>
      <c r="BI637" s="175">
        <f>IF($R637=BF$17,BG637,0)</f>
        <v>0</v>
      </c>
      <c r="BJ637" s="173">
        <v>0</v>
      </c>
      <c r="BK637" s="175">
        <f>100*BJ637/$AI637</f>
        <v>0</v>
      </c>
      <c r="BL637" s="173">
        <f>IF(BK637&gt;$AI$8,1,0)</f>
        <v>0</v>
      </c>
      <c r="BM637" s="175">
        <f>IF($R637=BJ$17,BK637,0)</f>
        <v>0</v>
      </c>
      <c r="BN637" s="173">
        <v>0</v>
      </c>
      <c r="BO637" s="175">
        <f>100*BN637/$AI637</f>
        <v>0</v>
      </c>
      <c r="BP637" s="173">
        <f>IF(BO637&gt;$AI$8,1,0)</f>
        <v>0</v>
      </c>
      <c r="BQ637" s="175">
        <f>IF($R637=BN$17,BO637,0)</f>
        <v>0</v>
      </c>
      <c r="BR637" s="173">
        <v>0</v>
      </c>
      <c r="BS637" s="175">
        <f>100*BR637/$AI637</f>
        <v>0</v>
      </c>
      <c r="BT637" s="173">
        <f>IF(BS637&gt;$AI$8,1,0)</f>
        <v>0</v>
      </c>
      <c r="BU637" s="175">
        <f>IF($R637=BR$17,BS637,0)</f>
        <v>0</v>
      </c>
      <c r="BV637" s="173">
        <v>0</v>
      </c>
      <c r="BW637" s="175">
        <f>100*BV637/$AI637</f>
        <v>0</v>
      </c>
      <c r="BX637" s="173">
        <f>IF(BW637&gt;$AI$8,1,0)</f>
        <v>0</v>
      </c>
      <c r="BY637" s="175">
        <f>IF($R637=BV$17,BW637,0)</f>
        <v>0</v>
      </c>
      <c r="BZ637" s="173">
        <v>0</v>
      </c>
      <c r="CA637" s="175">
        <f>100*BZ637/$AI637</f>
        <v>0</v>
      </c>
      <c r="CB637" s="173">
        <f>IF(CA637&gt;$AI$8,1,0)</f>
        <v>0</v>
      </c>
      <c r="CC637" s="175">
        <f>IF($R637=BZ$17,CA637,0)</f>
        <v>0</v>
      </c>
      <c r="CD637" s="173">
        <v>0</v>
      </c>
      <c r="CE637" s="175">
        <f>100*CD637/$AI637</f>
        <v>0</v>
      </c>
      <c r="CF637" s="173">
        <f>IF(CE637&gt;$AI$8,1,0)</f>
        <v>0</v>
      </c>
      <c r="CG637" s="175">
        <f>IF($R637=CD$17,CE637,0)</f>
        <v>0</v>
      </c>
      <c r="CH637" s="173">
        <v>0</v>
      </c>
      <c r="CI637" s="175">
        <f>100*CH637/$AI637</f>
        <v>0</v>
      </c>
      <c r="CJ637" s="173">
        <f>IF(CI637&gt;$AI$8,1,0)</f>
        <v>0</v>
      </c>
      <c r="CK637" s="175">
        <f>IF($R637=CH$17,CI637,0)</f>
        <v>0</v>
      </c>
      <c r="CL637" s="173">
        <v>0</v>
      </c>
      <c r="CM637" s="173">
        <v>0</v>
      </c>
      <c r="CN637" s="176"/>
    </row>
    <row r="638" ht="15.75" customHeight="1">
      <c r="A638" t="s" s="179">
        <v>3664</v>
      </c>
      <c r="B638" t="s" s="180">
        <v>101</v>
      </c>
      <c r="C638" t="s" s="180">
        <v>1360</v>
      </c>
      <c r="D638" t="s" s="181">
        <v>104</v>
      </c>
      <c r="E638" t="s" s="188">
        <v>79</v>
      </c>
      <c r="F638" t="s" s="146">
        <v>46</v>
      </c>
      <c r="G638" t="s" s="146">
        <v>153</v>
      </c>
      <c r="H638" t="s" s="146">
        <v>1361</v>
      </c>
      <c r="I638" t="s" s="146">
        <v>64</v>
      </c>
      <c r="J638" t="s" s="146">
        <v>56</v>
      </c>
      <c r="K638" t="s" s="183">
        <f>_xlfn.IFS(Q638=0,O638,T638=1,R638,U638=1,AA638)</f>
        <v>27</v>
      </c>
      <c r="L638" s="189">
        <f>_xlfn.IFS(Q638=0,P638,T638=1,S638,U638=1,AB638)</f>
        <v>37.5244734181028</v>
      </c>
      <c r="M638" t="s" s="146">
        <f>IF(O638="Lab","over","under")</f>
        <v>3307</v>
      </c>
      <c r="N638" s="138"/>
      <c r="O638" t="s" s="184">
        <v>27</v>
      </c>
      <c r="P638" s="147">
        <f>AM638</f>
        <v>37.5244734181028</v>
      </c>
      <c r="Q638" s="145">
        <f>T638+U638+V638</f>
        <v>0</v>
      </c>
      <c r="R638" t="s" s="185">
        <v>2365</v>
      </c>
      <c r="S638" s="147">
        <f>BA638</f>
        <v>25.6782633017061</v>
      </c>
      <c r="T638" s="138"/>
      <c r="U638" s="138"/>
      <c r="V638" s="138"/>
      <c r="W638" s="138"/>
      <c r="X638" t="s" s="146">
        <f>IF($A638=Y638,"ok","bad")</f>
        <v>2430</v>
      </c>
      <c r="Y638" t="s" s="146">
        <v>3664</v>
      </c>
      <c r="Z638" t="s" s="146">
        <v>1360</v>
      </c>
      <c r="AA638" t="s" s="186">
        <v>28</v>
      </c>
      <c r="AB638" s="141">
        <f>100*AC638</f>
        <v>22.5370597</v>
      </c>
      <c r="AC638" s="190">
        <v>0.225370597</v>
      </c>
      <c r="AD638" t="s" s="187">
        <v>31</v>
      </c>
      <c r="AE638" s="141">
        <v>5.3873792</v>
      </c>
      <c r="AF638" s="190">
        <v>0.053873792</v>
      </c>
      <c r="AG638" s="138"/>
      <c r="AH638" s="145">
        <v>76880</v>
      </c>
      <c r="AI638" s="145">
        <v>46479</v>
      </c>
      <c r="AJ638" s="145">
        <v>131</v>
      </c>
      <c r="AK638" s="145">
        <v>5506</v>
      </c>
      <c r="AL638" s="145">
        <v>17441</v>
      </c>
      <c r="AM638" s="148">
        <f>100*AL638/$AI638</f>
        <v>37.5244734181028</v>
      </c>
      <c r="AN638" s="145">
        <f>IF(AM638&gt;$AI$8,1,0)</f>
        <v>0</v>
      </c>
      <c r="AO638" s="148">
        <f>IF($R638=AL$17,AM638,0)</f>
        <v>0</v>
      </c>
      <c r="AP638" s="145">
        <v>10475</v>
      </c>
      <c r="AQ638" s="148">
        <f>100*AP638/$AI638</f>
        <v>22.5370597474128</v>
      </c>
      <c r="AR638" s="145">
        <f>IF(AQ638&gt;$AI$8,1,0)</f>
        <v>0</v>
      </c>
      <c r="AS638" s="148">
        <f>IF($R638=AP$17,AQ638,0)</f>
        <v>0</v>
      </c>
      <c r="AT638" s="145">
        <v>2364</v>
      </c>
      <c r="AU638" s="148">
        <f>100*AT638/$AI638</f>
        <v>5.08616794681469</v>
      </c>
      <c r="AV638" s="145">
        <f>IF(AU638&gt;$AI$8,1,0)</f>
        <v>0</v>
      </c>
      <c r="AW638" s="148">
        <f>IF($R638=AT$17,AU638,0)</f>
        <v>0</v>
      </c>
      <c r="AX638" s="145">
        <v>11935</v>
      </c>
      <c r="AY638" s="148">
        <f>100*AX638/$AI638</f>
        <v>25.6782633017061</v>
      </c>
      <c r="AZ638" s="145">
        <f>IF(AY638&gt;$AI$8,1,0)</f>
        <v>0</v>
      </c>
      <c r="BA638" s="148">
        <f>IF($R638=AX$17,AY638,0)</f>
        <v>25.6782633017061</v>
      </c>
      <c r="BB638" s="145">
        <v>2504</v>
      </c>
      <c r="BC638" s="148">
        <f>100*BB638/$AI638</f>
        <v>5.38737924654145</v>
      </c>
      <c r="BD638" s="145">
        <f>IF(BC638&gt;$AI$8,1,0)</f>
        <v>0</v>
      </c>
      <c r="BE638" s="148">
        <f>IF($R638=BB$17,BC638,0)</f>
        <v>0</v>
      </c>
      <c r="BF638" s="145">
        <v>0</v>
      </c>
      <c r="BG638" s="148">
        <f>100*BF638/$AI638</f>
        <v>0</v>
      </c>
      <c r="BH638" s="145">
        <f>IF(BG638&gt;$AI$8,1,0)</f>
        <v>0</v>
      </c>
      <c r="BI638" s="148">
        <f>IF($R638=BF$17,BG638,0)</f>
        <v>0</v>
      </c>
      <c r="BJ638" s="145">
        <v>0</v>
      </c>
      <c r="BK638" s="148">
        <f>100*BJ638/$AI638</f>
        <v>0</v>
      </c>
      <c r="BL638" s="145">
        <f>IF(BK638&gt;$AI$8,1,0)</f>
        <v>0</v>
      </c>
      <c r="BM638" s="148">
        <f>IF($R638=BJ$17,BK638,0)</f>
        <v>0</v>
      </c>
      <c r="BN638" s="145">
        <v>0</v>
      </c>
      <c r="BO638" s="148">
        <f>100*BN638/$AI638</f>
        <v>0</v>
      </c>
      <c r="BP638" s="145">
        <f>IF(BO638&gt;$AI$8,1,0)</f>
        <v>0</v>
      </c>
      <c r="BQ638" s="148">
        <f>IF($R638=BN$17,BO638,0)</f>
        <v>0</v>
      </c>
      <c r="BR638" s="145">
        <v>0</v>
      </c>
      <c r="BS638" s="148">
        <f>100*BR638/$AI638</f>
        <v>0</v>
      </c>
      <c r="BT638" s="145">
        <f>IF(BS638&gt;$AI$8,1,0)</f>
        <v>0</v>
      </c>
      <c r="BU638" s="148">
        <f>IF($R638=BR$17,BS638,0)</f>
        <v>0</v>
      </c>
      <c r="BV638" s="145">
        <v>0</v>
      </c>
      <c r="BW638" s="148">
        <f>100*BV638/$AI638</f>
        <v>0</v>
      </c>
      <c r="BX638" s="145">
        <f>IF(BW638&gt;$AI$8,1,0)</f>
        <v>0</v>
      </c>
      <c r="BY638" s="148">
        <f>IF($R638=BV$17,BW638,0)</f>
        <v>0</v>
      </c>
      <c r="BZ638" s="145">
        <v>0</v>
      </c>
      <c r="CA638" s="148">
        <f>100*BZ638/$AI638</f>
        <v>0</v>
      </c>
      <c r="CB638" s="145">
        <f>IF(CA638&gt;$AI$8,1,0)</f>
        <v>0</v>
      </c>
      <c r="CC638" s="148">
        <f>IF($R638=BZ$17,CA638,0)</f>
        <v>0</v>
      </c>
      <c r="CD638" s="145">
        <v>0</v>
      </c>
      <c r="CE638" s="148">
        <f>100*CD638/$AI638</f>
        <v>0</v>
      </c>
      <c r="CF638" s="145">
        <f>IF(CE638&gt;$AI$8,1,0)</f>
        <v>0</v>
      </c>
      <c r="CG638" s="148">
        <f>IF($R638=CD$17,CE638,0)</f>
        <v>0</v>
      </c>
      <c r="CH638" s="145">
        <v>0</v>
      </c>
      <c r="CI638" s="148">
        <f>100*CH638/$AI638</f>
        <v>0</v>
      </c>
      <c r="CJ638" s="145">
        <f>IF(CI638&gt;$AI$8,1,0)</f>
        <v>0</v>
      </c>
      <c r="CK638" s="148">
        <f>IF($R638=CH$17,CI638,0)</f>
        <v>0</v>
      </c>
      <c r="CL638" s="145">
        <v>77</v>
      </c>
      <c r="CM638" s="145">
        <v>0</v>
      </c>
      <c r="CN638" s="149"/>
    </row>
    <row r="639" ht="15.75" customHeight="1">
      <c r="A639" t="s" s="179">
        <v>3665</v>
      </c>
      <c r="B639" t="s" s="180">
        <v>197</v>
      </c>
      <c r="C639" t="s" s="180">
        <v>613</v>
      </c>
      <c r="D639" t="s" s="181">
        <v>200</v>
      </c>
      <c r="E639" t="s" s="182">
        <v>79</v>
      </c>
      <c r="F639" t="s" s="130">
        <v>80</v>
      </c>
      <c r="G639" t="s" s="130">
        <v>2402</v>
      </c>
      <c r="H639" t="s" s="130">
        <v>3666</v>
      </c>
      <c r="I639" t="s" s="130">
        <v>49</v>
      </c>
      <c r="J639" t="s" s="130">
        <v>1762</v>
      </c>
      <c r="K639" t="s" s="183">
        <f>O639</f>
        <v>29</v>
      </c>
      <c r="L639" s="189">
        <f>P639</f>
        <v>50.6156392555811</v>
      </c>
      <c r="M639" t="s" s="130">
        <f>IF(O639="Lab","over","under")</f>
        <v>3307</v>
      </c>
      <c r="N639" s="169"/>
      <c r="O639" t="s" s="184">
        <v>29</v>
      </c>
      <c r="P639" s="131">
        <f>AU639</f>
        <v>50.6156392555811</v>
      </c>
      <c r="Q639" s="173">
        <f>T639+U639+V639</f>
        <v>0</v>
      </c>
      <c r="R639" t="s" s="185">
        <v>27</v>
      </c>
      <c r="S639" s="131">
        <f>AO639</f>
        <v>36.0623309515159</v>
      </c>
      <c r="T639" s="169"/>
      <c r="U639" s="169"/>
      <c r="V639" s="169"/>
      <c r="W639" s="169"/>
      <c r="X639" t="s" s="130">
        <f>IF($A639=Y639,"ok","bad")</f>
        <v>2430</v>
      </c>
      <c r="Y639" t="s" s="130">
        <v>3665</v>
      </c>
      <c r="Z639" t="s" s="130">
        <v>613</v>
      </c>
      <c r="AA639" t="s" s="186">
        <v>31</v>
      </c>
      <c r="AB639" s="125">
        <f>100*AC639</f>
        <v>6.3784264</v>
      </c>
      <c r="AC639" s="191">
        <v>0.06378426399999999</v>
      </c>
      <c r="AD639" t="s" s="187">
        <v>28</v>
      </c>
      <c r="AE639" s="125">
        <v>5.3792742</v>
      </c>
      <c r="AF639" s="191">
        <v>0.053792742</v>
      </c>
      <c r="AG639" s="169"/>
      <c r="AH639" s="173">
        <v>76144</v>
      </c>
      <c r="AI639" s="173">
        <v>49542</v>
      </c>
      <c r="AJ639" s="173">
        <v>986</v>
      </c>
      <c r="AK639" s="173">
        <v>7210</v>
      </c>
      <c r="AL639" s="173">
        <v>17866</v>
      </c>
      <c r="AM639" s="175">
        <f>100*AL639/$AI639</f>
        <v>36.0623309515159</v>
      </c>
      <c r="AN639" s="173">
        <f>IF(AM639&gt;$AI$8,1,0)</f>
        <v>0</v>
      </c>
      <c r="AO639" s="175">
        <f>IF($R639=AL$17,AM639,0)</f>
        <v>36.0623309515159</v>
      </c>
      <c r="AP639" s="173">
        <v>2665</v>
      </c>
      <c r="AQ639" s="175">
        <f>100*AP639/$AI639</f>
        <v>5.37927415122522</v>
      </c>
      <c r="AR639" s="173">
        <f>IF(AQ639&gt;$AI$8,1,0)</f>
        <v>0</v>
      </c>
      <c r="AS639" s="175">
        <f>IF($R639=AP$17,AQ639,0)</f>
        <v>0</v>
      </c>
      <c r="AT639" s="173">
        <v>25076</v>
      </c>
      <c r="AU639" s="175">
        <f>100*AT639/$AI639</f>
        <v>50.6156392555811</v>
      </c>
      <c r="AV639" s="173">
        <f>IF(AU639&gt;$AI$8,1,0)</f>
        <v>1</v>
      </c>
      <c r="AW639" s="175">
        <f>IF($R639=AT$17,AU639,0)</f>
        <v>0</v>
      </c>
      <c r="AX639" s="173">
        <v>0</v>
      </c>
      <c r="AY639" s="175">
        <f>100*AX639/$AI639</f>
        <v>0</v>
      </c>
      <c r="AZ639" s="173">
        <f>IF(AY639&gt;$AI$8,1,0)</f>
        <v>0</v>
      </c>
      <c r="BA639" s="175">
        <f>IF($R639=AX$17,AY639,0)</f>
        <v>0</v>
      </c>
      <c r="BB639" s="173">
        <v>3160</v>
      </c>
      <c r="BC639" s="175">
        <f>100*BB639/$AI639</f>
        <v>6.37842638569295</v>
      </c>
      <c r="BD639" s="173">
        <f>IF(BC639&gt;$AI$8,1,0)</f>
        <v>0</v>
      </c>
      <c r="BE639" s="175">
        <f>IF($R639=BB$17,BC639,0)</f>
        <v>0</v>
      </c>
      <c r="BF639" s="173">
        <v>0</v>
      </c>
      <c r="BG639" s="175">
        <f>100*BF639/$AI639</f>
        <v>0</v>
      </c>
      <c r="BH639" s="173">
        <f>IF(BG639&gt;$AI$8,1,0)</f>
        <v>0</v>
      </c>
      <c r="BI639" s="175">
        <f>IF($R639=BF$17,BG639,0)</f>
        <v>0</v>
      </c>
      <c r="BJ639" s="173">
        <v>0</v>
      </c>
      <c r="BK639" s="175">
        <f>100*BJ639/$AI639</f>
        <v>0</v>
      </c>
      <c r="BL639" s="173">
        <f>IF(BK639&gt;$AI$8,1,0)</f>
        <v>0</v>
      </c>
      <c r="BM639" s="175">
        <f>IF($R639=BJ$17,BK639,0)</f>
        <v>0</v>
      </c>
      <c r="BN639" s="173">
        <v>0</v>
      </c>
      <c r="BO639" s="175">
        <f>100*BN639/$AI639</f>
        <v>0</v>
      </c>
      <c r="BP639" s="173">
        <f>IF(BO639&gt;$AI$8,1,0)</f>
        <v>0</v>
      </c>
      <c r="BQ639" s="175">
        <f>IF($R639=BN$17,BO639,0)</f>
        <v>0</v>
      </c>
      <c r="BR639" s="173">
        <v>0</v>
      </c>
      <c r="BS639" s="175">
        <f>100*BR639/$AI639</f>
        <v>0</v>
      </c>
      <c r="BT639" s="173">
        <f>IF(BS639&gt;$AI$8,1,0)</f>
        <v>0</v>
      </c>
      <c r="BU639" s="175">
        <f>IF($R639=BR$17,BS639,0)</f>
        <v>0</v>
      </c>
      <c r="BV639" s="173">
        <v>0</v>
      </c>
      <c r="BW639" s="175">
        <f>100*BV639/$AI639</f>
        <v>0</v>
      </c>
      <c r="BX639" s="173">
        <f>IF(BW639&gt;$AI$8,1,0)</f>
        <v>0</v>
      </c>
      <c r="BY639" s="175">
        <f>IF($R639=BV$17,BW639,0)</f>
        <v>0</v>
      </c>
      <c r="BZ639" s="173">
        <v>0</v>
      </c>
      <c r="CA639" s="175">
        <f>100*BZ639/$AI639</f>
        <v>0</v>
      </c>
      <c r="CB639" s="173">
        <f>IF(CA639&gt;$AI$8,1,0)</f>
        <v>0</v>
      </c>
      <c r="CC639" s="175">
        <f>IF($R639=BZ$17,CA639,0)</f>
        <v>0</v>
      </c>
      <c r="CD639" s="173">
        <v>0</v>
      </c>
      <c r="CE639" s="175">
        <f>100*CD639/$AI639</f>
        <v>0</v>
      </c>
      <c r="CF639" s="173">
        <f>IF(CE639&gt;$AI$8,1,0)</f>
        <v>0</v>
      </c>
      <c r="CG639" s="175">
        <f>IF($R639=CD$17,CE639,0)</f>
        <v>0</v>
      </c>
      <c r="CH639" s="173">
        <v>0</v>
      </c>
      <c r="CI639" s="175">
        <f>100*CH639/$AI639</f>
        <v>0</v>
      </c>
      <c r="CJ639" s="173">
        <f>IF(CI639&gt;$AI$8,1,0)</f>
        <v>0</v>
      </c>
      <c r="CK639" s="175">
        <f>IF($R639=CH$17,CI639,0)</f>
        <v>0</v>
      </c>
      <c r="CL639" s="173">
        <v>0</v>
      </c>
      <c r="CM639" s="173">
        <v>0</v>
      </c>
      <c r="CN639" s="176"/>
    </row>
    <row r="640" ht="15.75" customHeight="1">
      <c r="A640" t="s" s="179">
        <v>3667</v>
      </c>
      <c r="B640" t="s" s="180">
        <v>84</v>
      </c>
      <c r="C640" t="s" s="180">
        <v>2055</v>
      </c>
      <c r="D640" t="s" s="181">
        <v>86</v>
      </c>
      <c r="E640" t="s" s="188">
        <v>79</v>
      </c>
      <c r="F640" t="s" s="146">
        <v>80</v>
      </c>
      <c r="G640" t="s" s="146">
        <v>124</v>
      </c>
      <c r="H640" t="s" s="146">
        <v>2056</v>
      </c>
      <c r="I640" t="s" s="146">
        <v>49</v>
      </c>
      <c r="J640" t="s" s="146">
        <v>56</v>
      </c>
      <c r="K640" t="s" s="183">
        <f>_xlfn.IFS(Q640=0,O640,T640=1,R640,U640=1,AA640)</f>
        <v>27</v>
      </c>
      <c r="L640" s="189">
        <f>_xlfn.IFS(Q640=0,P640,T640=1,S640,U640=1,AB640)</f>
        <v>38.2802640018207</v>
      </c>
      <c r="M640" t="s" s="146">
        <f>IF(O640="Lab","over","under")</f>
        <v>3307</v>
      </c>
      <c r="N640" s="138"/>
      <c r="O640" t="s" s="184">
        <v>27</v>
      </c>
      <c r="P640" s="147">
        <f>AM640</f>
        <v>38.2802640018207</v>
      </c>
      <c r="Q640" s="145">
        <f>T640+U640+V640</f>
        <v>0</v>
      </c>
      <c r="R640" t="s" s="185">
        <v>28</v>
      </c>
      <c r="S640" s="147">
        <f>AS640</f>
        <v>33.0188484058511</v>
      </c>
      <c r="T640" s="138"/>
      <c r="U640" s="138"/>
      <c r="V640" s="138"/>
      <c r="W640" s="138"/>
      <c r="X640" t="s" s="146">
        <f>IF($A640=Y640,"ok","bad")</f>
        <v>2430</v>
      </c>
      <c r="Y640" t="s" s="146">
        <v>3667</v>
      </c>
      <c r="Z640" t="s" s="146">
        <v>2055</v>
      </c>
      <c r="AA640" t="s" s="186">
        <v>2365</v>
      </c>
      <c r="AB640" s="141">
        <f>100*AC640</f>
        <v>16.992531</v>
      </c>
      <c r="AC640" s="190">
        <v>0.16992531</v>
      </c>
      <c r="AD640" t="s" s="187">
        <v>29</v>
      </c>
      <c r="AE640" s="141">
        <v>5.3524507</v>
      </c>
      <c r="AF640" s="190">
        <v>0.053524507</v>
      </c>
      <c r="AG640" s="138"/>
      <c r="AH640" s="145">
        <v>74080</v>
      </c>
      <c r="AI640" s="145">
        <v>48333</v>
      </c>
      <c r="AJ640" s="145">
        <v>172</v>
      </c>
      <c r="AK640" s="145">
        <v>2543</v>
      </c>
      <c r="AL640" s="145">
        <v>18502</v>
      </c>
      <c r="AM640" s="148">
        <f>100*AL640/$AI640</f>
        <v>38.2802640018207</v>
      </c>
      <c r="AN640" s="145">
        <f>IF(AM640&gt;$AI$8,1,0)</f>
        <v>0</v>
      </c>
      <c r="AO640" s="148">
        <f>IF($R640=AL$17,AM640,0)</f>
        <v>0</v>
      </c>
      <c r="AP640" s="145">
        <v>15959</v>
      </c>
      <c r="AQ640" s="148">
        <f>100*AP640/$AI640</f>
        <v>33.0188484058511</v>
      </c>
      <c r="AR640" s="145">
        <f>IF(AQ640&gt;$AI$8,1,0)</f>
        <v>0</v>
      </c>
      <c r="AS640" s="148">
        <f>IF($R640=AP$17,AQ640,0)</f>
        <v>33.0188484058511</v>
      </c>
      <c r="AT640" s="145">
        <v>2587</v>
      </c>
      <c r="AU640" s="148">
        <f>100*AT640/$AI640</f>
        <v>5.3524507065566</v>
      </c>
      <c r="AV640" s="145">
        <f>IF(AU640&gt;$AI$8,1,0)</f>
        <v>0</v>
      </c>
      <c r="AW640" s="148">
        <f>IF($R640=AT$17,AU640,0)</f>
        <v>0</v>
      </c>
      <c r="AX640" s="145">
        <v>8213</v>
      </c>
      <c r="AY640" s="148">
        <f>100*AX640/$AI640</f>
        <v>16.9925309829723</v>
      </c>
      <c r="AZ640" s="145">
        <f>IF(AY640&gt;$AI$8,1,0)</f>
        <v>0</v>
      </c>
      <c r="BA640" s="148">
        <f>IF($R640=AX$17,AY640,0)</f>
        <v>0</v>
      </c>
      <c r="BB640" s="145">
        <v>2419</v>
      </c>
      <c r="BC640" s="148">
        <f>100*BB640/$AI640</f>
        <v>5.00486210249726</v>
      </c>
      <c r="BD640" s="145">
        <f>IF(BC640&gt;$AI$8,1,0)</f>
        <v>0</v>
      </c>
      <c r="BE640" s="148">
        <f>IF($R640=BB$17,BC640,0)</f>
        <v>0</v>
      </c>
      <c r="BF640" s="145">
        <v>0</v>
      </c>
      <c r="BG640" s="148">
        <f>100*BF640/$AI640</f>
        <v>0</v>
      </c>
      <c r="BH640" s="145">
        <f>IF(BG640&gt;$AI$8,1,0)</f>
        <v>0</v>
      </c>
      <c r="BI640" s="148">
        <f>IF($R640=BF$17,BG640,0)</f>
        <v>0</v>
      </c>
      <c r="BJ640" s="145">
        <v>0</v>
      </c>
      <c r="BK640" s="148">
        <f>100*BJ640/$AI640</f>
        <v>0</v>
      </c>
      <c r="BL640" s="145">
        <f>IF(BK640&gt;$AI$8,1,0)</f>
        <v>0</v>
      </c>
      <c r="BM640" s="148">
        <f>IF($R640=BJ$17,BK640,0)</f>
        <v>0</v>
      </c>
      <c r="BN640" s="145">
        <v>0</v>
      </c>
      <c r="BO640" s="148">
        <f>100*BN640/$AI640</f>
        <v>0</v>
      </c>
      <c r="BP640" s="145">
        <f>IF(BO640&gt;$AI$8,1,0)</f>
        <v>0</v>
      </c>
      <c r="BQ640" s="148">
        <f>IF($R640=BN$17,BO640,0)</f>
        <v>0</v>
      </c>
      <c r="BR640" s="145">
        <v>0</v>
      </c>
      <c r="BS640" s="148">
        <f>100*BR640/$AI640</f>
        <v>0</v>
      </c>
      <c r="BT640" s="145">
        <f>IF(BS640&gt;$AI$8,1,0)</f>
        <v>0</v>
      </c>
      <c r="BU640" s="148">
        <f>IF($R640=BR$17,BS640,0)</f>
        <v>0</v>
      </c>
      <c r="BV640" s="145">
        <v>0</v>
      </c>
      <c r="BW640" s="148">
        <f>100*BV640/$AI640</f>
        <v>0</v>
      </c>
      <c r="BX640" s="145">
        <f>IF(BW640&gt;$AI$8,1,0)</f>
        <v>0</v>
      </c>
      <c r="BY640" s="148">
        <f>IF($R640=BV$17,BW640,0)</f>
        <v>0</v>
      </c>
      <c r="BZ640" s="145">
        <v>0</v>
      </c>
      <c r="CA640" s="148">
        <f>100*BZ640/$AI640</f>
        <v>0</v>
      </c>
      <c r="CB640" s="145">
        <f>IF(CA640&gt;$AI$8,1,0)</f>
        <v>0</v>
      </c>
      <c r="CC640" s="148">
        <f>IF($R640=BZ$17,CA640,0)</f>
        <v>0</v>
      </c>
      <c r="CD640" s="145">
        <v>0</v>
      </c>
      <c r="CE640" s="148">
        <f>100*CD640/$AI640</f>
        <v>0</v>
      </c>
      <c r="CF640" s="145">
        <f>IF(CE640&gt;$AI$8,1,0)</f>
        <v>0</v>
      </c>
      <c r="CG640" s="148">
        <f>IF($R640=CD$17,CE640,0)</f>
        <v>0</v>
      </c>
      <c r="CH640" s="145">
        <v>0</v>
      </c>
      <c r="CI640" s="148">
        <f>100*CH640/$AI640</f>
        <v>0</v>
      </c>
      <c r="CJ640" s="145">
        <f>IF(CI640&gt;$AI$8,1,0)</f>
        <v>0</v>
      </c>
      <c r="CK640" s="148">
        <f>IF($R640=CH$17,CI640,0)</f>
        <v>0</v>
      </c>
      <c r="CL640" s="145">
        <v>0</v>
      </c>
      <c r="CM640" s="145">
        <v>0</v>
      </c>
      <c r="CN640" s="149"/>
    </row>
    <row r="641" ht="15.75" customHeight="1">
      <c r="A641" t="s" s="179">
        <v>3668</v>
      </c>
      <c r="B641" t="s" s="180">
        <v>166</v>
      </c>
      <c r="C641" t="s" s="180">
        <v>3669</v>
      </c>
      <c r="D641" t="s" s="181">
        <v>169</v>
      </c>
      <c r="E641" t="s" s="182">
        <v>79</v>
      </c>
      <c r="F641" t="s" s="130">
        <v>46</v>
      </c>
      <c r="G641" t="s" s="130">
        <v>1231</v>
      </c>
      <c r="H641" t="s" s="130">
        <v>1232</v>
      </c>
      <c r="I641" t="s" s="130">
        <v>49</v>
      </c>
      <c r="J641" t="s" s="130">
        <v>56</v>
      </c>
      <c r="K641" t="s" s="183">
        <f>_xlfn.IFS(Q641=0,O641,T641=1,R641,U641=1,AA641)</f>
        <v>27</v>
      </c>
      <c r="L641" s="189">
        <f>_xlfn.IFS(Q641=0,P641,T641=1,S641,U641=1,AB641)</f>
        <v>40.2481271380938</v>
      </c>
      <c r="M641" t="s" s="130">
        <f>IF(O641="Lab","over","under")</f>
        <v>3307</v>
      </c>
      <c r="N641" s="169"/>
      <c r="O641" t="s" s="184">
        <v>27</v>
      </c>
      <c r="P641" s="131">
        <f>AM641</f>
        <v>40.2481271380938</v>
      </c>
      <c r="Q641" s="173">
        <f>T641+U641+V641</f>
        <v>0</v>
      </c>
      <c r="R641" t="s" s="185">
        <v>28</v>
      </c>
      <c r="S641" s="131">
        <f>AS641</f>
        <v>36.7297449443554</v>
      </c>
      <c r="T641" s="169"/>
      <c r="U641" s="169"/>
      <c r="V641" s="169"/>
      <c r="W641" s="169"/>
      <c r="X641" t="s" s="130">
        <f>IF($A641=Y641,"ok","bad")</f>
        <v>2430</v>
      </c>
      <c r="Y641" t="s" s="130">
        <v>3668</v>
      </c>
      <c r="Z641" t="s" s="130">
        <v>3669</v>
      </c>
      <c r="AA641" t="s" s="186">
        <v>2365</v>
      </c>
      <c r="AB641" s="125">
        <f>100*AC641</f>
        <v>10.3537869</v>
      </c>
      <c r="AC641" s="191">
        <v>0.103537869</v>
      </c>
      <c r="AD641" t="s" s="187">
        <v>31</v>
      </c>
      <c r="AE641" s="125">
        <v>5.2981423</v>
      </c>
      <c r="AF641" s="191">
        <v>0.052981423</v>
      </c>
      <c r="AG641" s="169"/>
      <c r="AH641" s="173">
        <v>74367</v>
      </c>
      <c r="AI641" s="173">
        <v>46186</v>
      </c>
      <c r="AJ641" s="173">
        <v>175</v>
      </c>
      <c r="AK641" s="173">
        <v>1625</v>
      </c>
      <c r="AL641" s="173">
        <v>18589</v>
      </c>
      <c r="AM641" s="175">
        <f>100*AL641/$AI641</f>
        <v>40.2481271380938</v>
      </c>
      <c r="AN641" s="173">
        <f>IF(AM641&gt;$AI$8,1,0)</f>
        <v>0</v>
      </c>
      <c r="AO641" s="175">
        <f>IF($R641=AL$17,AM641,0)</f>
        <v>0</v>
      </c>
      <c r="AP641" s="173">
        <v>16964</v>
      </c>
      <c r="AQ641" s="175">
        <f>100*AP641/$AI641</f>
        <v>36.7297449443554</v>
      </c>
      <c r="AR641" s="173">
        <f>IF(AQ641&gt;$AI$8,1,0)</f>
        <v>0</v>
      </c>
      <c r="AS641" s="175">
        <f>IF($R641=AP$17,AQ641,0)</f>
        <v>36.7297449443554</v>
      </c>
      <c r="AT641" s="173">
        <v>970</v>
      </c>
      <c r="AU641" s="175">
        <f>100*AT641/$AI641</f>
        <v>2.10020352487767</v>
      </c>
      <c r="AV641" s="173">
        <f>IF(AU641&gt;$AI$8,1,0)</f>
        <v>0</v>
      </c>
      <c r="AW641" s="175">
        <f>IF($R641=AT$17,AU641,0)</f>
        <v>0</v>
      </c>
      <c r="AX641" s="173">
        <v>4782</v>
      </c>
      <c r="AY641" s="175">
        <f>100*AX641/$AI641</f>
        <v>10.3537868618196</v>
      </c>
      <c r="AZ641" s="173">
        <f>IF(AY641&gt;$AI$8,1,0)</f>
        <v>0</v>
      </c>
      <c r="BA641" s="175">
        <f>IF($R641=AX$17,AY641,0)</f>
        <v>0</v>
      </c>
      <c r="BB641" s="173">
        <v>2447</v>
      </c>
      <c r="BC641" s="175">
        <f>100*BB641/$AI641</f>
        <v>5.29814229420171</v>
      </c>
      <c r="BD641" s="173">
        <f>IF(BC641&gt;$AI$8,1,0)</f>
        <v>0</v>
      </c>
      <c r="BE641" s="175">
        <f>IF($R641=BB$17,BC641,0)</f>
        <v>0</v>
      </c>
      <c r="BF641" s="173">
        <v>0</v>
      </c>
      <c r="BG641" s="175">
        <f>100*BF641/$AI641</f>
        <v>0</v>
      </c>
      <c r="BH641" s="173">
        <f>IF(BG641&gt;$AI$8,1,0)</f>
        <v>0</v>
      </c>
      <c r="BI641" s="175">
        <f>IF($R641=BF$17,BG641,0)</f>
        <v>0</v>
      </c>
      <c r="BJ641" s="173">
        <v>0</v>
      </c>
      <c r="BK641" s="175">
        <f>100*BJ641/$AI641</f>
        <v>0</v>
      </c>
      <c r="BL641" s="173">
        <f>IF(BK641&gt;$AI$8,1,0)</f>
        <v>0</v>
      </c>
      <c r="BM641" s="175">
        <f>IF($R641=BJ$17,BK641,0)</f>
        <v>0</v>
      </c>
      <c r="BN641" s="173">
        <v>0</v>
      </c>
      <c r="BO641" s="175">
        <f>100*BN641/$AI641</f>
        <v>0</v>
      </c>
      <c r="BP641" s="173">
        <f>IF(BO641&gt;$AI$8,1,0)</f>
        <v>0</v>
      </c>
      <c r="BQ641" s="175">
        <f>IF($R641=BN$17,BO641,0)</f>
        <v>0</v>
      </c>
      <c r="BR641" s="173">
        <v>0</v>
      </c>
      <c r="BS641" s="175">
        <f>100*BR641/$AI641</f>
        <v>0</v>
      </c>
      <c r="BT641" s="173">
        <f>IF(BS641&gt;$AI$8,1,0)</f>
        <v>0</v>
      </c>
      <c r="BU641" s="175">
        <f>IF($R641=BR$17,BS641,0)</f>
        <v>0</v>
      </c>
      <c r="BV641" s="173">
        <v>0</v>
      </c>
      <c r="BW641" s="175">
        <f>100*BV641/$AI641</f>
        <v>0</v>
      </c>
      <c r="BX641" s="173">
        <f>IF(BW641&gt;$AI$8,1,0)</f>
        <v>0</v>
      </c>
      <c r="BY641" s="175">
        <f>IF($R641=BV$17,BW641,0)</f>
        <v>0</v>
      </c>
      <c r="BZ641" s="173">
        <v>0</v>
      </c>
      <c r="CA641" s="175">
        <f>100*BZ641/$AI641</f>
        <v>0</v>
      </c>
      <c r="CB641" s="173">
        <f>IF(CA641&gt;$AI$8,1,0)</f>
        <v>0</v>
      </c>
      <c r="CC641" s="175">
        <f>IF($R641=BZ$17,CA641,0)</f>
        <v>0</v>
      </c>
      <c r="CD641" s="173">
        <v>0</v>
      </c>
      <c r="CE641" s="175">
        <f>100*CD641/$AI641</f>
        <v>0</v>
      </c>
      <c r="CF641" s="173">
        <f>IF(CE641&gt;$AI$8,1,0)</f>
        <v>0</v>
      </c>
      <c r="CG641" s="175">
        <f>IF($R641=CD$17,CE641,0)</f>
        <v>0</v>
      </c>
      <c r="CH641" s="173">
        <v>0</v>
      </c>
      <c r="CI641" s="175">
        <f>100*CH641/$AI641</f>
        <v>0</v>
      </c>
      <c r="CJ641" s="173">
        <f>IF(CI641&gt;$AI$8,1,0)</f>
        <v>0</v>
      </c>
      <c r="CK641" s="175">
        <f>IF($R641=CH$17,CI641,0)</f>
        <v>0</v>
      </c>
      <c r="CL641" s="173">
        <v>115</v>
      </c>
      <c r="CM641" s="173">
        <v>0</v>
      </c>
      <c r="CN641" s="176"/>
    </row>
    <row r="642" ht="15.75" customHeight="1">
      <c r="A642" t="s" s="179">
        <v>3670</v>
      </c>
      <c r="B642" t="s" s="180">
        <v>75</v>
      </c>
      <c r="C642" t="s" s="180">
        <v>2265</v>
      </c>
      <c r="D642" t="s" s="181">
        <v>78</v>
      </c>
      <c r="E642" t="s" s="188">
        <v>79</v>
      </c>
      <c r="F642" t="s" s="146">
        <v>46</v>
      </c>
      <c r="G642" t="s" s="146">
        <v>761</v>
      </c>
      <c r="H642" t="s" s="146">
        <v>3671</v>
      </c>
      <c r="I642" t="s" s="146">
        <v>49</v>
      </c>
      <c r="J642" t="s" s="146">
        <v>1762</v>
      </c>
      <c r="K642" t="s" s="183">
        <f>O642</f>
        <v>29</v>
      </c>
      <c r="L642" s="189">
        <f>P642</f>
        <v>52.4546219076319</v>
      </c>
      <c r="M642" t="s" s="146">
        <f>IF(O642="Lab","over","under")</f>
        <v>3307</v>
      </c>
      <c r="N642" s="138"/>
      <c r="O642" t="s" s="184">
        <v>29</v>
      </c>
      <c r="P642" s="147">
        <f>AU642</f>
        <v>52.4546219076319</v>
      </c>
      <c r="Q642" s="145">
        <f>T642+U642+V642</f>
        <v>0</v>
      </c>
      <c r="R642" t="s" s="185">
        <v>27</v>
      </c>
      <c r="S642" s="147">
        <f>AO642</f>
        <v>28.2395402621067</v>
      </c>
      <c r="T642" s="138"/>
      <c r="U642" s="138"/>
      <c r="V642" s="138"/>
      <c r="W642" s="138"/>
      <c r="X642" t="s" s="146">
        <f>IF($A642=Y642,"ok","bad")</f>
        <v>2430</v>
      </c>
      <c r="Y642" t="s" s="146">
        <v>3670</v>
      </c>
      <c r="Z642" t="s" s="146">
        <v>2265</v>
      </c>
      <c r="AA642" t="s" s="186">
        <v>2365</v>
      </c>
      <c r="AB642" s="141">
        <f>100*AC642</f>
        <v>8.4045834</v>
      </c>
      <c r="AC642" s="190">
        <v>0.084045834</v>
      </c>
      <c r="AD642" t="s" s="187">
        <v>28</v>
      </c>
      <c r="AE642" s="141">
        <v>5.2964468</v>
      </c>
      <c r="AF642" s="190">
        <v>0.052964468</v>
      </c>
      <c r="AG642" s="138"/>
      <c r="AH642" s="145">
        <v>78289</v>
      </c>
      <c r="AI642" s="145">
        <v>57076</v>
      </c>
      <c r="AJ642" s="145">
        <v>185</v>
      </c>
      <c r="AK642" s="145">
        <v>13821</v>
      </c>
      <c r="AL642" s="145">
        <v>16118</v>
      </c>
      <c r="AM642" s="148">
        <f>100*AL642/$AI642</f>
        <v>28.2395402621067</v>
      </c>
      <c r="AN642" s="145">
        <f>IF(AM642&gt;$AI$8,1,0)</f>
        <v>0</v>
      </c>
      <c r="AO642" s="148">
        <f>IF($R642=AL$17,AM642,0)</f>
        <v>28.2395402621067</v>
      </c>
      <c r="AP642" s="145">
        <v>3023</v>
      </c>
      <c r="AQ642" s="148">
        <f>100*AP642/$AI642</f>
        <v>5.29644684280608</v>
      </c>
      <c r="AR642" s="145">
        <f>IF(AQ642&gt;$AI$8,1,0)</f>
        <v>0</v>
      </c>
      <c r="AS642" s="148">
        <f>IF($R642=AP$17,AQ642,0)</f>
        <v>0</v>
      </c>
      <c r="AT642" s="145">
        <v>29939</v>
      </c>
      <c r="AU642" s="148">
        <f>100*AT642/$AI642</f>
        <v>52.4546219076319</v>
      </c>
      <c r="AV642" s="145">
        <f>IF(AU642&gt;$AI$8,1,0)</f>
        <v>1</v>
      </c>
      <c r="AW642" s="148">
        <f>IF($R642=AT$17,AU642,0)</f>
        <v>0</v>
      </c>
      <c r="AX642" s="145">
        <v>4797</v>
      </c>
      <c r="AY642" s="148">
        <f>100*AX642/$AI642</f>
        <v>8.40458336253416</v>
      </c>
      <c r="AZ642" s="145">
        <f>IF(AY642&gt;$AI$8,1,0)</f>
        <v>0</v>
      </c>
      <c r="BA642" s="148">
        <f>IF($R642=AX$17,AY642,0)</f>
        <v>0</v>
      </c>
      <c r="BB642" s="145">
        <v>2740</v>
      </c>
      <c r="BC642" s="148">
        <f>100*BB642/$AI642</f>
        <v>4.80061672156423</v>
      </c>
      <c r="BD642" s="145">
        <f>IF(BC642&gt;$AI$8,1,0)</f>
        <v>0</v>
      </c>
      <c r="BE642" s="148">
        <f>IF($R642=BB$17,BC642,0)</f>
        <v>0</v>
      </c>
      <c r="BF642" s="145">
        <v>0</v>
      </c>
      <c r="BG642" s="148">
        <f>100*BF642/$AI642</f>
        <v>0</v>
      </c>
      <c r="BH642" s="145">
        <f>IF(BG642&gt;$AI$8,1,0)</f>
        <v>0</v>
      </c>
      <c r="BI642" s="148">
        <f>IF($R642=BF$17,BG642,0)</f>
        <v>0</v>
      </c>
      <c r="BJ642" s="145">
        <v>0</v>
      </c>
      <c r="BK642" s="148">
        <f>100*BJ642/$AI642</f>
        <v>0</v>
      </c>
      <c r="BL642" s="145">
        <f>IF(BK642&gt;$AI$8,1,0)</f>
        <v>0</v>
      </c>
      <c r="BM642" s="148">
        <f>IF($R642=BJ$17,BK642,0)</f>
        <v>0</v>
      </c>
      <c r="BN642" s="145">
        <v>0</v>
      </c>
      <c r="BO642" s="148">
        <f>100*BN642/$AI642</f>
        <v>0</v>
      </c>
      <c r="BP642" s="145">
        <f>IF(BO642&gt;$AI$8,1,0)</f>
        <v>0</v>
      </c>
      <c r="BQ642" s="148">
        <f>IF($R642=BN$17,BO642,0)</f>
        <v>0</v>
      </c>
      <c r="BR642" s="145">
        <v>0</v>
      </c>
      <c r="BS642" s="148">
        <f>100*BR642/$AI642</f>
        <v>0</v>
      </c>
      <c r="BT642" s="145">
        <f>IF(BS642&gt;$AI$8,1,0)</f>
        <v>0</v>
      </c>
      <c r="BU642" s="148">
        <f>IF($R642=BR$17,BS642,0)</f>
        <v>0</v>
      </c>
      <c r="BV642" s="145">
        <v>0</v>
      </c>
      <c r="BW642" s="148">
        <f>100*BV642/$AI642</f>
        <v>0</v>
      </c>
      <c r="BX642" s="145">
        <f>IF(BW642&gt;$AI$8,1,0)</f>
        <v>0</v>
      </c>
      <c r="BY642" s="148">
        <f>IF($R642=BV$17,BW642,0)</f>
        <v>0</v>
      </c>
      <c r="BZ642" s="145">
        <v>0</v>
      </c>
      <c r="CA642" s="148">
        <f>100*BZ642/$AI642</f>
        <v>0</v>
      </c>
      <c r="CB642" s="145">
        <f>IF(CA642&gt;$AI$8,1,0)</f>
        <v>0</v>
      </c>
      <c r="CC642" s="148">
        <f>IF($R642=BZ$17,CA642,0)</f>
        <v>0</v>
      </c>
      <c r="CD642" s="145">
        <v>0</v>
      </c>
      <c r="CE642" s="148">
        <f>100*CD642/$AI642</f>
        <v>0</v>
      </c>
      <c r="CF642" s="145">
        <f>IF(CE642&gt;$AI$8,1,0)</f>
        <v>0</v>
      </c>
      <c r="CG642" s="148">
        <f>IF($R642=CD$17,CE642,0)</f>
        <v>0</v>
      </c>
      <c r="CH642" s="145">
        <v>0</v>
      </c>
      <c r="CI642" s="148">
        <f>100*CH642/$AI642</f>
        <v>0</v>
      </c>
      <c r="CJ642" s="145">
        <f>IF(CI642&gt;$AI$8,1,0)</f>
        <v>0</v>
      </c>
      <c r="CK642" s="148">
        <f>IF($R642=CH$17,CI642,0)</f>
        <v>0</v>
      </c>
      <c r="CL642" s="145">
        <v>0</v>
      </c>
      <c r="CM642" s="145">
        <v>0</v>
      </c>
      <c r="CN642" s="149"/>
    </row>
    <row r="643" ht="15.75" customHeight="1">
      <c r="A643" t="s" s="179">
        <v>3672</v>
      </c>
      <c r="B643" t="s" s="180">
        <v>84</v>
      </c>
      <c r="C643" t="s" s="180">
        <v>1975</v>
      </c>
      <c r="D643" t="s" s="181">
        <v>86</v>
      </c>
      <c r="E643" t="s" s="182">
        <v>79</v>
      </c>
      <c r="F643" t="s" s="130">
        <v>46</v>
      </c>
      <c r="G643" t="s" s="130">
        <v>1976</v>
      </c>
      <c r="H643" t="s" s="130">
        <v>1400</v>
      </c>
      <c r="I643" t="s" s="130">
        <v>64</v>
      </c>
      <c r="J643" t="s" s="130">
        <v>56</v>
      </c>
      <c r="K643" t="s" s="183">
        <f>_xlfn.IFS(Q643=0,O643,T643=1,R643,U643=1,AA643)</f>
        <v>27</v>
      </c>
      <c r="L643" s="189">
        <f>_xlfn.IFS(Q643=0,P643,T643=1,S643,U643=1,AB643)</f>
        <v>35.3563345803889</v>
      </c>
      <c r="M643" t="s" s="130">
        <f>IF(O643="Lab","over","under")</f>
        <v>3307</v>
      </c>
      <c r="N643" s="169"/>
      <c r="O643" t="s" s="184">
        <v>27</v>
      </c>
      <c r="P643" s="131">
        <f>AM643</f>
        <v>35.3563345803889</v>
      </c>
      <c r="Q643" s="173">
        <f>T643+U643+V643</f>
        <v>0</v>
      </c>
      <c r="R643" t="s" s="185">
        <v>28</v>
      </c>
      <c r="S643" s="131">
        <f>AS643</f>
        <v>32.6428340492356</v>
      </c>
      <c r="T643" s="169"/>
      <c r="U643" s="169"/>
      <c r="V643" s="169"/>
      <c r="W643" s="169"/>
      <c r="X643" t="s" s="130">
        <f>IF($A643=Y643,"ok","bad")</f>
        <v>2430</v>
      </c>
      <c r="Y643" t="s" s="130">
        <v>3672</v>
      </c>
      <c r="Z643" t="s" s="130">
        <v>1975</v>
      </c>
      <c r="AA643" t="s" s="186">
        <v>2365</v>
      </c>
      <c r="AB643" s="125">
        <f>100*AC643</f>
        <v>23.2437301</v>
      </c>
      <c r="AC643" s="191">
        <v>0.232437301</v>
      </c>
      <c r="AD643" t="s" s="187">
        <v>31</v>
      </c>
      <c r="AE643" s="125">
        <v>5.2953674</v>
      </c>
      <c r="AF643" s="191">
        <v>0.052953674</v>
      </c>
      <c r="AG643" s="169"/>
      <c r="AH643" s="173">
        <v>69892</v>
      </c>
      <c r="AI643" s="173">
        <v>43302</v>
      </c>
      <c r="AJ643" s="173">
        <v>188</v>
      </c>
      <c r="AK643" s="173">
        <v>1175</v>
      </c>
      <c r="AL643" s="173">
        <v>15310</v>
      </c>
      <c r="AM643" s="175">
        <f>100*AL643/$AI643</f>
        <v>35.3563345803889</v>
      </c>
      <c r="AN643" s="173">
        <f>IF(AM643&gt;$AI$8,1,0)</f>
        <v>0</v>
      </c>
      <c r="AO643" s="175">
        <f>IF($R643=AL$17,AM643,0)</f>
        <v>0</v>
      </c>
      <c r="AP643" s="173">
        <v>14135</v>
      </c>
      <c r="AQ643" s="175">
        <f>100*AP643/$AI643</f>
        <v>32.6428340492356</v>
      </c>
      <c r="AR643" s="173">
        <f>IF(AQ643&gt;$AI$8,1,0)</f>
        <v>0</v>
      </c>
      <c r="AS643" s="175">
        <f>IF($R643=AP$17,AQ643,0)</f>
        <v>32.6428340492356</v>
      </c>
      <c r="AT643" s="173">
        <v>1499</v>
      </c>
      <c r="AU643" s="175">
        <f>100*AT643/$AI643</f>
        <v>3.46173386910535</v>
      </c>
      <c r="AV643" s="173">
        <f>IF(AU643&gt;$AI$8,1,0)</f>
        <v>0</v>
      </c>
      <c r="AW643" s="175">
        <f>IF($R643=AT$17,AU643,0)</f>
        <v>0</v>
      </c>
      <c r="AX643" s="173">
        <v>10065</v>
      </c>
      <c r="AY643" s="175">
        <f>100*AX643/$AI643</f>
        <v>23.2437300817514</v>
      </c>
      <c r="AZ643" s="173">
        <f>IF(AY643&gt;$AI$8,1,0)</f>
        <v>0</v>
      </c>
      <c r="BA643" s="175">
        <f>IF($R643=AX$17,AY643,0)</f>
        <v>0</v>
      </c>
      <c r="BB643" s="173">
        <v>2293</v>
      </c>
      <c r="BC643" s="175">
        <f>100*BB643/$AI643</f>
        <v>5.29536741951873</v>
      </c>
      <c r="BD643" s="173">
        <f>IF(BC643&gt;$AI$8,1,0)</f>
        <v>0</v>
      </c>
      <c r="BE643" s="175">
        <f>IF($R643=BB$17,BC643,0)</f>
        <v>0</v>
      </c>
      <c r="BF643" s="173">
        <v>0</v>
      </c>
      <c r="BG643" s="175">
        <f>100*BF643/$AI643</f>
        <v>0</v>
      </c>
      <c r="BH643" s="173">
        <f>IF(BG643&gt;$AI$8,1,0)</f>
        <v>0</v>
      </c>
      <c r="BI643" s="175">
        <f>IF($R643=BF$17,BG643,0)</f>
        <v>0</v>
      </c>
      <c r="BJ643" s="173">
        <v>0</v>
      </c>
      <c r="BK643" s="175">
        <f>100*BJ643/$AI643</f>
        <v>0</v>
      </c>
      <c r="BL643" s="173">
        <f>IF(BK643&gt;$AI$8,1,0)</f>
        <v>0</v>
      </c>
      <c r="BM643" s="175">
        <f>IF($R643=BJ$17,BK643,0)</f>
        <v>0</v>
      </c>
      <c r="BN643" s="173">
        <v>0</v>
      </c>
      <c r="BO643" s="175">
        <f>100*BN643/$AI643</f>
        <v>0</v>
      </c>
      <c r="BP643" s="173">
        <f>IF(BO643&gt;$AI$8,1,0)</f>
        <v>0</v>
      </c>
      <c r="BQ643" s="175">
        <f>IF($R643=BN$17,BO643,0)</f>
        <v>0</v>
      </c>
      <c r="BR643" s="173">
        <v>0</v>
      </c>
      <c r="BS643" s="175">
        <f>100*BR643/$AI643</f>
        <v>0</v>
      </c>
      <c r="BT643" s="173">
        <f>IF(BS643&gt;$AI$8,1,0)</f>
        <v>0</v>
      </c>
      <c r="BU643" s="175">
        <f>IF($R643=BR$17,BS643,0)</f>
        <v>0</v>
      </c>
      <c r="BV643" s="173">
        <v>0</v>
      </c>
      <c r="BW643" s="175">
        <f>100*BV643/$AI643</f>
        <v>0</v>
      </c>
      <c r="BX643" s="173">
        <f>IF(BW643&gt;$AI$8,1,0)</f>
        <v>0</v>
      </c>
      <c r="BY643" s="175">
        <f>IF($R643=BV$17,BW643,0)</f>
        <v>0</v>
      </c>
      <c r="BZ643" s="173">
        <v>0</v>
      </c>
      <c r="CA643" s="175">
        <f>100*BZ643/$AI643</f>
        <v>0</v>
      </c>
      <c r="CB643" s="173">
        <f>IF(CA643&gt;$AI$8,1,0)</f>
        <v>0</v>
      </c>
      <c r="CC643" s="175">
        <f>IF($R643=BZ$17,CA643,0)</f>
        <v>0</v>
      </c>
      <c r="CD643" s="173">
        <v>0</v>
      </c>
      <c r="CE643" s="175">
        <f>100*CD643/$AI643</f>
        <v>0</v>
      </c>
      <c r="CF643" s="173">
        <f>IF(CE643&gt;$AI$8,1,0)</f>
        <v>0</v>
      </c>
      <c r="CG643" s="175">
        <f>IF($R643=CD$17,CE643,0)</f>
        <v>0</v>
      </c>
      <c r="CH643" s="173">
        <v>0</v>
      </c>
      <c r="CI643" s="175">
        <f>100*CH643/$AI643</f>
        <v>0</v>
      </c>
      <c r="CJ643" s="173">
        <f>IF(CI643&gt;$AI$8,1,0)</f>
        <v>0</v>
      </c>
      <c r="CK643" s="175">
        <f>IF($R643=CH$17,CI643,0)</f>
        <v>0</v>
      </c>
      <c r="CL643" s="173">
        <v>0</v>
      </c>
      <c r="CM643" s="173">
        <v>0</v>
      </c>
      <c r="CN643" s="176"/>
    </row>
    <row r="644" ht="15.75" customHeight="1">
      <c r="A644" t="s" s="179">
        <v>3673</v>
      </c>
      <c r="B644" t="s" s="180">
        <v>75</v>
      </c>
      <c r="C644" t="s" s="180">
        <v>936</v>
      </c>
      <c r="D644" t="s" s="181">
        <v>78</v>
      </c>
      <c r="E644" t="s" s="188">
        <v>79</v>
      </c>
      <c r="F644" t="s" s="146">
        <v>80</v>
      </c>
      <c r="G644" t="s" s="146">
        <v>3674</v>
      </c>
      <c r="H644" t="s" s="146">
        <v>3675</v>
      </c>
      <c r="I644" t="s" s="146">
        <v>64</v>
      </c>
      <c r="J644" t="s" s="146">
        <v>1762</v>
      </c>
      <c r="K644" t="s" s="183">
        <f>O644</f>
        <v>29</v>
      </c>
      <c r="L644" s="189">
        <f>P644</f>
        <v>52.5519673348181</v>
      </c>
      <c r="M644" t="s" s="146">
        <f>IF(O644="Lab","over","under")</f>
        <v>3307</v>
      </c>
      <c r="N644" s="138"/>
      <c r="O644" t="s" s="184">
        <v>29</v>
      </c>
      <c r="P644" s="147">
        <f>AU644</f>
        <v>52.5519673348181</v>
      </c>
      <c r="Q644" s="145">
        <f>T644+U644+V644</f>
        <v>0</v>
      </c>
      <c r="R644" t="s" s="185">
        <v>27</v>
      </c>
      <c r="S644" s="147">
        <f>AO644</f>
        <v>30.2746844840386</v>
      </c>
      <c r="T644" s="138"/>
      <c r="U644" s="138"/>
      <c r="V644" s="138"/>
      <c r="W644" s="138"/>
      <c r="X644" t="s" s="146">
        <f>IF($A644=Y644,"ok","bad")</f>
        <v>2430</v>
      </c>
      <c r="Y644" t="s" s="146">
        <v>3673</v>
      </c>
      <c r="Z644" t="s" s="146">
        <v>936</v>
      </c>
      <c r="AA644" t="s" s="186">
        <v>2365</v>
      </c>
      <c r="AB644" s="141">
        <f>100*AC644</f>
        <v>8.8659985</v>
      </c>
      <c r="AC644" s="190">
        <v>0.088659985</v>
      </c>
      <c r="AD644" t="s" s="187">
        <v>28</v>
      </c>
      <c r="AE644" s="141">
        <v>5.2821084</v>
      </c>
      <c r="AF644" s="190">
        <v>0.052821084</v>
      </c>
      <c r="AG644" s="138"/>
      <c r="AH644" s="145">
        <v>74042</v>
      </c>
      <c r="AI644" s="145">
        <v>53880</v>
      </c>
      <c r="AJ644" s="145">
        <v>157</v>
      </c>
      <c r="AK644" s="145">
        <v>12003</v>
      </c>
      <c r="AL644" s="145">
        <v>16312</v>
      </c>
      <c r="AM644" s="148">
        <f>100*AL644/$AI644</f>
        <v>30.2746844840386</v>
      </c>
      <c r="AN644" s="145">
        <f>IF(AM644&gt;$AI$8,1,0)</f>
        <v>0</v>
      </c>
      <c r="AO644" s="148">
        <f>IF($R644=AL$17,AM644,0)</f>
        <v>30.2746844840386</v>
      </c>
      <c r="AP644" s="145">
        <v>2846</v>
      </c>
      <c r="AQ644" s="148">
        <f>100*AP644/$AI644</f>
        <v>5.28210838901262</v>
      </c>
      <c r="AR644" s="145">
        <f>IF(AQ644&gt;$AI$8,1,0)</f>
        <v>0</v>
      </c>
      <c r="AS644" s="148">
        <f>IF($R644=AP$17,AQ644,0)</f>
        <v>0</v>
      </c>
      <c r="AT644" s="145">
        <v>28315</v>
      </c>
      <c r="AU644" s="148">
        <f>100*AT644/$AI644</f>
        <v>52.5519673348181</v>
      </c>
      <c r="AV644" s="145">
        <f>IF(AU644&gt;$AI$8,1,0)</f>
        <v>1</v>
      </c>
      <c r="AW644" s="148">
        <f>IF($R644=AT$17,AU644,0)</f>
        <v>0</v>
      </c>
      <c r="AX644" s="145">
        <v>4777</v>
      </c>
      <c r="AY644" s="148">
        <f>100*AX644/$AI644</f>
        <v>8.86599851521901</v>
      </c>
      <c r="AZ644" s="145">
        <f>IF(AY644&gt;$AI$8,1,0)</f>
        <v>0</v>
      </c>
      <c r="BA644" s="148">
        <f>IF($R644=AX$17,AY644,0)</f>
        <v>0</v>
      </c>
      <c r="BB644" s="145">
        <v>1396</v>
      </c>
      <c r="BC644" s="148">
        <f>100*BB644/$AI644</f>
        <v>2.5909428359317</v>
      </c>
      <c r="BD644" s="145">
        <f>IF(BC644&gt;$AI$8,1,0)</f>
        <v>0</v>
      </c>
      <c r="BE644" s="148">
        <f>IF($R644=BB$17,BC644,0)</f>
        <v>0</v>
      </c>
      <c r="BF644" s="145">
        <v>0</v>
      </c>
      <c r="BG644" s="148">
        <f>100*BF644/$AI644</f>
        <v>0</v>
      </c>
      <c r="BH644" s="145">
        <f>IF(BG644&gt;$AI$8,1,0)</f>
        <v>0</v>
      </c>
      <c r="BI644" s="148">
        <f>IF($R644=BF$17,BG644,0)</f>
        <v>0</v>
      </c>
      <c r="BJ644" s="145">
        <v>0</v>
      </c>
      <c r="BK644" s="148">
        <f>100*BJ644/$AI644</f>
        <v>0</v>
      </c>
      <c r="BL644" s="145">
        <f>IF(BK644&gt;$AI$8,1,0)</f>
        <v>0</v>
      </c>
      <c r="BM644" s="148">
        <f>IF($R644=BJ$17,BK644,0)</f>
        <v>0</v>
      </c>
      <c r="BN644" s="145">
        <v>0</v>
      </c>
      <c r="BO644" s="148">
        <f>100*BN644/$AI644</f>
        <v>0</v>
      </c>
      <c r="BP644" s="145">
        <f>IF(BO644&gt;$AI$8,1,0)</f>
        <v>0</v>
      </c>
      <c r="BQ644" s="148">
        <f>IF($R644=BN$17,BO644,0)</f>
        <v>0</v>
      </c>
      <c r="BR644" s="145">
        <v>0</v>
      </c>
      <c r="BS644" s="148">
        <f>100*BR644/$AI644</f>
        <v>0</v>
      </c>
      <c r="BT644" s="145">
        <f>IF(BS644&gt;$AI$8,1,0)</f>
        <v>0</v>
      </c>
      <c r="BU644" s="148">
        <f>IF($R644=BR$17,BS644,0)</f>
        <v>0</v>
      </c>
      <c r="BV644" s="145">
        <v>0</v>
      </c>
      <c r="BW644" s="148">
        <f>100*BV644/$AI644</f>
        <v>0</v>
      </c>
      <c r="BX644" s="145">
        <f>IF(BW644&gt;$AI$8,1,0)</f>
        <v>0</v>
      </c>
      <c r="BY644" s="148">
        <f>IF($R644=BV$17,BW644,0)</f>
        <v>0</v>
      </c>
      <c r="BZ644" s="145">
        <v>0</v>
      </c>
      <c r="CA644" s="148">
        <f>100*BZ644/$AI644</f>
        <v>0</v>
      </c>
      <c r="CB644" s="145">
        <f>IF(CA644&gt;$AI$8,1,0)</f>
        <v>0</v>
      </c>
      <c r="CC644" s="148">
        <f>IF($R644=BZ$17,CA644,0)</f>
        <v>0</v>
      </c>
      <c r="CD644" s="145">
        <v>0</v>
      </c>
      <c r="CE644" s="148">
        <f>100*CD644/$AI644</f>
        <v>0</v>
      </c>
      <c r="CF644" s="145">
        <f>IF(CE644&gt;$AI$8,1,0)</f>
        <v>0</v>
      </c>
      <c r="CG644" s="148">
        <f>IF($R644=CD$17,CE644,0)</f>
        <v>0</v>
      </c>
      <c r="CH644" s="145">
        <v>0</v>
      </c>
      <c r="CI644" s="148">
        <f>100*CH644/$AI644</f>
        <v>0</v>
      </c>
      <c r="CJ644" s="145">
        <f>IF(CI644&gt;$AI$8,1,0)</f>
        <v>0</v>
      </c>
      <c r="CK644" s="148">
        <f>IF($R644=CH$17,CI644,0)</f>
        <v>0</v>
      </c>
      <c r="CL644" s="145">
        <v>0</v>
      </c>
      <c r="CM644" s="145">
        <v>0</v>
      </c>
      <c r="CN644" s="149"/>
    </row>
    <row r="645" ht="15.75" customHeight="1">
      <c r="A645" t="s" s="179">
        <v>3676</v>
      </c>
      <c r="B645" t="s" s="180">
        <v>183</v>
      </c>
      <c r="C645" t="s" s="180">
        <v>574</v>
      </c>
      <c r="D645" t="s" s="181">
        <v>186</v>
      </c>
      <c r="E645" t="s" s="182">
        <v>79</v>
      </c>
      <c r="F645" t="s" s="130">
        <v>80</v>
      </c>
      <c r="G645" t="s" s="130">
        <v>575</v>
      </c>
      <c r="H645" t="s" s="130">
        <v>576</v>
      </c>
      <c r="I645" t="s" s="130">
        <v>64</v>
      </c>
      <c r="J645" t="s" s="130">
        <v>56</v>
      </c>
      <c r="K645" t="s" s="183">
        <f>_xlfn.IFS(Q645=0,O645,T645=1,R645,U645=1,AA645)</f>
        <v>27</v>
      </c>
      <c r="L645" s="189">
        <f>_xlfn.IFS(Q645=0,P645,T645=1,S645,U645=1,AB645)</f>
        <v>38.1094184529816</v>
      </c>
      <c r="M645" t="s" s="130">
        <f>IF(O645="Lab","over","under")</f>
        <v>3307</v>
      </c>
      <c r="N645" s="169"/>
      <c r="O645" t="s" s="184">
        <v>27</v>
      </c>
      <c r="P645" s="131">
        <f>AM645</f>
        <v>38.1094184529816</v>
      </c>
      <c r="Q645" s="173">
        <f>T645+U645+V645</f>
        <v>0</v>
      </c>
      <c r="R645" t="s" s="185">
        <v>2365</v>
      </c>
      <c r="S645" s="131">
        <f>BA645</f>
        <v>30.1085324736052</v>
      </c>
      <c r="T645" s="169"/>
      <c r="U645" s="169"/>
      <c r="V645" s="169"/>
      <c r="W645" s="169"/>
      <c r="X645" t="s" s="130">
        <f>IF($A645=Y645,"ok","bad")</f>
        <v>2430</v>
      </c>
      <c r="Y645" t="s" s="130">
        <v>3676</v>
      </c>
      <c r="Z645" t="s" s="130">
        <v>574</v>
      </c>
      <c r="AA645" t="s" s="186">
        <v>28</v>
      </c>
      <c r="AB645" s="125">
        <f>100*AC645</f>
        <v>23.2692639</v>
      </c>
      <c r="AC645" s="191">
        <v>0.232692639</v>
      </c>
      <c r="AD645" t="s" s="187">
        <v>31</v>
      </c>
      <c r="AE645" s="125">
        <v>5.212512</v>
      </c>
      <c r="AF645" s="191">
        <v>0.05212512</v>
      </c>
      <c r="AG645" s="169"/>
      <c r="AH645" s="173">
        <v>71026</v>
      </c>
      <c r="AI645" s="173">
        <v>40633</v>
      </c>
      <c r="AJ645" s="173">
        <v>138</v>
      </c>
      <c r="AK645" s="173">
        <v>3251</v>
      </c>
      <c r="AL645" s="173">
        <v>15485</v>
      </c>
      <c r="AM645" s="175">
        <f>100*AL645/$AI645</f>
        <v>38.1094184529816</v>
      </c>
      <c r="AN645" s="173">
        <f>IF(AM645&gt;$AI$8,1,0)</f>
        <v>0</v>
      </c>
      <c r="AO645" s="175">
        <f>IF($R645=AL$17,AM645,0)</f>
        <v>0</v>
      </c>
      <c r="AP645" s="173">
        <v>9455</v>
      </c>
      <c r="AQ645" s="175">
        <f>100*AP645/$AI645</f>
        <v>23.2692638988015</v>
      </c>
      <c r="AR645" s="173">
        <f>IF(AQ645&gt;$AI$8,1,0)</f>
        <v>0</v>
      </c>
      <c r="AS645" s="175">
        <f>IF($R645=AP$17,AQ645,0)</f>
        <v>0</v>
      </c>
      <c r="AT645" s="173">
        <v>1341</v>
      </c>
      <c r="AU645" s="175">
        <f>100*AT645/$AI645</f>
        <v>3.30027317697438</v>
      </c>
      <c r="AV645" s="173">
        <f>IF(AU645&gt;$AI$8,1,0)</f>
        <v>0</v>
      </c>
      <c r="AW645" s="175">
        <f>IF($R645=AT$17,AU645,0)</f>
        <v>0</v>
      </c>
      <c r="AX645" s="173">
        <v>12234</v>
      </c>
      <c r="AY645" s="175">
        <f>100*AX645/$AI645</f>
        <v>30.1085324736052</v>
      </c>
      <c r="AZ645" s="173">
        <f>IF(AY645&gt;$AI$8,1,0)</f>
        <v>0</v>
      </c>
      <c r="BA645" s="175">
        <f>IF($R645=AX$17,AY645,0)</f>
        <v>30.1085324736052</v>
      </c>
      <c r="BB645" s="173">
        <v>2118</v>
      </c>
      <c r="BC645" s="175">
        <f>100*BB645/$AI645</f>
        <v>5.21251199763739</v>
      </c>
      <c r="BD645" s="173">
        <f>IF(BC645&gt;$AI$8,1,0)</f>
        <v>0</v>
      </c>
      <c r="BE645" s="175">
        <f>IF($R645=BB$17,BC645,0)</f>
        <v>0</v>
      </c>
      <c r="BF645" s="173">
        <v>0</v>
      </c>
      <c r="BG645" s="175">
        <f>100*BF645/$AI645</f>
        <v>0</v>
      </c>
      <c r="BH645" s="173">
        <f>IF(BG645&gt;$AI$8,1,0)</f>
        <v>0</v>
      </c>
      <c r="BI645" s="175">
        <f>IF($R645=BF$17,BG645,0)</f>
        <v>0</v>
      </c>
      <c r="BJ645" s="173">
        <v>0</v>
      </c>
      <c r="BK645" s="175">
        <f>100*BJ645/$AI645</f>
        <v>0</v>
      </c>
      <c r="BL645" s="173">
        <f>IF(BK645&gt;$AI$8,1,0)</f>
        <v>0</v>
      </c>
      <c r="BM645" s="175">
        <f>IF($R645=BJ$17,BK645,0)</f>
        <v>0</v>
      </c>
      <c r="BN645" s="173">
        <v>0</v>
      </c>
      <c r="BO645" s="175">
        <f>100*BN645/$AI645</f>
        <v>0</v>
      </c>
      <c r="BP645" s="173">
        <f>IF(BO645&gt;$AI$8,1,0)</f>
        <v>0</v>
      </c>
      <c r="BQ645" s="175">
        <f>IF($R645=BN$17,BO645,0)</f>
        <v>0</v>
      </c>
      <c r="BR645" s="173">
        <v>0</v>
      </c>
      <c r="BS645" s="175">
        <f>100*BR645/$AI645</f>
        <v>0</v>
      </c>
      <c r="BT645" s="173">
        <f>IF(BS645&gt;$AI$8,1,0)</f>
        <v>0</v>
      </c>
      <c r="BU645" s="175">
        <f>IF($R645=BR$17,BS645,0)</f>
        <v>0</v>
      </c>
      <c r="BV645" s="173">
        <v>0</v>
      </c>
      <c r="BW645" s="175">
        <f>100*BV645/$AI645</f>
        <v>0</v>
      </c>
      <c r="BX645" s="173">
        <f>IF(BW645&gt;$AI$8,1,0)</f>
        <v>0</v>
      </c>
      <c r="BY645" s="175">
        <f>IF($R645=BV$17,BW645,0)</f>
        <v>0</v>
      </c>
      <c r="BZ645" s="173">
        <v>0</v>
      </c>
      <c r="CA645" s="175">
        <f>100*BZ645/$AI645</f>
        <v>0</v>
      </c>
      <c r="CB645" s="173">
        <f>IF(CA645&gt;$AI$8,1,0)</f>
        <v>0</v>
      </c>
      <c r="CC645" s="175">
        <f>IF($R645=BZ$17,CA645,0)</f>
        <v>0</v>
      </c>
      <c r="CD645" s="173">
        <v>0</v>
      </c>
      <c r="CE645" s="175">
        <f>100*CD645/$AI645</f>
        <v>0</v>
      </c>
      <c r="CF645" s="173">
        <f>IF(CE645&gt;$AI$8,1,0)</f>
        <v>0</v>
      </c>
      <c r="CG645" s="175">
        <f>IF($R645=CD$17,CE645,0)</f>
        <v>0</v>
      </c>
      <c r="CH645" s="173">
        <v>0</v>
      </c>
      <c r="CI645" s="175">
        <f>100*CH645/$AI645</f>
        <v>0</v>
      </c>
      <c r="CJ645" s="173">
        <f>IF(CI645&gt;$AI$8,1,0)</f>
        <v>0</v>
      </c>
      <c r="CK645" s="175">
        <f>IF($R645=CH$17,CI645,0)</f>
        <v>0</v>
      </c>
      <c r="CL645" s="173">
        <v>1375</v>
      </c>
      <c r="CM645" s="173">
        <v>0</v>
      </c>
      <c r="CN645" s="176"/>
    </row>
    <row r="646" ht="15.75" customHeight="1">
      <c r="A646" t="s" s="179">
        <v>3677</v>
      </c>
      <c r="B646" t="s" s="180">
        <v>160</v>
      </c>
      <c r="C646" t="s" s="180">
        <v>1778</v>
      </c>
      <c r="D646" t="s" s="181">
        <v>162</v>
      </c>
      <c r="E646" t="s" s="188">
        <v>79</v>
      </c>
      <c r="F646" t="s" s="146">
        <v>80</v>
      </c>
      <c r="G646" t="s" s="146">
        <v>124</v>
      </c>
      <c r="H646" t="s" s="146">
        <v>1779</v>
      </c>
      <c r="I646" t="s" s="146">
        <v>49</v>
      </c>
      <c r="J646" t="s" s="146">
        <v>56</v>
      </c>
      <c r="K646" t="s" s="183">
        <f>_xlfn.IFS(Q646=0,O646,T646=1,R646,U646=1,AA646)</f>
        <v>27</v>
      </c>
      <c r="L646" s="189">
        <f>_xlfn.IFS(Q646=0,P646,T646=1,S646,U646=1,AB646)</f>
        <v>34.8241650963743</v>
      </c>
      <c r="M646" t="s" s="146">
        <f>IF(O646="Lab","over","under")</f>
        <v>3307</v>
      </c>
      <c r="N646" s="138"/>
      <c r="O646" t="s" s="184">
        <v>27</v>
      </c>
      <c r="P646" s="147">
        <f>AM646</f>
        <v>34.8241650963743</v>
      </c>
      <c r="Q646" s="145">
        <f>T646+U646+V646</f>
        <v>0</v>
      </c>
      <c r="R646" t="s" s="185">
        <v>28</v>
      </c>
      <c r="S646" s="147">
        <f>AS646</f>
        <v>31.5027130111018</v>
      </c>
      <c r="T646" s="138"/>
      <c r="U646" s="138"/>
      <c r="V646" s="138"/>
      <c r="W646" s="138"/>
      <c r="X646" t="s" s="146">
        <f>IF($A646=Y646,"ok","bad")</f>
        <v>2430</v>
      </c>
      <c r="Y646" t="s" s="146">
        <v>3677</v>
      </c>
      <c r="Z646" t="s" s="146">
        <v>1778</v>
      </c>
      <c r="AA646" t="s" s="186">
        <v>2365</v>
      </c>
      <c r="AB646" s="141">
        <f>100*AC646</f>
        <v>21.8493882</v>
      </c>
      <c r="AC646" s="190">
        <v>0.218493882</v>
      </c>
      <c r="AD646" t="s" s="187">
        <v>31</v>
      </c>
      <c r="AE646" s="141">
        <v>5.0400708</v>
      </c>
      <c r="AF646" s="190">
        <v>0.050400708</v>
      </c>
      <c r="AG646" s="138"/>
      <c r="AH646" s="145">
        <v>72928</v>
      </c>
      <c r="AI646" s="145">
        <v>44047</v>
      </c>
      <c r="AJ646" s="145">
        <v>132</v>
      </c>
      <c r="AK646" s="145">
        <v>1463</v>
      </c>
      <c r="AL646" s="145">
        <v>15339</v>
      </c>
      <c r="AM646" s="148">
        <f>100*AL646/$AI646</f>
        <v>34.8241650963743</v>
      </c>
      <c r="AN646" s="145">
        <f>IF(AM646&gt;$AI$8,1,0)</f>
        <v>0</v>
      </c>
      <c r="AO646" s="148">
        <f>IF($R646=AL$17,AM646,0)</f>
        <v>0</v>
      </c>
      <c r="AP646" s="145">
        <v>13876</v>
      </c>
      <c r="AQ646" s="148">
        <f>100*AP646/$AI646</f>
        <v>31.5027130111018</v>
      </c>
      <c r="AR646" s="145">
        <f>IF(AQ646&gt;$AI$8,1,0)</f>
        <v>0</v>
      </c>
      <c r="AS646" s="148">
        <f>IF($R646=AP$17,AQ646,0)</f>
        <v>31.5027130111018</v>
      </c>
      <c r="AT646" s="145">
        <v>1895</v>
      </c>
      <c r="AU646" s="148">
        <f>100*AT646/$AI646</f>
        <v>4.3022226258315</v>
      </c>
      <c r="AV646" s="145">
        <f>IF(AU646&gt;$AI$8,1,0)</f>
        <v>0</v>
      </c>
      <c r="AW646" s="148">
        <f>IF($R646=AT$17,AU646,0)</f>
        <v>0</v>
      </c>
      <c r="AX646" s="145">
        <v>9624</v>
      </c>
      <c r="AY646" s="148">
        <f>100*AX646/$AI646</f>
        <v>21.8493881535632</v>
      </c>
      <c r="AZ646" s="145">
        <f>IF(AY646&gt;$AI$8,1,0)</f>
        <v>0</v>
      </c>
      <c r="BA646" s="148">
        <f>IF($R646=AX$17,AY646,0)</f>
        <v>0</v>
      </c>
      <c r="BB646" s="145">
        <v>2220</v>
      </c>
      <c r="BC646" s="148">
        <f>100*BB646/$AI646</f>
        <v>5.04007083342793</v>
      </c>
      <c r="BD646" s="145">
        <f>IF(BC646&gt;$AI$8,1,0)</f>
        <v>0</v>
      </c>
      <c r="BE646" s="148">
        <f>IF($R646=BB$17,BC646,0)</f>
        <v>0</v>
      </c>
      <c r="BF646" s="145">
        <v>0</v>
      </c>
      <c r="BG646" s="148">
        <f>100*BF646/$AI646</f>
        <v>0</v>
      </c>
      <c r="BH646" s="145">
        <f>IF(BG646&gt;$AI$8,1,0)</f>
        <v>0</v>
      </c>
      <c r="BI646" s="148">
        <f>IF($R646=BF$17,BG646,0)</f>
        <v>0</v>
      </c>
      <c r="BJ646" s="145">
        <v>0</v>
      </c>
      <c r="BK646" s="148">
        <f>100*BJ646/$AI646</f>
        <v>0</v>
      </c>
      <c r="BL646" s="145">
        <f>IF(BK646&gt;$AI$8,1,0)</f>
        <v>0</v>
      </c>
      <c r="BM646" s="148">
        <f>IF($R646=BJ$17,BK646,0)</f>
        <v>0</v>
      </c>
      <c r="BN646" s="145">
        <v>0</v>
      </c>
      <c r="BO646" s="148">
        <f>100*BN646/$AI646</f>
        <v>0</v>
      </c>
      <c r="BP646" s="145">
        <f>IF(BO646&gt;$AI$8,1,0)</f>
        <v>0</v>
      </c>
      <c r="BQ646" s="148">
        <f>IF($R646=BN$17,BO646,0)</f>
        <v>0</v>
      </c>
      <c r="BR646" s="145">
        <v>0</v>
      </c>
      <c r="BS646" s="148">
        <f>100*BR646/$AI646</f>
        <v>0</v>
      </c>
      <c r="BT646" s="145">
        <f>IF(BS646&gt;$AI$8,1,0)</f>
        <v>0</v>
      </c>
      <c r="BU646" s="148">
        <f>IF($R646=BR$17,BS646,0)</f>
        <v>0</v>
      </c>
      <c r="BV646" s="145">
        <v>0</v>
      </c>
      <c r="BW646" s="148">
        <f>100*BV646/$AI646</f>
        <v>0</v>
      </c>
      <c r="BX646" s="145">
        <f>IF(BW646&gt;$AI$8,1,0)</f>
        <v>0</v>
      </c>
      <c r="BY646" s="148">
        <f>IF($R646=BV$17,BW646,0)</f>
        <v>0</v>
      </c>
      <c r="BZ646" s="145">
        <v>0</v>
      </c>
      <c r="CA646" s="148">
        <f>100*BZ646/$AI646</f>
        <v>0</v>
      </c>
      <c r="CB646" s="145">
        <f>IF(CA646&gt;$AI$8,1,0)</f>
        <v>0</v>
      </c>
      <c r="CC646" s="148">
        <f>IF($R646=BZ$17,CA646,0)</f>
        <v>0</v>
      </c>
      <c r="CD646" s="145">
        <v>0</v>
      </c>
      <c r="CE646" s="148">
        <f>100*CD646/$AI646</f>
        <v>0</v>
      </c>
      <c r="CF646" s="145">
        <f>IF(CE646&gt;$AI$8,1,0)</f>
        <v>0</v>
      </c>
      <c r="CG646" s="148">
        <f>IF($R646=CD$17,CE646,0)</f>
        <v>0</v>
      </c>
      <c r="CH646" s="145">
        <v>0</v>
      </c>
      <c r="CI646" s="148">
        <f>100*CH646/$AI646</f>
        <v>0</v>
      </c>
      <c r="CJ646" s="145">
        <f>IF(CI646&gt;$AI$8,1,0)</f>
        <v>0</v>
      </c>
      <c r="CK646" s="148">
        <f>IF($R646=CH$17,CI646,0)</f>
        <v>0</v>
      </c>
      <c r="CL646" s="145">
        <v>5593</v>
      </c>
      <c r="CM646" s="145">
        <v>0</v>
      </c>
      <c r="CN646" s="149"/>
    </row>
    <row r="647" ht="15.75" customHeight="1">
      <c r="A647" t="s" s="179">
        <v>3678</v>
      </c>
      <c r="B647" t="s" s="180">
        <v>75</v>
      </c>
      <c r="C647" t="s" s="180">
        <v>3679</v>
      </c>
      <c r="D647" t="s" s="181">
        <v>78</v>
      </c>
      <c r="E647" t="s" s="182">
        <v>79</v>
      </c>
      <c r="F647" t="s" s="130">
        <v>46</v>
      </c>
      <c r="G647" t="s" s="130">
        <v>1175</v>
      </c>
      <c r="H647" t="s" s="130">
        <v>1212</v>
      </c>
      <c r="I647" t="s" s="130">
        <v>49</v>
      </c>
      <c r="J647" t="s" s="130">
        <v>56</v>
      </c>
      <c r="K647" t="s" s="183">
        <f>_xlfn.IFS(Q647=0,O647,T647=1,R647,U647=1,AA647)</f>
        <v>27</v>
      </c>
      <c r="L647" s="189">
        <f>_xlfn.IFS(Q647=0,P647,T647=1,S647,U647=1,AB647)</f>
        <v>42.5862951586953</v>
      </c>
      <c r="M647" t="s" s="130">
        <f>IF(O647="Lab","over","under")</f>
        <v>3307</v>
      </c>
      <c r="N647" s="169"/>
      <c r="O647" t="s" s="184">
        <v>27</v>
      </c>
      <c r="P647" s="131">
        <f>AM647</f>
        <v>42.5862951586953</v>
      </c>
      <c r="Q647" s="173">
        <f>T647+U647+V647</f>
        <v>0</v>
      </c>
      <c r="R647" t="s" s="185">
        <v>29</v>
      </c>
      <c r="S647" s="131">
        <f>AW647</f>
        <v>40.9572912095949</v>
      </c>
      <c r="T647" s="169"/>
      <c r="U647" s="169"/>
      <c r="V647" s="169"/>
      <c r="W647" s="169"/>
      <c r="X647" t="s" s="130">
        <f>IF($A647=Y647,"ok","bad")</f>
        <v>2430</v>
      </c>
      <c r="Y647" t="s" s="130">
        <v>3678</v>
      </c>
      <c r="Z647" t="s" s="130">
        <v>3679</v>
      </c>
      <c r="AA647" t="s" s="186">
        <v>2365</v>
      </c>
      <c r="AB647" s="125">
        <f>100*AC647</f>
        <v>8.8032032</v>
      </c>
      <c r="AC647" s="191">
        <v>0.088032032</v>
      </c>
      <c r="AD647" t="s" s="187">
        <v>28</v>
      </c>
      <c r="AE647" s="125">
        <v>5.0241334</v>
      </c>
      <c r="AF647" s="191">
        <v>0.050241334</v>
      </c>
      <c r="AG647" s="169"/>
      <c r="AH647" s="173">
        <v>75816</v>
      </c>
      <c r="AI647" s="173">
        <v>54696</v>
      </c>
      <c r="AJ647" s="173">
        <v>138</v>
      </c>
      <c r="AK647" s="173">
        <v>891</v>
      </c>
      <c r="AL647" s="173">
        <v>23293</v>
      </c>
      <c r="AM647" s="175">
        <f>100*AL647/$AI647</f>
        <v>42.5862951586953</v>
      </c>
      <c r="AN647" s="173">
        <f>IF(AM647&gt;$AI$8,1,0)</f>
        <v>0</v>
      </c>
      <c r="AO647" s="175">
        <f>IF($R647=AL$17,AM647,0)</f>
        <v>0</v>
      </c>
      <c r="AP647" s="173">
        <v>2748</v>
      </c>
      <c r="AQ647" s="175">
        <f>100*AP647/$AI647</f>
        <v>5.02413339183853</v>
      </c>
      <c r="AR647" s="173">
        <f>IF(AQ647&gt;$AI$8,1,0)</f>
        <v>0</v>
      </c>
      <c r="AS647" s="175">
        <f>IF($R647=AP$17,AQ647,0)</f>
        <v>0</v>
      </c>
      <c r="AT647" s="173">
        <v>22402</v>
      </c>
      <c r="AU647" s="175">
        <f>100*AT647/$AI647</f>
        <v>40.9572912095949</v>
      </c>
      <c r="AV647" s="173">
        <f>IF(AU647&gt;$AI$8,1,0)</f>
        <v>0</v>
      </c>
      <c r="AW647" s="175">
        <f>IF($R647=AT$17,AU647,0)</f>
        <v>40.9572912095949</v>
      </c>
      <c r="AX647" s="173">
        <v>4815</v>
      </c>
      <c r="AY647" s="175">
        <f>100*AX647/$AI647</f>
        <v>8.80320315928039</v>
      </c>
      <c r="AZ647" s="173">
        <f>IF(AY647&gt;$AI$8,1,0)</f>
        <v>0</v>
      </c>
      <c r="BA647" s="175">
        <f>IF($R647=AX$17,AY647,0)</f>
        <v>0</v>
      </c>
      <c r="BB647" s="173">
        <v>1243</v>
      </c>
      <c r="BC647" s="175">
        <f>100*BB647/$AI647</f>
        <v>2.2725610647945</v>
      </c>
      <c r="BD647" s="173">
        <f>IF(BC647&gt;$AI$8,1,0)</f>
        <v>0</v>
      </c>
      <c r="BE647" s="175">
        <f>IF($R647=BB$17,BC647,0)</f>
        <v>0</v>
      </c>
      <c r="BF647" s="173">
        <v>0</v>
      </c>
      <c r="BG647" s="175">
        <f>100*BF647/$AI647</f>
        <v>0</v>
      </c>
      <c r="BH647" s="173">
        <f>IF(BG647&gt;$AI$8,1,0)</f>
        <v>0</v>
      </c>
      <c r="BI647" s="175">
        <f>IF($R647=BF$17,BG647,0)</f>
        <v>0</v>
      </c>
      <c r="BJ647" s="173">
        <v>0</v>
      </c>
      <c r="BK647" s="175">
        <f>100*BJ647/$AI647</f>
        <v>0</v>
      </c>
      <c r="BL647" s="173">
        <f>IF(BK647&gt;$AI$8,1,0)</f>
        <v>0</v>
      </c>
      <c r="BM647" s="175">
        <f>IF($R647=BJ$17,BK647,0)</f>
        <v>0</v>
      </c>
      <c r="BN647" s="173">
        <v>0</v>
      </c>
      <c r="BO647" s="175">
        <f>100*BN647/$AI647</f>
        <v>0</v>
      </c>
      <c r="BP647" s="173">
        <f>IF(BO647&gt;$AI$8,1,0)</f>
        <v>0</v>
      </c>
      <c r="BQ647" s="175">
        <f>IF($R647=BN$17,BO647,0)</f>
        <v>0</v>
      </c>
      <c r="BR647" s="173">
        <v>0</v>
      </c>
      <c r="BS647" s="175">
        <f>100*BR647/$AI647</f>
        <v>0</v>
      </c>
      <c r="BT647" s="173">
        <f>IF(BS647&gt;$AI$8,1,0)</f>
        <v>0</v>
      </c>
      <c r="BU647" s="175">
        <f>IF($R647=BR$17,BS647,0)</f>
        <v>0</v>
      </c>
      <c r="BV647" s="173">
        <v>0</v>
      </c>
      <c r="BW647" s="175">
        <f>100*BV647/$AI647</f>
        <v>0</v>
      </c>
      <c r="BX647" s="173">
        <f>IF(BW647&gt;$AI$8,1,0)</f>
        <v>0</v>
      </c>
      <c r="BY647" s="175">
        <f>IF($R647=BV$17,BW647,0)</f>
        <v>0</v>
      </c>
      <c r="BZ647" s="173">
        <v>0</v>
      </c>
      <c r="CA647" s="175">
        <f>100*BZ647/$AI647</f>
        <v>0</v>
      </c>
      <c r="CB647" s="173">
        <f>IF(CA647&gt;$AI$8,1,0)</f>
        <v>0</v>
      </c>
      <c r="CC647" s="175">
        <f>IF($R647=BZ$17,CA647,0)</f>
        <v>0</v>
      </c>
      <c r="CD647" s="173">
        <v>0</v>
      </c>
      <c r="CE647" s="175">
        <f>100*CD647/$AI647</f>
        <v>0</v>
      </c>
      <c r="CF647" s="173">
        <f>IF(CE647&gt;$AI$8,1,0)</f>
        <v>0</v>
      </c>
      <c r="CG647" s="175">
        <f>IF($R647=CD$17,CE647,0)</f>
        <v>0</v>
      </c>
      <c r="CH647" s="173">
        <v>0</v>
      </c>
      <c r="CI647" s="175">
        <f>100*CH647/$AI647</f>
        <v>0</v>
      </c>
      <c r="CJ647" s="173">
        <f>IF(CI647&gt;$AI$8,1,0)</f>
        <v>0</v>
      </c>
      <c r="CK647" s="175">
        <f>IF($R647=CH$17,CI647,0)</f>
        <v>0</v>
      </c>
      <c r="CL647" s="173">
        <v>370</v>
      </c>
      <c r="CM647" s="173">
        <v>0</v>
      </c>
      <c r="CN647" s="176"/>
    </row>
    <row r="648" ht="15.75" customHeight="1">
      <c r="A648" t="s" s="179">
        <v>3680</v>
      </c>
      <c r="B648" t="s" s="180">
        <v>58</v>
      </c>
      <c r="C648" t="s" s="180">
        <v>1565</v>
      </c>
      <c r="D648" t="s" s="181">
        <v>60</v>
      </c>
      <c r="E648" t="s" s="188">
        <v>60</v>
      </c>
      <c r="F648" t="s" s="146">
        <v>46</v>
      </c>
      <c r="G648" t="s" s="146">
        <v>87</v>
      </c>
      <c r="H648" t="s" s="146">
        <v>1566</v>
      </c>
      <c r="I648" t="s" s="146">
        <v>64</v>
      </c>
      <c r="J648" t="s" s="146">
        <v>1567</v>
      </c>
      <c r="K648" t="s" s="183">
        <f>O648</f>
        <v>29</v>
      </c>
      <c r="L648" s="189">
        <f>P648</f>
        <v>54.7275791050365</v>
      </c>
      <c r="M648" t="s" s="146">
        <f>IF(O648="Lab","over","under")</f>
        <v>3307</v>
      </c>
      <c r="N648" s="138"/>
      <c r="O648" t="s" s="184">
        <v>29</v>
      </c>
      <c r="P648" s="147">
        <f>AU648</f>
        <v>54.7275791050365</v>
      </c>
      <c r="Q648" s="145">
        <f>T648+U648+V648</f>
        <v>0</v>
      </c>
      <c r="R648" t="s" s="185">
        <v>32</v>
      </c>
      <c r="S648" s="147">
        <f>BI648</f>
        <v>23.1815203145478</v>
      </c>
      <c r="T648" s="138"/>
      <c r="U648" s="138"/>
      <c r="V648" s="138"/>
      <c r="W648" s="138"/>
      <c r="X648" t="s" s="146">
        <f>IF($A648=Y648,"ok","bad")</f>
        <v>2430</v>
      </c>
      <c r="Y648" t="s" s="146">
        <v>3680</v>
      </c>
      <c r="Z648" t="s" s="146">
        <v>1565</v>
      </c>
      <c r="AA648" t="s" s="186">
        <v>28</v>
      </c>
      <c r="AB648" s="141">
        <f>100*AC648</f>
        <v>9.422392800000001</v>
      </c>
      <c r="AC648" s="190">
        <v>0.094223928</v>
      </c>
      <c r="AD648" t="s" s="187">
        <v>2365</v>
      </c>
      <c r="AE648" s="141">
        <v>4.9007676</v>
      </c>
      <c r="AF648" s="190">
        <v>0.049007676</v>
      </c>
      <c r="AG648" s="138"/>
      <c r="AH648" s="145">
        <v>69762</v>
      </c>
      <c r="AI648" s="145">
        <v>42728</v>
      </c>
      <c r="AJ648" s="145">
        <v>147</v>
      </c>
      <c r="AK648" s="145">
        <v>13479</v>
      </c>
      <c r="AL648" s="145">
        <v>1666</v>
      </c>
      <c r="AM648" s="148">
        <f>100*AL648/$AI648</f>
        <v>3.89908256880734</v>
      </c>
      <c r="AN648" s="145">
        <f>IF(AM648&gt;$AI$8,1,0)</f>
        <v>0</v>
      </c>
      <c r="AO648" s="148">
        <f>IF($R648=AL$17,AM648,0)</f>
        <v>0</v>
      </c>
      <c r="AP648" s="145">
        <v>4026</v>
      </c>
      <c r="AQ648" s="148">
        <f>100*AP648/$AI648</f>
        <v>9.42239281033514</v>
      </c>
      <c r="AR648" s="145">
        <f>IF(AQ648&gt;$AI$8,1,0)</f>
        <v>0</v>
      </c>
      <c r="AS648" s="148">
        <f>IF($R648=AP$17,AQ648,0)</f>
        <v>0</v>
      </c>
      <c r="AT648" s="145">
        <v>23384</v>
      </c>
      <c r="AU648" s="148">
        <f>100*AT648/$AI648</f>
        <v>54.7275791050365</v>
      </c>
      <c r="AV648" s="145">
        <f>IF(AU648&gt;$AI$8,1,0)</f>
        <v>1</v>
      </c>
      <c r="AW648" s="148">
        <f>IF($R648=AT$17,AU648,0)</f>
        <v>0</v>
      </c>
      <c r="AX648" s="145">
        <v>2094</v>
      </c>
      <c r="AY648" s="148">
        <f>100*AX648/$AI648</f>
        <v>4.90076764650814</v>
      </c>
      <c r="AZ648" s="145">
        <f>IF(AY648&gt;$AI$8,1,0)</f>
        <v>0</v>
      </c>
      <c r="BA648" s="148">
        <f>IF($R648=AX$17,AY648,0)</f>
        <v>0</v>
      </c>
      <c r="BB648" s="145">
        <v>1653</v>
      </c>
      <c r="BC648" s="148">
        <f>100*BB648/$AI648</f>
        <v>3.86865755476503</v>
      </c>
      <c r="BD648" s="145">
        <f>IF(BC648&gt;$AI$8,1,0)</f>
        <v>0</v>
      </c>
      <c r="BE648" s="148">
        <f>IF($R648=BB$17,BC648,0)</f>
        <v>0</v>
      </c>
      <c r="BF648" s="145">
        <v>9905</v>
      </c>
      <c r="BG648" s="148">
        <f>100*BF648/$AI648</f>
        <v>23.1815203145478</v>
      </c>
      <c r="BH648" s="145">
        <f>IF(BG648&gt;$AI$8,1,0)</f>
        <v>0</v>
      </c>
      <c r="BI648" s="148">
        <f>IF($R648=BF$17,BG648,0)</f>
        <v>23.1815203145478</v>
      </c>
      <c r="BJ648" s="145">
        <v>0</v>
      </c>
      <c r="BK648" s="148">
        <f>100*BJ648/$AI648</f>
        <v>0</v>
      </c>
      <c r="BL648" s="145">
        <f>IF(BK648&gt;$AI$8,1,0)</f>
        <v>0</v>
      </c>
      <c r="BM648" s="148">
        <f>IF($R648=BJ$17,BK648,0)</f>
        <v>0</v>
      </c>
      <c r="BN648" s="145">
        <v>0</v>
      </c>
      <c r="BO648" s="148">
        <f>100*BN648/$AI648</f>
        <v>0</v>
      </c>
      <c r="BP648" s="145">
        <f>IF(BO648&gt;$AI$8,1,0)</f>
        <v>0</v>
      </c>
      <c r="BQ648" s="148">
        <f>IF($R648=BN$17,BO648,0)</f>
        <v>0</v>
      </c>
      <c r="BR648" s="145">
        <v>0</v>
      </c>
      <c r="BS648" s="148">
        <f>100*BR648/$AI648</f>
        <v>0</v>
      </c>
      <c r="BT648" s="145">
        <f>IF(BS648&gt;$AI$8,1,0)</f>
        <v>0</v>
      </c>
      <c r="BU648" s="148">
        <f>IF($R648=BR$17,BS648,0)</f>
        <v>0</v>
      </c>
      <c r="BV648" s="145">
        <v>0</v>
      </c>
      <c r="BW648" s="148">
        <f>100*BV648/$AI648</f>
        <v>0</v>
      </c>
      <c r="BX648" s="145">
        <f>IF(BW648&gt;$AI$8,1,0)</f>
        <v>0</v>
      </c>
      <c r="BY648" s="148">
        <f>IF($R648=BV$17,BW648,0)</f>
        <v>0</v>
      </c>
      <c r="BZ648" s="145">
        <v>0</v>
      </c>
      <c r="CA648" s="148">
        <f>100*BZ648/$AI648</f>
        <v>0</v>
      </c>
      <c r="CB648" s="145">
        <f>IF(CA648&gt;$AI$8,1,0)</f>
        <v>0</v>
      </c>
      <c r="CC648" s="148">
        <f>IF($R648=BZ$17,CA648,0)</f>
        <v>0</v>
      </c>
      <c r="CD648" s="145">
        <v>0</v>
      </c>
      <c r="CE648" s="148">
        <f>100*CD648/$AI648</f>
        <v>0</v>
      </c>
      <c r="CF648" s="145">
        <f>IF(CE648&gt;$AI$8,1,0)</f>
        <v>0</v>
      </c>
      <c r="CG648" s="148">
        <f>IF($R648=CD$17,CE648,0)</f>
        <v>0</v>
      </c>
      <c r="CH648" s="145">
        <v>0</v>
      </c>
      <c r="CI648" s="148">
        <f>100*CH648/$AI648</f>
        <v>0</v>
      </c>
      <c r="CJ648" s="145">
        <f>IF(CI648&gt;$AI$8,1,0)</f>
        <v>0</v>
      </c>
      <c r="CK648" s="148">
        <f>IF($R648=CH$17,CI648,0)</f>
        <v>0</v>
      </c>
      <c r="CL648" s="145">
        <v>0</v>
      </c>
      <c r="CM648" s="145">
        <v>0</v>
      </c>
      <c r="CN648" s="149"/>
    </row>
    <row r="649" ht="31.95" customHeight="1">
      <c r="A649" t="s" s="179">
        <v>3681</v>
      </c>
      <c r="B649" t="s" s="180">
        <v>183</v>
      </c>
      <c r="C649" t="s" s="180">
        <v>1892</v>
      </c>
      <c r="D649" t="s" s="181">
        <v>186</v>
      </c>
      <c r="E649" t="s" s="182">
        <v>79</v>
      </c>
      <c r="F649" t="s" s="130">
        <v>46</v>
      </c>
      <c r="G649" t="s" s="130">
        <v>393</v>
      </c>
      <c r="H649" t="s" s="130">
        <v>3682</v>
      </c>
      <c r="I649" t="s" s="130">
        <v>49</v>
      </c>
      <c r="J649" t="s" s="130">
        <v>3525</v>
      </c>
      <c r="K649" t="s" s="183">
        <f>_xlfn.IFS(Q649=0,O649,T649=1,R649,U649=1,AA649)</f>
        <v>2365</v>
      </c>
      <c r="L649" s="189">
        <f>_xlfn.IFS(Q649=0,P649,T649=1,S649,U649=1,AB649)</f>
        <v>30.7921818503628</v>
      </c>
      <c r="M649" t="s" s="130">
        <f>IF(O649="Lab","over","under")</f>
        <v>3307</v>
      </c>
      <c r="N649" s="169"/>
      <c r="O649" t="s" s="184">
        <v>2365</v>
      </c>
      <c r="P649" s="131">
        <f>AY649</f>
        <v>30.7921818503628</v>
      </c>
      <c r="Q649" s="173">
        <f>T649+U649+V649</f>
        <v>0</v>
      </c>
      <c r="R649" t="s" s="185">
        <v>28</v>
      </c>
      <c r="S649" s="131">
        <f>AS649</f>
        <v>30.5443879744115</v>
      </c>
      <c r="T649" s="169"/>
      <c r="U649" s="169"/>
      <c r="V649" s="169"/>
      <c r="W649" s="169"/>
      <c r="X649" t="s" s="130">
        <f>IF($A649=Y649,"ok","bad")</f>
        <v>2430</v>
      </c>
      <c r="Y649" t="s" s="130">
        <v>3681</v>
      </c>
      <c r="Z649" t="s" s="130">
        <v>1892</v>
      </c>
      <c r="AA649" t="s" s="186">
        <v>27</v>
      </c>
      <c r="AB649" s="125">
        <f>100*AC649</f>
        <v>25.6871223</v>
      </c>
      <c r="AC649" s="191">
        <v>0.256871223</v>
      </c>
      <c r="AD649" t="s" s="187">
        <v>217</v>
      </c>
      <c r="AE649" s="125">
        <v>4.8749652</v>
      </c>
      <c r="AF649" s="191">
        <v>0.048749652</v>
      </c>
      <c r="AG649" s="169"/>
      <c r="AH649" s="173">
        <v>72673</v>
      </c>
      <c r="AI649" s="173">
        <v>39549</v>
      </c>
      <c r="AJ649" s="173">
        <v>123</v>
      </c>
      <c r="AK649" s="173">
        <v>98</v>
      </c>
      <c r="AL649" s="173">
        <v>10159</v>
      </c>
      <c r="AM649" s="175">
        <f>100*AL649/$AI649</f>
        <v>25.6871223039773</v>
      </c>
      <c r="AN649" s="173">
        <f>IF(AM649&gt;$AI$8,1,0)</f>
        <v>0</v>
      </c>
      <c r="AO649" s="175">
        <f>IF($R649=AL$17,AM649,0)</f>
        <v>0</v>
      </c>
      <c r="AP649" s="173">
        <v>12080</v>
      </c>
      <c r="AQ649" s="175">
        <f>100*AP649/$AI649</f>
        <v>30.5443879744115</v>
      </c>
      <c r="AR649" s="173">
        <f>IF(AQ649&gt;$AI$8,1,0)</f>
        <v>0</v>
      </c>
      <c r="AS649" s="175">
        <f>IF($R649=AP$17,AQ649,0)</f>
        <v>30.5443879744115</v>
      </c>
      <c r="AT649" s="173">
        <v>1071</v>
      </c>
      <c r="AU649" s="175">
        <f>100*AT649/$AI649</f>
        <v>2.70803307289691</v>
      </c>
      <c r="AV649" s="173">
        <f>IF(AU649&gt;$AI$8,1,0)</f>
        <v>0</v>
      </c>
      <c r="AW649" s="175">
        <f>IF($R649=AT$17,AU649,0)</f>
        <v>0</v>
      </c>
      <c r="AX649" s="173">
        <v>12178</v>
      </c>
      <c r="AY649" s="175">
        <f>100*AX649/$AI649</f>
        <v>30.7921818503628</v>
      </c>
      <c r="AZ649" s="173">
        <f>IF(AY649&gt;$AI$8,1,0)</f>
        <v>0</v>
      </c>
      <c r="BA649" s="175">
        <f>IF($R649=AX$17,AY649,0)</f>
        <v>0</v>
      </c>
      <c r="BB649" s="173">
        <v>1718</v>
      </c>
      <c r="BC649" s="175">
        <f>100*BB649/$AI649</f>
        <v>4.34397835596349</v>
      </c>
      <c r="BD649" s="173">
        <f>IF(BC649&gt;$AI$8,1,0)</f>
        <v>0</v>
      </c>
      <c r="BE649" s="175">
        <f>IF($R649=BB$17,BC649,0)</f>
        <v>0</v>
      </c>
      <c r="BF649" s="173">
        <v>0</v>
      </c>
      <c r="BG649" s="175">
        <f>100*BF649/$AI649</f>
        <v>0</v>
      </c>
      <c r="BH649" s="173">
        <f>IF(BG649&gt;$AI$8,1,0)</f>
        <v>0</v>
      </c>
      <c r="BI649" s="175">
        <f>IF($R649=BF$17,BG649,0)</f>
        <v>0</v>
      </c>
      <c r="BJ649" s="173">
        <v>0</v>
      </c>
      <c r="BK649" s="175">
        <f>100*BJ649/$AI649</f>
        <v>0</v>
      </c>
      <c r="BL649" s="173">
        <f>IF(BK649&gt;$AI$8,1,0)</f>
        <v>0</v>
      </c>
      <c r="BM649" s="175">
        <f>IF($R649=BJ$17,BK649,0)</f>
        <v>0</v>
      </c>
      <c r="BN649" s="173">
        <v>0</v>
      </c>
      <c r="BO649" s="175">
        <f>100*BN649/$AI649</f>
        <v>0</v>
      </c>
      <c r="BP649" s="173">
        <f>IF(BO649&gt;$AI$8,1,0)</f>
        <v>0</v>
      </c>
      <c r="BQ649" s="175">
        <f>IF($R649=BN$17,BO649,0)</f>
        <v>0</v>
      </c>
      <c r="BR649" s="173">
        <v>0</v>
      </c>
      <c r="BS649" s="175">
        <f>100*BR649/$AI649</f>
        <v>0</v>
      </c>
      <c r="BT649" s="173">
        <f>IF(BS649&gt;$AI$8,1,0)</f>
        <v>0</v>
      </c>
      <c r="BU649" s="175">
        <f>IF($R649=BR$17,BS649,0)</f>
        <v>0</v>
      </c>
      <c r="BV649" s="173">
        <v>0</v>
      </c>
      <c r="BW649" s="175">
        <f>100*BV649/$AI649</f>
        <v>0</v>
      </c>
      <c r="BX649" s="173">
        <f>IF(BW649&gt;$AI$8,1,0)</f>
        <v>0</v>
      </c>
      <c r="BY649" s="175">
        <f>IF($R649=BV$17,BW649,0)</f>
        <v>0</v>
      </c>
      <c r="BZ649" s="173">
        <v>0</v>
      </c>
      <c r="CA649" s="175">
        <f>100*BZ649/$AI649</f>
        <v>0</v>
      </c>
      <c r="CB649" s="173">
        <f>IF(CA649&gt;$AI$8,1,0)</f>
        <v>0</v>
      </c>
      <c r="CC649" s="175">
        <f>IF($R649=BZ$17,CA649,0)</f>
        <v>0</v>
      </c>
      <c r="CD649" s="173">
        <v>0</v>
      </c>
      <c r="CE649" s="175">
        <f>100*CD649/$AI649</f>
        <v>0</v>
      </c>
      <c r="CF649" s="173">
        <f>IF(CE649&gt;$AI$8,1,0)</f>
        <v>0</v>
      </c>
      <c r="CG649" s="175">
        <f>IF($R649=CD$17,CE649,0)</f>
        <v>0</v>
      </c>
      <c r="CH649" s="173">
        <v>0</v>
      </c>
      <c r="CI649" s="175">
        <f>100*CH649/$AI649</f>
        <v>0</v>
      </c>
      <c r="CJ649" s="173">
        <f>IF(CI649&gt;$AI$8,1,0)</f>
        <v>0</v>
      </c>
      <c r="CK649" s="175">
        <f>IF($R649=CH$17,CI649,0)</f>
        <v>0</v>
      </c>
      <c r="CL649" s="173">
        <v>0</v>
      </c>
      <c r="CM649" s="173">
        <v>0</v>
      </c>
      <c r="CN649" s="176"/>
    </row>
    <row r="650" ht="15.75" customHeight="1">
      <c r="A650" t="s" s="179">
        <v>3683</v>
      </c>
      <c r="B650" t="s" s="180">
        <v>197</v>
      </c>
      <c r="C650" t="s" s="180">
        <v>1426</v>
      </c>
      <c r="D650" t="s" s="181">
        <v>200</v>
      </c>
      <c r="E650" t="s" s="188">
        <v>79</v>
      </c>
      <c r="F650" t="s" s="146">
        <v>46</v>
      </c>
      <c r="G650" t="s" s="146">
        <v>3684</v>
      </c>
      <c r="H650" t="s" s="146">
        <v>3685</v>
      </c>
      <c r="I650" t="s" s="146">
        <v>64</v>
      </c>
      <c r="J650" t="s" s="146">
        <v>1762</v>
      </c>
      <c r="K650" t="s" s="183">
        <f>_xlfn.IFS(Q650=0,O650,T650=1,R650,U650=1,AA650)</f>
        <v>29</v>
      </c>
      <c r="L650" s="189">
        <f>_xlfn.IFS(Q650=0,P650,T650=1,S650,U650=1,AB650)</f>
        <v>43.3049238599184</v>
      </c>
      <c r="M650" t="s" s="146">
        <f>IF(O650="Lab","over","under")</f>
        <v>3307</v>
      </c>
      <c r="N650" s="138"/>
      <c r="O650" t="s" s="184">
        <v>29</v>
      </c>
      <c r="P650" s="147">
        <f>AU650</f>
        <v>43.3049238599184</v>
      </c>
      <c r="Q650" s="145">
        <f>T650+U650+V650</f>
        <v>0</v>
      </c>
      <c r="R650" t="s" s="185">
        <v>27</v>
      </c>
      <c r="S650" s="147">
        <f>AO650</f>
        <v>40.5743830027871</v>
      </c>
      <c r="T650" s="138"/>
      <c r="U650" s="138"/>
      <c r="V650" s="138"/>
      <c r="W650" s="138"/>
      <c r="X650" t="s" s="146">
        <f>IF($A650=Y650,"ok","bad")</f>
        <v>2430</v>
      </c>
      <c r="Y650" t="s" s="146">
        <v>3683</v>
      </c>
      <c r="Z650" t="s" s="146">
        <v>1426</v>
      </c>
      <c r="AA650" t="s" s="186">
        <v>28</v>
      </c>
      <c r="AB650" s="141">
        <f>100*AC650</f>
        <v>9.2216343</v>
      </c>
      <c r="AC650" s="190">
        <v>0.09221634300000001</v>
      </c>
      <c r="AD650" t="s" s="187">
        <v>31</v>
      </c>
      <c r="AE650" s="141">
        <v>4.7562306</v>
      </c>
      <c r="AF650" s="190">
        <v>0.047562306</v>
      </c>
      <c r="AG650" s="138"/>
      <c r="AH650" s="145">
        <v>75294</v>
      </c>
      <c r="AI650" s="145">
        <v>49514</v>
      </c>
      <c r="AJ650" s="145">
        <v>798</v>
      </c>
      <c r="AK650" s="145">
        <v>1352</v>
      </c>
      <c r="AL650" s="145">
        <v>20090</v>
      </c>
      <c r="AM650" s="148">
        <f>100*AL650/$AI650</f>
        <v>40.5743830027871</v>
      </c>
      <c r="AN650" s="145">
        <f>IF(AM650&gt;$AI$8,1,0)</f>
        <v>0</v>
      </c>
      <c r="AO650" s="148">
        <f>IF($R650=AL$17,AM650,0)</f>
        <v>40.5743830027871</v>
      </c>
      <c r="AP650" s="145">
        <v>4566</v>
      </c>
      <c r="AQ650" s="148">
        <f>100*AP650/$AI650</f>
        <v>9.22163428525266</v>
      </c>
      <c r="AR650" s="145">
        <f>IF(AQ650&gt;$AI$8,1,0)</f>
        <v>0</v>
      </c>
      <c r="AS650" s="148">
        <f>IF($R650=AP$17,AQ650,0)</f>
        <v>0</v>
      </c>
      <c r="AT650" s="145">
        <v>21442</v>
      </c>
      <c r="AU650" s="148">
        <f>100*AT650/$AI650</f>
        <v>43.3049238599184</v>
      </c>
      <c r="AV650" s="145">
        <f>IF(AU650&gt;$AI$8,1,0)</f>
        <v>0</v>
      </c>
      <c r="AW650" s="148">
        <f>IF($R650=AT$17,AU650,0)</f>
        <v>0</v>
      </c>
      <c r="AX650" s="145">
        <v>0</v>
      </c>
      <c r="AY650" s="148">
        <f>100*AX650/$AI650</f>
        <v>0</v>
      </c>
      <c r="AZ650" s="145">
        <f>IF(AY650&gt;$AI$8,1,0)</f>
        <v>0</v>
      </c>
      <c r="BA650" s="148">
        <f>IF($R650=AX$17,AY650,0)</f>
        <v>0</v>
      </c>
      <c r="BB650" s="145">
        <v>2355</v>
      </c>
      <c r="BC650" s="148">
        <f>100*BB650/$AI650</f>
        <v>4.75623056105344</v>
      </c>
      <c r="BD650" s="145">
        <f>IF(BC650&gt;$AI$8,1,0)</f>
        <v>0</v>
      </c>
      <c r="BE650" s="148">
        <f>IF($R650=BB$17,BC650,0)</f>
        <v>0</v>
      </c>
      <c r="BF650" s="145">
        <v>0</v>
      </c>
      <c r="BG650" s="148">
        <f>100*BF650/$AI650</f>
        <v>0</v>
      </c>
      <c r="BH650" s="145">
        <f>IF(BG650&gt;$AI$8,1,0)</f>
        <v>0</v>
      </c>
      <c r="BI650" s="148">
        <f>IF($R650=BF$17,BG650,0)</f>
        <v>0</v>
      </c>
      <c r="BJ650" s="145">
        <v>0</v>
      </c>
      <c r="BK650" s="148">
        <f>100*BJ650/$AI650</f>
        <v>0</v>
      </c>
      <c r="BL650" s="145">
        <f>IF(BK650&gt;$AI$8,1,0)</f>
        <v>0</v>
      </c>
      <c r="BM650" s="148">
        <f>IF($R650=BJ$17,BK650,0)</f>
        <v>0</v>
      </c>
      <c r="BN650" s="145">
        <v>0</v>
      </c>
      <c r="BO650" s="148">
        <f>100*BN650/$AI650</f>
        <v>0</v>
      </c>
      <c r="BP650" s="145">
        <f>IF(BO650&gt;$AI$8,1,0)</f>
        <v>0</v>
      </c>
      <c r="BQ650" s="148">
        <f>IF($R650=BN$17,BO650,0)</f>
        <v>0</v>
      </c>
      <c r="BR650" s="145">
        <v>0</v>
      </c>
      <c r="BS650" s="148">
        <f>100*BR650/$AI650</f>
        <v>0</v>
      </c>
      <c r="BT650" s="145">
        <f>IF(BS650&gt;$AI$8,1,0)</f>
        <v>0</v>
      </c>
      <c r="BU650" s="148">
        <f>IF($R650=BR$17,BS650,0)</f>
        <v>0</v>
      </c>
      <c r="BV650" s="145">
        <v>0</v>
      </c>
      <c r="BW650" s="148">
        <f>100*BV650/$AI650</f>
        <v>0</v>
      </c>
      <c r="BX650" s="145">
        <f>IF(BW650&gt;$AI$8,1,0)</f>
        <v>0</v>
      </c>
      <c r="BY650" s="148">
        <f>IF($R650=BV$17,BW650,0)</f>
        <v>0</v>
      </c>
      <c r="BZ650" s="145">
        <v>0</v>
      </c>
      <c r="CA650" s="148">
        <f>100*BZ650/$AI650</f>
        <v>0</v>
      </c>
      <c r="CB650" s="145">
        <f>IF(CA650&gt;$AI$8,1,0)</f>
        <v>0</v>
      </c>
      <c r="CC650" s="148">
        <f>IF($R650=BZ$17,CA650,0)</f>
        <v>0</v>
      </c>
      <c r="CD650" s="145">
        <v>0</v>
      </c>
      <c r="CE650" s="148">
        <f>100*CD650/$AI650</f>
        <v>0</v>
      </c>
      <c r="CF650" s="145">
        <f>IF(CE650&gt;$AI$8,1,0)</f>
        <v>0</v>
      </c>
      <c r="CG650" s="148">
        <f>IF($R650=CD$17,CE650,0)</f>
        <v>0</v>
      </c>
      <c r="CH650" s="145">
        <v>0</v>
      </c>
      <c r="CI650" s="148">
        <f>100*CH650/$AI650</f>
        <v>0</v>
      </c>
      <c r="CJ650" s="145">
        <f>IF(CI650&gt;$AI$8,1,0)</f>
        <v>0</v>
      </c>
      <c r="CK650" s="148">
        <f>IF($R650=CH$17,CI650,0)</f>
        <v>0</v>
      </c>
      <c r="CL650" s="145">
        <v>270</v>
      </c>
      <c r="CM650" s="145">
        <v>0</v>
      </c>
      <c r="CN650" s="149"/>
    </row>
    <row r="651" ht="15.75" customHeight="1">
      <c r="A651" t="s" s="179">
        <v>3686</v>
      </c>
      <c r="B651" t="s" s="180">
        <v>90</v>
      </c>
      <c r="C651" t="s" s="180">
        <v>2241</v>
      </c>
      <c r="D651" t="s" s="181">
        <v>93</v>
      </c>
      <c r="E651" t="s" s="182">
        <v>79</v>
      </c>
      <c r="F651" t="s" s="130">
        <v>46</v>
      </c>
      <c r="G651" t="s" s="130">
        <v>871</v>
      </c>
      <c r="H651" t="s" s="130">
        <v>2243</v>
      </c>
      <c r="I651" t="s" s="130">
        <v>49</v>
      </c>
      <c r="J651" t="s" s="130">
        <v>1762</v>
      </c>
      <c r="K651" t="s" s="183">
        <f>O651</f>
        <v>29</v>
      </c>
      <c r="L651" s="189">
        <f>P651</f>
        <v>62.7076898229463</v>
      </c>
      <c r="M651" t="s" s="130">
        <f>IF(O651="Lab","over","under")</f>
        <v>3307</v>
      </c>
      <c r="N651" s="169"/>
      <c r="O651" t="s" s="184">
        <v>29</v>
      </c>
      <c r="P651" s="131">
        <f>AU651</f>
        <v>62.7076898229463</v>
      </c>
      <c r="Q651" s="173">
        <f>T651+U651+V651</f>
        <v>0</v>
      </c>
      <c r="R651" t="s" s="185">
        <v>27</v>
      </c>
      <c r="S651" s="131">
        <f>AO651</f>
        <v>19.3588112975188</v>
      </c>
      <c r="T651" s="169"/>
      <c r="U651" s="169"/>
      <c r="V651" s="169"/>
      <c r="W651" s="169"/>
      <c r="X651" t="s" s="130">
        <f>IF($A651=Y651,"ok","bad")</f>
        <v>2430</v>
      </c>
      <c r="Y651" t="s" s="130">
        <v>3686</v>
      </c>
      <c r="Z651" t="s" s="130">
        <v>2241</v>
      </c>
      <c r="AA651" t="s" s="186">
        <v>2365</v>
      </c>
      <c r="AB651" s="125">
        <f>100*AC651</f>
        <v>9.775301300000001</v>
      </c>
      <c r="AC651" s="191">
        <v>0.097753013</v>
      </c>
      <c r="AD651" t="s" s="187">
        <v>28</v>
      </c>
      <c r="AE651" s="125">
        <v>4.6554822</v>
      </c>
      <c r="AF651" s="191">
        <v>0.046554822</v>
      </c>
      <c r="AG651" s="169"/>
      <c r="AH651" s="173">
        <v>72029</v>
      </c>
      <c r="AI651" s="173">
        <v>49533</v>
      </c>
      <c r="AJ651" s="173">
        <v>115</v>
      </c>
      <c r="AK651" s="173">
        <v>21472</v>
      </c>
      <c r="AL651" s="173">
        <v>9589</v>
      </c>
      <c r="AM651" s="175">
        <f>100*AL651/$AI651</f>
        <v>19.3588112975188</v>
      </c>
      <c r="AN651" s="173">
        <f>IF(AM651&gt;$AI$8,1,0)</f>
        <v>0</v>
      </c>
      <c r="AO651" s="175">
        <f>IF($R651=AL$17,AM651,0)</f>
        <v>19.3588112975188</v>
      </c>
      <c r="AP651" s="173">
        <v>2306</v>
      </c>
      <c r="AQ651" s="175">
        <f>100*AP651/$AI651</f>
        <v>4.65548220378334</v>
      </c>
      <c r="AR651" s="173">
        <f>IF(AQ651&gt;$AI$8,1,0)</f>
        <v>0</v>
      </c>
      <c r="AS651" s="175">
        <f>IF($R651=AP$17,AQ651,0)</f>
        <v>0</v>
      </c>
      <c r="AT651" s="173">
        <v>31061</v>
      </c>
      <c r="AU651" s="175">
        <f>100*AT651/$AI651</f>
        <v>62.7076898229463</v>
      </c>
      <c r="AV651" s="173">
        <f>IF(AU651&gt;$AI$8,1,0)</f>
        <v>1</v>
      </c>
      <c r="AW651" s="175">
        <f>IF($R651=AT$17,AU651,0)</f>
        <v>0</v>
      </c>
      <c r="AX651" s="173">
        <v>4842</v>
      </c>
      <c r="AY651" s="175">
        <f>100*AX651/$AI651</f>
        <v>9.77530131427533</v>
      </c>
      <c r="AZ651" s="173">
        <f>IF(AY651&gt;$AI$8,1,0)</f>
        <v>0</v>
      </c>
      <c r="BA651" s="175">
        <f>IF($R651=AX$17,AY651,0)</f>
        <v>0</v>
      </c>
      <c r="BB651" s="173">
        <v>1486</v>
      </c>
      <c r="BC651" s="175">
        <f>100*BB651/$AI651</f>
        <v>3.00002018856116</v>
      </c>
      <c r="BD651" s="173">
        <f>IF(BC651&gt;$AI$8,1,0)</f>
        <v>0</v>
      </c>
      <c r="BE651" s="175">
        <f>IF($R651=BB$17,BC651,0)</f>
        <v>0</v>
      </c>
      <c r="BF651" s="173">
        <v>0</v>
      </c>
      <c r="BG651" s="175">
        <f>100*BF651/$AI651</f>
        <v>0</v>
      </c>
      <c r="BH651" s="173">
        <f>IF(BG651&gt;$AI$8,1,0)</f>
        <v>0</v>
      </c>
      <c r="BI651" s="175">
        <f>IF($R651=BF$17,BG651,0)</f>
        <v>0</v>
      </c>
      <c r="BJ651" s="173">
        <v>0</v>
      </c>
      <c r="BK651" s="175">
        <f>100*BJ651/$AI651</f>
        <v>0</v>
      </c>
      <c r="BL651" s="173">
        <f>IF(BK651&gt;$AI$8,1,0)</f>
        <v>0</v>
      </c>
      <c r="BM651" s="175">
        <f>IF($R651=BJ$17,BK651,0)</f>
        <v>0</v>
      </c>
      <c r="BN651" s="173">
        <v>0</v>
      </c>
      <c r="BO651" s="175">
        <f>100*BN651/$AI651</f>
        <v>0</v>
      </c>
      <c r="BP651" s="173">
        <f>IF(BO651&gt;$AI$8,1,0)</f>
        <v>0</v>
      </c>
      <c r="BQ651" s="175">
        <f>IF($R651=BN$17,BO651,0)</f>
        <v>0</v>
      </c>
      <c r="BR651" s="173">
        <v>0</v>
      </c>
      <c r="BS651" s="175">
        <f>100*BR651/$AI651</f>
        <v>0</v>
      </c>
      <c r="BT651" s="173">
        <f>IF(BS651&gt;$AI$8,1,0)</f>
        <v>0</v>
      </c>
      <c r="BU651" s="175">
        <f>IF($R651=BR$17,BS651,0)</f>
        <v>0</v>
      </c>
      <c r="BV651" s="173">
        <v>0</v>
      </c>
      <c r="BW651" s="175">
        <f>100*BV651/$AI651</f>
        <v>0</v>
      </c>
      <c r="BX651" s="173">
        <f>IF(BW651&gt;$AI$8,1,0)</f>
        <v>0</v>
      </c>
      <c r="BY651" s="175">
        <f>IF($R651=BV$17,BW651,0)</f>
        <v>0</v>
      </c>
      <c r="BZ651" s="173">
        <v>0</v>
      </c>
      <c r="CA651" s="175">
        <f>100*BZ651/$AI651</f>
        <v>0</v>
      </c>
      <c r="CB651" s="173">
        <f>IF(CA651&gt;$AI$8,1,0)</f>
        <v>0</v>
      </c>
      <c r="CC651" s="175">
        <f>IF($R651=BZ$17,CA651,0)</f>
        <v>0</v>
      </c>
      <c r="CD651" s="173">
        <v>0</v>
      </c>
      <c r="CE651" s="175">
        <f>100*CD651/$AI651</f>
        <v>0</v>
      </c>
      <c r="CF651" s="173">
        <f>IF(CE651&gt;$AI$8,1,0)</f>
        <v>0</v>
      </c>
      <c r="CG651" s="175">
        <f>IF($R651=CD$17,CE651,0)</f>
        <v>0</v>
      </c>
      <c r="CH651" s="173">
        <v>0</v>
      </c>
      <c r="CI651" s="175">
        <f>100*CH651/$AI651</f>
        <v>0</v>
      </c>
      <c r="CJ651" s="173">
        <f>IF(CI651&gt;$AI$8,1,0)</f>
        <v>0</v>
      </c>
      <c r="CK651" s="175">
        <f>IF($R651=CH$17,CI651,0)</f>
        <v>0</v>
      </c>
      <c r="CL651" s="173">
        <v>1514</v>
      </c>
      <c r="CM651" s="173">
        <v>0</v>
      </c>
      <c r="CN651" s="176"/>
    </row>
    <row r="652" ht="15.75" customHeight="1">
      <c r="A652" t="s" s="179">
        <v>3687</v>
      </c>
      <c r="B652" t="s" s="180">
        <v>58</v>
      </c>
      <c r="C652" t="s" s="180">
        <v>3688</v>
      </c>
      <c r="D652" t="s" s="181">
        <v>60</v>
      </c>
      <c r="E652" t="s" s="188">
        <v>60</v>
      </c>
      <c r="F652" t="s" s="146">
        <v>46</v>
      </c>
      <c r="G652" t="s" s="146">
        <v>3689</v>
      </c>
      <c r="H652" t="s" s="146">
        <v>816</v>
      </c>
      <c r="I652" t="s" s="146">
        <v>64</v>
      </c>
      <c r="J652" t="s" s="146">
        <v>1567</v>
      </c>
      <c r="K652" t="s" s="183">
        <f>_xlfn.IFS(Q652=0,O652,T652=1,R652,U652=1,AA652)</f>
        <v>29</v>
      </c>
      <c r="L652" s="189">
        <f>_xlfn.IFS(Q652=0,P652,T652=1,S652,U652=1,AB652)</f>
        <v>42.3774128711745</v>
      </c>
      <c r="M652" t="s" s="146">
        <f>IF(O652="Lab","over","under")</f>
        <v>3307</v>
      </c>
      <c r="N652" s="138"/>
      <c r="O652" t="s" s="184">
        <v>29</v>
      </c>
      <c r="P652" s="147">
        <f>AU652</f>
        <v>42.3774128711745</v>
      </c>
      <c r="Q652" s="145">
        <f>T652+U652+V652</f>
        <v>0</v>
      </c>
      <c r="R652" t="s" s="185">
        <v>32</v>
      </c>
      <c r="S652" s="147">
        <f>BI652</f>
        <v>24.0357996131821</v>
      </c>
      <c r="T652" s="138"/>
      <c r="U652" s="138"/>
      <c r="V652" s="138"/>
      <c r="W652" s="138"/>
      <c r="X652" t="s" s="146">
        <f>IF($A652=Y652,"ok","bad")</f>
        <v>2430</v>
      </c>
      <c r="Y652" t="s" s="146">
        <v>3687</v>
      </c>
      <c r="Z652" t="s" s="146">
        <v>3688</v>
      </c>
      <c r="AA652" t="s" s="186">
        <v>28</v>
      </c>
      <c r="AB652" s="141">
        <f>100*AC652</f>
        <v>20.8445523</v>
      </c>
      <c r="AC652" s="190">
        <v>0.208445523</v>
      </c>
      <c r="AD652" t="s" s="187">
        <v>27</v>
      </c>
      <c r="AE652" s="141">
        <v>4.6493989</v>
      </c>
      <c r="AF652" s="190">
        <v>0.046493989</v>
      </c>
      <c r="AG652" s="138"/>
      <c r="AH652" s="145">
        <v>73603</v>
      </c>
      <c r="AI652" s="145">
        <v>52738</v>
      </c>
      <c r="AJ652" s="145">
        <v>132</v>
      </c>
      <c r="AK652" s="145">
        <v>9673</v>
      </c>
      <c r="AL652" s="145">
        <v>2452</v>
      </c>
      <c r="AM652" s="148">
        <f>100*AL652/$AI652</f>
        <v>4.64939891539308</v>
      </c>
      <c r="AN652" s="145">
        <f>IF(AM652&gt;$AI$8,1,0)</f>
        <v>0</v>
      </c>
      <c r="AO652" s="148">
        <f>IF($R652=AL$17,AM652,0)</f>
        <v>0</v>
      </c>
      <c r="AP652" s="145">
        <v>10993</v>
      </c>
      <c r="AQ652" s="148">
        <f>100*AP652/$AI652</f>
        <v>20.8445523152186</v>
      </c>
      <c r="AR652" s="145">
        <f>IF(AQ652&gt;$AI$8,1,0)</f>
        <v>0</v>
      </c>
      <c r="AS652" s="148">
        <f>IF($R652=AP$17,AQ652,0)</f>
        <v>0</v>
      </c>
      <c r="AT652" s="145">
        <v>22349</v>
      </c>
      <c r="AU652" s="148">
        <f>100*AT652/$AI652</f>
        <v>42.3774128711745</v>
      </c>
      <c r="AV652" s="145">
        <f>IF(AU652&gt;$AI$8,1,0)</f>
        <v>0</v>
      </c>
      <c r="AW652" s="148">
        <f>IF($R652=AT$17,AU652,0)</f>
        <v>0</v>
      </c>
      <c r="AX652" s="145">
        <v>2099</v>
      </c>
      <c r="AY652" s="148">
        <f>100*AX652/$AI652</f>
        <v>3.98005233418029</v>
      </c>
      <c r="AZ652" s="145">
        <f>IF(AY652&gt;$AI$8,1,0)</f>
        <v>0</v>
      </c>
      <c r="BA652" s="148">
        <f>IF($R652=AX$17,AY652,0)</f>
        <v>0</v>
      </c>
      <c r="BB652" s="145">
        <v>1720</v>
      </c>
      <c r="BC652" s="148">
        <f>100*BB652/$AI652</f>
        <v>3.26140543820395</v>
      </c>
      <c r="BD652" s="145">
        <f>IF(BC652&gt;$AI$8,1,0)</f>
        <v>0</v>
      </c>
      <c r="BE652" s="148">
        <f>IF($R652=BB$17,BC652,0)</f>
        <v>0</v>
      </c>
      <c r="BF652" s="145">
        <v>12676</v>
      </c>
      <c r="BG652" s="148">
        <f>100*BF652/$AI652</f>
        <v>24.0357996131821</v>
      </c>
      <c r="BH652" s="145">
        <f>IF(BG652&gt;$AI$8,1,0)</f>
        <v>0</v>
      </c>
      <c r="BI652" s="148">
        <f>IF($R652=BF$17,BG652,0)</f>
        <v>24.0357996131821</v>
      </c>
      <c r="BJ652" s="145">
        <v>0</v>
      </c>
      <c r="BK652" s="148">
        <f>100*BJ652/$AI652</f>
        <v>0</v>
      </c>
      <c r="BL652" s="145">
        <f>IF(BK652&gt;$AI$8,1,0)</f>
        <v>0</v>
      </c>
      <c r="BM652" s="148">
        <f>IF($R652=BJ$17,BK652,0)</f>
        <v>0</v>
      </c>
      <c r="BN652" s="145">
        <v>0</v>
      </c>
      <c r="BO652" s="148">
        <f>100*BN652/$AI652</f>
        <v>0</v>
      </c>
      <c r="BP652" s="145">
        <f>IF(BO652&gt;$AI$8,1,0)</f>
        <v>0</v>
      </c>
      <c r="BQ652" s="148">
        <f>IF($R652=BN$17,BO652,0)</f>
        <v>0</v>
      </c>
      <c r="BR652" s="145">
        <v>0</v>
      </c>
      <c r="BS652" s="148">
        <f>100*BR652/$AI652</f>
        <v>0</v>
      </c>
      <c r="BT652" s="145">
        <f>IF(BS652&gt;$AI$8,1,0)</f>
        <v>0</v>
      </c>
      <c r="BU652" s="148">
        <f>IF($R652=BR$17,BS652,0)</f>
        <v>0</v>
      </c>
      <c r="BV652" s="145">
        <v>0</v>
      </c>
      <c r="BW652" s="148">
        <f>100*BV652/$AI652</f>
        <v>0</v>
      </c>
      <c r="BX652" s="145">
        <f>IF(BW652&gt;$AI$8,1,0)</f>
        <v>0</v>
      </c>
      <c r="BY652" s="148">
        <f>IF($R652=BV$17,BW652,0)</f>
        <v>0</v>
      </c>
      <c r="BZ652" s="145">
        <v>0</v>
      </c>
      <c r="CA652" s="148">
        <f>100*BZ652/$AI652</f>
        <v>0</v>
      </c>
      <c r="CB652" s="145">
        <f>IF(CA652&gt;$AI$8,1,0)</f>
        <v>0</v>
      </c>
      <c r="CC652" s="148">
        <f>IF($R652=BZ$17,CA652,0)</f>
        <v>0</v>
      </c>
      <c r="CD652" s="145">
        <v>0</v>
      </c>
      <c r="CE652" s="148">
        <f>100*CD652/$AI652</f>
        <v>0</v>
      </c>
      <c r="CF652" s="145">
        <f>IF(CE652&gt;$AI$8,1,0)</f>
        <v>0</v>
      </c>
      <c r="CG652" s="148">
        <f>IF($R652=CD$17,CE652,0)</f>
        <v>0</v>
      </c>
      <c r="CH652" s="145">
        <v>0</v>
      </c>
      <c r="CI652" s="148">
        <f>100*CH652/$AI652</f>
        <v>0</v>
      </c>
      <c r="CJ652" s="145">
        <f>IF(CI652&gt;$AI$8,1,0)</f>
        <v>0</v>
      </c>
      <c r="CK652" s="148">
        <f>IF($R652=CH$17,CI652,0)</f>
        <v>0</v>
      </c>
      <c r="CL652" s="145">
        <v>0</v>
      </c>
      <c r="CM652" s="145">
        <v>0</v>
      </c>
      <c r="CN652" s="149"/>
    </row>
    <row r="653" ht="15.75" customHeight="1">
      <c r="A653" t="s" s="179">
        <v>3690</v>
      </c>
      <c r="B653" t="s" s="180">
        <v>84</v>
      </c>
      <c r="C653" t="s" s="180">
        <v>3691</v>
      </c>
      <c r="D653" t="s" s="181">
        <v>86</v>
      </c>
      <c r="E653" t="s" s="182">
        <v>79</v>
      </c>
      <c r="F653" t="s" s="130">
        <v>46</v>
      </c>
      <c r="G653" t="s" s="130">
        <v>785</v>
      </c>
      <c r="H653" t="s" s="130">
        <v>786</v>
      </c>
      <c r="I653" t="s" s="130">
        <v>49</v>
      </c>
      <c r="J653" t="s" s="130">
        <v>56</v>
      </c>
      <c r="K653" t="s" s="183">
        <f>_xlfn.IFS(Q653=0,O653,T653=1,R653,U653=1,AA653)</f>
        <v>27</v>
      </c>
      <c r="L653" s="189">
        <f>_xlfn.IFS(Q653=0,P653,T653=1,S653,U653=1,AB653)</f>
        <v>40.2810978308986</v>
      </c>
      <c r="M653" t="s" s="130">
        <f>IF(O653="Lab","over","under")</f>
        <v>3307</v>
      </c>
      <c r="N653" s="169"/>
      <c r="O653" t="s" s="184">
        <v>27</v>
      </c>
      <c r="P653" s="131">
        <f>AM653</f>
        <v>40.2810978308986</v>
      </c>
      <c r="Q653" s="173">
        <f>T653+U653+V653</f>
        <v>0</v>
      </c>
      <c r="R653" t="s" s="185">
        <v>28</v>
      </c>
      <c r="S653" s="131">
        <f>AS653</f>
        <v>26.3302346170872</v>
      </c>
      <c r="T653" s="169"/>
      <c r="U653" s="169"/>
      <c r="V653" s="169"/>
      <c r="W653" s="169"/>
      <c r="X653" t="s" s="130">
        <f>IF($A653=Y653,"ok","bad")</f>
        <v>2430</v>
      </c>
      <c r="Y653" t="s" s="130">
        <v>3690</v>
      </c>
      <c r="Z653" t="s" s="130">
        <v>3691</v>
      </c>
      <c r="AA653" t="s" s="186">
        <v>2365</v>
      </c>
      <c r="AB653" s="125">
        <f>100*AC653</f>
        <v>21.9743249</v>
      </c>
      <c r="AC653" s="191">
        <v>0.219743249</v>
      </c>
      <c r="AD653" t="s" s="187">
        <v>29</v>
      </c>
      <c r="AE653" s="125">
        <v>4.603807</v>
      </c>
      <c r="AF653" s="191">
        <v>0.04603807</v>
      </c>
      <c r="AG653" s="169"/>
      <c r="AH653" s="173">
        <v>71645</v>
      </c>
      <c r="AI653" s="173">
        <v>45180</v>
      </c>
      <c r="AJ653" s="173">
        <v>146</v>
      </c>
      <c r="AK653" s="173">
        <v>6303</v>
      </c>
      <c r="AL653" s="173">
        <v>18199</v>
      </c>
      <c r="AM653" s="175">
        <f>100*AL653/$AI653</f>
        <v>40.2810978308986</v>
      </c>
      <c r="AN653" s="173">
        <f>IF(AM653&gt;$AI$8,1,0)</f>
        <v>0</v>
      </c>
      <c r="AO653" s="175">
        <f>IF($R653=AL$17,AM653,0)</f>
        <v>0</v>
      </c>
      <c r="AP653" s="173">
        <v>11896</v>
      </c>
      <c r="AQ653" s="175">
        <f>100*AP653/$AI653</f>
        <v>26.3302346170872</v>
      </c>
      <c r="AR653" s="173">
        <f>IF(AQ653&gt;$AI$8,1,0)</f>
        <v>0</v>
      </c>
      <c r="AS653" s="175">
        <f>IF($R653=AP$17,AQ653,0)</f>
        <v>26.3302346170872</v>
      </c>
      <c r="AT653" s="173">
        <v>2080</v>
      </c>
      <c r="AU653" s="175">
        <f>100*AT653/$AI653</f>
        <v>4.60380699424524</v>
      </c>
      <c r="AV653" s="173">
        <f>IF(AU653&gt;$AI$8,1,0)</f>
        <v>0</v>
      </c>
      <c r="AW653" s="175">
        <f>IF($R653=AT$17,AU653,0)</f>
        <v>0</v>
      </c>
      <c r="AX653" s="173">
        <v>9928</v>
      </c>
      <c r="AY653" s="175">
        <f>100*AX653/$AI653</f>
        <v>21.9743249225321</v>
      </c>
      <c r="AZ653" s="173">
        <f>IF(AY653&gt;$AI$8,1,0)</f>
        <v>0</v>
      </c>
      <c r="BA653" s="175">
        <f>IF($R653=AX$17,AY653,0)</f>
        <v>0</v>
      </c>
      <c r="BB653" s="173">
        <v>2077</v>
      </c>
      <c r="BC653" s="175">
        <f>100*BB653/$AI653</f>
        <v>4.59716688800354</v>
      </c>
      <c r="BD653" s="173">
        <f>IF(BC653&gt;$AI$8,1,0)</f>
        <v>0</v>
      </c>
      <c r="BE653" s="175">
        <f>IF($R653=BB$17,BC653,0)</f>
        <v>0</v>
      </c>
      <c r="BF653" s="173">
        <v>0</v>
      </c>
      <c r="BG653" s="175">
        <f>100*BF653/$AI653</f>
        <v>0</v>
      </c>
      <c r="BH653" s="173">
        <f>IF(BG653&gt;$AI$8,1,0)</f>
        <v>0</v>
      </c>
      <c r="BI653" s="175">
        <f>IF($R653=BF$17,BG653,0)</f>
        <v>0</v>
      </c>
      <c r="BJ653" s="173">
        <v>0</v>
      </c>
      <c r="BK653" s="175">
        <f>100*BJ653/$AI653</f>
        <v>0</v>
      </c>
      <c r="BL653" s="173">
        <f>IF(BK653&gt;$AI$8,1,0)</f>
        <v>0</v>
      </c>
      <c r="BM653" s="175">
        <f>IF($R653=BJ$17,BK653,0)</f>
        <v>0</v>
      </c>
      <c r="BN653" s="173">
        <v>0</v>
      </c>
      <c r="BO653" s="175">
        <f>100*BN653/$AI653</f>
        <v>0</v>
      </c>
      <c r="BP653" s="173">
        <f>IF(BO653&gt;$AI$8,1,0)</f>
        <v>0</v>
      </c>
      <c r="BQ653" s="175">
        <f>IF($R653=BN$17,BO653,0)</f>
        <v>0</v>
      </c>
      <c r="BR653" s="173">
        <v>0</v>
      </c>
      <c r="BS653" s="175">
        <f>100*BR653/$AI653</f>
        <v>0</v>
      </c>
      <c r="BT653" s="173">
        <f>IF(BS653&gt;$AI$8,1,0)</f>
        <v>0</v>
      </c>
      <c r="BU653" s="175">
        <f>IF($R653=BR$17,BS653,0)</f>
        <v>0</v>
      </c>
      <c r="BV653" s="173">
        <v>0</v>
      </c>
      <c r="BW653" s="175">
        <f>100*BV653/$AI653</f>
        <v>0</v>
      </c>
      <c r="BX653" s="173">
        <f>IF(BW653&gt;$AI$8,1,0)</f>
        <v>0</v>
      </c>
      <c r="BY653" s="175">
        <f>IF($R653=BV$17,BW653,0)</f>
        <v>0</v>
      </c>
      <c r="BZ653" s="173">
        <v>0</v>
      </c>
      <c r="CA653" s="175">
        <f>100*BZ653/$AI653</f>
        <v>0</v>
      </c>
      <c r="CB653" s="173">
        <f>IF(CA653&gt;$AI$8,1,0)</f>
        <v>0</v>
      </c>
      <c r="CC653" s="175">
        <f>IF($R653=BZ$17,CA653,0)</f>
        <v>0</v>
      </c>
      <c r="CD653" s="173">
        <v>0</v>
      </c>
      <c r="CE653" s="175">
        <f>100*CD653/$AI653</f>
        <v>0</v>
      </c>
      <c r="CF653" s="173">
        <f>IF(CE653&gt;$AI$8,1,0)</f>
        <v>0</v>
      </c>
      <c r="CG653" s="175">
        <f>IF($R653=CD$17,CE653,0)</f>
        <v>0</v>
      </c>
      <c r="CH653" s="173">
        <v>0</v>
      </c>
      <c r="CI653" s="175">
        <f>100*CH653/$AI653</f>
        <v>0</v>
      </c>
      <c r="CJ653" s="173">
        <f>IF(CI653&gt;$AI$8,1,0)</f>
        <v>0</v>
      </c>
      <c r="CK653" s="175">
        <f>IF($R653=CH$17,CI653,0)</f>
        <v>0</v>
      </c>
      <c r="CL653" s="173">
        <v>647</v>
      </c>
      <c r="CM653" s="173">
        <v>0</v>
      </c>
      <c r="CN653" s="176"/>
    </row>
    <row r="654" ht="15.75" customHeight="1">
      <c r="A654" t="s" s="179">
        <v>3692</v>
      </c>
      <c r="B654" t="s" s="180">
        <v>166</v>
      </c>
      <c r="C654" t="s" s="180">
        <v>3693</v>
      </c>
      <c r="D654" t="s" s="181">
        <v>169</v>
      </c>
      <c r="E654" t="s" s="188">
        <v>79</v>
      </c>
      <c r="F654" t="s" s="146">
        <v>46</v>
      </c>
      <c r="G654" t="s" s="146">
        <v>662</v>
      </c>
      <c r="H654" t="s" s="146">
        <v>663</v>
      </c>
      <c r="I654" t="s" s="146">
        <v>49</v>
      </c>
      <c r="J654" t="s" s="146">
        <v>56</v>
      </c>
      <c r="K654" t="s" s="183">
        <f>_xlfn.IFS(Q654=0,O654,T654=1,R654,U654=1,AA654)</f>
        <v>27</v>
      </c>
      <c r="L654" s="189">
        <f>_xlfn.IFS(Q654=0,P654,T654=1,S654,U654=1,AB654)</f>
        <v>37.4164863084596</v>
      </c>
      <c r="M654" t="s" s="146">
        <f>IF(O654="Lab","over","under")</f>
        <v>3307</v>
      </c>
      <c r="N654" s="138"/>
      <c r="O654" t="s" s="184">
        <v>27</v>
      </c>
      <c r="P654" s="147">
        <f>AM654</f>
        <v>37.4164863084596</v>
      </c>
      <c r="Q654" s="145">
        <f>T654+U654+V654</f>
        <v>0</v>
      </c>
      <c r="R654" t="s" s="185">
        <v>28</v>
      </c>
      <c r="S654" s="147">
        <f>AS654</f>
        <v>29.7873341488661</v>
      </c>
      <c r="T654" s="138"/>
      <c r="U654" s="138"/>
      <c r="V654" s="138"/>
      <c r="W654" s="138"/>
      <c r="X654" t="s" s="146">
        <f>IF($A654=Y654,"ok","bad")</f>
        <v>2430</v>
      </c>
      <c r="Y654" t="s" s="146">
        <v>3692</v>
      </c>
      <c r="Z654" t="s" s="146">
        <v>3693</v>
      </c>
      <c r="AA654" t="s" s="186">
        <v>2365</v>
      </c>
      <c r="AB654" s="141">
        <f>100*AC654</f>
        <v>24.9223676</v>
      </c>
      <c r="AC654" s="190">
        <v>0.249223676</v>
      </c>
      <c r="AD654" t="s" s="187">
        <v>31</v>
      </c>
      <c r="AE654" s="141">
        <v>4.4815094</v>
      </c>
      <c r="AF654" s="190">
        <v>0.044815094</v>
      </c>
      <c r="AG654" s="138"/>
      <c r="AH654" s="145">
        <v>73099</v>
      </c>
      <c r="AI654" s="145">
        <v>42508</v>
      </c>
      <c r="AJ654" s="145">
        <v>168</v>
      </c>
      <c r="AK654" s="145">
        <v>3243</v>
      </c>
      <c r="AL654" s="145">
        <v>15905</v>
      </c>
      <c r="AM654" s="148">
        <f>100*AL654/$AI654</f>
        <v>37.4164863084596</v>
      </c>
      <c r="AN654" s="145">
        <f>IF(AM654&gt;$AI$8,1,0)</f>
        <v>0</v>
      </c>
      <c r="AO654" s="148">
        <f>IF($R654=AL$17,AM654,0)</f>
        <v>0</v>
      </c>
      <c r="AP654" s="145">
        <v>12662</v>
      </c>
      <c r="AQ654" s="148">
        <f>100*AP654/$AI654</f>
        <v>29.7873341488661</v>
      </c>
      <c r="AR654" s="145">
        <f>IF(AQ654&gt;$AI$8,1,0)</f>
        <v>0</v>
      </c>
      <c r="AS654" s="148">
        <f>IF($R654=AP$17,AQ654,0)</f>
        <v>29.7873341488661</v>
      </c>
      <c r="AT654" s="145">
        <v>1442</v>
      </c>
      <c r="AU654" s="148">
        <f>100*AT654/$AI654</f>
        <v>3.39230262538816</v>
      </c>
      <c r="AV654" s="145">
        <f>IF(AU654&gt;$AI$8,1,0)</f>
        <v>0</v>
      </c>
      <c r="AW654" s="148">
        <f>IF($R654=AT$17,AU654,0)</f>
        <v>0</v>
      </c>
      <c r="AX654" s="145">
        <v>10594</v>
      </c>
      <c r="AY654" s="148">
        <f>100*AX654/$AI654</f>
        <v>24.9223675543427</v>
      </c>
      <c r="AZ654" s="145">
        <f>IF(AY654&gt;$AI$8,1,0)</f>
        <v>0</v>
      </c>
      <c r="BA654" s="148">
        <f>IF($R654=AX$17,AY654,0)</f>
        <v>0</v>
      </c>
      <c r="BB654" s="145">
        <v>1905</v>
      </c>
      <c r="BC654" s="148">
        <f>100*BB654/$AI654</f>
        <v>4.48150936294345</v>
      </c>
      <c r="BD654" s="145">
        <f>IF(BC654&gt;$AI$8,1,0)</f>
        <v>0</v>
      </c>
      <c r="BE654" s="148">
        <f>IF($R654=BB$17,BC654,0)</f>
        <v>0</v>
      </c>
      <c r="BF654" s="145">
        <v>0</v>
      </c>
      <c r="BG654" s="148">
        <f>100*BF654/$AI654</f>
        <v>0</v>
      </c>
      <c r="BH654" s="145">
        <f>IF(BG654&gt;$AI$8,1,0)</f>
        <v>0</v>
      </c>
      <c r="BI654" s="148">
        <f>IF($R654=BF$17,BG654,0)</f>
        <v>0</v>
      </c>
      <c r="BJ654" s="145">
        <v>0</v>
      </c>
      <c r="BK654" s="148">
        <f>100*BJ654/$AI654</f>
        <v>0</v>
      </c>
      <c r="BL654" s="145">
        <f>IF(BK654&gt;$AI$8,1,0)</f>
        <v>0</v>
      </c>
      <c r="BM654" s="148">
        <f>IF($R654=BJ$17,BK654,0)</f>
        <v>0</v>
      </c>
      <c r="BN654" s="145">
        <v>0</v>
      </c>
      <c r="BO654" s="148">
        <f>100*BN654/$AI654</f>
        <v>0</v>
      </c>
      <c r="BP654" s="145">
        <f>IF(BO654&gt;$AI$8,1,0)</f>
        <v>0</v>
      </c>
      <c r="BQ654" s="148">
        <f>IF($R654=BN$17,BO654,0)</f>
        <v>0</v>
      </c>
      <c r="BR654" s="145">
        <v>0</v>
      </c>
      <c r="BS654" s="148">
        <f>100*BR654/$AI654</f>
        <v>0</v>
      </c>
      <c r="BT654" s="145">
        <f>IF(BS654&gt;$AI$8,1,0)</f>
        <v>0</v>
      </c>
      <c r="BU654" s="148">
        <f>IF($R654=BR$17,BS654,0)</f>
        <v>0</v>
      </c>
      <c r="BV654" s="145">
        <v>0</v>
      </c>
      <c r="BW654" s="148">
        <f>100*BV654/$AI654</f>
        <v>0</v>
      </c>
      <c r="BX654" s="145">
        <f>IF(BW654&gt;$AI$8,1,0)</f>
        <v>0</v>
      </c>
      <c r="BY654" s="148">
        <f>IF($R654=BV$17,BW654,0)</f>
        <v>0</v>
      </c>
      <c r="BZ654" s="145">
        <v>0</v>
      </c>
      <c r="CA654" s="148">
        <f>100*BZ654/$AI654</f>
        <v>0</v>
      </c>
      <c r="CB654" s="145">
        <f>IF(CA654&gt;$AI$8,1,0)</f>
        <v>0</v>
      </c>
      <c r="CC654" s="148">
        <f>IF($R654=BZ$17,CA654,0)</f>
        <v>0</v>
      </c>
      <c r="CD654" s="145">
        <v>0</v>
      </c>
      <c r="CE654" s="148">
        <f>100*CD654/$AI654</f>
        <v>0</v>
      </c>
      <c r="CF654" s="145">
        <f>IF(CE654&gt;$AI$8,1,0)</f>
        <v>0</v>
      </c>
      <c r="CG654" s="148">
        <f>IF($R654=CD$17,CE654,0)</f>
        <v>0</v>
      </c>
      <c r="CH654" s="196">
        <v>0</v>
      </c>
      <c r="CI654" s="148">
        <f>100*CH654/$AI654</f>
        <v>0</v>
      </c>
      <c r="CJ654" s="145">
        <f>IF(CI654&gt;$AI$8,1,0)</f>
        <v>0</v>
      </c>
      <c r="CK654" s="148">
        <f>IF($R654=CH$17,CI654,0)</f>
        <v>0</v>
      </c>
      <c r="CL654" s="145">
        <v>0</v>
      </c>
      <c r="CM654" s="145">
        <v>0</v>
      </c>
      <c r="CN654" s="149"/>
    </row>
    <row r="655" ht="20.7" customHeight="1">
      <c r="A655" t="s" s="179">
        <v>3694</v>
      </c>
      <c r="B655" t="s" s="180">
        <v>228</v>
      </c>
      <c r="C655" t="s" s="180">
        <v>1273</v>
      </c>
      <c r="D655" t="s" s="181">
        <v>230</v>
      </c>
      <c r="E655" t="s" s="182">
        <v>230</v>
      </c>
      <c r="F655" t="s" s="130">
        <v>46</v>
      </c>
      <c r="G655" t="s" s="130">
        <v>3695</v>
      </c>
      <c r="H655" t="s" s="130">
        <v>765</v>
      </c>
      <c r="I655" t="s" s="130">
        <v>64</v>
      </c>
      <c r="J655" t="s" s="130">
        <v>3696</v>
      </c>
      <c r="K655" t="s" s="183">
        <f>O655</f>
        <v>2390</v>
      </c>
      <c r="L655" s="189">
        <f>_xlfn.IFS(Q655=0,P655,T655=1,S655,U655=1,AB655)</f>
        <v>37.9332124447342</v>
      </c>
      <c r="M655" t="s" s="130">
        <f>IF(O655="Lab","over","under")</f>
        <v>3307</v>
      </c>
      <c r="N655" s="169"/>
      <c r="O655" t="s" s="184">
        <v>2390</v>
      </c>
      <c r="P655" s="131">
        <f>CE655</f>
        <v>37.9332124447342</v>
      </c>
      <c r="Q655" s="173">
        <f>T655+U655+V655</f>
        <v>0</v>
      </c>
      <c r="R655" t="s" s="185">
        <v>34</v>
      </c>
      <c r="S655" s="131">
        <f>BQ655</f>
        <v>31.9044029257758</v>
      </c>
      <c r="T655" s="169"/>
      <c r="U655" s="169"/>
      <c r="V655" s="169"/>
      <c r="W655" s="169"/>
      <c r="X655" t="s" s="130">
        <f>IF($A655=Y655,"ok","bad")</f>
        <v>2430</v>
      </c>
      <c r="Y655" t="s" s="130">
        <v>3694</v>
      </c>
      <c r="Z655" t="s" s="130">
        <v>1273</v>
      </c>
      <c r="AA655" t="s" s="186">
        <v>37</v>
      </c>
      <c r="AB655" s="125">
        <f>100*AC655</f>
        <v>22.7318107</v>
      </c>
      <c r="AC655" s="191">
        <v>0.227318107</v>
      </c>
      <c r="AD655" t="s" s="187">
        <v>2394</v>
      </c>
      <c r="AE655" s="125">
        <v>4.453862</v>
      </c>
      <c r="AF655" s="191">
        <v>0.04453862</v>
      </c>
      <c r="AG655" s="169"/>
      <c r="AH655" s="173">
        <v>82201</v>
      </c>
      <c r="AI655" s="173">
        <v>49081</v>
      </c>
      <c r="AJ655" s="173">
        <v>162</v>
      </c>
      <c r="AK655" s="173">
        <v>2959</v>
      </c>
      <c r="AL655" s="173">
        <v>0</v>
      </c>
      <c r="AM655" s="175">
        <f>100*AL655/$AI655</f>
        <v>0</v>
      </c>
      <c r="AN655" s="173">
        <f>IF(AM655&gt;$AI$8,1,0)</f>
        <v>0</v>
      </c>
      <c r="AO655" s="175">
        <f>IF($R655=AL$17,AM655,0)</f>
        <v>0</v>
      </c>
      <c r="AP655" s="173">
        <v>0</v>
      </c>
      <c r="AQ655" s="175">
        <f>100*AP655/$AI655</f>
        <v>0</v>
      </c>
      <c r="AR655" s="173">
        <f>IF(AQ655&gt;$AI$8,1,0)</f>
        <v>0</v>
      </c>
      <c r="AS655" s="175">
        <f>IF($R655=AP$17,AQ655,0)</f>
        <v>0</v>
      </c>
      <c r="AT655" s="173">
        <v>0</v>
      </c>
      <c r="AU655" s="175">
        <f>100*AT655/$AI655</f>
        <v>0</v>
      </c>
      <c r="AV655" s="173">
        <f>IF(AU655&gt;$AI$8,1,0)</f>
        <v>0</v>
      </c>
      <c r="AW655" s="175">
        <f>IF($R655=AT$17,AU655,0)</f>
        <v>0</v>
      </c>
      <c r="AX655" s="173">
        <v>0</v>
      </c>
      <c r="AY655" s="175">
        <f>100*AX655/$AI655</f>
        <v>0</v>
      </c>
      <c r="AZ655" s="173">
        <f>IF(AY655&gt;$AI$8,1,0)</f>
        <v>0</v>
      </c>
      <c r="BA655" s="175">
        <f>IF($R655=AX$17,AY655,0)</f>
        <v>0</v>
      </c>
      <c r="BB655" s="173">
        <v>433</v>
      </c>
      <c r="BC655" s="175">
        <f>100*BB655/$AI655</f>
        <v>0.882215113791488</v>
      </c>
      <c r="BD655" s="173">
        <f>IF(BC655&gt;$AI$8,1,0)</f>
        <v>0</v>
      </c>
      <c r="BE655" s="175">
        <f>IF($R655=BB$17,BC655,0)</f>
        <v>0</v>
      </c>
      <c r="BF655" s="173">
        <v>0</v>
      </c>
      <c r="BG655" s="175">
        <f>100*BF655/$AI655</f>
        <v>0</v>
      </c>
      <c r="BH655" s="173">
        <f>IF(BG655&gt;$AI$8,1,0)</f>
        <v>0</v>
      </c>
      <c r="BI655" s="175">
        <f>IF($R655=BF$17,BG655,0)</f>
        <v>0</v>
      </c>
      <c r="BJ655" s="173">
        <v>0</v>
      </c>
      <c r="BK655" s="175">
        <f>100*BJ655/$AI655</f>
        <v>0</v>
      </c>
      <c r="BL655" s="173">
        <f>IF(BK655&gt;$AI$8,1,0)</f>
        <v>0</v>
      </c>
      <c r="BM655" s="175">
        <f>IF($R655=BJ$17,BK655,0)</f>
        <v>0</v>
      </c>
      <c r="BN655" s="173">
        <v>15659</v>
      </c>
      <c r="BO655" s="175">
        <f>100*BN655/$AI655</f>
        <v>31.9044029257758</v>
      </c>
      <c r="BP655" s="173">
        <f>IF(BO655&gt;$AI$8,1,0)</f>
        <v>0</v>
      </c>
      <c r="BQ655" s="175">
        <f>IF($R655=BN$17,BO655,0)</f>
        <v>31.9044029257758</v>
      </c>
      <c r="BR655" s="173">
        <v>0</v>
      </c>
      <c r="BS655" s="175">
        <f>100*BR655/$AI655</f>
        <v>0</v>
      </c>
      <c r="BT655" s="173">
        <f>IF(BS655&gt;$AI$8,1,0)</f>
        <v>0</v>
      </c>
      <c r="BU655" s="175">
        <f>IF($R655=BR$17,BS655,0)</f>
        <v>0</v>
      </c>
      <c r="BV655" s="173">
        <v>1028</v>
      </c>
      <c r="BW655" s="175">
        <f>100*BV655/$AI655</f>
        <v>2.09449685214238</v>
      </c>
      <c r="BX655" s="173">
        <f>IF(BW655&gt;$AI$8,1,0)</f>
        <v>0</v>
      </c>
      <c r="BY655" s="175">
        <f>IF($R655=BV$17,BW655,0)</f>
        <v>0</v>
      </c>
      <c r="BZ655" s="173">
        <v>11157</v>
      </c>
      <c r="CA655" s="175">
        <f>100*BZ655/$AI655</f>
        <v>22.731810680304</v>
      </c>
      <c r="CB655" s="173">
        <f>IF(CA655&gt;$AI$8,1,0)</f>
        <v>0</v>
      </c>
      <c r="CC655" s="175">
        <f>IF($R655=BZ$17,CA655,0)</f>
        <v>0</v>
      </c>
      <c r="CD655" s="173">
        <v>18618</v>
      </c>
      <c r="CE655" s="175">
        <f>100*CD655/$AI655</f>
        <v>37.9332124447342</v>
      </c>
      <c r="CF655" s="173">
        <f>IF(CE655&gt;$AI$8,1,0)</f>
        <v>0</v>
      </c>
      <c r="CG655" s="200">
        <f>IF($R655=CD$17,CE655,0)</f>
        <v>0</v>
      </c>
      <c r="CH655" s="201">
        <v>2186</v>
      </c>
      <c r="CI655" s="202">
        <f>100*CH655/$AI655</f>
        <v>4.45386198325217</v>
      </c>
      <c r="CJ655" s="173">
        <f>IF(CI655&gt;$AI$8,1,0)</f>
        <v>0</v>
      </c>
      <c r="CK655" s="175">
        <f>IF($R655=CH$17,CI655,0)</f>
        <v>0</v>
      </c>
      <c r="CL655" s="173">
        <v>312</v>
      </c>
      <c r="CM655" s="173">
        <v>0</v>
      </c>
      <c r="CN655" s="176"/>
    </row>
    <row r="656" ht="15.75" customHeight="1">
      <c r="A656" t="s" s="179">
        <v>3697</v>
      </c>
      <c r="B656" t="s" s="180">
        <v>160</v>
      </c>
      <c r="C656" t="s" s="180">
        <v>1097</v>
      </c>
      <c r="D656" t="s" s="181">
        <v>162</v>
      </c>
      <c r="E656" t="s" s="188">
        <v>79</v>
      </c>
      <c r="F656" t="s" s="146">
        <v>80</v>
      </c>
      <c r="G656" t="s" s="146">
        <v>220</v>
      </c>
      <c r="H656" t="s" s="146">
        <v>63</v>
      </c>
      <c r="I656" t="s" s="146">
        <v>49</v>
      </c>
      <c r="J656" t="s" s="146">
        <v>56</v>
      </c>
      <c r="K656" t="s" s="183">
        <f>O656</f>
        <v>27</v>
      </c>
      <c r="L656" s="189">
        <f>P656</f>
        <v>53.3017979362455</v>
      </c>
      <c r="M656" t="s" s="146">
        <f>IF(O656="Lab","over","under")</f>
        <v>3307</v>
      </c>
      <c r="N656" s="138"/>
      <c r="O656" t="s" s="184">
        <v>27</v>
      </c>
      <c r="P656" s="147">
        <f>AM656</f>
        <v>53.3017979362455</v>
      </c>
      <c r="Q656" s="145">
        <f>T656+U656+V656</f>
        <v>0</v>
      </c>
      <c r="R656" t="s" s="185">
        <v>28</v>
      </c>
      <c r="S656" s="147">
        <f>AS656</f>
        <v>28.8548883353915</v>
      </c>
      <c r="T656" s="138"/>
      <c r="U656" s="138"/>
      <c r="V656" s="138"/>
      <c r="W656" s="138"/>
      <c r="X656" t="s" s="146">
        <f>IF($A656=Y656,"ok","bad")</f>
        <v>2430</v>
      </c>
      <c r="Y656" t="s" s="146">
        <v>3697</v>
      </c>
      <c r="Z656" t="s" s="146">
        <v>1097</v>
      </c>
      <c r="AA656" t="s" s="186">
        <v>2365</v>
      </c>
      <c r="AB656" s="141">
        <f>100*AC656</f>
        <v>4.5796094</v>
      </c>
      <c r="AC656" s="190">
        <v>0.045796094</v>
      </c>
      <c r="AD656" t="s" s="187">
        <v>217</v>
      </c>
      <c r="AE656" s="141">
        <v>4.3891412</v>
      </c>
      <c r="AF656" s="190">
        <v>0.043891412</v>
      </c>
      <c r="AG656" s="138"/>
      <c r="AH656" s="145">
        <v>76513</v>
      </c>
      <c r="AI656" s="145">
        <v>47777</v>
      </c>
      <c r="AJ656" s="145">
        <v>204</v>
      </c>
      <c r="AK656" s="145">
        <v>11680</v>
      </c>
      <c r="AL656" s="145">
        <v>25466</v>
      </c>
      <c r="AM656" s="148">
        <f>100*AL656/$AI656</f>
        <v>53.3017979362455</v>
      </c>
      <c r="AN656" s="145">
        <f>IF(AM656&gt;$AI$8,1,0)</f>
        <v>1</v>
      </c>
      <c r="AO656" s="148">
        <f>IF($R656=AL$17,AM656,0)</f>
        <v>0</v>
      </c>
      <c r="AP656" s="145">
        <v>13786</v>
      </c>
      <c r="AQ656" s="148">
        <f>100*AP656/$AI656</f>
        <v>28.8548883353915</v>
      </c>
      <c r="AR656" s="145">
        <f>IF(AQ656&gt;$AI$8,1,0)</f>
        <v>0</v>
      </c>
      <c r="AS656" s="148">
        <f>IF($R656=AP$17,AQ656,0)</f>
        <v>28.8548883353915</v>
      </c>
      <c r="AT656" s="145">
        <v>1511</v>
      </c>
      <c r="AU656" s="148">
        <f>100*AT656/$AI656</f>
        <v>3.1626096238776</v>
      </c>
      <c r="AV656" s="145">
        <f>IF(AU656&gt;$AI$8,1,0)</f>
        <v>0</v>
      </c>
      <c r="AW656" s="148">
        <f>IF($R656=AT$17,AU656,0)</f>
        <v>0</v>
      </c>
      <c r="AX656" s="145">
        <v>2188</v>
      </c>
      <c r="AY656" s="148">
        <f>100*AX656/$AI656</f>
        <v>4.57960943550244</v>
      </c>
      <c r="AZ656" s="145">
        <f>IF(AY656&gt;$AI$8,1,0)</f>
        <v>0</v>
      </c>
      <c r="BA656" s="148">
        <f>IF($R656=AX$17,AY656,0)</f>
        <v>0</v>
      </c>
      <c r="BB656" s="145">
        <v>2006</v>
      </c>
      <c r="BC656" s="148">
        <f>100*BB656/$AI656</f>
        <v>4.19867300165352</v>
      </c>
      <c r="BD656" s="145">
        <f>IF(BC656&gt;$AI$8,1,0)</f>
        <v>0</v>
      </c>
      <c r="BE656" s="148">
        <f>IF($R656=BB$17,BC656,0)</f>
        <v>0</v>
      </c>
      <c r="BF656" s="145">
        <v>0</v>
      </c>
      <c r="BG656" s="148">
        <f>100*BF656/$AI656</f>
        <v>0</v>
      </c>
      <c r="BH656" s="145">
        <f>IF(BG656&gt;$AI$8,1,0)</f>
        <v>0</v>
      </c>
      <c r="BI656" s="148">
        <f>IF($R656=BF$17,BG656,0)</f>
        <v>0</v>
      </c>
      <c r="BJ656" s="145">
        <v>0</v>
      </c>
      <c r="BK656" s="148">
        <f>100*BJ656/$AI656</f>
        <v>0</v>
      </c>
      <c r="BL656" s="145">
        <f>IF(BK656&gt;$AI$8,1,0)</f>
        <v>0</v>
      </c>
      <c r="BM656" s="148">
        <f>IF($R656=BJ$17,BK656,0)</f>
        <v>0</v>
      </c>
      <c r="BN656" s="145">
        <v>0</v>
      </c>
      <c r="BO656" s="148">
        <f>100*BN656/$AI656</f>
        <v>0</v>
      </c>
      <c r="BP656" s="145">
        <f>IF(BO656&gt;$AI$8,1,0)</f>
        <v>0</v>
      </c>
      <c r="BQ656" s="148">
        <f>IF($R656=BN$17,BO656,0)</f>
        <v>0</v>
      </c>
      <c r="BR656" s="145">
        <v>0</v>
      </c>
      <c r="BS656" s="148">
        <f>100*BR656/$AI656</f>
        <v>0</v>
      </c>
      <c r="BT656" s="145">
        <f>IF(BS656&gt;$AI$8,1,0)</f>
        <v>0</v>
      </c>
      <c r="BU656" s="148">
        <f>IF($R656=BR$17,BS656,0)</f>
        <v>0</v>
      </c>
      <c r="BV656" s="145">
        <v>0</v>
      </c>
      <c r="BW656" s="148">
        <f>100*BV656/$AI656</f>
        <v>0</v>
      </c>
      <c r="BX656" s="145">
        <f>IF(BW656&gt;$AI$8,1,0)</f>
        <v>0</v>
      </c>
      <c r="BY656" s="148">
        <f>IF($R656=BV$17,BW656,0)</f>
        <v>0</v>
      </c>
      <c r="BZ656" s="145">
        <v>0</v>
      </c>
      <c r="CA656" s="148">
        <f>100*BZ656/$AI656</f>
        <v>0</v>
      </c>
      <c r="CB656" s="145">
        <f>IF(CA656&gt;$AI$8,1,0)</f>
        <v>0</v>
      </c>
      <c r="CC656" s="148">
        <f>IF($R656=BZ$17,CA656,0)</f>
        <v>0</v>
      </c>
      <c r="CD656" s="145">
        <v>0</v>
      </c>
      <c r="CE656" s="148">
        <f>100*CD656/$AI656</f>
        <v>0</v>
      </c>
      <c r="CF656" s="145">
        <f>IF(CE656&gt;$AI$8,1,0)</f>
        <v>0</v>
      </c>
      <c r="CG656" s="148">
        <f>IF($R656=CD$17,CE656,0)</f>
        <v>0</v>
      </c>
      <c r="CH656" s="204">
        <v>0</v>
      </c>
      <c r="CI656" s="148">
        <f>100*CH656/$AI656</f>
        <v>0</v>
      </c>
      <c r="CJ656" s="145">
        <f>IF(CI656&gt;$AI$8,1,0)</f>
        <v>0</v>
      </c>
      <c r="CK656" s="148">
        <f>IF($R656=CH$17,CI656,0)</f>
        <v>0</v>
      </c>
      <c r="CL656" s="145">
        <v>580</v>
      </c>
      <c r="CM656" s="145">
        <v>0</v>
      </c>
      <c r="CN656" s="149"/>
    </row>
    <row r="657" ht="15.75" customHeight="1">
      <c r="A657" t="s" s="179">
        <v>3698</v>
      </c>
      <c r="B657" t="s" s="180">
        <v>183</v>
      </c>
      <c r="C657" t="s" s="180">
        <v>657</v>
      </c>
      <c r="D657" t="s" s="181">
        <v>186</v>
      </c>
      <c r="E657" t="s" s="182">
        <v>79</v>
      </c>
      <c r="F657" t="s" s="130">
        <v>46</v>
      </c>
      <c r="G657" t="s" s="130">
        <v>105</v>
      </c>
      <c r="H657" t="s" s="130">
        <v>3699</v>
      </c>
      <c r="I657" t="s" s="130">
        <v>49</v>
      </c>
      <c r="J657" t="s" s="130">
        <v>3525</v>
      </c>
      <c r="K657" t="s" s="183">
        <f>_xlfn.IFS(Q657=0,O657,T657=1,R657,U657=1,AA657)</f>
        <v>2365</v>
      </c>
      <c r="L657" s="189">
        <f>_xlfn.IFS(Q657=0,P657,T657=1,S657,U657=1,AB657)</f>
        <v>46.1834718656164</v>
      </c>
      <c r="M657" t="s" s="130">
        <f>IF(O657="Lab","over","under")</f>
        <v>3307</v>
      </c>
      <c r="N657" s="169"/>
      <c r="O657" t="s" s="184">
        <v>2365</v>
      </c>
      <c r="P657" s="131">
        <f>AY657</f>
        <v>46.1834718656164</v>
      </c>
      <c r="Q657" s="173">
        <f>T657+U657+V657</f>
        <v>0</v>
      </c>
      <c r="R657" t="s" s="185">
        <v>27</v>
      </c>
      <c r="S657" s="131">
        <f>AO657</f>
        <v>27.8950345968058</v>
      </c>
      <c r="T657" s="169"/>
      <c r="U657" s="169"/>
      <c r="V657" s="169"/>
      <c r="W657" s="169"/>
      <c r="X657" t="s" s="130">
        <f>IF($A657=Y657,"ok","bad")</f>
        <v>2430</v>
      </c>
      <c r="Y657" t="s" s="130">
        <v>3698</v>
      </c>
      <c r="Z657" t="s" s="130">
        <v>657</v>
      </c>
      <c r="AA657" t="s" s="186">
        <v>28</v>
      </c>
      <c r="AB657" s="125">
        <f>100*AC657</f>
        <v>16.2061012</v>
      </c>
      <c r="AC657" s="191">
        <v>0.162061012</v>
      </c>
      <c r="AD657" t="s" s="187">
        <v>29</v>
      </c>
      <c r="AE657" s="125">
        <v>4.3866139</v>
      </c>
      <c r="AF657" s="191">
        <v>0.043866139</v>
      </c>
      <c r="AG657" s="169"/>
      <c r="AH657" s="173">
        <v>78245</v>
      </c>
      <c r="AI657" s="173">
        <v>45958</v>
      </c>
      <c r="AJ657" s="173">
        <v>111</v>
      </c>
      <c r="AK657" s="173">
        <v>8405</v>
      </c>
      <c r="AL657" s="173">
        <v>12820</v>
      </c>
      <c r="AM657" s="175">
        <f>100*AL657/$AI657</f>
        <v>27.8950345968058</v>
      </c>
      <c r="AN657" s="173">
        <f>IF(AM657&gt;$AI$8,1,0)</f>
        <v>0</v>
      </c>
      <c r="AO657" s="175">
        <f>IF($R657=AL$17,AM657,0)</f>
        <v>27.8950345968058</v>
      </c>
      <c r="AP657" s="173">
        <v>7448</v>
      </c>
      <c r="AQ657" s="175">
        <f>100*AP657/$AI657</f>
        <v>16.2061012228557</v>
      </c>
      <c r="AR657" s="173">
        <f>IF(AQ657&gt;$AI$8,1,0)</f>
        <v>0</v>
      </c>
      <c r="AS657" s="175">
        <f>IF($R657=AP$17,AQ657,0)</f>
        <v>0</v>
      </c>
      <c r="AT657" s="173">
        <v>2016</v>
      </c>
      <c r="AU657" s="175">
        <f>100*AT657/$AI657</f>
        <v>4.38661386483311</v>
      </c>
      <c r="AV657" s="173">
        <f>IF(AU657&gt;$AI$8,1,0)</f>
        <v>0</v>
      </c>
      <c r="AW657" s="175">
        <f>IF($R657=AT$17,AU657,0)</f>
        <v>0</v>
      </c>
      <c r="AX657" s="173">
        <v>21225</v>
      </c>
      <c r="AY657" s="175">
        <f>100*AX657/$AI657</f>
        <v>46.1834718656164</v>
      </c>
      <c r="AZ657" s="173">
        <f>IF(AY657&gt;$AI$8,1,0)</f>
        <v>0</v>
      </c>
      <c r="BA657" s="175">
        <f>IF($R657=AX$17,AY657,0)</f>
        <v>0</v>
      </c>
      <c r="BB657" s="173">
        <v>1935</v>
      </c>
      <c r="BC657" s="175">
        <f>100*BB657/$AI657</f>
        <v>4.21036598633535</v>
      </c>
      <c r="BD657" s="173">
        <f>IF(BC657&gt;$AI$8,1,0)</f>
        <v>0</v>
      </c>
      <c r="BE657" s="175">
        <f>IF($R657=BB$17,BC657,0)</f>
        <v>0</v>
      </c>
      <c r="BF657" s="173">
        <v>0</v>
      </c>
      <c r="BG657" s="175">
        <f>100*BF657/$AI657</f>
        <v>0</v>
      </c>
      <c r="BH657" s="173">
        <f>IF(BG657&gt;$AI$8,1,0)</f>
        <v>0</v>
      </c>
      <c r="BI657" s="175">
        <f>IF($R657=BF$17,BG657,0)</f>
        <v>0</v>
      </c>
      <c r="BJ657" s="173">
        <v>0</v>
      </c>
      <c r="BK657" s="175">
        <f>100*BJ657/$AI657</f>
        <v>0</v>
      </c>
      <c r="BL657" s="173">
        <f>IF(BK657&gt;$AI$8,1,0)</f>
        <v>0</v>
      </c>
      <c r="BM657" s="175">
        <f>IF($R657=BJ$17,BK657,0)</f>
        <v>0</v>
      </c>
      <c r="BN657" s="173">
        <v>0</v>
      </c>
      <c r="BO657" s="175">
        <f>100*BN657/$AI657</f>
        <v>0</v>
      </c>
      <c r="BP657" s="173">
        <f>IF(BO657&gt;$AI$8,1,0)</f>
        <v>0</v>
      </c>
      <c r="BQ657" s="175">
        <f>IF($R657=BN$17,BO657,0)</f>
        <v>0</v>
      </c>
      <c r="BR657" s="173">
        <v>0</v>
      </c>
      <c r="BS657" s="175">
        <f>100*BR657/$AI657</f>
        <v>0</v>
      </c>
      <c r="BT657" s="173">
        <f>IF(BS657&gt;$AI$8,1,0)</f>
        <v>0</v>
      </c>
      <c r="BU657" s="175">
        <f>IF($R657=BR$17,BS657,0)</f>
        <v>0</v>
      </c>
      <c r="BV657" s="173">
        <v>0</v>
      </c>
      <c r="BW657" s="175">
        <f>100*BV657/$AI657</f>
        <v>0</v>
      </c>
      <c r="BX657" s="173">
        <f>IF(BW657&gt;$AI$8,1,0)</f>
        <v>0</v>
      </c>
      <c r="BY657" s="175">
        <f>IF($R657=BV$17,BW657,0)</f>
        <v>0</v>
      </c>
      <c r="BZ657" s="173">
        <v>0</v>
      </c>
      <c r="CA657" s="175">
        <f>100*BZ657/$AI657</f>
        <v>0</v>
      </c>
      <c r="CB657" s="173">
        <f>IF(CA657&gt;$AI$8,1,0)</f>
        <v>0</v>
      </c>
      <c r="CC657" s="175">
        <f>IF($R657=BZ$17,CA657,0)</f>
        <v>0</v>
      </c>
      <c r="CD657" s="173">
        <v>0</v>
      </c>
      <c r="CE657" s="175">
        <f>100*CD657/$AI657</f>
        <v>0</v>
      </c>
      <c r="CF657" s="173">
        <f>IF(CE657&gt;$AI$8,1,0)</f>
        <v>0</v>
      </c>
      <c r="CG657" s="175">
        <f>IF($R657=CD$17,CE657,0)</f>
        <v>0</v>
      </c>
      <c r="CH657" s="173">
        <v>0</v>
      </c>
      <c r="CI657" s="175">
        <f>100*CH657/$AI657</f>
        <v>0</v>
      </c>
      <c r="CJ657" s="173">
        <f>IF(CI657&gt;$AI$8,1,0)</f>
        <v>0</v>
      </c>
      <c r="CK657" s="175">
        <f>IF($R657=CH$17,CI657,0)</f>
        <v>0</v>
      </c>
      <c r="CL657" s="173">
        <v>623</v>
      </c>
      <c r="CM657" s="173">
        <v>0</v>
      </c>
      <c r="CN657" s="176"/>
    </row>
    <row r="658" ht="19.95" customHeight="1">
      <c r="A658" t="s" s="179">
        <v>3700</v>
      </c>
      <c r="B658" t="s" s="180">
        <v>197</v>
      </c>
      <c r="C658" t="s" s="180">
        <v>2227</v>
      </c>
      <c r="D658" t="s" s="181">
        <v>200</v>
      </c>
      <c r="E658" t="s" s="188">
        <v>79</v>
      </c>
      <c r="F658" t="s" s="146">
        <v>46</v>
      </c>
      <c r="G658" t="s" s="146">
        <v>596</v>
      </c>
      <c r="H658" t="s" s="146">
        <v>3701</v>
      </c>
      <c r="I658" t="s" s="146">
        <v>49</v>
      </c>
      <c r="J658" t="s" s="146">
        <v>1762</v>
      </c>
      <c r="K658" t="s" s="183">
        <f>O658</f>
        <v>29</v>
      </c>
      <c r="L658" s="189">
        <f>P658</f>
        <v>51.3240186294079</v>
      </c>
      <c r="M658" t="s" s="146">
        <f>IF(O658="Lab","over","under")</f>
        <v>3307</v>
      </c>
      <c r="N658" s="138"/>
      <c r="O658" t="s" s="184">
        <v>29</v>
      </c>
      <c r="P658" s="147">
        <f>AU658</f>
        <v>51.3240186294079</v>
      </c>
      <c r="Q658" s="145">
        <f>T658+U658+V658</f>
        <v>0</v>
      </c>
      <c r="R658" t="s" s="185">
        <v>27</v>
      </c>
      <c r="S658" s="147">
        <f>AO658</f>
        <v>36.5174413078605</v>
      </c>
      <c r="T658" s="138"/>
      <c r="U658" s="138"/>
      <c r="V658" s="138"/>
      <c r="W658" s="138"/>
      <c r="X658" t="s" s="146">
        <f>IF($A658=Y658,"ok","bad")</f>
        <v>2430</v>
      </c>
      <c r="Y658" t="s" s="146">
        <v>3700</v>
      </c>
      <c r="Z658" t="s" s="146">
        <v>2227</v>
      </c>
      <c r="AA658" t="s" s="186">
        <v>28</v>
      </c>
      <c r="AB658" s="141">
        <f>100*AC658</f>
        <v>5.8663625</v>
      </c>
      <c r="AC658" s="190">
        <v>0.058663625</v>
      </c>
      <c r="AD658" t="s" s="187">
        <v>31</v>
      </c>
      <c r="AE658" s="141">
        <v>4.3493964</v>
      </c>
      <c r="AF658" s="190">
        <v>0.043493964</v>
      </c>
      <c r="AG658" s="138"/>
      <c r="AH658" s="145">
        <v>75924</v>
      </c>
      <c r="AI658" s="145">
        <v>52605</v>
      </c>
      <c r="AJ658" s="145">
        <v>618</v>
      </c>
      <c r="AK658" s="145">
        <v>7789</v>
      </c>
      <c r="AL658" s="145">
        <v>19210</v>
      </c>
      <c r="AM658" s="148">
        <f>100*AL658/$AI658</f>
        <v>36.5174413078605</v>
      </c>
      <c r="AN658" s="145">
        <f>IF(AM658&gt;$AI$8,1,0)</f>
        <v>0</v>
      </c>
      <c r="AO658" s="148">
        <f>IF($R658=AL$17,AM658,0)</f>
        <v>36.5174413078605</v>
      </c>
      <c r="AP658" s="145">
        <v>3086</v>
      </c>
      <c r="AQ658" s="148">
        <f>100*AP658/$AI658</f>
        <v>5.8663625130691</v>
      </c>
      <c r="AR658" s="145">
        <f>IF(AQ658&gt;$AI$8,1,0)</f>
        <v>0</v>
      </c>
      <c r="AS658" s="148">
        <f>IF($R658=AP$17,AQ658,0)</f>
        <v>0</v>
      </c>
      <c r="AT658" s="145">
        <v>26999</v>
      </c>
      <c r="AU658" s="148">
        <f>100*AT658/$AI658</f>
        <v>51.3240186294079</v>
      </c>
      <c r="AV658" s="145">
        <f>IF(AU658&gt;$AI$8,1,0)</f>
        <v>1</v>
      </c>
      <c r="AW658" s="148">
        <f>IF($R658=AT$17,AU658,0)</f>
        <v>0</v>
      </c>
      <c r="AX658" s="145">
        <v>0</v>
      </c>
      <c r="AY658" s="148">
        <f>100*AX658/$AI658</f>
        <v>0</v>
      </c>
      <c r="AZ658" s="145">
        <f>IF(AY658&gt;$AI$8,1,0)</f>
        <v>0</v>
      </c>
      <c r="BA658" s="148">
        <f>IF($R658=AX$17,AY658,0)</f>
        <v>0</v>
      </c>
      <c r="BB658" s="145">
        <v>2288</v>
      </c>
      <c r="BC658" s="148">
        <f>100*BB658/$AI658</f>
        <v>4.34939644520483</v>
      </c>
      <c r="BD658" s="145">
        <f>IF(BC658&gt;$AI$8,1,0)</f>
        <v>0</v>
      </c>
      <c r="BE658" s="148">
        <f>IF($R658=BB$17,BC658,0)</f>
        <v>0</v>
      </c>
      <c r="BF658" s="145">
        <v>0</v>
      </c>
      <c r="BG658" s="148">
        <f>100*BF658/$AI658</f>
        <v>0</v>
      </c>
      <c r="BH658" s="145">
        <f>IF(BG658&gt;$AI$8,1,0)</f>
        <v>0</v>
      </c>
      <c r="BI658" s="148">
        <f>IF($R658=BF$17,BG658,0)</f>
        <v>0</v>
      </c>
      <c r="BJ658" s="145">
        <v>0</v>
      </c>
      <c r="BK658" s="148">
        <f>100*BJ658/$AI658</f>
        <v>0</v>
      </c>
      <c r="BL658" s="145">
        <f>IF(BK658&gt;$AI$8,1,0)</f>
        <v>0</v>
      </c>
      <c r="BM658" s="148">
        <f>IF($R658=BJ$17,BK658,0)</f>
        <v>0</v>
      </c>
      <c r="BN658" s="145">
        <v>0</v>
      </c>
      <c r="BO658" s="148">
        <f>100*BN658/$AI658</f>
        <v>0</v>
      </c>
      <c r="BP658" s="145">
        <f>IF(BO658&gt;$AI$8,1,0)</f>
        <v>0</v>
      </c>
      <c r="BQ658" s="148">
        <f>IF($R658=BN$17,BO658,0)</f>
        <v>0</v>
      </c>
      <c r="BR658" s="145">
        <v>0</v>
      </c>
      <c r="BS658" s="148">
        <f>100*BR658/$AI658</f>
        <v>0</v>
      </c>
      <c r="BT658" s="145">
        <f>IF(BS658&gt;$AI$8,1,0)</f>
        <v>0</v>
      </c>
      <c r="BU658" s="148">
        <f>IF($R658=BR$17,BS658,0)</f>
        <v>0</v>
      </c>
      <c r="BV658" s="145">
        <v>0</v>
      </c>
      <c r="BW658" s="148">
        <f>100*BV658/$AI658</f>
        <v>0</v>
      </c>
      <c r="BX658" s="145">
        <f>IF(BW658&gt;$AI$8,1,0)</f>
        <v>0</v>
      </c>
      <c r="BY658" s="148">
        <f>IF($R658=BV$17,BW658,0)</f>
        <v>0</v>
      </c>
      <c r="BZ658" s="145">
        <v>0</v>
      </c>
      <c r="CA658" s="148">
        <f>100*BZ658/$AI658</f>
        <v>0</v>
      </c>
      <c r="CB658" s="145">
        <f>IF(CA658&gt;$AI$8,1,0)</f>
        <v>0</v>
      </c>
      <c r="CC658" s="148">
        <f>IF($R658=BZ$17,CA658,0)</f>
        <v>0</v>
      </c>
      <c r="CD658" s="145">
        <v>0</v>
      </c>
      <c r="CE658" s="148">
        <f>100*CD658/$AI658</f>
        <v>0</v>
      </c>
      <c r="CF658" s="145">
        <f>IF(CE658&gt;$AI$8,1,0)</f>
        <v>0</v>
      </c>
      <c r="CG658" s="148">
        <f>IF($R658=CD$17,CE658,0)</f>
        <v>0</v>
      </c>
      <c r="CH658" s="145">
        <v>0</v>
      </c>
      <c r="CI658" s="148">
        <f>100*CH658/$AI658</f>
        <v>0</v>
      </c>
      <c r="CJ658" s="145">
        <f>IF(CI658&gt;$AI$8,1,0)</f>
        <v>0</v>
      </c>
      <c r="CK658" s="148">
        <f>IF($R658=CH$17,CI658,0)</f>
        <v>0</v>
      </c>
      <c r="CL658" s="145">
        <v>0</v>
      </c>
      <c r="CM658" s="145">
        <v>0</v>
      </c>
      <c r="CN658" s="149"/>
    </row>
    <row r="659" ht="15.75" customHeight="1">
      <c r="A659" t="s" s="179">
        <v>3702</v>
      </c>
      <c r="B659" t="s" s="180">
        <v>84</v>
      </c>
      <c r="C659" t="s" s="180">
        <v>85</v>
      </c>
      <c r="D659" t="s" s="181">
        <v>86</v>
      </c>
      <c r="E659" t="s" s="182">
        <v>79</v>
      </c>
      <c r="F659" t="s" s="130">
        <v>80</v>
      </c>
      <c r="G659" t="s" s="130">
        <v>87</v>
      </c>
      <c r="H659" t="s" s="130">
        <v>88</v>
      </c>
      <c r="I659" t="s" s="130">
        <v>64</v>
      </c>
      <c r="J659" t="s" s="130">
        <v>56</v>
      </c>
      <c r="K659" t="s" s="183">
        <f>_xlfn.IFS(Q659=0,O659,T659=1,R659,U659=1,AA659)</f>
        <v>27</v>
      </c>
      <c r="L659" s="189">
        <f>_xlfn.IFS(Q659=0,P659,T659=1,S659,U659=1,AB659)</f>
        <v>38.8663472819711</v>
      </c>
      <c r="M659" t="s" s="130">
        <f>IF(O659="Lab","over","under")</f>
        <v>3307</v>
      </c>
      <c r="N659" s="169"/>
      <c r="O659" t="s" s="184">
        <v>27</v>
      </c>
      <c r="P659" s="131">
        <f>AM659</f>
        <v>38.8663472819711</v>
      </c>
      <c r="Q659" s="173">
        <f>T659+U659+V659</f>
        <v>0</v>
      </c>
      <c r="R659" t="s" s="185">
        <v>28</v>
      </c>
      <c r="S659" s="131">
        <f>AS659</f>
        <v>28.3706491982792</v>
      </c>
      <c r="T659" s="169"/>
      <c r="U659" s="169"/>
      <c r="V659" s="169"/>
      <c r="W659" s="169"/>
      <c r="X659" t="s" s="130">
        <f>IF($A659=Y659,"ok","bad")</f>
        <v>2430</v>
      </c>
      <c r="Y659" t="s" s="130">
        <v>3702</v>
      </c>
      <c r="Z659" t="s" s="130">
        <v>85</v>
      </c>
      <c r="AA659" t="s" s="186">
        <v>2365</v>
      </c>
      <c r="AB659" s="125">
        <f>100*AC659</f>
        <v>24.205612</v>
      </c>
      <c r="AC659" s="191">
        <v>0.24205612</v>
      </c>
      <c r="AD659" t="s" s="187">
        <v>29</v>
      </c>
      <c r="AE659" s="125">
        <v>4.289695</v>
      </c>
      <c r="AF659" s="191">
        <v>0.04289695</v>
      </c>
      <c r="AG659" s="169"/>
      <c r="AH659" s="173">
        <v>70268</v>
      </c>
      <c r="AI659" s="173">
        <v>40912</v>
      </c>
      <c r="AJ659" s="173">
        <v>156</v>
      </c>
      <c r="AK659" s="173">
        <v>4294</v>
      </c>
      <c r="AL659" s="173">
        <v>15901</v>
      </c>
      <c r="AM659" s="175">
        <f>100*AL659/$AI659</f>
        <v>38.8663472819711</v>
      </c>
      <c r="AN659" s="173">
        <f>IF(AM659&gt;$AI$8,1,0)</f>
        <v>0</v>
      </c>
      <c r="AO659" s="175">
        <f>IF($R659=AL$17,AM659,0)</f>
        <v>0</v>
      </c>
      <c r="AP659" s="173">
        <v>11607</v>
      </c>
      <c r="AQ659" s="175">
        <f>100*AP659/$AI659</f>
        <v>28.3706491982792</v>
      </c>
      <c r="AR659" s="173">
        <f>IF(AQ659&gt;$AI$8,1,0)</f>
        <v>0</v>
      </c>
      <c r="AS659" s="175">
        <f>IF($R659=AP$17,AQ659,0)</f>
        <v>28.3706491982792</v>
      </c>
      <c r="AT659" s="173">
        <v>1755</v>
      </c>
      <c r="AU659" s="175">
        <f>100*AT659/$AI659</f>
        <v>4.28969495502542</v>
      </c>
      <c r="AV659" s="173">
        <f>IF(AU659&gt;$AI$8,1,0)</f>
        <v>0</v>
      </c>
      <c r="AW659" s="175">
        <f>IF($R659=AT$17,AU659,0)</f>
        <v>0</v>
      </c>
      <c r="AX659" s="173">
        <v>9903</v>
      </c>
      <c r="AY659" s="175">
        <f>100*AX659/$AI659</f>
        <v>24.2056120453657</v>
      </c>
      <c r="AZ659" s="173">
        <f>IF(AY659&gt;$AI$8,1,0)</f>
        <v>0</v>
      </c>
      <c r="BA659" s="175">
        <f>IF($R659=AX$17,AY659,0)</f>
        <v>0</v>
      </c>
      <c r="BB659" s="173">
        <v>1746</v>
      </c>
      <c r="BC659" s="175">
        <f>100*BB659/$AI659</f>
        <v>4.26769651935862</v>
      </c>
      <c r="BD659" s="173">
        <f>IF(BC659&gt;$AI$8,1,0)</f>
        <v>0</v>
      </c>
      <c r="BE659" s="175">
        <f>IF($R659=BB$17,BC659,0)</f>
        <v>0</v>
      </c>
      <c r="BF659" s="173">
        <v>0</v>
      </c>
      <c r="BG659" s="175">
        <f>100*BF659/$AI659</f>
        <v>0</v>
      </c>
      <c r="BH659" s="173">
        <f>IF(BG659&gt;$AI$8,1,0)</f>
        <v>0</v>
      </c>
      <c r="BI659" s="175">
        <f>IF($R659=BF$17,BG659,0)</f>
        <v>0</v>
      </c>
      <c r="BJ659" s="173">
        <v>0</v>
      </c>
      <c r="BK659" s="175">
        <f>100*BJ659/$AI659</f>
        <v>0</v>
      </c>
      <c r="BL659" s="173">
        <f>IF(BK659&gt;$AI$8,1,0)</f>
        <v>0</v>
      </c>
      <c r="BM659" s="175">
        <f>IF($R659=BJ$17,BK659,0)</f>
        <v>0</v>
      </c>
      <c r="BN659" s="173">
        <v>0</v>
      </c>
      <c r="BO659" s="175">
        <f>100*BN659/$AI659</f>
        <v>0</v>
      </c>
      <c r="BP659" s="173">
        <f>IF(BO659&gt;$AI$8,1,0)</f>
        <v>0</v>
      </c>
      <c r="BQ659" s="175">
        <f>IF($R659=BN$17,BO659,0)</f>
        <v>0</v>
      </c>
      <c r="BR659" s="173">
        <v>0</v>
      </c>
      <c r="BS659" s="175">
        <f>100*BR659/$AI659</f>
        <v>0</v>
      </c>
      <c r="BT659" s="173">
        <f>IF(BS659&gt;$AI$8,1,0)</f>
        <v>0</v>
      </c>
      <c r="BU659" s="175">
        <f>IF($R659=BR$17,BS659,0)</f>
        <v>0</v>
      </c>
      <c r="BV659" s="173">
        <v>0</v>
      </c>
      <c r="BW659" s="175">
        <f>100*BV659/$AI659</f>
        <v>0</v>
      </c>
      <c r="BX659" s="173">
        <f>IF(BW659&gt;$AI$8,1,0)</f>
        <v>0</v>
      </c>
      <c r="BY659" s="175">
        <f>IF($R659=BV$17,BW659,0)</f>
        <v>0</v>
      </c>
      <c r="BZ659" s="173">
        <v>0</v>
      </c>
      <c r="CA659" s="175">
        <f>100*BZ659/$AI659</f>
        <v>0</v>
      </c>
      <c r="CB659" s="173">
        <f>IF(CA659&gt;$AI$8,1,0)</f>
        <v>0</v>
      </c>
      <c r="CC659" s="175">
        <f>IF($R659=BZ$17,CA659,0)</f>
        <v>0</v>
      </c>
      <c r="CD659" s="173">
        <v>0</v>
      </c>
      <c r="CE659" s="175">
        <f>100*CD659/$AI659</f>
        <v>0</v>
      </c>
      <c r="CF659" s="173">
        <f>IF(CE659&gt;$AI$8,1,0)</f>
        <v>0</v>
      </c>
      <c r="CG659" s="175">
        <f>IF($R659=CD$17,CE659,0)</f>
        <v>0</v>
      </c>
      <c r="CH659" s="173">
        <v>0</v>
      </c>
      <c r="CI659" s="175">
        <f>100*CH659/$AI659</f>
        <v>0</v>
      </c>
      <c r="CJ659" s="173">
        <f>IF(CI659&gt;$AI$8,1,0)</f>
        <v>0</v>
      </c>
      <c r="CK659" s="175">
        <f>IF($R659=CH$17,CI659,0)</f>
        <v>0</v>
      </c>
      <c r="CL659" s="173">
        <v>0</v>
      </c>
      <c r="CM659" s="173">
        <v>0</v>
      </c>
      <c r="CN659" s="176"/>
    </row>
    <row r="660" ht="15.75" customHeight="1">
      <c r="A660" t="s" s="179">
        <v>3703</v>
      </c>
      <c r="B660" t="s" s="180">
        <v>183</v>
      </c>
      <c r="C660" t="s" s="180">
        <v>1048</v>
      </c>
      <c r="D660" t="s" s="181">
        <v>186</v>
      </c>
      <c r="E660" t="s" s="188">
        <v>79</v>
      </c>
      <c r="F660" t="s" s="146">
        <v>46</v>
      </c>
      <c r="G660" t="s" s="146">
        <v>3704</v>
      </c>
      <c r="H660" t="s" s="146">
        <v>3705</v>
      </c>
      <c r="I660" t="s" s="146">
        <v>49</v>
      </c>
      <c r="J660" t="s" s="146">
        <v>3525</v>
      </c>
      <c r="K660" t="s" s="183">
        <f>_xlfn.IFS(Q660=0,O660,T660=1,R660,U660=1,AA660)</f>
        <v>2365</v>
      </c>
      <c r="L660" s="189">
        <f>_xlfn.IFS(Q660=0,P660,T660=1,S660,U660=1,AB660)</f>
        <v>35.3023461274173</v>
      </c>
      <c r="M660" t="s" s="146">
        <f>IF(O660="Lab","over","under")</f>
        <v>3307</v>
      </c>
      <c r="N660" s="138"/>
      <c r="O660" t="s" s="184">
        <v>2365</v>
      </c>
      <c r="P660" s="195">
        <f>AY660</f>
        <v>35.3023461274173</v>
      </c>
      <c r="Q660" s="145">
        <f>T660+U660+V660</f>
        <v>0</v>
      </c>
      <c r="R660" t="s" s="185">
        <v>28</v>
      </c>
      <c r="S660" s="147">
        <f>AS660</f>
        <v>31.8027878668892</v>
      </c>
      <c r="T660" s="138"/>
      <c r="U660" s="138"/>
      <c r="V660" s="138"/>
      <c r="W660" s="138"/>
      <c r="X660" t="s" s="146">
        <f>IF($A660=Y660,"ok","bad")</f>
        <v>2430</v>
      </c>
      <c r="Y660" t="s" s="146">
        <v>3703</v>
      </c>
      <c r="Z660" t="s" s="146">
        <v>1048</v>
      </c>
      <c r="AA660" t="s" s="186">
        <v>27</v>
      </c>
      <c r="AB660" s="141">
        <f>100*AC660</f>
        <v>24.6245214</v>
      </c>
      <c r="AC660" s="190">
        <v>0.246245214</v>
      </c>
      <c r="AD660" t="s" s="187">
        <v>31</v>
      </c>
      <c r="AE660" s="141">
        <v>4.2603318</v>
      </c>
      <c r="AF660" s="190">
        <v>0.042603318</v>
      </c>
      <c r="AG660" s="138"/>
      <c r="AH660" s="145">
        <v>73317</v>
      </c>
      <c r="AI660" s="145">
        <v>40748</v>
      </c>
      <c r="AJ660" s="145">
        <v>121</v>
      </c>
      <c r="AK660" s="145">
        <v>1426</v>
      </c>
      <c r="AL660" s="145">
        <v>10034</v>
      </c>
      <c r="AM660" s="148">
        <f>100*AL660/$AI660</f>
        <v>24.6245214489055</v>
      </c>
      <c r="AN660" s="145">
        <f>IF(AM660&gt;$AI$8,1,0)</f>
        <v>0</v>
      </c>
      <c r="AO660" s="148">
        <f>IF($R660=AL$17,AM660,0)</f>
        <v>0</v>
      </c>
      <c r="AP660" s="145">
        <v>12959</v>
      </c>
      <c r="AQ660" s="148">
        <f>100*AP660/$AI660</f>
        <v>31.8027878668892</v>
      </c>
      <c r="AR660" s="145">
        <f>IF(AQ660&gt;$AI$8,1,0)</f>
        <v>0</v>
      </c>
      <c r="AS660" s="148">
        <f>IF($R660=AP$17,AQ660,0)</f>
        <v>31.8027878668892</v>
      </c>
      <c r="AT660" s="145">
        <v>1102</v>
      </c>
      <c r="AU660" s="148">
        <f>100*AT660/$AI660</f>
        <v>2.70442721115147</v>
      </c>
      <c r="AV660" s="145">
        <f>IF(AU660&gt;$AI$8,1,0)</f>
        <v>0</v>
      </c>
      <c r="AW660" s="148">
        <f>IF($R660=AT$17,AU660,0)</f>
        <v>0</v>
      </c>
      <c r="AX660" s="145">
        <v>14385</v>
      </c>
      <c r="AY660" s="148">
        <f>100*AX660/$AI660</f>
        <v>35.3023461274173</v>
      </c>
      <c r="AZ660" s="145">
        <f>IF(AY660&gt;$AI$8,1,0)</f>
        <v>0</v>
      </c>
      <c r="BA660" s="148">
        <f>IF($R660=AX$17,AY660,0)</f>
        <v>0</v>
      </c>
      <c r="BB660" s="145">
        <v>1736</v>
      </c>
      <c r="BC660" s="148">
        <f>100*BB660/$AI660</f>
        <v>4.26033179542554</v>
      </c>
      <c r="BD660" s="145">
        <f>IF(BC660&gt;$AI$8,1,0)</f>
        <v>0</v>
      </c>
      <c r="BE660" s="148">
        <f>IF($R660=BB$17,BC660,0)</f>
        <v>0</v>
      </c>
      <c r="BF660" s="145">
        <v>0</v>
      </c>
      <c r="BG660" s="148">
        <f>100*BF660/$AI660</f>
        <v>0</v>
      </c>
      <c r="BH660" s="145">
        <f>IF(BG660&gt;$AI$8,1,0)</f>
        <v>0</v>
      </c>
      <c r="BI660" s="148">
        <f>IF($R660=BF$17,BG660,0)</f>
        <v>0</v>
      </c>
      <c r="BJ660" s="145">
        <v>0</v>
      </c>
      <c r="BK660" s="148">
        <f>100*BJ660/$AI660</f>
        <v>0</v>
      </c>
      <c r="BL660" s="145">
        <f>IF(BK660&gt;$AI$8,1,0)</f>
        <v>0</v>
      </c>
      <c r="BM660" s="148">
        <f>IF($R660=BJ$17,BK660,0)</f>
        <v>0</v>
      </c>
      <c r="BN660" s="145">
        <v>0</v>
      </c>
      <c r="BO660" s="148">
        <f>100*BN660/$AI660</f>
        <v>0</v>
      </c>
      <c r="BP660" s="145">
        <f>IF(BO660&gt;$AI$8,1,0)</f>
        <v>0</v>
      </c>
      <c r="BQ660" s="148">
        <f>IF($R660=BN$17,BO660,0)</f>
        <v>0</v>
      </c>
      <c r="BR660" s="145">
        <v>0</v>
      </c>
      <c r="BS660" s="148">
        <f>100*BR660/$AI660</f>
        <v>0</v>
      </c>
      <c r="BT660" s="145">
        <f>IF(BS660&gt;$AI$8,1,0)</f>
        <v>0</v>
      </c>
      <c r="BU660" s="148">
        <f>IF($R660=BR$17,BS660,0)</f>
        <v>0</v>
      </c>
      <c r="BV660" s="145">
        <v>0</v>
      </c>
      <c r="BW660" s="148">
        <f>100*BV660/$AI660</f>
        <v>0</v>
      </c>
      <c r="BX660" s="145">
        <f>IF(BW660&gt;$AI$8,1,0)</f>
        <v>0</v>
      </c>
      <c r="BY660" s="148">
        <f>IF($R660=BV$17,BW660,0)</f>
        <v>0</v>
      </c>
      <c r="BZ660" s="145">
        <v>0</v>
      </c>
      <c r="CA660" s="148">
        <f>100*BZ660/$AI660</f>
        <v>0</v>
      </c>
      <c r="CB660" s="145">
        <f>IF(CA660&gt;$AI$8,1,0)</f>
        <v>0</v>
      </c>
      <c r="CC660" s="148">
        <f>IF($R660=BZ$17,CA660,0)</f>
        <v>0</v>
      </c>
      <c r="CD660" s="145">
        <v>0</v>
      </c>
      <c r="CE660" s="148">
        <f>100*CD660/$AI660</f>
        <v>0</v>
      </c>
      <c r="CF660" s="145">
        <f>IF(CE660&gt;$AI$8,1,0)</f>
        <v>0</v>
      </c>
      <c r="CG660" s="148">
        <f>IF($R660=CD$17,CE660,0)</f>
        <v>0</v>
      </c>
      <c r="CH660" s="145">
        <v>0</v>
      </c>
      <c r="CI660" s="148">
        <f>100*CH660/$AI660</f>
        <v>0</v>
      </c>
      <c r="CJ660" s="145">
        <f>IF(CI660&gt;$AI$8,1,0)</f>
        <v>0</v>
      </c>
      <c r="CK660" s="148">
        <f>IF($R660=CH$17,CI660,0)</f>
        <v>0</v>
      </c>
      <c r="CL660" s="145">
        <v>0</v>
      </c>
      <c r="CM660" s="145">
        <v>0</v>
      </c>
      <c r="CN660" s="149"/>
    </row>
    <row r="661" ht="15.75" customHeight="1">
      <c r="A661" t="s" s="179">
        <v>3706</v>
      </c>
      <c r="B661" t="s" s="180">
        <v>160</v>
      </c>
      <c r="C661" t="s" s="180">
        <v>1218</v>
      </c>
      <c r="D661" t="s" s="181">
        <v>162</v>
      </c>
      <c r="E661" t="s" s="182">
        <v>79</v>
      </c>
      <c r="F661" t="s" s="130">
        <v>80</v>
      </c>
      <c r="G661" t="s" s="130">
        <v>1175</v>
      </c>
      <c r="H661" t="s" s="130">
        <v>1219</v>
      </c>
      <c r="I661" t="s" s="130">
        <v>49</v>
      </c>
      <c r="J661" t="s" s="130">
        <v>3384</v>
      </c>
      <c r="K661" t="s" s="183">
        <f>_xlfn.IFS(Q661=0,O661,T661=1,R661,U661=1,AA661)</f>
        <v>217</v>
      </c>
      <c r="L661" s="189">
        <f>_xlfn.IFS(Q661=0,P661,T661=1,S661,U661=1,AB661)</f>
        <v>49.218463</v>
      </c>
      <c r="M661" t="s" s="130">
        <f>IF(O661="Lab","over","under")</f>
        <v>3307</v>
      </c>
      <c r="N661" s="169"/>
      <c r="O661" t="s" s="305">
        <v>217</v>
      </c>
      <c r="P661" s="198">
        <f>100*0.49218463</f>
        <v>49.218463</v>
      </c>
      <c r="Q661" s="306">
        <f>T661+U661+V661</f>
        <v>0</v>
      </c>
      <c r="R661" t="s" s="185">
        <v>28</v>
      </c>
      <c r="S661" s="131">
        <f>AS661</f>
        <v>34.4304779006652</v>
      </c>
      <c r="T661" s="169"/>
      <c r="U661" s="169"/>
      <c r="V661" s="169"/>
      <c r="W661" s="169"/>
      <c r="X661" t="s" s="130">
        <f>IF($A661=Y661,"ok","bad")</f>
        <v>2430</v>
      </c>
      <c r="Y661" t="s" s="130">
        <v>3706</v>
      </c>
      <c r="Z661" t="s" s="130">
        <v>1218</v>
      </c>
      <c r="AA661" t="s" s="186">
        <v>31</v>
      </c>
      <c r="AB661" s="125">
        <f>100*AC661</f>
        <v>5.4279068</v>
      </c>
      <c r="AC661" s="191">
        <v>0.054279068</v>
      </c>
      <c r="AD661" t="s" s="187">
        <v>27</v>
      </c>
      <c r="AE661" s="125">
        <v>3.9791046</v>
      </c>
      <c r="AF661" s="191">
        <v>0.039791046</v>
      </c>
      <c r="AG661" s="169"/>
      <c r="AH661" s="173">
        <v>72852</v>
      </c>
      <c r="AI661" s="173">
        <v>49006</v>
      </c>
      <c r="AJ661" s="173">
        <v>116</v>
      </c>
      <c r="AK661" s="173">
        <v>7247</v>
      </c>
      <c r="AL661" s="173">
        <v>1950</v>
      </c>
      <c r="AM661" s="175">
        <f>100*AL661/$AI661</f>
        <v>3.9791045994368</v>
      </c>
      <c r="AN661" s="173">
        <f>IF(AM661&gt;$AI$8,1,0)</f>
        <v>0</v>
      </c>
      <c r="AO661" s="175">
        <f>IF($R661=AL$17,AM661,0)</f>
        <v>0</v>
      </c>
      <c r="AP661" s="173">
        <v>16873</v>
      </c>
      <c r="AQ661" s="175">
        <f>100*AP661/$AI661</f>
        <v>34.4304779006652</v>
      </c>
      <c r="AR661" s="173">
        <f>IF(AQ661&gt;$AI$8,1,0)</f>
        <v>0</v>
      </c>
      <c r="AS661" s="175">
        <f>IF($R661=AP$17,AQ661,0)</f>
        <v>34.4304779006652</v>
      </c>
      <c r="AT661" s="173">
        <v>1661</v>
      </c>
      <c r="AU661" s="175">
        <f>100*AT661/$AI661</f>
        <v>3.38938089213566</v>
      </c>
      <c r="AV661" s="173">
        <f>IF(AU661&gt;$AI$8,1,0)</f>
        <v>0</v>
      </c>
      <c r="AW661" s="175">
        <f>IF($R661=AT$17,AU661,0)</f>
        <v>0</v>
      </c>
      <c r="AX661" s="173">
        <v>1710</v>
      </c>
      <c r="AY661" s="175">
        <f>100*AX661/$AI661</f>
        <v>3.48936864873689</v>
      </c>
      <c r="AZ661" s="173">
        <f>IF(AY661&gt;$AI$8,1,0)</f>
        <v>0</v>
      </c>
      <c r="BA661" s="175">
        <f>IF($R661=AX$17,AY661,0)</f>
        <v>0</v>
      </c>
      <c r="BB661" s="173">
        <v>2660</v>
      </c>
      <c r="BC661" s="175">
        <f>100*BB661/$AI661</f>
        <v>5.42790678692405</v>
      </c>
      <c r="BD661" s="173">
        <f>IF(BC661&gt;$AI$8,1,0)</f>
        <v>0</v>
      </c>
      <c r="BE661" s="175">
        <f>IF($R661=BB$17,BC661,0)</f>
        <v>0</v>
      </c>
      <c r="BF661" s="173">
        <v>0</v>
      </c>
      <c r="BG661" s="175">
        <f>100*BF661/$AI661</f>
        <v>0</v>
      </c>
      <c r="BH661" s="173">
        <f>IF(BG661&gt;$AI$8,1,0)</f>
        <v>0</v>
      </c>
      <c r="BI661" s="175">
        <f>IF($R661=BF$17,BG661,0)</f>
        <v>0</v>
      </c>
      <c r="BJ661" s="173">
        <v>0</v>
      </c>
      <c r="BK661" s="175">
        <f>100*BJ661/$AI661</f>
        <v>0</v>
      </c>
      <c r="BL661" s="173">
        <f>IF(BK661&gt;$AI$8,1,0)</f>
        <v>0</v>
      </c>
      <c r="BM661" s="175">
        <f>IF($R661=BJ$17,BK661,0)</f>
        <v>0</v>
      </c>
      <c r="BN661" s="173">
        <v>0</v>
      </c>
      <c r="BO661" s="175">
        <f>100*BN661/$AI661</f>
        <v>0</v>
      </c>
      <c r="BP661" s="173">
        <f>IF(BO661&gt;$AI$8,1,0)</f>
        <v>0</v>
      </c>
      <c r="BQ661" s="175">
        <f>IF($R661=BN$17,BO661,0)</f>
        <v>0</v>
      </c>
      <c r="BR661" s="173">
        <v>0</v>
      </c>
      <c r="BS661" s="175">
        <f>100*BR661/$AI661</f>
        <v>0</v>
      </c>
      <c r="BT661" s="173">
        <f>IF(BS661&gt;$AI$8,1,0)</f>
        <v>0</v>
      </c>
      <c r="BU661" s="175">
        <f>IF($R661=BR$17,BS661,0)</f>
        <v>0</v>
      </c>
      <c r="BV661" s="173">
        <v>0</v>
      </c>
      <c r="BW661" s="175">
        <f>100*BV661/$AI661</f>
        <v>0</v>
      </c>
      <c r="BX661" s="173">
        <f>IF(BW661&gt;$AI$8,1,0)</f>
        <v>0</v>
      </c>
      <c r="BY661" s="175">
        <f>IF($R661=BV$17,BW661,0)</f>
        <v>0</v>
      </c>
      <c r="BZ661" s="173">
        <v>0</v>
      </c>
      <c r="CA661" s="175">
        <f>100*BZ661/$AI661</f>
        <v>0</v>
      </c>
      <c r="CB661" s="173">
        <f>IF(CA661&gt;$AI$8,1,0)</f>
        <v>0</v>
      </c>
      <c r="CC661" s="175">
        <f>IF($R661=BZ$17,CA661,0)</f>
        <v>0</v>
      </c>
      <c r="CD661" s="173">
        <v>0</v>
      </c>
      <c r="CE661" s="175">
        <f>100*CD661/$AI661</f>
        <v>0</v>
      </c>
      <c r="CF661" s="173">
        <f>IF(CE661&gt;$AI$8,1,0)</f>
        <v>0</v>
      </c>
      <c r="CG661" s="175">
        <f>IF($R661=CD$17,CE661,0)</f>
        <v>0</v>
      </c>
      <c r="CH661" s="173">
        <v>0</v>
      </c>
      <c r="CI661" s="175">
        <f>100*CH661/$AI661</f>
        <v>0</v>
      </c>
      <c r="CJ661" s="173">
        <f>IF(CI661&gt;$AI$8,1,0)</f>
        <v>0</v>
      </c>
      <c r="CK661" s="175">
        <f>IF($R661=CH$17,CI661,0)</f>
        <v>0</v>
      </c>
      <c r="CL661" s="173">
        <v>0</v>
      </c>
      <c r="CM661" s="173">
        <v>0</v>
      </c>
      <c r="CN661" s="176"/>
    </row>
    <row r="662" ht="15.75" customHeight="1">
      <c r="A662" t="s" s="179">
        <v>3707</v>
      </c>
      <c r="B662" t="s" s="180">
        <v>75</v>
      </c>
      <c r="C662" t="s" s="180">
        <v>1376</v>
      </c>
      <c r="D662" t="s" s="181">
        <v>78</v>
      </c>
      <c r="E662" t="s" s="188">
        <v>79</v>
      </c>
      <c r="F662" t="s" s="146">
        <v>46</v>
      </c>
      <c r="G662" t="s" s="146">
        <v>3708</v>
      </c>
      <c r="H662" t="s" s="146">
        <v>1982</v>
      </c>
      <c r="I662" t="s" s="146">
        <v>49</v>
      </c>
      <c r="J662" t="s" s="146">
        <v>1762</v>
      </c>
      <c r="K662" t="s" s="183">
        <f>_xlfn.IFS(Q662=0,O662,T662=1,R662,U662=1,AA662)</f>
        <v>29</v>
      </c>
      <c r="L662" s="189">
        <f>_xlfn.IFS(Q662=0,P662,T662=1,S662,U662=1,AB662)</f>
        <v>43.5037453555604</v>
      </c>
      <c r="M662" t="s" s="146">
        <f>IF(O662="Lab","over","under")</f>
        <v>3307</v>
      </c>
      <c r="N662" s="138"/>
      <c r="O662" t="s" s="184">
        <v>29</v>
      </c>
      <c r="P662" s="203">
        <f>AU662</f>
        <v>43.5037453555604</v>
      </c>
      <c r="Q662" s="145">
        <f>T662+U662+V662</f>
        <v>0</v>
      </c>
      <c r="R662" t="s" s="185">
        <v>27</v>
      </c>
      <c r="S662" s="147">
        <f>AO662</f>
        <v>37.6164835383179</v>
      </c>
      <c r="T662" s="138"/>
      <c r="U662" s="138"/>
      <c r="V662" s="138"/>
      <c r="W662" s="138"/>
      <c r="X662" t="s" s="146">
        <f>IF($A662=Y662,"ok","bad")</f>
        <v>2430</v>
      </c>
      <c r="Y662" t="s" s="146">
        <v>3707</v>
      </c>
      <c r="Z662" t="s" s="146">
        <v>1376</v>
      </c>
      <c r="AA662" t="s" s="186">
        <v>28</v>
      </c>
      <c r="AB662" s="141">
        <f>100*AC662</f>
        <v>11.4566155</v>
      </c>
      <c r="AC662" s="190">
        <v>0.114566155</v>
      </c>
      <c r="AD662" t="s" s="187">
        <v>31</v>
      </c>
      <c r="AE662" s="141">
        <v>3.9659043</v>
      </c>
      <c r="AF662" s="190">
        <v>0.039659043</v>
      </c>
      <c r="AG662" s="138"/>
      <c r="AH662" s="145">
        <v>75687</v>
      </c>
      <c r="AI662" s="145">
        <v>50329</v>
      </c>
      <c r="AJ662" s="145">
        <v>516</v>
      </c>
      <c r="AK662" s="145">
        <v>2963</v>
      </c>
      <c r="AL662" s="145">
        <v>18932</v>
      </c>
      <c r="AM662" s="148">
        <f>100*AL662/$AI662</f>
        <v>37.6164835383179</v>
      </c>
      <c r="AN662" s="145">
        <f>IF(AM662&gt;$AI$8,1,0)</f>
        <v>0</v>
      </c>
      <c r="AO662" s="148">
        <f>IF($R662=AL$17,AM662,0)</f>
        <v>37.6164835383179</v>
      </c>
      <c r="AP662" s="145">
        <v>5766</v>
      </c>
      <c r="AQ662" s="148">
        <f>100*AP662/$AI662</f>
        <v>11.456615470206</v>
      </c>
      <c r="AR662" s="145">
        <f>IF(AQ662&gt;$AI$8,1,0)</f>
        <v>0</v>
      </c>
      <c r="AS662" s="148">
        <f>IF($R662=AP$17,AQ662,0)</f>
        <v>0</v>
      </c>
      <c r="AT662" s="145">
        <v>21895</v>
      </c>
      <c r="AU662" s="148">
        <f>100*AT662/$AI662</f>
        <v>43.5037453555604</v>
      </c>
      <c r="AV662" s="145">
        <f>IF(AU662&gt;$AI$8,1,0)</f>
        <v>0</v>
      </c>
      <c r="AW662" s="148">
        <f>IF($R662=AT$17,AU662,0)</f>
        <v>0</v>
      </c>
      <c r="AX662" s="145">
        <v>0</v>
      </c>
      <c r="AY662" s="148">
        <f>100*AX662/$AI662</f>
        <v>0</v>
      </c>
      <c r="AZ662" s="145">
        <f>IF(AY662&gt;$AI$8,1,0)</f>
        <v>0</v>
      </c>
      <c r="BA662" s="148">
        <f>IF($R662=AX$17,AY662,0)</f>
        <v>0</v>
      </c>
      <c r="BB662" s="145">
        <v>1996</v>
      </c>
      <c r="BC662" s="148">
        <f>100*BB662/$AI662</f>
        <v>3.96590434938107</v>
      </c>
      <c r="BD662" s="145">
        <f>IF(BC662&gt;$AI$8,1,0)</f>
        <v>0</v>
      </c>
      <c r="BE662" s="148">
        <f>IF($R662=BB$17,BC662,0)</f>
        <v>0</v>
      </c>
      <c r="BF662" s="145">
        <v>0</v>
      </c>
      <c r="BG662" s="148">
        <f>100*BF662/$AI662</f>
        <v>0</v>
      </c>
      <c r="BH662" s="145">
        <f>IF(BG662&gt;$AI$8,1,0)</f>
        <v>0</v>
      </c>
      <c r="BI662" s="148">
        <f>IF($R662=BF$17,BG662,0)</f>
        <v>0</v>
      </c>
      <c r="BJ662" s="145">
        <v>0</v>
      </c>
      <c r="BK662" s="148">
        <f>100*BJ662/$AI662</f>
        <v>0</v>
      </c>
      <c r="BL662" s="145">
        <f>IF(BK662&gt;$AI$8,1,0)</f>
        <v>0</v>
      </c>
      <c r="BM662" s="148">
        <f>IF($R662=BJ$17,BK662,0)</f>
        <v>0</v>
      </c>
      <c r="BN662" s="145">
        <v>0</v>
      </c>
      <c r="BO662" s="148">
        <f>100*BN662/$AI662</f>
        <v>0</v>
      </c>
      <c r="BP662" s="145">
        <f>IF(BO662&gt;$AI$8,1,0)</f>
        <v>0</v>
      </c>
      <c r="BQ662" s="148">
        <f>IF($R662=BN$17,BO662,0)</f>
        <v>0</v>
      </c>
      <c r="BR662" s="145">
        <v>0</v>
      </c>
      <c r="BS662" s="148">
        <f>100*BR662/$AI662</f>
        <v>0</v>
      </c>
      <c r="BT662" s="145">
        <f>IF(BS662&gt;$AI$8,1,0)</f>
        <v>0</v>
      </c>
      <c r="BU662" s="148">
        <f>IF($R662=BR$17,BS662,0)</f>
        <v>0</v>
      </c>
      <c r="BV662" s="145">
        <v>0</v>
      </c>
      <c r="BW662" s="148">
        <f>100*BV662/$AI662</f>
        <v>0</v>
      </c>
      <c r="BX662" s="145">
        <f>IF(BW662&gt;$AI$8,1,0)</f>
        <v>0</v>
      </c>
      <c r="BY662" s="148">
        <f>IF($R662=BV$17,BW662,0)</f>
        <v>0</v>
      </c>
      <c r="BZ662" s="145">
        <v>0</v>
      </c>
      <c r="CA662" s="148">
        <f>100*BZ662/$AI662</f>
        <v>0</v>
      </c>
      <c r="CB662" s="145">
        <f>IF(CA662&gt;$AI$8,1,0)</f>
        <v>0</v>
      </c>
      <c r="CC662" s="148">
        <f>IF($R662=BZ$17,CA662,0)</f>
        <v>0</v>
      </c>
      <c r="CD662" s="145">
        <v>0</v>
      </c>
      <c r="CE662" s="148">
        <f>100*CD662/$AI662</f>
        <v>0</v>
      </c>
      <c r="CF662" s="145">
        <f>IF(CE662&gt;$AI$8,1,0)</f>
        <v>0</v>
      </c>
      <c r="CG662" s="148">
        <f>IF($R662=CD$17,CE662,0)</f>
        <v>0</v>
      </c>
      <c r="CH662" s="145">
        <v>0</v>
      </c>
      <c r="CI662" s="148">
        <f>100*CH662/$AI662</f>
        <v>0</v>
      </c>
      <c r="CJ662" s="145">
        <f>IF(CI662&gt;$AI$8,1,0)</f>
        <v>0</v>
      </c>
      <c r="CK662" s="148">
        <f>IF($R662=CH$17,CI662,0)</f>
        <v>0</v>
      </c>
      <c r="CL662" s="145">
        <v>579</v>
      </c>
      <c r="CM662" s="145">
        <v>0</v>
      </c>
      <c r="CN662" s="149"/>
    </row>
    <row r="663" ht="15.75" customHeight="1">
      <c r="A663" t="s" s="179">
        <v>3709</v>
      </c>
      <c r="B663" t="s" s="180">
        <v>101</v>
      </c>
      <c r="C663" t="s" s="180">
        <v>372</v>
      </c>
      <c r="D663" t="s" s="181">
        <v>104</v>
      </c>
      <c r="E663" t="s" s="182">
        <v>79</v>
      </c>
      <c r="F663" t="s" s="130">
        <v>46</v>
      </c>
      <c r="G663" t="s" s="130">
        <v>1025</v>
      </c>
      <c r="H663" t="s" s="130">
        <v>3710</v>
      </c>
      <c r="I663" t="s" s="130">
        <v>49</v>
      </c>
      <c r="J663" t="s" s="130">
        <v>3525</v>
      </c>
      <c r="K663" t="s" s="183">
        <f>_xlfn.IFS(Q663=0,O663,T663=1,R663,U663=1,AA663)</f>
        <v>2365</v>
      </c>
      <c r="L663" s="189">
        <f>_xlfn.IFS(Q663=0,P663,T663=1,S663,U663=1,AB663)</f>
        <v>38.3636138919787</v>
      </c>
      <c r="M663" t="s" s="130">
        <f>IF(O663="Lab","over","under")</f>
        <v>3307</v>
      </c>
      <c r="N663" s="169"/>
      <c r="O663" t="s" s="184">
        <v>2365</v>
      </c>
      <c r="P663" s="131">
        <f>AY663</f>
        <v>38.3636138919787</v>
      </c>
      <c r="Q663" s="173">
        <f>T663+U663+V663</f>
        <v>0</v>
      </c>
      <c r="R663" t="s" s="185">
        <v>27</v>
      </c>
      <c r="S663" s="131">
        <f>AO663</f>
        <v>33.3951303917934</v>
      </c>
      <c r="T663" s="169"/>
      <c r="U663" s="169"/>
      <c r="V663" s="169"/>
      <c r="W663" s="169"/>
      <c r="X663" t="s" s="130">
        <f>IF($A663=Y663,"ok","bad")</f>
        <v>2430</v>
      </c>
      <c r="Y663" t="s" s="130">
        <v>3709</v>
      </c>
      <c r="Z663" t="s" s="130">
        <v>372</v>
      </c>
      <c r="AA663" t="s" s="186">
        <v>28</v>
      </c>
      <c r="AB663" s="125">
        <f>100*AC663</f>
        <v>18.8579904</v>
      </c>
      <c r="AC663" s="191">
        <v>0.188579904</v>
      </c>
      <c r="AD663" t="s" s="187">
        <v>31</v>
      </c>
      <c r="AE663" s="125">
        <v>3.7226548</v>
      </c>
      <c r="AF663" s="191">
        <v>0.037226548</v>
      </c>
      <c r="AG663" s="169"/>
      <c r="AH663" s="173">
        <v>75811</v>
      </c>
      <c r="AI663" s="173">
        <v>40455</v>
      </c>
      <c r="AJ663" s="173">
        <v>128</v>
      </c>
      <c r="AK663" s="173">
        <v>2010</v>
      </c>
      <c r="AL663" s="173">
        <v>13510</v>
      </c>
      <c r="AM663" s="175">
        <f>100*AL663/$AI663</f>
        <v>33.3951303917934</v>
      </c>
      <c r="AN663" s="173">
        <f>IF(AM663&gt;$AI$8,1,0)</f>
        <v>0</v>
      </c>
      <c r="AO663" s="175">
        <f>IF($R663=AL$17,AM663,0)</f>
        <v>33.3951303917934</v>
      </c>
      <c r="AP663" s="173">
        <v>7629</v>
      </c>
      <c r="AQ663" s="175">
        <f>100*AP663/$AI663</f>
        <v>18.8579903596589</v>
      </c>
      <c r="AR663" s="173">
        <f>IF(AQ663&gt;$AI$8,1,0)</f>
        <v>0</v>
      </c>
      <c r="AS663" s="175">
        <f>IF($R663=AP$17,AQ663,0)</f>
        <v>0</v>
      </c>
      <c r="AT663" s="173">
        <v>1375</v>
      </c>
      <c r="AU663" s="175">
        <f>100*AT663/$AI663</f>
        <v>3.39883821530095</v>
      </c>
      <c r="AV663" s="173">
        <f>IF(AU663&gt;$AI$8,1,0)</f>
        <v>0</v>
      </c>
      <c r="AW663" s="175">
        <f>IF($R663=AT$17,AU663,0)</f>
        <v>0</v>
      </c>
      <c r="AX663" s="173">
        <v>15520</v>
      </c>
      <c r="AY663" s="175">
        <f>100*AX663/$AI663</f>
        <v>38.3636138919787</v>
      </c>
      <c r="AZ663" s="173">
        <f>IF(AY663&gt;$AI$8,1,0)</f>
        <v>0</v>
      </c>
      <c r="BA663" s="175">
        <f>IF($R663=AX$17,AY663,0)</f>
        <v>0</v>
      </c>
      <c r="BB663" s="173">
        <v>1506</v>
      </c>
      <c r="BC663" s="175">
        <f>100*BB663/$AI663</f>
        <v>3.72265480163144</v>
      </c>
      <c r="BD663" s="173">
        <f>IF(BC663&gt;$AI$8,1,0)</f>
        <v>0</v>
      </c>
      <c r="BE663" s="175">
        <f>IF($R663=BB$17,BC663,0)</f>
        <v>0</v>
      </c>
      <c r="BF663" s="173">
        <v>0</v>
      </c>
      <c r="BG663" s="175">
        <f>100*BF663/$AI663</f>
        <v>0</v>
      </c>
      <c r="BH663" s="173">
        <f>IF(BG663&gt;$AI$8,1,0)</f>
        <v>0</v>
      </c>
      <c r="BI663" s="175">
        <f>IF($R663=BF$17,BG663,0)</f>
        <v>0</v>
      </c>
      <c r="BJ663" s="173">
        <v>0</v>
      </c>
      <c r="BK663" s="175">
        <f>100*BJ663/$AI663</f>
        <v>0</v>
      </c>
      <c r="BL663" s="173">
        <f>IF(BK663&gt;$AI$8,1,0)</f>
        <v>0</v>
      </c>
      <c r="BM663" s="175">
        <f>IF($R663=BJ$17,BK663,0)</f>
        <v>0</v>
      </c>
      <c r="BN663" s="173">
        <v>0</v>
      </c>
      <c r="BO663" s="175">
        <f>100*BN663/$AI663</f>
        <v>0</v>
      </c>
      <c r="BP663" s="173">
        <f>IF(BO663&gt;$AI$8,1,0)</f>
        <v>0</v>
      </c>
      <c r="BQ663" s="175">
        <f>IF($R663=BN$17,BO663,0)</f>
        <v>0</v>
      </c>
      <c r="BR663" s="173">
        <v>0</v>
      </c>
      <c r="BS663" s="175">
        <f>100*BR663/$AI663</f>
        <v>0</v>
      </c>
      <c r="BT663" s="173">
        <f>IF(BS663&gt;$AI$8,1,0)</f>
        <v>0</v>
      </c>
      <c r="BU663" s="175">
        <f>IF($R663=BR$17,BS663,0)</f>
        <v>0</v>
      </c>
      <c r="BV663" s="173">
        <v>0</v>
      </c>
      <c r="BW663" s="175">
        <f>100*BV663/$AI663</f>
        <v>0</v>
      </c>
      <c r="BX663" s="173">
        <f>IF(BW663&gt;$AI$8,1,0)</f>
        <v>0</v>
      </c>
      <c r="BY663" s="175">
        <f>IF($R663=BV$17,BW663,0)</f>
        <v>0</v>
      </c>
      <c r="BZ663" s="173">
        <v>0</v>
      </c>
      <c r="CA663" s="175">
        <f>100*BZ663/$AI663</f>
        <v>0</v>
      </c>
      <c r="CB663" s="173">
        <f>IF(CA663&gt;$AI$8,1,0)</f>
        <v>0</v>
      </c>
      <c r="CC663" s="175">
        <f>IF($R663=BZ$17,CA663,0)</f>
        <v>0</v>
      </c>
      <c r="CD663" s="173">
        <v>0</v>
      </c>
      <c r="CE663" s="175">
        <f>100*CD663/$AI663</f>
        <v>0</v>
      </c>
      <c r="CF663" s="173">
        <f>IF(CE663&gt;$AI$8,1,0)</f>
        <v>0</v>
      </c>
      <c r="CG663" s="175">
        <f>IF($R663=CD$17,CE663,0)</f>
        <v>0</v>
      </c>
      <c r="CH663" s="173">
        <v>0</v>
      </c>
      <c r="CI663" s="175">
        <f>100*CH663/$AI663</f>
        <v>0</v>
      </c>
      <c r="CJ663" s="173">
        <f>IF(CI663&gt;$AI$8,1,0)</f>
        <v>0</v>
      </c>
      <c r="CK663" s="175">
        <f>IF($R663=CH$17,CI663,0)</f>
        <v>0</v>
      </c>
      <c r="CL663" s="173">
        <v>0</v>
      </c>
      <c r="CM663" s="173">
        <v>0</v>
      </c>
      <c r="CN663" s="176"/>
    </row>
    <row r="664" ht="15.75" customHeight="1">
      <c r="A664" t="s" s="179">
        <v>3711</v>
      </c>
      <c r="B664" t="s" s="180">
        <v>197</v>
      </c>
      <c r="C664" t="s" s="180">
        <v>3712</v>
      </c>
      <c r="D664" t="s" s="181">
        <v>200</v>
      </c>
      <c r="E664" t="s" s="188">
        <v>79</v>
      </c>
      <c r="F664" t="s" s="146">
        <v>80</v>
      </c>
      <c r="G664" t="s" s="146">
        <v>2134</v>
      </c>
      <c r="H664" t="s" s="146">
        <v>3713</v>
      </c>
      <c r="I664" t="s" s="146">
        <v>64</v>
      </c>
      <c r="J664" t="s" s="146">
        <v>3714</v>
      </c>
      <c r="K664" t="s" s="183">
        <f>O664</f>
        <v>31</v>
      </c>
      <c r="L664" s="189">
        <f>P664</f>
        <v>56.5871094200392</v>
      </c>
      <c r="M664" t="s" s="146">
        <f>IF(O664="Lab","over","under")</f>
        <v>3307</v>
      </c>
      <c r="N664" s="138"/>
      <c r="O664" t="s" s="184">
        <v>31</v>
      </c>
      <c r="P664" s="147">
        <f>BC664</f>
        <v>56.5871094200392</v>
      </c>
      <c r="Q664" s="145">
        <f>T664+U664+V664</f>
        <v>0</v>
      </c>
      <c r="R664" t="s" s="185">
        <v>28</v>
      </c>
      <c r="S664" s="147">
        <f>AS664</f>
        <v>32.5884930243284</v>
      </c>
      <c r="T664" s="138"/>
      <c r="U664" s="138"/>
      <c r="V664" s="138"/>
      <c r="W664" s="138"/>
      <c r="X664" t="s" s="146">
        <f>IF($A664=Y664,"ok","bad")</f>
        <v>2430</v>
      </c>
      <c r="Y664" t="s" s="146">
        <v>3711</v>
      </c>
      <c r="Z664" t="s" s="146">
        <v>3712</v>
      </c>
      <c r="AA664" t="s" s="186">
        <v>27</v>
      </c>
      <c r="AB664" s="141">
        <f>100*AC664</f>
        <v>4.6074023</v>
      </c>
      <c r="AC664" s="190">
        <v>0.046074023</v>
      </c>
      <c r="AD664" t="s" s="187">
        <v>2365</v>
      </c>
      <c r="AE664" s="141">
        <v>3.0854376</v>
      </c>
      <c r="AF664" s="190">
        <v>0.030854376</v>
      </c>
      <c r="AG664" s="138"/>
      <c r="AH664" s="145">
        <v>62735</v>
      </c>
      <c r="AI664" s="145">
        <v>43365</v>
      </c>
      <c r="AJ664" s="145">
        <v>165</v>
      </c>
      <c r="AK664" s="145">
        <v>10407</v>
      </c>
      <c r="AL664" s="145">
        <v>1998</v>
      </c>
      <c r="AM664" s="148">
        <f>100*AL664/$AI664</f>
        <v>4.60740228294708</v>
      </c>
      <c r="AN664" s="145">
        <f>IF(AM664&gt;$AI$8,1,0)</f>
        <v>0</v>
      </c>
      <c r="AO664" s="148">
        <f>IF($R664=AL$17,AM664,0)</f>
        <v>0</v>
      </c>
      <c r="AP664" s="145">
        <v>14132</v>
      </c>
      <c r="AQ664" s="148">
        <f>100*AP664/$AI664</f>
        <v>32.5884930243284</v>
      </c>
      <c r="AR664" s="145">
        <f>IF(AQ664&gt;$AI$8,1,0)</f>
        <v>0</v>
      </c>
      <c r="AS664" s="148">
        <f>IF($R664=AP$17,AQ664,0)</f>
        <v>32.5884930243284</v>
      </c>
      <c r="AT664" s="145">
        <v>1162</v>
      </c>
      <c r="AU664" s="148">
        <f>100*AT664/$AI664</f>
        <v>2.67958030669895</v>
      </c>
      <c r="AV664" s="145">
        <f>IF(AU664&gt;$AI$8,1,0)</f>
        <v>0</v>
      </c>
      <c r="AW664" s="148">
        <f>IF($R664=AT$17,AU664,0)</f>
        <v>0</v>
      </c>
      <c r="AX664" s="145">
        <v>1338</v>
      </c>
      <c r="AY664" s="148">
        <f>100*AX664/$AI664</f>
        <v>3.08543756485645</v>
      </c>
      <c r="AZ664" s="145">
        <f>IF(AY664&gt;$AI$8,1,0)</f>
        <v>0</v>
      </c>
      <c r="BA664" s="148">
        <f>IF($R664=AX$17,AY664,0)</f>
        <v>0</v>
      </c>
      <c r="BB664" s="145">
        <v>24539</v>
      </c>
      <c r="BC664" s="148">
        <f>100*BB664/$AI664</f>
        <v>56.5871094200392</v>
      </c>
      <c r="BD664" s="145">
        <f>IF(BC664&gt;$AI$8,1,0)</f>
        <v>1</v>
      </c>
      <c r="BE664" s="148">
        <f>IF($R664=BB$17,BC664,0)</f>
        <v>0</v>
      </c>
      <c r="BF664" s="145">
        <v>0</v>
      </c>
      <c r="BG664" s="148">
        <f>100*BF664/$AI664</f>
        <v>0</v>
      </c>
      <c r="BH664" s="145">
        <f>IF(BG664&gt;$AI$8,1,0)</f>
        <v>0</v>
      </c>
      <c r="BI664" s="148">
        <f>IF($R664=BF$17,BG664,0)</f>
        <v>0</v>
      </c>
      <c r="BJ664" s="145">
        <v>0</v>
      </c>
      <c r="BK664" s="148">
        <f>100*BJ664/$AI664</f>
        <v>0</v>
      </c>
      <c r="BL664" s="145">
        <f>IF(BK664&gt;$AI$8,1,0)</f>
        <v>0</v>
      </c>
      <c r="BM664" s="148">
        <f>IF($R664=BJ$17,BK664,0)</f>
        <v>0</v>
      </c>
      <c r="BN664" s="145">
        <v>0</v>
      </c>
      <c r="BO664" s="148">
        <f>100*BN664/$AI664</f>
        <v>0</v>
      </c>
      <c r="BP664" s="145">
        <f>IF(BO664&gt;$AI$8,1,0)</f>
        <v>0</v>
      </c>
      <c r="BQ664" s="148">
        <f>IF($R664=BN$17,BO664,0)</f>
        <v>0</v>
      </c>
      <c r="BR664" s="145">
        <v>0</v>
      </c>
      <c r="BS664" s="148">
        <f>100*BR664/$AI664</f>
        <v>0</v>
      </c>
      <c r="BT664" s="145">
        <f>IF(BS664&gt;$AI$8,1,0)</f>
        <v>0</v>
      </c>
      <c r="BU664" s="148">
        <f>IF($R664=BR$17,BS664,0)</f>
        <v>0</v>
      </c>
      <c r="BV664" s="145">
        <v>0</v>
      </c>
      <c r="BW664" s="148">
        <f>100*BV664/$AI664</f>
        <v>0</v>
      </c>
      <c r="BX664" s="145">
        <f>IF(BW664&gt;$AI$8,1,0)</f>
        <v>0</v>
      </c>
      <c r="BY664" s="148">
        <f>IF($R664=BV$17,BW664,0)</f>
        <v>0</v>
      </c>
      <c r="BZ664" s="145">
        <v>0</v>
      </c>
      <c r="CA664" s="148">
        <f>100*BZ664/$AI664</f>
        <v>0</v>
      </c>
      <c r="CB664" s="145">
        <f>IF(CA664&gt;$AI$8,1,0)</f>
        <v>0</v>
      </c>
      <c r="CC664" s="148">
        <f>IF($R664=BZ$17,CA664,0)</f>
        <v>0</v>
      </c>
      <c r="CD664" s="145">
        <v>0</v>
      </c>
      <c r="CE664" s="148">
        <f>100*CD664/$AI664</f>
        <v>0</v>
      </c>
      <c r="CF664" s="145">
        <f>IF(CE664&gt;$AI$8,1,0)</f>
        <v>0</v>
      </c>
      <c r="CG664" s="148">
        <f>IF($R664=CD$17,CE664,0)</f>
        <v>0</v>
      </c>
      <c r="CH664" s="145">
        <v>0</v>
      </c>
      <c r="CI664" s="148">
        <f>100*CH664/$AI664</f>
        <v>0</v>
      </c>
      <c r="CJ664" s="145">
        <f>IF(CI664&gt;$AI$8,1,0)</f>
        <v>0</v>
      </c>
      <c r="CK664" s="148">
        <f>IF($R664=CH$17,CI664,0)</f>
        <v>0</v>
      </c>
      <c r="CL664" s="145">
        <v>0</v>
      </c>
      <c r="CM664" s="145">
        <v>0</v>
      </c>
      <c r="CN664" s="149"/>
    </row>
    <row r="665" ht="15.75" customHeight="1">
      <c r="A665" t="s" s="179">
        <v>3715</v>
      </c>
      <c r="B665" t="s" s="180">
        <v>256</v>
      </c>
      <c r="C665" t="s" s="180">
        <v>3716</v>
      </c>
      <c r="D665" t="s" s="181">
        <v>259</v>
      </c>
      <c r="E665" t="s" s="182">
        <v>79</v>
      </c>
      <c r="F665" t="s" s="130">
        <v>46</v>
      </c>
      <c r="G665" t="s" s="130">
        <v>374</v>
      </c>
      <c r="H665" t="s" s="130">
        <v>663</v>
      </c>
      <c r="I665" t="s" s="130">
        <v>49</v>
      </c>
      <c r="J665" t="s" s="130">
        <v>56</v>
      </c>
      <c r="K665" t="s" s="183">
        <f>_xlfn.IFS(Q665=0,O665,T665=1,R665,U665=1,AA665)</f>
        <v>27</v>
      </c>
      <c r="L665" s="189">
        <f>_xlfn.IFS(Q665=0,P665,T665=1,S665,U665=1,AB665)</f>
        <v>41.8849459270529</v>
      </c>
      <c r="M665" t="s" s="130">
        <f>IF(O665="Lab","over","under")</f>
        <v>3307</v>
      </c>
      <c r="N665" s="169"/>
      <c r="O665" t="s" s="184">
        <v>27</v>
      </c>
      <c r="P665" s="210">
        <f>AM665</f>
        <v>41.8849459270529</v>
      </c>
      <c r="Q665" s="173">
        <f>T665+U665+V665</f>
        <v>0</v>
      </c>
      <c r="R665" t="s" s="185">
        <v>28</v>
      </c>
      <c r="S665" s="131">
        <f>AS665</f>
        <v>37.4871499650479</v>
      </c>
      <c r="T665" s="169"/>
      <c r="U665" s="169"/>
      <c r="V665" s="169"/>
      <c r="W665" s="169"/>
      <c r="X665" t="s" s="130">
        <f>IF($A665=Y665,"ok","bad")</f>
        <v>2430</v>
      </c>
      <c r="Y665" t="s" s="130">
        <v>3715</v>
      </c>
      <c r="Z665" t="s" s="130">
        <v>3716</v>
      </c>
      <c r="AA665" t="s" s="186">
        <v>2365</v>
      </c>
      <c r="AB665" s="125">
        <f>100*AC665</f>
        <v>14.0486862</v>
      </c>
      <c r="AC665" s="191">
        <v>0.140486862</v>
      </c>
      <c r="AD665" t="s" s="187">
        <v>31</v>
      </c>
      <c r="AE665" s="125">
        <v>3.0367203</v>
      </c>
      <c r="AF665" s="191">
        <v>0.030367203</v>
      </c>
      <c r="AG665" s="169"/>
      <c r="AH665" s="173">
        <v>71868</v>
      </c>
      <c r="AI665" s="173">
        <v>48638</v>
      </c>
      <c r="AJ665" s="173">
        <v>114</v>
      </c>
      <c r="AK665" s="173">
        <v>2139</v>
      </c>
      <c r="AL665" s="173">
        <v>20372</v>
      </c>
      <c r="AM665" s="175">
        <f>100*AL665/$AI665</f>
        <v>41.8849459270529</v>
      </c>
      <c r="AN665" s="173">
        <f>IF(AM665&gt;$AI$8,1,0)</f>
        <v>0</v>
      </c>
      <c r="AO665" s="175">
        <f>IF($R665=AL$17,AM665,0)</f>
        <v>0</v>
      </c>
      <c r="AP665" s="173">
        <v>18233</v>
      </c>
      <c r="AQ665" s="175">
        <f>100*AP665/$AI665</f>
        <v>37.4871499650479</v>
      </c>
      <c r="AR665" s="173">
        <f>IF(AQ665&gt;$AI$8,1,0)</f>
        <v>0</v>
      </c>
      <c r="AS665" s="175">
        <f>IF($R665=AP$17,AQ665,0)</f>
        <v>37.4871499650479</v>
      </c>
      <c r="AT665" s="173">
        <v>1203</v>
      </c>
      <c r="AU665" s="175">
        <f>100*AT665/$AI665</f>
        <v>2.47337472757926</v>
      </c>
      <c r="AV665" s="173">
        <f>IF(AU665&gt;$AI$8,1,0)</f>
        <v>0</v>
      </c>
      <c r="AW665" s="175">
        <f>IF($R665=AT$17,AU665,0)</f>
        <v>0</v>
      </c>
      <c r="AX665" s="173">
        <v>6833</v>
      </c>
      <c r="AY665" s="175">
        <f>100*AX665/$AI665</f>
        <v>14.0486862124265</v>
      </c>
      <c r="AZ665" s="173">
        <f>IF(AY665&gt;$AI$8,1,0)</f>
        <v>0</v>
      </c>
      <c r="BA665" s="175">
        <f>IF($R665=AX$17,AY665,0)</f>
        <v>0</v>
      </c>
      <c r="BB665" s="173">
        <v>1477</v>
      </c>
      <c r="BC665" s="175">
        <f>100*BB665/$AI665</f>
        <v>3.03672025987911</v>
      </c>
      <c r="BD665" s="173">
        <f>IF(BC665&gt;$AI$8,1,0)</f>
        <v>0</v>
      </c>
      <c r="BE665" s="175">
        <f>IF($R665=BB$17,BC665,0)</f>
        <v>0</v>
      </c>
      <c r="BF665" s="173">
        <v>0</v>
      </c>
      <c r="BG665" s="175">
        <f>100*BF665/$AI665</f>
        <v>0</v>
      </c>
      <c r="BH665" s="173">
        <f>IF(BG665&gt;$AI$8,1,0)</f>
        <v>0</v>
      </c>
      <c r="BI665" s="175">
        <f>IF($R665=BF$17,BG665,0)</f>
        <v>0</v>
      </c>
      <c r="BJ665" s="173">
        <v>0</v>
      </c>
      <c r="BK665" s="175">
        <f>100*BJ665/$AI665</f>
        <v>0</v>
      </c>
      <c r="BL665" s="173">
        <f>IF(BK665&gt;$AI$8,1,0)</f>
        <v>0</v>
      </c>
      <c r="BM665" s="175">
        <f>IF($R665=BJ$17,BK665,0)</f>
        <v>0</v>
      </c>
      <c r="BN665" s="173">
        <v>0</v>
      </c>
      <c r="BO665" s="175">
        <f>100*BN665/$AI665</f>
        <v>0</v>
      </c>
      <c r="BP665" s="173">
        <f>IF(BO665&gt;$AI$8,1,0)</f>
        <v>0</v>
      </c>
      <c r="BQ665" s="175">
        <f>IF($R665=BN$17,BO665,0)</f>
        <v>0</v>
      </c>
      <c r="BR665" s="173">
        <v>0</v>
      </c>
      <c r="BS665" s="175">
        <f>100*BR665/$AI665</f>
        <v>0</v>
      </c>
      <c r="BT665" s="173">
        <f>IF(BS665&gt;$AI$8,1,0)</f>
        <v>0</v>
      </c>
      <c r="BU665" s="175">
        <f>IF($R665=BR$17,BS665,0)</f>
        <v>0</v>
      </c>
      <c r="BV665" s="173">
        <v>0</v>
      </c>
      <c r="BW665" s="175">
        <f>100*BV665/$AI665</f>
        <v>0</v>
      </c>
      <c r="BX665" s="173">
        <f>IF(BW665&gt;$AI$8,1,0)</f>
        <v>0</v>
      </c>
      <c r="BY665" s="175">
        <f>IF($R665=BV$17,BW665,0)</f>
        <v>0</v>
      </c>
      <c r="BZ665" s="173">
        <v>0</v>
      </c>
      <c r="CA665" s="175">
        <f>100*BZ665/$AI665</f>
        <v>0</v>
      </c>
      <c r="CB665" s="173">
        <f>IF(CA665&gt;$AI$8,1,0)</f>
        <v>0</v>
      </c>
      <c r="CC665" s="175">
        <f>IF($R665=BZ$17,CA665,0)</f>
        <v>0</v>
      </c>
      <c r="CD665" s="173">
        <v>0</v>
      </c>
      <c r="CE665" s="175">
        <f>100*CD665/$AI665</f>
        <v>0</v>
      </c>
      <c r="CF665" s="173">
        <f>IF(CE665&gt;$AI$8,1,0)</f>
        <v>0</v>
      </c>
      <c r="CG665" s="175">
        <f>IF($R665=CD$17,CE665,0)</f>
        <v>0</v>
      </c>
      <c r="CH665" s="173">
        <v>0</v>
      </c>
      <c r="CI665" s="175">
        <f>100*CH665/$AI665</f>
        <v>0</v>
      </c>
      <c r="CJ665" s="173">
        <f>IF(CI665&gt;$AI$8,1,0)</f>
        <v>0</v>
      </c>
      <c r="CK665" s="175">
        <f>IF($R665=CH$17,CI665,0)</f>
        <v>0</v>
      </c>
      <c r="CL665" s="173">
        <v>635</v>
      </c>
      <c r="CM665" s="173">
        <v>0</v>
      </c>
      <c r="CN665" s="176"/>
    </row>
    <row r="666" ht="15.75" customHeight="1">
      <c r="A666" t="s" s="179">
        <v>3717</v>
      </c>
      <c r="B666" t="s" s="180">
        <v>228</v>
      </c>
      <c r="C666" t="s" s="180">
        <v>1549</v>
      </c>
      <c r="D666" t="s" s="181">
        <v>230</v>
      </c>
      <c r="E666" t="s" s="188">
        <v>230</v>
      </c>
      <c r="F666" t="s" s="146">
        <v>46</v>
      </c>
      <c r="G666" t="s" s="146">
        <v>428</v>
      </c>
      <c r="H666" t="s" s="146">
        <v>3718</v>
      </c>
      <c r="I666" t="s" s="146">
        <v>49</v>
      </c>
      <c r="J666" t="s" s="146">
        <v>3719</v>
      </c>
      <c r="K666" t="s" s="183">
        <f>_xlfn.IFS(Q666=0,O666,T666=1,R666,U666=1,AA666)</f>
        <v>217</v>
      </c>
      <c r="L666" s="189">
        <f>_xlfn.IFS(Q666=0,P666,T666=1,S666,U666=1,AB666)</f>
        <v>48.3023836</v>
      </c>
      <c r="M666" t="s" s="146">
        <f>IF(O666="Lab","over","under")</f>
        <v>3307</v>
      </c>
      <c r="N666" s="138"/>
      <c r="O666" t="s" s="305">
        <v>217</v>
      </c>
      <c r="P666" s="211">
        <f>100*0.483023836</f>
        <v>48.3023836</v>
      </c>
      <c r="Q666" s="307">
        <f>T666+U666+V666</f>
        <v>0</v>
      </c>
      <c r="R666" t="s" s="185">
        <v>2390</v>
      </c>
      <c r="S666" s="147">
        <f>CE666</f>
        <v>31.430155210643</v>
      </c>
      <c r="T666" s="138"/>
      <c r="U666" s="138"/>
      <c r="V666" s="138"/>
      <c r="W666" s="138"/>
      <c r="X666" t="s" s="146">
        <f>IF($A666=Y666,"ok","bad")</f>
        <v>2430</v>
      </c>
      <c r="Y666" t="s" s="146">
        <v>3717</v>
      </c>
      <c r="Z666" t="s" s="146">
        <v>1549</v>
      </c>
      <c r="AA666" t="s" s="186">
        <v>37</v>
      </c>
      <c r="AB666" s="141">
        <f>100*AC666</f>
        <v>15.5995935</v>
      </c>
      <c r="AC666" s="190">
        <v>0.155995935</v>
      </c>
      <c r="AD666" t="s" s="187">
        <v>31</v>
      </c>
      <c r="AE666" s="141">
        <v>2.8801737</v>
      </c>
      <c r="AF666" s="190">
        <v>0.028801737</v>
      </c>
      <c r="AG666" s="138"/>
      <c r="AH666" s="145">
        <v>73885</v>
      </c>
      <c r="AI666" s="145">
        <v>43296</v>
      </c>
      <c r="AJ666" s="145">
        <v>168</v>
      </c>
      <c r="AK666" s="145">
        <v>7305</v>
      </c>
      <c r="AL666" s="145">
        <v>0</v>
      </c>
      <c r="AM666" s="148">
        <f>100*AL666/$AI666</f>
        <v>0</v>
      </c>
      <c r="AN666" s="145">
        <f>IF(AM666&gt;$AI$8,1,0)</f>
        <v>0</v>
      </c>
      <c r="AO666" s="148">
        <f>IF($R666=AL$17,AM666,0)</f>
        <v>0</v>
      </c>
      <c r="AP666" s="145">
        <v>0</v>
      </c>
      <c r="AQ666" s="148">
        <f>100*AP666/$AI666</f>
        <v>0</v>
      </c>
      <c r="AR666" s="145">
        <f>IF(AQ666&gt;$AI$8,1,0)</f>
        <v>0</v>
      </c>
      <c r="AS666" s="148">
        <f>IF($R666=AP$17,AQ666,0)</f>
        <v>0</v>
      </c>
      <c r="AT666" s="145">
        <v>0</v>
      </c>
      <c r="AU666" s="148">
        <f>100*AT666/$AI666</f>
        <v>0</v>
      </c>
      <c r="AV666" s="145">
        <f>IF(AU666&gt;$AI$8,1,0)</f>
        <v>0</v>
      </c>
      <c r="AW666" s="148">
        <f>IF($R666=AT$17,AU666,0)</f>
        <v>0</v>
      </c>
      <c r="AX666" s="145">
        <v>0</v>
      </c>
      <c r="AY666" s="148">
        <f>100*AX666/$AI666</f>
        <v>0</v>
      </c>
      <c r="AZ666" s="145">
        <f>IF(AY666&gt;$AI$8,1,0)</f>
        <v>0</v>
      </c>
      <c r="BA666" s="148">
        <f>IF($R666=AX$17,AY666,0)</f>
        <v>0</v>
      </c>
      <c r="BB666" s="145">
        <v>1247</v>
      </c>
      <c r="BC666" s="148">
        <f>100*BB666/$AI666</f>
        <v>2.88017368810052</v>
      </c>
      <c r="BD666" s="145">
        <f>IF(BC666&gt;$AI$8,1,0)</f>
        <v>0</v>
      </c>
      <c r="BE666" s="148">
        <f>IF($R666=BB$17,BC666,0)</f>
        <v>0</v>
      </c>
      <c r="BF666" s="145">
        <v>0</v>
      </c>
      <c r="BG666" s="148">
        <f>100*BF666/$AI666</f>
        <v>0</v>
      </c>
      <c r="BH666" s="145">
        <f>IF(BG666&gt;$AI$8,1,0)</f>
        <v>0</v>
      </c>
      <c r="BI666" s="148">
        <f>IF($R666=BF$17,BG666,0)</f>
        <v>0</v>
      </c>
      <c r="BJ666" s="145">
        <v>0</v>
      </c>
      <c r="BK666" s="148">
        <f>100*BJ666/$AI666</f>
        <v>0</v>
      </c>
      <c r="BL666" s="145">
        <f>IF(BK666&gt;$AI$8,1,0)</f>
        <v>0</v>
      </c>
      <c r="BM666" s="148">
        <f>IF($R666=BJ$17,BK666,0)</f>
        <v>0</v>
      </c>
      <c r="BN666" s="145">
        <v>0</v>
      </c>
      <c r="BO666" s="148">
        <f>100*BN666/$AI666</f>
        <v>0</v>
      </c>
      <c r="BP666" s="145">
        <f>IF(BO666&gt;$AI$8,1,0)</f>
        <v>0</v>
      </c>
      <c r="BQ666" s="148">
        <f>IF($R666=BN$17,BO666,0)</f>
        <v>0</v>
      </c>
      <c r="BR666" s="145">
        <v>0</v>
      </c>
      <c r="BS666" s="148">
        <f>100*BR666/$AI666</f>
        <v>0</v>
      </c>
      <c r="BT666" s="145">
        <f>IF(BS666&gt;$AI$8,1,0)</f>
        <v>0</v>
      </c>
      <c r="BU666" s="148">
        <f>IF($R666=BR$17,BS666,0)</f>
        <v>0</v>
      </c>
      <c r="BV666" s="145">
        <v>657</v>
      </c>
      <c r="BW666" s="148">
        <f>100*BV666/$AI666</f>
        <v>1.51746119733925</v>
      </c>
      <c r="BX666" s="145">
        <f>IF(BW666&gt;$AI$8,1,0)</f>
        <v>0</v>
      </c>
      <c r="BY666" s="148">
        <f>IF($R666=BV$17,BW666,0)</f>
        <v>0</v>
      </c>
      <c r="BZ666" s="145">
        <v>6754</v>
      </c>
      <c r="CA666" s="148">
        <f>100*BZ666/$AI666</f>
        <v>15.599593495935</v>
      </c>
      <c r="CB666" s="145">
        <f>IF(CA666&gt;$AI$8,1,0)</f>
        <v>0</v>
      </c>
      <c r="CC666" s="148">
        <f>IF($R666=BZ$17,CA666,0)</f>
        <v>0</v>
      </c>
      <c r="CD666" s="145">
        <v>13608</v>
      </c>
      <c r="CE666" s="148">
        <f>100*CD666/$AI666</f>
        <v>31.430155210643</v>
      </c>
      <c r="CF666" s="145">
        <f>IF(CE666&gt;$AI$8,1,0)</f>
        <v>0</v>
      </c>
      <c r="CG666" s="148">
        <f>IF($R666=CD$17,CE666,0)</f>
        <v>31.430155210643</v>
      </c>
      <c r="CH666" s="145">
        <v>0</v>
      </c>
      <c r="CI666" s="148">
        <f>100*CH666/$AI666</f>
        <v>0</v>
      </c>
      <c r="CJ666" s="145">
        <f>IF(CI666&gt;$AI$8,1,0)</f>
        <v>0</v>
      </c>
      <c r="CK666" s="148">
        <f>IF($R666=CH$17,CI666,0)</f>
        <v>0</v>
      </c>
      <c r="CL666" s="145">
        <v>0</v>
      </c>
      <c r="CM666" s="145">
        <v>0</v>
      </c>
      <c r="CN666" s="149"/>
    </row>
    <row r="667" ht="15.75" customHeight="1">
      <c r="A667" s="134"/>
      <c r="B667" s="135"/>
      <c r="C667" s="135"/>
      <c r="D667" s="136"/>
      <c r="E667" s="168"/>
      <c r="F667" s="169"/>
      <c r="G667" s="169"/>
      <c r="H667" s="169"/>
      <c r="I667" s="169"/>
      <c r="J667" s="169"/>
      <c r="K667" s="189">
        <f>_xlfn.IFS(Q667=0,O667,T667=1,R667,U667=1,AA667)</f>
        <v>0</v>
      </c>
      <c r="L667" s="189">
        <f>_xlfn.IFS(Q667=0,P667,T667=1,S667,U667=1,AC667)</f>
        <v>0</v>
      </c>
      <c r="M667" s="169"/>
      <c r="N667" s="169"/>
      <c r="O667" s="140"/>
      <c r="P667" s="308"/>
      <c r="Q667" s="169"/>
      <c r="R667" s="142"/>
      <c r="S667" s="125"/>
      <c r="T667" s="169"/>
      <c r="U667" s="169"/>
      <c r="V667" s="169"/>
      <c r="W667" s="169"/>
      <c r="X667" s="169"/>
      <c r="Y667" s="169"/>
      <c r="Z667" s="169"/>
      <c r="AA667" s="143"/>
      <c r="AB667" s="125">
        <f>100*AC667</f>
        <v>0</v>
      </c>
      <c r="AC667" s="128"/>
      <c r="AD667" s="129"/>
      <c r="AE667" s="173"/>
      <c r="AF667" s="128"/>
      <c r="AG667" s="169"/>
      <c r="AH667" s="173"/>
      <c r="AI667" s="173"/>
      <c r="AJ667" s="173"/>
      <c r="AK667" s="173"/>
      <c r="AL667" s="173"/>
      <c r="AM667" s="169"/>
      <c r="AN667" s="169"/>
      <c r="AO667" s="169"/>
      <c r="AP667" s="173"/>
      <c r="AQ667" s="169"/>
      <c r="AR667" s="169"/>
      <c r="AS667" s="169"/>
      <c r="AT667" s="173"/>
      <c r="AU667" s="169"/>
      <c r="AV667" s="169"/>
      <c r="AW667" s="169"/>
      <c r="AX667" s="173"/>
      <c r="AY667" s="169"/>
      <c r="AZ667" s="169"/>
      <c r="BA667" s="169"/>
      <c r="BB667" s="173"/>
      <c r="BC667" s="169"/>
      <c r="BD667" s="169"/>
      <c r="BE667" s="169"/>
      <c r="BF667" s="173"/>
      <c r="BG667" s="169"/>
      <c r="BH667" s="169"/>
      <c r="BI667" s="169"/>
      <c r="BJ667" s="173"/>
      <c r="BK667" s="169"/>
      <c r="BL667" s="169"/>
      <c r="BM667" s="169"/>
      <c r="BN667" s="173"/>
      <c r="BO667" s="169"/>
      <c r="BP667" s="169"/>
      <c r="BQ667" s="169"/>
      <c r="BR667" s="173"/>
      <c r="BS667" s="169"/>
      <c r="BT667" s="169"/>
      <c r="BU667" s="169"/>
      <c r="BV667" s="173"/>
      <c r="BW667" s="169"/>
      <c r="BX667" s="169"/>
      <c r="BY667" s="169"/>
      <c r="BZ667" s="173"/>
      <c r="CA667" s="169"/>
      <c r="CB667" s="169"/>
      <c r="CC667" s="169"/>
      <c r="CD667" s="173"/>
      <c r="CE667" s="169"/>
      <c r="CF667" s="169"/>
      <c r="CG667" s="169"/>
      <c r="CH667" s="173"/>
      <c r="CI667" s="169"/>
      <c r="CJ667" s="169"/>
      <c r="CK667" s="169"/>
      <c r="CL667" s="169"/>
      <c r="CM667" s="169"/>
      <c r="CN667" s="176"/>
    </row>
    <row r="668" ht="15.75" customHeight="1">
      <c r="A668" s="134"/>
      <c r="B668" s="135"/>
      <c r="C668" s="135"/>
      <c r="D668" s="136"/>
      <c r="E668" s="137"/>
      <c r="F668" s="138"/>
      <c r="G668" s="138"/>
      <c r="H668" s="138"/>
      <c r="I668" s="138"/>
      <c r="J668" s="138"/>
      <c r="K668" s="139"/>
      <c r="L668" s="139"/>
      <c r="M668" s="138"/>
      <c r="N668" s="138"/>
      <c r="O668" s="140"/>
      <c r="P668" s="141"/>
      <c r="Q668" s="138"/>
      <c r="R668" s="142"/>
      <c r="S668" s="141"/>
      <c r="T668" s="138"/>
      <c r="U668" s="138"/>
      <c r="V668" s="138"/>
      <c r="W668" s="138"/>
      <c r="X668" s="138"/>
      <c r="Y668" s="138"/>
      <c r="Z668" s="138"/>
      <c r="AA668" s="143"/>
      <c r="AB668" s="141"/>
      <c r="AC668" s="144"/>
      <c r="AD668" s="129"/>
      <c r="AE668" s="145"/>
      <c r="AF668" s="144"/>
      <c r="AG668" s="138"/>
      <c r="AH668" s="145"/>
      <c r="AI668" s="145"/>
      <c r="AJ668" s="145"/>
      <c r="AK668" s="145"/>
      <c r="AL668" s="145"/>
      <c r="AM668" s="138"/>
      <c r="AN668" s="138"/>
      <c r="AO668" s="138"/>
      <c r="AP668" s="145"/>
      <c r="AQ668" s="138"/>
      <c r="AR668" s="138"/>
      <c r="AS668" s="138"/>
      <c r="AT668" s="145"/>
      <c r="AU668" s="138"/>
      <c r="AV668" s="138"/>
      <c r="AW668" s="138"/>
      <c r="AX668" s="145"/>
      <c r="AY668" s="138"/>
      <c r="AZ668" s="138"/>
      <c r="BA668" s="138"/>
      <c r="BB668" s="145"/>
      <c r="BC668" s="138"/>
      <c r="BD668" s="138"/>
      <c r="BE668" s="138"/>
      <c r="BF668" s="145"/>
      <c r="BG668" s="138"/>
      <c r="BH668" s="138"/>
      <c r="BI668" s="138"/>
      <c r="BJ668" s="145"/>
      <c r="BK668" s="138"/>
      <c r="BL668" s="138"/>
      <c r="BM668" s="138"/>
      <c r="BN668" s="145"/>
      <c r="BO668" s="138"/>
      <c r="BP668" s="138"/>
      <c r="BQ668" s="138"/>
      <c r="BR668" s="145"/>
      <c r="BS668" s="138"/>
      <c r="BT668" s="138"/>
      <c r="BU668" s="138"/>
      <c r="BV668" s="145"/>
      <c r="BW668" s="138"/>
      <c r="BX668" s="138"/>
      <c r="BY668" s="138"/>
      <c r="BZ668" s="145"/>
      <c r="CA668" s="138"/>
      <c r="CB668" s="138"/>
      <c r="CC668" s="138"/>
      <c r="CD668" s="145"/>
      <c r="CE668" s="138"/>
      <c r="CF668" s="138"/>
      <c r="CG668" s="138"/>
      <c r="CH668" s="145"/>
      <c r="CI668" s="138"/>
      <c r="CJ668" s="138"/>
      <c r="CK668" s="138"/>
      <c r="CL668" s="138"/>
      <c r="CM668" s="138"/>
      <c r="CN668" s="149"/>
    </row>
    <row r="669" ht="15.75" customHeight="1">
      <c r="A669" s="134"/>
      <c r="B669" s="135"/>
      <c r="C669" s="135"/>
      <c r="D669" s="136"/>
      <c r="E669" s="168"/>
      <c r="F669" s="169"/>
      <c r="G669" s="169"/>
      <c r="H669" s="169"/>
      <c r="I669" s="169"/>
      <c r="J669" s="169"/>
      <c r="K669" s="139"/>
      <c r="L669" s="139"/>
      <c r="M669" s="169"/>
      <c r="N669" s="169"/>
      <c r="O669" s="140"/>
      <c r="P669" s="125"/>
      <c r="Q669" s="169"/>
      <c r="R669" s="142"/>
      <c r="S669" s="125"/>
      <c r="T669" s="169"/>
      <c r="U669" s="169"/>
      <c r="V669" s="169"/>
      <c r="W669" s="169"/>
      <c r="X669" s="169"/>
      <c r="Y669" s="169"/>
      <c r="Z669" s="169"/>
      <c r="AA669" s="143"/>
      <c r="AB669" s="125"/>
      <c r="AC669" s="128"/>
      <c r="AD669" s="129"/>
      <c r="AE669" s="173"/>
      <c r="AF669" s="128"/>
      <c r="AG669" s="169"/>
      <c r="AH669" s="173"/>
      <c r="AI669" s="173"/>
      <c r="AJ669" s="173"/>
      <c r="AK669" s="173"/>
      <c r="AL669" s="173"/>
      <c r="AM669" s="169"/>
      <c r="AN669" s="169"/>
      <c r="AO669" s="169"/>
      <c r="AP669" s="173"/>
      <c r="AQ669" s="169"/>
      <c r="AR669" s="169"/>
      <c r="AS669" s="169"/>
      <c r="AT669" s="173"/>
      <c r="AU669" s="169"/>
      <c r="AV669" s="169"/>
      <c r="AW669" s="169"/>
      <c r="AX669" s="173"/>
      <c r="AY669" s="169"/>
      <c r="AZ669" s="169"/>
      <c r="BA669" s="169"/>
      <c r="BB669" s="173"/>
      <c r="BC669" s="169"/>
      <c r="BD669" s="169"/>
      <c r="BE669" s="169"/>
      <c r="BF669" s="173"/>
      <c r="BG669" s="169"/>
      <c r="BH669" s="169"/>
      <c r="BI669" s="169"/>
      <c r="BJ669" s="173"/>
      <c r="BK669" s="169"/>
      <c r="BL669" s="169"/>
      <c r="BM669" s="169"/>
      <c r="BN669" s="173"/>
      <c r="BO669" s="169"/>
      <c r="BP669" s="169"/>
      <c r="BQ669" s="169"/>
      <c r="BR669" s="173"/>
      <c r="BS669" s="169"/>
      <c r="BT669" s="169"/>
      <c r="BU669" s="169"/>
      <c r="BV669" s="173"/>
      <c r="BW669" s="169"/>
      <c r="BX669" s="169"/>
      <c r="BY669" s="169"/>
      <c r="BZ669" s="173"/>
      <c r="CA669" s="169"/>
      <c r="CB669" s="169"/>
      <c r="CC669" s="169"/>
      <c r="CD669" s="173"/>
      <c r="CE669" s="169"/>
      <c r="CF669" s="169"/>
      <c r="CG669" s="169"/>
      <c r="CH669" s="173"/>
      <c r="CI669" s="169"/>
      <c r="CJ669" s="169"/>
      <c r="CK669" s="169"/>
      <c r="CL669" s="169"/>
      <c r="CM669" s="169"/>
      <c r="CN669" s="176"/>
    </row>
    <row r="670" ht="15.75" customHeight="1">
      <c r="A670" s="134"/>
      <c r="B670" s="135"/>
      <c r="C670" s="135"/>
      <c r="D670" s="136"/>
      <c r="E670" s="137"/>
      <c r="F670" s="138"/>
      <c r="G670" s="138"/>
      <c r="H670" s="138"/>
      <c r="I670" s="138"/>
      <c r="J670" s="138"/>
      <c r="K670" s="139"/>
      <c r="L670" s="139"/>
      <c r="M670" s="138"/>
      <c r="N670" s="138"/>
      <c r="O670" s="140"/>
      <c r="P670" s="141"/>
      <c r="Q670" s="138"/>
      <c r="R670" s="142"/>
      <c r="S670" s="141"/>
      <c r="T670" s="138"/>
      <c r="U670" s="138"/>
      <c r="V670" s="138"/>
      <c r="W670" s="138"/>
      <c r="X670" s="138"/>
      <c r="Y670" s="138"/>
      <c r="Z670" s="138"/>
      <c r="AA670" s="143"/>
      <c r="AB670" s="141"/>
      <c r="AC670" s="144"/>
      <c r="AD670" s="129"/>
      <c r="AE670" s="145"/>
      <c r="AF670" s="144"/>
      <c r="AG670" s="138"/>
      <c r="AH670" s="145"/>
      <c r="AI670" s="145"/>
      <c r="AJ670" s="145"/>
      <c r="AK670" s="145"/>
      <c r="AL670" s="145"/>
      <c r="AM670" s="138"/>
      <c r="AN670" s="138"/>
      <c r="AO670" s="138"/>
      <c r="AP670" s="145"/>
      <c r="AQ670" s="138"/>
      <c r="AR670" s="138"/>
      <c r="AS670" s="138"/>
      <c r="AT670" s="145"/>
      <c r="AU670" s="138"/>
      <c r="AV670" s="138"/>
      <c r="AW670" s="138"/>
      <c r="AX670" s="145"/>
      <c r="AY670" s="138"/>
      <c r="AZ670" s="138"/>
      <c r="BA670" s="138"/>
      <c r="BB670" s="145"/>
      <c r="BC670" s="138"/>
      <c r="BD670" s="138"/>
      <c r="BE670" s="138"/>
      <c r="BF670" s="145"/>
      <c r="BG670" s="138"/>
      <c r="BH670" s="138"/>
      <c r="BI670" s="138"/>
      <c r="BJ670" s="145"/>
      <c r="BK670" s="138"/>
      <c r="BL670" s="138"/>
      <c r="BM670" s="138"/>
      <c r="BN670" s="145"/>
      <c r="BO670" s="138"/>
      <c r="BP670" s="138"/>
      <c r="BQ670" s="138"/>
      <c r="BR670" s="145"/>
      <c r="BS670" s="138"/>
      <c r="BT670" s="138"/>
      <c r="BU670" s="138"/>
      <c r="BV670" s="145"/>
      <c r="BW670" s="138"/>
      <c r="BX670" s="138"/>
      <c r="BY670" s="138"/>
      <c r="BZ670" s="145"/>
      <c r="CA670" s="138"/>
      <c r="CB670" s="138"/>
      <c r="CC670" s="138"/>
      <c r="CD670" s="145"/>
      <c r="CE670" s="138"/>
      <c r="CF670" s="138"/>
      <c r="CG670" s="138"/>
      <c r="CH670" s="145"/>
      <c r="CI670" s="138"/>
      <c r="CJ670" s="138"/>
      <c r="CK670" s="138"/>
      <c r="CL670" s="138"/>
      <c r="CM670" s="138"/>
      <c r="CN670" s="149"/>
    </row>
    <row r="671" ht="15.75" customHeight="1">
      <c r="A671" s="134"/>
      <c r="B671" s="135"/>
      <c r="C671" s="135"/>
      <c r="D671" s="136"/>
      <c r="E671" s="168"/>
      <c r="F671" s="169"/>
      <c r="G671" s="169"/>
      <c r="H671" s="169"/>
      <c r="I671" s="169"/>
      <c r="J671" s="169"/>
      <c r="K671" s="139"/>
      <c r="L671" s="139"/>
      <c r="M671" s="169"/>
      <c r="N671" s="169"/>
      <c r="O671" s="140"/>
      <c r="P671" s="125"/>
      <c r="Q671" s="169"/>
      <c r="R671" s="142"/>
      <c r="S671" s="125"/>
      <c r="T671" s="169"/>
      <c r="U671" s="169"/>
      <c r="V671" s="169"/>
      <c r="W671" s="169"/>
      <c r="X671" s="169"/>
      <c r="Y671" s="169"/>
      <c r="Z671" s="169"/>
      <c r="AA671" s="143"/>
      <c r="AB671" s="125"/>
      <c r="AC671" s="128"/>
      <c r="AD671" s="129"/>
      <c r="AE671" s="173"/>
      <c r="AF671" s="128"/>
      <c r="AG671" s="169"/>
      <c r="AH671" s="173"/>
      <c r="AI671" s="173"/>
      <c r="AJ671" s="173"/>
      <c r="AK671" s="173"/>
      <c r="AL671" s="173"/>
      <c r="AM671" s="169"/>
      <c r="AN671" s="169"/>
      <c r="AO671" s="169"/>
      <c r="AP671" s="173"/>
      <c r="AQ671" s="169"/>
      <c r="AR671" s="169"/>
      <c r="AS671" s="169"/>
      <c r="AT671" s="173"/>
      <c r="AU671" s="169"/>
      <c r="AV671" s="169"/>
      <c r="AW671" s="169"/>
      <c r="AX671" s="173"/>
      <c r="AY671" s="169"/>
      <c r="AZ671" s="169"/>
      <c r="BA671" s="169"/>
      <c r="BB671" s="173"/>
      <c r="BC671" s="169"/>
      <c r="BD671" s="169"/>
      <c r="BE671" s="169"/>
      <c r="BF671" s="173"/>
      <c r="BG671" s="169"/>
      <c r="BH671" s="169"/>
      <c r="BI671" s="169"/>
      <c r="BJ671" s="173"/>
      <c r="BK671" s="169"/>
      <c r="BL671" s="169"/>
      <c r="BM671" s="169"/>
      <c r="BN671" s="173"/>
      <c r="BO671" s="169"/>
      <c r="BP671" s="169"/>
      <c r="BQ671" s="169"/>
      <c r="BR671" s="173"/>
      <c r="BS671" s="169"/>
      <c r="BT671" s="169"/>
      <c r="BU671" s="169"/>
      <c r="BV671" s="173"/>
      <c r="BW671" s="169"/>
      <c r="BX671" s="169"/>
      <c r="BY671" s="169"/>
      <c r="BZ671" s="173"/>
      <c r="CA671" s="169"/>
      <c r="CB671" s="169"/>
      <c r="CC671" s="169"/>
      <c r="CD671" s="173"/>
      <c r="CE671" s="169"/>
      <c r="CF671" s="169"/>
      <c r="CG671" s="169"/>
      <c r="CH671" s="173"/>
      <c r="CI671" s="169"/>
      <c r="CJ671" s="169"/>
      <c r="CK671" s="169"/>
      <c r="CL671" s="169"/>
      <c r="CM671" s="169"/>
      <c r="CN671" s="176"/>
    </row>
    <row r="672" ht="15.75" customHeight="1">
      <c r="A672" s="134"/>
      <c r="B672" s="135"/>
      <c r="C672" s="135"/>
      <c r="D672" s="136"/>
      <c r="E672" s="137"/>
      <c r="F672" s="138"/>
      <c r="G672" s="138"/>
      <c r="H672" s="138"/>
      <c r="I672" s="138"/>
      <c r="J672" s="138"/>
      <c r="K672" s="139"/>
      <c r="L672" s="139"/>
      <c r="M672" s="138"/>
      <c r="N672" s="138"/>
      <c r="O672" s="140"/>
      <c r="P672" s="141"/>
      <c r="Q672" s="138"/>
      <c r="R672" s="142"/>
      <c r="S672" s="141"/>
      <c r="T672" s="138"/>
      <c r="U672" s="138"/>
      <c r="V672" s="138"/>
      <c r="W672" s="138"/>
      <c r="X672" s="138"/>
      <c r="Y672" s="138"/>
      <c r="Z672" s="138"/>
      <c r="AA672" s="143"/>
      <c r="AB672" s="141"/>
      <c r="AC672" s="144"/>
      <c r="AD672" s="129"/>
      <c r="AE672" s="145"/>
      <c r="AF672" s="144"/>
      <c r="AG672" s="138"/>
      <c r="AH672" s="145"/>
      <c r="AI672" s="145"/>
      <c r="AJ672" s="145"/>
      <c r="AK672" s="145"/>
      <c r="AL672" s="145"/>
      <c r="AM672" s="138"/>
      <c r="AN672" s="138"/>
      <c r="AO672" s="138"/>
      <c r="AP672" s="145"/>
      <c r="AQ672" s="138"/>
      <c r="AR672" s="138"/>
      <c r="AS672" s="138"/>
      <c r="AT672" s="145"/>
      <c r="AU672" s="138"/>
      <c r="AV672" s="138"/>
      <c r="AW672" s="138"/>
      <c r="AX672" s="145"/>
      <c r="AY672" s="138"/>
      <c r="AZ672" s="138"/>
      <c r="BA672" s="138"/>
      <c r="BB672" s="145"/>
      <c r="BC672" s="138"/>
      <c r="BD672" s="138"/>
      <c r="BE672" s="138"/>
      <c r="BF672" s="145"/>
      <c r="BG672" s="138"/>
      <c r="BH672" s="138"/>
      <c r="BI672" s="138"/>
      <c r="BJ672" s="145"/>
      <c r="BK672" s="138"/>
      <c r="BL672" s="138"/>
      <c r="BM672" s="138"/>
      <c r="BN672" s="145"/>
      <c r="BO672" s="138"/>
      <c r="BP672" s="138"/>
      <c r="BQ672" s="138"/>
      <c r="BR672" s="145"/>
      <c r="BS672" s="138"/>
      <c r="BT672" s="138"/>
      <c r="BU672" s="138"/>
      <c r="BV672" s="145"/>
      <c r="BW672" s="138"/>
      <c r="BX672" s="138"/>
      <c r="BY672" s="138"/>
      <c r="BZ672" s="145"/>
      <c r="CA672" s="138"/>
      <c r="CB672" s="138"/>
      <c r="CC672" s="138"/>
      <c r="CD672" s="145"/>
      <c r="CE672" s="138"/>
      <c r="CF672" s="138"/>
      <c r="CG672" s="138"/>
      <c r="CH672" s="145"/>
      <c r="CI672" s="138"/>
      <c r="CJ672" s="138"/>
      <c r="CK672" s="138"/>
      <c r="CL672" s="138"/>
      <c r="CM672" s="138"/>
      <c r="CN672" s="149"/>
    </row>
    <row r="673" ht="15.75" customHeight="1">
      <c r="A673" t="s" s="179">
        <v>3720</v>
      </c>
      <c r="B673" t="s" s="180">
        <v>90</v>
      </c>
      <c r="C673" t="s" s="180">
        <v>2337</v>
      </c>
      <c r="D673" t="s" s="181">
        <v>93</v>
      </c>
      <c r="E673" t="s" s="182">
        <v>79</v>
      </c>
      <c r="F673" t="s" s="130">
        <v>46</v>
      </c>
      <c r="G673" t="s" s="130">
        <v>2338</v>
      </c>
      <c r="H673" t="s" s="130">
        <v>2339</v>
      </c>
      <c r="I673" t="s" s="130">
        <v>49</v>
      </c>
      <c r="J673" t="s" s="130">
        <v>3721</v>
      </c>
      <c r="K673" s="139"/>
      <c r="L673" s="139"/>
      <c r="M673" s="169"/>
      <c r="N673" s="169"/>
      <c r="O673" t="s" s="184">
        <v>2341</v>
      </c>
      <c r="P673" s="125"/>
      <c r="Q673" s="169"/>
      <c r="R673" t="s" s="185">
        <v>31</v>
      </c>
      <c r="S673" s="125"/>
      <c r="T673" s="169"/>
      <c r="U673" s="169"/>
      <c r="V673" s="169"/>
      <c r="W673" s="169"/>
      <c r="X673" s="169"/>
      <c r="Y673" s="169"/>
      <c r="Z673" s="169"/>
      <c r="AA673" s="143"/>
      <c r="AB673" s="125"/>
      <c r="AC673" s="128"/>
      <c r="AD673" s="129"/>
      <c r="AE673" s="173"/>
      <c r="AF673" s="128"/>
      <c r="AG673" s="169"/>
      <c r="AH673" s="173">
        <v>74801</v>
      </c>
      <c r="AI673" s="173">
        <v>33964</v>
      </c>
      <c r="AJ673" s="173">
        <v>1198</v>
      </c>
      <c r="AK673" s="173">
        <v>20575</v>
      </c>
      <c r="AL673" s="173">
        <v>0</v>
      </c>
      <c r="AM673" s="169"/>
      <c r="AN673" s="169"/>
      <c r="AO673" s="169"/>
      <c r="AP673" s="173">
        <v>0</v>
      </c>
      <c r="AQ673" s="169"/>
      <c r="AR673" s="169"/>
      <c r="AS673" s="169"/>
      <c r="AT673" s="173">
        <v>0</v>
      </c>
      <c r="AU673" s="169"/>
      <c r="AV673" s="169"/>
      <c r="AW673" s="169"/>
      <c r="AX673" s="173">
        <v>0</v>
      </c>
      <c r="AY673" s="169"/>
      <c r="AZ673" s="169"/>
      <c r="BA673" s="169"/>
      <c r="BB673" s="173">
        <v>4663</v>
      </c>
      <c r="BC673" s="169"/>
      <c r="BD673" s="169"/>
      <c r="BE673" s="169"/>
      <c r="BF673" s="173">
        <v>0</v>
      </c>
      <c r="BG673" s="169"/>
      <c r="BH673" s="169"/>
      <c r="BI673" s="169"/>
      <c r="BJ673" s="173">
        <v>0</v>
      </c>
      <c r="BK673" s="169"/>
      <c r="BL673" s="169"/>
      <c r="BM673" s="169"/>
      <c r="BN673" s="173">
        <v>0</v>
      </c>
      <c r="BO673" s="169"/>
      <c r="BP673" s="169"/>
      <c r="BQ673" s="169"/>
      <c r="BR673" s="173">
        <v>0</v>
      </c>
      <c r="BS673" s="169"/>
      <c r="BT673" s="169"/>
      <c r="BU673" s="169"/>
      <c r="BV673" s="173">
        <v>0</v>
      </c>
      <c r="BW673" s="169"/>
      <c r="BX673" s="169"/>
      <c r="BY673" s="169"/>
      <c r="BZ673" s="173">
        <v>0</v>
      </c>
      <c r="CA673" s="169"/>
      <c r="CB673" s="169"/>
      <c r="CC673" s="169"/>
      <c r="CD673" s="173">
        <v>0</v>
      </c>
      <c r="CE673" s="169"/>
      <c r="CF673" s="169"/>
      <c r="CG673" s="169"/>
      <c r="CH673" s="173">
        <v>0</v>
      </c>
      <c r="CI673" s="169"/>
      <c r="CJ673" s="169"/>
      <c r="CK673" s="169"/>
      <c r="CL673" s="169"/>
      <c r="CM673" s="169"/>
      <c r="CN673" s="176"/>
    </row>
    <row r="674" ht="15.75" customHeight="1">
      <c r="A674" s="134"/>
      <c r="B674" s="135"/>
      <c r="C674" s="135"/>
      <c r="D674" s="136"/>
      <c r="E674" s="137"/>
      <c r="F674" s="138"/>
      <c r="G674" s="138"/>
      <c r="H674" s="138"/>
      <c r="I674" s="138"/>
      <c r="J674" s="138"/>
      <c r="K674" s="139"/>
      <c r="L674" s="139"/>
      <c r="M674" s="138"/>
      <c r="N674" s="138"/>
      <c r="O674" s="140"/>
      <c r="P674" s="141"/>
      <c r="Q674" s="138"/>
      <c r="R674" s="142"/>
      <c r="S674" s="141"/>
      <c r="T674" s="138"/>
      <c r="U674" s="138"/>
      <c r="V674" s="138"/>
      <c r="W674" s="138"/>
      <c r="X674" s="138"/>
      <c r="Y674" s="138"/>
      <c r="Z674" s="138"/>
      <c r="AA674" s="143"/>
      <c r="AB674" s="141"/>
      <c r="AC674" s="144"/>
      <c r="AD674" s="129"/>
      <c r="AE674" s="145"/>
      <c r="AF674" s="144"/>
      <c r="AG674" s="138"/>
      <c r="AH674" s="145"/>
      <c r="AI674" s="145"/>
      <c r="AJ674" s="145"/>
      <c r="AK674" s="145"/>
      <c r="AL674" s="145"/>
      <c r="AM674" s="138"/>
      <c r="AN674" s="138"/>
      <c r="AO674" s="138"/>
      <c r="AP674" s="145"/>
      <c r="AQ674" s="138"/>
      <c r="AR674" s="138"/>
      <c r="AS674" s="138"/>
      <c r="AT674" s="145"/>
      <c r="AU674" s="138"/>
      <c r="AV674" s="138"/>
      <c r="AW674" s="138"/>
      <c r="AX674" s="145"/>
      <c r="AY674" s="138"/>
      <c r="AZ674" s="138"/>
      <c r="BA674" s="138"/>
      <c r="BB674" s="145"/>
      <c r="BC674" s="138"/>
      <c r="BD674" s="138"/>
      <c r="BE674" s="138"/>
      <c r="BF674" s="138"/>
      <c r="BG674" s="138"/>
      <c r="BH674" s="138"/>
      <c r="BI674" s="138"/>
      <c r="BJ674" s="138"/>
      <c r="BK674" s="138"/>
      <c r="BL674" s="138"/>
      <c r="BM674" s="138"/>
      <c r="BN674" s="138"/>
      <c r="BO674" s="138"/>
      <c r="BP674" s="138"/>
      <c r="BQ674" s="138"/>
      <c r="BR674" s="138"/>
      <c r="BS674" s="138"/>
      <c r="BT674" s="138"/>
      <c r="BU674" s="138"/>
      <c r="BV674" s="138"/>
      <c r="BW674" s="138"/>
      <c r="BX674" s="138"/>
      <c r="BY674" s="138"/>
      <c r="BZ674" s="138"/>
      <c r="CA674" s="138"/>
      <c r="CB674" s="138"/>
      <c r="CC674" s="138"/>
      <c r="CD674" s="138"/>
      <c r="CE674" s="138"/>
      <c r="CF674" s="138"/>
      <c r="CG674" s="138"/>
      <c r="CH674" s="138"/>
      <c r="CI674" s="138"/>
      <c r="CJ674" s="138"/>
      <c r="CK674" s="138"/>
      <c r="CL674" s="138"/>
      <c r="CM674" s="138"/>
      <c r="CN674" s="149"/>
    </row>
    <row r="675" ht="15.75" customHeight="1">
      <c r="A675" s="134"/>
      <c r="B675" s="135"/>
      <c r="C675" s="135"/>
      <c r="D675" s="136"/>
      <c r="E675" s="168"/>
      <c r="F675" s="169"/>
      <c r="G675" s="169"/>
      <c r="H675" s="169"/>
      <c r="I675" s="169"/>
      <c r="J675" s="169"/>
      <c r="K675" s="139"/>
      <c r="L675" s="139"/>
      <c r="M675" s="169"/>
      <c r="N675" s="169"/>
      <c r="O675" s="140"/>
      <c r="P675" s="125"/>
      <c r="Q675" s="169"/>
      <c r="R675" s="142"/>
      <c r="S675" s="125"/>
      <c r="T675" s="169"/>
      <c r="U675" s="169"/>
      <c r="V675" s="169"/>
      <c r="W675" s="169"/>
      <c r="X675" s="169"/>
      <c r="Y675" s="169"/>
      <c r="Z675" s="169"/>
      <c r="AA675" s="143"/>
      <c r="AB675" s="125"/>
      <c r="AC675" s="128"/>
      <c r="AD675" s="129"/>
      <c r="AE675" s="173"/>
      <c r="AF675" s="128"/>
      <c r="AG675" s="169"/>
      <c r="AH675" s="173"/>
      <c r="AI675" s="173"/>
      <c r="AJ675" s="173"/>
      <c r="AK675" s="173"/>
      <c r="AL675" s="173"/>
      <c r="AM675" s="169"/>
      <c r="AN675" s="169"/>
      <c r="AO675" s="169"/>
      <c r="AP675" s="173"/>
      <c r="AQ675" s="169"/>
      <c r="AR675" s="169"/>
      <c r="AS675" s="169"/>
      <c r="AT675" s="173"/>
      <c r="AU675" s="169"/>
      <c r="AV675" s="169"/>
      <c r="AW675" s="169"/>
      <c r="AX675" s="173"/>
      <c r="AY675" s="169"/>
      <c r="AZ675" s="169"/>
      <c r="BA675" s="169"/>
      <c r="BB675" s="173"/>
      <c r="BC675" s="169"/>
      <c r="BD675" s="169"/>
      <c r="BE675" s="169"/>
      <c r="BF675" s="169"/>
      <c r="BG675" s="169"/>
      <c r="BH675" s="169"/>
      <c r="BI675" s="169"/>
      <c r="BJ675" s="169"/>
      <c r="BK675" s="169"/>
      <c r="BL675" s="169"/>
      <c r="BM675" s="169"/>
      <c r="BN675" s="169"/>
      <c r="BO675" s="169"/>
      <c r="BP675" s="169"/>
      <c r="BQ675" s="169"/>
      <c r="BR675" s="169"/>
      <c r="BS675" s="169"/>
      <c r="BT675" s="169"/>
      <c r="BU675" s="169"/>
      <c r="BV675" s="169"/>
      <c r="BW675" s="169"/>
      <c r="BX675" s="169"/>
      <c r="BY675" s="169"/>
      <c r="BZ675" s="169"/>
      <c r="CA675" s="169"/>
      <c r="CB675" s="169"/>
      <c r="CC675" s="169"/>
      <c r="CD675" s="169"/>
      <c r="CE675" s="169"/>
      <c r="CF675" s="169"/>
      <c r="CG675" s="169"/>
      <c r="CH675" s="169"/>
      <c r="CI675" s="169"/>
      <c r="CJ675" s="169"/>
      <c r="CK675" s="169"/>
      <c r="CL675" s="169"/>
      <c r="CM675" s="169"/>
      <c r="CN675" s="176"/>
    </row>
    <row r="676" ht="15.75" customHeight="1">
      <c r="A676" s="134"/>
      <c r="B676" s="135"/>
      <c r="C676" s="135"/>
      <c r="D676" s="136"/>
      <c r="E676" s="137"/>
      <c r="F676" s="138"/>
      <c r="G676" s="138"/>
      <c r="H676" s="138"/>
      <c r="I676" s="138"/>
      <c r="J676" s="138"/>
      <c r="K676" s="139"/>
      <c r="L676" s="139"/>
      <c r="M676" s="138"/>
      <c r="N676" s="138"/>
      <c r="O676" s="140"/>
      <c r="P676" s="141"/>
      <c r="Q676" s="138"/>
      <c r="R676" s="142"/>
      <c r="S676" s="141"/>
      <c r="T676" s="138"/>
      <c r="U676" s="138"/>
      <c r="V676" s="138"/>
      <c r="W676" s="138"/>
      <c r="X676" s="138"/>
      <c r="Y676" s="138"/>
      <c r="Z676" s="138"/>
      <c r="AA676" s="143"/>
      <c r="AB676" s="141"/>
      <c r="AC676" s="144"/>
      <c r="AD676" s="129"/>
      <c r="AE676" s="145"/>
      <c r="AF676" s="144"/>
      <c r="AG676" s="138"/>
      <c r="AH676" s="145">
        <v>64431</v>
      </c>
      <c r="AI676" s="138"/>
      <c r="AJ676" s="138"/>
      <c r="AK676" s="138"/>
      <c r="AL676" s="138"/>
      <c r="AM676" s="138"/>
      <c r="AN676" s="138"/>
      <c r="AO676" s="138"/>
      <c r="AP676" s="145"/>
      <c r="AQ676" s="138"/>
      <c r="AR676" s="138"/>
      <c r="AS676" s="138"/>
      <c r="AT676" s="145"/>
      <c r="AU676" s="138"/>
      <c r="AV676" s="138"/>
      <c r="AW676" s="138"/>
      <c r="AX676" s="145"/>
      <c r="AY676" s="138"/>
      <c r="AZ676" s="138"/>
      <c r="BA676" s="138"/>
      <c r="BB676" s="138"/>
      <c r="BC676" s="138"/>
      <c r="BD676" s="138"/>
      <c r="BE676" s="138"/>
      <c r="BF676" s="138"/>
      <c r="BG676" s="138"/>
      <c r="BH676" s="138"/>
      <c r="BI676" s="138"/>
      <c r="BJ676" s="138"/>
      <c r="BK676" s="138"/>
      <c r="BL676" s="138"/>
      <c r="BM676" s="138"/>
      <c r="BN676" s="138"/>
      <c r="BO676" s="138"/>
      <c r="BP676" s="138"/>
      <c r="BQ676" s="138"/>
      <c r="BR676" s="138"/>
      <c r="BS676" s="138"/>
      <c r="BT676" s="138"/>
      <c r="BU676" s="138"/>
      <c r="BV676" s="138"/>
      <c r="BW676" s="138"/>
      <c r="BX676" s="138"/>
      <c r="BY676" s="138"/>
      <c r="BZ676" s="138"/>
      <c r="CA676" s="138"/>
      <c r="CB676" s="138"/>
      <c r="CC676" s="138"/>
      <c r="CD676" s="138"/>
      <c r="CE676" s="138"/>
      <c r="CF676" s="138"/>
      <c r="CG676" s="138"/>
      <c r="CH676" s="138"/>
      <c r="CI676" s="138"/>
      <c r="CJ676" s="138"/>
      <c r="CK676" s="138"/>
      <c r="CL676" s="138"/>
      <c r="CM676" s="138"/>
      <c r="CN676" s="149"/>
    </row>
    <row r="677" ht="15.75" customHeight="1">
      <c r="A677" s="134"/>
      <c r="B677" s="135"/>
      <c r="C677" s="135"/>
      <c r="D677" s="136"/>
      <c r="E677" s="168"/>
      <c r="F677" s="169"/>
      <c r="G677" s="169"/>
      <c r="H677" s="169"/>
      <c r="I677" s="169"/>
      <c r="J677" s="169"/>
      <c r="K677" s="139"/>
      <c r="L677" s="139"/>
      <c r="M677" s="169"/>
      <c r="N677" s="169"/>
      <c r="O677" s="140"/>
      <c r="P677" s="125"/>
      <c r="Q677" s="169"/>
      <c r="R677" s="142"/>
      <c r="S677" s="125"/>
      <c r="T677" s="169"/>
      <c r="U677" s="169"/>
      <c r="V677" s="169"/>
      <c r="W677" s="169"/>
      <c r="X677" s="169"/>
      <c r="Y677" s="169"/>
      <c r="Z677" s="169"/>
      <c r="AA677" s="143"/>
      <c r="AB677" s="125"/>
      <c r="AC677" s="128"/>
      <c r="AD677" s="129"/>
      <c r="AE677" s="173"/>
      <c r="AF677" s="128"/>
      <c r="AG677" s="169"/>
      <c r="AH677" s="173">
        <v>66079</v>
      </c>
      <c r="AI677" s="169"/>
      <c r="AJ677" s="169"/>
      <c r="AK677" s="169"/>
      <c r="AL677" s="169"/>
      <c r="AM677" s="169"/>
      <c r="AN677" s="169"/>
      <c r="AO677" s="169"/>
      <c r="AP677" s="173"/>
      <c r="AQ677" s="169"/>
      <c r="AR677" s="169"/>
      <c r="AS677" s="169"/>
      <c r="AT677" s="169"/>
      <c r="AU677" s="169"/>
      <c r="AV677" s="169"/>
      <c r="AW677" s="169"/>
      <c r="AX677" s="173"/>
      <c r="AY677" s="169"/>
      <c r="AZ677" s="169"/>
      <c r="BA677" s="169"/>
      <c r="BB677" s="169"/>
      <c r="BC677" s="169"/>
      <c r="BD677" s="169"/>
      <c r="BE677" s="169"/>
      <c r="BF677" s="169"/>
      <c r="BG677" s="169"/>
      <c r="BH677" s="169"/>
      <c r="BI677" s="169"/>
      <c r="BJ677" s="169"/>
      <c r="BK677" s="169"/>
      <c r="BL677" s="169"/>
      <c r="BM677" s="169"/>
      <c r="BN677" s="169"/>
      <c r="BO677" s="169"/>
      <c r="BP677" s="169"/>
      <c r="BQ677" s="169"/>
      <c r="BR677" s="169"/>
      <c r="BS677" s="169"/>
      <c r="BT677" s="169"/>
      <c r="BU677" s="169"/>
      <c r="BV677" s="169"/>
      <c r="BW677" s="169"/>
      <c r="BX677" s="169"/>
      <c r="BY677" s="169"/>
      <c r="BZ677" s="169"/>
      <c r="CA677" s="169"/>
      <c r="CB677" s="169"/>
      <c r="CC677" s="169"/>
      <c r="CD677" s="169"/>
      <c r="CE677" s="169"/>
      <c r="CF677" s="169"/>
      <c r="CG677" s="169"/>
      <c r="CH677" s="169"/>
      <c r="CI677" s="169"/>
      <c r="CJ677" s="169"/>
      <c r="CK677" s="169"/>
      <c r="CL677" s="169"/>
      <c r="CM677" s="169"/>
      <c r="CN677" s="176"/>
    </row>
    <row r="678" ht="15.75" customHeight="1">
      <c r="A678" s="134"/>
      <c r="B678" s="135"/>
      <c r="C678" s="135"/>
      <c r="D678" s="136"/>
      <c r="E678" s="137"/>
      <c r="F678" s="138"/>
      <c r="G678" s="138"/>
      <c r="H678" s="138"/>
      <c r="I678" s="138"/>
      <c r="J678" s="138"/>
      <c r="K678" s="139"/>
      <c r="L678" s="139"/>
      <c r="M678" s="138"/>
      <c r="N678" s="138"/>
      <c r="O678" s="140"/>
      <c r="P678" s="141"/>
      <c r="Q678" s="138"/>
      <c r="R678" s="142"/>
      <c r="S678" s="141"/>
      <c r="T678" s="138"/>
      <c r="U678" s="138"/>
      <c r="V678" s="138"/>
      <c r="W678" s="138"/>
      <c r="X678" s="138"/>
      <c r="Y678" s="138"/>
      <c r="Z678" s="138"/>
      <c r="AA678" s="143"/>
      <c r="AB678" s="141"/>
      <c r="AC678" s="144"/>
      <c r="AD678" s="129"/>
      <c r="AE678" s="145"/>
      <c r="AF678" s="144"/>
      <c r="AG678" s="138"/>
      <c r="AH678" s="145">
        <v>84472</v>
      </c>
      <c r="AI678" s="138"/>
      <c r="AJ678" s="138"/>
      <c r="AK678" s="138"/>
      <c r="AL678" s="138"/>
      <c r="AM678" s="138"/>
      <c r="AN678" s="138"/>
      <c r="AO678" s="138"/>
      <c r="AP678" s="138"/>
      <c r="AQ678" s="138"/>
      <c r="AR678" s="138"/>
      <c r="AS678" s="138"/>
      <c r="AT678" s="138"/>
      <c r="AU678" s="138"/>
      <c r="AV678" s="138"/>
      <c r="AW678" s="138"/>
      <c r="AX678" s="145"/>
      <c r="AY678" s="138"/>
      <c r="AZ678" s="138"/>
      <c r="BA678" s="138"/>
      <c r="BB678" s="138"/>
      <c r="BC678" s="138"/>
      <c r="BD678" s="138"/>
      <c r="BE678" s="138"/>
      <c r="BF678" s="138"/>
      <c r="BG678" s="138"/>
      <c r="BH678" s="138"/>
      <c r="BI678" s="138"/>
      <c r="BJ678" s="138"/>
      <c r="BK678" s="138"/>
      <c r="BL678" s="138"/>
      <c r="BM678" s="138"/>
      <c r="BN678" s="138"/>
      <c r="BO678" s="138"/>
      <c r="BP678" s="138"/>
      <c r="BQ678" s="138"/>
      <c r="BR678" s="138"/>
      <c r="BS678" s="138"/>
      <c r="BT678" s="138"/>
      <c r="BU678" s="138"/>
      <c r="BV678" s="138"/>
      <c r="BW678" s="138"/>
      <c r="BX678" s="138"/>
      <c r="BY678" s="138"/>
      <c r="BZ678" s="138"/>
      <c r="CA678" s="138"/>
      <c r="CB678" s="138"/>
      <c r="CC678" s="138"/>
      <c r="CD678" s="138"/>
      <c r="CE678" s="138"/>
      <c r="CF678" s="138"/>
      <c r="CG678" s="138"/>
      <c r="CH678" s="138"/>
      <c r="CI678" s="138"/>
      <c r="CJ678" s="138"/>
      <c r="CK678" s="138"/>
      <c r="CL678" s="138"/>
      <c r="CM678" s="138"/>
      <c r="CN678" s="149"/>
    </row>
    <row r="679" ht="15.75" customHeight="1">
      <c r="A679" s="134"/>
      <c r="B679" s="135"/>
      <c r="C679" s="135"/>
      <c r="D679" s="136"/>
      <c r="E679" s="168"/>
      <c r="F679" s="169"/>
      <c r="G679" s="169"/>
      <c r="H679" s="169"/>
      <c r="I679" s="169"/>
      <c r="J679" s="169"/>
      <c r="K679" s="139"/>
      <c r="L679" s="139"/>
      <c r="M679" s="169"/>
      <c r="N679" s="169"/>
      <c r="O679" s="140"/>
      <c r="P679" s="125"/>
      <c r="Q679" s="169"/>
      <c r="R679" s="142"/>
      <c r="S679" s="125"/>
      <c r="T679" s="169"/>
      <c r="U679" s="169"/>
      <c r="V679" s="169"/>
      <c r="W679" s="169"/>
      <c r="X679" s="169"/>
      <c r="Y679" s="169"/>
      <c r="Z679" s="169"/>
      <c r="AA679" s="143"/>
      <c r="AB679" s="125"/>
      <c r="AC679" s="128"/>
      <c r="AD679" s="129"/>
      <c r="AE679" s="173"/>
      <c r="AF679" s="128"/>
      <c r="AG679" s="169"/>
      <c r="AH679" s="173">
        <v>68473</v>
      </c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  <c r="BA679" s="169"/>
      <c r="BB679" s="169"/>
      <c r="BC679" s="169"/>
      <c r="BD679" s="169"/>
      <c r="BE679" s="169"/>
      <c r="BF679" s="169"/>
      <c r="BG679" s="169"/>
      <c r="BH679" s="169"/>
      <c r="BI679" s="169"/>
      <c r="BJ679" s="169"/>
      <c r="BK679" s="169"/>
      <c r="BL679" s="169"/>
      <c r="BM679" s="169"/>
      <c r="BN679" s="169"/>
      <c r="BO679" s="169"/>
      <c r="BP679" s="169"/>
      <c r="BQ679" s="169"/>
      <c r="BR679" s="169"/>
      <c r="BS679" s="169"/>
      <c r="BT679" s="169"/>
      <c r="BU679" s="169"/>
      <c r="BV679" s="169"/>
      <c r="BW679" s="169"/>
      <c r="BX679" s="169"/>
      <c r="BY679" s="169"/>
      <c r="BZ679" s="169"/>
      <c r="CA679" s="169"/>
      <c r="CB679" s="169"/>
      <c r="CC679" s="169"/>
      <c r="CD679" s="169"/>
      <c r="CE679" s="169"/>
      <c r="CF679" s="169"/>
      <c r="CG679" s="169"/>
      <c r="CH679" s="169"/>
      <c r="CI679" s="169"/>
      <c r="CJ679" s="169"/>
      <c r="CK679" s="169"/>
      <c r="CL679" s="169"/>
      <c r="CM679" s="169"/>
      <c r="CN679" s="176"/>
    </row>
    <row r="680" ht="15.75" customHeight="1">
      <c r="A680" s="134"/>
      <c r="B680" s="135"/>
      <c r="C680" s="135"/>
      <c r="D680" s="136"/>
      <c r="E680" s="137"/>
      <c r="F680" s="138"/>
      <c r="G680" s="138"/>
      <c r="H680" s="138"/>
      <c r="I680" s="138"/>
      <c r="J680" s="138"/>
      <c r="K680" s="139"/>
      <c r="L680" s="139"/>
      <c r="M680" s="138"/>
      <c r="N680" s="138"/>
      <c r="O680" s="140"/>
      <c r="P680" s="141"/>
      <c r="Q680" s="138"/>
      <c r="R680" s="142"/>
      <c r="S680" s="141"/>
      <c r="T680" s="138"/>
      <c r="U680" s="138"/>
      <c r="V680" s="138"/>
      <c r="W680" s="138"/>
      <c r="X680" s="138"/>
      <c r="Y680" s="138"/>
      <c r="Z680" s="138"/>
      <c r="AA680" s="143"/>
      <c r="AB680" s="141"/>
      <c r="AC680" s="144"/>
      <c r="AD680" s="129"/>
      <c r="AE680" s="145"/>
      <c r="AF680" s="144"/>
      <c r="AG680" s="138"/>
      <c r="AH680" s="145">
        <v>65672</v>
      </c>
      <c r="AI680" s="138"/>
      <c r="AJ680" s="138"/>
      <c r="AK680" s="138"/>
      <c r="AL680" s="138"/>
      <c r="AM680" s="138"/>
      <c r="AN680" s="138"/>
      <c r="AO680" s="138"/>
      <c r="AP680" s="138"/>
      <c r="AQ680" s="138"/>
      <c r="AR680" s="138"/>
      <c r="AS680" s="138"/>
      <c r="AT680" s="138"/>
      <c r="AU680" s="138"/>
      <c r="AV680" s="138"/>
      <c r="AW680" s="138"/>
      <c r="AX680" s="138"/>
      <c r="AY680" s="138"/>
      <c r="AZ680" s="138"/>
      <c r="BA680" s="138"/>
      <c r="BB680" s="138"/>
      <c r="BC680" s="138"/>
      <c r="BD680" s="138"/>
      <c r="BE680" s="138"/>
      <c r="BF680" s="138"/>
      <c r="BG680" s="138"/>
      <c r="BH680" s="138"/>
      <c r="BI680" s="138"/>
      <c r="BJ680" s="138"/>
      <c r="BK680" s="138"/>
      <c r="BL680" s="138"/>
      <c r="BM680" s="138"/>
      <c r="BN680" s="138"/>
      <c r="BO680" s="138"/>
      <c r="BP680" s="138"/>
      <c r="BQ680" s="138"/>
      <c r="BR680" s="138"/>
      <c r="BS680" s="138"/>
      <c r="BT680" s="138"/>
      <c r="BU680" s="138"/>
      <c r="BV680" s="138"/>
      <c r="BW680" s="138"/>
      <c r="BX680" s="138"/>
      <c r="BY680" s="138"/>
      <c r="BZ680" s="138"/>
      <c r="CA680" s="138"/>
      <c r="CB680" s="138"/>
      <c r="CC680" s="138"/>
      <c r="CD680" s="138"/>
      <c r="CE680" s="138"/>
      <c r="CF680" s="138"/>
      <c r="CG680" s="138"/>
      <c r="CH680" s="138"/>
      <c r="CI680" s="138"/>
      <c r="CJ680" s="138"/>
      <c r="CK680" s="138"/>
      <c r="CL680" s="138"/>
      <c r="CM680" s="138"/>
      <c r="CN680" s="149"/>
    </row>
    <row r="681" ht="15.75" customHeight="1">
      <c r="A681" s="134"/>
      <c r="B681" s="135"/>
      <c r="C681" s="135"/>
      <c r="D681" s="136"/>
      <c r="E681" s="168"/>
      <c r="F681" s="169"/>
      <c r="G681" s="169"/>
      <c r="H681" s="169"/>
      <c r="I681" s="169"/>
      <c r="J681" s="169"/>
      <c r="K681" s="139"/>
      <c r="L681" s="139"/>
      <c r="M681" s="169"/>
      <c r="N681" s="169"/>
      <c r="O681" s="140"/>
      <c r="P681" s="125"/>
      <c r="Q681" s="169"/>
      <c r="R681" s="142"/>
      <c r="S681" s="125"/>
      <c r="T681" s="169"/>
      <c r="U681" s="169"/>
      <c r="V681" s="169"/>
      <c r="W681" s="169"/>
      <c r="X681" s="169"/>
      <c r="Y681" s="169"/>
      <c r="Z681" s="169"/>
      <c r="AA681" s="143"/>
      <c r="AB681" s="125"/>
      <c r="AC681" s="128"/>
      <c r="AD681" s="129"/>
      <c r="AE681" s="173"/>
      <c r="AF681" s="128"/>
      <c r="AG681" s="169"/>
      <c r="AH681" s="173">
        <v>74517</v>
      </c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69"/>
      <c r="BN681" s="169"/>
      <c r="BO681" s="169"/>
      <c r="BP681" s="169"/>
      <c r="BQ681" s="169"/>
      <c r="BR681" s="169"/>
      <c r="BS681" s="169"/>
      <c r="BT681" s="169"/>
      <c r="BU681" s="169"/>
      <c r="BV681" s="169"/>
      <c r="BW681" s="169"/>
      <c r="BX681" s="169"/>
      <c r="BY681" s="169"/>
      <c r="BZ681" s="169"/>
      <c r="CA681" s="169"/>
      <c r="CB681" s="169"/>
      <c r="CC681" s="169"/>
      <c r="CD681" s="169"/>
      <c r="CE681" s="169"/>
      <c r="CF681" s="169"/>
      <c r="CG681" s="169"/>
      <c r="CH681" s="169"/>
      <c r="CI681" s="169"/>
      <c r="CJ681" s="169"/>
      <c r="CK681" s="169"/>
      <c r="CL681" s="169"/>
      <c r="CM681" s="169"/>
      <c r="CN681" s="176"/>
    </row>
    <row r="682" ht="15.75" customHeight="1">
      <c r="A682" s="134"/>
      <c r="B682" s="135"/>
      <c r="C682" s="135"/>
      <c r="D682" s="136"/>
      <c r="E682" s="137"/>
      <c r="F682" s="138"/>
      <c r="G682" s="138"/>
      <c r="H682" s="138"/>
      <c r="I682" s="138"/>
      <c r="J682" s="138"/>
      <c r="K682" s="139"/>
      <c r="L682" s="139"/>
      <c r="M682" s="138"/>
      <c r="N682" s="138"/>
      <c r="O682" s="140"/>
      <c r="P682" s="141"/>
      <c r="Q682" s="138"/>
      <c r="R682" s="142"/>
      <c r="S682" s="141"/>
      <c r="T682" s="138"/>
      <c r="U682" s="138"/>
      <c r="V682" s="138"/>
      <c r="W682" s="138"/>
      <c r="X682" s="138"/>
      <c r="Y682" s="138"/>
      <c r="Z682" s="138"/>
      <c r="AA682" s="143"/>
      <c r="AB682" s="141"/>
      <c r="AC682" s="144"/>
      <c r="AD682" s="129"/>
      <c r="AE682" s="145"/>
      <c r="AF682" s="144"/>
      <c r="AG682" s="138"/>
      <c r="AH682" s="145">
        <v>72600</v>
      </c>
      <c r="AI682" s="138"/>
      <c r="AJ682" s="138"/>
      <c r="AK682" s="138"/>
      <c r="AL682" s="138"/>
      <c r="AM682" s="138"/>
      <c r="AN682" s="138"/>
      <c r="AO682" s="138"/>
      <c r="AP682" s="138"/>
      <c r="AQ682" s="138"/>
      <c r="AR682" s="138"/>
      <c r="AS682" s="138"/>
      <c r="AT682" s="138"/>
      <c r="AU682" s="138"/>
      <c r="AV682" s="138"/>
      <c r="AW682" s="138"/>
      <c r="AX682" s="138"/>
      <c r="AY682" s="138"/>
      <c r="AZ682" s="138"/>
      <c r="BA682" s="138"/>
      <c r="BB682" s="138"/>
      <c r="BC682" s="138"/>
      <c r="BD682" s="138"/>
      <c r="BE682" s="138"/>
      <c r="BF682" s="138"/>
      <c r="BG682" s="138"/>
      <c r="BH682" s="138"/>
      <c r="BI682" s="138"/>
      <c r="BJ682" s="138"/>
      <c r="BK682" s="138"/>
      <c r="BL682" s="138"/>
      <c r="BM682" s="138"/>
      <c r="BN682" s="138"/>
      <c r="BO682" s="138"/>
      <c r="BP682" s="138"/>
      <c r="BQ682" s="138"/>
      <c r="BR682" s="138"/>
      <c r="BS682" s="138"/>
      <c r="BT682" s="138"/>
      <c r="BU682" s="138"/>
      <c r="BV682" s="138"/>
      <c r="BW682" s="138"/>
      <c r="BX682" s="138"/>
      <c r="BY682" s="138"/>
      <c r="BZ682" s="138"/>
      <c r="CA682" s="138"/>
      <c r="CB682" s="138"/>
      <c r="CC682" s="138"/>
      <c r="CD682" s="138"/>
      <c r="CE682" s="138"/>
      <c r="CF682" s="138"/>
      <c r="CG682" s="138"/>
      <c r="CH682" s="138"/>
      <c r="CI682" s="138"/>
      <c r="CJ682" s="138"/>
      <c r="CK682" s="138"/>
      <c r="CL682" s="138"/>
      <c r="CM682" s="138"/>
      <c r="CN682" s="149"/>
    </row>
    <row r="683" ht="15.75" customHeight="1">
      <c r="A683" s="134"/>
      <c r="B683" s="135"/>
      <c r="C683" s="135"/>
      <c r="D683" s="136"/>
      <c r="E683" s="168"/>
      <c r="F683" s="169"/>
      <c r="G683" s="169"/>
      <c r="H683" s="169"/>
      <c r="I683" s="169"/>
      <c r="J683" s="169"/>
      <c r="K683" s="139"/>
      <c r="L683" s="139"/>
      <c r="M683" s="169"/>
      <c r="N683" s="169"/>
      <c r="O683" s="140"/>
      <c r="P683" s="125"/>
      <c r="Q683" s="169"/>
      <c r="R683" s="142"/>
      <c r="S683" s="125"/>
      <c r="T683" s="169"/>
      <c r="U683" s="169"/>
      <c r="V683" s="169"/>
      <c r="W683" s="169"/>
      <c r="X683" s="169"/>
      <c r="Y683" s="169"/>
      <c r="Z683" s="169"/>
      <c r="AA683" s="143"/>
      <c r="AB683" s="125"/>
      <c r="AC683" s="128"/>
      <c r="AD683" s="129"/>
      <c r="AE683" s="173"/>
      <c r="AF683" s="128"/>
      <c r="AG683" s="169"/>
      <c r="AH683" s="173">
        <v>64385</v>
      </c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69"/>
      <c r="BN683" s="169"/>
      <c r="BO683" s="169"/>
      <c r="BP683" s="169"/>
      <c r="BQ683" s="169"/>
      <c r="BR683" s="169"/>
      <c r="BS683" s="169"/>
      <c r="BT683" s="169"/>
      <c r="BU683" s="169"/>
      <c r="BV683" s="169"/>
      <c r="BW683" s="169"/>
      <c r="BX683" s="169"/>
      <c r="BY683" s="169"/>
      <c r="BZ683" s="169"/>
      <c r="CA683" s="169"/>
      <c r="CB683" s="169"/>
      <c r="CC683" s="169"/>
      <c r="CD683" s="169"/>
      <c r="CE683" s="169"/>
      <c r="CF683" s="169"/>
      <c r="CG683" s="169"/>
      <c r="CH683" s="169"/>
      <c r="CI683" s="169"/>
      <c r="CJ683" s="169"/>
      <c r="CK683" s="169"/>
      <c r="CL683" s="169"/>
      <c r="CM683" s="169"/>
      <c r="CN683" s="176"/>
    </row>
    <row r="684" ht="15.75" customHeight="1">
      <c r="A684" s="134"/>
      <c r="B684" s="135"/>
      <c r="C684" s="135"/>
      <c r="D684" s="136"/>
      <c r="E684" s="137"/>
      <c r="F684" s="138"/>
      <c r="G684" s="138"/>
      <c r="H684" s="138"/>
      <c r="I684" s="138"/>
      <c r="J684" s="138"/>
      <c r="K684" s="139"/>
      <c r="L684" s="139"/>
      <c r="M684" s="138"/>
      <c r="N684" s="138"/>
      <c r="O684" s="140"/>
      <c r="P684" s="141"/>
      <c r="Q684" s="138"/>
      <c r="R684" s="142"/>
      <c r="S684" s="141"/>
      <c r="T684" s="138"/>
      <c r="U684" s="138"/>
      <c r="V684" s="138"/>
      <c r="W684" s="138"/>
      <c r="X684" s="138"/>
      <c r="Y684" s="138"/>
      <c r="Z684" s="138"/>
      <c r="AA684" s="143"/>
      <c r="AB684" s="141"/>
      <c r="AC684" s="144"/>
      <c r="AD684" s="129"/>
      <c r="AE684" s="145"/>
      <c r="AF684" s="144"/>
      <c r="AG684" s="138"/>
      <c r="AH684" s="145">
        <v>66517</v>
      </c>
      <c r="AI684" s="138"/>
      <c r="AJ684" s="138"/>
      <c r="AK684" s="138"/>
      <c r="AL684" s="138"/>
      <c r="AM684" s="138"/>
      <c r="AN684" s="138"/>
      <c r="AO684" s="138"/>
      <c r="AP684" s="138"/>
      <c r="AQ684" s="138"/>
      <c r="AR684" s="138"/>
      <c r="AS684" s="138"/>
      <c r="AT684" s="138"/>
      <c r="AU684" s="138"/>
      <c r="AV684" s="138"/>
      <c r="AW684" s="138"/>
      <c r="AX684" s="138"/>
      <c r="AY684" s="138"/>
      <c r="AZ684" s="138"/>
      <c r="BA684" s="138"/>
      <c r="BB684" s="138"/>
      <c r="BC684" s="138"/>
      <c r="BD684" s="138"/>
      <c r="BE684" s="138"/>
      <c r="BF684" s="138"/>
      <c r="BG684" s="138"/>
      <c r="BH684" s="138"/>
      <c r="BI684" s="138"/>
      <c r="BJ684" s="138"/>
      <c r="BK684" s="138"/>
      <c r="BL684" s="138"/>
      <c r="BM684" s="138"/>
      <c r="BN684" s="138"/>
      <c r="BO684" s="138"/>
      <c r="BP684" s="138"/>
      <c r="BQ684" s="138"/>
      <c r="BR684" s="138"/>
      <c r="BS684" s="138"/>
      <c r="BT684" s="138"/>
      <c r="BU684" s="138"/>
      <c r="BV684" s="138"/>
      <c r="BW684" s="138"/>
      <c r="BX684" s="138"/>
      <c r="BY684" s="138"/>
      <c r="BZ684" s="138"/>
      <c r="CA684" s="138"/>
      <c r="CB684" s="138"/>
      <c r="CC684" s="138"/>
      <c r="CD684" s="138"/>
      <c r="CE684" s="138"/>
      <c r="CF684" s="138"/>
      <c r="CG684" s="138"/>
      <c r="CH684" s="138"/>
      <c r="CI684" s="138"/>
      <c r="CJ684" s="138"/>
      <c r="CK684" s="138"/>
      <c r="CL684" s="138"/>
      <c r="CM684" s="138"/>
      <c r="CN684" s="149"/>
    </row>
    <row r="685" ht="15.75" customHeight="1">
      <c r="A685" s="134"/>
      <c r="B685" s="135"/>
      <c r="C685" s="135"/>
      <c r="D685" s="136"/>
      <c r="E685" s="168"/>
      <c r="F685" s="169"/>
      <c r="G685" s="169"/>
      <c r="H685" s="169"/>
      <c r="I685" s="169"/>
      <c r="J685" s="169"/>
      <c r="K685" s="139"/>
      <c r="L685" s="139"/>
      <c r="M685" s="169"/>
      <c r="N685" s="169"/>
      <c r="O685" s="140"/>
      <c r="P685" s="125"/>
      <c r="Q685" s="169"/>
      <c r="R685" s="142"/>
      <c r="S685" s="125"/>
      <c r="T685" s="169"/>
      <c r="U685" s="169"/>
      <c r="V685" s="169"/>
      <c r="W685" s="169"/>
      <c r="X685" s="169"/>
      <c r="Y685" s="169"/>
      <c r="Z685" s="169"/>
      <c r="AA685" s="143"/>
      <c r="AB685" s="125"/>
      <c r="AC685" s="128"/>
      <c r="AD685" s="129"/>
      <c r="AE685" s="173"/>
      <c r="AF685" s="128"/>
      <c r="AG685" s="169"/>
      <c r="AH685" s="173">
        <v>63402</v>
      </c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69"/>
      <c r="BN685" s="169"/>
      <c r="BO685" s="169"/>
      <c r="BP685" s="169"/>
      <c r="BQ685" s="169"/>
      <c r="BR685" s="169"/>
      <c r="BS685" s="169"/>
      <c r="BT685" s="169"/>
      <c r="BU685" s="169"/>
      <c r="BV685" s="169"/>
      <c r="BW685" s="169"/>
      <c r="BX685" s="169"/>
      <c r="BY685" s="169"/>
      <c r="BZ685" s="169"/>
      <c r="CA685" s="169"/>
      <c r="CB685" s="169"/>
      <c r="CC685" s="169"/>
      <c r="CD685" s="169"/>
      <c r="CE685" s="169"/>
      <c r="CF685" s="169"/>
      <c r="CG685" s="169"/>
      <c r="CH685" s="169"/>
      <c r="CI685" s="169"/>
      <c r="CJ685" s="169"/>
      <c r="CK685" s="169"/>
      <c r="CL685" s="169"/>
      <c r="CM685" s="169"/>
      <c r="CN685" s="176"/>
    </row>
    <row r="686" ht="15.75" customHeight="1">
      <c r="A686" s="134"/>
      <c r="B686" s="135"/>
      <c r="C686" s="135"/>
      <c r="D686" s="136"/>
      <c r="E686" s="137"/>
      <c r="F686" s="138"/>
      <c r="G686" s="138"/>
      <c r="H686" s="138"/>
      <c r="I686" s="138"/>
      <c r="J686" s="138"/>
      <c r="K686" s="139"/>
      <c r="L686" s="139"/>
      <c r="M686" s="138"/>
      <c r="N686" s="138"/>
      <c r="O686" s="140"/>
      <c r="P686" s="141"/>
      <c r="Q686" s="138"/>
      <c r="R686" s="142"/>
      <c r="S686" s="141"/>
      <c r="T686" s="138"/>
      <c r="U686" s="138"/>
      <c r="V686" s="138"/>
      <c r="W686" s="138"/>
      <c r="X686" s="138"/>
      <c r="Y686" s="138"/>
      <c r="Z686" s="138"/>
      <c r="AA686" s="143"/>
      <c r="AB686" s="141"/>
      <c r="AC686" s="144"/>
      <c r="AD686" s="129"/>
      <c r="AE686" s="145"/>
      <c r="AF686" s="144"/>
      <c r="AG686" s="138"/>
      <c r="AH686" s="145">
        <v>69230</v>
      </c>
      <c r="AI686" s="138"/>
      <c r="AJ686" s="138"/>
      <c r="AK686" s="138"/>
      <c r="AL686" s="138"/>
      <c r="AM686" s="138"/>
      <c r="AN686" s="138"/>
      <c r="AO686" s="138"/>
      <c r="AP686" s="138"/>
      <c r="AQ686" s="138"/>
      <c r="AR686" s="138"/>
      <c r="AS686" s="138"/>
      <c r="AT686" s="138"/>
      <c r="AU686" s="138"/>
      <c r="AV686" s="138"/>
      <c r="AW686" s="138"/>
      <c r="AX686" s="138"/>
      <c r="AY686" s="138"/>
      <c r="AZ686" s="138"/>
      <c r="BA686" s="138"/>
      <c r="BB686" s="138"/>
      <c r="BC686" s="138"/>
      <c r="BD686" s="138"/>
      <c r="BE686" s="138"/>
      <c r="BF686" s="138"/>
      <c r="BG686" s="138"/>
      <c r="BH686" s="138"/>
      <c r="BI686" s="138"/>
      <c r="BJ686" s="138"/>
      <c r="BK686" s="138"/>
      <c r="BL686" s="138"/>
      <c r="BM686" s="138"/>
      <c r="BN686" s="138"/>
      <c r="BO686" s="138"/>
      <c r="BP686" s="138"/>
      <c r="BQ686" s="138"/>
      <c r="BR686" s="138"/>
      <c r="BS686" s="138"/>
      <c r="BT686" s="138"/>
      <c r="BU686" s="138"/>
      <c r="BV686" s="138"/>
      <c r="BW686" s="138"/>
      <c r="BX686" s="138"/>
      <c r="BY686" s="138"/>
      <c r="BZ686" s="138"/>
      <c r="CA686" s="138"/>
      <c r="CB686" s="138"/>
      <c r="CC686" s="138"/>
      <c r="CD686" s="138"/>
      <c r="CE686" s="138"/>
      <c r="CF686" s="138"/>
      <c r="CG686" s="138"/>
      <c r="CH686" s="138"/>
      <c r="CI686" s="138"/>
      <c r="CJ686" s="138"/>
      <c r="CK686" s="138"/>
      <c r="CL686" s="138"/>
      <c r="CM686" s="138"/>
      <c r="CN686" s="149"/>
    </row>
    <row r="687" ht="15.75" customHeight="1">
      <c r="A687" s="134"/>
      <c r="B687" s="135"/>
      <c r="C687" s="135"/>
      <c r="D687" s="136"/>
      <c r="E687" s="168"/>
      <c r="F687" s="169"/>
      <c r="G687" s="169"/>
      <c r="H687" s="169"/>
      <c r="I687" s="169"/>
      <c r="J687" s="169"/>
      <c r="K687" s="139"/>
      <c r="L687" s="139"/>
      <c r="M687" s="169"/>
      <c r="N687" s="169"/>
      <c r="O687" s="140"/>
      <c r="P687" s="125"/>
      <c r="Q687" s="169"/>
      <c r="R687" s="142"/>
      <c r="S687" s="125"/>
      <c r="T687" s="169"/>
      <c r="U687" s="169"/>
      <c r="V687" s="169"/>
      <c r="W687" s="169"/>
      <c r="X687" s="169"/>
      <c r="Y687" s="169"/>
      <c r="Z687" s="169"/>
      <c r="AA687" s="143"/>
      <c r="AB687" s="125"/>
      <c r="AC687" s="128"/>
      <c r="AD687" s="129"/>
      <c r="AE687" s="173"/>
      <c r="AF687" s="128"/>
      <c r="AG687" s="169"/>
      <c r="AH687" s="173">
        <v>63952</v>
      </c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69"/>
      <c r="BN687" s="169"/>
      <c r="BO687" s="169"/>
      <c r="BP687" s="169"/>
      <c r="BQ687" s="169"/>
      <c r="BR687" s="169"/>
      <c r="BS687" s="169"/>
      <c r="BT687" s="169"/>
      <c r="BU687" s="169"/>
      <c r="BV687" s="169"/>
      <c r="BW687" s="169"/>
      <c r="BX687" s="169"/>
      <c r="BY687" s="169"/>
      <c r="BZ687" s="169"/>
      <c r="CA687" s="169"/>
      <c r="CB687" s="169"/>
      <c r="CC687" s="169"/>
      <c r="CD687" s="169"/>
      <c r="CE687" s="169"/>
      <c r="CF687" s="169"/>
      <c r="CG687" s="169"/>
      <c r="CH687" s="169"/>
      <c r="CI687" s="169"/>
      <c r="CJ687" s="169"/>
      <c r="CK687" s="169"/>
      <c r="CL687" s="169"/>
      <c r="CM687" s="169"/>
      <c r="CN687" s="176"/>
    </row>
    <row r="688" ht="15.75" customHeight="1">
      <c r="A688" s="134"/>
      <c r="B688" s="135"/>
      <c r="C688" s="135"/>
      <c r="D688" s="136"/>
      <c r="E688" s="137"/>
      <c r="F688" s="138"/>
      <c r="G688" s="138"/>
      <c r="H688" s="138"/>
      <c r="I688" s="138"/>
      <c r="J688" s="138"/>
      <c r="K688" s="139"/>
      <c r="L688" s="139"/>
      <c r="M688" s="138"/>
      <c r="N688" s="138"/>
      <c r="O688" s="140"/>
      <c r="P688" s="141"/>
      <c r="Q688" s="138"/>
      <c r="R688" s="142"/>
      <c r="S688" s="141"/>
      <c r="T688" s="138"/>
      <c r="U688" s="138"/>
      <c r="V688" s="138"/>
      <c r="W688" s="138"/>
      <c r="X688" s="138"/>
      <c r="Y688" s="138"/>
      <c r="Z688" s="138"/>
      <c r="AA688" s="143"/>
      <c r="AB688" s="141"/>
      <c r="AC688" s="144"/>
      <c r="AD688" s="129"/>
      <c r="AE688" s="145"/>
      <c r="AF688" s="144"/>
      <c r="AG688" s="138"/>
      <c r="AH688" s="145">
        <v>73534</v>
      </c>
      <c r="AI688" s="138"/>
      <c r="AJ688" s="138"/>
      <c r="AK688" s="138"/>
      <c r="AL688" s="138"/>
      <c r="AM688" s="138"/>
      <c r="AN688" s="138"/>
      <c r="AO688" s="138"/>
      <c r="AP688" s="138"/>
      <c r="AQ688" s="138"/>
      <c r="AR688" s="138"/>
      <c r="AS688" s="138"/>
      <c r="AT688" s="138"/>
      <c r="AU688" s="138"/>
      <c r="AV688" s="138"/>
      <c r="AW688" s="138"/>
      <c r="AX688" s="138"/>
      <c r="AY688" s="138"/>
      <c r="AZ688" s="138"/>
      <c r="BA688" s="138"/>
      <c r="BB688" s="138"/>
      <c r="BC688" s="138"/>
      <c r="BD688" s="138"/>
      <c r="BE688" s="138"/>
      <c r="BF688" s="138"/>
      <c r="BG688" s="138"/>
      <c r="BH688" s="138"/>
      <c r="BI688" s="138"/>
      <c r="BJ688" s="138"/>
      <c r="BK688" s="138"/>
      <c r="BL688" s="138"/>
      <c r="BM688" s="138"/>
      <c r="BN688" s="138"/>
      <c r="BO688" s="138"/>
      <c r="BP688" s="138"/>
      <c r="BQ688" s="138"/>
      <c r="BR688" s="138"/>
      <c r="BS688" s="138"/>
      <c r="BT688" s="138"/>
      <c r="BU688" s="138"/>
      <c r="BV688" s="138"/>
      <c r="BW688" s="138"/>
      <c r="BX688" s="138"/>
      <c r="BY688" s="138"/>
      <c r="BZ688" s="138"/>
      <c r="CA688" s="138"/>
      <c r="CB688" s="138"/>
      <c r="CC688" s="138"/>
      <c r="CD688" s="138"/>
      <c r="CE688" s="138"/>
      <c r="CF688" s="138"/>
      <c r="CG688" s="138"/>
      <c r="CH688" s="138"/>
      <c r="CI688" s="138"/>
      <c r="CJ688" s="138"/>
      <c r="CK688" s="138"/>
      <c r="CL688" s="138"/>
      <c r="CM688" s="138"/>
      <c r="CN688" s="149"/>
    </row>
    <row r="689" ht="15.75" customHeight="1">
      <c r="A689" s="134"/>
      <c r="B689" s="135"/>
      <c r="C689" s="135"/>
      <c r="D689" s="136"/>
      <c r="E689" s="168"/>
      <c r="F689" s="169"/>
      <c r="G689" s="169"/>
      <c r="H689" s="169"/>
      <c r="I689" s="169"/>
      <c r="J689" s="169"/>
      <c r="K689" s="139"/>
      <c r="L689" s="139"/>
      <c r="M689" s="169"/>
      <c r="N689" s="169"/>
      <c r="O689" s="140"/>
      <c r="P689" s="125"/>
      <c r="Q689" s="169"/>
      <c r="R689" s="142"/>
      <c r="S689" s="125"/>
      <c r="T689" s="169"/>
      <c r="U689" s="169"/>
      <c r="V689" s="169"/>
      <c r="W689" s="169"/>
      <c r="X689" s="169"/>
      <c r="Y689" s="169"/>
      <c r="Z689" s="169"/>
      <c r="AA689" s="143"/>
      <c r="AB689" s="125"/>
      <c r="AC689" s="128"/>
      <c r="AD689" s="129"/>
      <c r="AE689" s="173"/>
      <c r="AF689" s="128"/>
      <c r="AG689" s="169"/>
      <c r="AH689" s="173">
        <v>69424</v>
      </c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69"/>
      <c r="BN689" s="169"/>
      <c r="BO689" s="169"/>
      <c r="BP689" s="169"/>
      <c r="BQ689" s="169"/>
      <c r="BR689" s="169"/>
      <c r="BS689" s="169"/>
      <c r="BT689" s="169"/>
      <c r="BU689" s="169"/>
      <c r="BV689" s="169"/>
      <c r="BW689" s="169"/>
      <c r="BX689" s="169"/>
      <c r="BY689" s="169"/>
      <c r="BZ689" s="169"/>
      <c r="CA689" s="169"/>
      <c r="CB689" s="169"/>
      <c r="CC689" s="169"/>
      <c r="CD689" s="169"/>
      <c r="CE689" s="169"/>
      <c r="CF689" s="169"/>
      <c r="CG689" s="169"/>
      <c r="CH689" s="169"/>
      <c r="CI689" s="169"/>
      <c r="CJ689" s="169"/>
      <c r="CK689" s="169"/>
      <c r="CL689" s="169"/>
      <c r="CM689" s="169"/>
      <c r="CN689" s="176"/>
    </row>
    <row r="690" ht="15.75" customHeight="1">
      <c r="A690" s="134"/>
      <c r="B690" s="135"/>
      <c r="C690" s="135"/>
      <c r="D690" s="136"/>
      <c r="E690" s="137"/>
      <c r="F690" s="138"/>
      <c r="G690" s="138"/>
      <c r="H690" s="138"/>
      <c r="I690" s="138"/>
      <c r="J690" s="138"/>
      <c r="K690" s="139"/>
      <c r="L690" s="139"/>
      <c r="M690" s="138"/>
      <c r="N690" s="138"/>
      <c r="O690" s="140"/>
      <c r="P690" s="141"/>
      <c r="Q690" s="138"/>
      <c r="R690" s="142"/>
      <c r="S690" s="141"/>
      <c r="T690" s="138"/>
      <c r="U690" s="138"/>
      <c r="V690" s="138"/>
      <c r="W690" s="138"/>
      <c r="X690" s="138"/>
      <c r="Y690" s="138"/>
      <c r="Z690" s="138"/>
      <c r="AA690" s="143"/>
      <c r="AB690" s="141"/>
      <c r="AC690" s="144"/>
      <c r="AD690" s="129"/>
      <c r="AE690" s="145"/>
      <c r="AF690" s="144"/>
      <c r="AG690" s="138"/>
      <c r="AH690" s="145">
        <v>60622</v>
      </c>
      <c r="AI690" s="138"/>
      <c r="AJ690" s="138"/>
      <c r="AK690" s="138"/>
      <c r="AL690" s="138"/>
      <c r="AM690" s="138"/>
      <c r="AN690" s="138"/>
      <c r="AO690" s="138"/>
      <c r="AP690" s="138"/>
      <c r="AQ690" s="138"/>
      <c r="AR690" s="138"/>
      <c r="AS690" s="138"/>
      <c r="AT690" s="138"/>
      <c r="AU690" s="138"/>
      <c r="AV690" s="138"/>
      <c r="AW690" s="138"/>
      <c r="AX690" s="138"/>
      <c r="AY690" s="138"/>
      <c r="AZ690" s="138"/>
      <c r="BA690" s="138"/>
      <c r="BB690" s="138"/>
      <c r="BC690" s="138"/>
      <c r="BD690" s="138"/>
      <c r="BE690" s="138"/>
      <c r="BF690" s="138"/>
      <c r="BG690" s="138"/>
      <c r="BH690" s="138"/>
      <c r="BI690" s="138"/>
      <c r="BJ690" s="138"/>
      <c r="BK690" s="138"/>
      <c r="BL690" s="138"/>
      <c r="BM690" s="138"/>
      <c r="BN690" s="138"/>
      <c r="BO690" s="138"/>
      <c r="BP690" s="138"/>
      <c r="BQ690" s="138"/>
      <c r="BR690" s="138"/>
      <c r="BS690" s="138"/>
      <c r="BT690" s="138"/>
      <c r="BU690" s="138"/>
      <c r="BV690" s="138"/>
      <c r="BW690" s="138"/>
      <c r="BX690" s="138"/>
      <c r="BY690" s="138"/>
      <c r="BZ690" s="138"/>
      <c r="CA690" s="138"/>
      <c r="CB690" s="138"/>
      <c r="CC690" s="138"/>
      <c r="CD690" s="138"/>
      <c r="CE690" s="138"/>
      <c r="CF690" s="138"/>
      <c r="CG690" s="138"/>
      <c r="CH690" s="138"/>
      <c r="CI690" s="138"/>
      <c r="CJ690" s="138"/>
      <c r="CK690" s="138"/>
      <c r="CL690" s="138"/>
      <c r="CM690" s="138"/>
      <c r="CN690" s="149"/>
    </row>
    <row r="691" ht="15.75" customHeight="1">
      <c r="A691" s="134"/>
      <c r="B691" s="135"/>
      <c r="C691" s="135"/>
      <c r="D691" s="136"/>
      <c r="E691" s="168"/>
      <c r="F691" s="169"/>
      <c r="G691" s="169"/>
      <c r="H691" s="169"/>
      <c r="I691" s="169"/>
      <c r="J691" s="169"/>
      <c r="K691" s="139"/>
      <c r="L691" s="139"/>
      <c r="M691" s="169"/>
      <c r="N691" s="169"/>
      <c r="O691" s="140"/>
      <c r="P691" s="125"/>
      <c r="Q691" s="169"/>
      <c r="R691" s="142"/>
      <c r="S691" s="125"/>
      <c r="T691" s="169"/>
      <c r="U691" s="169"/>
      <c r="V691" s="169"/>
      <c r="W691" s="169"/>
      <c r="X691" s="169"/>
      <c r="Y691" s="169"/>
      <c r="Z691" s="169"/>
      <c r="AA691" s="143"/>
      <c r="AB691" s="125"/>
      <c r="AC691" s="128"/>
      <c r="AD691" s="129"/>
      <c r="AE691" s="173"/>
      <c r="AF691" s="128"/>
      <c r="AG691" s="169"/>
      <c r="AH691" s="173">
        <v>54230</v>
      </c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  <c r="BA691" s="169"/>
      <c r="BB691" s="169"/>
      <c r="BC691" s="169"/>
      <c r="BD691" s="169"/>
      <c r="BE691" s="169"/>
      <c r="BF691" s="169"/>
      <c r="BG691" s="169"/>
      <c r="BH691" s="169"/>
      <c r="BI691" s="169"/>
      <c r="BJ691" s="169"/>
      <c r="BK691" s="169"/>
      <c r="BL691" s="169"/>
      <c r="BM691" s="169"/>
      <c r="BN691" s="169"/>
      <c r="BO691" s="169"/>
      <c r="BP691" s="169"/>
      <c r="BQ691" s="169"/>
      <c r="BR691" s="169"/>
      <c r="BS691" s="169"/>
      <c r="BT691" s="169"/>
      <c r="BU691" s="169"/>
      <c r="BV691" s="169"/>
      <c r="BW691" s="169"/>
      <c r="BX691" s="169"/>
      <c r="BY691" s="169"/>
      <c r="BZ691" s="169"/>
      <c r="CA691" s="169"/>
      <c r="CB691" s="169"/>
      <c r="CC691" s="169"/>
      <c r="CD691" s="169"/>
      <c r="CE691" s="169"/>
      <c r="CF691" s="169"/>
      <c r="CG691" s="169"/>
      <c r="CH691" s="169"/>
      <c r="CI691" s="169"/>
      <c r="CJ691" s="169"/>
      <c r="CK691" s="169"/>
      <c r="CL691" s="169"/>
      <c r="CM691" s="169"/>
      <c r="CN691" s="176"/>
    </row>
    <row r="692" ht="15.75" customHeight="1">
      <c r="A692" s="134"/>
      <c r="B692" s="135"/>
      <c r="C692" s="135"/>
      <c r="D692" s="136"/>
      <c r="E692" s="137"/>
      <c r="F692" s="138"/>
      <c r="G692" s="138"/>
      <c r="H692" s="138"/>
      <c r="I692" s="138"/>
      <c r="J692" s="138"/>
      <c r="K692" s="139"/>
      <c r="L692" s="139"/>
      <c r="M692" s="138"/>
      <c r="N692" s="138"/>
      <c r="O692" s="140"/>
      <c r="P692" s="141"/>
      <c r="Q692" s="138"/>
      <c r="R692" s="142"/>
      <c r="S692" s="141"/>
      <c r="T692" s="138"/>
      <c r="U692" s="138"/>
      <c r="V692" s="138"/>
      <c r="W692" s="138"/>
      <c r="X692" s="138"/>
      <c r="Y692" s="138"/>
      <c r="Z692" s="138"/>
      <c r="AA692" s="143"/>
      <c r="AB692" s="141"/>
      <c r="AC692" s="144"/>
      <c r="AD692" s="129"/>
      <c r="AE692" s="145"/>
      <c r="AF692" s="144"/>
      <c r="AG692" s="138"/>
      <c r="AH692" s="145">
        <v>70891</v>
      </c>
      <c r="AI692" s="138"/>
      <c r="AJ692" s="138"/>
      <c r="AK692" s="138"/>
      <c r="AL692" s="138"/>
      <c r="AM692" s="138"/>
      <c r="AN692" s="138"/>
      <c r="AO692" s="138"/>
      <c r="AP692" s="138"/>
      <c r="AQ692" s="138"/>
      <c r="AR692" s="138"/>
      <c r="AS692" s="138"/>
      <c r="AT692" s="138"/>
      <c r="AU692" s="138"/>
      <c r="AV692" s="138"/>
      <c r="AW692" s="138"/>
      <c r="AX692" s="138"/>
      <c r="AY692" s="138"/>
      <c r="AZ692" s="138"/>
      <c r="BA692" s="138"/>
      <c r="BB692" s="138"/>
      <c r="BC692" s="138"/>
      <c r="BD692" s="138"/>
      <c r="BE692" s="138"/>
      <c r="BF692" s="138"/>
      <c r="BG692" s="138"/>
      <c r="BH692" s="138"/>
      <c r="BI692" s="138"/>
      <c r="BJ692" s="138"/>
      <c r="BK692" s="138"/>
      <c r="BL692" s="138"/>
      <c r="BM692" s="138"/>
      <c r="BN692" s="138"/>
      <c r="BO692" s="138"/>
      <c r="BP692" s="138"/>
      <c r="BQ692" s="138"/>
      <c r="BR692" s="138"/>
      <c r="BS692" s="138"/>
      <c r="BT692" s="138"/>
      <c r="BU692" s="138"/>
      <c r="BV692" s="138"/>
      <c r="BW692" s="138"/>
      <c r="BX692" s="138"/>
      <c r="BY692" s="138"/>
      <c r="BZ692" s="138"/>
      <c r="CA692" s="138"/>
      <c r="CB692" s="138"/>
      <c r="CC692" s="138"/>
      <c r="CD692" s="138"/>
      <c r="CE692" s="138"/>
      <c r="CF692" s="138"/>
      <c r="CG692" s="138"/>
      <c r="CH692" s="138"/>
      <c r="CI692" s="138"/>
      <c r="CJ692" s="138"/>
      <c r="CK692" s="138"/>
      <c r="CL692" s="138"/>
      <c r="CM692" s="138"/>
      <c r="CN692" s="149"/>
    </row>
    <row r="693" ht="15.75" customHeight="1">
      <c r="A693" s="134"/>
      <c r="B693" s="135"/>
      <c r="C693" s="135"/>
      <c r="D693" s="136"/>
      <c r="E693" s="168"/>
      <c r="F693" s="169"/>
      <c r="G693" s="169"/>
      <c r="H693" s="169"/>
      <c r="I693" s="169"/>
      <c r="J693" s="169"/>
      <c r="K693" s="139"/>
      <c r="L693" s="139"/>
      <c r="M693" s="169"/>
      <c r="N693" s="169"/>
      <c r="O693" s="140"/>
      <c r="P693" s="125"/>
      <c r="Q693" s="169"/>
      <c r="R693" s="142"/>
      <c r="S693" s="125"/>
      <c r="T693" s="169"/>
      <c r="U693" s="169"/>
      <c r="V693" s="169"/>
      <c r="W693" s="169"/>
      <c r="X693" s="169"/>
      <c r="Y693" s="169"/>
      <c r="Z693" s="169"/>
      <c r="AA693" s="143"/>
      <c r="AB693" s="125"/>
      <c r="AC693" s="128"/>
      <c r="AD693" s="129"/>
      <c r="AE693" s="173"/>
      <c r="AF693" s="128"/>
      <c r="AG693" s="169"/>
      <c r="AH693" s="173">
        <v>78059</v>
      </c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  <c r="BA693" s="169"/>
      <c r="BB693" s="169"/>
      <c r="BC693" s="169"/>
      <c r="BD693" s="169"/>
      <c r="BE693" s="169"/>
      <c r="BF693" s="169"/>
      <c r="BG693" s="169"/>
      <c r="BH693" s="169"/>
      <c r="BI693" s="169"/>
      <c r="BJ693" s="169"/>
      <c r="BK693" s="169"/>
      <c r="BL693" s="169"/>
      <c r="BM693" s="169"/>
      <c r="BN693" s="169"/>
      <c r="BO693" s="169"/>
      <c r="BP693" s="169"/>
      <c r="BQ693" s="169"/>
      <c r="BR693" s="169"/>
      <c r="BS693" s="169"/>
      <c r="BT693" s="169"/>
      <c r="BU693" s="169"/>
      <c r="BV693" s="169"/>
      <c r="BW693" s="169"/>
      <c r="BX693" s="169"/>
      <c r="BY693" s="169"/>
      <c r="BZ693" s="169"/>
      <c r="CA693" s="169"/>
      <c r="CB693" s="169"/>
      <c r="CC693" s="169"/>
      <c r="CD693" s="169"/>
      <c r="CE693" s="169"/>
      <c r="CF693" s="169"/>
      <c r="CG693" s="169"/>
      <c r="CH693" s="169"/>
      <c r="CI693" s="169"/>
      <c r="CJ693" s="169"/>
      <c r="CK693" s="169"/>
      <c r="CL693" s="169"/>
      <c r="CM693" s="169"/>
      <c r="CN693" s="176"/>
    </row>
    <row r="694" ht="15.75" customHeight="1">
      <c r="A694" s="134"/>
      <c r="B694" s="135"/>
      <c r="C694" s="135"/>
      <c r="D694" s="136"/>
      <c r="E694" s="137"/>
      <c r="F694" s="138"/>
      <c r="G694" s="138"/>
      <c r="H694" s="138"/>
      <c r="I694" s="138"/>
      <c r="J694" s="138"/>
      <c r="K694" s="139"/>
      <c r="L694" s="139"/>
      <c r="M694" s="138"/>
      <c r="N694" s="138"/>
      <c r="O694" s="140"/>
      <c r="P694" s="141"/>
      <c r="Q694" s="138"/>
      <c r="R694" s="142"/>
      <c r="S694" s="141"/>
      <c r="T694" s="138"/>
      <c r="U694" s="138"/>
      <c r="V694" s="138"/>
      <c r="W694" s="138"/>
      <c r="X694" s="138"/>
      <c r="Y694" s="138"/>
      <c r="Z694" s="138"/>
      <c r="AA694" s="143"/>
      <c r="AB694" s="141"/>
      <c r="AC694" s="144"/>
      <c r="AD694" s="129"/>
      <c r="AE694" s="145"/>
      <c r="AF694" s="144"/>
      <c r="AG694" s="138"/>
      <c r="AH694" s="145">
        <v>64575</v>
      </c>
      <c r="AI694" s="138"/>
      <c r="AJ694" s="138"/>
      <c r="AK694" s="138"/>
      <c r="AL694" s="138"/>
      <c r="AM694" s="138"/>
      <c r="AN694" s="138"/>
      <c r="AO694" s="138"/>
      <c r="AP694" s="138"/>
      <c r="AQ694" s="138"/>
      <c r="AR694" s="138"/>
      <c r="AS694" s="138"/>
      <c r="AT694" s="138"/>
      <c r="AU694" s="138"/>
      <c r="AV694" s="138"/>
      <c r="AW694" s="138"/>
      <c r="AX694" s="138"/>
      <c r="AY694" s="138"/>
      <c r="AZ694" s="138"/>
      <c r="BA694" s="138"/>
      <c r="BB694" s="138"/>
      <c r="BC694" s="138"/>
      <c r="BD694" s="138"/>
      <c r="BE694" s="138"/>
      <c r="BF694" s="138"/>
      <c r="BG694" s="138"/>
      <c r="BH694" s="138"/>
      <c r="BI694" s="138"/>
      <c r="BJ694" s="138"/>
      <c r="BK694" s="138"/>
      <c r="BL694" s="138"/>
      <c r="BM694" s="138"/>
      <c r="BN694" s="138"/>
      <c r="BO694" s="138"/>
      <c r="BP694" s="138"/>
      <c r="BQ694" s="138"/>
      <c r="BR694" s="138"/>
      <c r="BS694" s="138"/>
      <c r="BT694" s="138"/>
      <c r="BU694" s="138"/>
      <c r="BV694" s="138"/>
      <c r="BW694" s="138"/>
      <c r="BX694" s="138"/>
      <c r="BY694" s="138"/>
      <c r="BZ694" s="138"/>
      <c r="CA694" s="138"/>
      <c r="CB694" s="138"/>
      <c r="CC694" s="138"/>
      <c r="CD694" s="138"/>
      <c r="CE694" s="138"/>
      <c r="CF694" s="138"/>
      <c r="CG694" s="138"/>
      <c r="CH694" s="138"/>
      <c r="CI694" s="138"/>
      <c r="CJ694" s="138"/>
      <c r="CK694" s="138"/>
      <c r="CL694" s="138"/>
      <c r="CM694" s="138"/>
      <c r="CN694" s="149"/>
    </row>
    <row r="695" ht="15.75" customHeight="1">
      <c r="A695" s="134"/>
      <c r="B695" s="135"/>
      <c r="C695" s="135"/>
      <c r="D695" s="136"/>
      <c r="E695" s="168"/>
      <c r="F695" s="169"/>
      <c r="G695" s="169"/>
      <c r="H695" s="169"/>
      <c r="I695" s="169"/>
      <c r="J695" s="169"/>
      <c r="K695" s="139"/>
      <c r="L695" s="139"/>
      <c r="M695" s="169"/>
      <c r="N695" s="169"/>
      <c r="O695" s="140"/>
      <c r="P695" s="125"/>
      <c r="Q695" s="169"/>
      <c r="R695" s="142"/>
      <c r="S695" s="125"/>
      <c r="T695" s="169"/>
      <c r="U695" s="169"/>
      <c r="V695" s="169"/>
      <c r="W695" s="169"/>
      <c r="X695" s="169"/>
      <c r="Y695" s="169"/>
      <c r="Z695" s="169"/>
      <c r="AA695" s="143"/>
      <c r="AB695" s="125"/>
      <c r="AC695" s="128"/>
      <c r="AD695" s="129"/>
      <c r="AE695" s="173"/>
      <c r="AF695" s="128"/>
      <c r="AG695" s="169"/>
      <c r="AH695" s="173">
        <v>67381</v>
      </c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  <c r="AU695" s="169"/>
      <c r="AV695" s="169"/>
      <c r="AW695" s="169"/>
      <c r="AX695" s="169"/>
      <c r="AY695" s="169"/>
      <c r="AZ695" s="169"/>
      <c r="BA695" s="169"/>
      <c r="BB695" s="169"/>
      <c r="BC695" s="169"/>
      <c r="BD695" s="169"/>
      <c r="BE695" s="169"/>
      <c r="BF695" s="169"/>
      <c r="BG695" s="169"/>
      <c r="BH695" s="169"/>
      <c r="BI695" s="169"/>
      <c r="BJ695" s="169"/>
      <c r="BK695" s="169"/>
      <c r="BL695" s="169"/>
      <c r="BM695" s="169"/>
      <c r="BN695" s="169"/>
      <c r="BO695" s="169"/>
      <c r="BP695" s="169"/>
      <c r="BQ695" s="169"/>
      <c r="BR695" s="169"/>
      <c r="BS695" s="169"/>
      <c r="BT695" s="169"/>
      <c r="BU695" s="169"/>
      <c r="BV695" s="169"/>
      <c r="BW695" s="169"/>
      <c r="BX695" s="169"/>
      <c r="BY695" s="169"/>
      <c r="BZ695" s="169"/>
      <c r="CA695" s="169"/>
      <c r="CB695" s="169"/>
      <c r="CC695" s="169"/>
      <c r="CD695" s="169"/>
      <c r="CE695" s="169"/>
      <c r="CF695" s="169"/>
      <c r="CG695" s="169"/>
      <c r="CH695" s="169"/>
      <c r="CI695" s="169"/>
      <c r="CJ695" s="169"/>
      <c r="CK695" s="169"/>
      <c r="CL695" s="169"/>
      <c r="CM695" s="169"/>
      <c r="CN695" s="176"/>
    </row>
    <row r="696" ht="15.75" customHeight="1">
      <c r="A696" s="134"/>
      <c r="B696" s="135"/>
      <c r="C696" s="135"/>
      <c r="D696" s="136"/>
      <c r="E696" s="137"/>
      <c r="F696" s="138"/>
      <c r="G696" s="138"/>
      <c r="H696" s="138"/>
      <c r="I696" s="138"/>
      <c r="J696" s="138"/>
      <c r="K696" s="139"/>
      <c r="L696" s="139"/>
      <c r="M696" s="138"/>
      <c r="N696" s="138"/>
      <c r="O696" s="140"/>
      <c r="P696" s="141"/>
      <c r="Q696" s="138"/>
      <c r="R696" s="142"/>
      <c r="S696" s="141"/>
      <c r="T696" s="138"/>
      <c r="U696" s="138"/>
      <c r="V696" s="138"/>
      <c r="W696" s="138"/>
      <c r="X696" s="138"/>
      <c r="Y696" s="138"/>
      <c r="Z696" s="138"/>
      <c r="AA696" s="143"/>
      <c r="AB696" s="141"/>
      <c r="AC696" s="144"/>
      <c r="AD696" s="129"/>
      <c r="AE696" s="145"/>
      <c r="AF696" s="144"/>
      <c r="AG696" s="138"/>
      <c r="AH696" s="145">
        <v>73501</v>
      </c>
      <c r="AI696" s="138"/>
      <c r="AJ696" s="138"/>
      <c r="AK696" s="138"/>
      <c r="AL696" s="138"/>
      <c r="AM696" s="138"/>
      <c r="AN696" s="138"/>
      <c r="AO696" s="138"/>
      <c r="AP696" s="138"/>
      <c r="AQ696" s="138"/>
      <c r="AR696" s="138"/>
      <c r="AS696" s="138"/>
      <c r="AT696" s="138"/>
      <c r="AU696" s="138"/>
      <c r="AV696" s="138"/>
      <c r="AW696" s="138"/>
      <c r="AX696" s="138"/>
      <c r="AY696" s="138"/>
      <c r="AZ696" s="138"/>
      <c r="BA696" s="138"/>
      <c r="BB696" s="138"/>
      <c r="BC696" s="138"/>
      <c r="BD696" s="138"/>
      <c r="BE696" s="138"/>
      <c r="BF696" s="138"/>
      <c r="BG696" s="138"/>
      <c r="BH696" s="138"/>
      <c r="BI696" s="138"/>
      <c r="BJ696" s="138"/>
      <c r="BK696" s="138"/>
      <c r="BL696" s="138"/>
      <c r="BM696" s="138"/>
      <c r="BN696" s="138"/>
      <c r="BO696" s="138"/>
      <c r="BP696" s="138"/>
      <c r="BQ696" s="138"/>
      <c r="BR696" s="138"/>
      <c r="BS696" s="138"/>
      <c r="BT696" s="138"/>
      <c r="BU696" s="138"/>
      <c r="BV696" s="138"/>
      <c r="BW696" s="138"/>
      <c r="BX696" s="138"/>
      <c r="BY696" s="138"/>
      <c r="BZ696" s="138"/>
      <c r="CA696" s="138"/>
      <c r="CB696" s="138"/>
      <c r="CC696" s="138"/>
      <c r="CD696" s="138"/>
      <c r="CE696" s="138"/>
      <c r="CF696" s="138"/>
      <c r="CG696" s="138"/>
      <c r="CH696" s="138"/>
      <c r="CI696" s="138"/>
      <c r="CJ696" s="138"/>
      <c r="CK696" s="138"/>
      <c r="CL696" s="138"/>
      <c r="CM696" s="138"/>
      <c r="CN696" s="149"/>
    </row>
    <row r="697" ht="15.75" customHeight="1">
      <c r="A697" s="134"/>
      <c r="B697" s="135"/>
      <c r="C697" s="135"/>
      <c r="D697" s="136"/>
      <c r="E697" s="168"/>
      <c r="F697" s="169"/>
      <c r="G697" s="169"/>
      <c r="H697" s="169"/>
      <c r="I697" s="169"/>
      <c r="J697" s="169"/>
      <c r="K697" s="139"/>
      <c r="L697" s="139"/>
      <c r="M697" s="169"/>
      <c r="N697" s="169"/>
      <c r="O697" s="140"/>
      <c r="P697" s="125"/>
      <c r="Q697" s="169"/>
      <c r="R697" s="142"/>
      <c r="S697" s="125"/>
      <c r="T697" s="169"/>
      <c r="U697" s="169"/>
      <c r="V697" s="169"/>
      <c r="W697" s="169"/>
      <c r="X697" s="169"/>
      <c r="Y697" s="169"/>
      <c r="Z697" s="169"/>
      <c r="AA697" s="143"/>
      <c r="AB697" s="125"/>
      <c r="AC697" s="128"/>
      <c r="AD697" s="129"/>
      <c r="AE697" s="173"/>
      <c r="AF697" s="128"/>
      <c r="AG697" s="169"/>
      <c r="AH697" s="173">
        <v>72943</v>
      </c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  <c r="AU697" s="169"/>
      <c r="AV697" s="169"/>
      <c r="AW697" s="169"/>
      <c r="AX697" s="169"/>
      <c r="AY697" s="169"/>
      <c r="AZ697" s="169"/>
      <c r="BA697" s="169"/>
      <c r="BB697" s="169"/>
      <c r="BC697" s="169"/>
      <c r="BD697" s="169"/>
      <c r="BE697" s="169"/>
      <c r="BF697" s="169"/>
      <c r="BG697" s="169"/>
      <c r="BH697" s="169"/>
      <c r="BI697" s="169"/>
      <c r="BJ697" s="169"/>
      <c r="BK697" s="169"/>
      <c r="BL697" s="169"/>
      <c r="BM697" s="169"/>
      <c r="BN697" s="169"/>
      <c r="BO697" s="169"/>
      <c r="BP697" s="169"/>
      <c r="BQ697" s="169"/>
      <c r="BR697" s="169"/>
      <c r="BS697" s="169"/>
      <c r="BT697" s="169"/>
      <c r="BU697" s="169"/>
      <c r="BV697" s="169"/>
      <c r="BW697" s="169"/>
      <c r="BX697" s="169"/>
      <c r="BY697" s="169"/>
      <c r="BZ697" s="169"/>
      <c r="CA697" s="169"/>
      <c r="CB697" s="169"/>
      <c r="CC697" s="169"/>
      <c r="CD697" s="169"/>
      <c r="CE697" s="169"/>
      <c r="CF697" s="169"/>
      <c r="CG697" s="169"/>
      <c r="CH697" s="169"/>
      <c r="CI697" s="169"/>
      <c r="CJ697" s="169"/>
      <c r="CK697" s="169"/>
      <c r="CL697" s="169"/>
      <c r="CM697" s="169"/>
      <c r="CN697" s="176"/>
    </row>
    <row r="698" ht="15.75" customHeight="1">
      <c r="A698" s="134"/>
      <c r="B698" s="135"/>
      <c r="C698" s="135"/>
      <c r="D698" s="136"/>
      <c r="E698" s="137"/>
      <c r="F698" s="138"/>
      <c r="G698" s="138"/>
      <c r="H698" s="138"/>
      <c r="I698" s="138"/>
      <c r="J698" s="138"/>
      <c r="K698" s="139"/>
      <c r="L698" s="139"/>
      <c r="M698" s="138"/>
      <c r="N698" s="138"/>
      <c r="O698" s="140"/>
      <c r="P698" s="141"/>
      <c r="Q698" s="138"/>
      <c r="R698" s="142"/>
      <c r="S698" s="141"/>
      <c r="T698" s="138"/>
      <c r="U698" s="138"/>
      <c r="V698" s="138"/>
      <c r="W698" s="138"/>
      <c r="X698" s="138"/>
      <c r="Y698" s="138"/>
      <c r="Z698" s="138"/>
      <c r="AA698" s="143"/>
      <c r="AB698" s="141"/>
      <c r="AC698" s="144"/>
      <c r="AD698" s="129"/>
      <c r="AE698" s="145"/>
      <c r="AF698" s="144"/>
      <c r="AG698" s="138"/>
      <c r="AH698" s="145">
        <v>72007</v>
      </c>
      <c r="AI698" s="138"/>
      <c r="AJ698" s="138"/>
      <c r="AK698" s="138"/>
      <c r="AL698" s="138"/>
      <c r="AM698" s="138"/>
      <c r="AN698" s="138"/>
      <c r="AO698" s="138"/>
      <c r="AP698" s="138"/>
      <c r="AQ698" s="138"/>
      <c r="AR698" s="138"/>
      <c r="AS698" s="138"/>
      <c r="AT698" s="138"/>
      <c r="AU698" s="138"/>
      <c r="AV698" s="138"/>
      <c r="AW698" s="138"/>
      <c r="AX698" s="138"/>
      <c r="AY698" s="138"/>
      <c r="AZ698" s="138"/>
      <c r="BA698" s="138"/>
      <c r="BB698" s="138"/>
      <c r="BC698" s="138"/>
      <c r="BD698" s="138"/>
      <c r="BE698" s="138"/>
      <c r="BF698" s="138"/>
      <c r="BG698" s="138"/>
      <c r="BH698" s="138"/>
      <c r="BI698" s="138"/>
      <c r="BJ698" s="138"/>
      <c r="BK698" s="138"/>
      <c r="BL698" s="138"/>
      <c r="BM698" s="138"/>
      <c r="BN698" s="138"/>
      <c r="BO698" s="138"/>
      <c r="BP698" s="138"/>
      <c r="BQ698" s="138"/>
      <c r="BR698" s="138"/>
      <c r="BS698" s="138"/>
      <c r="BT698" s="138"/>
      <c r="BU698" s="138"/>
      <c r="BV698" s="138"/>
      <c r="BW698" s="138"/>
      <c r="BX698" s="138"/>
      <c r="BY698" s="138"/>
      <c r="BZ698" s="138"/>
      <c r="CA698" s="138"/>
      <c r="CB698" s="138"/>
      <c r="CC698" s="138"/>
      <c r="CD698" s="138"/>
      <c r="CE698" s="138"/>
      <c r="CF698" s="138"/>
      <c r="CG698" s="138"/>
      <c r="CH698" s="138"/>
      <c r="CI698" s="138"/>
      <c r="CJ698" s="138"/>
      <c r="CK698" s="138"/>
      <c r="CL698" s="138"/>
      <c r="CM698" s="138"/>
      <c r="CN698" s="149"/>
    </row>
    <row r="699" ht="15.75" customHeight="1">
      <c r="A699" s="134"/>
      <c r="B699" s="135"/>
      <c r="C699" s="135"/>
      <c r="D699" s="136"/>
      <c r="E699" s="168"/>
      <c r="F699" s="169"/>
      <c r="G699" s="169"/>
      <c r="H699" s="169"/>
      <c r="I699" s="169"/>
      <c r="J699" s="169"/>
      <c r="K699" s="139"/>
      <c r="L699" s="139"/>
      <c r="M699" s="169"/>
      <c r="N699" s="169"/>
      <c r="O699" s="140"/>
      <c r="P699" s="125"/>
      <c r="Q699" s="169"/>
      <c r="R699" s="142"/>
      <c r="S699" s="125"/>
      <c r="T699" s="169"/>
      <c r="U699" s="169"/>
      <c r="V699" s="169"/>
      <c r="W699" s="169"/>
      <c r="X699" s="169"/>
      <c r="Y699" s="169"/>
      <c r="Z699" s="169"/>
      <c r="AA699" s="143"/>
      <c r="AB699" s="125"/>
      <c r="AC699" s="128"/>
      <c r="AD699" s="129"/>
      <c r="AE699" s="173"/>
      <c r="AF699" s="128"/>
      <c r="AG699" s="169"/>
      <c r="AH699" s="173">
        <v>82285</v>
      </c>
      <c r="AI699" s="169"/>
      <c r="AJ699" s="169"/>
      <c r="AK699" s="169"/>
      <c r="AL699" s="169"/>
      <c r="AM699" s="169"/>
      <c r="AN699" s="169"/>
      <c r="AO699" s="169"/>
      <c r="AP699" s="169"/>
      <c r="AQ699" s="169"/>
      <c r="AR699" s="169"/>
      <c r="AS699" s="169"/>
      <c r="AT699" s="169"/>
      <c r="AU699" s="169"/>
      <c r="AV699" s="169"/>
      <c r="AW699" s="169"/>
      <c r="AX699" s="169"/>
      <c r="AY699" s="169"/>
      <c r="AZ699" s="169"/>
      <c r="BA699" s="169"/>
      <c r="BB699" s="169"/>
      <c r="BC699" s="169"/>
      <c r="BD699" s="169"/>
      <c r="BE699" s="169"/>
      <c r="BF699" s="169"/>
      <c r="BG699" s="169"/>
      <c r="BH699" s="169"/>
      <c r="BI699" s="169"/>
      <c r="BJ699" s="169"/>
      <c r="BK699" s="169"/>
      <c r="BL699" s="169"/>
      <c r="BM699" s="169"/>
      <c r="BN699" s="169"/>
      <c r="BO699" s="169"/>
      <c r="BP699" s="169"/>
      <c r="BQ699" s="169"/>
      <c r="BR699" s="169"/>
      <c r="BS699" s="169"/>
      <c r="BT699" s="169"/>
      <c r="BU699" s="169"/>
      <c r="BV699" s="169"/>
      <c r="BW699" s="169"/>
      <c r="BX699" s="169"/>
      <c r="BY699" s="169"/>
      <c r="BZ699" s="169"/>
      <c r="CA699" s="169"/>
      <c r="CB699" s="169"/>
      <c r="CC699" s="169"/>
      <c r="CD699" s="169"/>
      <c r="CE699" s="169"/>
      <c r="CF699" s="169"/>
      <c r="CG699" s="169"/>
      <c r="CH699" s="169"/>
      <c r="CI699" s="169"/>
      <c r="CJ699" s="169"/>
      <c r="CK699" s="169"/>
      <c r="CL699" s="169"/>
      <c r="CM699" s="169"/>
      <c r="CN699" s="176"/>
    </row>
    <row r="700" ht="15.75" customHeight="1">
      <c r="A700" s="134"/>
      <c r="B700" s="135"/>
      <c r="C700" s="135"/>
      <c r="D700" s="136"/>
      <c r="E700" s="137"/>
      <c r="F700" s="138"/>
      <c r="G700" s="138"/>
      <c r="H700" s="138"/>
      <c r="I700" s="138"/>
      <c r="J700" s="138"/>
      <c r="K700" s="139"/>
      <c r="L700" s="139"/>
      <c r="M700" s="138"/>
      <c r="N700" s="138"/>
      <c r="O700" s="140"/>
      <c r="P700" s="141"/>
      <c r="Q700" s="138"/>
      <c r="R700" s="142"/>
      <c r="S700" s="141"/>
      <c r="T700" s="138"/>
      <c r="U700" s="138"/>
      <c r="V700" s="138"/>
      <c r="W700" s="138"/>
      <c r="X700" s="138"/>
      <c r="Y700" s="138"/>
      <c r="Z700" s="138"/>
      <c r="AA700" s="143"/>
      <c r="AB700" s="141"/>
      <c r="AC700" s="144"/>
      <c r="AD700" s="129"/>
      <c r="AE700" s="145"/>
      <c r="AF700" s="144"/>
      <c r="AG700" s="138"/>
      <c r="AH700" s="145">
        <v>57130</v>
      </c>
      <c r="AI700" s="138"/>
      <c r="AJ700" s="138"/>
      <c r="AK700" s="138"/>
      <c r="AL700" s="138"/>
      <c r="AM700" s="138"/>
      <c r="AN700" s="138"/>
      <c r="AO700" s="138"/>
      <c r="AP700" s="138"/>
      <c r="AQ700" s="138"/>
      <c r="AR700" s="138"/>
      <c r="AS700" s="138"/>
      <c r="AT700" s="138"/>
      <c r="AU700" s="138"/>
      <c r="AV700" s="138"/>
      <c r="AW700" s="138"/>
      <c r="AX700" s="138"/>
      <c r="AY700" s="138"/>
      <c r="AZ700" s="138"/>
      <c r="BA700" s="138"/>
      <c r="BB700" s="138"/>
      <c r="BC700" s="138"/>
      <c r="BD700" s="138"/>
      <c r="BE700" s="138"/>
      <c r="BF700" s="138"/>
      <c r="BG700" s="138"/>
      <c r="BH700" s="138"/>
      <c r="BI700" s="138"/>
      <c r="BJ700" s="138"/>
      <c r="BK700" s="138"/>
      <c r="BL700" s="138"/>
      <c r="BM700" s="138"/>
      <c r="BN700" s="138"/>
      <c r="BO700" s="138"/>
      <c r="BP700" s="138"/>
      <c r="BQ700" s="138"/>
      <c r="BR700" s="138"/>
      <c r="BS700" s="138"/>
      <c r="BT700" s="138"/>
      <c r="BU700" s="138"/>
      <c r="BV700" s="138"/>
      <c r="BW700" s="138"/>
      <c r="BX700" s="138"/>
      <c r="BY700" s="138"/>
      <c r="BZ700" s="138"/>
      <c r="CA700" s="138"/>
      <c r="CB700" s="138"/>
      <c r="CC700" s="138"/>
      <c r="CD700" s="138"/>
      <c r="CE700" s="138"/>
      <c r="CF700" s="138"/>
      <c r="CG700" s="138"/>
      <c r="CH700" s="138"/>
      <c r="CI700" s="138"/>
      <c r="CJ700" s="138"/>
      <c r="CK700" s="138"/>
      <c r="CL700" s="138"/>
      <c r="CM700" s="138"/>
      <c r="CN700" s="149"/>
    </row>
    <row r="701" ht="15.75" customHeight="1">
      <c r="A701" s="134"/>
      <c r="B701" s="135"/>
      <c r="C701" s="135"/>
      <c r="D701" s="136"/>
      <c r="E701" s="168"/>
      <c r="F701" s="169"/>
      <c r="G701" s="169"/>
      <c r="H701" s="169"/>
      <c r="I701" s="169"/>
      <c r="J701" s="169"/>
      <c r="K701" s="139"/>
      <c r="L701" s="139"/>
      <c r="M701" s="169"/>
      <c r="N701" s="169"/>
      <c r="O701" s="140"/>
      <c r="P701" s="125"/>
      <c r="Q701" s="169"/>
      <c r="R701" s="142"/>
      <c r="S701" s="125"/>
      <c r="T701" s="169"/>
      <c r="U701" s="169"/>
      <c r="V701" s="169"/>
      <c r="W701" s="169"/>
      <c r="X701" s="169"/>
      <c r="Y701" s="169"/>
      <c r="Z701" s="169"/>
      <c r="AA701" s="143"/>
      <c r="AB701" s="125"/>
      <c r="AC701" s="128"/>
      <c r="AD701" s="129"/>
      <c r="AE701" s="173"/>
      <c r="AF701" s="128"/>
      <c r="AG701" s="169"/>
      <c r="AH701" s="173">
        <v>61075</v>
      </c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  <c r="AU701" s="169"/>
      <c r="AV701" s="169"/>
      <c r="AW701" s="169"/>
      <c r="AX701" s="169"/>
      <c r="AY701" s="169"/>
      <c r="AZ701" s="169"/>
      <c r="BA701" s="169"/>
      <c r="BB701" s="169"/>
      <c r="BC701" s="169"/>
      <c r="BD701" s="169"/>
      <c r="BE701" s="169"/>
      <c r="BF701" s="169"/>
      <c r="BG701" s="169"/>
      <c r="BH701" s="169"/>
      <c r="BI701" s="169"/>
      <c r="BJ701" s="169"/>
      <c r="BK701" s="169"/>
      <c r="BL701" s="169"/>
      <c r="BM701" s="169"/>
      <c r="BN701" s="169"/>
      <c r="BO701" s="169"/>
      <c r="BP701" s="169"/>
      <c r="BQ701" s="169"/>
      <c r="BR701" s="169"/>
      <c r="BS701" s="169"/>
      <c r="BT701" s="169"/>
      <c r="BU701" s="169"/>
      <c r="BV701" s="169"/>
      <c r="BW701" s="169"/>
      <c r="BX701" s="169"/>
      <c r="BY701" s="169"/>
      <c r="BZ701" s="169"/>
      <c r="CA701" s="169"/>
      <c r="CB701" s="169"/>
      <c r="CC701" s="169"/>
      <c r="CD701" s="169"/>
      <c r="CE701" s="169"/>
      <c r="CF701" s="169"/>
      <c r="CG701" s="169"/>
      <c r="CH701" s="169"/>
      <c r="CI701" s="169"/>
      <c r="CJ701" s="169"/>
      <c r="CK701" s="169"/>
      <c r="CL701" s="169"/>
      <c r="CM701" s="169"/>
      <c r="CN701" s="176"/>
    </row>
    <row r="702" ht="15.75" customHeight="1">
      <c r="A702" s="134"/>
      <c r="B702" s="135"/>
      <c r="C702" s="135"/>
      <c r="D702" s="136"/>
      <c r="E702" s="137"/>
      <c r="F702" s="138"/>
      <c r="G702" s="138"/>
      <c r="H702" s="138"/>
      <c r="I702" s="138"/>
      <c r="J702" s="138"/>
      <c r="K702" s="139"/>
      <c r="L702" s="139"/>
      <c r="M702" s="138"/>
      <c r="N702" s="138"/>
      <c r="O702" s="140"/>
      <c r="P702" s="141"/>
      <c r="Q702" s="138"/>
      <c r="R702" s="142"/>
      <c r="S702" s="141"/>
      <c r="T702" s="138"/>
      <c r="U702" s="138"/>
      <c r="V702" s="138"/>
      <c r="W702" s="138"/>
      <c r="X702" s="138"/>
      <c r="Y702" s="138"/>
      <c r="Z702" s="138"/>
      <c r="AA702" s="143"/>
      <c r="AB702" s="141"/>
      <c r="AC702" s="144"/>
      <c r="AD702" s="129"/>
      <c r="AE702" s="145"/>
      <c r="AF702" s="144"/>
      <c r="AG702" s="138"/>
      <c r="AH702" s="145">
        <v>78776</v>
      </c>
      <c r="AI702" s="138"/>
      <c r="AJ702" s="138"/>
      <c r="AK702" s="138"/>
      <c r="AL702" s="138"/>
      <c r="AM702" s="138"/>
      <c r="AN702" s="138"/>
      <c r="AO702" s="138"/>
      <c r="AP702" s="138"/>
      <c r="AQ702" s="138"/>
      <c r="AR702" s="138"/>
      <c r="AS702" s="138"/>
      <c r="AT702" s="138"/>
      <c r="AU702" s="138"/>
      <c r="AV702" s="138"/>
      <c r="AW702" s="138"/>
      <c r="AX702" s="138"/>
      <c r="AY702" s="138"/>
      <c r="AZ702" s="138"/>
      <c r="BA702" s="138"/>
      <c r="BB702" s="138"/>
      <c r="BC702" s="138"/>
      <c r="BD702" s="138"/>
      <c r="BE702" s="138"/>
      <c r="BF702" s="138"/>
      <c r="BG702" s="138"/>
      <c r="BH702" s="138"/>
      <c r="BI702" s="138"/>
      <c r="BJ702" s="138"/>
      <c r="BK702" s="138"/>
      <c r="BL702" s="138"/>
      <c r="BM702" s="138"/>
      <c r="BN702" s="138"/>
      <c r="BO702" s="138"/>
      <c r="BP702" s="138"/>
      <c r="BQ702" s="138"/>
      <c r="BR702" s="138"/>
      <c r="BS702" s="138"/>
      <c r="BT702" s="138"/>
      <c r="BU702" s="138"/>
      <c r="BV702" s="138"/>
      <c r="BW702" s="138"/>
      <c r="BX702" s="138"/>
      <c r="BY702" s="138"/>
      <c r="BZ702" s="138"/>
      <c r="CA702" s="138"/>
      <c r="CB702" s="138"/>
      <c r="CC702" s="138"/>
      <c r="CD702" s="138"/>
      <c r="CE702" s="138"/>
      <c r="CF702" s="138"/>
      <c r="CG702" s="138"/>
      <c r="CH702" s="138"/>
      <c r="CI702" s="138"/>
      <c r="CJ702" s="138"/>
      <c r="CK702" s="138"/>
      <c r="CL702" s="138"/>
      <c r="CM702" s="138"/>
      <c r="CN702" s="149"/>
    </row>
    <row r="703" ht="15.75" customHeight="1">
      <c r="A703" s="134"/>
      <c r="B703" s="135"/>
      <c r="C703" s="135"/>
      <c r="D703" s="136"/>
      <c r="E703" s="168"/>
      <c r="F703" s="169"/>
      <c r="G703" s="169"/>
      <c r="H703" s="169"/>
      <c r="I703" s="169"/>
      <c r="J703" s="169"/>
      <c r="K703" s="139"/>
      <c r="L703" s="139"/>
      <c r="M703" s="169"/>
      <c r="N703" s="169"/>
      <c r="O703" s="140"/>
      <c r="P703" s="125"/>
      <c r="Q703" s="169"/>
      <c r="R703" s="142"/>
      <c r="S703" s="125"/>
      <c r="T703" s="169"/>
      <c r="U703" s="169"/>
      <c r="V703" s="169"/>
      <c r="W703" s="169"/>
      <c r="X703" s="169"/>
      <c r="Y703" s="169"/>
      <c r="Z703" s="169"/>
      <c r="AA703" s="143"/>
      <c r="AB703" s="125"/>
      <c r="AC703" s="128"/>
      <c r="AD703" s="129"/>
      <c r="AE703" s="173"/>
      <c r="AF703" s="128"/>
      <c r="AG703" s="169"/>
      <c r="AH703" s="173">
        <v>68856</v>
      </c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  <c r="AU703" s="169"/>
      <c r="AV703" s="169"/>
      <c r="AW703" s="169"/>
      <c r="AX703" s="169"/>
      <c r="AY703" s="169"/>
      <c r="AZ703" s="169"/>
      <c r="BA703" s="169"/>
      <c r="BB703" s="169"/>
      <c r="BC703" s="169"/>
      <c r="BD703" s="169"/>
      <c r="BE703" s="169"/>
      <c r="BF703" s="169"/>
      <c r="BG703" s="169"/>
      <c r="BH703" s="169"/>
      <c r="BI703" s="169"/>
      <c r="BJ703" s="169"/>
      <c r="BK703" s="169"/>
      <c r="BL703" s="169"/>
      <c r="BM703" s="169"/>
      <c r="BN703" s="169"/>
      <c r="BO703" s="169"/>
      <c r="BP703" s="169"/>
      <c r="BQ703" s="169"/>
      <c r="BR703" s="169"/>
      <c r="BS703" s="169"/>
      <c r="BT703" s="169"/>
      <c r="BU703" s="169"/>
      <c r="BV703" s="169"/>
      <c r="BW703" s="169"/>
      <c r="BX703" s="169"/>
      <c r="BY703" s="169"/>
      <c r="BZ703" s="169"/>
      <c r="CA703" s="169"/>
      <c r="CB703" s="169"/>
      <c r="CC703" s="169"/>
      <c r="CD703" s="169"/>
      <c r="CE703" s="169"/>
      <c r="CF703" s="169"/>
      <c r="CG703" s="169"/>
      <c r="CH703" s="169"/>
      <c r="CI703" s="169"/>
      <c r="CJ703" s="169"/>
      <c r="CK703" s="169"/>
      <c r="CL703" s="169"/>
      <c r="CM703" s="169"/>
      <c r="CN703" s="176"/>
    </row>
    <row r="704" ht="15.75" customHeight="1">
      <c r="A704" s="134"/>
      <c r="B704" s="135"/>
      <c r="C704" s="135"/>
      <c r="D704" s="136"/>
      <c r="E704" s="137"/>
      <c r="F704" s="138"/>
      <c r="G704" s="138"/>
      <c r="H704" s="138"/>
      <c r="I704" s="138"/>
      <c r="J704" s="138"/>
      <c r="K704" s="139"/>
      <c r="L704" s="139"/>
      <c r="M704" s="138"/>
      <c r="N704" s="138"/>
      <c r="O704" s="140"/>
      <c r="P704" s="141"/>
      <c r="Q704" s="138"/>
      <c r="R704" s="142"/>
      <c r="S704" s="141"/>
      <c r="T704" s="138"/>
      <c r="U704" s="138"/>
      <c r="V704" s="138"/>
      <c r="W704" s="138"/>
      <c r="X704" s="138"/>
      <c r="Y704" s="138"/>
      <c r="Z704" s="138"/>
      <c r="AA704" s="143"/>
      <c r="AB704" s="141"/>
      <c r="AC704" s="144"/>
      <c r="AD704" s="129"/>
      <c r="AE704" s="145"/>
      <c r="AF704" s="144"/>
      <c r="AG704" s="138"/>
      <c r="AH704" s="145">
        <v>81224</v>
      </c>
      <c r="AI704" s="138"/>
      <c r="AJ704" s="138"/>
      <c r="AK704" s="138"/>
      <c r="AL704" s="138"/>
      <c r="AM704" s="138"/>
      <c r="AN704" s="138"/>
      <c r="AO704" s="138"/>
      <c r="AP704" s="138"/>
      <c r="AQ704" s="138"/>
      <c r="AR704" s="138"/>
      <c r="AS704" s="138"/>
      <c r="AT704" s="138"/>
      <c r="AU704" s="138"/>
      <c r="AV704" s="138"/>
      <c r="AW704" s="138"/>
      <c r="AX704" s="138"/>
      <c r="AY704" s="138"/>
      <c r="AZ704" s="138"/>
      <c r="BA704" s="138"/>
      <c r="BB704" s="138"/>
      <c r="BC704" s="138"/>
      <c r="BD704" s="138"/>
      <c r="BE704" s="138"/>
      <c r="BF704" s="138"/>
      <c r="BG704" s="138"/>
      <c r="BH704" s="138"/>
      <c r="BI704" s="138"/>
      <c r="BJ704" s="138"/>
      <c r="BK704" s="138"/>
      <c r="BL704" s="138"/>
      <c r="BM704" s="138"/>
      <c r="BN704" s="138"/>
      <c r="BO704" s="138"/>
      <c r="BP704" s="138"/>
      <c r="BQ704" s="138"/>
      <c r="BR704" s="138"/>
      <c r="BS704" s="138"/>
      <c r="BT704" s="138"/>
      <c r="BU704" s="138"/>
      <c r="BV704" s="138"/>
      <c r="BW704" s="138"/>
      <c r="BX704" s="138"/>
      <c r="BY704" s="138"/>
      <c r="BZ704" s="138"/>
      <c r="CA704" s="138"/>
      <c r="CB704" s="138"/>
      <c r="CC704" s="138"/>
      <c r="CD704" s="138"/>
      <c r="CE704" s="138"/>
      <c r="CF704" s="138"/>
      <c r="CG704" s="138"/>
      <c r="CH704" s="138"/>
      <c r="CI704" s="138"/>
      <c r="CJ704" s="138"/>
      <c r="CK704" s="138"/>
      <c r="CL704" s="138"/>
      <c r="CM704" s="138"/>
      <c r="CN704" s="149"/>
    </row>
    <row r="705" ht="15.75" customHeight="1">
      <c r="A705" s="134"/>
      <c r="B705" s="135"/>
      <c r="C705" s="135"/>
      <c r="D705" s="136"/>
      <c r="E705" s="168"/>
      <c r="F705" s="169"/>
      <c r="G705" s="169"/>
      <c r="H705" s="169"/>
      <c r="I705" s="169"/>
      <c r="J705" s="169"/>
      <c r="K705" s="139"/>
      <c r="L705" s="139"/>
      <c r="M705" s="169"/>
      <c r="N705" s="169"/>
      <c r="O705" s="140"/>
      <c r="P705" s="125"/>
      <c r="Q705" s="169"/>
      <c r="R705" s="142"/>
      <c r="S705" s="125"/>
      <c r="T705" s="169"/>
      <c r="U705" s="169"/>
      <c r="V705" s="169"/>
      <c r="W705" s="169"/>
      <c r="X705" s="169"/>
      <c r="Y705" s="169"/>
      <c r="Z705" s="169"/>
      <c r="AA705" s="143"/>
      <c r="AB705" s="125"/>
      <c r="AC705" s="128"/>
      <c r="AD705" s="129"/>
      <c r="AE705" s="173"/>
      <c r="AF705" s="128"/>
      <c r="AG705" s="169"/>
      <c r="AH705" s="173">
        <v>69742</v>
      </c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  <c r="AU705" s="169"/>
      <c r="AV705" s="169"/>
      <c r="AW705" s="169"/>
      <c r="AX705" s="169"/>
      <c r="AY705" s="169"/>
      <c r="AZ705" s="169"/>
      <c r="BA705" s="169"/>
      <c r="BB705" s="169"/>
      <c r="BC705" s="169"/>
      <c r="BD705" s="169"/>
      <c r="BE705" s="169"/>
      <c r="BF705" s="169"/>
      <c r="BG705" s="169"/>
      <c r="BH705" s="169"/>
      <c r="BI705" s="169"/>
      <c r="BJ705" s="169"/>
      <c r="BK705" s="169"/>
      <c r="BL705" s="169"/>
      <c r="BM705" s="169"/>
      <c r="BN705" s="169"/>
      <c r="BO705" s="169"/>
      <c r="BP705" s="169"/>
      <c r="BQ705" s="169"/>
      <c r="BR705" s="169"/>
      <c r="BS705" s="169"/>
      <c r="BT705" s="169"/>
      <c r="BU705" s="169"/>
      <c r="BV705" s="169"/>
      <c r="BW705" s="169"/>
      <c r="BX705" s="169"/>
      <c r="BY705" s="169"/>
      <c r="BZ705" s="169"/>
      <c r="CA705" s="169"/>
      <c r="CB705" s="169"/>
      <c r="CC705" s="169"/>
      <c r="CD705" s="169"/>
      <c r="CE705" s="169"/>
      <c r="CF705" s="169"/>
      <c r="CG705" s="169"/>
      <c r="CH705" s="169"/>
      <c r="CI705" s="169"/>
      <c r="CJ705" s="169"/>
      <c r="CK705" s="169"/>
      <c r="CL705" s="169"/>
      <c r="CM705" s="169"/>
      <c r="CN705" s="176"/>
    </row>
    <row r="706" ht="15.75" customHeight="1">
      <c r="A706" s="134"/>
      <c r="B706" s="135"/>
      <c r="C706" s="135"/>
      <c r="D706" s="136"/>
      <c r="E706" s="137"/>
      <c r="F706" s="138"/>
      <c r="G706" s="138"/>
      <c r="H706" s="138"/>
      <c r="I706" s="138"/>
      <c r="J706" s="138"/>
      <c r="K706" s="139"/>
      <c r="L706" s="139"/>
      <c r="M706" s="138"/>
      <c r="N706" s="138"/>
      <c r="O706" s="140"/>
      <c r="P706" s="141"/>
      <c r="Q706" s="138"/>
      <c r="R706" s="142"/>
      <c r="S706" s="141"/>
      <c r="T706" s="138"/>
      <c r="U706" s="138"/>
      <c r="V706" s="138"/>
      <c r="W706" s="138"/>
      <c r="X706" s="138"/>
      <c r="Y706" s="138"/>
      <c r="Z706" s="138"/>
      <c r="AA706" s="143"/>
      <c r="AB706" s="141"/>
      <c r="AC706" s="144"/>
      <c r="AD706" s="129"/>
      <c r="AE706" s="145"/>
      <c r="AF706" s="144"/>
      <c r="AG706" s="138"/>
      <c r="AH706" s="145">
        <v>21106</v>
      </c>
      <c r="AI706" s="138"/>
      <c r="AJ706" s="138"/>
      <c r="AK706" s="138"/>
      <c r="AL706" s="138"/>
      <c r="AM706" s="138"/>
      <c r="AN706" s="138"/>
      <c r="AO706" s="138"/>
      <c r="AP706" s="138"/>
      <c r="AQ706" s="138"/>
      <c r="AR706" s="138"/>
      <c r="AS706" s="138"/>
      <c r="AT706" s="138"/>
      <c r="AU706" s="138"/>
      <c r="AV706" s="138"/>
      <c r="AW706" s="138"/>
      <c r="AX706" s="138"/>
      <c r="AY706" s="138"/>
      <c r="AZ706" s="138"/>
      <c r="BA706" s="138"/>
      <c r="BB706" s="138"/>
      <c r="BC706" s="138"/>
      <c r="BD706" s="138"/>
      <c r="BE706" s="138"/>
      <c r="BF706" s="138"/>
      <c r="BG706" s="138"/>
      <c r="BH706" s="138"/>
      <c r="BI706" s="138"/>
      <c r="BJ706" s="138"/>
      <c r="BK706" s="138"/>
      <c r="BL706" s="138"/>
      <c r="BM706" s="138"/>
      <c r="BN706" s="138"/>
      <c r="BO706" s="138"/>
      <c r="BP706" s="138"/>
      <c r="BQ706" s="138"/>
      <c r="BR706" s="138"/>
      <c r="BS706" s="138"/>
      <c r="BT706" s="138"/>
      <c r="BU706" s="138"/>
      <c r="BV706" s="138"/>
      <c r="BW706" s="138"/>
      <c r="BX706" s="138"/>
      <c r="BY706" s="138"/>
      <c r="BZ706" s="138"/>
      <c r="CA706" s="138"/>
      <c r="CB706" s="138"/>
      <c r="CC706" s="138"/>
      <c r="CD706" s="138"/>
      <c r="CE706" s="138"/>
      <c r="CF706" s="138"/>
      <c r="CG706" s="138"/>
      <c r="CH706" s="138"/>
      <c r="CI706" s="138"/>
      <c r="CJ706" s="138"/>
      <c r="CK706" s="138"/>
      <c r="CL706" s="138"/>
      <c r="CM706" s="138"/>
      <c r="CN706" s="149"/>
    </row>
    <row r="707" ht="15.75" customHeight="1">
      <c r="A707" s="134"/>
      <c r="B707" s="135"/>
      <c r="C707" s="135"/>
      <c r="D707" s="136"/>
      <c r="E707" s="168"/>
      <c r="F707" s="169"/>
      <c r="G707" s="169"/>
      <c r="H707" s="169"/>
      <c r="I707" s="169"/>
      <c r="J707" s="169"/>
      <c r="K707" s="139"/>
      <c r="L707" s="139"/>
      <c r="M707" s="169"/>
      <c r="N707" s="169"/>
      <c r="O707" s="140"/>
      <c r="P707" s="125"/>
      <c r="Q707" s="169"/>
      <c r="R707" s="142"/>
      <c r="S707" s="125"/>
      <c r="T707" s="169"/>
      <c r="U707" s="169"/>
      <c r="V707" s="169"/>
      <c r="W707" s="169"/>
      <c r="X707" s="169"/>
      <c r="Y707" s="169"/>
      <c r="Z707" s="169"/>
      <c r="AA707" s="143"/>
      <c r="AB707" s="125"/>
      <c r="AC707" s="128"/>
      <c r="AD707" s="129"/>
      <c r="AE707" s="173"/>
      <c r="AF707" s="128"/>
      <c r="AG707" s="169"/>
      <c r="AH707" s="173">
        <v>64011</v>
      </c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  <c r="AU707" s="169"/>
      <c r="AV707" s="169"/>
      <c r="AW707" s="169"/>
      <c r="AX707" s="169"/>
      <c r="AY707" s="169"/>
      <c r="AZ707" s="169"/>
      <c r="BA707" s="169"/>
      <c r="BB707" s="169"/>
      <c r="BC707" s="169"/>
      <c r="BD707" s="169"/>
      <c r="BE707" s="169"/>
      <c r="BF707" s="169"/>
      <c r="BG707" s="169"/>
      <c r="BH707" s="169"/>
      <c r="BI707" s="169"/>
      <c r="BJ707" s="169"/>
      <c r="BK707" s="169"/>
      <c r="BL707" s="169"/>
      <c r="BM707" s="169"/>
      <c r="BN707" s="169"/>
      <c r="BO707" s="169"/>
      <c r="BP707" s="169"/>
      <c r="BQ707" s="169"/>
      <c r="BR707" s="169"/>
      <c r="BS707" s="169"/>
      <c r="BT707" s="169"/>
      <c r="BU707" s="169"/>
      <c r="BV707" s="169"/>
      <c r="BW707" s="169"/>
      <c r="BX707" s="169"/>
      <c r="BY707" s="169"/>
      <c r="BZ707" s="169"/>
      <c r="CA707" s="169"/>
      <c r="CB707" s="169"/>
      <c r="CC707" s="169"/>
      <c r="CD707" s="169"/>
      <c r="CE707" s="169"/>
      <c r="CF707" s="169"/>
      <c r="CG707" s="169"/>
      <c r="CH707" s="169"/>
      <c r="CI707" s="169"/>
      <c r="CJ707" s="169"/>
      <c r="CK707" s="169"/>
      <c r="CL707" s="169"/>
      <c r="CM707" s="169"/>
      <c r="CN707" s="176"/>
    </row>
    <row r="708" ht="15.75" customHeight="1">
      <c r="A708" s="134"/>
      <c r="B708" s="135"/>
      <c r="C708" s="135"/>
      <c r="D708" s="136"/>
      <c r="E708" s="137"/>
      <c r="F708" s="138"/>
      <c r="G708" s="138"/>
      <c r="H708" s="138"/>
      <c r="I708" s="138"/>
      <c r="J708" s="138"/>
      <c r="K708" s="139"/>
      <c r="L708" s="139"/>
      <c r="M708" s="138"/>
      <c r="N708" s="138"/>
      <c r="O708" s="140"/>
      <c r="P708" s="141"/>
      <c r="Q708" s="138"/>
      <c r="R708" s="142"/>
      <c r="S708" s="141"/>
      <c r="T708" s="138"/>
      <c r="U708" s="138"/>
      <c r="V708" s="138"/>
      <c r="W708" s="138"/>
      <c r="X708" s="138"/>
      <c r="Y708" s="138"/>
      <c r="Z708" s="138"/>
      <c r="AA708" s="143"/>
      <c r="AB708" s="141"/>
      <c r="AC708" s="144"/>
      <c r="AD708" s="129"/>
      <c r="AE708" s="145"/>
      <c r="AF708" s="144"/>
      <c r="AG708" s="138"/>
      <c r="AH708" s="145">
        <v>72232</v>
      </c>
      <c r="AI708" s="138"/>
      <c r="AJ708" s="138"/>
      <c r="AK708" s="138"/>
      <c r="AL708" s="138"/>
      <c r="AM708" s="138"/>
      <c r="AN708" s="138"/>
      <c r="AO708" s="138"/>
      <c r="AP708" s="138"/>
      <c r="AQ708" s="138"/>
      <c r="AR708" s="138"/>
      <c r="AS708" s="138"/>
      <c r="AT708" s="138"/>
      <c r="AU708" s="138"/>
      <c r="AV708" s="138"/>
      <c r="AW708" s="138"/>
      <c r="AX708" s="138"/>
      <c r="AY708" s="138"/>
      <c r="AZ708" s="138"/>
      <c r="BA708" s="138"/>
      <c r="BB708" s="138"/>
      <c r="BC708" s="138"/>
      <c r="BD708" s="138"/>
      <c r="BE708" s="138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49"/>
    </row>
    <row r="709" ht="15.75" customHeight="1">
      <c r="A709" s="134"/>
      <c r="B709" s="135"/>
      <c r="C709" s="135"/>
      <c r="D709" s="136"/>
      <c r="E709" s="168"/>
      <c r="F709" s="169"/>
      <c r="G709" s="169"/>
      <c r="H709" s="169"/>
      <c r="I709" s="169"/>
      <c r="J709" s="169"/>
      <c r="K709" s="139"/>
      <c r="L709" s="139"/>
      <c r="M709" s="169"/>
      <c r="N709" s="169"/>
      <c r="O709" s="140"/>
      <c r="P709" s="125"/>
      <c r="Q709" s="169"/>
      <c r="R709" s="142"/>
      <c r="S709" s="125"/>
      <c r="T709" s="169"/>
      <c r="U709" s="169"/>
      <c r="V709" s="169"/>
      <c r="W709" s="169"/>
      <c r="X709" s="169"/>
      <c r="Y709" s="169"/>
      <c r="Z709" s="169"/>
      <c r="AA709" s="143"/>
      <c r="AB709" s="125"/>
      <c r="AC709" s="128"/>
      <c r="AD709" s="129"/>
      <c r="AE709" s="173"/>
      <c r="AF709" s="128"/>
      <c r="AG709" s="169"/>
      <c r="AH709" s="173">
        <v>65719</v>
      </c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69"/>
      <c r="AT709" s="169"/>
      <c r="AU709" s="169"/>
      <c r="AV709" s="169"/>
      <c r="AW709" s="169"/>
      <c r="AX709" s="169"/>
      <c r="AY709" s="169"/>
      <c r="AZ709" s="169"/>
      <c r="BA709" s="169"/>
      <c r="BB709" s="169"/>
      <c r="BC709" s="169"/>
      <c r="BD709" s="169"/>
      <c r="BE709" s="169"/>
      <c r="BF709" s="169"/>
      <c r="BG709" s="169"/>
      <c r="BH709" s="169"/>
      <c r="BI709" s="169"/>
      <c r="BJ709" s="169"/>
      <c r="BK709" s="169"/>
      <c r="BL709" s="169"/>
      <c r="BM709" s="169"/>
      <c r="BN709" s="169"/>
      <c r="BO709" s="169"/>
      <c r="BP709" s="169"/>
      <c r="BQ709" s="169"/>
      <c r="BR709" s="169"/>
      <c r="BS709" s="169"/>
      <c r="BT709" s="169"/>
      <c r="BU709" s="169"/>
      <c r="BV709" s="169"/>
      <c r="BW709" s="169"/>
      <c r="BX709" s="169"/>
      <c r="BY709" s="169"/>
      <c r="BZ709" s="169"/>
      <c r="CA709" s="169"/>
      <c r="CB709" s="169"/>
      <c r="CC709" s="169"/>
      <c r="CD709" s="169"/>
      <c r="CE709" s="169"/>
      <c r="CF709" s="169"/>
      <c r="CG709" s="169"/>
      <c r="CH709" s="169"/>
      <c r="CI709" s="169"/>
      <c r="CJ709" s="169"/>
      <c r="CK709" s="169"/>
      <c r="CL709" s="169"/>
      <c r="CM709" s="169"/>
      <c r="CN709" s="176"/>
    </row>
    <row r="710" ht="15.75" customHeight="1">
      <c r="A710" s="134"/>
      <c r="B710" s="135"/>
      <c r="C710" s="135"/>
      <c r="D710" s="136"/>
      <c r="E710" s="137"/>
      <c r="F710" s="138"/>
      <c r="G710" s="138"/>
      <c r="H710" s="138"/>
      <c r="I710" s="138"/>
      <c r="J710" s="138"/>
      <c r="K710" s="139"/>
      <c r="L710" s="139"/>
      <c r="M710" s="138"/>
      <c r="N710" s="138"/>
      <c r="O710" s="140"/>
      <c r="P710" s="141"/>
      <c r="Q710" s="138"/>
      <c r="R710" s="142"/>
      <c r="S710" s="141"/>
      <c r="T710" s="138"/>
      <c r="U710" s="138"/>
      <c r="V710" s="138"/>
      <c r="W710" s="138"/>
      <c r="X710" s="138"/>
      <c r="Y710" s="138"/>
      <c r="Z710" s="138"/>
      <c r="AA710" s="143"/>
      <c r="AB710" s="141"/>
      <c r="AC710" s="144"/>
      <c r="AD710" s="129"/>
      <c r="AE710" s="145"/>
      <c r="AF710" s="144"/>
      <c r="AG710" s="138"/>
      <c r="AH710" s="145">
        <v>76652</v>
      </c>
      <c r="AI710" s="138"/>
      <c r="AJ710" s="138"/>
      <c r="AK710" s="138"/>
      <c r="AL710" s="138"/>
      <c r="AM710" s="138"/>
      <c r="AN710" s="138"/>
      <c r="AO710" s="138"/>
      <c r="AP710" s="138"/>
      <c r="AQ710" s="138"/>
      <c r="AR710" s="138"/>
      <c r="AS710" s="138"/>
      <c r="AT710" s="138"/>
      <c r="AU710" s="138"/>
      <c r="AV710" s="138"/>
      <c r="AW710" s="138"/>
      <c r="AX710" s="138"/>
      <c r="AY710" s="138"/>
      <c r="AZ710" s="138"/>
      <c r="BA710" s="138"/>
      <c r="BB710" s="138"/>
      <c r="BC710" s="138"/>
      <c r="BD710" s="138"/>
      <c r="BE710" s="138"/>
      <c r="BF710" s="138"/>
      <c r="BG710" s="138"/>
      <c r="BH710" s="138"/>
      <c r="BI710" s="138"/>
      <c r="BJ710" s="138"/>
      <c r="BK710" s="138"/>
      <c r="BL710" s="138"/>
      <c r="BM710" s="138"/>
      <c r="BN710" s="138"/>
      <c r="BO710" s="138"/>
      <c r="BP710" s="138"/>
      <c r="BQ710" s="138"/>
      <c r="BR710" s="138"/>
      <c r="BS710" s="138"/>
      <c r="BT710" s="138"/>
      <c r="BU710" s="138"/>
      <c r="BV710" s="138"/>
      <c r="BW710" s="138"/>
      <c r="BX710" s="138"/>
      <c r="BY710" s="138"/>
      <c r="BZ710" s="138"/>
      <c r="CA710" s="138"/>
      <c r="CB710" s="138"/>
      <c r="CC710" s="138"/>
      <c r="CD710" s="138"/>
      <c r="CE710" s="138"/>
      <c r="CF710" s="138"/>
      <c r="CG710" s="138"/>
      <c r="CH710" s="138"/>
      <c r="CI710" s="138"/>
      <c r="CJ710" s="138"/>
      <c r="CK710" s="138"/>
      <c r="CL710" s="138"/>
      <c r="CM710" s="138"/>
      <c r="CN710" s="149"/>
    </row>
    <row r="711" ht="15.75" customHeight="1">
      <c r="A711" s="134"/>
      <c r="B711" s="135"/>
      <c r="C711" s="135"/>
      <c r="D711" s="136"/>
      <c r="E711" s="168"/>
      <c r="F711" s="169"/>
      <c r="G711" s="169"/>
      <c r="H711" s="169"/>
      <c r="I711" s="169"/>
      <c r="J711" s="169"/>
      <c r="K711" s="139"/>
      <c r="L711" s="139"/>
      <c r="M711" s="169"/>
      <c r="N711" s="169"/>
      <c r="O711" s="140"/>
      <c r="P711" s="125"/>
      <c r="Q711" s="169"/>
      <c r="R711" s="142"/>
      <c r="S711" s="125"/>
      <c r="T711" s="169"/>
      <c r="U711" s="169"/>
      <c r="V711" s="169"/>
      <c r="W711" s="169"/>
      <c r="X711" s="169"/>
      <c r="Y711" s="169"/>
      <c r="Z711" s="169"/>
      <c r="AA711" s="143"/>
      <c r="AB711" s="125"/>
      <c r="AC711" s="128"/>
      <c r="AD711" s="129"/>
      <c r="AE711" s="173"/>
      <c r="AF711" s="128"/>
      <c r="AG711" s="169"/>
      <c r="AH711" s="173">
        <v>87044</v>
      </c>
      <c r="AI711" s="169"/>
      <c r="AJ711" s="169"/>
      <c r="AK711" s="169"/>
      <c r="AL711" s="169"/>
      <c r="AM711" s="169"/>
      <c r="AN711" s="169"/>
      <c r="AO711" s="169"/>
      <c r="AP711" s="169"/>
      <c r="AQ711" s="169"/>
      <c r="AR711" s="169"/>
      <c r="AS711" s="169"/>
      <c r="AT711" s="169"/>
      <c r="AU711" s="169"/>
      <c r="AV711" s="169"/>
      <c r="AW711" s="169"/>
      <c r="AX711" s="169"/>
      <c r="AY711" s="169"/>
      <c r="AZ711" s="169"/>
      <c r="BA711" s="169"/>
      <c r="BB711" s="169"/>
      <c r="BC711" s="169"/>
      <c r="BD711" s="169"/>
      <c r="BE711" s="169"/>
      <c r="BF711" s="169"/>
      <c r="BG711" s="169"/>
      <c r="BH711" s="169"/>
      <c r="BI711" s="169"/>
      <c r="BJ711" s="169"/>
      <c r="BK711" s="169"/>
      <c r="BL711" s="169"/>
      <c r="BM711" s="169"/>
      <c r="BN711" s="169"/>
      <c r="BO711" s="169"/>
      <c r="BP711" s="169"/>
      <c r="BQ711" s="169"/>
      <c r="BR711" s="169"/>
      <c r="BS711" s="169"/>
      <c r="BT711" s="169"/>
      <c r="BU711" s="169"/>
      <c r="BV711" s="169"/>
      <c r="BW711" s="169"/>
      <c r="BX711" s="169"/>
      <c r="BY711" s="169"/>
      <c r="BZ711" s="169"/>
      <c r="CA711" s="169"/>
      <c r="CB711" s="169"/>
      <c r="CC711" s="169"/>
      <c r="CD711" s="169"/>
      <c r="CE711" s="169"/>
      <c r="CF711" s="169"/>
      <c r="CG711" s="169"/>
      <c r="CH711" s="169"/>
      <c r="CI711" s="169"/>
      <c r="CJ711" s="169"/>
      <c r="CK711" s="169"/>
      <c r="CL711" s="169"/>
      <c r="CM711" s="169"/>
      <c r="CN711" s="176"/>
    </row>
    <row r="712" ht="15.75" customHeight="1">
      <c r="A712" s="134"/>
      <c r="B712" s="135"/>
      <c r="C712" s="135"/>
      <c r="D712" s="136"/>
      <c r="E712" s="137"/>
      <c r="F712" s="138"/>
      <c r="G712" s="138"/>
      <c r="H712" s="138"/>
      <c r="I712" s="138"/>
      <c r="J712" s="138"/>
      <c r="K712" s="139"/>
      <c r="L712" s="139"/>
      <c r="M712" s="138"/>
      <c r="N712" s="138"/>
      <c r="O712" s="140"/>
      <c r="P712" s="141"/>
      <c r="Q712" s="138"/>
      <c r="R712" s="142"/>
      <c r="S712" s="141"/>
      <c r="T712" s="138"/>
      <c r="U712" s="138"/>
      <c r="V712" s="138"/>
      <c r="W712" s="138"/>
      <c r="X712" s="138"/>
      <c r="Y712" s="138"/>
      <c r="Z712" s="138"/>
      <c r="AA712" s="143"/>
      <c r="AB712" s="141"/>
      <c r="AC712" s="144"/>
      <c r="AD712" s="129"/>
      <c r="AE712" s="145"/>
      <c r="AF712" s="144"/>
      <c r="AG712" s="138"/>
      <c r="AH712" s="145">
        <v>80918</v>
      </c>
      <c r="AI712" s="138"/>
      <c r="AJ712" s="138"/>
      <c r="AK712" s="138"/>
      <c r="AL712" s="138"/>
      <c r="AM712" s="138"/>
      <c r="AN712" s="138"/>
      <c r="AO712" s="138"/>
      <c r="AP712" s="138"/>
      <c r="AQ712" s="138"/>
      <c r="AR712" s="138"/>
      <c r="AS712" s="138"/>
      <c r="AT712" s="138"/>
      <c r="AU712" s="138"/>
      <c r="AV712" s="138"/>
      <c r="AW712" s="138"/>
      <c r="AX712" s="138"/>
      <c r="AY712" s="138"/>
      <c r="AZ712" s="138"/>
      <c r="BA712" s="138"/>
      <c r="BB712" s="138"/>
      <c r="BC712" s="138"/>
      <c r="BD712" s="138"/>
      <c r="BE712" s="138"/>
      <c r="BF712" s="138"/>
      <c r="BG712" s="138"/>
      <c r="BH712" s="138"/>
      <c r="BI712" s="138"/>
      <c r="BJ712" s="138"/>
      <c r="BK712" s="138"/>
      <c r="BL712" s="138"/>
      <c r="BM712" s="138"/>
      <c r="BN712" s="138"/>
      <c r="BO712" s="138"/>
      <c r="BP712" s="138"/>
      <c r="BQ712" s="138"/>
      <c r="BR712" s="138"/>
      <c r="BS712" s="138"/>
      <c r="BT712" s="138"/>
      <c r="BU712" s="138"/>
      <c r="BV712" s="138"/>
      <c r="BW712" s="138"/>
      <c r="BX712" s="138"/>
      <c r="BY712" s="138"/>
      <c r="BZ712" s="138"/>
      <c r="CA712" s="138"/>
      <c r="CB712" s="138"/>
      <c r="CC712" s="138"/>
      <c r="CD712" s="138"/>
      <c r="CE712" s="138"/>
      <c r="CF712" s="138"/>
      <c r="CG712" s="138"/>
      <c r="CH712" s="138"/>
      <c r="CI712" s="138"/>
      <c r="CJ712" s="138"/>
      <c r="CK712" s="138"/>
      <c r="CL712" s="138"/>
      <c r="CM712" s="138"/>
      <c r="CN712" s="149"/>
    </row>
    <row r="713" ht="15.75" customHeight="1">
      <c r="A713" s="134"/>
      <c r="B713" s="135"/>
      <c r="C713" s="135"/>
      <c r="D713" s="136"/>
      <c r="E713" s="168"/>
      <c r="F713" s="169"/>
      <c r="G713" s="169"/>
      <c r="H713" s="169"/>
      <c r="I713" s="169"/>
      <c r="J713" s="169"/>
      <c r="K713" s="139"/>
      <c r="L713" s="139"/>
      <c r="M713" s="169"/>
      <c r="N713" s="169"/>
      <c r="O713" s="140"/>
      <c r="P713" s="125"/>
      <c r="Q713" s="169"/>
      <c r="R713" s="142"/>
      <c r="S713" s="125"/>
      <c r="T713" s="169"/>
      <c r="U713" s="169"/>
      <c r="V713" s="169"/>
      <c r="W713" s="169"/>
      <c r="X713" s="169"/>
      <c r="Y713" s="169"/>
      <c r="Z713" s="169"/>
      <c r="AA713" s="143"/>
      <c r="AB713" s="125"/>
      <c r="AC713" s="128"/>
      <c r="AD713" s="129"/>
      <c r="AE713" s="173"/>
      <c r="AF713" s="128"/>
      <c r="AG713" s="169"/>
      <c r="AH713" s="173">
        <v>66525</v>
      </c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  <c r="AU713" s="169"/>
      <c r="AV713" s="169"/>
      <c r="AW713" s="169"/>
      <c r="AX713" s="169"/>
      <c r="AY713" s="169"/>
      <c r="AZ713" s="169"/>
      <c r="BA713" s="169"/>
      <c r="BB713" s="169"/>
      <c r="BC713" s="169"/>
      <c r="BD713" s="169"/>
      <c r="BE713" s="169"/>
      <c r="BF713" s="169"/>
      <c r="BG713" s="169"/>
      <c r="BH713" s="169"/>
      <c r="BI713" s="169"/>
      <c r="BJ713" s="169"/>
      <c r="BK713" s="169"/>
      <c r="BL713" s="169"/>
      <c r="BM713" s="169"/>
      <c r="BN713" s="169"/>
      <c r="BO713" s="169"/>
      <c r="BP713" s="169"/>
      <c r="BQ713" s="169"/>
      <c r="BR713" s="169"/>
      <c r="BS713" s="169"/>
      <c r="BT713" s="169"/>
      <c r="BU713" s="169"/>
      <c r="BV713" s="169"/>
      <c r="BW713" s="169"/>
      <c r="BX713" s="169"/>
      <c r="BY713" s="169"/>
      <c r="BZ713" s="169"/>
      <c r="CA713" s="169"/>
      <c r="CB713" s="169"/>
      <c r="CC713" s="169"/>
      <c r="CD713" s="169"/>
      <c r="CE713" s="169"/>
      <c r="CF713" s="169"/>
      <c r="CG713" s="169"/>
      <c r="CH713" s="169"/>
      <c r="CI713" s="169"/>
      <c r="CJ713" s="169"/>
      <c r="CK713" s="169"/>
      <c r="CL713" s="169"/>
      <c r="CM713" s="169"/>
      <c r="CN713" s="176"/>
    </row>
    <row r="714" ht="15.75" customHeight="1">
      <c r="A714" s="134"/>
      <c r="B714" s="135"/>
      <c r="C714" s="135"/>
      <c r="D714" s="136"/>
      <c r="E714" s="137"/>
      <c r="F714" s="138"/>
      <c r="G714" s="138"/>
      <c r="H714" s="138"/>
      <c r="I714" s="138"/>
      <c r="J714" s="138"/>
      <c r="K714" s="139"/>
      <c r="L714" s="139"/>
      <c r="M714" s="138"/>
      <c r="N714" s="138"/>
      <c r="O714" s="140"/>
      <c r="P714" s="141"/>
      <c r="Q714" s="138"/>
      <c r="R714" s="142"/>
      <c r="S714" s="141"/>
      <c r="T714" s="138"/>
      <c r="U714" s="138"/>
      <c r="V714" s="138"/>
      <c r="W714" s="138"/>
      <c r="X714" s="138"/>
      <c r="Y714" s="138"/>
      <c r="Z714" s="138"/>
      <c r="AA714" s="143"/>
      <c r="AB714" s="141"/>
      <c r="AC714" s="144"/>
      <c r="AD714" s="129"/>
      <c r="AE714" s="145"/>
      <c r="AF714" s="144"/>
      <c r="AG714" s="138"/>
      <c r="AH714" s="145">
        <v>81336</v>
      </c>
      <c r="AI714" s="138"/>
      <c r="AJ714" s="138"/>
      <c r="AK714" s="138"/>
      <c r="AL714" s="138"/>
      <c r="AM714" s="138"/>
      <c r="AN714" s="138"/>
      <c r="AO714" s="138"/>
      <c r="AP714" s="138"/>
      <c r="AQ714" s="138"/>
      <c r="AR714" s="138"/>
      <c r="AS714" s="138"/>
      <c r="AT714" s="138"/>
      <c r="AU714" s="138"/>
      <c r="AV714" s="138"/>
      <c r="AW714" s="138"/>
      <c r="AX714" s="138"/>
      <c r="AY714" s="138"/>
      <c r="AZ714" s="138"/>
      <c r="BA714" s="138"/>
      <c r="BB714" s="138"/>
      <c r="BC714" s="138"/>
      <c r="BD714" s="138"/>
      <c r="BE714" s="138"/>
      <c r="BF714" s="138"/>
      <c r="BG714" s="138"/>
      <c r="BH714" s="138"/>
      <c r="BI714" s="138"/>
      <c r="BJ714" s="138"/>
      <c r="BK714" s="138"/>
      <c r="BL714" s="138"/>
      <c r="BM714" s="138"/>
      <c r="BN714" s="138"/>
      <c r="BO714" s="138"/>
      <c r="BP714" s="138"/>
      <c r="BQ714" s="138"/>
      <c r="BR714" s="138"/>
      <c r="BS714" s="138"/>
      <c r="BT714" s="138"/>
      <c r="BU714" s="138"/>
      <c r="BV714" s="138"/>
      <c r="BW714" s="138"/>
      <c r="BX714" s="138"/>
      <c r="BY714" s="138"/>
      <c r="BZ714" s="138"/>
      <c r="CA714" s="138"/>
      <c r="CB714" s="138"/>
      <c r="CC714" s="138"/>
      <c r="CD714" s="138"/>
      <c r="CE714" s="138"/>
      <c r="CF714" s="138"/>
      <c r="CG714" s="138"/>
      <c r="CH714" s="138"/>
      <c r="CI714" s="138"/>
      <c r="CJ714" s="138"/>
      <c r="CK714" s="138"/>
      <c r="CL714" s="138"/>
      <c r="CM714" s="138"/>
      <c r="CN714" s="149"/>
    </row>
    <row r="715" ht="15.75" customHeight="1">
      <c r="A715" s="134"/>
      <c r="B715" s="135"/>
      <c r="C715" s="135"/>
      <c r="D715" s="136"/>
      <c r="E715" s="168"/>
      <c r="F715" s="169"/>
      <c r="G715" s="169"/>
      <c r="H715" s="169"/>
      <c r="I715" s="169"/>
      <c r="J715" s="169"/>
      <c r="K715" s="139"/>
      <c r="L715" s="139"/>
      <c r="M715" s="169"/>
      <c r="N715" s="169"/>
      <c r="O715" s="140"/>
      <c r="P715" s="125"/>
      <c r="Q715" s="169"/>
      <c r="R715" s="142"/>
      <c r="S715" s="125"/>
      <c r="T715" s="169"/>
      <c r="U715" s="169"/>
      <c r="V715" s="169"/>
      <c r="W715" s="169"/>
      <c r="X715" s="169"/>
      <c r="Y715" s="169"/>
      <c r="Z715" s="169"/>
      <c r="AA715" s="143"/>
      <c r="AB715" s="125"/>
      <c r="AC715" s="128"/>
      <c r="AD715" s="129"/>
      <c r="AE715" s="173"/>
      <c r="AF715" s="128"/>
      <c r="AG715" s="169"/>
      <c r="AH715" s="173">
        <v>71970</v>
      </c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  <c r="AU715" s="169"/>
      <c r="AV715" s="169"/>
      <c r="AW715" s="169"/>
      <c r="AX715" s="169"/>
      <c r="AY715" s="169"/>
      <c r="AZ715" s="169"/>
      <c r="BA715" s="169"/>
      <c r="BB715" s="169"/>
      <c r="BC715" s="169"/>
      <c r="BD715" s="169"/>
      <c r="BE715" s="169"/>
      <c r="BF715" s="169"/>
      <c r="BG715" s="169"/>
      <c r="BH715" s="169"/>
      <c r="BI715" s="169"/>
      <c r="BJ715" s="169"/>
      <c r="BK715" s="169"/>
      <c r="BL715" s="169"/>
      <c r="BM715" s="169"/>
      <c r="BN715" s="169"/>
      <c r="BO715" s="169"/>
      <c r="BP715" s="169"/>
      <c r="BQ715" s="169"/>
      <c r="BR715" s="169"/>
      <c r="BS715" s="169"/>
      <c r="BT715" s="169"/>
      <c r="BU715" s="169"/>
      <c r="BV715" s="169"/>
      <c r="BW715" s="169"/>
      <c r="BX715" s="169"/>
      <c r="BY715" s="169"/>
      <c r="BZ715" s="169"/>
      <c r="CA715" s="169"/>
      <c r="CB715" s="169"/>
      <c r="CC715" s="169"/>
      <c r="CD715" s="169"/>
      <c r="CE715" s="169"/>
      <c r="CF715" s="169"/>
      <c r="CG715" s="169"/>
      <c r="CH715" s="169"/>
      <c r="CI715" s="169"/>
      <c r="CJ715" s="169"/>
      <c r="CK715" s="169"/>
      <c r="CL715" s="169"/>
      <c r="CM715" s="169"/>
      <c r="CN715" s="176"/>
    </row>
    <row r="716" ht="15.75" customHeight="1">
      <c r="A716" s="134"/>
      <c r="B716" s="135"/>
      <c r="C716" s="135"/>
      <c r="D716" s="136"/>
      <c r="E716" s="137"/>
      <c r="F716" s="138"/>
      <c r="G716" s="138"/>
      <c r="H716" s="138"/>
      <c r="I716" s="138"/>
      <c r="J716" s="138"/>
      <c r="K716" s="139"/>
      <c r="L716" s="139"/>
      <c r="M716" s="138"/>
      <c r="N716" s="138"/>
      <c r="O716" s="140"/>
      <c r="P716" s="141"/>
      <c r="Q716" s="138"/>
      <c r="R716" s="142"/>
      <c r="S716" s="141"/>
      <c r="T716" s="138"/>
      <c r="U716" s="138"/>
      <c r="V716" s="138"/>
      <c r="W716" s="138"/>
      <c r="X716" s="138"/>
      <c r="Y716" s="138"/>
      <c r="Z716" s="138"/>
      <c r="AA716" s="143"/>
      <c r="AB716" s="141"/>
      <c r="AC716" s="144"/>
      <c r="AD716" s="129"/>
      <c r="AE716" s="145"/>
      <c r="AF716" s="144"/>
      <c r="AG716" s="138"/>
      <c r="AH716" s="145">
        <v>79629</v>
      </c>
      <c r="AI716" s="138"/>
      <c r="AJ716" s="138"/>
      <c r="AK716" s="138"/>
      <c r="AL716" s="138"/>
      <c r="AM716" s="138"/>
      <c r="AN716" s="138"/>
      <c r="AO716" s="138"/>
      <c r="AP716" s="138"/>
      <c r="AQ716" s="138"/>
      <c r="AR716" s="138"/>
      <c r="AS716" s="138"/>
      <c r="AT716" s="138"/>
      <c r="AU716" s="138"/>
      <c r="AV716" s="138"/>
      <c r="AW716" s="138"/>
      <c r="AX716" s="138"/>
      <c r="AY716" s="138"/>
      <c r="AZ716" s="138"/>
      <c r="BA716" s="138"/>
      <c r="BB716" s="138"/>
      <c r="BC716" s="138"/>
      <c r="BD716" s="138"/>
      <c r="BE716" s="138"/>
      <c r="BF716" s="138"/>
      <c r="BG716" s="138"/>
      <c r="BH716" s="138"/>
      <c r="BI716" s="138"/>
      <c r="BJ716" s="138"/>
      <c r="BK716" s="138"/>
      <c r="BL716" s="138"/>
      <c r="BM716" s="138"/>
      <c r="BN716" s="138"/>
      <c r="BO716" s="138"/>
      <c r="BP716" s="138"/>
      <c r="BQ716" s="138"/>
      <c r="BR716" s="138"/>
      <c r="BS716" s="138"/>
      <c r="BT716" s="138"/>
      <c r="BU716" s="138"/>
      <c r="BV716" s="138"/>
      <c r="BW716" s="138"/>
      <c r="BX716" s="138"/>
      <c r="BY716" s="138"/>
      <c r="BZ716" s="138"/>
      <c r="CA716" s="138"/>
      <c r="CB716" s="138"/>
      <c r="CC716" s="138"/>
      <c r="CD716" s="138"/>
      <c r="CE716" s="138"/>
      <c r="CF716" s="138"/>
      <c r="CG716" s="138"/>
      <c r="CH716" s="138"/>
      <c r="CI716" s="138"/>
      <c r="CJ716" s="138"/>
      <c r="CK716" s="138"/>
      <c r="CL716" s="138"/>
      <c r="CM716" s="138"/>
      <c r="CN716" s="149"/>
    </row>
    <row r="717" ht="15.75" customHeight="1">
      <c r="A717" s="134"/>
      <c r="B717" s="135"/>
      <c r="C717" s="135"/>
      <c r="D717" s="136"/>
      <c r="E717" s="168"/>
      <c r="F717" s="169"/>
      <c r="G717" s="169"/>
      <c r="H717" s="169"/>
      <c r="I717" s="169"/>
      <c r="J717" s="169"/>
      <c r="K717" s="139"/>
      <c r="L717" s="139"/>
      <c r="M717" s="169"/>
      <c r="N717" s="169"/>
      <c r="O717" s="140"/>
      <c r="P717" s="125"/>
      <c r="Q717" s="169"/>
      <c r="R717" s="142"/>
      <c r="S717" s="125"/>
      <c r="T717" s="169"/>
      <c r="U717" s="169"/>
      <c r="V717" s="169"/>
      <c r="W717" s="169"/>
      <c r="X717" s="169"/>
      <c r="Y717" s="169"/>
      <c r="Z717" s="169"/>
      <c r="AA717" s="143"/>
      <c r="AB717" s="125"/>
      <c r="AC717" s="128"/>
      <c r="AD717" s="129"/>
      <c r="AE717" s="173"/>
      <c r="AF717" s="128"/>
      <c r="AG717" s="169"/>
      <c r="AH717" s="173">
        <v>77659</v>
      </c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  <c r="AU717" s="169"/>
      <c r="AV717" s="169"/>
      <c r="AW717" s="169"/>
      <c r="AX717" s="169"/>
      <c r="AY717" s="169"/>
      <c r="AZ717" s="169"/>
      <c r="BA717" s="169"/>
      <c r="BB717" s="169"/>
      <c r="BC717" s="169"/>
      <c r="BD717" s="169"/>
      <c r="BE717" s="169"/>
      <c r="BF717" s="169"/>
      <c r="BG717" s="169"/>
      <c r="BH717" s="169"/>
      <c r="BI717" s="169"/>
      <c r="BJ717" s="169"/>
      <c r="BK717" s="169"/>
      <c r="BL717" s="169"/>
      <c r="BM717" s="169"/>
      <c r="BN717" s="169"/>
      <c r="BO717" s="169"/>
      <c r="BP717" s="169"/>
      <c r="BQ717" s="169"/>
      <c r="BR717" s="169"/>
      <c r="BS717" s="169"/>
      <c r="BT717" s="169"/>
      <c r="BU717" s="169"/>
      <c r="BV717" s="169"/>
      <c r="BW717" s="169"/>
      <c r="BX717" s="169"/>
      <c r="BY717" s="169"/>
      <c r="BZ717" s="169"/>
      <c r="CA717" s="169"/>
      <c r="CB717" s="169"/>
      <c r="CC717" s="169"/>
      <c r="CD717" s="169"/>
      <c r="CE717" s="169"/>
      <c r="CF717" s="169"/>
      <c r="CG717" s="169"/>
      <c r="CH717" s="169"/>
      <c r="CI717" s="169"/>
      <c r="CJ717" s="169"/>
      <c r="CK717" s="169"/>
      <c r="CL717" s="169"/>
      <c r="CM717" s="169"/>
      <c r="CN717" s="176"/>
    </row>
    <row r="718" ht="15.75" customHeight="1">
      <c r="A718" s="134"/>
      <c r="B718" s="135"/>
      <c r="C718" s="135"/>
      <c r="D718" s="136"/>
      <c r="E718" s="137"/>
      <c r="F718" s="138"/>
      <c r="G718" s="138"/>
      <c r="H718" s="138"/>
      <c r="I718" s="138"/>
      <c r="J718" s="138"/>
      <c r="K718" s="139"/>
      <c r="L718" s="139"/>
      <c r="M718" s="138"/>
      <c r="N718" s="138"/>
      <c r="O718" s="140"/>
      <c r="P718" s="141"/>
      <c r="Q718" s="138"/>
      <c r="R718" s="142"/>
      <c r="S718" s="141"/>
      <c r="T718" s="138"/>
      <c r="U718" s="138"/>
      <c r="V718" s="138"/>
      <c r="W718" s="138"/>
      <c r="X718" s="138"/>
      <c r="Y718" s="138"/>
      <c r="Z718" s="138"/>
      <c r="AA718" s="143"/>
      <c r="AB718" s="141"/>
      <c r="AC718" s="144"/>
      <c r="AD718" s="129"/>
      <c r="AE718" s="145"/>
      <c r="AF718" s="144"/>
      <c r="AG718" s="138"/>
      <c r="AH718" s="145">
        <v>70544</v>
      </c>
      <c r="AI718" s="138"/>
      <c r="AJ718" s="138"/>
      <c r="AK718" s="138"/>
      <c r="AL718" s="138"/>
      <c r="AM718" s="138"/>
      <c r="AN718" s="138"/>
      <c r="AO718" s="138"/>
      <c r="AP718" s="138"/>
      <c r="AQ718" s="138"/>
      <c r="AR718" s="138"/>
      <c r="AS718" s="138"/>
      <c r="AT718" s="138"/>
      <c r="AU718" s="138"/>
      <c r="AV718" s="138"/>
      <c r="AW718" s="138"/>
      <c r="AX718" s="138"/>
      <c r="AY718" s="138"/>
      <c r="AZ718" s="138"/>
      <c r="BA718" s="138"/>
      <c r="BB718" s="138"/>
      <c r="BC718" s="138"/>
      <c r="BD718" s="138"/>
      <c r="BE718" s="138"/>
      <c r="BF718" s="138"/>
      <c r="BG718" s="138"/>
      <c r="BH718" s="138"/>
      <c r="BI718" s="138"/>
      <c r="BJ718" s="138"/>
      <c r="BK718" s="138"/>
      <c r="BL718" s="138"/>
      <c r="BM718" s="138"/>
      <c r="BN718" s="138"/>
      <c r="BO718" s="138"/>
      <c r="BP718" s="138"/>
      <c r="BQ718" s="138"/>
      <c r="BR718" s="138"/>
      <c r="BS718" s="138"/>
      <c r="BT718" s="138"/>
      <c r="BU718" s="138"/>
      <c r="BV718" s="138"/>
      <c r="BW718" s="138"/>
      <c r="BX718" s="138"/>
      <c r="BY718" s="138"/>
      <c r="BZ718" s="138"/>
      <c r="CA718" s="138"/>
      <c r="CB718" s="138"/>
      <c r="CC718" s="138"/>
      <c r="CD718" s="138"/>
      <c r="CE718" s="138"/>
      <c r="CF718" s="138"/>
      <c r="CG718" s="138"/>
      <c r="CH718" s="138"/>
      <c r="CI718" s="138"/>
      <c r="CJ718" s="138"/>
      <c r="CK718" s="138"/>
      <c r="CL718" s="138"/>
      <c r="CM718" s="138"/>
      <c r="CN718" s="149"/>
    </row>
    <row r="719" ht="15.75" customHeight="1">
      <c r="A719" s="134"/>
      <c r="B719" s="135"/>
      <c r="C719" s="135"/>
      <c r="D719" s="136"/>
      <c r="E719" s="168"/>
      <c r="F719" s="169"/>
      <c r="G719" s="169"/>
      <c r="H719" s="169"/>
      <c r="I719" s="169"/>
      <c r="J719" s="169"/>
      <c r="K719" s="139"/>
      <c r="L719" s="139"/>
      <c r="M719" s="169"/>
      <c r="N719" s="169"/>
      <c r="O719" s="140"/>
      <c r="P719" s="125"/>
      <c r="Q719" s="169"/>
      <c r="R719" s="142"/>
      <c r="S719" s="125"/>
      <c r="T719" s="169"/>
      <c r="U719" s="169"/>
      <c r="V719" s="169"/>
      <c r="W719" s="169"/>
      <c r="X719" s="169"/>
      <c r="Y719" s="169"/>
      <c r="Z719" s="169"/>
      <c r="AA719" s="143"/>
      <c r="AB719" s="125"/>
      <c r="AC719" s="128"/>
      <c r="AD719" s="129"/>
      <c r="AE719" s="173"/>
      <c r="AF719" s="128"/>
      <c r="AG719" s="169"/>
      <c r="AH719" s="173">
        <v>66075</v>
      </c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69"/>
      <c r="BN719" s="169"/>
      <c r="BO719" s="169"/>
      <c r="BP719" s="169"/>
      <c r="BQ719" s="169"/>
      <c r="BR719" s="169"/>
      <c r="BS719" s="169"/>
      <c r="BT719" s="169"/>
      <c r="BU719" s="169"/>
      <c r="BV719" s="169"/>
      <c r="BW719" s="169"/>
      <c r="BX719" s="169"/>
      <c r="BY719" s="169"/>
      <c r="BZ719" s="169"/>
      <c r="CA719" s="169"/>
      <c r="CB719" s="169"/>
      <c r="CC719" s="169"/>
      <c r="CD719" s="169"/>
      <c r="CE719" s="169"/>
      <c r="CF719" s="169"/>
      <c r="CG719" s="169"/>
      <c r="CH719" s="169"/>
      <c r="CI719" s="169"/>
      <c r="CJ719" s="169"/>
      <c r="CK719" s="169"/>
      <c r="CL719" s="169"/>
      <c r="CM719" s="169"/>
      <c r="CN719" s="176"/>
    </row>
    <row r="720" ht="15.75" customHeight="1">
      <c r="A720" s="134"/>
      <c r="B720" s="135"/>
      <c r="C720" s="135"/>
      <c r="D720" s="136"/>
      <c r="E720" s="137"/>
      <c r="F720" s="138"/>
      <c r="G720" s="138"/>
      <c r="H720" s="138"/>
      <c r="I720" s="138"/>
      <c r="J720" s="138"/>
      <c r="K720" s="139"/>
      <c r="L720" s="139"/>
      <c r="M720" s="138"/>
      <c r="N720" s="138"/>
      <c r="O720" s="140"/>
      <c r="P720" s="141"/>
      <c r="Q720" s="138"/>
      <c r="R720" s="142"/>
      <c r="S720" s="141"/>
      <c r="T720" s="138"/>
      <c r="U720" s="138"/>
      <c r="V720" s="138"/>
      <c r="W720" s="138"/>
      <c r="X720" s="138"/>
      <c r="Y720" s="138"/>
      <c r="Z720" s="138"/>
      <c r="AA720" s="143"/>
      <c r="AB720" s="141"/>
      <c r="AC720" s="144"/>
      <c r="AD720" s="129"/>
      <c r="AE720" s="145"/>
      <c r="AF720" s="144"/>
      <c r="AG720" s="138"/>
      <c r="AH720" s="145">
        <v>81600</v>
      </c>
      <c r="AI720" s="138"/>
      <c r="AJ720" s="138"/>
      <c r="AK720" s="138"/>
      <c r="AL720" s="138"/>
      <c r="AM720" s="138"/>
      <c r="AN720" s="138"/>
      <c r="AO720" s="138"/>
      <c r="AP720" s="138"/>
      <c r="AQ720" s="138"/>
      <c r="AR720" s="138"/>
      <c r="AS720" s="138"/>
      <c r="AT720" s="138"/>
      <c r="AU720" s="138"/>
      <c r="AV720" s="138"/>
      <c r="AW720" s="138"/>
      <c r="AX720" s="138"/>
      <c r="AY720" s="138"/>
      <c r="AZ720" s="138"/>
      <c r="BA720" s="138"/>
      <c r="BB720" s="138"/>
      <c r="BC720" s="138"/>
      <c r="BD720" s="138"/>
      <c r="BE720" s="138"/>
      <c r="BF720" s="138"/>
      <c r="BG720" s="138"/>
      <c r="BH720" s="138"/>
      <c r="BI720" s="138"/>
      <c r="BJ720" s="138"/>
      <c r="BK720" s="138"/>
      <c r="BL720" s="138"/>
      <c r="BM720" s="138"/>
      <c r="BN720" s="138"/>
      <c r="BO720" s="138"/>
      <c r="BP720" s="138"/>
      <c r="BQ720" s="138"/>
      <c r="BR720" s="138"/>
      <c r="BS720" s="138"/>
      <c r="BT720" s="138"/>
      <c r="BU720" s="138"/>
      <c r="BV720" s="138"/>
      <c r="BW720" s="138"/>
      <c r="BX720" s="138"/>
      <c r="BY720" s="138"/>
      <c r="BZ720" s="138"/>
      <c r="CA720" s="138"/>
      <c r="CB720" s="138"/>
      <c r="CC720" s="138"/>
      <c r="CD720" s="138"/>
      <c r="CE720" s="138"/>
      <c r="CF720" s="138"/>
      <c r="CG720" s="138"/>
      <c r="CH720" s="138"/>
      <c r="CI720" s="138"/>
      <c r="CJ720" s="138"/>
      <c r="CK720" s="138"/>
      <c r="CL720" s="138"/>
      <c r="CM720" s="138"/>
      <c r="CN720" s="149"/>
    </row>
    <row r="721" ht="15.75" customHeight="1">
      <c r="A721" s="134"/>
      <c r="B721" s="135"/>
      <c r="C721" s="135"/>
      <c r="D721" s="136"/>
      <c r="E721" s="168"/>
      <c r="F721" s="169"/>
      <c r="G721" s="169"/>
      <c r="H721" s="169"/>
      <c r="I721" s="169"/>
      <c r="J721" s="169"/>
      <c r="K721" s="139"/>
      <c r="L721" s="139"/>
      <c r="M721" s="169"/>
      <c r="N721" s="169"/>
      <c r="O721" s="140"/>
      <c r="P721" s="125"/>
      <c r="Q721" s="169"/>
      <c r="R721" s="142"/>
      <c r="S721" s="125"/>
      <c r="T721" s="169"/>
      <c r="U721" s="169"/>
      <c r="V721" s="169"/>
      <c r="W721" s="169"/>
      <c r="X721" s="169"/>
      <c r="Y721" s="169"/>
      <c r="Z721" s="169"/>
      <c r="AA721" s="143"/>
      <c r="AB721" s="125"/>
      <c r="AC721" s="128"/>
      <c r="AD721" s="129"/>
      <c r="AE721" s="173"/>
      <c r="AF721" s="128"/>
      <c r="AG721" s="169"/>
      <c r="AH721" s="173">
        <v>72853</v>
      </c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69"/>
      <c r="BN721" s="169"/>
      <c r="BO721" s="169"/>
      <c r="BP721" s="169"/>
      <c r="BQ721" s="169"/>
      <c r="BR721" s="169"/>
      <c r="BS721" s="169"/>
      <c r="BT721" s="169"/>
      <c r="BU721" s="169"/>
      <c r="BV721" s="169"/>
      <c r="BW721" s="169"/>
      <c r="BX721" s="169"/>
      <c r="BY721" s="169"/>
      <c r="BZ721" s="169"/>
      <c r="CA721" s="169"/>
      <c r="CB721" s="169"/>
      <c r="CC721" s="169"/>
      <c r="CD721" s="169"/>
      <c r="CE721" s="169"/>
      <c r="CF721" s="169"/>
      <c r="CG721" s="169"/>
      <c r="CH721" s="169"/>
      <c r="CI721" s="169"/>
      <c r="CJ721" s="169"/>
      <c r="CK721" s="169"/>
      <c r="CL721" s="169"/>
      <c r="CM721" s="169"/>
      <c r="CN721" s="176"/>
    </row>
    <row r="722" ht="19.95" customHeight="1">
      <c r="A722" s="134"/>
      <c r="B722" s="135"/>
      <c r="C722" s="135"/>
      <c r="D722" s="136"/>
      <c r="E722" s="137"/>
      <c r="F722" s="138"/>
      <c r="G722" s="138"/>
      <c r="H722" s="138"/>
      <c r="I722" s="138"/>
      <c r="J722" s="138"/>
      <c r="K722" s="139"/>
      <c r="L722" s="139"/>
      <c r="M722" s="138"/>
      <c r="N722" s="138"/>
      <c r="O722" s="140"/>
      <c r="P722" s="141"/>
      <c r="Q722" s="138"/>
      <c r="R722" s="142"/>
      <c r="S722" s="141"/>
      <c r="T722" s="138"/>
      <c r="U722" s="138"/>
      <c r="V722" s="138"/>
      <c r="W722" s="138"/>
      <c r="X722" s="138"/>
      <c r="Y722" s="138"/>
      <c r="Z722" s="138"/>
      <c r="AA722" s="143"/>
      <c r="AB722" s="141"/>
      <c r="AC722" s="144"/>
      <c r="AD722" s="129"/>
      <c r="AE722" s="145"/>
      <c r="AF722" s="144"/>
      <c r="AG722" s="138"/>
      <c r="AH722" s="138"/>
      <c r="AI722" s="138"/>
      <c r="AJ722" s="138"/>
      <c r="AK722" s="138"/>
      <c r="AL722" s="138"/>
      <c r="AM722" s="138"/>
      <c r="AN722" s="166"/>
      <c r="AO722" s="178"/>
      <c r="AP722" s="138"/>
      <c r="AQ722" s="138"/>
      <c r="AR722" s="166"/>
      <c r="AS722" s="178"/>
      <c r="AT722" s="138"/>
      <c r="AU722" s="138"/>
      <c r="AV722" s="166"/>
      <c r="AW722" s="178"/>
      <c r="AX722" s="138"/>
      <c r="AY722" s="138"/>
      <c r="AZ722" s="166"/>
      <c r="BA722" s="178"/>
      <c r="BB722" s="138"/>
      <c r="BC722" s="138"/>
      <c r="BD722" s="138"/>
      <c r="BE722" s="178"/>
      <c r="BF722" s="138"/>
      <c r="BG722" s="138"/>
      <c r="BH722" s="166"/>
      <c r="BI722" s="178"/>
      <c r="BJ722" s="138"/>
      <c r="BK722" s="138"/>
      <c r="BL722" s="166"/>
      <c r="BM722" s="178"/>
      <c r="BN722" s="138"/>
      <c r="BO722" s="138"/>
      <c r="BP722" s="166"/>
      <c r="BQ722" s="178"/>
      <c r="BR722" s="138"/>
      <c r="BS722" s="138"/>
      <c r="BT722" s="166"/>
      <c r="BU722" s="178"/>
      <c r="BV722" s="138"/>
      <c r="BW722" s="138"/>
      <c r="BX722" s="166"/>
      <c r="BY722" s="178"/>
      <c r="BZ722" s="138"/>
      <c r="CA722" s="138"/>
      <c r="CB722" s="166"/>
      <c r="CC722" s="178"/>
      <c r="CD722" s="138"/>
      <c r="CE722" s="138"/>
      <c r="CF722" s="166"/>
      <c r="CG722" s="178"/>
      <c r="CH722" s="138"/>
      <c r="CI722" s="138"/>
      <c r="CJ722" s="166"/>
      <c r="CK722" s="178"/>
      <c r="CL722" s="138"/>
      <c r="CM722" s="138"/>
      <c r="CN722" s="149"/>
    </row>
    <row r="723" ht="19.95" customHeight="1">
      <c r="A723" s="134"/>
      <c r="B723" s="135"/>
      <c r="C723" s="135"/>
      <c r="D723" s="136"/>
      <c r="E723" s="168"/>
      <c r="F723" s="169"/>
      <c r="G723" s="169"/>
      <c r="H723" s="169"/>
      <c r="I723" s="169"/>
      <c r="J723" s="169"/>
      <c r="K723" s="139"/>
      <c r="L723" s="139"/>
      <c r="M723" s="169"/>
      <c r="N723" s="169"/>
      <c r="O723" s="140"/>
      <c r="P723" s="125"/>
      <c r="Q723" s="169"/>
      <c r="R723" s="142"/>
      <c r="S723" s="125"/>
      <c r="T723" s="169"/>
      <c r="U723" s="169"/>
      <c r="V723" s="169"/>
      <c r="W723" s="169"/>
      <c r="X723" s="169"/>
      <c r="Y723" s="169"/>
      <c r="Z723" s="169"/>
      <c r="AA723" s="143"/>
      <c r="AB723" s="125"/>
      <c r="AC723" s="128"/>
      <c r="AD723" s="129"/>
      <c r="AE723" s="173"/>
      <c r="AF723" s="128"/>
      <c r="AG723" s="169"/>
      <c r="AH723" s="169"/>
      <c r="AI723" s="169"/>
      <c r="AJ723" s="169"/>
      <c r="AK723" s="169"/>
      <c r="AL723" s="169"/>
      <c r="AM723" s="169"/>
      <c r="AN723" s="122"/>
      <c r="AO723" s="132"/>
      <c r="AP723" s="169"/>
      <c r="AQ723" s="169"/>
      <c r="AR723" s="122"/>
      <c r="AS723" s="132"/>
      <c r="AT723" s="169"/>
      <c r="AU723" s="169"/>
      <c r="AV723" s="122"/>
      <c r="AW723" s="132"/>
      <c r="AX723" s="169"/>
      <c r="AY723" s="169"/>
      <c r="AZ723" s="122"/>
      <c r="BA723" s="132"/>
      <c r="BB723" s="169"/>
      <c r="BC723" s="169"/>
      <c r="BD723" s="169"/>
      <c r="BE723" s="132"/>
      <c r="BF723" s="169"/>
      <c r="BG723" s="169"/>
      <c r="BH723" s="122"/>
      <c r="BI723" s="132"/>
      <c r="BJ723" s="169"/>
      <c r="BK723" s="169"/>
      <c r="BL723" s="122"/>
      <c r="BM723" s="132"/>
      <c r="BN723" s="169"/>
      <c r="BO723" s="169"/>
      <c r="BP723" s="122"/>
      <c r="BQ723" s="132"/>
      <c r="BR723" s="169"/>
      <c r="BS723" s="169"/>
      <c r="BT723" s="122"/>
      <c r="BU723" s="132"/>
      <c r="BV723" s="169"/>
      <c r="BW723" s="169"/>
      <c r="BX723" s="122"/>
      <c r="BY723" s="132"/>
      <c r="BZ723" s="169"/>
      <c r="CA723" s="169"/>
      <c r="CB723" s="122"/>
      <c r="CC723" s="132"/>
      <c r="CD723" s="169"/>
      <c r="CE723" s="169"/>
      <c r="CF723" s="122"/>
      <c r="CG723" s="132"/>
      <c r="CH723" s="169"/>
      <c r="CI723" s="169"/>
      <c r="CJ723" s="122"/>
      <c r="CK723" s="132"/>
      <c r="CL723" s="169"/>
      <c r="CM723" s="169"/>
      <c r="CN723" s="176"/>
    </row>
    <row r="724" ht="19.95" customHeight="1">
      <c r="A724" s="134"/>
      <c r="B724" s="135"/>
      <c r="C724" s="135"/>
      <c r="D724" s="136"/>
      <c r="E724" s="137"/>
      <c r="F724" s="138"/>
      <c r="G724" s="138"/>
      <c r="H724" s="138"/>
      <c r="I724" s="138"/>
      <c r="J724" s="138"/>
      <c r="K724" s="139"/>
      <c r="L724" s="139"/>
      <c r="M724" s="138"/>
      <c r="N724" s="138"/>
      <c r="O724" s="140"/>
      <c r="P724" s="141"/>
      <c r="Q724" s="138"/>
      <c r="R724" s="142"/>
      <c r="S724" s="141"/>
      <c r="T724" s="138"/>
      <c r="U724" s="138"/>
      <c r="V724" s="138"/>
      <c r="W724" s="138"/>
      <c r="X724" s="138"/>
      <c r="Y724" s="138"/>
      <c r="Z724" s="138"/>
      <c r="AA724" s="143"/>
      <c r="AB724" s="141"/>
      <c r="AC724" s="144"/>
      <c r="AD724" s="129"/>
      <c r="AE724" s="145"/>
      <c r="AF724" s="144"/>
      <c r="AG724" s="138"/>
      <c r="AH724" s="138"/>
      <c r="AI724" s="138"/>
      <c r="AJ724" s="138"/>
      <c r="AK724" s="138"/>
      <c r="AL724" s="138"/>
      <c r="AM724" s="138"/>
      <c r="AN724" s="166"/>
      <c r="AO724" s="178"/>
      <c r="AP724" s="138"/>
      <c r="AQ724" s="138"/>
      <c r="AR724" s="166"/>
      <c r="AS724" s="178"/>
      <c r="AT724" s="138"/>
      <c r="AU724" s="138"/>
      <c r="AV724" s="166"/>
      <c r="AW724" s="178"/>
      <c r="AX724" s="138"/>
      <c r="AY724" s="138"/>
      <c r="AZ724" s="166"/>
      <c r="BA724" s="178"/>
      <c r="BB724" s="138"/>
      <c r="BC724" s="138"/>
      <c r="BD724" s="138"/>
      <c r="BE724" s="178"/>
      <c r="BF724" s="138"/>
      <c r="BG724" s="138"/>
      <c r="BH724" s="166"/>
      <c r="BI724" s="178"/>
      <c r="BJ724" s="138"/>
      <c r="BK724" s="138"/>
      <c r="BL724" s="166"/>
      <c r="BM724" s="178"/>
      <c r="BN724" s="138"/>
      <c r="BO724" s="138"/>
      <c r="BP724" s="166"/>
      <c r="BQ724" s="178"/>
      <c r="BR724" s="138"/>
      <c r="BS724" s="138"/>
      <c r="BT724" s="166"/>
      <c r="BU724" s="178"/>
      <c r="BV724" s="138"/>
      <c r="BW724" s="138"/>
      <c r="BX724" s="166"/>
      <c r="BY724" s="178"/>
      <c r="BZ724" s="138"/>
      <c r="CA724" s="138"/>
      <c r="CB724" s="166"/>
      <c r="CC724" s="178"/>
      <c r="CD724" s="138"/>
      <c r="CE724" s="138"/>
      <c r="CF724" s="166"/>
      <c r="CG724" s="178"/>
      <c r="CH724" s="138"/>
      <c r="CI724" s="138"/>
      <c r="CJ724" s="166"/>
      <c r="CK724" s="178"/>
      <c r="CL724" s="138"/>
      <c r="CM724" s="138"/>
      <c r="CN724" s="149"/>
    </row>
    <row r="725" ht="19.95" customHeight="1">
      <c r="A725" s="134"/>
      <c r="B725" s="135"/>
      <c r="C725" s="135"/>
      <c r="D725" s="136"/>
      <c r="E725" s="168"/>
      <c r="F725" s="169"/>
      <c r="G725" s="169"/>
      <c r="H725" s="169"/>
      <c r="I725" s="169"/>
      <c r="J725" s="169"/>
      <c r="K725" s="139"/>
      <c r="L725" s="139"/>
      <c r="M725" s="169"/>
      <c r="N725" s="169"/>
      <c r="O725" s="140"/>
      <c r="P725" s="125"/>
      <c r="Q725" s="169"/>
      <c r="R725" s="142"/>
      <c r="S725" s="125"/>
      <c r="T725" s="169"/>
      <c r="U725" s="169"/>
      <c r="V725" s="169"/>
      <c r="W725" s="169"/>
      <c r="X725" s="169"/>
      <c r="Y725" s="169"/>
      <c r="Z725" s="169"/>
      <c r="AA725" s="143"/>
      <c r="AB725" s="125"/>
      <c r="AC725" s="128"/>
      <c r="AD725" s="129"/>
      <c r="AE725" s="173"/>
      <c r="AF725" s="128"/>
      <c r="AG725" s="169"/>
      <c r="AH725" s="169"/>
      <c r="AI725" s="169"/>
      <c r="AJ725" s="169"/>
      <c r="AK725" s="169"/>
      <c r="AL725" s="169"/>
      <c r="AM725" s="169"/>
      <c r="AN725" s="122"/>
      <c r="AO725" s="132"/>
      <c r="AP725" s="169"/>
      <c r="AQ725" s="169"/>
      <c r="AR725" s="122"/>
      <c r="AS725" s="132"/>
      <c r="AT725" s="169"/>
      <c r="AU725" s="169"/>
      <c r="AV725" s="122"/>
      <c r="AW725" s="132"/>
      <c r="AX725" s="169"/>
      <c r="AY725" s="169"/>
      <c r="AZ725" s="122"/>
      <c r="BA725" s="132"/>
      <c r="BB725" s="169"/>
      <c r="BC725" s="169"/>
      <c r="BD725" s="169"/>
      <c r="BE725" s="132"/>
      <c r="BF725" s="169"/>
      <c r="BG725" s="169"/>
      <c r="BH725" s="122"/>
      <c r="BI725" s="132"/>
      <c r="BJ725" s="169"/>
      <c r="BK725" s="169"/>
      <c r="BL725" s="122"/>
      <c r="BM725" s="132"/>
      <c r="BN725" s="169"/>
      <c r="BO725" s="169"/>
      <c r="BP725" s="122"/>
      <c r="BQ725" s="132"/>
      <c r="BR725" s="169"/>
      <c r="BS725" s="169"/>
      <c r="BT725" s="122"/>
      <c r="BU725" s="132"/>
      <c r="BV725" s="169"/>
      <c r="BW725" s="169"/>
      <c r="BX725" s="122"/>
      <c r="BY725" s="132"/>
      <c r="BZ725" s="169"/>
      <c r="CA725" s="169"/>
      <c r="CB725" s="122"/>
      <c r="CC725" s="132"/>
      <c r="CD725" s="169"/>
      <c r="CE725" s="169"/>
      <c r="CF725" s="122"/>
      <c r="CG725" s="132"/>
      <c r="CH725" s="169"/>
      <c r="CI725" s="169"/>
      <c r="CJ725" s="122"/>
      <c r="CK725" s="132"/>
      <c r="CL725" s="169"/>
      <c r="CM725" s="169"/>
      <c r="CN725" s="176"/>
    </row>
    <row r="726" ht="19.95" customHeight="1">
      <c r="A726" s="134"/>
      <c r="B726" s="135"/>
      <c r="C726" s="135"/>
      <c r="D726" s="136"/>
      <c r="E726" s="137"/>
      <c r="F726" s="138"/>
      <c r="G726" s="138"/>
      <c r="H726" s="138"/>
      <c r="I726" s="138"/>
      <c r="J726" s="138"/>
      <c r="K726" s="139"/>
      <c r="L726" s="139"/>
      <c r="M726" s="138"/>
      <c r="N726" s="138"/>
      <c r="O726" s="140"/>
      <c r="P726" s="141"/>
      <c r="Q726" s="138"/>
      <c r="R726" s="142"/>
      <c r="S726" s="141"/>
      <c r="T726" s="138"/>
      <c r="U726" s="138"/>
      <c r="V726" s="138"/>
      <c r="W726" s="138"/>
      <c r="X726" s="138"/>
      <c r="Y726" s="138"/>
      <c r="Z726" s="138"/>
      <c r="AA726" s="143"/>
      <c r="AB726" s="141"/>
      <c r="AC726" s="144"/>
      <c r="AD726" s="129"/>
      <c r="AE726" s="145"/>
      <c r="AF726" s="144"/>
      <c r="AG726" s="138"/>
      <c r="AH726" s="138"/>
      <c r="AI726" s="138"/>
      <c r="AJ726" s="138"/>
      <c r="AK726" s="138"/>
      <c r="AL726" s="138"/>
      <c r="AM726" s="138"/>
      <c r="AN726" s="166"/>
      <c r="AO726" s="178"/>
      <c r="AP726" s="138"/>
      <c r="AQ726" s="138"/>
      <c r="AR726" s="166"/>
      <c r="AS726" s="178"/>
      <c r="AT726" s="138"/>
      <c r="AU726" s="138"/>
      <c r="AV726" s="166"/>
      <c r="AW726" s="178"/>
      <c r="AX726" s="138"/>
      <c r="AY726" s="138"/>
      <c r="AZ726" s="166"/>
      <c r="BA726" s="178"/>
      <c r="BB726" s="138"/>
      <c r="BC726" s="138"/>
      <c r="BD726" s="138"/>
      <c r="BE726" s="178"/>
      <c r="BF726" s="138"/>
      <c r="BG726" s="138"/>
      <c r="BH726" s="166"/>
      <c r="BI726" s="178"/>
      <c r="BJ726" s="138"/>
      <c r="BK726" s="138"/>
      <c r="BL726" s="166"/>
      <c r="BM726" s="178"/>
      <c r="BN726" s="138"/>
      <c r="BO726" s="138"/>
      <c r="BP726" s="166"/>
      <c r="BQ726" s="178"/>
      <c r="BR726" s="138"/>
      <c r="BS726" s="138"/>
      <c r="BT726" s="166"/>
      <c r="BU726" s="178"/>
      <c r="BV726" s="138"/>
      <c r="BW726" s="138"/>
      <c r="BX726" s="166"/>
      <c r="BY726" s="178"/>
      <c r="BZ726" s="138"/>
      <c r="CA726" s="138"/>
      <c r="CB726" s="166"/>
      <c r="CC726" s="178"/>
      <c r="CD726" s="138"/>
      <c r="CE726" s="138"/>
      <c r="CF726" s="166"/>
      <c r="CG726" s="178"/>
      <c r="CH726" s="138"/>
      <c r="CI726" s="138"/>
      <c r="CJ726" s="166"/>
      <c r="CK726" s="178"/>
      <c r="CL726" s="138"/>
      <c r="CM726" s="138"/>
      <c r="CN726" s="149"/>
    </row>
    <row r="727" ht="19.95" customHeight="1">
      <c r="A727" s="134"/>
      <c r="B727" s="135"/>
      <c r="C727" s="135"/>
      <c r="D727" s="136"/>
      <c r="E727" s="168"/>
      <c r="F727" s="169"/>
      <c r="G727" s="169"/>
      <c r="H727" s="169"/>
      <c r="I727" s="169"/>
      <c r="J727" s="169"/>
      <c r="K727" s="139"/>
      <c r="L727" s="139"/>
      <c r="M727" s="169"/>
      <c r="N727" s="169"/>
      <c r="O727" s="140"/>
      <c r="P727" s="125"/>
      <c r="Q727" s="169"/>
      <c r="R727" s="142"/>
      <c r="S727" s="125"/>
      <c r="T727" s="169"/>
      <c r="U727" s="169"/>
      <c r="V727" s="169"/>
      <c r="W727" s="169"/>
      <c r="X727" s="169"/>
      <c r="Y727" s="169"/>
      <c r="Z727" s="169"/>
      <c r="AA727" s="143"/>
      <c r="AB727" s="125"/>
      <c r="AC727" s="128"/>
      <c r="AD727" s="129"/>
      <c r="AE727" s="173"/>
      <c r="AF727" s="128"/>
      <c r="AG727" s="169"/>
      <c r="AH727" s="169"/>
      <c r="AI727" s="169"/>
      <c r="AJ727" s="169"/>
      <c r="AK727" s="169"/>
      <c r="AL727" s="169"/>
      <c r="AM727" s="169"/>
      <c r="AN727" s="122"/>
      <c r="AO727" s="132"/>
      <c r="AP727" s="169"/>
      <c r="AQ727" s="169"/>
      <c r="AR727" s="122"/>
      <c r="AS727" s="132"/>
      <c r="AT727" s="169"/>
      <c r="AU727" s="169"/>
      <c r="AV727" s="122"/>
      <c r="AW727" s="132"/>
      <c r="AX727" s="169"/>
      <c r="AY727" s="169"/>
      <c r="AZ727" s="122"/>
      <c r="BA727" s="132"/>
      <c r="BB727" s="169"/>
      <c r="BC727" s="169"/>
      <c r="BD727" s="169"/>
      <c r="BE727" s="132"/>
      <c r="BF727" s="169"/>
      <c r="BG727" s="169"/>
      <c r="BH727" s="122"/>
      <c r="BI727" s="132"/>
      <c r="BJ727" s="169"/>
      <c r="BK727" s="169"/>
      <c r="BL727" s="122"/>
      <c r="BM727" s="132"/>
      <c r="BN727" s="169"/>
      <c r="BO727" s="169"/>
      <c r="BP727" s="122"/>
      <c r="BQ727" s="132"/>
      <c r="BR727" s="169"/>
      <c r="BS727" s="169"/>
      <c r="BT727" s="122"/>
      <c r="BU727" s="132"/>
      <c r="BV727" s="169"/>
      <c r="BW727" s="169"/>
      <c r="BX727" s="122"/>
      <c r="BY727" s="132"/>
      <c r="BZ727" s="169"/>
      <c r="CA727" s="169"/>
      <c r="CB727" s="122"/>
      <c r="CC727" s="132"/>
      <c r="CD727" s="169"/>
      <c r="CE727" s="169"/>
      <c r="CF727" s="122"/>
      <c r="CG727" s="132"/>
      <c r="CH727" s="169"/>
      <c r="CI727" s="169"/>
      <c r="CJ727" s="122"/>
      <c r="CK727" s="132"/>
      <c r="CL727" s="169"/>
      <c r="CM727" s="169"/>
      <c r="CN727" s="176"/>
    </row>
    <row r="728" ht="19.95" customHeight="1">
      <c r="A728" s="134"/>
      <c r="B728" s="135"/>
      <c r="C728" s="135"/>
      <c r="D728" s="136"/>
      <c r="E728" s="137"/>
      <c r="F728" s="138"/>
      <c r="G728" s="138"/>
      <c r="H728" s="138"/>
      <c r="I728" s="138"/>
      <c r="J728" s="138"/>
      <c r="K728" s="139"/>
      <c r="L728" s="139"/>
      <c r="M728" s="138"/>
      <c r="N728" s="138"/>
      <c r="O728" s="140"/>
      <c r="P728" s="141"/>
      <c r="Q728" s="138"/>
      <c r="R728" s="142"/>
      <c r="S728" s="141"/>
      <c r="T728" s="138"/>
      <c r="U728" s="138"/>
      <c r="V728" s="138"/>
      <c r="W728" s="138"/>
      <c r="X728" s="138"/>
      <c r="Y728" s="138"/>
      <c r="Z728" s="138"/>
      <c r="AA728" s="143"/>
      <c r="AB728" s="141"/>
      <c r="AC728" s="144"/>
      <c r="AD728" s="129"/>
      <c r="AE728" s="145"/>
      <c r="AF728" s="144"/>
      <c r="AG728" s="138"/>
      <c r="AH728" s="138"/>
      <c r="AI728" s="138"/>
      <c r="AJ728" s="138"/>
      <c r="AK728" s="138"/>
      <c r="AL728" s="138"/>
      <c r="AM728" s="138"/>
      <c r="AN728" s="166"/>
      <c r="AO728" s="178"/>
      <c r="AP728" s="138"/>
      <c r="AQ728" s="138"/>
      <c r="AR728" s="166"/>
      <c r="AS728" s="178"/>
      <c r="AT728" s="138"/>
      <c r="AU728" s="138"/>
      <c r="AV728" s="166"/>
      <c r="AW728" s="178"/>
      <c r="AX728" s="138"/>
      <c r="AY728" s="138"/>
      <c r="AZ728" s="166"/>
      <c r="BA728" s="178"/>
      <c r="BB728" s="138"/>
      <c r="BC728" s="138"/>
      <c r="BD728" s="138"/>
      <c r="BE728" s="178"/>
      <c r="BF728" s="138"/>
      <c r="BG728" s="138"/>
      <c r="BH728" s="166"/>
      <c r="BI728" s="178"/>
      <c r="BJ728" s="138"/>
      <c r="BK728" s="138"/>
      <c r="BL728" s="166"/>
      <c r="BM728" s="178"/>
      <c r="BN728" s="138"/>
      <c r="BO728" s="138"/>
      <c r="BP728" s="166"/>
      <c r="BQ728" s="178"/>
      <c r="BR728" s="138"/>
      <c r="BS728" s="138"/>
      <c r="BT728" s="166"/>
      <c r="BU728" s="178"/>
      <c r="BV728" s="138"/>
      <c r="BW728" s="138"/>
      <c r="BX728" s="166"/>
      <c r="BY728" s="178"/>
      <c r="BZ728" s="138"/>
      <c r="CA728" s="138"/>
      <c r="CB728" s="166"/>
      <c r="CC728" s="178"/>
      <c r="CD728" s="138"/>
      <c r="CE728" s="138"/>
      <c r="CF728" s="166"/>
      <c r="CG728" s="178"/>
      <c r="CH728" s="138"/>
      <c r="CI728" s="138"/>
      <c r="CJ728" s="166"/>
      <c r="CK728" s="178"/>
      <c r="CL728" s="138"/>
      <c r="CM728" s="138"/>
      <c r="CN728" s="149"/>
    </row>
    <row r="729" ht="19.95" customHeight="1">
      <c r="A729" s="134"/>
      <c r="B729" s="135"/>
      <c r="C729" s="135"/>
      <c r="D729" s="136"/>
      <c r="E729" s="168"/>
      <c r="F729" s="169"/>
      <c r="G729" s="169"/>
      <c r="H729" s="169"/>
      <c r="I729" s="169"/>
      <c r="J729" s="169"/>
      <c r="K729" s="139"/>
      <c r="L729" s="139"/>
      <c r="M729" s="169"/>
      <c r="N729" s="169"/>
      <c r="O729" s="140"/>
      <c r="P729" s="125"/>
      <c r="Q729" s="169"/>
      <c r="R729" s="142"/>
      <c r="S729" s="125"/>
      <c r="T729" s="169"/>
      <c r="U729" s="169"/>
      <c r="V729" s="169"/>
      <c r="W729" s="169"/>
      <c r="X729" s="169"/>
      <c r="Y729" s="169"/>
      <c r="Z729" s="169"/>
      <c r="AA729" s="143"/>
      <c r="AB729" s="125"/>
      <c r="AC729" s="128"/>
      <c r="AD729" s="129"/>
      <c r="AE729" s="173"/>
      <c r="AF729" s="128"/>
      <c r="AG729" s="169"/>
      <c r="AH729" s="169"/>
      <c r="AI729" s="169"/>
      <c r="AJ729" s="169"/>
      <c r="AK729" s="169"/>
      <c r="AL729" s="169"/>
      <c r="AM729" s="169"/>
      <c r="AN729" s="122"/>
      <c r="AO729" s="132"/>
      <c r="AP729" s="169"/>
      <c r="AQ729" s="169"/>
      <c r="AR729" s="122"/>
      <c r="AS729" s="132"/>
      <c r="AT729" s="169"/>
      <c r="AU729" s="169"/>
      <c r="AV729" s="122"/>
      <c r="AW729" s="132"/>
      <c r="AX729" s="169"/>
      <c r="AY729" s="169"/>
      <c r="AZ729" s="122"/>
      <c r="BA729" s="132"/>
      <c r="BB729" s="169"/>
      <c r="BC729" s="169"/>
      <c r="BD729" s="169"/>
      <c r="BE729" s="132"/>
      <c r="BF729" s="169"/>
      <c r="BG729" s="169"/>
      <c r="BH729" s="122"/>
      <c r="BI729" s="132"/>
      <c r="BJ729" s="169"/>
      <c r="BK729" s="169"/>
      <c r="BL729" s="122"/>
      <c r="BM729" s="132"/>
      <c r="BN729" s="169"/>
      <c r="BO729" s="169"/>
      <c r="BP729" s="122"/>
      <c r="BQ729" s="132"/>
      <c r="BR729" s="169"/>
      <c r="BS729" s="169"/>
      <c r="BT729" s="122"/>
      <c r="BU729" s="132"/>
      <c r="BV729" s="169"/>
      <c r="BW729" s="169"/>
      <c r="BX729" s="122"/>
      <c r="BY729" s="132"/>
      <c r="BZ729" s="169"/>
      <c r="CA729" s="169"/>
      <c r="CB729" s="122"/>
      <c r="CC729" s="132"/>
      <c r="CD729" s="169"/>
      <c r="CE729" s="169"/>
      <c r="CF729" s="122"/>
      <c r="CG729" s="132"/>
      <c r="CH729" s="169"/>
      <c r="CI729" s="169"/>
      <c r="CJ729" s="122"/>
      <c r="CK729" s="132"/>
      <c r="CL729" s="169"/>
      <c r="CM729" s="169"/>
      <c r="CN729" s="176"/>
    </row>
    <row r="730" ht="19.95" customHeight="1">
      <c r="A730" s="134"/>
      <c r="B730" s="135"/>
      <c r="C730" s="135"/>
      <c r="D730" s="136"/>
      <c r="E730" s="137"/>
      <c r="F730" s="138"/>
      <c r="G730" s="138"/>
      <c r="H730" s="138"/>
      <c r="I730" s="138"/>
      <c r="J730" s="138"/>
      <c r="K730" s="139"/>
      <c r="L730" s="139"/>
      <c r="M730" s="138"/>
      <c r="N730" s="138"/>
      <c r="O730" s="140"/>
      <c r="P730" s="141"/>
      <c r="Q730" s="138"/>
      <c r="R730" s="142"/>
      <c r="S730" s="141"/>
      <c r="T730" s="138"/>
      <c r="U730" s="138"/>
      <c r="V730" s="138"/>
      <c r="W730" s="138"/>
      <c r="X730" s="138"/>
      <c r="Y730" s="138"/>
      <c r="Z730" s="138"/>
      <c r="AA730" s="143"/>
      <c r="AB730" s="141"/>
      <c r="AC730" s="144"/>
      <c r="AD730" s="129"/>
      <c r="AE730" s="145"/>
      <c r="AF730" s="144"/>
      <c r="AG730" s="138"/>
      <c r="AH730" s="138"/>
      <c r="AI730" s="138"/>
      <c r="AJ730" s="138"/>
      <c r="AK730" s="138"/>
      <c r="AL730" s="138"/>
      <c r="AM730" s="138"/>
      <c r="AN730" s="166"/>
      <c r="AO730" s="178"/>
      <c r="AP730" s="138"/>
      <c r="AQ730" s="138"/>
      <c r="AR730" s="166"/>
      <c r="AS730" s="178"/>
      <c r="AT730" s="138"/>
      <c r="AU730" s="138"/>
      <c r="AV730" s="166"/>
      <c r="AW730" s="178"/>
      <c r="AX730" s="138"/>
      <c r="AY730" s="138"/>
      <c r="AZ730" s="166"/>
      <c r="BA730" s="178"/>
      <c r="BB730" s="138"/>
      <c r="BC730" s="138"/>
      <c r="BD730" s="138"/>
      <c r="BE730" s="178"/>
      <c r="BF730" s="138"/>
      <c r="BG730" s="138"/>
      <c r="BH730" s="166"/>
      <c r="BI730" s="178"/>
      <c r="BJ730" s="138"/>
      <c r="BK730" s="138"/>
      <c r="BL730" s="166"/>
      <c r="BM730" s="178"/>
      <c r="BN730" s="138"/>
      <c r="BO730" s="138"/>
      <c r="BP730" s="166"/>
      <c r="BQ730" s="178"/>
      <c r="BR730" s="138"/>
      <c r="BS730" s="138"/>
      <c r="BT730" s="166"/>
      <c r="BU730" s="178"/>
      <c r="BV730" s="138"/>
      <c r="BW730" s="138"/>
      <c r="BX730" s="166"/>
      <c r="BY730" s="178"/>
      <c r="BZ730" s="138"/>
      <c r="CA730" s="138"/>
      <c r="CB730" s="166"/>
      <c r="CC730" s="178"/>
      <c r="CD730" s="138"/>
      <c r="CE730" s="138"/>
      <c r="CF730" s="166"/>
      <c r="CG730" s="178"/>
      <c r="CH730" s="138"/>
      <c r="CI730" s="138"/>
      <c r="CJ730" s="166"/>
      <c r="CK730" s="178"/>
      <c r="CL730" s="138"/>
      <c r="CM730" s="138"/>
      <c r="CN730" s="149"/>
    </row>
    <row r="731" ht="19.95" customHeight="1">
      <c r="A731" s="134"/>
      <c r="B731" s="135"/>
      <c r="C731" s="135"/>
      <c r="D731" s="136"/>
      <c r="E731" s="168"/>
      <c r="F731" s="169"/>
      <c r="G731" s="169"/>
      <c r="H731" s="169"/>
      <c r="I731" s="169"/>
      <c r="J731" s="169"/>
      <c r="K731" s="139"/>
      <c r="L731" s="139"/>
      <c r="M731" s="169"/>
      <c r="N731" s="169"/>
      <c r="O731" s="140"/>
      <c r="P731" s="125"/>
      <c r="Q731" s="169"/>
      <c r="R731" t="s" s="185">
        <v>217</v>
      </c>
      <c r="S731" s="125"/>
      <c r="T731" s="169"/>
      <c r="U731" s="169"/>
      <c r="V731" s="169"/>
      <c r="W731" s="169"/>
      <c r="X731" s="169"/>
      <c r="Y731" s="169"/>
      <c r="Z731" s="169"/>
      <c r="AA731" s="143"/>
      <c r="AB731" s="125"/>
      <c r="AC731" s="128"/>
      <c r="AD731" s="129"/>
      <c r="AE731" s="173"/>
      <c r="AF731" s="128"/>
      <c r="AG731" s="169"/>
      <c r="AH731" s="173">
        <v>77072</v>
      </c>
      <c r="AI731" s="173">
        <v>39870</v>
      </c>
      <c r="AJ731" s="173">
        <v>1303</v>
      </c>
      <c r="AK731" s="173">
        <v>17392</v>
      </c>
      <c r="AL731" s="173">
        <v>0</v>
      </c>
      <c r="AM731" s="173"/>
      <c r="AN731" s="173"/>
      <c r="AO731" s="175"/>
      <c r="AP731" s="173">
        <v>0</v>
      </c>
      <c r="AQ731" s="173"/>
      <c r="AR731" s="173"/>
      <c r="AS731" s="175"/>
      <c r="AT731" s="173">
        <v>0</v>
      </c>
      <c r="AU731" s="173"/>
      <c r="AV731" s="173"/>
      <c r="AW731" s="175"/>
      <c r="AX731" s="173">
        <v>0</v>
      </c>
      <c r="AY731" s="173"/>
      <c r="AZ731" s="173"/>
      <c r="BA731" s="175"/>
      <c r="BB731" s="173">
        <v>3600</v>
      </c>
      <c r="BC731" s="173"/>
      <c r="BD731" s="173"/>
      <c r="BE731" s="175"/>
      <c r="BF731" s="173">
        <v>0</v>
      </c>
      <c r="BG731" s="173"/>
      <c r="BH731" s="173"/>
      <c r="BI731" s="175"/>
      <c r="BJ731" s="173">
        <v>0</v>
      </c>
      <c r="BK731" s="173"/>
      <c r="BL731" s="173"/>
      <c r="BM731" s="175"/>
      <c r="BN731" s="173">
        <v>0</v>
      </c>
      <c r="BO731" s="173"/>
      <c r="BP731" s="173"/>
      <c r="BQ731" s="175"/>
      <c r="BR731" s="173">
        <v>0</v>
      </c>
      <c r="BS731" s="173"/>
      <c r="BT731" s="173"/>
      <c r="BU731" s="175"/>
      <c r="BV731" s="173">
        <v>0</v>
      </c>
      <c r="BW731" s="173"/>
      <c r="BX731" s="173"/>
      <c r="BY731" s="175"/>
      <c r="BZ731" s="173">
        <v>0</v>
      </c>
      <c r="CA731" s="173"/>
      <c r="CB731" s="173"/>
      <c r="CC731" s="175"/>
      <c r="CD731" s="173">
        <v>0</v>
      </c>
      <c r="CE731" s="173"/>
      <c r="CF731" s="173"/>
      <c r="CG731" s="175"/>
      <c r="CH731" s="173">
        <v>0</v>
      </c>
      <c r="CI731" s="173"/>
      <c r="CJ731" s="173"/>
      <c r="CK731" s="175"/>
      <c r="CL731" s="173">
        <v>36270</v>
      </c>
      <c r="CM731" s="173">
        <v>26831</v>
      </c>
      <c r="CN731" s="176"/>
    </row>
    <row r="732" ht="19.95" customHeight="1">
      <c r="A732" s="134"/>
      <c r="B732" s="135"/>
      <c r="C732" s="135"/>
      <c r="D732" s="136"/>
      <c r="E732" s="137"/>
      <c r="F732" s="138"/>
      <c r="G732" s="138"/>
      <c r="H732" s="138"/>
      <c r="I732" s="138"/>
      <c r="J732" s="138"/>
      <c r="K732" s="139"/>
      <c r="L732" s="139"/>
      <c r="M732" s="138"/>
      <c r="N732" s="138"/>
      <c r="O732" s="140"/>
      <c r="P732" s="141"/>
      <c r="Q732" s="138"/>
      <c r="R732" s="142"/>
      <c r="S732" s="141"/>
      <c r="T732" s="138"/>
      <c r="U732" s="138"/>
      <c r="V732" s="138"/>
      <c r="W732" s="138"/>
      <c r="X732" s="138"/>
      <c r="Y732" s="138"/>
      <c r="Z732" s="138"/>
      <c r="AA732" s="143"/>
      <c r="AB732" s="141"/>
      <c r="AC732" s="144"/>
      <c r="AD732" s="129"/>
      <c r="AE732" s="145"/>
      <c r="AF732" s="144"/>
      <c r="AG732" s="138"/>
      <c r="AH732" s="138"/>
      <c r="AI732" s="138"/>
      <c r="AJ732" s="138"/>
      <c r="AK732" s="138"/>
      <c r="AL732" s="138"/>
      <c r="AM732" s="138"/>
      <c r="AN732" s="166"/>
      <c r="AO732" s="178"/>
      <c r="AP732" s="138"/>
      <c r="AQ732" s="138"/>
      <c r="AR732" s="166"/>
      <c r="AS732" s="178"/>
      <c r="AT732" s="138"/>
      <c r="AU732" s="138"/>
      <c r="AV732" s="166"/>
      <c r="AW732" s="178"/>
      <c r="AX732" s="138"/>
      <c r="AY732" s="138"/>
      <c r="AZ732" s="166"/>
      <c r="BA732" s="178"/>
      <c r="BB732" s="138"/>
      <c r="BC732" s="138"/>
      <c r="BD732" s="138"/>
      <c r="BE732" s="178"/>
      <c r="BF732" s="138"/>
      <c r="BG732" s="138"/>
      <c r="BH732" s="166"/>
      <c r="BI732" s="178"/>
      <c r="BJ732" s="138"/>
      <c r="BK732" s="138"/>
      <c r="BL732" s="166"/>
      <c r="BM732" s="178"/>
      <c r="BN732" s="138"/>
      <c r="BO732" s="138"/>
      <c r="BP732" s="166"/>
      <c r="BQ732" s="178"/>
      <c r="BR732" s="138"/>
      <c r="BS732" s="138"/>
      <c r="BT732" s="166"/>
      <c r="BU732" s="178"/>
      <c r="BV732" s="138"/>
      <c r="BW732" s="138"/>
      <c r="BX732" s="166"/>
      <c r="BY732" s="178"/>
      <c r="BZ732" s="138"/>
      <c r="CA732" s="138"/>
      <c r="CB732" s="166"/>
      <c r="CC732" s="178"/>
      <c r="CD732" s="138"/>
      <c r="CE732" s="138"/>
      <c r="CF732" s="166"/>
      <c r="CG732" s="178"/>
      <c r="CH732" s="138"/>
      <c r="CI732" s="138"/>
      <c r="CJ732" s="166"/>
      <c r="CK732" s="178"/>
      <c r="CL732" s="138"/>
      <c r="CM732" s="138"/>
      <c r="CN732" s="149"/>
    </row>
    <row r="733" ht="19.95" customHeight="1">
      <c r="A733" s="134"/>
      <c r="B733" s="135"/>
      <c r="C733" s="135"/>
      <c r="D733" s="136"/>
      <c r="E733" s="168"/>
      <c r="F733" s="169"/>
      <c r="G733" s="169"/>
      <c r="H733" s="169"/>
      <c r="I733" s="169"/>
      <c r="J733" s="169"/>
      <c r="K733" s="139"/>
      <c r="L733" s="139"/>
      <c r="M733" s="169"/>
      <c r="N733" s="169"/>
      <c r="O733" s="140"/>
      <c r="P733" s="125"/>
      <c r="Q733" s="169"/>
      <c r="R733" s="142"/>
      <c r="S733" s="125"/>
      <c r="T733" s="169"/>
      <c r="U733" s="169"/>
      <c r="V733" s="169"/>
      <c r="W733" s="169"/>
      <c r="X733" s="169"/>
      <c r="Y733" s="169"/>
      <c r="Z733" s="169"/>
      <c r="AA733" s="143"/>
      <c r="AB733" s="125"/>
      <c r="AC733" s="128"/>
      <c r="AD733" s="129"/>
      <c r="AE733" s="173"/>
      <c r="AF733" s="128"/>
      <c r="AG733" s="169"/>
      <c r="AH733" s="169"/>
      <c r="AI733" s="169"/>
      <c r="AJ733" s="169"/>
      <c r="AK733" s="169"/>
      <c r="AL733" s="169"/>
      <c r="AM733" s="169"/>
      <c r="AN733" s="122"/>
      <c r="AO733" s="132"/>
      <c r="AP733" s="169"/>
      <c r="AQ733" s="169"/>
      <c r="AR733" s="122"/>
      <c r="AS733" s="132"/>
      <c r="AT733" s="169"/>
      <c r="AU733" s="169"/>
      <c r="AV733" s="122"/>
      <c r="AW733" s="132"/>
      <c r="AX733" s="169"/>
      <c r="AY733" s="169"/>
      <c r="AZ733" s="122"/>
      <c r="BA733" s="132"/>
      <c r="BB733" s="169"/>
      <c r="BC733" s="169"/>
      <c r="BD733" s="169"/>
      <c r="BE733" s="132"/>
      <c r="BF733" s="169"/>
      <c r="BG733" s="169"/>
      <c r="BH733" s="122"/>
      <c r="BI733" s="132"/>
      <c r="BJ733" s="169"/>
      <c r="BK733" s="169"/>
      <c r="BL733" s="122"/>
      <c r="BM733" s="132"/>
      <c r="BN733" s="169"/>
      <c r="BO733" s="169"/>
      <c r="BP733" s="122"/>
      <c r="BQ733" s="132"/>
      <c r="BR733" s="169"/>
      <c r="BS733" s="169"/>
      <c r="BT733" s="122"/>
      <c r="BU733" s="132"/>
      <c r="BV733" s="169"/>
      <c r="BW733" s="169"/>
      <c r="BX733" s="122"/>
      <c r="BY733" s="132"/>
      <c r="BZ733" s="169"/>
      <c r="CA733" s="169"/>
      <c r="CB733" s="122"/>
      <c r="CC733" s="132"/>
      <c r="CD733" s="169"/>
      <c r="CE733" s="169"/>
      <c r="CF733" s="122"/>
      <c r="CG733" s="132"/>
      <c r="CH733" s="169"/>
      <c r="CI733" s="169"/>
      <c r="CJ733" s="122"/>
      <c r="CK733" s="132"/>
      <c r="CL733" s="169"/>
      <c r="CM733" s="169"/>
      <c r="CN733" s="176"/>
    </row>
    <row r="734" ht="19.95" customHeight="1">
      <c r="A734" s="134"/>
      <c r="B734" s="135"/>
      <c r="C734" s="135"/>
      <c r="D734" s="136"/>
      <c r="E734" s="137"/>
      <c r="F734" s="138"/>
      <c r="G734" s="138"/>
      <c r="H734" s="138"/>
      <c r="I734" s="138"/>
      <c r="J734" s="138"/>
      <c r="K734" s="139"/>
      <c r="L734" s="139"/>
      <c r="M734" s="138"/>
      <c r="N734" s="138"/>
      <c r="O734" s="140"/>
      <c r="P734" s="141"/>
      <c r="Q734" s="138"/>
      <c r="R734" s="142"/>
      <c r="S734" s="141"/>
      <c r="T734" s="138"/>
      <c r="U734" s="138"/>
      <c r="V734" s="138"/>
      <c r="W734" s="138"/>
      <c r="X734" s="138"/>
      <c r="Y734" s="138"/>
      <c r="Z734" s="138"/>
      <c r="AA734" s="143"/>
      <c r="AB734" s="141"/>
      <c r="AC734" s="144"/>
      <c r="AD734" s="129"/>
      <c r="AE734" s="145"/>
      <c r="AF734" s="144"/>
      <c r="AG734" s="138"/>
      <c r="AH734" s="138"/>
      <c r="AI734" s="138"/>
      <c r="AJ734" s="138"/>
      <c r="AK734" s="138"/>
      <c r="AL734" s="138"/>
      <c r="AM734" s="138"/>
      <c r="AN734" s="166"/>
      <c r="AO734" s="178"/>
      <c r="AP734" s="138"/>
      <c r="AQ734" s="138"/>
      <c r="AR734" s="166"/>
      <c r="AS734" s="178"/>
      <c r="AT734" s="138"/>
      <c r="AU734" s="138"/>
      <c r="AV734" s="166"/>
      <c r="AW734" s="178"/>
      <c r="AX734" s="138"/>
      <c r="AY734" s="138"/>
      <c r="AZ734" s="166"/>
      <c r="BA734" s="178"/>
      <c r="BB734" s="138"/>
      <c r="BC734" s="138"/>
      <c r="BD734" s="138"/>
      <c r="BE734" s="178"/>
      <c r="BF734" s="138"/>
      <c r="BG734" s="138"/>
      <c r="BH734" s="166"/>
      <c r="BI734" s="178"/>
      <c r="BJ734" s="138"/>
      <c r="BK734" s="138"/>
      <c r="BL734" s="166"/>
      <c r="BM734" s="178"/>
      <c r="BN734" s="138"/>
      <c r="BO734" s="138"/>
      <c r="BP734" s="166"/>
      <c r="BQ734" s="178"/>
      <c r="BR734" s="138"/>
      <c r="BS734" s="138"/>
      <c r="BT734" s="166"/>
      <c r="BU734" s="178"/>
      <c r="BV734" s="138"/>
      <c r="BW734" s="138"/>
      <c r="BX734" s="166"/>
      <c r="BY734" s="178"/>
      <c r="BZ734" s="138"/>
      <c r="CA734" s="138"/>
      <c r="CB734" s="166"/>
      <c r="CC734" s="178"/>
      <c r="CD734" s="138"/>
      <c r="CE734" s="138"/>
      <c r="CF734" s="166"/>
      <c r="CG734" s="178"/>
      <c r="CH734" s="138"/>
      <c r="CI734" s="138"/>
      <c r="CJ734" s="166"/>
      <c r="CK734" s="178"/>
      <c r="CL734" s="138"/>
      <c r="CM734" s="138"/>
      <c r="CN734" s="149"/>
    </row>
    <row r="735" ht="19.95" customHeight="1">
      <c r="A735" s="134"/>
      <c r="B735" s="135"/>
      <c r="C735" s="135"/>
      <c r="D735" s="136"/>
      <c r="E735" s="168"/>
      <c r="F735" s="169"/>
      <c r="G735" s="169"/>
      <c r="H735" s="169"/>
      <c r="I735" s="169"/>
      <c r="J735" s="169"/>
      <c r="K735" s="139"/>
      <c r="L735" s="139"/>
      <c r="M735" s="169"/>
      <c r="N735" s="169"/>
      <c r="O735" s="140"/>
      <c r="P735" s="125"/>
      <c r="Q735" s="169"/>
      <c r="R735" s="142"/>
      <c r="S735" s="125"/>
      <c r="T735" s="169"/>
      <c r="U735" s="169"/>
      <c r="V735" s="169"/>
      <c r="W735" s="169"/>
      <c r="X735" s="169"/>
      <c r="Y735" s="169"/>
      <c r="Z735" s="169"/>
      <c r="AA735" s="143"/>
      <c r="AB735" s="125"/>
      <c r="AC735" s="128"/>
      <c r="AD735" s="129"/>
      <c r="AE735" s="173"/>
      <c r="AF735" s="128"/>
      <c r="AG735" s="169"/>
      <c r="AH735" s="169"/>
      <c r="AI735" s="169"/>
      <c r="AJ735" s="169"/>
      <c r="AK735" s="169"/>
      <c r="AL735" s="169"/>
      <c r="AM735" s="169"/>
      <c r="AN735" s="122"/>
      <c r="AO735" s="132"/>
      <c r="AP735" s="169"/>
      <c r="AQ735" s="169"/>
      <c r="AR735" s="122"/>
      <c r="AS735" s="132"/>
      <c r="AT735" s="169"/>
      <c r="AU735" s="169"/>
      <c r="AV735" s="122"/>
      <c r="AW735" s="132"/>
      <c r="AX735" s="169"/>
      <c r="AY735" s="169"/>
      <c r="AZ735" s="122"/>
      <c r="BA735" s="132"/>
      <c r="BB735" s="169"/>
      <c r="BC735" s="169"/>
      <c r="BD735" s="169"/>
      <c r="BE735" s="132"/>
      <c r="BF735" s="169"/>
      <c r="BG735" s="169"/>
      <c r="BH735" s="122"/>
      <c r="BI735" s="132"/>
      <c r="BJ735" s="169"/>
      <c r="BK735" s="169"/>
      <c r="BL735" s="122"/>
      <c r="BM735" s="132"/>
      <c r="BN735" s="169"/>
      <c r="BO735" s="169"/>
      <c r="BP735" s="122"/>
      <c r="BQ735" s="132"/>
      <c r="BR735" s="169"/>
      <c r="BS735" s="169"/>
      <c r="BT735" s="122"/>
      <c r="BU735" s="132"/>
      <c r="BV735" s="169"/>
      <c r="BW735" s="169"/>
      <c r="BX735" s="122"/>
      <c r="BY735" s="132"/>
      <c r="BZ735" s="169"/>
      <c r="CA735" s="169"/>
      <c r="CB735" s="122"/>
      <c r="CC735" s="132"/>
      <c r="CD735" s="169"/>
      <c r="CE735" s="169"/>
      <c r="CF735" s="122"/>
      <c r="CG735" s="132"/>
      <c r="CH735" s="169"/>
      <c r="CI735" s="169"/>
      <c r="CJ735" s="122"/>
      <c r="CK735" s="132"/>
      <c r="CL735" s="169"/>
      <c r="CM735" s="169"/>
      <c r="CN735" s="176"/>
    </row>
    <row r="736" ht="20.2" customHeight="1">
      <c r="A736" s="309"/>
      <c r="B736" s="310"/>
      <c r="C736" s="310"/>
      <c r="D736" s="311"/>
      <c r="E736" s="312"/>
      <c r="F736" s="313"/>
      <c r="G736" s="313"/>
      <c r="H736" s="313"/>
      <c r="I736" s="313"/>
      <c r="J736" s="313"/>
      <c r="K736" s="314"/>
      <c r="L736" s="314"/>
      <c r="M736" s="313"/>
      <c r="N736" s="313"/>
      <c r="O736" s="315"/>
      <c r="P736" s="316"/>
      <c r="Q736" s="313"/>
      <c r="R736" s="317"/>
      <c r="S736" s="316"/>
      <c r="T736" s="313"/>
      <c r="U736" s="313"/>
      <c r="V736" s="313"/>
      <c r="W736" s="313"/>
      <c r="X736" s="313"/>
      <c r="Y736" s="313"/>
      <c r="Z736" s="313"/>
      <c r="AA736" s="318"/>
      <c r="AB736" s="316"/>
      <c r="AC736" s="319"/>
      <c r="AD736" s="320"/>
      <c r="AE736" s="321"/>
      <c r="AF736" s="319"/>
      <c r="AG736" s="313"/>
      <c r="AH736" s="313"/>
      <c r="AI736" s="313"/>
      <c r="AJ736" s="313"/>
      <c r="AK736" s="313"/>
      <c r="AL736" s="313"/>
      <c r="AM736" s="313"/>
      <c r="AN736" s="322"/>
      <c r="AO736" s="323"/>
      <c r="AP736" s="313"/>
      <c r="AQ736" s="313"/>
      <c r="AR736" s="322"/>
      <c r="AS736" s="323"/>
      <c r="AT736" s="313"/>
      <c r="AU736" s="313"/>
      <c r="AV736" s="322"/>
      <c r="AW736" s="323"/>
      <c r="AX736" s="313"/>
      <c r="AY736" s="313"/>
      <c r="AZ736" s="322"/>
      <c r="BA736" s="323"/>
      <c r="BB736" s="313"/>
      <c r="BC736" s="313"/>
      <c r="BD736" s="313"/>
      <c r="BE736" s="323"/>
      <c r="BF736" s="313"/>
      <c r="BG736" s="313"/>
      <c r="BH736" s="322"/>
      <c r="BI736" s="323"/>
      <c r="BJ736" s="313"/>
      <c r="BK736" s="313"/>
      <c r="BL736" s="322"/>
      <c r="BM736" s="323"/>
      <c r="BN736" s="313"/>
      <c r="BO736" s="313"/>
      <c r="BP736" s="322"/>
      <c r="BQ736" s="323"/>
      <c r="BR736" s="313"/>
      <c r="BS736" s="313"/>
      <c r="BT736" s="322"/>
      <c r="BU736" s="323"/>
      <c r="BV736" s="313"/>
      <c r="BW736" s="313"/>
      <c r="BX736" s="322"/>
      <c r="BY736" s="323"/>
      <c r="BZ736" s="313"/>
      <c r="CA736" s="313"/>
      <c r="CB736" s="322"/>
      <c r="CC736" s="323"/>
      <c r="CD736" s="313"/>
      <c r="CE736" s="313"/>
      <c r="CF736" s="322"/>
      <c r="CG736" s="323"/>
      <c r="CH736" s="313"/>
      <c r="CI736" s="313"/>
      <c r="CJ736" s="322"/>
      <c r="CK736" s="323"/>
      <c r="CL736" s="313"/>
      <c r="CM736" s="313"/>
      <c r="CN736" s="32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CN736"/>
  <sheetViews>
    <sheetView workbookViewId="0" showGridLines="0" defaultGridColor="1">
      <pane topLeftCell="A6" xSplit="0" ySplit="5" activePane="bottomLeft" state="frozen"/>
    </sheetView>
  </sheetViews>
  <sheetFormatPr defaultColWidth="11.6667" defaultRowHeight="19.9" customHeight="1" outlineLevelRow="0" outlineLevelCol="0"/>
  <cols>
    <col min="1" max="1" width="11.6719" style="325" customWidth="1"/>
    <col min="2" max="2" width="12.8125" style="325" customWidth="1"/>
    <col min="3" max="3" width="23.7031" style="325" customWidth="1"/>
    <col min="4" max="4" width="23.0703" style="325" customWidth="1"/>
    <col min="5" max="5" width="14.6953" style="325" customWidth="1"/>
    <col min="6" max="6" width="13.5703" style="325" customWidth="1"/>
    <col min="7" max="7" width="14.0781" style="325" customWidth="1"/>
    <col min="8" max="8" width="14.5469" style="325" customWidth="1"/>
    <col min="9" max="9" width="11.0703" style="325" customWidth="1"/>
    <col min="10" max="10" width="17.0078" style="325" customWidth="1"/>
    <col min="11" max="12" width="11.6719" style="325" customWidth="1"/>
    <col min="13" max="15" width="7.03125" style="325" customWidth="1"/>
    <col min="16" max="17" width="8.72656" style="325" customWidth="1"/>
    <col min="18" max="18" width="8.22656" style="325" customWidth="1"/>
    <col min="19" max="22" width="7.91406" style="325" customWidth="1"/>
    <col min="23" max="23" width="19.2422" style="325" customWidth="1"/>
    <col min="24" max="26" hidden="1" width="11.6667" style="325" customWidth="1"/>
    <col min="27" max="27" width="8.03906" style="325" customWidth="1"/>
    <col min="28" max="28" width="11.6719" style="325" customWidth="1"/>
    <col min="29" max="29" width="8.82812" style="325" customWidth="1"/>
    <col min="30" max="30" width="8.48438" style="325" customWidth="1"/>
    <col min="31" max="31" width="9.34375" style="325" customWidth="1"/>
    <col min="32" max="33" width="8.82812" style="325" customWidth="1"/>
    <col min="34" max="34" width="11.6719" style="325" customWidth="1"/>
    <col min="35" max="35" width="10.8281" style="325" customWidth="1"/>
    <col min="36" max="36" width="13.6797" style="325" customWidth="1"/>
    <col min="37" max="38" width="11.6719" style="325" customWidth="1"/>
    <col min="39" max="40" width="7.27344" style="325" customWidth="1"/>
    <col min="41" max="41" width="8.78125" style="325" customWidth="1"/>
    <col min="42" max="42" width="11.6719" style="325" customWidth="1"/>
    <col min="43" max="43" width="7.53906" style="325" customWidth="1"/>
    <col min="44" max="44" width="6.72656" style="325" customWidth="1"/>
    <col min="45" max="45" width="8.375" style="325" customWidth="1"/>
    <col min="46" max="46" width="11.6719" style="325" customWidth="1"/>
    <col min="47" max="47" width="7.17188" style="325" customWidth="1"/>
    <col min="48" max="48" width="8.04688" style="325" customWidth="1"/>
    <col min="49" max="49" width="8.46094" style="325" customWidth="1"/>
    <col min="50" max="50" width="11.6719" style="325" customWidth="1"/>
    <col min="51" max="51" width="7.77344" style="325" customWidth="1"/>
    <col min="52" max="52" width="7.98438" style="325" customWidth="1"/>
    <col min="53" max="53" width="8.3125" style="325" customWidth="1"/>
    <col min="54" max="54" width="11.6719" style="325" customWidth="1"/>
    <col min="55" max="56" width="8.79688" style="325" customWidth="1"/>
    <col min="57" max="57" width="8.85938" style="325" customWidth="1"/>
    <col min="58" max="58" width="11.6719" style="325" customWidth="1"/>
    <col min="59" max="59" width="7.59375" style="325" customWidth="1"/>
    <col min="60" max="60" width="8.29688" style="325" customWidth="1"/>
    <col min="61" max="61" width="8.67969" style="325" customWidth="1"/>
    <col min="62" max="62" width="11.6719" style="325" customWidth="1"/>
    <col min="63" max="63" width="6.73438" style="325" customWidth="1"/>
    <col min="64" max="64" width="7.26562" style="325" customWidth="1"/>
    <col min="65" max="65" width="8.10156" style="325" customWidth="1"/>
    <col min="66" max="66" width="11.6719" style="325" customWidth="1"/>
    <col min="67" max="67" width="8.03125" style="325" customWidth="1"/>
    <col min="68" max="68" width="7.50781" style="325" customWidth="1"/>
    <col min="69" max="69" width="8.77344" style="325" customWidth="1"/>
    <col min="70" max="70" width="11.6719" style="325" customWidth="1"/>
    <col min="71" max="71" width="6.65625" style="325" customWidth="1"/>
    <col min="72" max="72" width="7.875" style="325" customWidth="1"/>
    <col min="73" max="73" width="8.83594" style="325" customWidth="1"/>
    <col min="74" max="74" width="11.6719" style="325" customWidth="1"/>
    <col min="75" max="75" width="8.375" style="325" customWidth="1"/>
    <col min="76" max="76" width="8.39844" style="325" customWidth="1"/>
    <col min="77" max="77" width="8.38281" style="325" customWidth="1"/>
    <col min="78" max="78" width="11.6719" style="325" customWidth="1"/>
    <col min="79" max="79" width="7.13281" style="325" customWidth="1"/>
    <col min="80" max="81" width="8.04688" style="325" customWidth="1"/>
    <col min="82" max="82" width="9.39062" style="325" customWidth="1"/>
    <col min="83" max="83" width="9.04688" style="325" customWidth="1"/>
    <col min="84" max="84" width="9.55469" style="325" customWidth="1"/>
    <col min="85" max="85" width="8.92188" style="325" customWidth="1"/>
    <col min="86" max="86" width="11.6719" style="325" customWidth="1"/>
    <col min="87" max="87" width="9.875" style="325" customWidth="1"/>
    <col min="88" max="88" width="8.48438" style="325" customWidth="1"/>
    <col min="89" max="89" width="8.53125" style="325" customWidth="1"/>
    <col min="90" max="91" width="12.6719" style="325" customWidth="1"/>
    <col min="92" max="92" width="9.17188" style="325" customWidth="1"/>
    <col min="93" max="16384" width="11.6719" style="325" customWidth="1"/>
  </cols>
  <sheetData>
    <row r="1" ht="44.2" customHeight="1">
      <c r="A1" t="s" s="54">
        <v>9</v>
      </c>
      <c r="B1" t="s" s="55">
        <v>10</v>
      </c>
      <c r="C1" s="56"/>
      <c r="D1" t="s" s="55">
        <v>13</v>
      </c>
      <c r="E1" t="s" s="55">
        <v>14</v>
      </c>
      <c r="F1" t="s" s="55">
        <v>15</v>
      </c>
      <c r="G1" s="56"/>
      <c r="H1" t="s" s="55">
        <v>2342</v>
      </c>
      <c r="I1" t="s" s="55">
        <v>2343</v>
      </c>
      <c r="J1" t="s" s="55">
        <v>2344</v>
      </c>
      <c r="K1" t="s" s="57">
        <v>2345</v>
      </c>
      <c r="L1" t="s" s="57">
        <v>2346</v>
      </c>
      <c r="M1" t="s" s="55">
        <v>2347</v>
      </c>
      <c r="N1" t="s" s="55">
        <v>2348</v>
      </c>
      <c r="O1" t="s" s="58">
        <v>21</v>
      </c>
      <c r="P1" t="s" s="55">
        <v>2346</v>
      </c>
      <c r="Q1" t="s" s="55">
        <v>2349</v>
      </c>
      <c r="R1" t="s" s="59">
        <v>22</v>
      </c>
      <c r="S1" t="s" s="55">
        <v>2346</v>
      </c>
      <c r="T1" t="s" s="55">
        <v>2350</v>
      </c>
      <c r="U1" t="s" s="55">
        <v>2351</v>
      </c>
      <c r="V1" t="s" s="55">
        <v>2352</v>
      </c>
      <c r="W1" t="s" s="55">
        <v>2353</v>
      </c>
      <c r="X1" s="56"/>
      <c r="Y1" s="56"/>
      <c r="Z1" s="56"/>
      <c r="AA1" t="s" s="60">
        <v>2354</v>
      </c>
      <c r="AB1" s="61"/>
      <c r="AC1" t="s" s="55">
        <v>2346</v>
      </c>
      <c r="AD1" t="s" s="62">
        <v>2355</v>
      </c>
      <c r="AE1" s="63"/>
      <c r="AF1" s="56"/>
      <c r="AG1" s="56"/>
      <c r="AH1" t="s" s="55">
        <v>23</v>
      </c>
      <c r="AI1" t="s" s="55">
        <v>24</v>
      </c>
      <c r="AJ1" t="s" s="55">
        <v>25</v>
      </c>
      <c r="AK1" t="s" s="55">
        <v>26</v>
      </c>
      <c r="AL1" t="s" s="55">
        <v>27</v>
      </c>
      <c r="AM1" t="s" s="55">
        <v>2356</v>
      </c>
      <c r="AN1" t="s" s="55">
        <v>2357</v>
      </c>
      <c r="AO1" t="s" s="55">
        <v>2358</v>
      </c>
      <c r="AP1" t="s" s="55">
        <v>28</v>
      </c>
      <c r="AQ1" t="s" s="55">
        <v>2359</v>
      </c>
      <c r="AR1" t="s" s="55">
        <v>2360</v>
      </c>
      <c r="AS1" t="s" s="55">
        <v>2361</v>
      </c>
      <c r="AT1" t="s" s="55">
        <v>29</v>
      </c>
      <c r="AU1" t="s" s="55">
        <v>2362</v>
      </c>
      <c r="AV1" t="s" s="55">
        <v>2363</v>
      </c>
      <c r="AW1" t="s" s="55">
        <v>2364</v>
      </c>
      <c r="AX1" t="s" s="55">
        <v>2365</v>
      </c>
      <c r="AY1" t="s" s="55">
        <v>2366</v>
      </c>
      <c r="AZ1" t="s" s="55">
        <v>2367</v>
      </c>
      <c r="BA1" t="s" s="55">
        <v>2368</v>
      </c>
      <c r="BB1" t="s" s="55">
        <v>31</v>
      </c>
      <c r="BC1" t="s" s="55">
        <v>2369</v>
      </c>
      <c r="BD1" t="s" s="55">
        <v>2370</v>
      </c>
      <c r="BE1" t="s" s="55">
        <v>2371</v>
      </c>
      <c r="BF1" t="s" s="55">
        <v>32</v>
      </c>
      <c r="BG1" t="s" s="55">
        <v>2372</v>
      </c>
      <c r="BH1" t="s" s="55">
        <v>2373</v>
      </c>
      <c r="BI1" t="s" s="55">
        <v>2374</v>
      </c>
      <c r="BJ1" t="s" s="55">
        <v>33</v>
      </c>
      <c r="BK1" t="s" s="55">
        <v>2375</v>
      </c>
      <c r="BL1" t="s" s="55">
        <v>2376</v>
      </c>
      <c r="BM1" t="s" s="55">
        <v>2377</v>
      </c>
      <c r="BN1" t="s" s="55">
        <v>34</v>
      </c>
      <c r="BO1" t="s" s="55">
        <v>2378</v>
      </c>
      <c r="BP1" t="s" s="55">
        <v>2379</v>
      </c>
      <c r="BQ1" t="s" s="55">
        <v>2380</v>
      </c>
      <c r="BR1" t="s" s="55">
        <v>35</v>
      </c>
      <c r="BS1" t="s" s="55">
        <v>2381</v>
      </c>
      <c r="BT1" t="s" s="55">
        <v>2382</v>
      </c>
      <c r="BU1" t="s" s="55">
        <v>2383</v>
      </c>
      <c r="BV1" t="s" s="55">
        <v>36</v>
      </c>
      <c r="BW1" t="s" s="55">
        <v>2384</v>
      </c>
      <c r="BX1" t="s" s="55">
        <v>2385</v>
      </c>
      <c r="BY1" t="s" s="55">
        <v>2386</v>
      </c>
      <c r="BZ1" t="s" s="55">
        <v>37</v>
      </c>
      <c r="CA1" t="s" s="55">
        <v>2387</v>
      </c>
      <c r="CB1" t="s" s="55">
        <v>2388</v>
      </c>
      <c r="CC1" t="s" s="55">
        <v>2389</v>
      </c>
      <c r="CD1" t="s" s="55">
        <v>2390</v>
      </c>
      <c r="CE1" t="s" s="55">
        <v>2391</v>
      </c>
      <c r="CF1" t="s" s="55">
        <v>2392</v>
      </c>
      <c r="CG1" t="s" s="55">
        <v>2393</v>
      </c>
      <c r="CH1" t="s" s="55">
        <v>2394</v>
      </c>
      <c r="CI1" t="s" s="55">
        <v>2395</v>
      </c>
      <c r="CJ1" t="s" s="55">
        <v>2396</v>
      </c>
      <c r="CK1" t="s" s="55">
        <v>2397</v>
      </c>
      <c r="CL1" t="s" s="55">
        <v>39</v>
      </c>
      <c r="CM1" t="s" s="55">
        <v>40</v>
      </c>
      <c r="CN1" s="64"/>
    </row>
    <row r="2" ht="19.95" customHeight="1">
      <c r="A2" s="65"/>
      <c r="B2" s="66"/>
      <c r="C2" s="66"/>
      <c r="D2" s="66"/>
      <c r="E2" s="66"/>
      <c r="F2" s="66"/>
      <c r="G2" t="s" s="67">
        <v>2398</v>
      </c>
      <c r="H2" s="68">
        <v>649</v>
      </c>
      <c r="I2" s="66"/>
      <c r="J2" s="68">
        <v>649</v>
      </c>
      <c r="K2" s="69"/>
      <c r="L2" t="s" s="70">
        <v>2399</v>
      </c>
      <c r="M2" s="66"/>
      <c r="N2" s="66"/>
      <c r="O2" s="71"/>
      <c r="P2" s="72">
        <f>649-SUM(Q18:Q666)</f>
        <v>460</v>
      </c>
      <c r="Q2" s="66"/>
      <c r="R2" s="73"/>
      <c r="S2" s="74">
        <f>SUM(T18:T666)</f>
        <v>126</v>
      </c>
      <c r="T2" s="66"/>
      <c r="U2" s="66"/>
      <c r="V2" s="66"/>
      <c r="W2" s="66"/>
      <c r="X2" s="66"/>
      <c r="Y2" s="66"/>
      <c r="Z2" s="66"/>
      <c r="AA2" s="75"/>
      <c r="AB2" s="74"/>
      <c r="AC2" s="76"/>
      <c r="AD2" s="77"/>
      <c r="AE2" s="68"/>
      <c r="AF2" s="76"/>
      <c r="AG2" s="66"/>
      <c r="AH2" s="66"/>
      <c r="AI2" s="66"/>
      <c r="AJ2" s="66"/>
      <c r="AK2" t="s" s="67">
        <v>2</v>
      </c>
      <c r="AL2" t="s" s="67">
        <v>27</v>
      </c>
      <c r="AM2" s="66"/>
      <c r="AN2" s="72"/>
      <c r="AO2" s="78"/>
      <c r="AP2" t="s" s="67">
        <v>28</v>
      </c>
      <c r="AQ2" s="66"/>
      <c r="AR2" s="72"/>
      <c r="AS2" s="78"/>
      <c r="AT2" t="s" s="67">
        <v>29</v>
      </c>
      <c r="AU2" s="66"/>
      <c r="AV2" s="72"/>
      <c r="AW2" s="78"/>
      <c r="AX2" t="s" s="67">
        <v>2365</v>
      </c>
      <c r="AY2" s="66"/>
      <c r="AZ2" s="72"/>
      <c r="BA2" s="78"/>
      <c r="BB2" t="s" s="67">
        <v>31</v>
      </c>
      <c r="BC2" s="66"/>
      <c r="BD2" s="66"/>
      <c r="BE2" s="78"/>
      <c r="BF2" t="s" s="67">
        <v>32</v>
      </c>
      <c r="BG2" s="66"/>
      <c r="BH2" s="72"/>
      <c r="BI2" s="78"/>
      <c r="BJ2" t="s" s="67">
        <v>33</v>
      </c>
      <c r="BK2" s="66"/>
      <c r="BL2" s="72"/>
      <c r="BM2" s="78"/>
      <c r="BN2" t="s" s="67">
        <v>34</v>
      </c>
      <c r="BO2" s="66"/>
      <c r="BP2" s="72"/>
      <c r="BQ2" s="78"/>
      <c r="BR2" t="s" s="67">
        <v>35</v>
      </c>
      <c r="BS2" s="66"/>
      <c r="BT2" s="72"/>
      <c r="BU2" s="78"/>
      <c r="BV2" t="s" s="67">
        <v>36</v>
      </c>
      <c r="BW2" s="66"/>
      <c r="BX2" s="72"/>
      <c r="BY2" s="78"/>
      <c r="BZ2" t="s" s="67">
        <v>37</v>
      </c>
      <c r="CA2" s="66"/>
      <c r="CB2" s="72"/>
      <c r="CC2" s="78"/>
      <c r="CD2" t="s" s="67">
        <v>2390</v>
      </c>
      <c r="CE2" s="66"/>
      <c r="CF2" s="72"/>
      <c r="CG2" s="78"/>
      <c r="CH2" t="s" s="67">
        <v>2394</v>
      </c>
      <c r="CI2" s="66"/>
      <c r="CJ2" s="72"/>
      <c r="CK2" s="78"/>
      <c r="CL2" s="66"/>
      <c r="CM2" t="s" s="67">
        <v>2400</v>
      </c>
      <c r="CN2" s="79"/>
    </row>
    <row r="3" ht="19.95" customHeight="1">
      <c r="A3" s="65"/>
      <c r="B3" s="66"/>
      <c r="C3" s="66"/>
      <c r="D3" s="66"/>
      <c r="E3" s="66"/>
      <c r="F3" s="66"/>
      <c r="G3" t="s" s="67">
        <v>2401</v>
      </c>
      <c r="H3" s="68">
        <f>AVERAGE(P18:P666)</f>
        <v>42.3798349673089</v>
      </c>
      <c r="I3" s="68">
        <f>_xlfn.AVERAGEIF(Q18:Q666,"1",L18:L666)</f>
        <v>21.3267209255593</v>
      </c>
      <c r="J3" s="74">
        <f>AVERAGE(L18:L666)</f>
        <v>36.852484456485</v>
      </c>
      <c r="K3" s="69"/>
      <c r="L3" s="80">
        <f>AVERAGE(L18:L666)</f>
        <v>36.852484456485</v>
      </c>
      <c r="M3" s="66"/>
      <c r="N3" s="66"/>
      <c r="O3" s="71"/>
      <c r="P3" s="74">
        <f>_xlfn.AVERAGEIF(Q18:Q666,"0",P18:P666)</f>
        <v>43.2315481681045</v>
      </c>
      <c r="Q3" s="66"/>
      <c r="R3" s="73"/>
      <c r="S3" s="74">
        <f>_xlfn.AVERAGEIF(T18:T666,"1",S18:S666)</f>
        <v>25.5074896938945</v>
      </c>
      <c r="T3" s="66"/>
      <c r="U3" s="66"/>
      <c r="V3" s="66"/>
      <c r="W3" s="66"/>
      <c r="X3" s="66"/>
      <c r="Y3" s="66"/>
      <c r="Z3" s="66"/>
      <c r="AA3" s="75"/>
      <c r="AB3" s="74"/>
      <c r="AC3" s="76"/>
      <c r="AD3" s="77"/>
      <c r="AE3" s="68"/>
      <c r="AF3" s="76"/>
      <c r="AG3" s="66"/>
      <c r="AH3" s="66"/>
      <c r="AI3" s="81">
        <f>SUM(AI18:AI721)</f>
        <v>28808662</v>
      </c>
      <c r="AJ3" t="s" s="67">
        <v>3</v>
      </c>
      <c r="AK3" s="81">
        <f>AL3+AP3+AT3+AX3+BB3+BF3+BJ3+BN3+BR3+BV3+BZ3+CD3+CH3</f>
        <v>27768251</v>
      </c>
      <c r="AL3" s="81">
        <f>SUM(AL18:AL721)</f>
        <v>6828925</v>
      </c>
      <c r="AM3" s="66"/>
      <c r="AN3" s="81"/>
      <c r="AO3" s="82"/>
      <c r="AP3" s="81">
        <f>SUM(AP18:AP721)</f>
        <v>9708716</v>
      </c>
      <c r="AQ3" s="66"/>
      <c r="AR3" s="81"/>
      <c r="AS3" s="82"/>
      <c r="AT3" s="81">
        <f>SUM(AT18:AT721)</f>
        <v>3519143</v>
      </c>
      <c r="AU3" s="66"/>
      <c r="AV3" s="81"/>
      <c r="AW3" s="82"/>
      <c r="AX3" s="81">
        <f>SUM(AX18:AX721)</f>
        <v>4117620</v>
      </c>
      <c r="AY3" s="66"/>
      <c r="AZ3" s="81"/>
      <c r="BA3" s="82"/>
      <c r="BB3" s="81">
        <f>SUM(BB18:BB721)</f>
        <v>1943813</v>
      </c>
      <c r="BC3" s="66"/>
      <c r="BD3" s="66"/>
      <c r="BE3" s="82"/>
      <c r="BF3" s="81">
        <f>SUM(BF18:BF721)</f>
        <v>724758</v>
      </c>
      <c r="BG3" s="66"/>
      <c r="BH3" s="81"/>
      <c r="BI3" s="82"/>
      <c r="BJ3" s="81">
        <f>SUM(BJ18:BJ721)</f>
        <v>194811</v>
      </c>
      <c r="BK3" s="66"/>
      <c r="BL3" s="81"/>
      <c r="BM3" s="82"/>
      <c r="BN3" s="81">
        <f>SUM(BN18:BN721)</f>
        <v>172058</v>
      </c>
      <c r="BO3" s="66"/>
      <c r="BP3" s="81"/>
      <c r="BQ3" s="82"/>
      <c r="BR3" s="81">
        <f>SUM(BR18:BR721)</f>
        <v>210891</v>
      </c>
      <c r="BS3" s="66"/>
      <c r="BT3" s="81"/>
      <c r="BU3" s="82"/>
      <c r="BV3" s="81">
        <f>SUM(BV18:BV721)</f>
        <v>86861</v>
      </c>
      <c r="BW3" s="66"/>
      <c r="BX3" s="81"/>
      <c r="BY3" s="82"/>
      <c r="BZ3" s="81">
        <f>SUM(BZ18:BZ721)</f>
        <v>94779</v>
      </c>
      <c r="CA3" s="66"/>
      <c r="CB3" s="81"/>
      <c r="CC3" s="82"/>
      <c r="CD3" s="81">
        <f>SUM(CD18:CD721)</f>
        <v>117191</v>
      </c>
      <c r="CE3" s="66"/>
      <c r="CF3" s="81"/>
      <c r="CG3" s="82"/>
      <c r="CH3" s="81">
        <f>SUM(CH18:CH721)</f>
        <v>48685</v>
      </c>
      <c r="CI3" s="66"/>
      <c r="CJ3" s="81"/>
      <c r="CK3" s="82"/>
      <c r="CL3" s="81">
        <f>SUM(CL18:CL721)</f>
        <v>368343</v>
      </c>
      <c r="CM3" s="66"/>
      <c r="CN3" s="79"/>
    </row>
    <row r="4" ht="19.95" customHeight="1">
      <c r="A4" s="83"/>
      <c r="B4" s="74"/>
      <c r="C4" s="74"/>
      <c r="D4" s="74"/>
      <c r="E4" s="74"/>
      <c r="F4" s="74"/>
      <c r="G4" t="s" s="67">
        <v>2402</v>
      </c>
      <c r="H4" s="74">
        <f>MAX(P18:P666)</f>
        <v>70.5742015941007</v>
      </c>
      <c r="I4" s="74">
        <f>_xlfn.MAXIFS(L18:L666,Q18:Q666,"1")</f>
        <v>37.8119963409853</v>
      </c>
      <c r="J4" s="74">
        <f>MAX(L18:L666)</f>
        <v>70.5742015941007</v>
      </c>
      <c r="K4" s="69"/>
      <c r="L4" s="69"/>
      <c r="M4" s="66"/>
      <c r="N4" s="66"/>
      <c r="O4" s="71"/>
      <c r="P4" s="74">
        <f>_xlfn.MAXIFS(P18:P666,Q18:Q666,0)</f>
        <v>70.5742015941007</v>
      </c>
      <c r="Q4" s="74"/>
      <c r="R4" s="84"/>
      <c r="S4" s="74">
        <f>_xlfn.MAXIFS(S18:S666,T18:T666,1)</f>
        <v>37.8119963409853</v>
      </c>
      <c r="T4" s="74"/>
      <c r="U4" s="74"/>
      <c r="V4" s="74"/>
      <c r="W4" s="74"/>
      <c r="X4" s="74"/>
      <c r="Y4" s="74"/>
      <c r="Z4" s="74"/>
      <c r="AA4" s="85"/>
      <c r="AB4" s="74"/>
      <c r="AC4" s="86"/>
      <c r="AD4" s="87"/>
      <c r="AE4" s="74"/>
      <c r="AF4" s="86"/>
      <c r="AG4" s="74"/>
      <c r="AH4" s="74"/>
      <c r="AI4" s="74"/>
      <c r="AJ4" t="s" s="67">
        <v>2403</v>
      </c>
      <c r="AK4" s="68">
        <f>AL4+AP4+AT4+AX4+BB4+BF4+BJ4+BN4+BR4+BV4+BZ4+CD4+CL4+CH$4</f>
        <v>100</v>
      </c>
      <c r="AL4" s="68">
        <f>100*AL3/$AK$3</f>
        <v>24.5925643642446</v>
      </c>
      <c r="AM4" s="68"/>
      <c r="AN4" s="81"/>
      <c r="AO4" s="82"/>
      <c r="AP4" s="68">
        <f>100*AP3/$AK$3</f>
        <v>34.9633687768092</v>
      </c>
      <c r="AQ4" s="68"/>
      <c r="AR4" s="81"/>
      <c r="AS4" s="82"/>
      <c r="AT4" s="68">
        <f>100*AT3/$AK$3</f>
        <v>12.673261272379</v>
      </c>
      <c r="AU4" s="68"/>
      <c r="AV4" s="81"/>
      <c r="AW4" s="82"/>
      <c r="AX4" s="68">
        <f>100*AX3/$AK$3</f>
        <v>14.8285176477265</v>
      </c>
      <c r="AY4" s="68"/>
      <c r="AZ4" s="81"/>
      <c r="BA4" s="82"/>
      <c r="BB4" s="68">
        <f>100*BB3/$AK$3</f>
        <v>7.00012759175938</v>
      </c>
      <c r="BC4" s="68"/>
      <c r="BD4" s="68"/>
      <c r="BE4" s="82"/>
      <c r="BF4" s="68">
        <f>100*BF3/$AK$3</f>
        <v>2.61002394425202</v>
      </c>
      <c r="BG4" s="68"/>
      <c r="BH4" s="81"/>
      <c r="BI4" s="82"/>
      <c r="BJ4" s="68">
        <f>100*BJ3/$AK$3</f>
        <v>0.701560209895827</v>
      </c>
      <c r="BK4" s="68"/>
      <c r="BL4" s="81"/>
      <c r="BM4" s="82"/>
      <c r="BN4" s="68">
        <f>100*BN3/$AK$3</f>
        <v>0.619621307802209</v>
      </c>
      <c r="BO4" s="68"/>
      <c r="BP4" s="81"/>
      <c r="BQ4" s="82"/>
      <c r="BR4" s="68">
        <f>100*BR3/$AK$3</f>
        <v>0.7594680702072309</v>
      </c>
      <c r="BS4" s="68"/>
      <c r="BT4" s="81"/>
      <c r="BU4" s="82"/>
      <c r="BV4" s="68">
        <f>100*BV3/$AK$3</f>
        <v>0.312806881499307</v>
      </c>
      <c r="BW4" s="68"/>
      <c r="BX4" s="81"/>
      <c r="BY4" s="82"/>
      <c r="BZ4" s="68">
        <f>100*BZ3/$AK$3</f>
        <v>0.341321460973541</v>
      </c>
      <c r="CA4" s="68"/>
      <c r="CB4" s="81"/>
      <c r="CC4" s="82"/>
      <c r="CD4" s="68">
        <f>100*CD3/$AK$3</f>
        <v>0.422032341900107</v>
      </c>
      <c r="CE4" s="68"/>
      <c r="CF4" s="81"/>
      <c r="CG4" s="68"/>
      <c r="CH4" s="68">
        <f>100*CH3/$AK$3</f>
        <v>0.175326130551038</v>
      </c>
      <c r="CI4" s="68"/>
      <c r="CJ4" s="81"/>
      <c r="CK4" s="82"/>
      <c r="CL4" s="68"/>
      <c r="CM4" s="74"/>
      <c r="CN4" s="88"/>
    </row>
    <row r="5" ht="20.3" customHeight="1">
      <c r="A5" s="89"/>
      <c r="B5" s="90"/>
      <c r="C5" s="90"/>
      <c r="D5" s="90"/>
      <c r="E5" s="90"/>
      <c r="F5" s="90"/>
      <c r="G5" t="s" s="91">
        <v>2404</v>
      </c>
      <c r="H5" s="92">
        <f>MIN(P18:P666)</f>
        <v>26.7215518213601</v>
      </c>
      <c r="I5" s="92">
        <f>_xlfn.MINIFS(L18:L666,Q18:Q666,"1")</f>
        <v>4.2867611</v>
      </c>
      <c r="J5" s="92">
        <f>MIN(L18:L666)</f>
        <v>4.2867611</v>
      </c>
      <c r="K5" s="93"/>
      <c r="L5" s="93"/>
      <c r="M5" s="90"/>
      <c r="N5" s="90"/>
      <c r="O5" s="94"/>
      <c r="P5" s="92">
        <f>_xlfn.MINIFS(P18:P666,Q18:Q666,0)</f>
        <v>27.0475995</v>
      </c>
      <c r="Q5" s="90"/>
      <c r="R5" s="95"/>
      <c r="S5" s="92">
        <f>_xlfn.MINIFS(S18:S666,T18:T666,1)</f>
        <v>12.9025698380824</v>
      </c>
      <c r="T5" s="90"/>
      <c r="U5" s="90"/>
      <c r="V5" s="90"/>
      <c r="W5" s="92">
        <f>SUM(W18:W666)</f>
        <v>0</v>
      </c>
      <c r="X5" s="90"/>
      <c r="Y5" s="90"/>
      <c r="Z5" s="90"/>
      <c r="AA5" s="96"/>
      <c r="AB5" s="92"/>
      <c r="AC5" s="97"/>
      <c r="AD5" s="98"/>
      <c r="AE5" s="92"/>
      <c r="AF5" s="97"/>
      <c r="AG5" s="90"/>
      <c r="AH5" s="90"/>
      <c r="AI5" s="92">
        <f>AM$5+AQ$5+AU$5+AY$5+BC$5+BG$5+BK$5+BO$5+BS$5+BW$5+CA$5+CE$5+CI$5</f>
        <v>100</v>
      </c>
      <c r="AJ5" t="s" s="91">
        <v>2405</v>
      </c>
      <c r="AK5" s="92">
        <f>AL5+AP5+AT5+AX5+BB5+BF5+BJ5+BN5+BR5+BV5+BZ5+CD5+CH5</f>
        <v>643</v>
      </c>
      <c r="AL5" s="92">
        <f>COUNTIF($O$18:$O$721,"=Con")</f>
        <v>121</v>
      </c>
      <c r="AM5" s="92">
        <f>100*AL$5/643</f>
        <v>18.8180404354588</v>
      </c>
      <c r="AN5" s="92"/>
      <c r="AO5" s="99"/>
      <c r="AP5" s="92">
        <f>COUNTIF($O$18:$O$721,"=Lab")</f>
        <v>411</v>
      </c>
      <c r="AQ5" s="92">
        <f>100*AP$5/643</f>
        <v>63.9191290824261</v>
      </c>
      <c r="AR5" s="92"/>
      <c r="AS5" s="99"/>
      <c r="AT5" s="92">
        <f>COUNTIF($O$18:$O$721,"=LD")</f>
        <v>72</v>
      </c>
      <c r="AU5" s="92">
        <f>100*AT$5/643</f>
        <v>11.1975116640747</v>
      </c>
      <c r="AV5" s="92"/>
      <c r="AW5" s="99"/>
      <c r="AX5" s="92">
        <f>COUNTIF($O$18:$O$721,"=RUK")</f>
        <v>5</v>
      </c>
      <c r="AY5" s="92">
        <f>100*AX$5/643</f>
        <v>0.777604976671851</v>
      </c>
      <c r="AZ5" s="92"/>
      <c r="BA5" s="99"/>
      <c r="BB5" s="92">
        <f>COUNTIF($O$18:$O$721,"=Green")</f>
        <v>4</v>
      </c>
      <c r="BC5" s="92">
        <f>100*BB$5/643</f>
        <v>0.622083981337481</v>
      </c>
      <c r="BD5" s="92"/>
      <c r="BE5" s="99"/>
      <c r="BF5" s="92">
        <f>COUNTIF($O$18:$O$721,"=SNP")</f>
        <v>9</v>
      </c>
      <c r="BG5" s="92">
        <f>100*BF$5/643</f>
        <v>1.39968895800933</v>
      </c>
      <c r="BH5" s="92"/>
      <c r="BI5" s="99"/>
      <c r="BJ5" s="92">
        <f>COUNTIF($O$18:$O$721,"=PC")</f>
        <v>4</v>
      </c>
      <c r="BK5" s="92">
        <f>100*BJ$5/643</f>
        <v>0.622083981337481</v>
      </c>
      <c r="BL5" s="92"/>
      <c r="BM5" s="99"/>
      <c r="BN5" s="92">
        <f>COUNTIF($O$18:$O$721,"=DUP")</f>
        <v>5</v>
      </c>
      <c r="BO5" s="92">
        <f>100*BN$5/643</f>
        <v>0.777604976671851</v>
      </c>
      <c r="BP5" s="92"/>
      <c r="BQ5" s="99"/>
      <c r="BR5" s="92">
        <f>COUNTIF($O$18:$O$721,"=SF")</f>
        <v>7</v>
      </c>
      <c r="BS5" s="92">
        <f>100*BR$5/643</f>
        <v>1.08864696734059</v>
      </c>
      <c r="BT5" s="92"/>
      <c r="BU5" s="99"/>
      <c r="BV5" s="92">
        <f>COUNTIF($O$18:$O$721,"=SDLP")</f>
        <v>2</v>
      </c>
      <c r="BW5" s="92">
        <f>100*BV$5/643</f>
        <v>0.31104199066874</v>
      </c>
      <c r="BX5" s="92"/>
      <c r="BY5" s="99"/>
      <c r="BZ5" s="92">
        <f>COUNTIF($O$18:$O$721,"=UUP")</f>
        <v>1</v>
      </c>
      <c r="CA5" s="92">
        <f>100*BZ$5/643</f>
        <v>0.15552099533437</v>
      </c>
      <c r="CB5" s="92"/>
      <c r="CC5" s="99"/>
      <c r="CD5" s="92">
        <f>COUNTIF($O$18:$O$721,"=APNI")</f>
        <v>1</v>
      </c>
      <c r="CE5" s="92">
        <f>100*CD$5/643</f>
        <v>0.15552099533437</v>
      </c>
      <c r="CF5" s="92"/>
      <c r="CG5" s="99"/>
      <c r="CH5" s="92">
        <f>COUNTIF($O$18:$O$721,"=TUV")</f>
        <v>1</v>
      </c>
      <c r="CI5" s="92">
        <f>100*CH$5/643</f>
        <v>0.15552099533437</v>
      </c>
      <c r="CJ5" s="92"/>
      <c r="CK5" s="99"/>
      <c r="CL5" s="90"/>
      <c r="CM5" s="92">
        <v>6</v>
      </c>
      <c r="CN5" s="100">
        <f>100*CM$5/649</f>
        <v>0.924499229583975</v>
      </c>
    </row>
    <row r="6" ht="20.3" customHeight="1">
      <c r="A6" s="101"/>
      <c r="B6" s="102"/>
      <c r="C6" s="102"/>
      <c r="D6" s="103"/>
      <c r="E6" s="104"/>
      <c r="F6" s="105"/>
      <c r="G6" s="105"/>
      <c r="H6" s="105"/>
      <c r="I6" s="105"/>
      <c r="J6" s="105"/>
      <c r="K6" s="106"/>
      <c r="L6" s="106"/>
      <c r="M6" s="107"/>
      <c r="N6" s="107">
        <f>_xlfn.COUNTIFS(N18:N252,"1",O18:O252,"Lab")</f>
        <v>98</v>
      </c>
      <c r="O6" s="108"/>
      <c r="P6" s="109"/>
      <c r="Q6" s="105"/>
      <c r="R6" s="110"/>
      <c r="S6" s="109"/>
      <c r="T6" s="105"/>
      <c r="U6" s="105"/>
      <c r="V6" s="105"/>
      <c r="W6" s="105"/>
      <c r="X6" s="105"/>
      <c r="Y6" s="105"/>
      <c r="Z6" s="105"/>
      <c r="AA6" s="111"/>
      <c r="AB6" s="109"/>
      <c r="AC6" s="112"/>
      <c r="AD6" s="113"/>
      <c r="AE6" s="105"/>
      <c r="AF6" s="112"/>
      <c r="AG6" s="105"/>
      <c r="AH6" s="105"/>
      <c r="AI6" s="109">
        <f>AM6+AQ6+AU6+AY6+BC6+BG6+BK6+BO6+BS6+BW6+CA6+CE6+CI6</f>
        <v>100</v>
      </c>
      <c r="AJ6" t="s" s="114">
        <v>2406</v>
      </c>
      <c r="AK6" s="115">
        <f>AL6+AP6+AT6+AX6+BB6+BF6+BJ6+BN6+BR6+BV6+BZ6+CD6+CH6</f>
        <v>643</v>
      </c>
      <c r="AL6" s="115">
        <f>ROUND(643*AL4/100,0)</f>
        <v>158</v>
      </c>
      <c r="AM6" s="109">
        <f>100*AL6/643</f>
        <v>24.5723172628305</v>
      </c>
      <c r="AN6" s="105"/>
      <c r="AO6" s="116"/>
      <c r="AP6" s="115">
        <f>ROUND(643*AP4/100,0)</f>
        <v>225</v>
      </c>
      <c r="AQ6" s="109">
        <f>100*AP6/643</f>
        <v>34.9922239502333</v>
      </c>
      <c r="AR6" s="105"/>
      <c r="AS6" s="116"/>
      <c r="AT6" s="115">
        <f>ROUND(643*AT4/100,0)</f>
        <v>81</v>
      </c>
      <c r="AU6" s="109">
        <f>100*AT6/643</f>
        <v>12.597200622084</v>
      </c>
      <c r="AV6" s="105"/>
      <c r="AW6" s="116"/>
      <c r="AX6" s="115">
        <f>ROUND(643*AX4/100,0)</f>
        <v>95</v>
      </c>
      <c r="AY6" s="109">
        <f>100*AX6/643</f>
        <v>14.7744945567652</v>
      </c>
      <c r="AZ6" s="105"/>
      <c r="BA6" s="116"/>
      <c r="BB6" s="115">
        <f>ROUND(643*BB4/100,0)</f>
        <v>45</v>
      </c>
      <c r="BC6" s="109">
        <f>100*BB6/643</f>
        <v>6.99844479004666</v>
      </c>
      <c r="BD6" s="105"/>
      <c r="BE6" s="116"/>
      <c r="BF6" s="115">
        <f>ROUND(643*BF4/100,0)</f>
        <v>17</v>
      </c>
      <c r="BG6" s="109">
        <f>100*BF6/643</f>
        <v>2.64385692068429</v>
      </c>
      <c r="BH6" s="105"/>
      <c r="BI6" s="116"/>
      <c r="BJ6" s="115">
        <f>ROUND(643*BJ4/100,0)</f>
        <v>5</v>
      </c>
      <c r="BK6" s="109">
        <f>100*BJ6/643</f>
        <v>0.777604976671851</v>
      </c>
      <c r="BL6" s="105"/>
      <c r="BM6" s="116"/>
      <c r="BN6" s="115">
        <f>ROUND(643*BN4/100,0)</f>
        <v>4</v>
      </c>
      <c r="BO6" s="109">
        <f>100*BN6/643</f>
        <v>0.622083981337481</v>
      </c>
      <c r="BP6" s="105"/>
      <c r="BQ6" s="116"/>
      <c r="BR6" s="115">
        <f>ROUND(643*BR4/100,0)</f>
        <v>5</v>
      </c>
      <c r="BS6" s="109">
        <f>100*BR6/643</f>
        <v>0.777604976671851</v>
      </c>
      <c r="BT6" s="105"/>
      <c r="BU6" s="116"/>
      <c r="BV6" s="115">
        <f>ROUND(643*BV4/100,0)</f>
        <v>2</v>
      </c>
      <c r="BW6" s="109">
        <f>100*BV6/643</f>
        <v>0.31104199066874</v>
      </c>
      <c r="BX6" s="105"/>
      <c r="BY6" s="116"/>
      <c r="BZ6" s="115">
        <f>ROUND(643*BZ4/100,0)</f>
        <v>2</v>
      </c>
      <c r="CA6" s="109">
        <f>100*BZ6/643</f>
        <v>0.31104199066874</v>
      </c>
      <c r="CB6" s="105"/>
      <c r="CC6" s="116"/>
      <c r="CD6" s="115">
        <f>ROUND(643*CD4/100,0)</f>
        <v>3</v>
      </c>
      <c r="CE6" s="109">
        <f>100*CD6/643</f>
        <v>0.46656298600311</v>
      </c>
      <c r="CF6" s="105"/>
      <c r="CG6" s="116"/>
      <c r="CH6" s="115">
        <f>ROUND(643*CH4/100,0)</f>
        <v>1</v>
      </c>
      <c r="CI6" s="109">
        <f>100*CH6/643</f>
        <v>0.15552099533437</v>
      </c>
      <c r="CJ6" s="105"/>
      <c r="CK6" s="116"/>
      <c r="CL6" s="105"/>
      <c r="CM6" s="105"/>
      <c r="CN6" s="117"/>
    </row>
    <row r="7" ht="19.95" customHeight="1">
      <c r="A7" s="118"/>
      <c r="B7" s="119"/>
      <c r="C7" s="119"/>
      <c r="D7" s="120"/>
      <c r="E7" s="121"/>
      <c r="F7" s="122"/>
      <c r="G7" s="122"/>
      <c r="H7" s="122"/>
      <c r="I7" s="122"/>
      <c r="J7" s="122"/>
      <c r="K7" s="123"/>
      <c r="L7" s="123"/>
      <c r="M7" s="122"/>
      <c r="N7" s="122"/>
      <c r="O7" s="124"/>
      <c r="P7" s="125"/>
      <c r="Q7" s="122"/>
      <c r="R7" s="126"/>
      <c r="S7" s="125"/>
      <c r="T7" s="122"/>
      <c r="U7" s="122"/>
      <c r="V7" s="122"/>
      <c r="W7" s="122"/>
      <c r="X7" s="122"/>
      <c r="Y7" s="122"/>
      <c r="Z7" s="122"/>
      <c r="AA7" s="127"/>
      <c r="AB7" s="125"/>
      <c r="AC7" s="128"/>
      <c r="AD7" s="129"/>
      <c r="AE7" s="122"/>
      <c r="AF7" s="128"/>
      <c r="AG7" s="122"/>
      <c r="AH7" s="122"/>
      <c r="AI7" s="122"/>
      <c r="AJ7" t="s" s="130">
        <v>2407</v>
      </c>
      <c r="AK7" s="131">
        <f>100*AK$5/AK6</f>
        <v>100</v>
      </c>
      <c r="AL7" s="131">
        <f>100*AL$5/AL6</f>
        <v>76.58227848101269</v>
      </c>
      <c r="AM7" s="122"/>
      <c r="AN7" s="122"/>
      <c r="AO7" s="132"/>
      <c r="AP7" s="131">
        <f>100*AP$5/AP6</f>
        <v>182.666666666667</v>
      </c>
      <c r="AQ7" s="122"/>
      <c r="AR7" s="122"/>
      <c r="AS7" s="132"/>
      <c r="AT7" s="131">
        <f>100*AT$5/AT6</f>
        <v>88.8888888888889</v>
      </c>
      <c r="AU7" s="122"/>
      <c r="AV7" s="122"/>
      <c r="AW7" s="132"/>
      <c r="AX7" s="131">
        <f>100*AX$5/AX6</f>
        <v>5.26315789473684</v>
      </c>
      <c r="AY7" s="122"/>
      <c r="AZ7" s="122"/>
      <c r="BA7" s="132"/>
      <c r="BB7" s="131">
        <f>100*BB$5/BB6</f>
        <v>8.888888888888889</v>
      </c>
      <c r="BC7" s="122"/>
      <c r="BD7" s="122"/>
      <c r="BE7" s="132"/>
      <c r="BF7" s="131">
        <f>100*BF$5/BF6</f>
        <v>52.9411764705882</v>
      </c>
      <c r="BG7" s="122"/>
      <c r="BH7" s="122"/>
      <c r="BI7" s="132"/>
      <c r="BJ7" s="131">
        <f>100*BJ$5/BJ6</f>
        <v>80</v>
      </c>
      <c r="BK7" s="122"/>
      <c r="BL7" s="122"/>
      <c r="BM7" s="132"/>
      <c r="BN7" s="131">
        <f>100*BN$5/BN6</f>
        <v>125</v>
      </c>
      <c r="BO7" s="122"/>
      <c r="BP7" s="122"/>
      <c r="BQ7" s="132"/>
      <c r="BR7" s="131">
        <f>100*BR$5/BR6</f>
        <v>140</v>
      </c>
      <c r="BS7" s="122"/>
      <c r="BT7" s="122"/>
      <c r="BU7" s="132"/>
      <c r="BV7" s="131">
        <f>100*BV$5/BV6</f>
        <v>100</v>
      </c>
      <c r="BW7" s="122"/>
      <c r="BX7" s="122"/>
      <c r="BY7" s="132"/>
      <c r="BZ7" s="131">
        <f>100*BZ$5/BZ6</f>
        <v>50</v>
      </c>
      <c r="CA7" s="122"/>
      <c r="CB7" s="122"/>
      <c r="CC7" s="132"/>
      <c r="CD7" s="131">
        <f>100*CD$5/CD6</f>
        <v>33.3333333333333</v>
      </c>
      <c r="CE7" s="122"/>
      <c r="CF7" s="122"/>
      <c r="CG7" s="132"/>
      <c r="CH7" s="131">
        <f>100*CH$5/CH6</f>
        <v>100</v>
      </c>
      <c r="CI7" s="122"/>
      <c r="CJ7" s="122"/>
      <c r="CK7" s="132"/>
      <c r="CL7" s="122"/>
      <c r="CM7" s="122"/>
      <c r="CN7" s="133"/>
    </row>
    <row r="8" ht="19.95" customHeight="1">
      <c r="A8" s="134"/>
      <c r="B8" s="135"/>
      <c r="C8" s="135"/>
      <c r="D8" s="136"/>
      <c r="E8" s="137"/>
      <c r="F8" s="138"/>
      <c r="G8" s="138"/>
      <c r="H8" s="138"/>
      <c r="I8" s="138"/>
      <c r="J8" s="138"/>
      <c r="K8" s="139"/>
      <c r="L8" s="139"/>
      <c r="M8" s="138"/>
      <c r="N8" s="138"/>
      <c r="O8" s="140"/>
      <c r="P8" s="141"/>
      <c r="Q8" s="138"/>
      <c r="R8" s="142"/>
      <c r="S8" s="141"/>
      <c r="T8" s="138"/>
      <c r="U8" s="138"/>
      <c r="V8" s="138"/>
      <c r="W8" s="138"/>
      <c r="X8" s="138"/>
      <c r="Y8" s="138"/>
      <c r="Z8" s="138"/>
      <c r="AA8" s="143"/>
      <c r="AB8" s="141"/>
      <c r="AC8" s="144"/>
      <c r="AD8" s="129"/>
      <c r="AE8" s="145"/>
      <c r="AF8" s="144"/>
      <c r="AG8" s="138"/>
      <c r="AH8" s="138"/>
      <c r="AI8" s="145">
        <v>50</v>
      </c>
      <c r="AJ8" t="s" s="146">
        <v>2408</v>
      </c>
      <c r="AK8" s="145">
        <f>AL8+AP8+AT8+AX8+BB8+BF8+BJ8+BN8+BR8+BV8+BZ8+CD8</f>
        <v>95</v>
      </c>
      <c r="AL8" s="145">
        <f>SUM(AN18:AN721)</f>
        <v>1</v>
      </c>
      <c r="AM8" s="147"/>
      <c r="AN8" s="145"/>
      <c r="AO8" s="148"/>
      <c r="AP8" s="145">
        <f>SUM(AR18:AR721)</f>
        <v>70</v>
      </c>
      <c r="AQ8" s="147"/>
      <c r="AR8" s="145"/>
      <c r="AS8" s="148"/>
      <c r="AT8" s="145">
        <f>SUM(AV18:AV721)</f>
        <v>18</v>
      </c>
      <c r="AU8" s="147"/>
      <c r="AV8" s="145"/>
      <c r="AW8" s="148"/>
      <c r="AX8" s="145">
        <f>SUM(AZ18:AZ721)</f>
        <v>0</v>
      </c>
      <c r="AY8" s="138"/>
      <c r="AZ8" s="145"/>
      <c r="BA8" s="148"/>
      <c r="BB8" s="145">
        <f>SUM(BD18:BD721)</f>
        <v>2</v>
      </c>
      <c r="BC8" s="147"/>
      <c r="BD8" s="147"/>
      <c r="BE8" s="148"/>
      <c r="BF8" s="145">
        <f>SUM(BH18:BH721)</f>
        <v>0</v>
      </c>
      <c r="BG8" s="147"/>
      <c r="BH8" s="145"/>
      <c r="BI8" s="148"/>
      <c r="BJ8" s="145">
        <f>SUM(BL18:BL721)</f>
        <v>1</v>
      </c>
      <c r="BK8" s="147"/>
      <c r="BL8" s="145"/>
      <c r="BM8" s="148"/>
      <c r="BN8" s="145">
        <f>SUM(BP18:BP721)</f>
        <v>0</v>
      </c>
      <c r="BO8" s="147"/>
      <c r="BP8" s="145"/>
      <c r="BQ8" t="s" s="146">
        <v>2399</v>
      </c>
      <c r="BR8" s="145">
        <f>SUM(BT18:BT721)</f>
        <v>3</v>
      </c>
      <c r="BS8" s="147"/>
      <c r="BT8" s="145"/>
      <c r="BU8" s="148"/>
      <c r="BV8" s="145">
        <f>SUM(BX18:BX721)</f>
        <v>0</v>
      </c>
      <c r="BW8" s="147"/>
      <c r="BX8" s="145"/>
      <c r="BY8" s="148"/>
      <c r="BZ8" s="145">
        <f>SUM(CB18:CB721)</f>
        <v>0</v>
      </c>
      <c r="CA8" s="138"/>
      <c r="CB8" s="145"/>
      <c r="CC8" s="148"/>
      <c r="CD8" s="145">
        <f>SUM(CF18:CF721)</f>
        <v>0</v>
      </c>
      <c r="CE8" s="147"/>
      <c r="CF8" s="145"/>
      <c r="CG8" s="148"/>
      <c r="CH8" s="145">
        <f>SUM(CJ18:CJ721)</f>
        <v>0</v>
      </c>
      <c r="CI8" s="147"/>
      <c r="CJ8" s="145"/>
      <c r="CK8" s="148"/>
      <c r="CL8" s="138"/>
      <c r="CM8" s="138"/>
      <c r="CN8" s="149"/>
    </row>
    <row r="9" ht="19.95" customHeight="1">
      <c r="A9" s="150"/>
      <c r="B9" s="151"/>
      <c r="C9" s="151"/>
      <c r="D9" s="152"/>
      <c r="E9" s="153"/>
      <c r="F9" s="154"/>
      <c r="G9" s="154"/>
      <c r="H9" s="154"/>
      <c r="I9" s="154"/>
      <c r="J9" s="154"/>
      <c r="K9" s="139"/>
      <c r="L9" s="139"/>
      <c r="M9" s="155"/>
      <c r="N9" s="155"/>
      <c r="O9" s="156"/>
      <c r="P9" s="157"/>
      <c r="Q9" s="154"/>
      <c r="R9" s="158"/>
      <c r="S9" s="157"/>
      <c r="T9" s="154"/>
      <c r="U9" s="154"/>
      <c r="V9" s="154"/>
      <c r="W9" s="154"/>
      <c r="X9" s="154"/>
      <c r="Y9" s="154"/>
      <c r="Z9" s="154"/>
      <c r="AA9" s="159"/>
      <c r="AB9" s="157"/>
      <c r="AC9" s="160"/>
      <c r="AD9" s="129"/>
      <c r="AE9" s="161"/>
      <c r="AF9" s="160"/>
      <c r="AG9" s="154"/>
      <c r="AH9" s="154"/>
      <c r="AI9" s="157">
        <f>AM9+AQ9+AU9+AY9+BC9+BG9+BK9+BO9+BS9+BW9+CA9+CE9+CI9</f>
        <v>100</v>
      </c>
      <c r="AJ9" t="s" s="162">
        <v>2345</v>
      </c>
      <c r="AK9" s="161">
        <f>AL9+AP9+AT9+AX9+BB9+BF9+BJ9+BN9+BR9+BV9+BZ9+CD9+CH9</f>
        <v>643</v>
      </c>
      <c r="AL9" s="161">
        <f>AL$5-AL11+AL12+AL13+AL14</f>
        <v>158</v>
      </c>
      <c r="AM9" s="163">
        <f>100*AL9/643</f>
        <v>24.5723172628305</v>
      </c>
      <c r="AN9" s="161"/>
      <c r="AO9" s="164"/>
      <c r="AP9" s="161">
        <f>AP$5-AP11+AP12+AP13+AP14</f>
        <v>225</v>
      </c>
      <c r="AQ9" s="163">
        <f>100*AP9/643</f>
        <v>34.9922239502333</v>
      </c>
      <c r="AR9" s="161"/>
      <c r="AS9" s="164"/>
      <c r="AT9" s="161">
        <f>AT$5-AT11+AT12+AT13+AT14</f>
        <v>81</v>
      </c>
      <c r="AU9" s="163">
        <f>100*AT9/643</f>
        <v>12.597200622084</v>
      </c>
      <c r="AV9" s="161"/>
      <c r="AW9" s="164"/>
      <c r="AX9" s="161">
        <f>AX$5-AX11+AX12+AX13+AX14</f>
        <v>95</v>
      </c>
      <c r="AY9" s="163">
        <f>100*AX9/643</f>
        <v>14.7744945567652</v>
      </c>
      <c r="AZ9" s="161"/>
      <c r="BA9" s="164"/>
      <c r="BB9" s="161">
        <f>BB$5-BB11+BB12+BB13+BB14</f>
        <v>45</v>
      </c>
      <c r="BC9" s="163">
        <f>100*BB9/643</f>
        <v>6.99844479004666</v>
      </c>
      <c r="BD9" s="163"/>
      <c r="BE9" s="164"/>
      <c r="BF9" s="161">
        <f>BF$5-BF11+BF12+BF13+BF14</f>
        <v>17</v>
      </c>
      <c r="BG9" s="163">
        <f>100*BF9/643</f>
        <v>2.64385692068429</v>
      </c>
      <c r="BH9" s="161"/>
      <c r="BI9" s="164"/>
      <c r="BJ9" s="161">
        <f>BJ$5-BJ11+BJ12+BJ13+BJ14</f>
        <v>5</v>
      </c>
      <c r="BK9" s="163">
        <f>100*BJ9/643</f>
        <v>0.777604976671851</v>
      </c>
      <c r="BL9" s="161"/>
      <c r="BM9" s="164"/>
      <c r="BN9" s="161">
        <f>BN$5-BN11+BN12+BN13+BN14</f>
        <v>4</v>
      </c>
      <c r="BO9" s="163">
        <f>100*BN9/643</f>
        <v>0.622083981337481</v>
      </c>
      <c r="BP9" s="161"/>
      <c r="BQ9" s="164"/>
      <c r="BR9" s="161">
        <f>BR$5-BR11+BR12+BR13+BR14</f>
        <v>5</v>
      </c>
      <c r="BS9" s="163">
        <f>100*BR9/643</f>
        <v>0.777604976671851</v>
      </c>
      <c r="BT9" s="161"/>
      <c r="BU9" s="164"/>
      <c r="BV9" s="161">
        <f>BV$5-BV11+BV12+BV13+BV14</f>
        <v>2</v>
      </c>
      <c r="BW9" s="163">
        <f>100*BV9/643</f>
        <v>0.31104199066874</v>
      </c>
      <c r="BX9" s="161"/>
      <c r="BY9" s="164"/>
      <c r="BZ9" s="161">
        <v>2</v>
      </c>
      <c r="CA9" s="163">
        <f>100*BZ9/643</f>
        <v>0.31104199066874</v>
      </c>
      <c r="CB9" s="161"/>
      <c r="CC9" s="164"/>
      <c r="CD9" s="161">
        <f>CD$5-CD11+CD12+CD13+CD14</f>
        <v>3</v>
      </c>
      <c r="CE9" s="163">
        <f>100*CD9/643</f>
        <v>0.46656298600311</v>
      </c>
      <c r="CF9" s="161"/>
      <c r="CG9" s="164"/>
      <c r="CH9" s="161">
        <f>CH$5-CH11+CH12+CH13+CH14</f>
        <v>1</v>
      </c>
      <c r="CI9" s="163">
        <f>100*CH9/643</f>
        <v>0.15552099533437</v>
      </c>
      <c r="CJ9" s="161"/>
      <c r="CK9" s="164"/>
      <c r="CL9" s="154"/>
      <c r="CM9" s="154"/>
      <c r="CN9" s="165"/>
    </row>
    <row r="10" ht="31.95" customHeight="1">
      <c r="A10" s="134"/>
      <c r="B10" s="135"/>
      <c r="C10" s="135"/>
      <c r="D10" s="136"/>
      <c r="E10" s="137"/>
      <c r="F10" s="138"/>
      <c r="G10" s="138"/>
      <c r="H10" s="138"/>
      <c r="I10" s="138"/>
      <c r="J10" s="138"/>
      <c r="K10" s="139"/>
      <c r="L10" s="139"/>
      <c r="M10" s="138"/>
      <c r="N10" s="138"/>
      <c r="O10" s="140"/>
      <c r="P10" s="141"/>
      <c r="Q10" t="s" s="146">
        <v>2409</v>
      </c>
      <c r="R10" s="142"/>
      <c r="S10" s="166">
        <f>COUNTIF(S18:S666,"&gt;=20")</f>
        <v>537</v>
      </c>
      <c r="T10" s="138"/>
      <c r="U10" s="138"/>
      <c r="V10" s="138"/>
      <c r="W10" t="s" s="167">
        <v>2409</v>
      </c>
      <c r="X10" s="138"/>
      <c r="Y10" s="138"/>
      <c r="Z10" s="138"/>
      <c r="AA10" s="143"/>
      <c r="AB10" s="166">
        <f>COUNTIF(AB18:AB666,"&gt;=20")</f>
        <v>115</v>
      </c>
      <c r="AC10" s="144"/>
      <c r="AD10" s="129"/>
      <c r="AE10" s="145"/>
      <c r="AF10" s="144"/>
      <c r="AG10" s="138"/>
      <c r="AH10" s="138"/>
      <c r="AI10" s="138"/>
      <c r="AJ10" t="s" s="146">
        <v>2410</v>
      </c>
      <c r="AK10" s="147">
        <f>100*AK9/AK6</f>
        <v>100</v>
      </c>
      <c r="AL10" s="147">
        <f>100*AL9/AL6</f>
        <v>100</v>
      </c>
      <c r="AM10" s="147"/>
      <c r="AN10" s="145"/>
      <c r="AO10" s="148"/>
      <c r="AP10" s="147">
        <f>100*AP9/AP6</f>
        <v>100</v>
      </c>
      <c r="AQ10" s="147"/>
      <c r="AR10" s="145"/>
      <c r="AS10" s="148"/>
      <c r="AT10" s="147">
        <f>100*AT9/AT6</f>
        <v>100</v>
      </c>
      <c r="AU10" s="147"/>
      <c r="AV10" s="145"/>
      <c r="AW10" s="148"/>
      <c r="AX10" s="147">
        <f>100*AX9/AX6</f>
        <v>100</v>
      </c>
      <c r="AY10" s="138"/>
      <c r="AZ10" s="145"/>
      <c r="BA10" s="145">
        <f>COUNTIF(BA18:BA666,"&gt;0")</f>
        <v>98</v>
      </c>
      <c r="BB10" s="147">
        <f>100*BB9/BB6</f>
        <v>100</v>
      </c>
      <c r="BC10" s="147"/>
      <c r="BD10" s="147"/>
      <c r="BE10" s="145">
        <f>COUNTIF(BE18:BE666,"&gt;0")</f>
        <v>39</v>
      </c>
      <c r="BF10" s="147">
        <f>100*BF9/BF6</f>
        <v>100</v>
      </c>
      <c r="BG10" s="147"/>
      <c r="BH10" s="145"/>
      <c r="BI10" s="148"/>
      <c r="BJ10" s="147">
        <f>100*BJ9/BJ6</f>
        <v>100</v>
      </c>
      <c r="BK10" s="147"/>
      <c r="BL10" s="145"/>
      <c r="BM10" s="148"/>
      <c r="BN10" s="147">
        <f>100*BN9/BN6</f>
        <v>100</v>
      </c>
      <c r="BO10" s="147"/>
      <c r="BP10" s="145"/>
      <c r="BQ10" s="148"/>
      <c r="BR10" s="147">
        <f>100*BR9/BR6</f>
        <v>100</v>
      </c>
      <c r="BS10" s="147"/>
      <c r="BT10" s="145"/>
      <c r="BU10" s="148"/>
      <c r="BV10" s="147">
        <f>100*BV9/BV6</f>
        <v>100</v>
      </c>
      <c r="BW10" s="147"/>
      <c r="BX10" s="145"/>
      <c r="BY10" s="148"/>
      <c r="BZ10" s="147">
        <f>100*BZ9/BZ6</f>
        <v>100</v>
      </c>
      <c r="CA10" s="138"/>
      <c r="CB10" s="145"/>
      <c r="CC10" s="148"/>
      <c r="CD10" s="147">
        <f>100*CD9/CD6</f>
        <v>100</v>
      </c>
      <c r="CE10" s="147"/>
      <c r="CF10" s="145"/>
      <c r="CG10" s="148"/>
      <c r="CH10" s="147">
        <f>100*CH9/CH6</f>
        <v>100</v>
      </c>
      <c r="CI10" s="147"/>
      <c r="CJ10" s="145"/>
      <c r="CK10" s="148"/>
      <c r="CL10" s="138"/>
      <c r="CM10" s="138"/>
      <c r="CN10" s="149"/>
    </row>
    <row r="11" ht="31.95" customHeight="1">
      <c r="A11" s="134"/>
      <c r="B11" s="135"/>
      <c r="C11" s="135"/>
      <c r="D11" s="136"/>
      <c r="E11" s="168"/>
      <c r="F11" s="169"/>
      <c r="G11" s="169"/>
      <c r="H11" s="169"/>
      <c r="I11" s="169"/>
      <c r="J11" s="169"/>
      <c r="K11" s="139"/>
      <c r="L11" s="139"/>
      <c r="M11" s="169"/>
      <c r="N11" s="169"/>
      <c r="O11" s="140"/>
      <c r="P11" s="125"/>
      <c r="Q11" t="s" s="130">
        <v>31</v>
      </c>
      <c r="R11" s="170">
        <f>COUNTIF(R18:R666,"=Green")</f>
        <v>39</v>
      </c>
      <c r="S11" s="122">
        <f>_xlfn.COUNTIFS(R18:R666,"Green",S18:S666,"&gt;=20")</f>
        <v>11</v>
      </c>
      <c r="T11" s="169"/>
      <c r="U11" s="169"/>
      <c r="V11" s="169"/>
      <c r="W11" t="s" s="171">
        <v>31</v>
      </c>
      <c r="X11" s="169"/>
      <c r="Y11" s="169"/>
      <c r="Z11" s="169"/>
      <c r="AA11" s="172">
        <f>COUNTIF(AA18:AA666,"=Green")</f>
        <v>50</v>
      </c>
      <c r="AB11" s="122">
        <f>_xlfn.COUNTIFS(AA18:AA666,"Green",AB18:AB666,"&gt;=10")</f>
        <v>30</v>
      </c>
      <c r="AC11" s="128"/>
      <c r="AD11" s="129"/>
      <c r="AE11" s="173"/>
      <c r="AF11" s="128"/>
      <c r="AG11" s="169"/>
      <c r="AH11" s="169"/>
      <c r="AI11" t="s" s="171">
        <v>2411</v>
      </c>
      <c r="AJ11" t="s" s="130">
        <v>2412</v>
      </c>
      <c r="AK11" s="173">
        <f>AL11+AP11+AT11+AX11+BB11+BF11+BJ11+BN11+BR11+BV11+BZ11+CD11+CH11</f>
        <v>189</v>
      </c>
      <c r="AL11" s="173">
        <f>SUMIF($O18:$O721,"Con",$Q18:$Q721)</f>
        <v>0</v>
      </c>
      <c r="AM11" s="131"/>
      <c r="AN11" t="s" s="174">
        <v>2413</v>
      </c>
      <c r="AO11" s="173">
        <f>_xlfn.COUNTIFS($R253:$R440,"Con",$Q253:$Q440,"=0")</f>
        <v>92</v>
      </c>
      <c r="AP11" s="173">
        <f>SUMIF($O18:$O721,"Lab",$Q18:$Q721)</f>
        <v>186</v>
      </c>
      <c r="AQ11" s="131"/>
      <c r="AR11" s="173"/>
      <c r="AS11" s="175"/>
      <c r="AT11" s="173">
        <f>SUMIF($O18:$O721,"LD",$Q18:$Q721)</f>
        <v>0</v>
      </c>
      <c r="AU11" s="131"/>
      <c r="AV11" t="s" s="174">
        <v>2413</v>
      </c>
      <c r="AW11" s="173">
        <f>_xlfn.COUNTIFS($R253:$R440,"LD",$Q253:$Q440,"=0")</f>
        <v>0</v>
      </c>
      <c r="AX11" s="173">
        <f>SUMIF($O18:$O721,"RUK",$Q18:$Q721)</f>
        <v>0</v>
      </c>
      <c r="AY11" s="169"/>
      <c r="AZ11" t="s" s="174">
        <v>2413</v>
      </c>
      <c r="BA11" s="173">
        <f>_xlfn.COUNTIFS($R253:$R440,"RUK",$Q253:$Q440,"=0")</f>
        <v>1</v>
      </c>
      <c r="BB11" s="173">
        <f>SUMIF($O18:$O721,"Green",$Q18:$Q721)</f>
        <v>0</v>
      </c>
      <c r="BC11" s="131"/>
      <c r="BD11" t="s" s="174">
        <v>2413</v>
      </c>
      <c r="BE11" s="173">
        <f>_xlfn.COUNTIFS($R253:$R440,"Green",$Q253:$Q440,"=0")</f>
        <v>0</v>
      </c>
      <c r="BF11" s="173">
        <f>SUMIF($O18:$O721,"SNP",$Q18:$Q721)</f>
        <v>0</v>
      </c>
      <c r="BG11" s="131"/>
      <c r="BH11" t="s" s="174">
        <v>2413</v>
      </c>
      <c r="BI11" s="173">
        <f>_xlfn.COUNTIFS($R253:$R440,"SNP",$Q253:$Q440,"=0")</f>
        <v>16</v>
      </c>
      <c r="BJ11" s="173">
        <f>SUMIF($O18:$O721,"PC",$Q18:$Q721)</f>
        <v>0</v>
      </c>
      <c r="BK11" s="131"/>
      <c r="BL11" t="s" s="174">
        <v>2413</v>
      </c>
      <c r="BM11" s="173">
        <f>_xlfn.COUNTIFS($R253:$R440,"PC",$Q253:$Q440,"=0")</f>
        <v>0</v>
      </c>
      <c r="BN11" s="173">
        <f>SUMIF($O18:$O721,"DUP",$Q18:$Q721)</f>
        <v>1</v>
      </c>
      <c r="BO11" s="131"/>
      <c r="BP11" s="173"/>
      <c r="BQ11" s="175"/>
      <c r="BR11" s="173">
        <f>SUMIF($O18:$O721,"SF",$Q18:$Q721)</f>
        <v>2</v>
      </c>
      <c r="BS11" s="131"/>
      <c r="BT11" s="173"/>
      <c r="BU11" s="175"/>
      <c r="BV11" s="173">
        <f>SUMIF($O18:$O721,"SDLP",$Q18:$Q721)</f>
        <v>0</v>
      </c>
      <c r="BW11" s="131"/>
      <c r="BX11" s="173"/>
      <c r="BY11" s="175"/>
      <c r="BZ11" s="173">
        <f>SUMIF($O18:$O721,"UUP",$Q18:$Q721)</f>
        <v>0</v>
      </c>
      <c r="CA11" s="169"/>
      <c r="CB11" t="s" s="174">
        <v>2413</v>
      </c>
      <c r="CC11" s="173">
        <f>_xlfn.COUNTIFS($R253:$R440,"UUP",$Q253:$Q440,"=0")</f>
        <v>0</v>
      </c>
      <c r="CD11" s="173">
        <f>SUMIF($O18:$O721,"APNI",$Q18:$Q721)</f>
        <v>0</v>
      </c>
      <c r="CE11" s="131"/>
      <c r="CF11" t="s" s="174">
        <v>2413</v>
      </c>
      <c r="CG11" s="173">
        <f>_xlfn.COUNTIFS($R253:$R440,"APNI",$Q253:$Q440,"=0")</f>
        <v>0</v>
      </c>
      <c r="CH11" s="173">
        <f>SUMIF($O18:$O721,"TUV",$Q18:$Q721)</f>
        <v>0</v>
      </c>
      <c r="CI11" s="131"/>
      <c r="CJ11" s="173"/>
      <c r="CK11" s="175"/>
      <c r="CL11" s="169"/>
      <c r="CM11" s="169"/>
      <c r="CN11" s="176"/>
    </row>
    <row r="12" ht="31.95" customHeight="1">
      <c r="A12" s="134"/>
      <c r="B12" s="135"/>
      <c r="C12" s="135"/>
      <c r="D12" s="136"/>
      <c r="E12" s="137"/>
      <c r="F12" s="138"/>
      <c r="G12" s="138"/>
      <c r="H12" s="138"/>
      <c r="I12" s="138"/>
      <c r="J12" s="138"/>
      <c r="K12" s="139"/>
      <c r="L12" s="139"/>
      <c r="M12" s="138"/>
      <c r="N12" s="138"/>
      <c r="O12" s="140"/>
      <c r="P12" s="141"/>
      <c r="Q12" t="s" s="146">
        <v>2365</v>
      </c>
      <c r="R12" s="170">
        <f>COUNTIF(R18:R666,"=RUK")</f>
        <v>98</v>
      </c>
      <c r="S12" s="166">
        <f>_xlfn.COUNTIFS(R18:R666,"RUK",S18:S666,"&gt;=20")</f>
        <v>69</v>
      </c>
      <c r="T12" s="138"/>
      <c r="U12" s="138"/>
      <c r="V12" s="138"/>
      <c r="W12" t="s" s="167">
        <v>2365</v>
      </c>
      <c r="X12" s="138"/>
      <c r="Y12" s="138"/>
      <c r="Z12" s="138"/>
      <c r="AA12" s="172">
        <f>COUNTIF(AA18:AA666,"=RUK")</f>
        <v>336</v>
      </c>
      <c r="AB12" s="166">
        <f>_xlfn.COUNTIFS(AA18:AA666,"RUK",AB18:AB666,"&gt;=20")</f>
        <v>75</v>
      </c>
      <c r="AC12" s="144"/>
      <c r="AD12" s="129"/>
      <c r="AE12" s="145"/>
      <c r="AF12" s="144"/>
      <c r="AG12" s="138"/>
      <c r="AH12" s="138"/>
      <c r="AI12" s="147">
        <f>_xlfn.AVERAGEIF(T253:T440,"=1",L253:L440)</f>
        <v>23.6898581779462</v>
      </c>
      <c r="AJ12" t="s" s="146">
        <v>2414</v>
      </c>
      <c r="AK12" s="145">
        <f>AL12+AP12+AT12+AX12+BB12+BF12+BJ12+BN12+BR12+BV12+BZ12+CD12+CH12</f>
        <v>126</v>
      </c>
      <c r="AL12" s="145">
        <f>SUMIF($R18:$R721,"Con",$T18:$T721)</f>
        <v>37</v>
      </c>
      <c r="AM12" s="147"/>
      <c r="AN12" t="s" s="174">
        <v>2415</v>
      </c>
      <c r="AO12" s="145">
        <f>_xlfn.COUNTIFS($AA253:$AA440,"Con",$Q253:$Q440,"=0")</f>
        <v>10</v>
      </c>
      <c r="AP12" s="145">
        <f>SUMIF($R18:$R721,"Lab",$T18:$T721)</f>
        <v>0</v>
      </c>
      <c r="AQ12" s="147"/>
      <c r="AR12" s="145"/>
      <c r="AS12" s="148"/>
      <c r="AT12" s="145">
        <f>SUMIF($R18:$R721,"LD",$T18:$T721)</f>
        <v>5</v>
      </c>
      <c r="AU12" s="147"/>
      <c r="AV12" t="s" s="174">
        <v>2415</v>
      </c>
      <c r="AW12" s="145">
        <f>_xlfn.COUNTIFS($AA253:$AA440,"LD",$Q253:$Q440,"=0")</f>
        <v>6</v>
      </c>
      <c r="AX12" s="145">
        <f>SUMIF($R18:$R721,"RUK",$T18:$T721)</f>
        <v>64</v>
      </c>
      <c r="AY12" s="138"/>
      <c r="AZ12" t="s" s="174">
        <v>2415</v>
      </c>
      <c r="BA12" s="145">
        <f>_xlfn.COUNTIFS($AA253:$AA440,"RUK",$Q253:$Q440,"=0")</f>
        <v>93</v>
      </c>
      <c r="BB12" s="145">
        <f>SUMIF($R18:$R721,"Green",$T18:$T721)</f>
        <v>11</v>
      </c>
      <c r="BC12" s="147"/>
      <c r="BD12" t="s" s="174">
        <v>2415</v>
      </c>
      <c r="BE12" s="145">
        <f>_xlfn.COUNTIFS($AA253:$AA440,"Green",$Q253:$Q440,"=0")</f>
        <v>0</v>
      </c>
      <c r="BF12" s="145">
        <f>SUMIF($R18:$R721,"SNP",$T18:$T721)</f>
        <v>8</v>
      </c>
      <c r="BG12" s="147"/>
      <c r="BH12" t="s" s="174">
        <v>2415</v>
      </c>
      <c r="BI12" s="145">
        <f>_xlfn.COUNTIFS($AA253:$AA440,"SNP",$Q253:$Q440,"=0")</f>
        <v>0</v>
      </c>
      <c r="BJ12" s="145">
        <f>SUMIF($R18:$R721,"PC",$T18:$T721)</f>
        <v>1</v>
      </c>
      <c r="BK12" s="147"/>
      <c r="BL12" t="s" s="174">
        <v>2415</v>
      </c>
      <c r="BM12" s="145">
        <f>_xlfn.COUNTIFS($AA253:$AA440,"PC",$Q253:$Q440,"=0")</f>
        <v>0</v>
      </c>
      <c r="BN12" s="145">
        <f>SUMIF($R18:$R721,"DUP",$T18:$T721)</f>
        <v>0</v>
      </c>
      <c r="BO12" s="147"/>
      <c r="BP12" s="145"/>
      <c r="BQ12" s="148"/>
      <c r="BR12" s="145">
        <f>SUMIF($R18:$R721,"SF",$T18:$T721)</f>
        <v>0</v>
      </c>
      <c r="BS12" s="147"/>
      <c r="BT12" s="145"/>
      <c r="BU12" s="148"/>
      <c r="BV12" s="145">
        <f>SUMIF($R18:$R721,"SDLP",$T18:$T721)</f>
        <v>0</v>
      </c>
      <c r="BW12" s="147"/>
      <c r="BX12" s="145"/>
      <c r="BY12" s="148"/>
      <c r="BZ12" s="145">
        <f>SUMIF($R18:$R721,"UUP",$T18:$T721)</f>
        <v>0</v>
      </c>
      <c r="CA12" s="138"/>
      <c r="CB12" t="s" s="174">
        <v>2415</v>
      </c>
      <c r="CC12" s="145">
        <f>_xlfn.COUNTIFS($AA253:$AA440,"UUP",$Q253:$Q440,"=0")</f>
        <v>0</v>
      </c>
      <c r="CD12" s="145">
        <f>SUMIF($R18:$R721,"APNI",$T18:$T721)</f>
        <v>0</v>
      </c>
      <c r="CE12" s="147"/>
      <c r="CF12" t="s" s="174">
        <v>2415</v>
      </c>
      <c r="CG12" s="145">
        <f>_xlfn.COUNTIFS($AA253:$AA440,"APNI",$Q253:$Q440,"=0")</f>
        <v>0</v>
      </c>
      <c r="CH12" s="145">
        <f>SUMIF($R18:$R721,"TUV",$T18:$T721)</f>
        <v>0</v>
      </c>
      <c r="CI12" s="147"/>
      <c r="CJ12" s="145"/>
      <c r="CK12" s="148"/>
      <c r="CL12" s="138"/>
      <c r="CM12" s="138"/>
      <c r="CN12" s="149"/>
    </row>
    <row r="13" ht="31.95" customHeight="1">
      <c r="A13" s="134"/>
      <c r="B13" s="135"/>
      <c r="C13" s="135"/>
      <c r="D13" s="136"/>
      <c r="E13" s="168"/>
      <c r="F13" s="169"/>
      <c r="G13" s="169"/>
      <c r="H13" s="169"/>
      <c r="I13" s="169"/>
      <c r="J13" s="169"/>
      <c r="K13" s="139"/>
      <c r="L13" s="139"/>
      <c r="M13" s="169"/>
      <c r="N13" t="s" s="130">
        <v>2411</v>
      </c>
      <c r="O13" s="140"/>
      <c r="P13" s="125">
        <f>AVERAGE(P18:P666)</f>
        <v>42.3798349673089</v>
      </c>
      <c r="Q13" s="169"/>
      <c r="R13" s="142"/>
      <c r="S13" s="125">
        <f>AVERAGE(S18:S666)</f>
        <v>26.1042354128068</v>
      </c>
      <c r="T13" s="169"/>
      <c r="U13" s="169"/>
      <c r="V13" s="169"/>
      <c r="W13" s="169"/>
      <c r="X13" s="169"/>
      <c r="Y13" s="169"/>
      <c r="Z13" s="169"/>
      <c r="AA13" s="143"/>
      <c r="AB13" s="125">
        <f>AVERAGE(AB18:AB666)</f>
        <v>15.2832948570108</v>
      </c>
      <c r="AC13" s="128"/>
      <c r="AD13" s="129"/>
      <c r="AE13" s="173"/>
      <c r="AF13" s="128"/>
      <c r="AG13" s="169"/>
      <c r="AH13" s="169"/>
      <c r="AI13" s="125">
        <f>_xlfn.AVERAGEIF(U240:U440,"=1",L240:L440)</f>
        <v>10.9051511117647</v>
      </c>
      <c r="AJ13" t="s" s="130">
        <v>2416</v>
      </c>
      <c r="AK13" s="173">
        <f>AL13+AP13+AT13+AX13+BB13+BF13+BJ13+BN13+BR13+BV13+BZ13+CD13+CH13</f>
        <v>51</v>
      </c>
      <c r="AL13" s="173">
        <f>SUMIF($AA18:$AA721,"Con",$U18:$U721)</f>
        <v>0</v>
      </c>
      <c r="AM13" s="169"/>
      <c r="AN13" t="s" s="174">
        <v>2417</v>
      </c>
      <c r="AO13" s="173">
        <f>_xlfn.COUNTIFS($N253:$N440,"0",$AA253:$AA440,"Con",$AB253:$AB440,"&gt;=0")</f>
        <v>9</v>
      </c>
      <c r="AP13" s="173">
        <f>SUMIF($AA18:$AA721,"Lab",$U18:$U721)</f>
        <v>0</v>
      </c>
      <c r="AQ13" s="169"/>
      <c r="AR13" s="122"/>
      <c r="AS13" s="132"/>
      <c r="AT13" s="173">
        <f>SUMIF($AA18:$AA721,"LD",$U18:$U721)</f>
        <v>4</v>
      </c>
      <c r="AU13" s="169"/>
      <c r="AV13" t="s" s="174">
        <v>2418</v>
      </c>
      <c r="AW13" s="173">
        <f>_xlfn.COUNTIFS($AD253:$AD440,"LD",$Q253:$Q440,"=0")</f>
        <v>31</v>
      </c>
      <c r="AX13" s="173">
        <f>SUMIF($AA18:$AA721,"RUK",$U18:$U721)</f>
        <v>26</v>
      </c>
      <c r="AY13" s="169"/>
      <c r="AZ13" t="s" s="174">
        <v>2418</v>
      </c>
      <c r="BA13" s="173">
        <f>_xlfn.COUNTIFS($AD253:$AD440,"RUK",$Q253:$Q440,"=0")</f>
        <v>9</v>
      </c>
      <c r="BB13" s="173">
        <f>SUMIF($AA18:$AA721,"Green",$U18:$U721)</f>
        <v>20</v>
      </c>
      <c r="BC13" s="169"/>
      <c r="BD13" t="s" s="174">
        <v>2418</v>
      </c>
      <c r="BE13" s="173">
        <f>_xlfn.COUNTIFS($AD253:$AD440,"Green",$Q253:$Q440,"=0")</f>
        <v>57</v>
      </c>
      <c r="BF13" s="173">
        <f>SUMIF($AA18:$AA721,"SNP",$U18:$U721)</f>
        <v>0</v>
      </c>
      <c r="BG13" s="169"/>
      <c r="BH13" t="s" s="174">
        <v>2418</v>
      </c>
      <c r="BI13" s="173">
        <f>_xlfn.COUNTIFS($AD253:$AD440,"SNP",$Q253:$Q440,"=0")</f>
        <v>0</v>
      </c>
      <c r="BJ13" s="173">
        <f>SUMIF($AA18:$AA721,"PC",$U18:$U721)</f>
        <v>0</v>
      </c>
      <c r="BK13" s="169"/>
      <c r="BL13" t="s" s="174">
        <v>2417</v>
      </c>
      <c r="BM13" s="173">
        <f>_xlfn.COUNTIFS($N253:$N440,"0",$AA253:$AA440,"PC",$AB253:$AB440,"&gt;=0")</f>
        <v>2</v>
      </c>
      <c r="BN13" s="173">
        <f>SUMIF($AA18:$AA721,"DUP",$U18:$U721)</f>
        <v>0</v>
      </c>
      <c r="BO13" s="169"/>
      <c r="BP13" s="122"/>
      <c r="BQ13" s="132"/>
      <c r="BR13" s="173">
        <f>SUMIF($AA18:$AA721,"SF",$U18:$U721)</f>
        <v>0</v>
      </c>
      <c r="BS13" s="169"/>
      <c r="BT13" s="122"/>
      <c r="BU13" s="132"/>
      <c r="BV13" s="173">
        <f>SUMIF($AA18:$AA721,"SDLP",$U18:$U721)</f>
        <v>0</v>
      </c>
      <c r="BW13" s="169"/>
      <c r="BX13" s="122"/>
      <c r="BY13" s="132"/>
      <c r="BZ13" s="173">
        <f>SUMIF($AA18:$AA721,"UUP",$U18:$U721)</f>
        <v>0</v>
      </c>
      <c r="CA13" s="169"/>
      <c r="CB13" t="s" s="174">
        <v>2417</v>
      </c>
      <c r="CC13" s="173">
        <f>_xlfn.COUNTIFS($N253:$N440,"0",$AA253:$AA440,"UUP",$AB253:$AB440,"&gt;=0")</f>
        <v>0</v>
      </c>
      <c r="CD13" s="173">
        <f>SUMIF($AA18:$AA721,"APNI",$U18:$U721)</f>
        <v>1</v>
      </c>
      <c r="CE13" s="169"/>
      <c r="CF13" t="s" s="174">
        <v>2417</v>
      </c>
      <c r="CG13" s="173">
        <f>_xlfn.COUNTIFS($N253:$N440,"0",$AA253:$AA440,"APNI",$AB253:$AB440,"&gt;=0")</f>
        <v>0</v>
      </c>
      <c r="CH13" s="173">
        <f>SUMIF($AA18:$AA721,"TUV",$U18:$U721)</f>
        <v>0</v>
      </c>
      <c r="CI13" s="169"/>
      <c r="CJ13" s="122"/>
      <c r="CK13" s="132"/>
      <c r="CL13" s="169"/>
      <c r="CM13" s="169"/>
      <c r="CN13" s="176"/>
    </row>
    <row r="14" ht="19.95" customHeight="1">
      <c r="A14" s="134"/>
      <c r="B14" s="135"/>
      <c r="C14" s="135"/>
      <c r="D14" s="136"/>
      <c r="E14" s="137"/>
      <c r="F14" s="138"/>
      <c r="G14" s="138"/>
      <c r="H14" s="138"/>
      <c r="I14" s="138"/>
      <c r="J14" s="138"/>
      <c r="K14" s="139"/>
      <c r="L14" s="139"/>
      <c r="M14" s="138"/>
      <c r="N14" s="138"/>
      <c r="O14" s="140"/>
      <c r="P14" s="141"/>
      <c r="Q14" s="138"/>
      <c r="R14" s="142"/>
      <c r="S14" s="141"/>
      <c r="T14" s="138"/>
      <c r="U14" s="138"/>
      <c r="V14" s="138"/>
      <c r="W14" s="138"/>
      <c r="X14" s="138"/>
      <c r="Y14" s="138"/>
      <c r="Z14" s="138"/>
      <c r="AA14" s="143"/>
      <c r="AB14" s="141"/>
      <c r="AC14" s="144"/>
      <c r="AD14" s="129"/>
      <c r="AE14" s="145"/>
      <c r="AF14" s="144"/>
      <c r="AG14" s="138"/>
      <c r="AH14" s="138"/>
      <c r="AI14" s="138"/>
      <c r="AJ14" t="s" s="146">
        <v>2419</v>
      </c>
      <c r="AK14" s="145">
        <f>AL14+AP14+AT14+AX14+BB14+BF14+BJ14+BN14+BR14+BV14+BZ14+CD14+CH14</f>
        <v>11</v>
      </c>
      <c r="AL14" s="145">
        <f>SUMIF($AD18:$AD721,"Con",$V18:$V721)</f>
        <v>0</v>
      </c>
      <c r="AM14" s="138"/>
      <c r="AN14" s="177"/>
      <c r="AO14" s="145"/>
      <c r="AP14" s="145">
        <f>SUMIF($AD18:$AD721,"Lab",$V18:$V721)</f>
        <v>0</v>
      </c>
      <c r="AQ14" s="138"/>
      <c r="AR14" s="166"/>
      <c r="AS14" s="178"/>
      <c r="AT14" s="145">
        <f>SUMIF($AD18:$AD721,"LD",$V18:$V721)</f>
        <v>0</v>
      </c>
      <c r="AU14" s="138"/>
      <c r="AV14" s="177"/>
      <c r="AW14" s="145"/>
      <c r="AX14" s="145">
        <f>SUMIF($AD18:$AD721,"RUK",$V18:$V721)</f>
        <v>0</v>
      </c>
      <c r="AY14" s="138"/>
      <c r="AZ14" s="177"/>
      <c r="BA14" s="145"/>
      <c r="BB14" s="145">
        <f>SUMIF($AD18:$AD721,"Green",$V18:$V721)</f>
        <v>10</v>
      </c>
      <c r="BC14" s="138"/>
      <c r="BD14" s="177"/>
      <c r="BE14" s="145"/>
      <c r="BF14" s="145">
        <f>SUMIF($AD18:$AD721,"SNP",$V18:$V721)</f>
        <v>0</v>
      </c>
      <c r="BG14" s="138"/>
      <c r="BH14" s="177"/>
      <c r="BI14" s="145"/>
      <c r="BJ14" s="145">
        <f>SUMIF($AD18:$AD721,"PC",$V18:$V721)</f>
        <v>0</v>
      </c>
      <c r="BK14" s="138"/>
      <c r="BL14" s="177"/>
      <c r="BM14" s="145"/>
      <c r="BN14" s="145">
        <f>SUMIF($AD18:$AD721,"DUP",$V18:$V721)</f>
        <v>0</v>
      </c>
      <c r="BO14" s="138"/>
      <c r="BP14" s="166"/>
      <c r="BQ14" s="178"/>
      <c r="BR14" s="145">
        <f>SUMIF($AD18:$AD721,"SF",$V18:$V721)</f>
        <v>0</v>
      </c>
      <c r="BS14" s="138"/>
      <c r="BT14" s="166"/>
      <c r="BU14" s="178"/>
      <c r="BV14" s="145">
        <f>SUMIF($AD18:$AD721,"SDLP",$V18:$V721)</f>
        <v>0</v>
      </c>
      <c r="BW14" s="138"/>
      <c r="BX14" s="166"/>
      <c r="BY14" s="178"/>
      <c r="BZ14" s="145">
        <f>SUMIF($AD18:$AD721,"UUP",$V18:$V721)</f>
        <v>0</v>
      </c>
      <c r="CA14" s="138"/>
      <c r="CB14" s="177"/>
      <c r="CC14" s="145"/>
      <c r="CD14" s="145">
        <f>SUMIF($AD18:$AD721,"APNI",$V18:$V721)</f>
        <v>1</v>
      </c>
      <c r="CE14" s="138"/>
      <c r="CF14" s="177"/>
      <c r="CG14" s="138"/>
      <c r="CH14" s="145">
        <f>SUMIF($AD18:$AD721,"TUV",$V18:$V721)</f>
        <v>0</v>
      </c>
      <c r="CI14" s="138"/>
      <c r="CJ14" s="166"/>
      <c r="CK14" s="178"/>
      <c r="CL14" s="138"/>
      <c r="CM14" s="138"/>
      <c r="CN14" s="149"/>
    </row>
    <row r="15" ht="31.95" customHeight="1">
      <c r="A15" s="134"/>
      <c r="B15" s="135"/>
      <c r="C15" s="135"/>
      <c r="D15" s="136"/>
      <c r="E15" s="168"/>
      <c r="F15" s="169"/>
      <c r="G15" s="169"/>
      <c r="H15" s="169"/>
      <c r="I15" s="169"/>
      <c r="J15" s="169"/>
      <c r="K15" s="139"/>
      <c r="L15" s="139"/>
      <c r="M15" s="169"/>
      <c r="N15" t="s" s="130">
        <v>2402</v>
      </c>
      <c r="O15" s="140"/>
      <c r="P15" s="125">
        <f>MAX(P18:P666)</f>
        <v>70.5742015941007</v>
      </c>
      <c r="Q15" s="169"/>
      <c r="R15" s="142"/>
      <c r="S15" s="125">
        <f>MAX(S18:S666)</f>
        <v>42.7343236492704</v>
      </c>
      <c r="T15" s="169"/>
      <c r="U15" s="169"/>
      <c r="V15" s="169"/>
      <c r="W15" s="169"/>
      <c r="X15" s="169"/>
      <c r="Y15" s="169"/>
      <c r="Z15" s="169"/>
      <c r="AA15" s="143"/>
      <c r="AB15" s="125">
        <f>MAX(AB18:AB666)</f>
        <v>27.582017</v>
      </c>
      <c r="AC15" s="128"/>
      <c r="AD15" s="129"/>
      <c r="AE15" s="173"/>
      <c r="AF15" s="128"/>
      <c r="AG15" s="169"/>
      <c r="AH15" s="169"/>
      <c r="AI15" s="169"/>
      <c r="AJ15" t="s" s="130">
        <v>2420</v>
      </c>
      <c r="AK15" s="169"/>
      <c r="AL15" s="131">
        <f>_xlfn.AVERAGEIF($K18:$K666,"Con",$L18:$L666)</f>
        <v>35.0225300250777</v>
      </c>
      <c r="AM15" s="169"/>
      <c r="AN15" t="s" s="174">
        <v>2421</v>
      </c>
      <c r="AO15" s="173">
        <f>_xlfn.COUNTIFS($N18:$N252,"1",$AA18:$AA252,"Con",$AB18:$AB252,"&gt;=20")</f>
        <v>1</v>
      </c>
      <c r="AP15" s="131">
        <f>_xlfn.AVERAGEIF($K18:$K666,"Lab",$L18:$L666)</f>
        <v>46.7544308056089</v>
      </c>
      <c r="AQ15" s="169"/>
      <c r="AR15" s="122"/>
      <c r="AS15" s="132"/>
      <c r="AT15" s="131">
        <f>_xlfn.AVERAGEIF($K18:$K666,"LD",$L18:$L666)</f>
        <v>42.0737587808442</v>
      </c>
      <c r="AU15" s="169"/>
      <c r="AV15" t="s" s="174">
        <v>2421</v>
      </c>
      <c r="AW15" s="173">
        <f>_xlfn.COUNTIFS($N18:$N252,"1",$AA18:$AA252,"LD",$AB18:$AB252,"&gt;=0")</f>
        <v>12</v>
      </c>
      <c r="AX15" s="131">
        <f>_xlfn.AVERAGEIF($K18:$K666,"RUK",$L18:$L666)</f>
        <v>22.4678723018748</v>
      </c>
      <c r="AY15" s="169"/>
      <c r="AZ15" t="s" s="174">
        <v>2421</v>
      </c>
      <c r="BA15" s="173">
        <f>_xlfn.COUNTIFS($N18:$N252,"1",$AA18:$AA252,"RUK",$AB18:$AB252,"&gt;=0")</f>
        <v>19</v>
      </c>
      <c r="BB15" s="131">
        <f>_xlfn.AVERAGEIF($K18:$K666,"Green",$L18:$L666)</f>
        <v>15.4920833937221</v>
      </c>
      <c r="BC15" s="169"/>
      <c r="BD15" t="s" s="174">
        <v>2421</v>
      </c>
      <c r="BE15" s="173">
        <f>_xlfn.COUNTIFS($N18:$N252,"1",$AA18:$AA252,"Green",$AB18:$AB252,"&gt;=20")</f>
        <v>0</v>
      </c>
      <c r="BF15" s="131">
        <f>_xlfn.AVERAGEIF($K18:$K666,"SNP",$L18:$L666)</f>
        <v>33.1435480257573</v>
      </c>
      <c r="BG15" s="169"/>
      <c r="BH15" t="s" s="174">
        <v>2421</v>
      </c>
      <c r="BI15" s="173">
        <f>_xlfn.COUNTIFS($N18:$N252,"1",$AA18:$AA252,"SNP",$AB18:$AB252,"&gt;=20")</f>
        <v>0</v>
      </c>
      <c r="BJ15" s="131">
        <f>_xlfn.AVERAGEIF($K18:$K666,"PC",$L18:$L666)</f>
        <v>37.6856484823644</v>
      </c>
      <c r="BK15" s="169"/>
      <c r="BL15" t="s" s="174">
        <v>2421</v>
      </c>
      <c r="BM15" s="173">
        <f>_xlfn.COUNTIFS($N18:$N252,"1",$AA18:$AA252,"SNP",$AB18:$AB252,"&gt;=20")</f>
        <v>0</v>
      </c>
      <c r="BN15" s="131">
        <f>_xlfn.AVERAGEIF($K18:$K666,"DUP",$L18:$L666)</f>
        <v>40.2900613007721</v>
      </c>
      <c r="BO15" s="169"/>
      <c r="BP15" s="122"/>
      <c r="BQ15" s="132"/>
      <c r="BR15" s="131">
        <f>_xlfn.AVERAGEIF($K18:$K666,"SF",$L18:$L666)</f>
        <v>51.002998829868</v>
      </c>
      <c r="BS15" s="169"/>
      <c r="BT15" s="122"/>
      <c r="BU15" s="132"/>
      <c r="BV15" s="131">
        <f>_xlfn.AVERAGEIF($K18:$K666,"SDLP",$L18:$L666)</f>
        <v>44.9355659572287</v>
      </c>
      <c r="BW15" s="169"/>
      <c r="BX15" s="122"/>
      <c r="BY15" s="132"/>
      <c r="BZ15" s="131">
        <f>_xlfn.AVERAGEIF($K18:$K666,"UUP",$L18:$L666)</f>
        <v>23.1419450918244</v>
      </c>
      <c r="CA15" s="169"/>
      <c r="CB15" t="s" s="174">
        <v>2421</v>
      </c>
      <c r="CC15" s="173">
        <f>_xlfn.COUNTIFS($N18:$N252,"1",$AA18:$AA252,"UUP",$AB18:$AB252,"&gt;=20")</f>
        <v>1</v>
      </c>
      <c r="CD15" s="131">
        <f>_xlfn.AVERAGEIF($K18:$K666,"APNI",$L18:$L666)</f>
        <v>18.5143348815781</v>
      </c>
      <c r="CE15" s="169"/>
      <c r="CF15" t="s" s="174">
        <v>2421</v>
      </c>
      <c r="CG15" s="173">
        <f>_xlfn.COUNTIFS($N18:$N252,"1",$AA18:$AA252,"UUP",$AB18:$AB252,"&gt;=20")</f>
        <v>1</v>
      </c>
      <c r="CH15" s="131">
        <f>_xlfn.AVERAGEIF($K18:$K666,"TUV",$L18:$L666)</f>
        <v>28.2675731455627</v>
      </c>
      <c r="CI15" s="169"/>
      <c r="CJ15" s="122"/>
      <c r="CK15" s="132"/>
      <c r="CL15" s="169"/>
      <c r="CM15" s="169"/>
      <c r="CN15" s="176"/>
    </row>
    <row r="16" ht="19.95" customHeight="1">
      <c r="A16" s="134"/>
      <c r="B16" s="135"/>
      <c r="C16" s="135"/>
      <c r="D16" s="136"/>
      <c r="E16" s="137"/>
      <c r="F16" s="138"/>
      <c r="G16" s="138"/>
      <c r="H16" s="138"/>
      <c r="I16" s="138"/>
      <c r="J16" s="138"/>
      <c r="K16" s="139"/>
      <c r="L16" s="139"/>
      <c r="M16" s="138"/>
      <c r="N16" t="s" s="146">
        <v>2404</v>
      </c>
      <c r="O16" s="140"/>
      <c r="P16" s="141">
        <f>MIN(P18:P666)</f>
        <v>26.7215518213601</v>
      </c>
      <c r="Q16" s="138"/>
      <c r="R16" s="142"/>
      <c r="S16" s="141">
        <f>MIN(S18:S666)</f>
        <v>10.4922248946253</v>
      </c>
      <c r="T16" s="138"/>
      <c r="U16" s="138"/>
      <c r="V16" s="138"/>
      <c r="W16" s="138"/>
      <c r="X16" s="138"/>
      <c r="Y16" s="138"/>
      <c r="Z16" s="138"/>
      <c r="AA16" s="143"/>
      <c r="AB16" s="141">
        <f>MIN(AB18:AB666)</f>
        <v>4.4911722</v>
      </c>
      <c r="AC16" s="144"/>
      <c r="AD16" s="129"/>
      <c r="AE16" s="145"/>
      <c r="AF16" s="144"/>
      <c r="AG16" s="138"/>
      <c r="AH16" s="138"/>
      <c r="AI16" s="138"/>
      <c r="AJ16" s="138"/>
      <c r="AK16" s="138"/>
      <c r="AL16" s="138"/>
      <c r="AM16" s="138"/>
      <c r="AN16" s="166"/>
      <c r="AO16" s="178"/>
      <c r="AP16" s="138"/>
      <c r="AQ16" s="138"/>
      <c r="AR16" s="166"/>
      <c r="AS16" s="178"/>
      <c r="AT16" s="138"/>
      <c r="AU16" s="138"/>
      <c r="AV16" s="166"/>
      <c r="AW16" s="178"/>
      <c r="AX16" s="138"/>
      <c r="AY16" s="138"/>
      <c r="AZ16" s="166"/>
      <c r="BA16" s="178"/>
      <c r="BB16" s="138"/>
      <c r="BC16" s="138"/>
      <c r="BD16" s="138"/>
      <c r="BE16" s="178"/>
      <c r="BF16" s="138"/>
      <c r="BG16" s="138"/>
      <c r="BH16" s="166"/>
      <c r="BI16" s="178"/>
      <c r="BJ16" s="138"/>
      <c r="BK16" s="138"/>
      <c r="BL16" s="166"/>
      <c r="BM16" s="178"/>
      <c r="BN16" s="138"/>
      <c r="BO16" s="138"/>
      <c r="BP16" s="166"/>
      <c r="BQ16" s="178"/>
      <c r="BR16" s="138"/>
      <c r="BS16" s="138"/>
      <c r="BT16" s="166"/>
      <c r="BU16" s="178"/>
      <c r="BV16" s="138"/>
      <c r="BW16" s="138"/>
      <c r="BX16" s="166"/>
      <c r="BY16" s="178"/>
      <c r="BZ16" s="138"/>
      <c r="CA16" s="138"/>
      <c r="CB16" s="166"/>
      <c r="CC16" s="178"/>
      <c r="CD16" s="138"/>
      <c r="CE16" s="138"/>
      <c r="CF16" s="166"/>
      <c r="CG16" s="178"/>
      <c r="CH16" s="138"/>
      <c r="CI16" s="138"/>
      <c r="CJ16" s="166"/>
      <c r="CK16" s="178"/>
      <c r="CL16" s="138"/>
      <c r="CM16" s="138"/>
      <c r="CN16" s="149"/>
    </row>
    <row r="17" ht="30" customHeight="1">
      <c r="A17" t="s" s="179">
        <v>9</v>
      </c>
      <c r="B17" t="s" s="180">
        <v>10</v>
      </c>
      <c r="C17" t="s" s="180">
        <v>11</v>
      </c>
      <c r="D17" t="s" s="181">
        <v>13</v>
      </c>
      <c r="E17" t="s" s="182">
        <v>14</v>
      </c>
      <c r="F17" t="s" s="130">
        <v>15</v>
      </c>
      <c r="G17" t="s" s="130">
        <v>17</v>
      </c>
      <c r="H17" t="s" s="130">
        <v>18</v>
      </c>
      <c r="I17" t="s" s="130">
        <v>19</v>
      </c>
      <c r="J17" t="s" s="130">
        <v>20</v>
      </c>
      <c r="K17" t="s" s="183">
        <v>2345</v>
      </c>
      <c r="L17" t="s" s="183">
        <v>2346</v>
      </c>
      <c r="M17" t="s" s="130">
        <v>2347</v>
      </c>
      <c r="N17" t="s" s="130">
        <v>2348</v>
      </c>
      <c r="O17" t="s" s="184">
        <v>21</v>
      </c>
      <c r="P17" t="s" s="130">
        <v>2346</v>
      </c>
      <c r="Q17" t="s" s="130">
        <v>2349</v>
      </c>
      <c r="R17" t="s" s="185">
        <v>22</v>
      </c>
      <c r="S17" t="s" s="130">
        <v>2346</v>
      </c>
      <c r="T17" t="s" s="130">
        <v>2350</v>
      </c>
      <c r="U17" t="s" s="130">
        <v>2351</v>
      </c>
      <c r="V17" t="s" s="130">
        <v>2352</v>
      </c>
      <c r="W17" t="s" s="130">
        <v>2353</v>
      </c>
      <c r="X17" t="s" s="130">
        <v>2422</v>
      </c>
      <c r="Y17" s="169"/>
      <c r="Z17" s="169"/>
      <c r="AA17" t="s" s="186">
        <v>2354</v>
      </c>
      <c r="AB17" s="125"/>
      <c r="AC17" t="s" s="130">
        <v>2346</v>
      </c>
      <c r="AD17" t="s" s="187">
        <v>2355</v>
      </c>
      <c r="AE17" s="169"/>
      <c r="AF17" t="s" s="130">
        <v>2346</v>
      </c>
      <c r="AG17" t="s" s="130">
        <v>2423</v>
      </c>
      <c r="AH17" t="s" s="130">
        <v>23</v>
      </c>
      <c r="AI17" t="s" s="130">
        <v>24</v>
      </c>
      <c r="AJ17" t="s" s="130">
        <v>25</v>
      </c>
      <c r="AK17" t="s" s="130">
        <v>26</v>
      </c>
      <c r="AL17" t="s" s="130">
        <v>27</v>
      </c>
      <c r="AM17" t="s" s="130">
        <v>2356</v>
      </c>
      <c r="AN17" t="s" s="130">
        <v>2357</v>
      </c>
      <c r="AO17" t="s" s="130">
        <v>2358</v>
      </c>
      <c r="AP17" t="s" s="130">
        <v>28</v>
      </c>
      <c r="AQ17" t="s" s="130">
        <v>2359</v>
      </c>
      <c r="AR17" t="s" s="130">
        <v>2360</v>
      </c>
      <c r="AS17" t="s" s="130">
        <v>2361</v>
      </c>
      <c r="AT17" t="s" s="130">
        <v>29</v>
      </c>
      <c r="AU17" t="s" s="130">
        <v>2362</v>
      </c>
      <c r="AV17" t="s" s="130">
        <v>2363</v>
      </c>
      <c r="AW17" t="s" s="130">
        <v>2364</v>
      </c>
      <c r="AX17" t="s" s="130">
        <v>2365</v>
      </c>
      <c r="AY17" t="s" s="130">
        <v>2366</v>
      </c>
      <c r="AZ17" t="s" s="130">
        <v>2367</v>
      </c>
      <c r="BA17" t="s" s="130">
        <v>2368</v>
      </c>
      <c r="BB17" t="s" s="130">
        <v>31</v>
      </c>
      <c r="BC17" t="s" s="130">
        <v>2369</v>
      </c>
      <c r="BD17" t="s" s="130">
        <v>2370</v>
      </c>
      <c r="BE17" t="s" s="130">
        <v>2371</v>
      </c>
      <c r="BF17" t="s" s="130">
        <v>32</v>
      </c>
      <c r="BG17" t="s" s="130">
        <v>2372</v>
      </c>
      <c r="BH17" t="s" s="130">
        <v>2373</v>
      </c>
      <c r="BI17" t="s" s="130">
        <v>2374</v>
      </c>
      <c r="BJ17" t="s" s="130">
        <v>33</v>
      </c>
      <c r="BK17" t="s" s="130">
        <v>2375</v>
      </c>
      <c r="BL17" t="s" s="130">
        <v>2376</v>
      </c>
      <c r="BM17" t="s" s="130">
        <v>2377</v>
      </c>
      <c r="BN17" t="s" s="130">
        <v>34</v>
      </c>
      <c r="BO17" t="s" s="130">
        <v>2378</v>
      </c>
      <c r="BP17" t="s" s="130">
        <v>2379</v>
      </c>
      <c r="BQ17" t="s" s="130">
        <v>2380</v>
      </c>
      <c r="BR17" t="s" s="130">
        <v>35</v>
      </c>
      <c r="BS17" t="s" s="130">
        <v>2381</v>
      </c>
      <c r="BT17" t="s" s="130">
        <v>2382</v>
      </c>
      <c r="BU17" t="s" s="130">
        <v>2383</v>
      </c>
      <c r="BV17" t="s" s="130">
        <v>36</v>
      </c>
      <c r="BW17" t="s" s="130">
        <v>2384</v>
      </c>
      <c r="BX17" t="s" s="130">
        <v>2385</v>
      </c>
      <c r="BY17" t="s" s="130">
        <v>2386</v>
      </c>
      <c r="BZ17" t="s" s="130">
        <v>37</v>
      </c>
      <c r="CA17" t="s" s="130">
        <v>2387</v>
      </c>
      <c r="CB17" t="s" s="130">
        <v>2388</v>
      </c>
      <c r="CC17" t="s" s="130">
        <v>2389</v>
      </c>
      <c r="CD17" t="s" s="130">
        <v>2390</v>
      </c>
      <c r="CE17" t="s" s="130">
        <v>2391</v>
      </c>
      <c r="CF17" t="s" s="130">
        <v>2424</v>
      </c>
      <c r="CG17" t="s" s="130">
        <v>2425</v>
      </c>
      <c r="CH17" t="s" s="298">
        <v>2390</v>
      </c>
      <c r="CI17" t="s" s="130">
        <v>2391</v>
      </c>
      <c r="CJ17" t="s" s="130">
        <v>2424</v>
      </c>
      <c r="CK17" t="s" s="130">
        <v>2425</v>
      </c>
      <c r="CL17" t="s" s="130">
        <v>39</v>
      </c>
      <c r="CM17" t="s" s="130">
        <v>40</v>
      </c>
      <c r="CN17" s="176"/>
    </row>
    <row r="18" ht="20.7" customHeight="1">
      <c r="A18" t="s" s="179">
        <v>3694</v>
      </c>
      <c r="B18" t="s" s="180">
        <v>228</v>
      </c>
      <c r="C18" t="s" s="180">
        <v>1273</v>
      </c>
      <c r="D18" t="s" s="181">
        <v>230</v>
      </c>
      <c r="E18" t="s" s="188">
        <v>230</v>
      </c>
      <c r="F18" t="s" s="146">
        <v>46</v>
      </c>
      <c r="G18" t="s" s="146">
        <v>3695</v>
      </c>
      <c r="H18" t="s" s="146">
        <v>765</v>
      </c>
      <c r="I18" t="s" s="146">
        <v>64</v>
      </c>
      <c r="J18" t="s" s="146">
        <v>3696</v>
      </c>
      <c r="K18" t="s" s="183">
        <f>_xlfn.IFS(Q18=0,O18,T18=1,R18,U18=1,AA18,V18=1,AD18)</f>
        <v>2390</v>
      </c>
      <c r="L18" s="189">
        <f>_xlfn.IFS(Q18=0,P18,T18=1,S18,U18=1,AB18,V18=1,AE18)</f>
        <v>37.9332124447342</v>
      </c>
      <c r="M18" t="s" s="146">
        <f>IF(O18="Lab","over","under")</f>
        <v>3307</v>
      </c>
      <c r="N18" s="138"/>
      <c r="O18" t="s" s="184">
        <v>2390</v>
      </c>
      <c r="P18" s="147">
        <f>CE18</f>
        <v>37.9332124447342</v>
      </c>
      <c r="Q18" s="145">
        <f>T18+U18+V18</f>
        <v>0</v>
      </c>
      <c r="R18" t="s" s="185">
        <v>34</v>
      </c>
      <c r="S18" s="147">
        <f>BQ18</f>
        <v>31.9044029257758</v>
      </c>
      <c r="T18" s="138"/>
      <c r="U18" s="138"/>
      <c r="V18" s="138"/>
      <c r="W18" s="138"/>
      <c r="X18" t="s" s="146">
        <f>IF($A18=Y18,"ok","bad")</f>
        <v>2430</v>
      </c>
      <c r="Y18" t="s" s="146">
        <v>3694</v>
      </c>
      <c r="Z18" t="s" s="146">
        <v>1273</v>
      </c>
      <c r="AA18" t="s" s="186">
        <v>37</v>
      </c>
      <c r="AB18" s="141">
        <f>100*AC18</f>
        <v>22.7318107</v>
      </c>
      <c r="AC18" s="190">
        <v>0.227318107</v>
      </c>
      <c r="AD18" t="s" s="187">
        <v>2394</v>
      </c>
      <c r="AE18" s="141">
        <v>4.453862</v>
      </c>
      <c r="AF18" s="190">
        <v>0.04453862</v>
      </c>
      <c r="AG18" s="138"/>
      <c r="AH18" s="145">
        <v>82201</v>
      </c>
      <c r="AI18" s="145">
        <v>49081</v>
      </c>
      <c r="AJ18" s="145">
        <v>162</v>
      </c>
      <c r="AK18" s="145">
        <v>2959</v>
      </c>
      <c r="AL18" s="145">
        <v>0</v>
      </c>
      <c r="AM18" s="148">
        <f>100*AL18/$AI18</f>
        <v>0</v>
      </c>
      <c r="AN18" s="145">
        <f>IF(AM18&gt;$AI$8,1,0)</f>
        <v>0</v>
      </c>
      <c r="AO18" s="148">
        <f>IF($R18=AL$17,AM18,0)</f>
        <v>0</v>
      </c>
      <c r="AP18" s="145">
        <v>0</v>
      </c>
      <c r="AQ18" s="148">
        <f>100*AP18/$AI18</f>
        <v>0</v>
      </c>
      <c r="AR18" s="145">
        <f>IF(AQ18&gt;$AI$8,1,0)</f>
        <v>0</v>
      </c>
      <c r="AS18" s="148">
        <f>IF($R18=AP$17,AQ18,0)</f>
        <v>0</v>
      </c>
      <c r="AT18" s="145">
        <v>0</v>
      </c>
      <c r="AU18" s="148">
        <f>100*AT18/$AI18</f>
        <v>0</v>
      </c>
      <c r="AV18" s="145">
        <f>IF(AU18&gt;$AI$8,1,0)</f>
        <v>0</v>
      </c>
      <c r="AW18" s="148">
        <f>IF($R18=AT$17,AU18,0)</f>
        <v>0</v>
      </c>
      <c r="AX18" s="145">
        <v>0</v>
      </c>
      <c r="AY18" s="148">
        <f>100*AX18/$AI18</f>
        <v>0</v>
      </c>
      <c r="AZ18" s="145">
        <f>IF(AY18&gt;$AI$8,1,0)</f>
        <v>0</v>
      </c>
      <c r="BA18" s="148">
        <f>IF($R18=AX$17,AY18,0)</f>
        <v>0</v>
      </c>
      <c r="BB18" s="145">
        <v>433</v>
      </c>
      <c r="BC18" s="148">
        <f>100*BB18/$AI18</f>
        <v>0.882215113791488</v>
      </c>
      <c r="BD18" s="145">
        <f>IF(BC18&gt;$AI$8,1,0)</f>
        <v>0</v>
      </c>
      <c r="BE18" s="148">
        <f>IF($R18=BB$17,BC18,0)</f>
        <v>0</v>
      </c>
      <c r="BF18" s="145">
        <v>0</v>
      </c>
      <c r="BG18" s="148">
        <f>100*BF18/$AI18</f>
        <v>0</v>
      </c>
      <c r="BH18" s="145">
        <f>IF(BG18&gt;$AI$8,1,0)</f>
        <v>0</v>
      </c>
      <c r="BI18" s="148">
        <f>IF($R18=BF$17,BG18,0)</f>
        <v>0</v>
      </c>
      <c r="BJ18" s="145">
        <v>0</v>
      </c>
      <c r="BK18" s="148">
        <f>100*BJ18/$AI18</f>
        <v>0</v>
      </c>
      <c r="BL18" s="145">
        <f>IF(BK18&gt;$AI$8,1,0)</f>
        <v>0</v>
      </c>
      <c r="BM18" s="148">
        <f>IF($R18=BJ$17,BK18,0)</f>
        <v>0</v>
      </c>
      <c r="BN18" s="145">
        <v>15659</v>
      </c>
      <c r="BO18" s="148">
        <f>100*BN18/$AI18</f>
        <v>31.9044029257758</v>
      </c>
      <c r="BP18" s="145">
        <f>IF(BO18&gt;$AI$8,1,0)</f>
        <v>0</v>
      </c>
      <c r="BQ18" s="148">
        <f>IF($R18=BN$17,BO18,0)</f>
        <v>31.9044029257758</v>
      </c>
      <c r="BR18" s="145">
        <v>0</v>
      </c>
      <c r="BS18" s="148">
        <f>100*BR18/$AI18</f>
        <v>0</v>
      </c>
      <c r="BT18" s="145">
        <f>IF(BS18&gt;$AI$8,1,0)</f>
        <v>0</v>
      </c>
      <c r="BU18" s="148">
        <f>IF($R18=BR$17,BS18,0)</f>
        <v>0</v>
      </c>
      <c r="BV18" s="145">
        <v>1028</v>
      </c>
      <c r="BW18" s="148">
        <f>100*BV18/$AI18</f>
        <v>2.09449685214238</v>
      </c>
      <c r="BX18" s="145">
        <f>IF(BW18&gt;$AI$8,1,0)</f>
        <v>0</v>
      </c>
      <c r="BY18" s="148">
        <f>IF($R18=BV$17,BW18,0)</f>
        <v>0</v>
      </c>
      <c r="BZ18" s="145">
        <v>11157</v>
      </c>
      <c r="CA18" s="148">
        <f>100*BZ18/$AI18</f>
        <v>22.731810680304</v>
      </c>
      <c r="CB18" s="145">
        <f>IF(CA18&gt;$AI$8,1,0)</f>
        <v>0</v>
      </c>
      <c r="CC18" s="148">
        <f>IF($R18=BZ$17,CA18,0)</f>
        <v>0</v>
      </c>
      <c r="CD18" s="145">
        <v>18618</v>
      </c>
      <c r="CE18" s="148">
        <f>100*CD18/$AI18</f>
        <v>37.9332124447342</v>
      </c>
      <c r="CF18" s="145">
        <f>IF(CE18&gt;$AI$8,1,0)</f>
        <v>0</v>
      </c>
      <c r="CG18" s="206">
        <f>IF($R18=CD$17,CE18,0)</f>
        <v>0</v>
      </c>
      <c r="CH18" s="207">
        <v>2186</v>
      </c>
      <c r="CI18" s="208">
        <f>100*CH18/$AI18</f>
        <v>4.45386198325217</v>
      </c>
      <c r="CJ18" s="145">
        <f>IF(CI18&gt;$AI$8,1,0)</f>
        <v>0</v>
      </c>
      <c r="CK18" s="148">
        <f>IF($R18=CH$17,CI18,0)</f>
        <v>0</v>
      </c>
      <c r="CL18" s="145">
        <v>312</v>
      </c>
      <c r="CM18" s="145">
        <v>0</v>
      </c>
      <c r="CN18" s="149"/>
    </row>
    <row r="19" ht="15.75" customHeight="1">
      <c r="A19" t="s" s="179">
        <v>3697</v>
      </c>
      <c r="B19" t="s" s="180">
        <v>160</v>
      </c>
      <c r="C19" t="s" s="180">
        <v>1097</v>
      </c>
      <c r="D19" t="s" s="181">
        <v>162</v>
      </c>
      <c r="E19" t="s" s="182">
        <v>79</v>
      </c>
      <c r="F19" t="s" s="130">
        <v>80</v>
      </c>
      <c r="G19" t="s" s="130">
        <v>220</v>
      </c>
      <c r="H19" t="s" s="130">
        <v>63</v>
      </c>
      <c r="I19" t="s" s="130">
        <v>49</v>
      </c>
      <c r="J19" t="s" s="130">
        <v>56</v>
      </c>
      <c r="K19" t="s" s="183">
        <f>O19</f>
        <v>27</v>
      </c>
      <c r="L19" s="189">
        <f>P19</f>
        <v>53.3017979362455</v>
      </c>
      <c r="M19" t="s" s="130">
        <f>IF(O19="Lab","over","under")</f>
        <v>3307</v>
      </c>
      <c r="N19" s="169"/>
      <c r="O19" t="s" s="184">
        <v>27</v>
      </c>
      <c r="P19" s="131">
        <f>AM19</f>
        <v>53.3017979362455</v>
      </c>
      <c r="Q19" s="173">
        <f>T19+U19+V19</f>
        <v>0</v>
      </c>
      <c r="R19" t="s" s="185">
        <v>28</v>
      </c>
      <c r="S19" s="131">
        <f>AS19</f>
        <v>28.8548883353915</v>
      </c>
      <c r="T19" s="169"/>
      <c r="U19" s="169"/>
      <c r="V19" s="169"/>
      <c r="W19" s="169"/>
      <c r="X19" t="s" s="130">
        <f>IF($A19=Y19,"ok","bad")</f>
        <v>2430</v>
      </c>
      <c r="Y19" t="s" s="130">
        <v>3697</v>
      </c>
      <c r="Z19" t="s" s="130">
        <v>1097</v>
      </c>
      <c r="AA19" t="s" s="186">
        <v>2365</v>
      </c>
      <c r="AB19" s="125">
        <f>100*AC19</f>
        <v>4.5796094</v>
      </c>
      <c r="AC19" s="191">
        <v>0.045796094</v>
      </c>
      <c r="AD19" t="s" s="187">
        <v>217</v>
      </c>
      <c r="AE19" s="125">
        <v>4.3891412</v>
      </c>
      <c r="AF19" s="191">
        <v>0.043891412</v>
      </c>
      <c r="AG19" s="169"/>
      <c r="AH19" s="173">
        <v>76513</v>
      </c>
      <c r="AI19" s="173">
        <v>47777</v>
      </c>
      <c r="AJ19" s="173">
        <v>204</v>
      </c>
      <c r="AK19" s="173">
        <v>11680</v>
      </c>
      <c r="AL19" s="173">
        <v>25466</v>
      </c>
      <c r="AM19" s="175">
        <f>100*AL19/$AI19</f>
        <v>53.3017979362455</v>
      </c>
      <c r="AN19" s="173">
        <f>IF(AM19&gt;$AI$8,1,0)</f>
        <v>1</v>
      </c>
      <c r="AO19" s="175">
        <f>IF($R19=AL$17,AM19,0)</f>
        <v>0</v>
      </c>
      <c r="AP19" s="173">
        <v>13786</v>
      </c>
      <c r="AQ19" s="175">
        <f>100*AP19/$AI19</f>
        <v>28.8548883353915</v>
      </c>
      <c r="AR19" s="173">
        <f>IF(AQ19&gt;$AI$8,1,0)</f>
        <v>0</v>
      </c>
      <c r="AS19" s="175">
        <f>IF($R19=AP$17,AQ19,0)</f>
        <v>28.8548883353915</v>
      </c>
      <c r="AT19" s="173">
        <v>1511</v>
      </c>
      <c r="AU19" s="175">
        <f>100*AT19/$AI19</f>
        <v>3.1626096238776</v>
      </c>
      <c r="AV19" s="173">
        <f>IF(AU19&gt;$AI$8,1,0)</f>
        <v>0</v>
      </c>
      <c r="AW19" s="175">
        <f>IF($R19=AT$17,AU19,0)</f>
        <v>0</v>
      </c>
      <c r="AX19" s="173">
        <v>2188</v>
      </c>
      <c r="AY19" s="175">
        <f>100*AX19/$AI19</f>
        <v>4.57960943550244</v>
      </c>
      <c r="AZ19" s="173">
        <f>IF(AY19&gt;$AI$8,1,0)</f>
        <v>0</v>
      </c>
      <c r="BA19" s="175">
        <f>IF($R19=AX$17,AY19,0)</f>
        <v>0</v>
      </c>
      <c r="BB19" s="173">
        <v>2006</v>
      </c>
      <c r="BC19" s="175">
        <f>100*BB19/$AI19</f>
        <v>4.19867300165352</v>
      </c>
      <c r="BD19" s="173">
        <f>IF(BC19&gt;$AI$8,1,0)</f>
        <v>0</v>
      </c>
      <c r="BE19" s="175">
        <f>IF($R19=BB$17,BC19,0)</f>
        <v>0</v>
      </c>
      <c r="BF19" s="173">
        <v>0</v>
      </c>
      <c r="BG19" s="175">
        <f>100*BF19/$AI19</f>
        <v>0</v>
      </c>
      <c r="BH19" s="173">
        <f>IF(BG19&gt;$AI$8,1,0)</f>
        <v>0</v>
      </c>
      <c r="BI19" s="175">
        <f>IF($R19=BF$17,BG19,0)</f>
        <v>0</v>
      </c>
      <c r="BJ19" s="173">
        <v>0</v>
      </c>
      <c r="BK19" s="175">
        <f>100*BJ19/$AI19</f>
        <v>0</v>
      </c>
      <c r="BL19" s="173">
        <f>IF(BK19&gt;$AI$8,1,0)</f>
        <v>0</v>
      </c>
      <c r="BM19" s="175">
        <f>IF($R19=BJ$17,BK19,0)</f>
        <v>0</v>
      </c>
      <c r="BN19" s="173">
        <v>0</v>
      </c>
      <c r="BO19" s="175">
        <f>100*BN19/$AI19</f>
        <v>0</v>
      </c>
      <c r="BP19" s="173">
        <f>IF(BO19&gt;$AI$8,1,0)</f>
        <v>0</v>
      </c>
      <c r="BQ19" s="175">
        <f>IF($R19=BN$17,BO19,0)</f>
        <v>0</v>
      </c>
      <c r="BR19" s="173">
        <v>0</v>
      </c>
      <c r="BS19" s="175">
        <f>100*BR19/$AI19</f>
        <v>0</v>
      </c>
      <c r="BT19" s="173">
        <f>IF(BS19&gt;$AI$8,1,0)</f>
        <v>0</v>
      </c>
      <c r="BU19" s="175">
        <f>IF($R19=BR$17,BS19,0)</f>
        <v>0</v>
      </c>
      <c r="BV19" s="173">
        <v>0</v>
      </c>
      <c r="BW19" s="175">
        <f>100*BV19/$AI19</f>
        <v>0</v>
      </c>
      <c r="BX19" s="173">
        <f>IF(BW19&gt;$AI$8,1,0)</f>
        <v>0</v>
      </c>
      <c r="BY19" s="175">
        <f>IF($R19=BV$17,BW19,0)</f>
        <v>0</v>
      </c>
      <c r="BZ19" s="173">
        <v>0</v>
      </c>
      <c r="CA19" s="175">
        <f>100*BZ19/$AI19</f>
        <v>0</v>
      </c>
      <c r="CB19" s="173">
        <f>IF(CA19&gt;$AI$8,1,0)</f>
        <v>0</v>
      </c>
      <c r="CC19" s="175">
        <f>IF($R19=BZ$17,CA19,0)</f>
        <v>0</v>
      </c>
      <c r="CD19" s="173">
        <v>0</v>
      </c>
      <c r="CE19" s="175">
        <f>100*CD19/$AI19</f>
        <v>0</v>
      </c>
      <c r="CF19" s="173">
        <f>IF(CE19&gt;$AI$8,1,0)</f>
        <v>0</v>
      </c>
      <c r="CG19" s="175">
        <f>IF($R19=CD$17,CE19,0)</f>
        <v>0</v>
      </c>
      <c r="CH19" s="209">
        <v>0</v>
      </c>
      <c r="CI19" s="175">
        <f>100*CH19/$AI19</f>
        <v>0</v>
      </c>
      <c r="CJ19" s="173">
        <f>IF(CI19&gt;$AI$8,1,0)</f>
        <v>0</v>
      </c>
      <c r="CK19" s="175">
        <f>IF($R19=CH$17,CI19,0)</f>
        <v>0</v>
      </c>
      <c r="CL19" s="173">
        <v>580</v>
      </c>
      <c r="CM19" s="173">
        <v>0</v>
      </c>
      <c r="CN19" s="176"/>
    </row>
    <row r="20" ht="15.75" customHeight="1">
      <c r="A20" t="s" s="179">
        <v>3510</v>
      </c>
      <c r="B20" t="s" s="180">
        <v>166</v>
      </c>
      <c r="C20" t="s" s="180">
        <v>3511</v>
      </c>
      <c r="D20" t="s" s="181">
        <v>169</v>
      </c>
      <c r="E20" t="s" s="188">
        <v>79</v>
      </c>
      <c r="F20" t="s" s="146">
        <v>46</v>
      </c>
      <c r="G20" t="s" s="146">
        <v>1765</v>
      </c>
      <c r="H20" t="s" s="146">
        <v>1766</v>
      </c>
      <c r="I20" t="s" s="146">
        <v>49</v>
      </c>
      <c r="J20" t="s" s="146">
        <v>56</v>
      </c>
      <c r="K20" t="s" s="183">
        <f>_xlfn.IFS(Q20=0,O20,T20=1,R20,U20=1,AA20,V20=1,AD20)</f>
        <v>27</v>
      </c>
      <c r="L20" s="189">
        <f>_xlfn.IFS(Q20=0,P20,T20=1,S20,U20=1,AB20,V20=1,AE20)</f>
        <v>47.5188558710794</v>
      </c>
      <c r="M20" t="s" s="146">
        <f>IF(O20="Lab","over","under")</f>
        <v>3307</v>
      </c>
      <c r="N20" s="138"/>
      <c r="O20" t="s" s="184">
        <v>27</v>
      </c>
      <c r="P20" s="147">
        <f>AM20</f>
        <v>47.5188558710794</v>
      </c>
      <c r="Q20" s="145">
        <f>T20+U20+V20</f>
        <v>0</v>
      </c>
      <c r="R20" t="s" s="185">
        <v>28</v>
      </c>
      <c r="S20" s="147">
        <f>AS20</f>
        <v>22.4086056959156</v>
      </c>
      <c r="T20" s="138"/>
      <c r="U20" s="138"/>
      <c r="V20" s="138"/>
      <c r="W20" s="138"/>
      <c r="X20" t="s" s="146">
        <f>IF($A20=Y20,"ok","bad")</f>
        <v>2430</v>
      </c>
      <c r="Y20" t="s" s="146">
        <v>3510</v>
      </c>
      <c r="Z20" t="s" s="146">
        <v>3511</v>
      </c>
      <c r="AA20" t="s" s="186">
        <v>2365</v>
      </c>
      <c r="AB20" s="141">
        <f>100*AC20</f>
        <v>14.7178832</v>
      </c>
      <c r="AC20" s="190">
        <v>0.147178832</v>
      </c>
      <c r="AD20" t="s" s="187">
        <v>29</v>
      </c>
      <c r="AE20" s="141">
        <v>8.9065656</v>
      </c>
      <c r="AF20" s="190">
        <v>0.08906565600000001</v>
      </c>
      <c r="AG20" s="138"/>
      <c r="AH20" s="145">
        <v>73886</v>
      </c>
      <c r="AI20" s="145">
        <v>48526</v>
      </c>
      <c r="AJ20" s="145">
        <v>99</v>
      </c>
      <c r="AK20" s="145">
        <v>12185</v>
      </c>
      <c r="AL20" s="145">
        <v>23059</v>
      </c>
      <c r="AM20" s="148">
        <f>100*AL20/$AI20</f>
        <v>47.5188558710794</v>
      </c>
      <c r="AN20" s="145">
        <f>IF(AM20&gt;$AI$8,1,0)</f>
        <v>0</v>
      </c>
      <c r="AO20" s="148">
        <f>IF($R20=AL$17,AM20,0)</f>
        <v>0</v>
      </c>
      <c r="AP20" s="145">
        <v>10874</v>
      </c>
      <c r="AQ20" s="148">
        <f>100*AP20/$AI20</f>
        <v>22.4086056959156</v>
      </c>
      <c r="AR20" s="145">
        <f>IF(AQ20&gt;$AI$8,1,0)</f>
        <v>0</v>
      </c>
      <c r="AS20" s="148">
        <f>IF($R20=AP$17,AQ20,0)</f>
        <v>22.4086056959156</v>
      </c>
      <c r="AT20" s="145">
        <v>4322</v>
      </c>
      <c r="AU20" s="148">
        <f>100*AT20/$AI20</f>
        <v>8.906565552487329</v>
      </c>
      <c r="AV20" s="145">
        <f>IF(AU20&gt;$AI$8,1,0)</f>
        <v>0</v>
      </c>
      <c r="AW20" s="148">
        <f>IF($R20=AT$17,AU20,0)</f>
        <v>0</v>
      </c>
      <c r="AX20" s="145">
        <v>7142</v>
      </c>
      <c r="AY20" s="148">
        <f>100*AX20/$AI20</f>
        <v>14.7178831966369</v>
      </c>
      <c r="AZ20" s="145">
        <f>IF(AY20&gt;$AI$8,1,0)</f>
        <v>0</v>
      </c>
      <c r="BA20" s="148">
        <f>IF($R20=AX$17,AY20,0)</f>
        <v>0</v>
      </c>
      <c r="BB20" s="145">
        <v>2058</v>
      </c>
      <c r="BC20" s="148">
        <f>100*BB20/$AI20</f>
        <v>4.24102542966657</v>
      </c>
      <c r="BD20" s="145">
        <f>IF(BC20&gt;$AI$8,1,0)</f>
        <v>0</v>
      </c>
      <c r="BE20" s="148">
        <f>IF($R20=BB$17,BC20,0)</f>
        <v>0</v>
      </c>
      <c r="BF20" s="145">
        <v>0</v>
      </c>
      <c r="BG20" s="148">
        <f>100*BF20/$AI20</f>
        <v>0</v>
      </c>
      <c r="BH20" s="145">
        <f>IF(BG20&gt;$AI$8,1,0)</f>
        <v>0</v>
      </c>
      <c r="BI20" s="148">
        <f>IF($R20=BF$17,BG20,0)</f>
        <v>0</v>
      </c>
      <c r="BJ20" s="145">
        <v>0</v>
      </c>
      <c r="BK20" s="148">
        <f>100*BJ20/$AI20</f>
        <v>0</v>
      </c>
      <c r="BL20" s="145">
        <f>IF(BK20&gt;$AI$8,1,0)</f>
        <v>0</v>
      </c>
      <c r="BM20" s="148">
        <f>IF($R20=BJ$17,BK20,0)</f>
        <v>0</v>
      </c>
      <c r="BN20" s="145">
        <v>0</v>
      </c>
      <c r="BO20" s="148">
        <f>100*BN20/$AI20</f>
        <v>0</v>
      </c>
      <c r="BP20" s="145">
        <f>IF(BO20&gt;$AI$8,1,0)</f>
        <v>0</v>
      </c>
      <c r="BQ20" s="148">
        <f>IF($R20=BN$17,BO20,0)</f>
        <v>0</v>
      </c>
      <c r="BR20" s="145">
        <v>0</v>
      </c>
      <c r="BS20" s="148">
        <f>100*BR20/$AI20</f>
        <v>0</v>
      </c>
      <c r="BT20" s="145">
        <f>IF(BS20&gt;$AI$8,1,0)</f>
        <v>0</v>
      </c>
      <c r="BU20" s="148">
        <f>IF($R20=BR$17,BS20,0)</f>
        <v>0</v>
      </c>
      <c r="BV20" s="145">
        <v>0</v>
      </c>
      <c r="BW20" s="148">
        <f>100*BV20/$AI20</f>
        <v>0</v>
      </c>
      <c r="BX20" s="145">
        <f>IF(BW20&gt;$AI$8,1,0)</f>
        <v>0</v>
      </c>
      <c r="BY20" s="148">
        <f>IF($R20=BV$17,BW20,0)</f>
        <v>0</v>
      </c>
      <c r="BZ20" s="145">
        <v>0</v>
      </c>
      <c r="CA20" s="148">
        <f>100*BZ20/$AI20</f>
        <v>0</v>
      </c>
      <c r="CB20" s="145">
        <f>IF(CA20&gt;$AI$8,1,0)</f>
        <v>0</v>
      </c>
      <c r="CC20" s="148">
        <f>IF($R20=BZ$17,CA20,0)</f>
        <v>0</v>
      </c>
      <c r="CD20" s="145">
        <v>0</v>
      </c>
      <c r="CE20" s="148">
        <f>100*CD20/$AI20</f>
        <v>0</v>
      </c>
      <c r="CF20" s="145">
        <f>IF(CE20&gt;$AI$8,1,0)</f>
        <v>0</v>
      </c>
      <c r="CG20" s="148">
        <f>IF($R20=CD$17,CE20,0)</f>
        <v>0</v>
      </c>
      <c r="CH20" s="145">
        <v>0</v>
      </c>
      <c r="CI20" s="148">
        <f>100*CH20/$AI20</f>
        <v>0</v>
      </c>
      <c r="CJ20" s="145">
        <f>IF(CI20&gt;$AI$8,1,0)</f>
        <v>0</v>
      </c>
      <c r="CK20" s="148">
        <f>IF($R20=CH$17,CI20,0)</f>
        <v>0</v>
      </c>
      <c r="CL20" s="145">
        <v>292</v>
      </c>
      <c r="CM20" s="145">
        <v>0</v>
      </c>
      <c r="CN20" s="149"/>
    </row>
    <row r="21" ht="15.75" customHeight="1">
      <c r="A21" t="s" s="179">
        <v>3625</v>
      </c>
      <c r="B21" t="s" s="180">
        <v>84</v>
      </c>
      <c r="C21" t="s" s="180">
        <v>3626</v>
      </c>
      <c r="D21" t="s" s="181">
        <v>86</v>
      </c>
      <c r="E21" t="s" s="182">
        <v>79</v>
      </c>
      <c r="F21" t="s" s="130">
        <v>46</v>
      </c>
      <c r="G21" t="s" s="130">
        <v>231</v>
      </c>
      <c r="H21" t="s" s="130">
        <v>1939</v>
      </c>
      <c r="I21" t="s" s="130">
        <v>49</v>
      </c>
      <c r="J21" t="s" s="130">
        <v>56</v>
      </c>
      <c r="K21" t="s" s="183">
        <f>_xlfn.IFS(Q21=0,O21,T21=1,R21,U21=1,AA21,V21=1,AD21)</f>
        <v>27</v>
      </c>
      <c r="L21" s="189">
        <f>_xlfn.IFS(Q21=0,P21,T21=1,S21,U21=1,AB21,V21=1,AE21)</f>
        <v>46.481178396072</v>
      </c>
      <c r="M21" t="s" s="130">
        <f>IF(O21="Lab","over","under")</f>
        <v>3307</v>
      </c>
      <c r="N21" s="169"/>
      <c r="O21" t="s" s="184">
        <v>27</v>
      </c>
      <c r="P21" s="131">
        <f>AM21</f>
        <v>46.481178396072</v>
      </c>
      <c r="Q21" s="173">
        <f>T21+U21+V21</f>
        <v>0</v>
      </c>
      <c r="R21" t="s" s="185">
        <v>28</v>
      </c>
      <c r="S21" s="131">
        <f>AS21</f>
        <v>33.7011924245967</v>
      </c>
      <c r="T21" s="169"/>
      <c r="U21" s="169"/>
      <c r="V21" s="169"/>
      <c r="W21" s="169"/>
      <c r="X21" t="s" s="130">
        <f>IF($A21=Y21,"ok","bad")</f>
        <v>2430</v>
      </c>
      <c r="Y21" t="s" s="130">
        <v>3625</v>
      </c>
      <c r="Z21" t="s" s="130">
        <v>3626</v>
      </c>
      <c r="AA21" t="s" s="186">
        <v>29</v>
      </c>
      <c r="AB21" s="125">
        <f>100*AC21</f>
        <v>6.9020341</v>
      </c>
      <c r="AC21" s="191">
        <v>0.069020341</v>
      </c>
      <c r="AD21" t="s" s="187">
        <v>3627</v>
      </c>
      <c r="AE21" s="125">
        <v>6.1678747</v>
      </c>
      <c r="AF21" s="191">
        <v>0.061678747</v>
      </c>
      <c r="AG21" s="169"/>
      <c r="AH21" s="173">
        <v>71561</v>
      </c>
      <c r="AI21" s="173">
        <v>42770</v>
      </c>
      <c r="AJ21" s="173">
        <v>727</v>
      </c>
      <c r="AK21" s="173">
        <v>5466</v>
      </c>
      <c r="AL21" s="173">
        <v>19880</v>
      </c>
      <c r="AM21" s="175">
        <f>100*AL21/$AI21</f>
        <v>46.481178396072</v>
      </c>
      <c r="AN21" s="173">
        <f>IF(AM21&gt;$AI$8,1,0)</f>
        <v>0</v>
      </c>
      <c r="AO21" s="175">
        <f>IF($R21=AL$17,AM21,0)</f>
        <v>0</v>
      </c>
      <c r="AP21" s="173">
        <v>14414</v>
      </c>
      <c r="AQ21" s="175">
        <f>100*AP21/$AI21</f>
        <v>33.7011924245967</v>
      </c>
      <c r="AR21" s="173">
        <f>IF(AQ21&gt;$AI$8,1,0)</f>
        <v>0</v>
      </c>
      <c r="AS21" s="175">
        <f>IF($R21=AP$17,AQ21,0)</f>
        <v>33.7011924245967</v>
      </c>
      <c r="AT21" s="173">
        <v>2952</v>
      </c>
      <c r="AU21" s="175">
        <f>100*AT21/$AI21</f>
        <v>6.90203413607669</v>
      </c>
      <c r="AV21" s="173">
        <f>IF(AU21&gt;$AI$8,1,0)</f>
        <v>0</v>
      </c>
      <c r="AW21" s="175">
        <f>IF($R21=AT$17,AU21,0)</f>
        <v>0</v>
      </c>
      <c r="AX21" s="173">
        <v>0</v>
      </c>
      <c r="AY21" s="175">
        <f>100*AX21/$AI21</f>
        <v>0</v>
      </c>
      <c r="AZ21" s="173">
        <f>IF(AY21&gt;$AI$8,1,0)</f>
        <v>0</v>
      </c>
      <c r="BA21" s="175">
        <f>IF($R21=AX$17,AY21,0)</f>
        <v>0</v>
      </c>
      <c r="BB21" s="173">
        <v>2236</v>
      </c>
      <c r="BC21" s="175">
        <f>100*BB21/$AI21</f>
        <v>5.22796352583587</v>
      </c>
      <c r="BD21" s="173">
        <f>IF(BC21&gt;$AI$8,1,0)</f>
        <v>0</v>
      </c>
      <c r="BE21" s="175">
        <f>IF($R21=BB$17,BC21,0)</f>
        <v>0</v>
      </c>
      <c r="BF21" s="173">
        <v>0</v>
      </c>
      <c r="BG21" s="175">
        <f>100*BF21/$AI21</f>
        <v>0</v>
      </c>
      <c r="BH21" s="173">
        <f>IF(BG21&gt;$AI$8,1,0)</f>
        <v>0</v>
      </c>
      <c r="BI21" s="175">
        <f>IF($R21=BF$17,BG21,0)</f>
        <v>0</v>
      </c>
      <c r="BJ21" s="173">
        <v>0</v>
      </c>
      <c r="BK21" s="175">
        <f>100*BJ21/$AI21</f>
        <v>0</v>
      </c>
      <c r="BL21" s="173">
        <f>IF(BK21&gt;$AI$8,1,0)</f>
        <v>0</v>
      </c>
      <c r="BM21" s="175">
        <f>IF($R21=BJ$17,BK21,0)</f>
        <v>0</v>
      </c>
      <c r="BN21" s="173">
        <v>0</v>
      </c>
      <c r="BO21" s="175">
        <f>100*BN21/$AI21</f>
        <v>0</v>
      </c>
      <c r="BP21" s="173">
        <f>IF(BO21&gt;$AI$8,1,0)</f>
        <v>0</v>
      </c>
      <c r="BQ21" s="175">
        <f>IF($R21=BN$17,BO21,0)</f>
        <v>0</v>
      </c>
      <c r="BR21" s="173">
        <v>0</v>
      </c>
      <c r="BS21" s="175">
        <f>100*BR21/$AI21</f>
        <v>0</v>
      </c>
      <c r="BT21" s="173">
        <f>IF(BS21&gt;$AI$8,1,0)</f>
        <v>0</v>
      </c>
      <c r="BU21" s="175">
        <f>IF($R21=BR$17,BS21,0)</f>
        <v>0</v>
      </c>
      <c r="BV21" s="173">
        <v>0</v>
      </c>
      <c r="BW21" s="175">
        <f>100*BV21/$AI21</f>
        <v>0</v>
      </c>
      <c r="BX21" s="173">
        <f>IF(BW21&gt;$AI$8,1,0)</f>
        <v>0</v>
      </c>
      <c r="BY21" s="175">
        <f>IF($R21=BV$17,BW21,0)</f>
        <v>0</v>
      </c>
      <c r="BZ21" s="173">
        <v>0</v>
      </c>
      <c r="CA21" s="175">
        <f>100*BZ21/$AI21</f>
        <v>0</v>
      </c>
      <c r="CB21" s="173">
        <f>IF(CA21&gt;$AI$8,1,0)</f>
        <v>0</v>
      </c>
      <c r="CC21" s="175">
        <f>IF($R21=BZ$17,CA21,0)</f>
        <v>0</v>
      </c>
      <c r="CD21" s="173">
        <v>0</v>
      </c>
      <c r="CE21" s="175">
        <f>100*CD21/$AI21</f>
        <v>0</v>
      </c>
      <c r="CF21" s="173">
        <f>IF(CE21&gt;$AI$8,1,0)</f>
        <v>0</v>
      </c>
      <c r="CG21" s="175">
        <f>IF($R21=CD$17,CE21,0)</f>
        <v>0</v>
      </c>
      <c r="CH21" s="173">
        <v>0</v>
      </c>
      <c r="CI21" s="175">
        <f>100*CH21/$AI21</f>
        <v>0</v>
      </c>
      <c r="CJ21" s="173">
        <f>IF(CI21&gt;$AI$8,1,0)</f>
        <v>0</v>
      </c>
      <c r="CK21" s="175">
        <f>IF($R21=CH$17,CI21,0)</f>
        <v>0</v>
      </c>
      <c r="CL21" s="173">
        <v>1040</v>
      </c>
      <c r="CM21" s="173">
        <v>0</v>
      </c>
      <c r="CN21" s="176"/>
    </row>
    <row r="22" ht="15.75" customHeight="1">
      <c r="A22" t="s" s="179">
        <v>3490</v>
      </c>
      <c r="B22" t="s" s="180">
        <v>160</v>
      </c>
      <c r="C22" t="s" s="180">
        <v>1801</v>
      </c>
      <c r="D22" t="s" s="181">
        <v>162</v>
      </c>
      <c r="E22" t="s" s="188">
        <v>79</v>
      </c>
      <c r="F22" t="s" s="146">
        <v>80</v>
      </c>
      <c r="G22" t="s" s="146">
        <v>157</v>
      </c>
      <c r="H22" t="s" s="146">
        <v>1802</v>
      </c>
      <c r="I22" t="s" s="146">
        <v>49</v>
      </c>
      <c r="J22" t="s" s="146">
        <v>56</v>
      </c>
      <c r="K22" t="s" s="183">
        <f>_xlfn.IFS(Q22=0,O22,T22=1,R22,U22=1,AA22,V22=1,AD22)</f>
        <v>27</v>
      </c>
      <c r="L22" s="189">
        <f>_xlfn.IFS(Q22=0,P22,T22=1,S22,U22=1,AB22,V22=1,AE22)</f>
        <v>45.371727081608</v>
      </c>
      <c r="M22" t="s" s="146">
        <f>IF(O22="Lab","over","under")</f>
        <v>3307</v>
      </c>
      <c r="N22" s="138"/>
      <c r="O22" t="s" s="184">
        <v>27</v>
      </c>
      <c r="P22" s="147">
        <f>AM22</f>
        <v>45.371727081608</v>
      </c>
      <c r="Q22" s="145">
        <f>T22+U22+V22</f>
        <v>0</v>
      </c>
      <c r="R22" t="s" s="185">
        <v>28</v>
      </c>
      <c r="S22" s="147">
        <f>AS22</f>
        <v>29.2731095113716</v>
      </c>
      <c r="T22" s="138"/>
      <c r="U22" s="138"/>
      <c r="V22" s="138"/>
      <c r="W22" s="138"/>
      <c r="X22" t="s" s="146">
        <f>IF($A22=Y22,"ok","bad")</f>
        <v>2430</v>
      </c>
      <c r="Y22" t="s" s="146">
        <v>3490</v>
      </c>
      <c r="Z22" t="s" s="146">
        <v>1801</v>
      </c>
      <c r="AA22" t="s" s="186">
        <v>2365</v>
      </c>
      <c r="AB22" s="141">
        <f>100*AC22</f>
        <v>9.9190928</v>
      </c>
      <c r="AC22" s="190">
        <v>0.099190928</v>
      </c>
      <c r="AD22" t="s" s="187">
        <v>29</v>
      </c>
      <c r="AE22" s="141">
        <v>9.222569099999999</v>
      </c>
      <c r="AF22" s="190">
        <v>0.092225691</v>
      </c>
      <c r="AG22" s="138"/>
      <c r="AH22" s="145">
        <v>69904</v>
      </c>
      <c r="AI22" s="145">
        <v>47091</v>
      </c>
      <c r="AJ22" s="145">
        <v>160</v>
      </c>
      <c r="AK22" s="145">
        <v>7581</v>
      </c>
      <c r="AL22" s="145">
        <v>21366</v>
      </c>
      <c r="AM22" s="148">
        <f>100*AL22/$AI22</f>
        <v>45.371727081608</v>
      </c>
      <c r="AN22" s="145">
        <f>IF(AM22&gt;$AI$8,1,0)</f>
        <v>0</v>
      </c>
      <c r="AO22" s="148">
        <f>IF($R22=AL$17,AM22,0)</f>
        <v>0</v>
      </c>
      <c r="AP22" s="145">
        <v>13785</v>
      </c>
      <c r="AQ22" s="148">
        <f>100*AP22/$AI22</f>
        <v>29.2731095113716</v>
      </c>
      <c r="AR22" s="145">
        <f>IF(AQ22&gt;$AI$8,1,0)</f>
        <v>0</v>
      </c>
      <c r="AS22" s="148">
        <f>IF($R22=AP$17,AQ22,0)</f>
        <v>29.2731095113716</v>
      </c>
      <c r="AT22" s="145">
        <v>4343</v>
      </c>
      <c r="AU22" s="148">
        <f>100*AT22/$AI22</f>
        <v>9.22256906839948</v>
      </c>
      <c r="AV22" s="145">
        <f>IF(AU22&gt;$AI$8,1,0)</f>
        <v>0</v>
      </c>
      <c r="AW22" s="148">
        <f>IF($R22=AT$17,AU22,0)</f>
        <v>0</v>
      </c>
      <c r="AX22" s="145">
        <v>4671</v>
      </c>
      <c r="AY22" s="148">
        <f>100*AX22/$AI22</f>
        <v>9.91909282028413</v>
      </c>
      <c r="AZ22" s="145">
        <f>IF(AY22&gt;$AI$8,1,0)</f>
        <v>0</v>
      </c>
      <c r="BA22" s="148">
        <f>IF($R22=AX$17,AY22,0)</f>
        <v>0</v>
      </c>
      <c r="BB22" s="145">
        <v>2926</v>
      </c>
      <c r="BC22" s="148">
        <f>100*BB22/$AI22</f>
        <v>6.21350151833684</v>
      </c>
      <c r="BD22" s="145">
        <f>IF(BC22&gt;$AI$8,1,0)</f>
        <v>0</v>
      </c>
      <c r="BE22" s="148">
        <f>IF($R22=BB$17,BC22,0)</f>
        <v>0</v>
      </c>
      <c r="BF22" s="145">
        <v>0</v>
      </c>
      <c r="BG22" s="148">
        <f>100*BF22/$AI22</f>
        <v>0</v>
      </c>
      <c r="BH22" s="145">
        <f>IF(BG22&gt;$AI$8,1,0)</f>
        <v>0</v>
      </c>
      <c r="BI22" s="148">
        <f>IF($R22=BF$17,BG22,0)</f>
        <v>0</v>
      </c>
      <c r="BJ22" s="145">
        <v>0</v>
      </c>
      <c r="BK22" s="148">
        <f>100*BJ22/$AI22</f>
        <v>0</v>
      </c>
      <c r="BL22" s="145">
        <f>IF(BK22&gt;$AI$8,1,0)</f>
        <v>0</v>
      </c>
      <c r="BM22" s="148">
        <f>IF($R22=BJ$17,BK22,0)</f>
        <v>0</v>
      </c>
      <c r="BN22" s="145">
        <v>0</v>
      </c>
      <c r="BO22" s="148">
        <f>100*BN22/$AI22</f>
        <v>0</v>
      </c>
      <c r="BP22" s="145">
        <f>IF(BO22&gt;$AI$8,1,0)</f>
        <v>0</v>
      </c>
      <c r="BQ22" s="148">
        <f>IF($R22=BN$17,BO22,0)</f>
        <v>0</v>
      </c>
      <c r="BR22" s="145">
        <v>0</v>
      </c>
      <c r="BS22" s="148">
        <f>100*BR22/$AI22</f>
        <v>0</v>
      </c>
      <c r="BT22" s="145">
        <f>IF(BS22&gt;$AI$8,1,0)</f>
        <v>0</v>
      </c>
      <c r="BU22" s="148">
        <f>IF($R22=BR$17,BS22,0)</f>
        <v>0</v>
      </c>
      <c r="BV22" s="145">
        <v>0</v>
      </c>
      <c r="BW22" s="148">
        <f>100*BV22/$AI22</f>
        <v>0</v>
      </c>
      <c r="BX22" s="145">
        <f>IF(BW22&gt;$AI$8,1,0)</f>
        <v>0</v>
      </c>
      <c r="BY22" s="148">
        <f>IF($R22=BV$17,BW22,0)</f>
        <v>0</v>
      </c>
      <c r="BZ22" s="145">
        <v>0</v>
      </c>
      <c r="CA22" s="148">
        <f>100*BZ22/$AI22</f>
        <v>0</v>
      </c>
      <c r="CB22" s="145">
        <f>IF(CA22&gt;$AI$8,1,0)</f>
        <v>0</v>
      </c>
      <c r="CC22" s="148">
        <f>IF($R22=BZ$17,CA22,0)</f>
        <v>0</v>
      </c>
      <c r="CD22" s="145">
        <v>0</v>
      </c>
      <c r="CE22" s="148">
        <f>100*CD22/$AI22</f>
        <v>0</v>
      </c>
      <c r="CF22" s="145">
        <f>IF(CE22&gt;$AI$8,1,0)</f>
        <v>0</v>
      </c>
      <c r="CG22" s="148">
        <f>IF($R22=CD$17,CE22,0)</f>
        <v>0</v>
      </c>
      <c r="CH22" s="145">
        <v>0</v>
      </c>
      <c r="CI22" s="148">
        <f>100*CH22/$AI22</f>
        <v>0</v>
      </c>
      <c r="CJ22" s="145">
        <f>IF(CI22&gt;$AI$8,1,0)</f>
        <v>0</v>
      </c>
      <c r="CK22" s="148">
        <f>IF($R22=CH$17,CI22,0)</f>
        <v>0</v>
      </c>
      <c r="CL22" s="145">
        <v>678</v>
      </c>
      <c r="CM22" s="145">
        <v>0</v>
      </c>
      <c r="CN22" s="149"/>
    </row>
    <row r="23" ht="15.75" customHeight="1">
      <c r="A23" t="s" s="179">
        <v>3544</v>
      </c>
      <c r="B23" t="s" s="180">
        <v>183</v>
      </c>
      <c r="C23" t="s" s="180">
        <v>1144</v>
      </c>
      <c r="D23" t="s" s="181">
        <v>186</v>
      </c>
      <c r="E23" t="s" s="182">
        <v>79</v>
      </c>
      <c r="F23" t="s" s="130">
        <v>46</v>
      </c>
      <c r="G23" t="s" s="130">
        <v>1145</v>
      </c>
      <c r="H23" t="s" s="130">
        <v>1146</v>
      </c>
      <c r="I23" t="s" s="130">
        <v>49</v>
      </c>
      <c r="J23" t="s" s="130">
        <v>56</v>
      </c>
      <c r="K23" t="s" s="183">
        <f>_xlfn.IFS(Q23=0,O23,T23=1,R23,U23=1,AA23,V23=1,AD23)</f>
        <v>27</v>
      </c>
      <c r="L23" s="189">
        <f>_xlfn.IFS(Q23=0,P23,T23=1,S23,U23=1,AB23,V23=1,AE23)</f>
        <v>44.6830670527215</v>
      </c>
      <c r="M23" t="s" s="130">
        <f>IF(O23="Lab","over","under")</f>
        <v>3307</v>
      </c>
      <c r="N23" s="169"/>
      <c r="O23" t="s" s="184">
        <v>27</v>
      </c>
      <c r="P23" s="131">
        <f>AM23</f>
        <v>44.6830670527215</v>
      </c>
      <c r="Q23" s="173">
        <f>T23+U23+V23</f>
        <v>0</v>
      </c>
      <c r="R23" t="s" s="185">
        <v>28</v>
      </c>
      <c r="S23" s="131">
        <f>AS23</f>
        <v>28.0354948236715</v>
      </c>
      <c r="T23" s="169"/>
      <c r="U23" s="169"/>
      <c r="V23" s="169"/>
      <c r="W23" s="169"/>
      <c r="X23" t="s" s="130">
        <f>IF($A23=Y23,"ok","bad")</f>
        <v>2430</v>
      </c>
      <c r="Y23" t="s" s="130">
        <v>3544</v>
      </c>
      <c r="Z23" t="s" s="130">
        <v>1144</v>
      </c>
      <c r="AA23" t="s" s="186">
        <v>2365</v>
      </c>
      <c r="AB23" s="125">
        <f>100*AC23</f>
        <v>13.7146666</v>
      </c>
      <c r="AC23" s="191">
        <v>0.137146666</v>
      </c>
      <c r="AD23" t="s" s="187">
        <v>29</v>
      </c>
      <c r="AE23" s="125">
        <v>7.7280397</v>
      </c>
      <c r="AF23" s="191">
        <v>0.077280397</v>
      </c>
      <c r="AG23" s="169"/>
      <c r="AH23" s="173">
        <v>73465</v>
      </c>
      <c r="AI23" s="173">
        <v>48007</v>
      </c>
      <c r="AJ23" s="173">
        <v>204</v>
      </c>
      <c r="AK23" s="173">
        <v>7992</v>
      </c>
      <c r="AL23" s="173">
        <v>21451</v>
      </c>
      <c r="AM23" s="175">
        <f>100*AL23/$AI23</f>
        <v>44.6830670527215</v>
      </c>
      <c r="AN23" s="173">
        <f>IF(AM23&gt;$AI$8,1,0)</f>
        <v>0</v>
      </c>
      <c r="AO23" s="175">
        <f>IF($R23=AL$17,AM23,0)</f>
        <v>0</v>
      </c>
      <c r="AP23" s="173">
        <v>13459</v>
      </c>
      <c r="AQ23" s="175">
        <f>100*AP23/$AI23</f>
        <v>28.0354948236715</v>
      </c>
      <c r="AR23" s="173">
        <f>IF(AQ23&gt;$AI$8,1,0)</f>
        <v>0</v>
      </c>
      <c r="AS23" s="175">
        <f>IF($R23=AP$17,AQ23,0)</f>
        <v>28.0354948236715</v>
      </c>
      <c r="AT23" s="173">
        <v>3710</v>
      </c>
      <c r="AU23" s="175">
        <f>100*AT23/$AI23</f>
        <v>7.72803966088279</v>
      </c>
      <c r="AV23" s="173">
        <f>IF(AU23&gt;$AI$8,1,0)</f>
        <v>0</v>
      </c>
      <c r="AW23" s="175">
        <f>IF($R23=AT$17,AU23,0)</f>
        <v>0</v>
      </c>
      <c r="AX23" s="173">
        <v>6584</v>
      </c>
      <c r="AY23" s="175">
        <f>100*AX23/$AI23</f>
        <v>13.7146666111192</v>
      </c>
      <c r="AZ23" s="173">
        <f>IF(AY23&gt;$AI$8,1,0)</f>
        <v>0</v>
      </c>
      <c r="BA23" s="175">
        <f>IF($R23=AX$17,AY23,0)</f>
        <v>0</v>
      </c>
      <c r="BB23" s="173">
        <v>2267</v>
      </c>
      <c r="BC23" s="175">
        <f>100*BB23/$AI23</f>
        <v>4.72222800841544</v>
      </c>
      <c r="BD23" s="173">
        <f>IF(BC23&gt;$AI$8,1,0)</f>
        <v>0</v>
      </c>
      <c r="BE23" s="175">
        <f>IF($R23=BB$17,BC23,0)</f>
        <v>0</v>
      </c>
      <c r="BF23" s="173">
        <v>0</v>
      </c>
      <c r="BG23" s="175">
        <f>100*BF23/$AI23</f>
        <v>0</v>
      </c>
      <c r="BH23" s="173">
        <f>IF(BG23&gt;$AI$8,1,0)</f>
        <v>0</v>
      </c>
      <c r="BI23" s="175">
        <f>IF($R23=BF$17,BG23,0)</f>
        <v>0</v>
      </c>
      <c r="BJ23" s="173">
        <v>0</v>
      </c>
      <c r="BK23" s="175">
        <f>100*BJ23/$AI23</f>
        <v>0</v>
      </c>
      <c r="BL23" s="173">
        <f>IF(BK23&gt;$AI$8,1,0)</f>
        <v>0</v>
      </c>
      <c r="BM23" s="175">
        <f>IF($R23=BJ$17,BK23,0)</f>
        <v>0</v>
      </c>
      <c r="BN23" s="173">
        <v>0</v>
      </c>
      <c r="BO23" s="175">
        <f>100*BN23/$AI23</f>
        <v>0</v>
      </c>
      <c r="BP23" s="173">
        <f>IF(BO23&gt;$AI$8,1,0)</f>
        <v>0</v>
      </c>
      <c r="BQ23" s="175">
        <f>IF($R23=BN$17,BO23,0)</f>
        <v>0</v>
      </c>
      <c r="BR23" s="173">
        <v>0</v>
      </c>
      <c r="BS23" s="175">
        <f>100*BR23/$AI23</f>
        <v>0</v>
      </c>
      <c r="BT23" s="173">
        <f>IF(BS23&gt;$AI$8,1,0)</f>
        <v>0</v>
      </c>
      <c r="BU23" s="175">
        <f>IF($R23=BR$17,BS23,0)</f>
        <v>0</v>
      </c>
      <c r="BV23" s="173">
        <v>0</v>
      </c>
      <c r="BW23" s="175">
        <f>100*BV23/$AI23</f>
        <v>0</v>
      </c>
      <c r="BX23" s="173">
        <f>IF(BW23&gt;$AI$8,1,0)</f>
        <v>0</v>
      </c>
      <c r="BY23" s="175">
        <f>IF($R23=BV$17,BW23,0)</f>
        <v>0</v>
      </c>
      <c r="BZ23" s="173">
        <v>0</v>
      </c>
      <c r="CA23" s="175">
        <f>100*BZ23/$AI23</f>
        <v>0</v>
      </c>
      <c r="CB23" s="173">
        <f>IF(CA23&gt;$AI$8,1,0)</f>
        <v>0</v>
      </c>
      <c r="CC23" s="175">
        <f>IF($R23=BZ$17,CA23,0)</f>
        <v>0</v>
      </c>
      <c r="CD23" s="173">
        <v>0</v>
      </c>
      <c r="CE23" s="175">
        <f>100*CD23/$AI23</f>
        <v>0</v>
      </c>
      <c r="CF23" s="173">
        <f>IF(CE23&gt;$AI$8,1,0)</f>
        <v>0</v>
      </c>
      <c r="CG23" s="175">
        <f>IF($R23=CD$17,CE23,0)</f>
        <v>0</v>
      </c>
      <c r="CH23" s="173">
        <v>0</v>
      </c>
      <c r="CI23" s="175">
        <f>100*CH23/$AI23</f>
        <v>0</v>
      </c>
      <c r="CJ23" s="173">
        <f>IF(CI23&gt;$AI$8,1,0)</f>
        <v>0</v>
      </c>
      <c r="CK23" s="175">
        <f>IF($R23=CH$17,CI23,0)</f>
        <v>0</v>
      </c>
      <c r="CL23" s="173">
        <v>0</v>
      </c>
      <c r="CM23" s="173">
        <v>0</v>
      </c>
      <c r="CN23" s="176"/>
    </row>
    <row r="24" ht="15.75" customHeight="1">
      <c r="A24" t="s" s="179">
        <v>3373</v>
      </c>
      <c r="B24" t="s" s="180">
        <v>101</v>
      </c>
      <c r="C24" t="s" s="180">
        <v>3374</v>
      </c>
      <c r="D24" t="s" s="181">
        <v>104</v>
      </c>
      <c r="E24" t="s" s="188">
        <v>79</v>
      </c>
      <c r="F24" t="s" s="146">
        <v>46</v>
      </c>
      <c r="G24" t="s" s="146">
        <v>1813</v>
      </c>
      <c r="H24" t="s" s="146">
        <v>1814</v>
      </c>
      <c r="I24" t="s" s="146">
        <v>64</v>
      </c>
      <c r="J24" t="s" s="146">
        <v>56</v>
      </c>
      <c r="K24" t="s" s="183">
        <f>_xlfn.IFS(Q24=0,O24,T24=1,R24,U24=1,AA24,V24=1,AD24)</f>
        <v>27</v>
      </c>
      <c r="L24" s="189">
        <f>_xlfn.IFS(Q24=0,P24,T24=1,S24,U24=1,AB24,V24=1,AE24)</f>
        <v>43.7408650184244</v>
      </c>
      <c r="M24" t="s" s="146">
        <f>IF(O24="Lab","over","under")</f>
        <v>3307</v>
      </c>
      <c r="N24" s="138"/>
      <c r="O24" t="s" s="184">
        <v>27</v>
      </c>
      <c r="P24" s="147">
        <f>AM24</f>
        <v>43.7408650184244</v>
      </c>
      <c r="Q24" s="145">
        <f>T24+U24+V24</f>
        <v>0</v>
      </c>
      <c r="R24" t="s" s="185">
        <v>28</v>
      </c>
      <c r="S24" s="147">
        <f>AS24</f>
        <v>22.3439076105976</v>
      </c>
      <c r="T24" s="138"/>
      <c r="U24" s="138"/>
      <c r="V24" s="138"/>
      <c r="W24" s="138"/>
      <c r="X24" t="s" s="146">
        <f>IF($A24=Y24,"ok","bad")</f>
        <v>2430</v>
      </c>
      <c r="Y24" t="s" s="146">
        <v>3373</v>
      </c>
      <c r="Z24" t="s" s="146">
        <v>3374</v>
      </c>
      <c r="AA24" t="s" s="186">
        <v>2365</v>
      </c>
      <c r="AB24" s="141">
        <f>100*AC24</f>
        <v>14.4265805</v>
      </c>
      <c r="AC24" s="190">
        <v>0.144265805</v>
      </c>
      <c r="AD24" t="s" s="187">
        <v>29</v>
      </c>
      <c r="AE24" s="141">
        <v>12.8702884</v>
      </c>
      <c r="AF24" s="190">
        <v>0.128702884</v>
      </c>
      <c r="AG24" s="138"/>
      <c r="AH24" s="145">
        <v>71763</v>
      </c>
      <c r="AI24" s="145">
        <v>48577</v>
      </c>
      <c r="AJ24" s="145">
        <v>135</v>
      </c>
      <c r="AK24" s="145">
        <v>10394</v>
      </c>
      <c r="AL24" s="145">
        <v>21248</v>
      </c>
      <c r="AM24" s="148">
        <f>100*AL24/$AI24</f>
        <v>43.7408650184244</v>
      </c>
      <c r="AN24" s="145">
        <f>IF(AM24&gt;$AI$8,1,0)</f>
        <v>0</v>
      </c>
      <c r="AO24" s="148">
        <f>IF($R24=AL$17,AM24,0)</f>
        <v>0</v>
      </c>
      <c r="AP24" s="145">
        <v>10854</v>
      </c>
      <c r="AQ24" s="148">
        <f>100*AP24/$AI24</f>
        <v>22.3439076105976</v>
      </c>
      <c r="AR24" s="145">
        <f>IF(AQ24&gt;$AI$8,1,0)</f>
        <v>0</v>
      </c>
      <c r="AS24" s="148">
        <f>IF($R24=AP$17,AQ24,0)</f>
        <v>22.3439076105976</v>
      </c>
      <c r="AT24" s="145">
        <v>6252</v>
      </c>
      <c r="AU24" s="148">
        <f>100*AT24/$AI24</f>
        <v>12.8702884080944</v>
      </c>
      <c r="AV24" s="145">
        <f>IF(AU24&gt;$AI$8,1,0)</f>
        <v>0</v>
      </c>
      <c r="AW24" s="148">
        <f>IF($R24=AT$17,AU24,0)</f>
        <v>0</v>
      </c>
      <c r="AX24" s="145">
        <v>7008</v>
      </c>
      <c r="AY24" s="148">
        <f>100*AX24/$AI24</f>
        <v>14.4265804804743</v>
      </c>
      <c r="AZ24" s="145">
        <f>IF(AY24&gt;$AI$8,1,0)</f>
        <v>0</v>
      </c>
      <c r="BA24" s="148">
        <f>IF($R24=AX$17,AY24,0)</f>
        <v>0</v>
      </c>
      <c r="BB24" s="145">
        <v>2806</v>
      </c>
      <c r="BC24" s="148">
        <f>100*BB24/$AI24</f>
        <v>5.77639623690224</v>
      </c>
      <c r="BD24" s="145">
        <f>IF(BC24&gt;$AI$8,1,0)</f>
        <v>0</v>
      </c>
      <c r="BE24" s="148">
        <f>IF($R24=BB$17,BC24,0)</f>
        <v>0</v>
      </c>
      <c r="BF24" s="145">
        <v>0</v>
      </c>
      <c r="BG24" s="148">
        <f>100*BF24/$AI24</f>
        <v>0</v>
      </c>
      <c r="BH24" s="145">
        <f>IF(BG24&gt;$AI$8,1,0)</f>
        <v>0</v>
      </c>
      <c r="BI24" s="148">
        <f>IF($R24=BF$17,BG24,0)</f>
        <v>0</v>
      </c>
      <c r="BJ24" s="145">
        <v>0</v>
      </c>
      <c r="BK24" s="148">
        <f>100*BJ24/$AI24</f>
        <v>0</v>
      </c>
      <c r="BL24" s="145">
        <f>IF(BK24&gt;$AI$8,1,0)</f>
        <v>0</v>
      </c>
      <c r="BM24" s="148">
        <f>IF($R24=BJ$17,BK24,0)</f>
        <v>0</v>
      </c>
      <c r="BN24" s="145">
        <v>0</v>
      </c>
      <c r="BO24" s="148">
        <f>100*BN24/$AI24</f>
        <v>0</v>
      </c>
      <c r="BP24" s="145">
        <f>IF(BO24&gt;$AI$8,1,0)</f>
        <v>0</v>
      </c>
      <c r="BQ24" s="148">
        <f>IF($R24=BN$17,BO24,0)</f>
        <v>0</v>
      </c>
      <c r="BR24" s="145">
        <v>0</v>
      </c>
      <c r="BS24" s="148">
        <f>100*BR24/$AI24</f>
        <v>0</v>
      </c>
      <c r="BT24" s="145">
        <f>IF(BS24&gt;$AI$8,1,0)</f>
        <v>0</v>
      </c>
      <c r="BU24" s="148">
        <f>IF($R24=BR$17,BS24,0)</f>
        <v>0</v>
      </c>
      <c r="BV24" s="145">
        <v>0</v>
      </c>
      <c r="BW24" s="148">
        <f>100*BV24/$AI24</f>
        <v>0</v>
      </c>
      <c r="BX24" s="145">
        <f>IF(BW24&gt;$AI$8,1,0)</f>
        <v>0</v>
      </c>
      <c r="BY24" s="148">
        <f>IF($R24=BV$17,BW24,0)</f>
        <v>0</v>
      </c>
      <c r="BZ24" s="145">
        <v>0</v>
      </c>
      <c r="CA24" s="148">
        <f>100*BZ24/$AI24</f>
        <v>0</v>
      </c>
      <c r="CB24" s="145">
        <f>IF(CA24&gt;$AI$8,1,0)</f>
        <v>0</v>
      </c>
      <c r="CC24" s="148">
        <f>IF($R24=BZ$17,CA24,0)</f>
        <v>0</v>
      </c>
      <c r="CD24" s="145">
        <v>0</v>
      </c>
      <c r="CE24" s="148">
        <f>100*CD24/$AI24</f>
        <v>0</v>
      </c>
      <c r="CF24" s="145">
        <f>IF(CE24&gt;$AI$8,1,0)</f>
        <v>0</v>
      </c>
      <c r="CG24" s="148">
        <f>IF($R24=CD$17,CE24,0)</f>
        <v>0</v>
      </c>
      <c r="CH24" s="145">
        <v>0</v>
      </c>
      <c r="CI24" s="148">
        <f>100*CH24/$AI24</f>
        <v>0</v>
      </c>
      <c r="CJ24" s="145">
        <f>IF(CI24&gt;$AI$8,1,0)</f>
        <v>0</v>
      </c>
      <c r="CK24" s="148">
        <f>IF($R24=CH$17,CI24,0)</f>
        <v>0</v>
      </c>
      <c r="CL24" s="145">
        <v>567</v>
      </c>
      <c r="CM24" s="145">
        <v>0</v>
      </c>
      <c r="CN24" s="149"/>
    </row>
    <row r="25" ht="15.75" customHeight="1">
      <c r="A25" t="s" s="179">
        <v>3562</v>
      </c>
      <c r="B25" t="s" s="180">
        <v>183</v>
      </c>
      <c r="C25" t="s" s="180">
        <v>921</v>
      </c>
      <c r="D25" t="s" s="181">
        <v>186</v>
      </c>
      <c r="E25" t="s" s="182">
        <v>79</v>
      </c>
      <c r="F25" t="s" s="130">
        <v>46</v>
      </c>
      <c r="G25" t="s" s="130">
        <v>72</v>
      </c>
      <c r="H25" t="s" s="130">
        <v>1690</v>
      </c>
      <c r="I25" t="s" s="130">
        <v>49</v>
      </c>
      <c r="J25" t="s" s="130">
        <v>56</v>
      </c>
      <c r="K25" t="s" s="183">
        <f>_xlfn.IFS(Q25=0,O25,T25=1,R25,U25=1,AA25,V25=1,AD25)</f>
        <v>27</v>
      </c>
      <c r="L25" s="189">
        <f>_xlfn.IFS(Q25=0,P25,T25=1,S25,U25=1,AB25,V25=1,AE25)</f>
        <v>43.2016861063876</v>
      </c>
      <c r="M25" t="s" s="130">
        <f>IF(O25="Lab","over","under")</f>
        <v>3307</v>
      </c>
      <c r="N25" s="169"/>
      <c r="O25" t="s" s="184">
        <v>27</v>
      </c>
      <c r="P25" s="131">
        <f>AM25</f>
        <v>43.2016861063876</v>
      </c>
      <c r="Q25" s="173">
        <f>T25+U25+V25</f>
        <v>0</v>
      </c>
      <c r="R25" t="s" s="185">
        <v>28</v>
      </c>
      <c r="S25" s="131">
        <f>AS25</f>
        <v>29.593083131751</v>
      </c>
      <c r="T25" s="169"/>
      <c r="U25" s="169"/>
      <c r="V25" s="169"/>
      <c r="W25" s="169"/>
      <c r="X25" t="s" s="130">
        <f>IF($A25=Y25,"ok","bad")</f>
        <v>2430</v>
      </c>
      <c r="Y25" t="s" s="130">
        <v>3562</v>
      </c>
      <c r="Z25" t="s" s="130">
        <v>921</v>
      </c>
      <c r="AA25" t="s" s="186">
        <v>29</v>
      </c>
      <c r="AB25" s="125">
        <f>100*AC25</f>
        <v>12.6170575</v>
      </c>
      <c r="AC25" s="191">
        <v>0.126170575</v>
      </c>
      <c r="AD25" t="s" s="187">
        <v>217</v>
      </c>
      <c r="AE25" s="125">
        <v>7.2737288</v>
      </c>
      <c r="AF25" s="191">
        <v>0.072737288</v>
      </c>
      <c r="AG25" s="169"/>
      <c r="AH25" s="173">
        <v>72229</v>
      </c>
      <c r="AI25" s="173">
        <v>41753</v>
      </c>
      <c r="AJ25" s="173">
        <v>793</v>
      </c>
      <c r="AK25" s="173">
        <v>5682</v>
      </c>
      <c r="AL25" s="173">
        <v>18038</v>
      </c>
      <c r="AM25" s="175">
        <f>100*AL25/$AI25</f>
        <v>43.2016861063876</v>
      </c>
      <c r="AN25" s="173">
        <f>IF(AM25&gt;$AI$8,1,0)</f>
        <v>0</v>
      </c>
      <c r="AO25" s="175">
        <f>IF($R25=AL$17,AM25,0)</f>
        <v>0</v>
      </c>
      <c r="AP25" s="173">
        <v>12356</v>
      </c>
      <c r="AQ25" s="175">
        <f>100*AP25/$AI25</f>
        <v>29.593083131751</v>
      </c>
      <c r="AR25" s="173">
        <f>IF(AQ25&gt;$AI$8,1,0)</f>
        <v>0</v>
      </c>
      <c r="AS25" s="175">
        <f>IF($R25=AP$17,AQ25,0)</f>
        <v>29.593083131751</v>
      </c>
      <c r="AT25" s="173">
        <v>5268</v>
      </c>
      <c r="AU25" s="175">
        <f>100*AT25/$AI25</f>
        <v>12.6170574569492</v>
      </c>
      <c r="AV25" s="173">
        <f>IF(AU25&gt;$AI$8,1,0)</f>
        <v>0</v>
      </c>
      <c r="AW25" s="175">
        <f>IF($R25=AT$17,AU25,0)</f>
        <v>0</v>
      </c>
      <c r="AX25" s="173">
        <v>0</v>
      </c>
      <c r="AY25" s="175">
        <f>100*AX25/$AI25</f>
        <v>0</v>
      </c>
      <c r="AZ25" s="173">
        <f>IF(AY25&gt;$AI$8,1,0)</f>
        <v>0</v>
      </c>
      <c r="BA25" s="175">
        <f>IF($R25=AX$17,AY25,0)</f>
        <v>0</v>
      </c>
      <c r="BB25" s="173">
        <v>2486</v>
      </c>
      <c r="BC25" s="175">
        <f>100*BB25/$AI25</f>
        <v>5.95406318108878</v>
      </c>
      <c r="BD25" s="173">
        <f>IF(BC25&gt;$AI$8,1,0)</f>
        <v>0</v>
      </c>
      <c r="BE25" s="175">
        <f>IF($R25=BB$17,BC25,0)</f>
        <v>0</v>
      </c>
      <c r="BF25" s="173">
        <v>0</v>
      </c>
      <c r="BG25" s="175">
        <f>100*BF25/$AI25</f>
        <v>0</v>
      </c>
      <c r="BH25" s="173">
        <f>IF(BG25&gt;$AI$8,1,0)</f>
        <v>0</v>
      </c>
      <c r="BI25" s="175">
        <f>IF($R25=BF$17,BG25,0)</f>
        <v>0</v>
      </c>
      <c r="BJ25" s="173">
        <v>0</v>
      </c>
      <c r="BK25" s="175">
        <f>100*BJ25/$AI25</f>
        <v>0</v>
      </c>
      <c r="BL25" s="173">
        <f>IF(BK25&gt;$AI$8,1,0)</f>
        <v>0</v>
      </c>
      <c r="BM25" s="175">
        <f>IF($R25=BJ$17,BK25,0)</f>
        <v>0</v>
      </c>
      <c r="BN25" s="173">
        <v>0</v>
      </c>
      <c r="BO25" s="175">
        <f>100*BN25/$AI25</f>
        <v>0</v>
      </c>
      <c r="BP25" s="173">
        <f>IF(BO25&gt;$AI$8,1,0)</f>
        <v>0</v>
      </c>
      <c r="BQ25" s="175">
        <f>IF($R25=BN$17,BO25,0)</f>
        <v>0</v>
      </c>
      <c r="BR25" s="173">
        <v>0</v>
      </c>
      <c r="BS25" s="175">
        <f>100*BR25/$AI25</f>
        <v>0</v>
      </c>
      <c r="BT25" s="173">
        <f>IF(BS25&gt;$AI$8,1,0)</f>
        <v>0</v>
      </c>
      <c r="BU25" s="175">
        <f>IF($R25=BR$17,BS25,0)</f>
        <v>0</v>
      </c>
      <c r="BV25" s="173">
        <v>0</v>
      </c>
      <c r="BW25" s="175">
        <f>100*BV25/$AI25</f>
        <v>0</v>
      </c>
      <c r="BX25" s="173">
        <f>IF(BW25&gt;$AI$8,1,0)</f>
        <v>0</v>
      </c>
      <c r="BY25" s="175">
        <f>IF($R25=BV$17,BW25,0)</f>
        <v>0</v>
      </c>
      <c r="BZ25" s="173">
        <v>0</v>
      </c>
      <c r="CA25" s="175">
        <f>100*BZ25/$AI25</f>
        <v>0</v>
      </c>
      <c r="CB25" s="173">
        <f>IF(CA25&gt;$AI$8,1,0)</f>
        <v>0</v>
      </c>
      <c r="CC25" s="175">
        <f>IF($R25=BZ$17,CA25,0)</f>
        <v>0</v>
      </c>
      <c r="CD25" s="173">
        <v>0</v>
      </c>
      <c r="CE25" s="175">
        <f>100*CD25/$AI25</f>
        <v>0</v>
      </c>
      <c r="CF25" s="173">
        <f>IF(CE25&gt;$AI$8,1,0)</f>
        <v>0</v>
      </c>
      <c r="CG25" s="175">
        <f>IF($R25=CD$17,CE25,0)</f>
        <v>0</v>
      </c>
      <c r="CH25" s="173">
        <v>0</v>
      </c>
      <c r="CI25" s="175">
        <f>100*CH25/$AI25</f>
        <v>0</v>
      </c>
      <c r="CJ25" s="173">
        <f>IF(CI25&gt;$AI$8,1,0)</f>
        <v>0</v>
      </c>
      <c r="CK25" s="175">
        <f>IF($R25=CH$17,CI25,0)</f>
        <v>0</v>
      </c>
      <c r="CL25" s="173">
        <v>0</v>
      </c>
      <c r="CM25" s="173">
        <v>0</v>
      </c>
      <c r="CN25" s="176"/>
    </row>
    <row r="26" ht="15.75" customHeight="1">
      <c r="A26" t="s" s="179">
        <v>3678</v>
      </c>
      <c r="B26" t="s" s="180">
        <v>75</v>
      </c>
      <c r="C26" t="s" s="180">
        <v>3679</v>
      </c>
      <c r="D26" t="s" s="181">
        <v>78</v>
      </c>
      <c r="E26" t="s" s="188">
        <v>79</v>
      </c>
      <c r="F26" t="s" s="146">
        <v>46</v>
      </c>
      <c r="G26" t="s" s="146">
        <v>1175</v>
      </c>
      <c r="H26" t="s" s="146">
        <v>1212</v>
      </c>
      <c r="I26" t="s" s="146">
        <v>49</v>
      </c>
      <c r="J26" t="s" s="146">
        <v>56</v>
      </c>
      <c r="K26" t="s" s="183">
        <f>_xlfn.IFS(Q26=0,O26,T26=1,R26,U26=1,AA26,V26=1,AD26)</f>
        <v>27</v>
      </c>
      <c r="L26" s="189">
        <f>_xlfn.IFS(Q26=0,P26,T26=1,S26,U26=1,AB26,V26=1,AE26)</f>
        <v>42.5862951586953</v>
      </c>
      <c r="M26" t="s" s="146">
        <f>IF(O26="Lab","over","under")</f>
        <v>3307</v>
      </c>
      <c r="N26" s="138"/>
      <c r="O26" t="s" s="184">
        <v>27</v>
      </c>
      <c r="P26" s="147">
        <f>AM26</f>
        <v>42.5862951586953</v>
      </c>
      <c r="Q26" s="145">
        <f>T26+U26+V26</f>
        <v>0</v>
      </c>
      <c r="R26" t="s" s="185">
        <v>29</v>
      </c>
      <c r="S26" s="147">
        <f>AW26</f>
        <v>40.9572912095949</v>
      </c>
      <c r="T26" s="138"/>
      <c r="U26" s="138"/>
      <c r="V26" s="138"/>
      <c r="W26" s="138"/>
      <c r="X26" t="s" s="146">
        <f>IF($A26=Y26,"ok","bad")</f>
        <v>2430</v>
      </c>
      <c r="Y26" t="s" s="146">
        <v>3678</v>
      </c>
      <c r="Z26" t="s" s="146">
        <v>3679</v>
      </c>
      <c r="AA26" t="s" s="186">
        <v>2365</v>
      </c>
      <c r="AB26" s="141">
        <f>100*AC26</f>
        <v>8.8032032</v>
      </c>
      <c r="AC26" s="190">
        <v>0.088032032</v>
      </c>
      <c r="AD26" t="s" s="187">
        <v>28</v>
      </c>
      <c r="AE26" s="141">
        <v>5.0241334</v>
      </c>
      <c r="AF26" s="190">
        <v>0.050241334</v>
      </c>
      <c r="AG26" s="138"/>
      <c r="AH26" s="145">
        <v>75816</v>
      </c>
      <c r="AI26" s="145">
        <v>54696</v>
      </c>
      <c r="AJ26" s="145">
        <v>138</v>
      </c>
      <c r="AK26" s="145">
        <v>891</v>
      </c>
      <c r="AL26" s="145">
        <v>23293</v>
      </c>
      <c r="AM26" s="148">
        <f>100*AL26/$AI26</f>
        <v>42.5862951586953</v>
      </c>
      <c r="AN26" s="145">
        <f>IF(AM26&gt;$AI$8,1,0)</f>
        <v>0</v>
      </c>
      <c r="AO26" s="148">
        <f>IF($R26=AL$17,AM26,0)</f>
        <v>0</v>
      </c>
      <c r="AP26" s="145">
        <v>2748</v>
      </c>
      <c r="AQ26" s="148">
        <f>100*AP26/$AI26</f>
        <v>5.02413339183853</v>
      </c>
      <c r="AR26" s="145">
        <f>IF(AQ26&gt;$AI$8,1,0)</f>
        <v>0</v>
      </c>
      <c r="AS26" s="148">
        <f>IF($R26=AP$17,AQ26,0)</f>
        <v>0</v>
      </c>
      <c r="AT26" s="145">
        <v>22402</v>
      </c>
      <c r="AU26" s="148">
        <f>100*AT26/$AI26</f>
        <v>40.9572912095949</v>
      </c>
      <c r="AV26" s="145">
        <f>IF(AU26&gt;$AI$8,1,0)</f>
        <v>0</v>
      </c>
      <c r="AW26" s="148">
        <f>IF($R26=AT$17,AU26,0)</f>
        <v>40.9572912095949</v>
      </c>
      <c r="AX26" s="145">
        <v>4815</v>
      </c>
      <c r="AY26" s="148">
        <f>100*AX26/$AI26</f>
        <v>8.80320315928039</v>
      </c>
      <c r="AZ26" s="145">
        <f>IF(AY26&gt;$AI$8,1,0)</f>
        <v>0</v>
      </c>
      <c r="BA26" s="148">
        <f>IF($R26=AX$17,AY26,0)</f>
        <v>0</v>
      </c>
      <c r="BB26" s="145">
        <v>1243</v>
      </c>
      <c r="BC26" s="148">
        <f>100*BB26/$AI26</f>
        <v>2.2725610647945</v>
      </c>
      <c r="BD26" s="145">
        <f>IF(BC26&gt;$AI$8,1,0)</f>
        <v>0</v>
      </c>
      <c r="BE26" s="148">
        <f>IF($R26=BB$17,BC26,0)</f>
        <v>0</v>
      </c>
      <c r="BF26" s="145">
        <v>0</v>
      </c>
      <c r="BG26" s="148">
        <f>100*BF26/$AI26</f>
        <v>0</v>
      </c>
      <c r="BH26" s="145">
        <f>IF(BG26&gt;$AI$8,1,0)</f>
        <v>0</v>
      </c>
      <c r="BI26" s="148">
        <f>IF($R26=BF$17,BG26,0)</f>
        <v>0</v>
      </c>
      <c r="BJ26" s="145">
        <v>0</v>
      </c>
      <c r="BK26" s="148">
        <f>100*BJ26/$AI26</f>
        <v>0</v>
      </c>
      <c r="BL26" s="145">
        <f>IF(BK26&gt;$AI$8,1,0)</f>
        <v>0</v>
      </c>
      <c r="BM26" s="148">
        <f>IF($R26=BJ$17,BK26,0)</f>
        <v>0</v>
      </c>
      <c r="BN26" s="145">
        <v>0</v>
      </c>
      <c r="BO26" s="148">
        <f>100*BN26/$AI26</f>
        <v>0</v>
      </c>
      <c r="BP26" s="145">
        <f>IF(BO26&gt;$AI$8,1,0)</f>
        <v>0</v>
      </c>
      <c r="BQ26" s="148">
        <f>IF($R26=BN$17,BO26,0)</f>
        <v>0</v>
      </c>
      <c r="BR26" s="145">
        <v>0</v>
      </c>
      <c r="BS26" s="148">
        <f>100*BR26/$AI26</f>
        <v>0</v>
      </c>
      <c r="BT26" s="145">
        <f>IF(BS26&gt;$AI$8,1,0)</f>
        <v>0</v>
      </c>
      <c r="BU26" s="148">
        <f>IF($R26=BR$17,BS26,0)</f>
        <v>0</v>
      </c>
      <c r="BV26" s="145">
        <v>0</v>
      </c>
      <c r="BW26" s="148">
        <f>100*BV26/$AI26</f>
        <v>0</v>
      </c>
      <c r="BX26" s="145">
        <f>IF(BW26&gt;$AI$8,1,0)</f>
        <v>0</v>
      </c>
      <c r="BY26" s="148">
        <f>IF($R26=BV$17,BW26,0)</f>
        <v>0</v>
      </c>
      <c r="BZ26" s="145">
        <v>0</v>
      </c>
      <c r="CA26" s="148">
        <f>100*BZ26/$AI26</f>
        <v>0</v>
      </c>
      <c r="CB26" s="145">
        <f>IF(CA26&gt;$AI$8,1,0)</f>
        <v>0</v>
      </c>
      <c r="CC26" s="148">
        <f>IF($R26=BZ$17,CA26,0)</f>
        <v>0</v>
      </c>
      <c r="CD26" s="145">
        <v>0</v>
      </c>
      <c r="CE26" s="148">
        <f>100*CD26/$AI26</f>
        <v>0</v>
      </c>
      <c r="CF26" s="145">
        <f>IF(CE26&gt;$AI$8,1,0)</f>
        <v>0</v>
      </c>
      <c r="CG26" s="148">
        <f>IF($R26=CD$17,CE26,0)</f>
        <v>0</v>
      </c>
      <c r="CH26" s="145">
        <v>0</v>
      </c>
      <c r="CI26" s="148">
        <f>100*CH26/$AI26</f>
        <v>0</v>
      </c>
      <c r="CJ26" s="145">
        <f>IF(CI26&gt;$AI$8,1,0)</f>
        <v>0</v>
      </c>
      <c r="CK26" s="148">
        <f>IF($R26=CH$17,CI26,0)</f>
        <v>0</v>
      </c>
      <c r="CL26" s="145">
        <v>370</v>
      </c>
      <c r="CM26" s="145">
        <v>0</v>
      </c>
      <c r="CN26" s="149"/>
    </row>
    <row r="27" ht="15.75" customHeight="1">
      <c r="A27" t="s" s="179">
        <v>3715</v>
      </c>
      <c r="B27" t="s" s="180">
        <v>256</v>
      </c>
      <c r="C27" t="s" s="180">
        <v>3716</v>
      </c>
      <c r="D27" t="s" s="181">
        <v>259</v>
      </c>
      <c r="E27" t="s" s="182">
        <v>79</v>
      </c>
      <c r="F27" t="s" s="130">
        <v>46</v>
      </c>
      <c r="G27" t="s" s="130">
        <v>374</v>
      </c>
      <c r="H27" t="s" s="130">
        <v>663</v>
      </c>
      <c r="I27" t="s" s="130">
        <v>49</v>
      </c>
      <c r="J27" t="s" s="130">
        <v>56</v>
      </c>
      <c r="K27" t="s" s="183">
        <f>_xlfn.IFS(Q27=0,O27,T27=1,R27,U27=1,AA27,V27=1,AD27)</f>
        <v>27</v>
      </c>
      <c r="L27" s="189">
        <f>_xlfn.IFS(Q27=0,P27,T27=1,S27,U27=1,AB27,V27=1,AE27)</f>
        <v>41.8849459270529</v>
      </c>
      <c r="M27" t="s" s="130">
        <f>IF(O27="Lab","over","under")</f>
        <v>3307</v>
      </c>
      <c r="N27" s="169"/>
      <c r="O27" t="s" s="184">
        <v>27</v>
      </c>
      <c r="P27" s="131">
        <f>AM27</f>
        <v>41.8849459270529</v>
      </c>
      <c r="Q27" s="173">
        <f>T27+U27+V27</f>
        <v>0</v>
      </c>
      <c r="R27" t="s" s="185">
        <v>28</v>
      </c>
      <c r="S27" s="131">
        <f>AS27</f>
        <v>37.4871499650479</v>
      </c>
      <c r="T27" s="169"/>
      <c r="U27" s="169"/>
      <c r="V27" s="169"/>
      <c r="W27" s="169"/>
      <c r="X27" t="s" s="130">
        <f>IF($A27=Y27,"ok","bad")</f>
        <v>2430</v>
      </c>
      <c r="Y27" t="s" s="130">
        <v>3715</v>
      </c>
      <c r="Z27" t="s" s="130">
        <v>3716</v>
      </c>
      <c r="AA27" t="s" s="186">
        <v>2365</v>
      </c>
      <c r="AB27" s="125">
        <f>100*AC27</f>
        <v>14.0486862</v>
      </c>
      <c r="AC27" s="191">
        <v>0.140486862</v>
      </c>
      <c r="AD27" t="s" s="187">
        <v>31</v>
      </c>
      <c r="AE27" s="125">
        <v>3.0367203</v>
      </c>
      <c r="AF27" s="191">
        <v>0.030367203</v>
      </c>
      <c r="AG27" s="169"/>
      <c r="AH27" s="173">
        <v>71868</v>
      </c>
      <c r="AI27" s="173">
        <v>48638</v>
      </c>
      <c r="AJ27" s="173">
        <v>114</v>
      </c>
      <c r="AK27" s="173">
        <v>2139</v>
      </c>
      <c r="AL27" s="173">
        <v>20372</v>
      </c>
      <c r="AM27" s="175">
        <f>100*AL27/$AI27</f>
        <v>41.8849459270529</v>
      </c>
      <c r="AN27" s="173">
        <f>IF(AM27&gt;$AI$8,1,0)</f>
        <v>0</v>
      </c>
      <c r="AO27" s="175">
        <f>IF($R27=AL$17,AM27,0)</f>
        <v>0</v>
      </c>
      <c r="AP27" s="173">
        <v>18233</v>
      </c>
      <c r="AQ27" s="175">
        <f>100*AP27/$AI27</f>
        <v>37.4871499650479</v>
      </c>
      <c r="AR27" s="173">
        <f>IF(AQ27&gt;$AI$8,1,0)</f>
        <v>0</v>
      </c>
      <c r="AS27" s="175">
        <f>IF($R27=AP$17,AQ27,0)</f>
        <v>37.4871499650479</v>
      </c>
      <c r="AT27" s="173">
        <v>1203</v>
      </c>
      <c r="AU27" s="175">
        <f>100*AT27/$AI27</f>
        <v>2.47337472757926</v>
      </c>
      <c r="AV27" s="173">
        <f>IF(AU27&gt;$AI$8,1,0)</f>
        <v>0</v>
      </c>
      <c r="AW27" s="175">
        <f>IF($R27=AT$17,AU27,0)</f>
        <v>0</v>
      </c>
      <c r="AX27" s="173">
        <v>6833</v>
      </c>
      <c r="AY27" s="175">
        <f>100*AX27/$AI27</f>
        <v>14.0486862124265</v>
      </c>
      <c r="AZ27" s="173">
        <f>IF(AY27&gt;$AI$8,1,0)</f>
        <v>0</v>
      </c>
      <c r="BA27" s="175">
        <f>IF($R27=AX$17,AY27,0)</f>
        <v>0</v>
      </c>
      <c r="BB27" s="173">
        <v>1477</v>
      </c>
      <c r="BC27" s="175">
        <f>100*BB27/$AI27</f>
        <v>3.03672025987911</v>
      </c>
      <c r="BD27" s="173">
        <f>IF(BC27&gt;$AI$8,1,0)</f>
        <v>0</v>
      </c>
      <c r="BE27" s="175">
        <f>IF($R27=BB$17,BC27,0)</f>
        <v>0</v>
      </c>
      <c r="BF27" s="173">
        <v>0</v>
      </c>
      <c r="BG27" s="175">
        <f>100*BF27/$AI27</f>
        <v>0</v>
      </c>
      <c r="BH27" s="173">
        <f>IF(BG27&gt;$AI$8,1,0)</f>
        <v>0</v>
      </c>
      <c r="BI27" s="175">
        <f>IF($R27=BF$17,BG27,0)</f>
        <v>0</v>
      </c>
      <c r="BJ27" s="173">
        <v>0</v>
      </c>
      <c r="BK27" s="175">
        <f>100*BJ27/$AI27</f>
        <v>0</v>
      </c>
      <c r="BL27" s="173">
        <f>IF(BK27&gt;$AI$8,1,0)</f>
        <v>0</v>
      </c>
      <c r="BM27" s="175">
        <f>IF($R27=BJ$17,BK27,0)</f>
        <v>0</v>
      </c>
      <c r="BN27" s="173">
        <v>0</v>
      </c>
      <c r="BO27" s="175">
        <f>100*BN27/$AI27</f>
        <v>0</v>
      </c>
      <c r="BP27" s="173">
        <f>IF(BO27&gt;$AI$8,1,0)</f>
        <v>0</v>
      </c>
      <c r="BQ27" s="175">
        <f>IF($R27=BN$17,BO27,0)</f>
        <v>0</v>
      </c>
      <c r="BR27" s="173">
        <v>0</v>
      </c>
      <c r="BS27" s="175">
        <f>100*BR27/$AI27</f>
        <v>0</v>
      </c>
      <c r="BT27" s="173">
        <f>IF(BS27&gt;$AI$8,1,0)</f>
        <v>0</v>
      </c>
      <c r="BU27" s="175">
        <f>IF($R27=BR$17,BS27,0)</f>
        <v>0</v>
      </c>
      <c r="BV27" s="173">
        <v>0</v>
      </c>
      <c r="BW27" s="175">
        <f>100*BV27/$AI27</f>
        <v>0</v>
      </c>
      <c r="BX27" s="173">
        <f>IF(BW27&gt;$AI$8,1,0)</f>
        <v>0</v>
      </c>
      <c r="BY27" s="175">
        <f>IF($R27=BV$17,BW27,0)</f>
        <v>0</v>
      </c>
      <c r="BZ27" s="173">
        <v>0</v>
      </c>
      <c r="CA27" s="175">
        <f>100*BZ27/$AI27</f>
        <v>0</v>
      </c>
      <c r="CB27" s="173">
        <f>IF(CA27&gt;$AI$8,1,0)</f>
        <v>0</v>
      </c>
      <c r="CC27" s="175">
        <f>IF($R27=BZ$17,CA27,0)</f>
        <v>0</v>
      </c>
      <c r="CD27" s="173">
        <v>0</v>
      </c>
      <c r="CE27" s="175">
        <f>100*CD27/$AI27</f>
        <v>0</v>
      </c>
      <c r="CF27" s="173">
        <f>IF(CE27&gt;$AI$8,1,0)</f>
        <v>0</v>
      </c>
      <c r="CG27" s="175">
        <f>IF($R27=CD$17,CE27,0)</f>
        <v>0</v>
      </c>
      <c r="CH27" s="173">
        <v>0</v>
      </c>
      <c r="CI27" s="175">
        <f>100*CH27/$AI27</f>
        <v>0</v>
      </c>
      <c r="CJ27" s="173">
        <f>IF(CI27&gt;$AI$8,1,0)</f>
        <v>0</v>
      </c>
      <c r="CK27" s="175">
        <f>IF($R27=CH$17,CI27,0)</f>
        <v>0</v>
      </c>
      <c r="CL27" s="173">
        <v>635</v>
      </c>
      <c r="CM27" s="173">
        <v>0</v>
      </c>
      <c r="CN27" s="176"/>
    </row>
    <row r="28" ht="19.95" customHeight="1">
      <c r="A28" t="s" s="179">
        <v>3586</v>
      </c>
      <c r="B28" t="s" s="180">
        <v>183</v>
      </c>
      <c r="C28" t="s" s="180">
        <v>1559</v>
      </c>
      <c r="D28" t="s" s="181">
        <v>186</v>
      </c>
      <c r="E28" t="s" s="188">
        <v>79</v>
      </c>
      <c r="F28" t="s" s="146">
        <v>46</v>
      </c>
      <c r="G28" t="s" s="146">
        <v>717</v>
      </c>
      <c r="H28" t="s" s="146">
        <v>1560</v>
      </c>
      <c r="I28" t="s" s="146">
        <v>49</v>
      </c>
      <c r="J28" t="s" s="146">
        <v>56</v>
      </c>
      <c r="K28" t="s" s="183">
        <f>_xlfn.IFS(Q28=0,O28,T28=1,R28,U28=1,AA28,V28=1,AD28)</f>
        <v>27</v>
      </c>
      <c r="L28" s="189">
        <f>_xlfn.IFS(Q28=0,P28,T28=1,S28,U28=1,AB28,V28=1,AE28)</f>
        <v>41.4692668981009</v>
      </c>
      <c r="M28" t="s" s="146">
        <f>IF(O28="Lab","over","under")</f>
        <v>3307</v>
      </c>
      <c r="N28" s="138"/>
      <c r="O28" t="s" s="184">
        <v>27</v>
      </c>
      <c r="P28" s="147">
        <f>AM28</f>
        <v>41.4692668981009</v>
      </c>
      <c r="Q28" s="145">
        <f>T28+U28+V28</f>
        <v>0</v>
      </c>
      <c r="R28" t="s" s="185">
        <v>2365</v>
      </c>
      <c r="S28" s="147">
        <f>BA28</f>
        <v>23.1187461711252</v>
      </c>
      <c r="T28" s="138"/>
      <c r="U28" s="138"/>
      <c r="V28" s="138"/>
      <c r="W28" s="138"/>
      <c r="X28" t="s" s="146">
        <f>IF($A28=Y28,"ok","bad")</f>
        <v>2430</v>
      </c>
      <c r="Y28" t="s" s="146">
        <v>3586</v>
      </c>
      <c r="Z28" t="s" s="146">
        <v>1559</v>
      </c>
      <c r="AA28" t="s" s="186">
        <v>28</v>
      </c>
      <c r="AB28" s="141">
        <f>100*AC28</f>
        <v>20.4410864</v>
      </c>
      <c r="AC28" s="190">
        <v>0.204410864</v>
      </c>
      <c r="AD28" t="s" s="187">
        <v>29</v>
      </c>
      <c r="AE28" s="141">
        <v>6.932816</v>
      </c>
      <c r="AF28" s="190">
        <v>0.06932816</v>
      </c>
      <c r="AG28" s="138"/>
      <c r="AH28" s="145">
        <v>71511</v>
      </c>
      <c r="AI28" s="145">
        <v>39176</v>
      </c>
      <c r="AJ28" s="145">
        <v>145</v>
      </c>
      <c r="AK28" s="145">
        <v>7189</v>
      </c>
      <c r="AL28" s="145">
        <v>16246</v>
      </c>
      <c r="AM28" s="148">
        <f>100*AL28/$AI28</f>
        <v>41.4692668981009</v>
      </c>
      <c r="AN28" s="145">
        <f>IF(AM28&gt;$AI$8,1,0)</f>
        <v>0</v>
      </c>
      <c r="AO28" s="148">
        <f>IF($R28=AL$17,AM28,0)</f>
        <v>0</v>
      </c>
      <c r="AP28" s="145">
        <v>8008</v>
      </c>
      <c r="AQ28" s="148">
        <f>100*AP28/$AI28</f>
        <v>20.441086379416</v>
      </c>
      <c r="AR28" s="145">
        <f>IF(AQ28&gt;$AI$8,1,0)</f>
        <v>0</v>
      </c>
      <c r="AS28" s="148">
        <f>IF($R28=AP$17,AQ28,0)</f>
        <v>0</v>
      </c>
      <c r="AT28" s="145">
        <v>2716</v>
      </c>
      <c r="AU28" s="148">
        <f>100*AT28/$AI28</f>
        <v>6.93281600980192</v>
      </c>
      <c r="AV28" s="145">
        <f>IF(AU28&gt;$AI$8,1,0)</f>
        <v>0</v>
      </c>
      <c r="AW28" s="148">
        <f>IF($R28=AT$17,AU28,0)</f>
        <v>0</v>
      </c>
      <c r="AX28" s="145">
        <v>9057</v>
      </c>
      <c r="AY28" s="148">
        <f>100*AX28/$AI28</f>
        <v>23.1187461711252</v>
      </c>
      <c r="AZ28" s="145">
        <f>IF(AY28&gt;$AI$8,1,0)</f>
        <v>0</v>
      </c>
      <c r="BA28" s="148">
        <f>IF($R28=AX$17,AY28,0)</f>
        <v>23.1187461711252</v>
      </c>
      <c r="BB28" s="145">
        <v>2001</v>
      </c>
      <c r="BC28" s="148">
        <f>100*BB28/$AI28</f>
        <v>5.10771901163978</v>
      </c>
      <c r="BD28" s="145">
        <f>IF(BC28&gt;$AI$8,1,0)</f>
        <v>0</v>
      </c>
      <c r="BE28" s="148">
        <f>IF($R28=BB$17,BC28,0)</f>
        <v>0</v>
      </c>
      <c r="BF28" s="145">
        <v>0</v>
      </c>
      <c r="BG28" s="148">
        <f>100*BF28/$AI28</f>
        <v>0</v>
      </c>
      <c r="BH28" s="145">
        <f>IF(BG28&gt;$AI$8,1,0)</f>
        <v>0</v>
      </c>
      <c r="BI28" s="148">
        <f>IF($R28=BF$17,BG28,0)</f>
        <v>0</v>
      </c>
      <c r="BJ28" s="145">
        <v>0</v>
      </c>
      <c r="BK28" s="148">
        <f>100*BJ28/$AI28</f>
        <v>0</v>
      </c>
      <c r="BL28" s="145">
        <f>IF(BK28&gt;$AI$8,1,0)</f>
        <v>0</v>
      </c>
      <c r="BM28" s="148">
        <f>IF($R28=BJ$17,BK28,0)</f>
        <v>0</v>
      </c>
      <c r="BN28" s="145">
        <v>0</v>
      </c>
      <c r="BO28" s="148">
        <f>100*BN28/$AI28</f>
        <v>0</v>
      </c>
      <c r="BP28" s="145">
        <f>IF(BO28&gt;$AI$8,1,0)</f>
        <v>0</v>
      </c>
      <c r="BQ28" s="148">
        <f>IF($R28=BN$17,BO28,0)</f>
        <v>0</v>
      </c>
      <c r="BR28" s="145">
        <v>0</v>
      </c>
      <c r="BS28" s="148">
        <f>100*BR28/$AI28</f>
        <v>0</v>
      </c>
      <c r="BT28" s="145">
        <f>IF(BS28&gt;$AI$8,1,0)</f>
        <v>0</v>
      </c>
      <c r="BU28" s="148">
        <f>IF($R28=BR$17,BS28,0)</f>
        <v>0</v>
      </c>
      <c r="BV28" s="145">
        <v>0</v>
      </c>
      <c r="BW28" s="148">
        <f>100*BV28/$AI28</f>
        <v>0</v>
      </c>
      <c r="BX28" s="145">
        <f>IF(BW28&gt;$AI$8,1,0)</f>
        <v>0</v>
      </c>
      <c r="BY28" s="148">
        <f>IF($R28=BV$17,BW28,0)</f>
        <v>0</v>
      </c>
      <c r="BZ28" s="145">
        <v>0</v>
      </c>
      <c r="CA28" s="148">
        <f>100*BZ28/$AI28</f>
        <v>0</v>
      </c>
      <c r="CB28" s="145">
        <f>IF(CA28&gt;$AI$8,1,0)</f>
        <v>0</v>
      </c>
      <c r="CC28" s="148">
        <f>IF($R28=BZ$17,CA28,0)</f>
        <v>0</v>
      </c>
      <c r="CD28" s="145">
        <v>0</v>
      </c>
      <c r="CE28" s="148">
        <f>100*CD28/$AI28</f>
        <v>0</v>
      </c>
      <c r="CF28" s="145">
        <f>IF(CE28&gt;$AI$8,1,0)</f>
        <v>0</v>
      </c>
      <c r="CG28" s="148">
        <f>IF($R28=CD$17,CE28,0)</f>
        <v>0</v>
      </c>
      <c r="CH28" s="145">
        <v>0</v>
      </c>
      <c r="CI28" s="148">
        <f>100*CH28/$AI28</f>
        <v>0</v>
      </c>
      <c r="CJ28" s="145">
        <f>IF(CI28&gt;$AI$8,1,0)</f>
        <v>0</v>
      </c>
      <c r="CK28" s="148">
        <f>IF($R28=CH$17,CI28,0)</f>
        <v>0</v>
      </c>
      <c r="CL28" s="145">
        <v>0</v>
      </c>
      <c r="CM28" s="145">
        <v>0</v>
      </c>
      <c r="CN28" s="149"/>
    </row>
    <row r="29" ht="15.75" customHeight="1">
      <c r="A29" t="s" s="179">
        <v>3340</v>
      </c>
      <c r="B29" t="s" s="180">
        <v>75</v>
      </c>
      <c r="C29" t="s" s="180">
        <v>3341</v>
      </c>
      <c r="D29" t="s" s="181">
        <v>78</v>
      </c>
      <c r="E29" t="s" s="182">
        <v>79</v>
      </c>
      <c r="F29" t="s" s="130">
        <v>46</v>
      </c>
      <c r="G29" t="s" s="130">
        <v>693</v>
      </c>
      <c r="H29" t="s" s="130">
        <v>2101</v>
      </c>
      <c r="I29" t="s" s="130">
        <v>49</v>
      </c>
      <c r="J29" t="s" s="130">
        <v>56</v>
      </c>
      <c r="K29" t="s" s="183">
        <f>_xlfn.IFS(Q29=0,O29,T29=1,R29,U29=1,AA29,V29=1,AD29)</f>
        <v>27</v>
      </c>
      <c r="L29" s="189">
        <f>_xlfn.IFS(Q29=0,P29,T29=1,S29,U29=1,AB29,V29=1,AE29)</f>
        <v>40.7665712923224</v>
      </c>
      <c r="M29" t="s" s="130">
        <f>IF(O29="Lab","over","under")</f>
        <v>3307</v>
      </c>
      <c r="N29" s="169"/>
      <c r="O29" t="s" s="184">
        <v>27</v>
      </c>
      <c r="P29" s="131">
        <f>AM29</f>
        <v>40.7665712923224</v>
      </c>
      <c r="Q29" s="173">
        <f>T29+U29+V29</f>
        <v>0</v>
      </c>
      <c r="R29" t="s" s="185">
        <v>28</v>
      </c>
      <c r="S29" s="131">
        <f>AS29</f>
        <v>18.5801144492132</v>
      </c>
      <c r="T29" s="169"/>
      <c r="U29" s="169"/>
      <c r="V29" s="169"/>
      <c r="W29" s="169"/>
      <c r="X29" t="s" s="130">
        <f>IF($A29=Y29,"ok","bad")</f>
        <v>2430</v>
      </c>
      <c r="Y29" t="s" s="130">
        <v>3340</v>
      </c>
      <c r="Z29" t="s" s="130">
        <v>3341</v>
      </c>
      <c r="AA29" t="s" s="186">
        <v>31</v>
      </c>
      <c r="AB29" s="125">
        <f>100*AC29</f>
        <v>15.09299</v>
      </c>
      <c r="AC29" s="191">
        <v>0.1509299</v>
      </c>
      <c r="AD29" t="s" s="187">
        <v>2365</v>
      </c>
      <c r="AE29" s="125">
        <v>14.9976156</v>
      </c>
      <c r="AF29" s="191">
        <v>0.149976156</v>
      </c>
      <c r="AG29" s="169"/>
      <c r="AH29" s="173">
        <v>72799</v>
      </c>
      <c r="AI29" s="173">
        <v>50328</v>
      </c>
      <c r="AJ29" s="173">
        <v>150</v>
      </c>
      <c r="AK29" s="173">
        <v>11166</v>
      </c>
      <c r="AL29" s="173">
        <v>20517</v>
      </c>
      <c r="AM29" s="175">
        <f>100*AL29/$AI29</f>
        <v>40.7665712923224</v>
      </c>
      <c r="AN29" s="173">
        <f>IF(AM29&gt;$AI$8,1,0)</f>
        <v>0</v>
      </c>
      <c r="AO29" s="175">
        <f>IF($R29=AL$17,AM29,0)</f>
        <v>0</v>
      </c>
      <c r="AP29" s="173">
        <v>9351</v>
      </c>
      <c r="AQ29" s="175">
        <f>100*AP29/$AI29</f>
        <v>18.5801144492132</v>
      </c>
      <c r="AR29" s="173">
        <f>IF(AQ29&gt;$AI$8,1,0)</f>
        <v>0</v>
      </c>
      <c r="AS29" s="175">
        <f>IF($R29=AP$17,AQ29,0)</f>
        <v>18.5801144492132</v>
      </c>
      <c r="AT29" s="173">
        <v>4234</v>
      </c>
      <c r="AU29" s="175">
        <f>100*AT29/$AI29</f>
        <v>8.412811953584489</v>
      </c>
      <c r="AV29" s="173">
        <f>IF(AU29&gt;$AI$8,1,0)</f>
        <v>0</v>
      </c>
      <c r="AW29" s="175">
        <f>IF($R29=AT$17,AU29,0)</f>
        <v>0</v>
      </c>
      <c r="AX29" s="173">
        <v>7548</v>
      </c>
      <c r="AY29" s="175">
        <f>100*AX29/$AI29</f>
        <v>14.9976156413925</v>
      </c>
      <c r="AZ29" s="173">
        <f>IF(AY29&gt;$AI$8,1,0)</f>
        <v>0</v>
      </c>
      <c r="BA29" s="175">
        <f>IF($R29=AX$17,AY29,0)</f>
        <v>0</v>
      </c>
      <c r="BB29" s="173">
        <v>7596</v>
      </c>
      <c r="BC29" s="175">
        <f>100*BB29/$AI29</f>
        <v>15.0929899856938</v>
      </c>
      <c r="BD29" s="173">
        <f>IF(BC29&gt;$AI$8,1,0)</f>
        <v>0</v>
      </c>
      <c r="BE29" s="175">
        <f>IF($R29=BB$17,BC29,0)</f>
        <v>0</v>
      </c>
      <c r="BF29" s="173">
        <v>0</v>
      </c>
      <c r="BG29" s="175">
        <f>100*BF29/$AI29</f>
        <v>0</v>
      </c>
      <c r="BH29" s="173">
        <f>IF(BG29&gt;$AI$8,1,0)</f>
        <v>0</v>
      </c>
      <c r="BI29" s="175">
        <f>IF($R29=BF$17,BG29,0)</f>
        <v>0</v>
      </c>
      <c r="BJ29" s="173">
        <v>0</v>
      </c>
      <c r="BK29" s="175">
        <f>100*BJ29/$AI29</f>
        <v>0</v>
      </c>
      <c r="BL29" s="173">
        <f>IF(BK29&gt;$AI$8,1,0)</f>
        <v>0</v>
      </c>
      <c r="BM29" s="175">
        <f>IF($R29=BJ$17,BK29,0)</f>
        <v>0</v>
      </c>
      <c r="BN29" s="173">
        <v>0</v>
      </c>
      <c r="BO29" s="175">
        <f>100*BN29/$AI29</f>
        <v>0</v>
      </c>
      <c r="BP29" s="173">
        <f>IF(BO29&gt;$AI$8,1,0)</f>
        <v>0</v>
      </c>
      <c r="BQ29" s="175">
        <f>IF($R29=BN$17,BO29,0)</f>
        <v>0</v>
      </c>
      <c r="BR29" s="173">
        <v>0</v>
      </c>
      <c r="BS29" s="175">
        <f>100*BR29/$AI29</f>
        <v>0</v>
      </c>
      <c r="BT29" s="173">
        <f>IF(BS29&gt;$AI$8,1,0)</f>
        <v>0</v>
      </c>
      <c r="BU29" s="175">
        <f>IF($R29=BR$17,BS29,0)</f>
        <v>0</v>
      </c>
      <c r="BV29" s="173">
        <v>0</v>
      </c>
      <c r="BW29" s="175">
        <f>100*BV29/$AI29</f>
        <v>0</v>
      </c>
      <c r="BX29" s="173">
        <f>IF(BW29&gt;$AI$8,1,0)</f>
        <v>0</v>
      </c>
      <c r="BY29" s="175">
        <f>IF($R29=BV$17,BW29,0)</f>
        <v>0</v>
      </c>
      <c r="BZ29" s="173">
        <v>0</v>
      </c>
      <c r="CA29" s="175">
        <f>100*BZ29/$AI29</f>
        <v>0</v>
      </c>
      <c r="CB29" s="173">
        <f>IF(CA29&gt;$AI$8,1,0)</f>
        <v>0</v>
      </c>
      <c r="CC29" s="175">
        <f>IF($R29=BZ$17,CA29,0)</f>
        <v>0</v>
      </c>
      <c r="CD29" s="173">
        <v>0</v>
      </c>
      <c r="CE29" s="175">
        <f>100*CD29/$AI29</f>
        <v>0</v>
      </c>
      <c r="CF29" s="173">
        <f>IF(CE29&gt;$AI$8,1,0)</f>
        <v>0</v>
      </c>
      <c r="CG29" s="175">
        <f>IF($R29=CD$17,CE29,0)</f>
        <v>0</v>
      </c>
      <c r="CH29" s="173">
        <v>0</v>
      </c>
      <c r="CI29" s="175">
        <f>100*CH29/$AI29</f>
        <v>0</v>
      </c>
      <c r="CJ29" s="173">
        <f>IF(CI29&gt;$AI$8,1,0)</f>
        <v>0</v>
      </c>
      <c r="CK29" s="175">
        <f>IF($R29=CH$17,CI29,0)</f>
        <v>0</v>
      </c>
      <c r="CL29" s="173">
        <v>220</v>
      </c>
      <c r="CM29" s="173">
        <v>0</v>
      </c>
      <c r="CN29" s="176"/>
    </row>
    <row r="30" ht="15.75" customHeight="1">
      <c r="A30" t="s" s="179">
        <v>3541</v>
      </c>
      <c r="B30" t="s" s="180">
        <v>58</v>
      </c>
      <c r="C30" t="s" s="180">
        <v>253</v>
      </c>
      <c r="D30" t="s" s="181">
        <v>60</v>
      </c>
      <c r="E30" t="s" s="188">
        <v>60</v>
      </c>
      <c r="F30" t="s" s="146">
        <v>46</v>
      </c>
      <c r="G30" t="s" s="146">
        <v>187</v>
      </c>
      <c r="H30" t="s" s="146">
        <v>254</v>
      </c>
      <c r="I30" t="s" s="146">
        <v>49</v>
      </c>
      <c r="J30" t="s" s="146">
        <v>56</v>
      </c>
      <c r="K30" t="s" s="183">
        <f>_xlfn.IFS(Q30=0,O30,T30=1,R30,U30=1,AA30,V30=1,AD30)</f>
        <v>27</v>
      </c>
      <c r="L30" s="189">
        <f>_xlfn.IFS(Q30=0,P30,T30=1,S30,U30=1,AB30,V30=1,AE30)</f>
        <v>40.5343872159457</v>
      </c>
      <c r="M30" t="s" s="146">
        <f>IF(O30="Lab","over","under")</f>
        <v>3307</v>
      </c>
      <c r="N30" s="138"/>
      <c r="O30" t="s" s="184">
        <v>27</v>
      </c>
      <c r="P30" s="147">
        <f>AM30</f>
        <v>40.5343872159457</v>
      </c>
      <c r="Q30" s="145">
        <f>T30+U30+V30</f>
        <v>0</v>
      </c>
      <c r="R30" t="s" s="185">
        <v>32</v>
      </c>
      <c r="S30" s="147">
        <f>BI30</f>
        <v>26.3606684135916</v>
      </c>
      <c r="T30" s="138"/>
      <c r="U30" s="138"/>
      <c r="V30" s="138"/>
      <c r="W30" s="138"/>
      <c r="X30" t="s" s="146">
        <f>IF($A30=Y30,"ok","bad")</f>
        <v>2430</v>
      </c>
      <c r="Y30" t="s" s="146">
        <v>3541</v>
      </c>
      <c r="Z30" t="s" s="146">
        <v>253</v>
      </c>
      <c r="AA30" t="s" s="186">
        <v>28</v>
      </c>
      <c r="AB30" s="141">
        <f>100*AC30</f>
        <v>13.5551355</v>
      </c>
      <c r="AC30" s="190">
        <v>0.135551355</v>
      </c>
      <c r="AD30" t="s" s="187">
        <v>29</v>
      </c>
      <c r="AE30" s="141">
        <v>7.9170067</v>
      </c>
      <c r="AF30" s="190">
        <v>0.079170067</v>
      </c>
      <c r="AG30" s="138"/>
      <c r="AH30" s="145">
        <v>76438</v>
      </c>
      <c r="AI30" s="145">
        <v>46558</v>
      </c>
      <c r="AJ30" s="145">
        <v>138</v>
      </c>
      <c r="AK30" s="145">
        <v>6599</v>
      </c>
      <c r="AL30" s="145">
        <v>18872</v>
      </c>
      <c r="AM30" s="148">
        <f>100*AL30/$AI30</f>
        <v>40.5343872159457</v>
      </c>
      <c r="AN30" s="145">
        <f>IF(AM30&gt;$AI$8,1,0)</f>
        <v>0</v>
      </c>
      <c r="AO30" s="148">
        <f>IF($R30=AL$17,AM30,0)</f>
        <v>0</v>
      </c>
      <c r="AP30" s="145">
        <v>6311</v>
      </c>
      <c r="AQ30" s="148">
        <f>100*AP30/$AI30</f>
        <v>13.5551355298767</v>
      </c>
      <c r="AR30" s="145">
        <f>IF(AQ30&gt;$AI$8,1,0)</f>
        <v>0</v>
      </c>
      <c r="AS30" s="148">
        <f>IF($R30=AP$17,AQ30,0)</f>
        <v>0</v>
      </c>
      <c r="AT30" s="145">
        <v>3686</v>
      </c>
      <c r="AU30" s="148">
        <f>100*AT30/$AI30</f>
        <v>7.91700674427596</v>
      </c>
      <c r="AV30" s="145">
        <f>IF(AU30&gt;$AI$8,1,0)</f>
        <v>0</v>
      </c>
      <c r="AW30" s="148">
        <f>IF($R30=AT$17,AU30,0)</f>
        <v>0</v>
      </c>
      <c r="AX30" s="145">
        <v>3340</v>
      </c>
      <c r="AY30" s="148">
        <f>100*AX30/$AI30</f>
        <v>7.17384767386915</v>
      </c>
      <c r="AZ30" s="145">
        <f>IF(AY30&gt;$AI$8,1,0)</f>
        <v>0</v>
      </c>
      <c r="BA30" s="148">
        <f>IF($R30=AX$17,AY30,0)</f>
        <v>0</v>
      </c>
      <c r="BB30" s="145">
        <v>1526</v>
      </c>
      <c r="BC30" s="148">
        <f>100*BB30/$AI30</f>
        <v>3.27763220069591</v>
      </c>
      <c r="BD30" s="145">
        <f>IF(BC30&gt;$AI$8,1,0)</f>
        <v>0</v>
      </c>
      <c r="BE30" s="148">
        <f>IF($R30=BB$17,BC30,0)</f>
        <v>0</v>
      </c>
      <c r="BF30" s="145">
        <v>12273</v>
      </c>
      <c r="BG30" s="148">
        <f>100*BF30/$AI30</f>
        <v>26.3606684135916</v>
      </c>
      <c r="BH30" s="145">
        <f>IF(BG30&gt;$AI$8,1,0)</f>
        <v>0</v>
      </c>
      <c r="BI30" s="148">
        <f>IF($R30=BF$17,BG30,0)</f>
        <v>26.3606684135916</v>
      </c>
      <c r="BJ30" s="145">
        <v>0</v>
      </c>
      <c r="BK30" s="148">
        <f>100*BJ30/$AI30</f>
        <v>0</v>
      </c>
      <c r="BL30" s="145">
        <f>IF(BK30&gt;$AI$8,1,0)</f>
        <v>0</v>
      </c>
      <c r="BM30" s="148">
        <f>IF($R30=BJ$17,BK30,0)</f>
        <v>0</v>
      </c>
      <c r="BN30" s="145">
        <v>0</v>
      </c>
      <c r="BO30" s="148">
        <f>100*BN30/$AI30</f>
        <v>0</v>
      </c>
      <c r="BP30" s="145">
        <f>IF(BO30&gt;$AI$8,1,0)</f>
        <v>0</v>
      </c>
      <c r="BQ30" s="148">
        <f>IF($R30=BN$17,BO30,0)</f>
        <v>0</v>
      </c>
      <c r="BR30" s="145">
        <v>0</v>
      </c>
      <c r="BS30" s="148">
        <f>100*BR30/$AI30</f>
        <v>0</v>
      </c>
      <c r="BT30" s="145">
        <f>IF(BS30&gt;$AI$8,1,0)</f>
        <v>0</v>
      </c>
      <c r="BU30" s="148">
        <f>IF($R30=BR$17,BS30,0)</f>
        <v>0</v>
      </c>
      <c r="BV30" s="145">
        <v>0</v>
      </c>
      <c r="BW30" s="148">
        <f>100*BV30/$AI30</f>
        <v>0</v>
      </c>
      <c r="BX30" s="145">
        <f>IF(BW30&gt;$AI$8,1,0)</f>
        <v>0</v>
      </c>
      <c r="BY30" s="148">
        <f>IF($R30=BV$17,BW30,0)</f>
        <v>0</v>
      </c>
      <c r="BZ30" s="145">
        <v>0</v>
      </c>
      <c r="CA30" s="148">
        <f>100*BZ30/$AI30</f>
        <v>0</v>
      </c>
      <c r="CB30" s="145">
        <f>IF(CA30&gt;$AI$8,1,0)</f>
        <v>0</v>
      </c>
      <c r="CC30" s="148">
        <f>IF($R30=BZ$17,CA30,0)</f>
        <v>0</v>
      </c>
      <c r="CD30" s="145">
        <v>0</v>
      </c>
      <c r="CE30" s="148">
        <f>100*CD30/$AI30</f>
        <v>0</v>
      </c>
      <c r="CF30" s="145">
        <f>IF(CE30&gt;$AI$8,1,0)</f>
        <v>0</v>
      </c>
      <c r="CG30" s="148">
        <f>IF($R30=CD$17,CE30,0)</f>
        <v>0</v>
      </c>
      <c r="CH30" s="145">
        <v>0</v>
      </c>
      <c r="CI30" s="148">
        <f>100*CH30/$AI30</f>
        <v>0</v>
      </c>
      <c r="CJ30" s="145">
        <f>IF(CI30&gt;$AI$8,1,0)</f>
        <v>0</v>
      </c>
      <c r="CK30" s="148">
        <f>IF($R30=CH$17,CI30,0)</f>
        <v>0</v>
      </c>
      <c r="CL30" s="145">
        <v>2169</v>
      </c>
      <c r="CM30" s="145">
        <v>0</v>
      </c>
      <c r="CN30" s="149"/>
    </row>
    <row r="31" ht="15.75" customHeight="1">
      <c r="A31" t="s" s="179">
        <v>3690</v>
      </c>
      <c r="B31" t="s" s="180">
        <v>84</v>
      </c>
      <c r="C31" t="s" s="180">
        <v>3691</v>
      </c>
      <c r="D31" t="s" s="181">
        <v>86</v>
      </c>
      <c r="E31" t="s" s="182">
        <v>79</v>
      </c>
      <c r="F31" t="s" s="130">
        <v>46</v>
      </c>
      <c r="G31" t="s" s="130">
        <v>785</v>
      </c>
      <c r="H31" t="s" s="130">
        <v>786</v>
      </c>
      <c r="I31" t="s" s="130">
        <v>49</v>
      </c>
      <c r="J31" t="s" s="130">
        <v>56</v>
      </c>
      <c r="K31" t="s" s="183">
        <f>_xlfn.IFS(Q31=0,O31,T31=1,R31,U31=1,AA31,V31=1,AD31)</f>
        <v>27</v>
      </c>
      <c r="L31" s="189">
        <f>_xlfn.IFS(Q31=0,P31,T31=1,S31,U31=1,AB31,V31=1,AE31)</f>
        <v>40.2810978308986</v>
      </c>
      <c r="M31" t="s" s="130">
        <f>IF(O31="Lab","over","under")</f>
        <v>3307</v>
      </c>
      <c r="N31" s="169"/>
      <c r="O31" t="s" s="184">
        <v>27</v>
      </c>
      <c r="P31" s="131">
        <f>AM31</f>
        <v>40.2810978308986</v>
      </c>
      <c r="Q31" s="173">
        <f>T31+U31+V31</f>
        <v>0</v>
      </c>
      <c r="R31" t="s" s="185">
        <v>28</v>
      </c>
      <c r="S31" s="131">
        <f>AS31</f>
        <v>26.3302346170872</v>
      </c>
      <c r="T31" s="169"/>
      <c r="U31" s="169"/>
      <c r="V31" s="169"/>
      <c r="W31" s="169"/>
      <c r="X31" t="s" s="130">
        <f>IF($A31=Y31,"ok","bad")</f>
        <v>2430</v>
      </c>
      <c r="Y31" t="s" s="130">
        <v>3690</v>
      </c>
      <c r="Z31" t="s" s="130">
        <v>3691</v>
      </c>
      <c r="AA31" t="s" s="186">
        <v>2365</v>
      </c>
      <c r="AB31" s="125">
        <f>100*AC31</f>
        <v>21.9743249</v>
      </c>
      <c r="AC31" s="191">
        <v>0.219743249</v>
      </c>
      <c r="AD31" t="s" s="187">
        <v>29</v>
      </c>
      <c r="AE31" s="125">
        <v>4.603807</v>
      </c>
      <c r="AF31" s="191">
        <v>0.04603807</v>
      </c>
      <c r="AG31" s="169"/>
      <c r="AH31" s="173">
        <v>71645</v>
      </c>
      <c r="AI31" s="173">
        <v>45180</v>
      </c>
      <c r="AJ31" s="173">
        <v>146</v>
      </c>
      <c r="AK31" s="173">
        <v>6303</v>
      </c>
      <c r="AL31" s="173">
        <v>18199</v>
      </c>
      <c r="AM31" s="175">
        <f>100*AL31/$AI31</f>
        <v>40.2810978308986</v>
      </c>
      <c r="AN31" s="173">
        <f>IF(AM31&gt;$AI$8,1,0)</f>
        <v>0</v>
      </c>
      <c r="AO31" s="175">
        <f>IF($R31=AL$17,AM31,0)</f>
        <v>0</v>
      </c>
      <c r="AP31" s="173">
        <v>11896</v>
      </c>
      <c r="AQ31" s="175">
        <f>100*AP31/$AI31</f>
        <v>26.3302346170872</v>
      </c>
      <c r="AR31" s="173">
        <f>IF(AQ31&gt;$AI$8,1,0)</f>
        <v>0</v>
      </c>
      <c r="AS31" s="175">
        <f>IF($R31=AP$17,AQ31,0)</f>
        <v>26.3302346170872</v>
      </c>
      <c r="AT31" s="173">
        <v>2080</v>
      </c>
      <c r="AU31" s="175">
        <f>100*AT31/$AI31</f>
        <v>4.60380699424524</v>
      </c>
      <c r="AV31" s="173">
        <f>IF(AU31&gt;$AI$8,1,0)</f>
        <v>0</v>
      </c>
      <c r="AW31" s="175">
        <f>IF($R31=AT$17,AU31,0)</f>
        <v>0</v>
      </c>
      <c r="AX31" s="173">
        <v>9928</v>
      </c>
      <c r="AY31" s="175">
        <f>100*AX31/$AI31</f>
        <v>21.9743249225321</v>
      </c>
      <c r="AZ31" s="173">
        <f>IF(AY31&gt;$AI$8,1,0)</f>
        <v>0</v>
      </c>
      <c r="BA31" s="175">
        <f>IF($R31=AX$17,AY31,0)</f>
        <v>0</v>
      </c>
      <c r="BB31" s="173">
        <v>2077</v>
      </c>
      <c r="BC31" s="175">
        <f>100*BB31/$AI31</f>
        <v>4.59716688800354</v>
      </c>
      <c r="BD31" s="173">
        <f>IF(BC31&gt;$AI$8,1,0)</f>
        <v>0</v>
      </c>
      <c r="BE31" s="175">
        <f>IF($R31=BB$17,BC31,0)</f>
        <v>0</v>
      </c>
      <c r="BF31" s="173">
        <v>0</v>
      </c>
      <c r="BG31" s="175">
        <f>100*BF31/$AI31</f>
        <v>0</v>
      </c>
      <c r="BH31" s="173">
        <f>IF(BG31&gt;$AI$8,1,0)</f>
        <v>0</v>
      </c>
      <c r="BI31" s="175">
        <f>IF($R31=BF$17,BG31,0)</f>
        <v>0</v>
      </c>
      <c r="BJ31" s="173">
        <v>0</v>
      </c>
      <c r="BK31" s="175">
        <f>100*BJ31/$AI31</f>
        <v>0</v>
      </c>
      <c r="BL31" s="173">
        <f>IF(BK31&gt;$AI$8,1,0)</f>
        <v>0</v>
      </c>
      <c r="BM31" s="175">
        <f>IF($R31=BJ$17,BK31,0)</f>
        <v>0</v>
      </c>
      <c r="BN31" s="173">
        <v>0</v>
      </c>
      <c r="BO31" s="175">
        <f>100*BN31/$AI31</f>
        <v>0</v>
      </c>
      <c r="BP31" s="173">
        <f>IF(BO31&gt;$AI$8,1,0)</f>
        <v>0</v>
      </c>
      <c r="BQ31" s="175">
        <f>IF($R31=BN$17,BO31,0)</f>
        <v>0</v>
      </c>
      <c r="BR31" s="173">
        <v>0</v>
      </c>
      <c r="BS31" s="175">
        <f>100*BR31/$AI31</f>
        <v>0</v>
      </c>
      <c r="BT31" s="173">
        <f>IF(BS31&gt;$AI$8,1,0)</f>
        <v>0</v>
      </c>
      <c r="BU31" s="175">
        <f>IF($R31=BR$17,BS31,0)</f>
        <v>0</v>
      </c>
      <c r="BV31" s="173">
        <v>0</v>
      </c>
      <c r="BW31" s="175">
        <f>100*BV31/$AI31</f>
        <v>0</v>
      </c>
      <c r="BX31" s="173">
        <f>IF(BW31&gt;$AI$8,1,0)</f>
        <v>0</v>
      </c>
      <c r="BY31" s="175">
        <f>IF($R31=BV$17,BW31,0)</f>
        <v>0</v>
      </c>
      <c r="BZ31" s="173">
        <v>0</v>
      </c>
      <c r="CA31" s="175">
        <f>100*BZ31/$AI31</f>
        <v>0</v>
      </c>
      <c r="CB31" s="173">
        <f>IF(CA31&gt;$AI$8,1,0)</f>
        <v>0</v>
      </c>
      <c r="CC31" s="175">
        <f>IF($R31=BZ$17,CA31,0)</f>
        <v>0</v>
      </c>
      <c r="CD31" s="173">
        <v>0</v>
      </c>
      <c r="CE31" s="175">
        <f>100*CD31/$AI31</f>
        <v>0</v>
      </c>
      <c r="CF31" s="173">
        <f>IF(CE31&gt;$AI$8,1,0)</f>
        <v>0</v>
      </c>
      <c r="CG31" s="175">
        <f>IF($R31=CD$17,CE31,0)</f>
        <v>0</v>
      </c>
      <c r="CH31" s="173">
        <v>0</v>
      </c>
      <c r="CI31" s="175">
        <f>100*CH31/$AI31</f>
        <v>0</v>
      </c>
      <c r="CJ31" s="173">
        <f>IF(CI31&gt;$AI$8,1,0)</f>
        <v>0</v>
      </c>
      <c r="CK31" s="175">
        <f>IF($R31=CH$17,CI31,0)</f>
        <v>0</v>
      </c>
      <c r="CL31" s="173">
        <v>647</v>
      </c>
      <c r="CM31" s="173">
        <v>0</v>
      </c>
      <c r="CN31" s="176"/>
    </row>
    <row r="32" ht="15.75" customHeight="1">
      <c r="A32" t="s" s="179">
        <v>3493</v>
      </c>
      <c r="B32" t="s" s="180">
        <v>75</v>
      </c>
      <c r="C32" t="s" s="180">
        <v>1030</v>
      </c>
      <c r="D32" t="s" s="181">
        <v>78</v>
      </c>
      <c r="E32" t="s" s="188">
        <v>79</v>
      </c>
      <c r="F32" t="s" s="146">
        <v>80</v>
      </c>
      <c r="G32" t="s" s="146">
        <v>447</v>
      </c>
      <c r="H32" t="s" s="146">
        <v>1031</v>
      </c>
      <c r="I32" t="s" s="146">
        <v>64</v>
      </c>
      <c r="J32" t="s" s="146">
        <v>56</v>
      </c>
      <c r="K32" t="s" s="183">
        <f>_xlfn.IFS(Q32=0,O32,T32=1,R32,U32=1,AA32,V32=1,AD32)</f>
        <v>27</v>
      </c>
      <c r="L32" s="189">
        <f>_xlfn.IFS(Q32=0,P32,T32=1,S32,U32=1,AB32,V32=1,AE32)</f>
        <v>40.2692142647424</v>
      </c>
      <c r="M32" t="s" s="146">
        <f>IF(O32="Lab","over","under")</f>
        <v>3307</v>
      </c>
      <c r="N32" s="138"/>
      <c r="O32" t="s" s="184">
        <v>27</v>
      </c>
      <c r="P32" s="147">
        <f>AM32</f>
        <v>40.2692142647424</v>
      </c>
      <c r="Q32" s="145">
        <f>T32+U32+V32</f>
        <v>0</v>
      </c>
      <c r="R32" t="s" s="185">
        <v>28</v>
      </c>
      <c r="S32" s="147">
        <f>AS32</f>
        <v>26.5962011879757</v>
      </c>
      <c r="T32" s="138"/>
      <c r="U32" s="138"/>
      <c r="V32" s="138"/>
      <c r="W32" s="138"/>
      <c r="X32" t="s" s="146">
        <f>IF($A32=Y32,"ok","bad")</f>
        <v>2430</v>
      </c>
      <c r="Y32" t="s" s="146">
        <v>3493</v>
      </c>
      <c r="Z32" t="s" s="146">
        <v>1030</v>
      </c>
      <c r="AA32" t="s" s="186">
        <v>2365</v>
      </c>
      <c r="AB32" s="141">
        <f>100*AC32</f>
        <v>18.0296768</v>
      </c>
      <c r="AC32" s="190">
        <v>0.180296768</v>
      </c>
      <c r="AD32" t="s" s="187">
        <v>29</v>
      </c>
      <c r="AE32" s="141">
        <v>9.122117599999999</v>
      </c>
      <c r="AF32" s="190">
        <v>0.091221176</v>
      </c>
      <c r="AG32" s="138"/>
      <c r="AH32" s="145">
        <v>73261</v>
      </c>
      <c r="AI32" s="145">
        <v>44277</v>
      </c>
      <c r="AJ32" s="145">
        <v>134</v>
      </c>
      <c r="AK32" s="145">
        <v>6054</v>
      </c>
      <c r="AL32" s="145">
        <v>17830</v>
      </c>
      <c r="AM32" s="148">
        <f>100*AL32/$AI32</f>
        <v>40.2692142647424</v>
      </c>
      <c r="AN32" s="145">
        <f>IF(AM32&gt;$AI$8,1,0)</f>
        <v>0</v>
      </c>
      <c r="AO32" s="148">
        <f>IF($R32=AL$17,AM32,0)</f>
        <v>0</v>
      </c>
      <c r="AP32" s="145">
        <v>11776</v>
      </c>
      <c r="AQ32" s="148">
        <f>100*AP32/$AI32</f>
        <v>26.5962011879757</v>
      </c>
      <c r="AR32" s="145">
        <f>IF(AQ32&gt;$AI$8,1,0)</f>
        <v>0</v>
      </c>
      <c r="AS32" s="148">
        <f>IF($R32=AP$17,AQ32,0)</f>
        <v>26.5962011879757</v>
      </c>
      <c r="AT32" s="145">
        <v>4039</v>
      </c>
      <c r="AU32" s="148">
        <f>100*AT32/$AI32</f>
        <v>9.12211757797502</v>
      </c>
      <c r="AV32" s="145">
        <f>IF(AU32&gt;$AI$8,1,0)</f>
        <v>0</v>
      </c>
      <c r="AW32" s="148">
        <f>IF($R32=AT$17,AU32,0)</f>
        <v>0</v>
      </c>
      <c r="AX32" s="145">
        <v>7983</v>
      </c>
      <c r="AY32" s="148">
        <f>100*AX32/$AI32</f>
        <v>18.0296768073718</v>
      </c>
      <c r="AZ32" s="145">
        <f>IF(AY32&gt;$AI$8,1,0)</f>
        <v>0</v>
      </c>
      <c r="BA32" s="148">
        <f>IF($R32=AX$17,AY32,0)</f>
        <v>0</v>
      </c>
      <c r="BB32" s="145">
        <v>1948</v>
      </c>
      <c r="BC32" s="148">
        <f>100*BB32/$AI32</f>
        <v>4.39957540032071</v>
      </c>
      <c r="BD32" s="145">
        <f>IF(BC32&gt;$AI$8,1,0)</f>
        <v>0</v>
      </c>
      <c r="BE32" s="148">
        <f>IF($R32=BB$17,BC32,0)</f>
        <v>0</v>
      </c>
      <c r="BF32" s="145">
        <v>0</v>
      </c>
      <c r="BG32" s="148">
        <f>100*BF32/$AI32</f>
        <v>0</v>
      </c>
      <c r="BH32" s="145">
        <f>IF(BG32&gt;$AI$8,1,0)</f>
        <v>0</v>
      </c>
      <c r="BI32" s="148">
        <f>IF($R32=BF$17,BG32,0)</f>
        <v>0</v>
      </c>
      <c r="BJ32" s="145">
        <v>0</v>
      </c>
      <c r="BK32" s="148">
        <f>100*BJ32/$AI32</f>
        <v>0</v>
      </c>
      <c r="BL32" s="145">
        <f>IF(BK32&gt;$AI$8,1,0)</f>
        <v>0</v>
      </c>
      <c r="BM32" s="148">
        <f>IF($R32=BJ$17,BK32,0)</f>
        <v>0</v>
      </c>
      <c r="BN32" s="145">
        <v>0</v>
      </c>
      <c r="BO32" s="148">
        <f>100*BN32/$AI32</f>
        <v>0</v>
      </c>
      <c r="BP32" s="145">
        <f>IF(BO32&gt;$AI$8,1,0)</f>
        <v>0</v>
      </c>
      <c r="BQ32" s="148">
        <f>IF($R32=BN$17,BO32,0)</f>
        <v>0</v>
      </c>
      <c r="BR32" s="145">
        <v>0</v>
      </c>
      <c r="BS32" s="148">
        <f>100*BR32/$AI32</f>
        <v>0</v>
      </c>
      <c r="BT32" s="145">
        <f>IF(BS32&gt;$AI$8,1,0)</f>
        <v>0</v>
      </c>
      <c r="BU32" s="148">
        <f>IF($R32=BR$17,BS32,0)</f>
        <v>0</v>
      </c>
      <c r="BV32" s="145">
        <v>0</v>
      </c>
      <c r="BW32" s="148">
        <f>100*BV32/$AI32</f>
        <v>0</v>
      </c>
      <c r="BX32" s="145">
        <f>IF(BW32&gt;$AI$8,1,0)</f>
        <v>0</v>
      </c>
      <c r="BY32" s="148">
        <f>IF($R32=BV$17,BW32,0)</f>
        <v>0</v>
      </c>
      <c r="BZ32" s="145">
        <v>0</v>
      </c>
      <c r="CA32" s="148">
        <f>100*BZ32/$AI32</f>
        <v>0</v>
      </c>
      <c r="CB32" s="145">
        <f>IF(CA32&gt;$AI$8,1,0)</f>
        <v>0</v>
      </c>
      <c r="CC32" s="148">
        <f>IF($R32=BZ$17,CA32,0)</f>
        <v>0</v>
      </c>
      <c r="CD32" s="145">
        <v>0</v>
      </c>
      <c r="CE32" s="148">
        <f>100*CD32/$AI32</f>
        <v>0</v>
      </c>
      <c r="CF32" s="145">
        <f>IF(CE32&gt;$AI$8,1,0)</f>
        <v>0</v>
      </c>
      <c r="CG32" s="148">
        <f>IF($R32=CD$17,CE32,0)</f>
        <v>0</v>
      </c>
      <c r="CH32" s="145">
        <v>0</v>
      </c>
      <c r="CI32" s="148">
        <f>100*CH32/$AI32</f>
        <v>0</v>
      </c>
      <c r="CJ32" s="145">
        <f>IF(CI32&gt;$AI$8,1,0)</f>
        <v>0</v>
      </c>
      <c r="CK32" s="148">
        <f>IF($R32=CH$17,CI32,0)</f>
        <v>0</v>
      </c>
      <c r="CL32" s="145">
        <v>957</v>
      </c>
      <c r="CM32" s="145">
        <v>0</v>
      </c>
      <c r="CN32" s="149"/>
    </row>
    <row r="33" ht="15.75" customHeight="1">
      <c r="A33" t="s" s="179">
        <v>3451</v>
      </c>
      <c r="B33" t="s" s="180">
        <v>84</v>
      </c>
      <c r="C33" t="s" s="180">
        <v>3452</v>
      </c>
      <c r="D33" t="s" s="181">
        <v>86</v>
      </c>
      <c r="E33" t="s" s="182">
        <v>79</v>
      </c>
      <c r="F33" t="s" s="130">
        <v>46</v>
      </c>
      <c r="G33" t="s" s="130">
        <v>105</v>
      </c>
      <c r="H33" t="s" s="130">
        <v>1443</v>
      </c>
      <c r="I33" t="s" s="130">
        <v>49</v>
      </c>
      <c r="J33" t="s" s="130">
        <v>56</v>
      </c>
      <c r="K33" t="s" s="183">
        <f>_xlfn.IFS(Q33=0,O33,T33=1,R33,U33=1,AA33,V33=1,AD33)</f>
        <v>27</v>
      </c>
      <c r="L33" s="189">
        <f>_xlfn.IFS(Q33=0,P33,T33=1,S33,U33=1,AB33,V33=1,AE33)</f>
        <v>40.2648712935153</v>
      </c>
      <c r="M33" t="s" s="130">
        <f>IF(O33="Lab","over","under")</f>
        <v>3307</v>
      </c>
      <c r="N33" s="169"/>
      <c r="O33" t="s" s="184">
        <v>27</v>
      </c>
      <c r="P33" s="131">
        <f>AM33</f>
        <v>40.2648712935153</v>
      </c>
      <c r="Q33" s="173">
        <f>T33+U33+V33</f>
        <v>0</v>
      </c>
      <c r="R33" t="s" s="185">
        <v>28</v>
      </c>
      <c r="S33" s="131">
        <f>AS33</f>
        <v>22.1330806910036</v>
      </c>
      <c r="T33" s="169"/>
      <c r="U33" s="169"/>
      <c r="V33" s="169"/>
      <c r="W33" s="169"/>
      <c r="X33" t="s" s="130">
        <f>IF($A33=Y33,"ok","bad")</f>
        <v>2430</v>
      </c>
      <c r="Y33" t="s" s="130">
        <v>3451</v>
      </c>
      <c r="Z33" t="s" s="130">
        <v>3452</v>
      </c>
      <c r="AA33" t="s" s="186">
        <v>2365</v>
      </c>
      <c r="AB33" s="125">
        <f>100*AC33</f>
        <v>19.0610575</v>
      </c>
      <c r="AC33" s="191">
        <v>0.190610575</v>
      </c>
      <c r="AD33" t="s" s="187">
        <v>29</v>
      </c>
      <c r="AE33" s="125">
        <v>10.3428813</v>
      </c>
      <c r="AF33" s="191">
        <v>0.103428813</v>
      </c>
      <c r="AG33" s="169"/>
      <c r="AH33" s="173">
        <v>76624</v>
      </c>
      <c r="AI33" s="173">
        <v>49609</v>
      </c>
      <c r="AJ33" s="173">
        <v>177</v>
      </c>
      <c r="AK33" s="173">
        <v>8995</v>
      </c>
      <c r="AL33" s="173">
        <v>19975</v>
      </c>
      <c r="AM33" s="175">
        <f>100*AL33/$AI33</f>
        <v>40.2648712935153</v>
      </c>
      <c r="AN33" s="173">
        <f>IF(AM33&gt;$AI$8,1,0)</f>
        <v>0</v>
      </c>
      <c r="AO33" s="175">
        <f>IF($R33=AL$17,AM33,0)</f>
        <v>0</v>
      </c>
      <c r="AP33" s="173">
        <v>10980</v>
      </c>
      <c r="AQ33" s="175">
        <f>100*AP33/$AI33</f>
        <v>22.1330806910036</v>
      </c>
      <c r="AR33" s="173">
        <f>IF(AQ33&gt;$AI$8,1,0)</f>
        <v>0</v>
      </c>
      <c r="AS33" s="175">
        <f>IF($R33=AP$17,AQ33,0)</f>
        <v>22.1330806910036</v>
      </c>
      <c r="AT33" s="173">
        <v>5131</v>
      </c>
      <c r="AU33" s="175">
        <f>100*AT33/$AI33</f>
        <v>10.3428813320164</v>
      </c>
      <c r="AV33" s="173">
        <f>IF(AU33&gt;$AI$8,1,0)</f>
        <v>0</v>
      </c>
      <c r="AW33" s="175">
        <f>IF($R33=AT$17,AU33,0)</f>
        <v>0</v>
      </c>
      <c r="AX33" s="173">
        <v>9456</v>
      </c>
      <c r="AY33" s="175">
        <f>100*AX33/$AI33</f>
        <v>19.0610574694108</v>
      </c>
      <c r="AZ33" s="173">
        <f>IF(AY33&gt;$AI$8,1,0)</f>
        <v>0</v>
      </c>
      <c r="BA33" s="175">
        <f>IF($R33=AX$17,AY33,0)</f>
        <v>0</v>
      </c>
      <c r="BB33" s="173">
        <v>3828</v>
      </c>
      <c r="BC33" s="175">
        <f>100*BB33/$AI33</f>
        <v>7.71634179281985</v>
      </c>
      <c r="BD33" s="173">
        <f>IF(BC33&gt;$AI$8,1,0)</f>
        <v>0</v>
      </c>
      <c r="BE33" s="175">
        <f>IF($R33=BB$17,BC33,0)</f>
        <v>0</v>
      </c>
      <c r="BF33" s="173">
        <v>0</v>
      </c>
      <c r="BG33" s="175">
        <f>100*BF33/$AI33</f>
        <v>0</v>
      </c>
      <c r="BH33" s="173">
        <f>IF(BG33&gt;$AI$8,1,0)</f>
        <v>0</v>
      </c>
      <c r="BI33" s="175">
        <f>IF($R33=BF$17,BG33,0)</f>
        <v>0</v>
      </c>
      <c r="BJ33" s="173">
        <v>0</v>
      </c>
      <c r="BK33" s="175">
        <f>100*BJ33/$AI33</f>
        <v>0</v>
      </c>
      <c r="BL33" s="173">
        <f>IF(BK33&gt;$AI$8,1,0)</f>
        <v>0</v>
      </c>
      <c r="BM33" s="175">
        <f>IF($R33=BJ$17,BK33,0)</f>
        <v>0</v>
      </c>
      <c r="BN33" s="173">
        <v>0</v>
      </c>
      <c r="BO33" s="175">
        <f>100*BN33/$AI33</f>
        <v>0</v>
      </c>
      <c r="BP33" s="173">
        <f>IF(BO33&gt;$AI$8,1,0)</f>
        <v>0</v>
      </c>
      <c r="BQ33" s="175">
        <f>IF($R33=BN$17,BO33,0)</f>
        <v>0</v>
      </c>
      <c r="BR33" s="173">
        <v>0</v>
      </c>
      <c r="BS33" s="175">
        <f>100*BR33/$AI33</f>
        <v>0</v>
      </c>
      <c r="BT33" s="173">
        <f>IF(BS33&gt;$AI$8,1,0)</f>
        <v>0</v>
      </c>
      <c r="BU33" s="175">
        <f>IF($R33=BR$17,BS33,0)</f>
        <v>0</v>
      </c>
      <c r="BV33" s="173">
        <v>0</v>
      </c>
      <c r="BW33" s="175">
        <f>100*BV33/$AI33</f>
        <v>0</v>
      </c>
      <c r="BX33" s="173">
        <f>IF(BW33&gt;$AI$8,1,0)</f>
        <v>0</v>
      </c>
      <c r="BY33" s="175">
        <f>IF($R33=BV$17,BW33,0)</f>
        <v>0</v>
      </c>
      <c r="BZ33" s="173">
        <v>0</v>
      </c>
      <c r="CA33" s="175">
        <f>100*BZ33/$AI33</f>
        <v>0</v>
      </c>
      <c r="CB33" s="173">
        <f>IF(CA33&gt;$AI$8,1,0)</f>
        <v>0</v>
      </c>
      <c r="CC33" s="175">
        <f>IF($R33=BZ$17,CA33,0)</f>
        <v>0</v>
      </c>
      <c r="CD33" s="173">
        <v>0</v>
      </c>
      <c r="CE33" s="175">
        <f>100*CD33/$AI33</f>
        <v>0</v>
      </c>
      <c r="CF33" s="173">
        <f>IF(CE33&gt;$AI$8,1,0)</f>
        <v>0</v>
      </c>
      <c r="CG33" s="175">
        <f>IF($R33=CD$17,CE33,0)</f>
        <v>0</v>
      </c>
      <c r="CH33" s="173">
        <v>0</v>
      </c>
      <c r="CI33" s="175">
        <f>100*CH33/$AI33</f>
        <v>0</v>
      </c>
      <c r="CJ33" s="173">
        <f>IF(CI33&gt;$AI$8,1,0)</f>
        <v>0</v>
      </c>
      <c r="CK33" s="175">
        <f>IF($R33=CH$17,CI33,0)</f>
        <v>0</v>
      </c>
      <c r="CL33" s="173">
        <v>0</v>
      </c>
      <c r="CM33" s="173">
        <v>0</v>
      </c>
      <c r="CN33" s="176"/>
    </row>
    <row r="34" ht="15.75" customHeight="1">
      <c r="A34" t="s" s="179">
        <v>3668</v>
      </c>
      <c r="B34" t="s" s="180">
        <v>166</v>
      </c>
      <c r="C34" t="s" s="180">
        <v>3669</v>
      </c>
      <c r="D34" t="s" s="181">
        <v>169</v>
      </c>
      <c r="E34" t="s" s="188">
        <v>79</v>
      </c>
      <c r="F34" t="s" s="146">
        <v>46</v>
      </c>
      <c r="G34" t="s" s="146">
        <v>1231</v>
      </c>
      <c r="H34" t="s" s="146">
        <v>1232</v>
      </c>
      <c r="I34" t="s" s="146">
        <v>49</v>
      </c>
      <c r="J34" t="s" s="146">
        <v>56</v>
      </c>
      <c r="K34" t="s" s="183">
        <f>_xlfn.IFS(Q34=0,O34,T34=1,R34,U34=1,AA34,V34=1,AD34)</f>
        <v>27</v>
      </c>
      <c r="L34" s="189">
        <f>_xlfn.IFS(Q34=0,P34,T34=1,S34,U34=1,AB34,V34=1,AE34)</f>
        <v>40.2481271380938</v>
      </c>
      <c r="M34" t="s" s="146">
        <f>IF(O34="Lab","over","under")</f>
        <v>3307</v>
      </c>
      <c r="N34" s="138"/>
      <c r="O34" t="s" s="184">
        <v>27</v>
      </c>
      <c r="P34" s="147">
        <f>AM34</f>
        <v>40.2481271380938</v>
      </c>
      <c r="Q34" s="145">
        <f>T34+U34+V34</f>
        <v>0</v>
      </c>
      <c r="R34" t="s" s="185">
        <v>28</v>
      </c>
      <c r="S34" s="147">
        <f>AS34</f>
        <v>36.7297449443554</v>
      </c>
      <c r="T34" s="138"/>
      <c r="U34" s="138"/>
      <c r="V34" s="138"/>
      <c r="W34" s="138"/>
      <c r="X34" t="s" s="146">
        <f>IF($A34=Y34,"ok","bad")</f>
        <v>2430</v>
      </c>
      <c r="Y34" t="s" s="146">
        <v>3668</v>
      </c>
      <c r="Z34" t="s" s="146">
        <v>3669</v>
      </c>
      <c r="AA34" t="s" s="186">
        <v>2365</v>
      </c>
      <c r="AB34" s="141">
        <f>100*AC34</f>
        <v>10.3537869</v>
      </c>
      <c r="AC34" s="190">
        <v>0.103537869</v>
      </c>
      <c r="AD34" t="s" s="187">
        <v>31</v>
      </c>
      <c r="AE34" s="141">
        <v>5.2981423</v>
      </c>
      <c r="AF34" s="190">
        <v>0.052981423</v>
      </c>
      <c r="AG34" s="138"/>
      <c r="AH34" s="145">
        <v>74367</v>
      </c>
      <c r="AI34" s="145">
        <v>46186</v>
      </c>
      <c r="AJ34" s="145">
        <v>175</v>
      </c>
      <c r="AK34" s="145">
        <v>1625</v>
      </c>
      <c r="AL34" s="145">
        <v>18589</v>
      </c>
      <c r="AM34" s="148">
        <f>100*AL34/$AI34</f>
        <v>40.2481271380938</v>
      </c>
      <c r="AN34" s="145">
        <f>IF(AM34&gt;$AI$8,1,0)</f>
        <v>0</v>
      </c>
      <c r="AO34" s="148">
        <f>IF($R34=AL$17,AM34,0)</f>
        <v>0</v>
      </c>
      <c r="AP34" s="145">
        <v>16964</v>
      </c>
      <c r="AQ34" s="148">
        <f>100*AP34/$AI34</f>
        <v>36.7297449443554</v>
      </c>
      <c r="AR34" s="145">
        <f>IF(AQ34&gt;$AI$8,1,0)</f>
        <v>0</v>
      </c>
      <c r="AS34" s="148">
        <f>IF($R34=AP$17,AQ34,0)</f>
        <v>36.7297449443554</v>
      </c>
      <c r="AT34" s="145">
        <v>970</v>
      </c>
      <c r="AU34" s="148">
        <f>100*AT34/$AI34</f>
        <v>2.10020352487767</v>
      </c>
      <c r="AV34" s="145">
        <f>IF(AU34&gt;$AI$8,1,0)</f>
        <v>0</v>
      </c>
      <c r="AW34" s="148">
        <f>IF($R34=AT$17,AU34,0)</f>
        <v>0</v>
      </c>
      <c r="AX34" s="145">
        <v>4782</v>
      </c>
      <c r="AY34" s="148">
        <f>100*AX34/$AI34</f>
        <v>10.3537868618196</v>
      </c>
      <c r="AZ34" s="145">
        <f>IF(AY34&gt;$AI$8,1,0)</f>
        <v>0</v>
      </c>
      <c r="BA34" s="148">
        <f>IF($R34=AX$17,AY34,0)</f>
        <v>0</v>
      </c>
      <c r="BB34" s="145">
        <v>2447</v>
      </c>
      <c r="BC34" s="148">
        <f>100*BB34/$AI34</f>
        <v>5.29814229420171</v>
      </c>
      <c r="BD34" s="145">
        <f>IF(BC34&gt;$AI$8,1,0)</f>
        <v>0</v>
      </c>
      <c r="BE34" s="148">
        <f>IF($R34=BB$17,BC34,0)</f>
        <v>0</v>
      </c>
      <c r="BF34" s="145">
        <v>0</v>
      </c>
      <c r="BG34" s="148">
        <f>100*BF34/$AI34</f>
        <v>0</v>
      </c>
      <c r="BH34" s="145">
        <f>IF(BG34&gt;$AI$8,1,0)</f>
        <v>0</v>
      </c>
      <c r="BI34" s="148">
        <f>IF($R34=BF$17,BG34,0)</f>
        <v>0</v>
      </c>
      <c r="BJ34" s="145">
        <v>0</v>
      </c>
      <c r="BK34" s="148">
        <f>100*BJ34/$AI34</f>
        <v>0</v>
      </c>
      <c r="BL34" s="145">
        <f>IF(BK34&gt;$AI$8,1,0)</f>
        <v>0</v>
      </c>
      <c r="BM34" s="148">
        <f>IF($R34=BJ$17,BK34,0)</f>
        <v>0</v>
      </c>
      <c r="BN34" s="145">
        <v>0</v>
      </c>
      <c r="BO34" s="148">
        <f>100*BN34/$AI34</f>
        <v>0</v>
      </c>
      <c r="BP34" s="145">
        <f>IF(BO34&gt;$AI$8,1,0)</f>
        <v>0</v>
      </c>
      <c r="BQ34" s="148">
        <f>IF($R34=BN$17,BO34,0)</f>
        <v>0</v>
      </c>
      <c r="BR34" s="145">
        <v>0</v>
      </c>
      <c r="BS34" s="148">
        <f>100*BR34/$AI34</f>
        <v>0</v>
      </c>
      <c r="BT34" s="145">
        <f>IF(BS34&gt;$AI$8,1,0)</f>
        <v>0</v>
      </c>
      <c r="BU34" s="148">
        <f>IF($R34=BR$17,BS34,0)</f>
        <v>0</v>
      </c>
      <c r="BV34" s="145">
        <v>0</v>
      </c>
      <c r="BW34" s="148">
        <f>100*BV34/$AI34</f>
        <v>0</v>
      </c>
      <c r="BX34" s="145">
        <f>IF(BW34&gt;$AI$8,1,0)</f>
        <v>0</v>
      </c>
      <c r="BY34" s="148">
        <f>IF($R34=BV$17,BW34,0)</f>
        <v>0</v>
      </c>
      <c r="BZ34" s="145">
        <v>0</v>
      </c>
      <c r="CA34" s="148">
        <f>100*BZ34/$AI34</f>
        <v>0</v>
      </c>
      <c r="CB34" s="145">
        <f>IF(CA34&gt;$AI$8,1,0)</f>
        <v>0</v>
      </c>
      <c r="CC34" s="148">
        <f>IF($R34=BZ$17,CA34,0)</f>
        <v>0</v>
      </c>
      <c r="CD34" s="145">
        <v>0</v>
      </c>
      <c r="CE34" s="148">
        <f>100*CD34/$AI34</f>
        <v>0</v>
      </c>
      <c r="CF34" s="145">
        <f>IF(CE34&gt;$AI$8,1,0)</f>
        <v>0</v>
      </c>
      <c r="CG34" s="148">
        <f>IF($R34=CD$17,CE34,0)</f>
        <v>0</v>
      </c>
      <c r="CH34" s="145">
        <v>0</v>
      </c>
      <c r="CI34" s="148">
        <f>100*CH34/$AI34</f>
        <v>0</v>
      </c>
      <c r="CJ34" s="145">
        <f>IF(CI34&gt;$AI$8,1,0)</f>
        <v>0</v>
      </c>
      <c r="CK34" s="148">
        <f>IF($R34=CH$17,CI34,0)</f>
        <v>0</v>
      </c>
      <c r="CL34" s="145">
        <v>115</v>
      </c>
      <c r="CM34" s="145">
        <v>0</v>
      </c>
      <c r="CN34" s="149"/>
    </row>
    <row r="35" ht="15.75" customHeight="1">
      <c r="A35" t="s" s="179">
        <v>3363</v>
      </c>
      <c r="B35" t="s" s="180">
        <v>75</v>
      </c>
      <c r="C35" t="s" s="180">
        <v>122</v>
      </c>
      <c r="D35" t="s" s="181">
        <v>78</v>
      </c>
      <c r="E35" t="s" s="182">
        <v>79</v>
      </c>
      <c r="F35" t="s" s="130">
        <v>46</v>
      </c>
      <c r="G35" t="s" s="130">
        <v>124</v>
      </c>
      <c r="H35" t="s" s="130">
        <v>125</v>
      </c>
      <c r="I35" t="s" s="130">
        <v>49</v>
      </c>
      <c r="J35" t="s" s="130">
        <v>56</v>
      </c>
      <c r="K35" t="s" s="183">
        <f>_xlfn.IFS(Q35=0,O35,T35=1,R35,U35=1,AA35,V35=1,AD35)</f>
        <v>27</v>
      </c>
      <c r="L35" s="189">
        <f>_xlfn.IFS(Q35=0,P35,T35=1,S35,U35=1,AB35,V35=1,AE35)</f>
        <v>40.1918158567775</v>
      </c>
      <c r="M35" t="s" s="130">
        <f>IF(O35="Lab","over","under")</f>
        <v>3307</v>
      </c>
      <c r="N35" s="169"/>
      <c r="O35" t="s" s="184">
        <v>27</v>
      </c>
      <c r="P35" s="131">
        <f>AM35</f>
        <v>40.1918158567775</v>
      </c>
      <c r="Q35" s="173">
        <f>T35+U35+V35</f>
        <v>0</v>
      </c>
      <c r="R35" t="s" s="185">
        <v>29</v>
      </c>
      <c r="S35" s="131">
        <f>AW35</f>
        <v>18.0252100840336</v>
      </c>
      <c r="T35" s="169"/>
      <c r="U35" s="169"/>
      <c r="V35" s="169"/>
      <c r="W35" s="169"/>
      <c r="X35" t="s" s="130">
        <f>IF($A35=Y35,"ok","bad")</f>
        <v>2430</v>
      </c>
      <c r="Y35" t="s" s="130">
        <v>3363</v>
      </c>
      <c r="Z35" t="s" s="130">
        <v>122</v>
      </c>
      <c r="AA35" t="s" s="186">
        <v>28</v>
      </c>
      <c r="AB35" s="125">
        <f>100*AC35</f>
        <v>17.8699306</v>
      </c>
      <c r="AC35" s="191">
        <v>0.178699306</v>
      </c>
      <c r="AD35" t="s" s="187">
        <v>2365</v>
      </c>
      <c r="AE35" s="125">
        <v>13.5020095</v>
      </c>
      <c r="AF35" s="191">
        <v>0.135020095</v>
      </c>
      <c r="AG35" s="169"/>
      <c r="AH35" s="173">
        <v>77969</v>
      </c>
      <c r="AI35" s="173">
        <v>54740</v>
      </c>
      <c r="AJ35" s="173">
        <v>214</v>
      </c>
      <c r="AK35" s="173">
        <v>12134</v>
      </c>
      <c r="AL35" s="173">
        <v>22001</v>
      </c>
      <c r="AM35" s="175">
        <f>100*AL35/$AI35</f>
        <v>40.1918158567775</v>
      </c>
      <c r="AN35" s="173">
        <f>IF(AM35&gt;$AI$8,1,0)</f>
        <v>0</v>
      </c>
      <c r="AO35" s="175">
        <f>IF($R35=AL$17,AM35,0)</f>
        <v>0</v>
      </c>
      <c r="AP35" s="173">
        <v>9782</v>
      </c>
      <c r="AQ35" s="175">
        <f>100*AP35/$AI35</f>
        <v>17.869930580928</v>
      </c>
      <c r="AR35" s="173">
        <f>IF(AQ35&gt;$AI$8,1,0)</f>
        <v>0</v>
      </c>
      <c r="AS35" s="175">
        <f>IF($R35=AP$17,AQ35,0)</f>
        <v>0</v>
      </c>
      <c r="AT35" s="173">
        <v>9867</v>
      </c>
      <c r="AU35" s="175">
        <f>100*AT35/$AI35</f>
        <v>18.0252100840336</v>
      </c>
      <c r="AV35" s="173">
        <f>IF(AU35&gt;$AI$8,1,0)</f>
        <v>0</v>
      </c>
      <c r="AW35" s="175">
        <f>IF($R35=AT$17,AU35,0)</f>
        <v>18.0252100840336</v>
      </c>
      <c r="AX35" s="173">
        <v>7391</v>
      </c>
      <c r="AY35" s="175">
        <f>100*AX35/$AI35</f>
        <v>13.502009499452</v>
      </c>
      <c r="AZ35" s="173">
        <f>IF(AY35&gt;$AI$8,1,0)</f>
        <v>0</v>
      </c>
      <c r="BA35" s="175">
        <f>IF($R35=AX$17,AY35,0)</f>
        <v>0</v>
      </c>
      <c r="BB35" s="173">
        <v>5515</v>
      </c>
      <c r="BC35" s="175">
        <f>100*BB35/$AI35</f>
        <v>10.0748995250274</v>
      </c>
      <c r="BD35" s="173">
        <f>IF(BC35&gt;$AI$8,1,0)</f>
        <v>0</v>
      </c>
      <c r="BE35" s="175">
        <f>IF($R35=BB$17,BC35,0)</f>
        <v>0</v>
      </c>
      <c r="BF35" s="173">
        <v>0</v>
      </c>
      <c r="BG35" s="175">
        <f>100*BF35/$AI35</f>
        <v>0</v>
      </c>
      <c r="BH35" s="173">
        <f>IF(BG35&gt;$AI$8,1,0)</f>
        <v>0</v>
      </c>
      <c r="BI35" s="175">
        <f>IF($R35=BF$17,BG35,0)</f>
        <v>0</v>
      </c>
      <c r="BJ35" s="173">
        <v>0</v>
      </c>
      <c r="BK35" s="175">
        <f>100*BJ35/$AI35</f>
        <v>0</v>
      </c>
      <c r="BL35" s="173">
        <f>IF(BK35&gt;$AI$8,1,0)</f>
        <v>0</v>
      </c>
      <c r="BM35" s="175">
        <f>IF($R35=BJ$17,BK35,0)</f>
        <v>0</v>
      </c>
      <c r="BN35" s="173">
        <v>0</v>
      </c>
      <c r="BO35" s="175">
        <f>100*BN35/$AI35</f>
        <v>0</v>
      </c>
      <c r="BP35" s="173">
        <f>IF(BO35&gt;$AI$8,1,0)</f>
        <v>0</v>
      </c>
      <c r="BQ35" s="175">
        <f>IF($R35=BN$17,BO35,0)</f>
        <v>0</v>
      </c>
      <c r="BR35" s="173">
        <v>0</v>
      </c>
      <c r="BS35" s="175">
        <f>100*BR35/$AI35</f>
        <v>0</v>
      </c>
      <c r="BT35" s="173">
        <f>IF(BS35&gt;$AI$8,1,0)</f>
        <v>0</v>
      </c>
      <c r="BU35" s="175">
        <f>IF($R35=BR$17,BS35,0)</f>
        <v>0</v>
      </c>
      <c r="BV35" s="173">
        <v>0</v>
      </c>
      <c r="BW35" s="175">
        <f>100*BV35/$AI35</f>
        <v>0</v>
      </c>
      <c r="BX35" s="173">
        <f>IF(BW35&gt;$AI$8,1,0)</f>
        <v>0</v>
      </c>
      <c r="BY35" s="175">
        <f>IF($R35=BV$17,BW35,0)</f>
        <v>0</v>
      </c>
      <c r="BZ35" s="173">
        <v>0</v>
      </c>
      <c r="CA35" s="175">
        <f>100*BZ35/$AI35</f>
        <v>0</v>
      </c>
      <c r="CB35" s="173">
        <f>IF(CA35&gt;$AI$8,1,0)</f>
        <v>0</v>
      </c>
      <c r="CC35" s="175">
        <f>IF($R35=BZ$17,CA35,0)</f>
        <v>0</v>
      </c>
      <c r="CD35" s="173">
        <v>0</v>
      </c>
      <c r="CE35" s="175">
        <f>100*CD35/$AI35</f>
        <v>0</v>
      </c>
      <c r="CF35" s="173">
        <f>IF(CE35&gt;$AI$8,1,0)</f>
        <v>0</v>
      </c>
      <c r="CG35" s="175">
        <f>IF($R35=CD$17,CE35,0)</f>
        <v>0</v>
      </c>
      <c r="CH35" s="173">
        <v>0</v>
      </c>
      <c r="CI35" s="175">
        <f>100*CH35/$AI35</f>
        <v>0</v>
      </c>
      <c r="CJ35" s="173">
        <f>IF(CI35&gt;$AI$8,1,0)</f>
        <v>0</v>
      </c>
      <c r="CK35" s="175">
        <f>IF($R35=CH$17,CI35,0)</f>
        <v>0</v>
      </c>
      <c r="CL35" s="173">
        <v>503</v>
      </c>
      <c r="CM35" s="173">
        <v>0</v>
      </c>
      <c r="CN35" s="176"/>
    </row>
    <row r="36" ht="15.75" customHeight="1">
      <c r="A36" t="s" s="179">
        <v>3522</v>
      </c>
      <c r="B36" t="s" s="180">
        <v>160</v>
      </c>
      <c r="C36" t="s" s="180">
        <v>720</v>
      </c>
      <c r="D36" t="s" s="181">
        <v>162</v>
      </c>
      <c r="E36" t="s" s="188">
        <v>79</v>
      </c>
      <c r="F36" t="s" s="146">
        <v>80</v>
      </c>
      <c r="G36" t="s" s="146">
        <v>366</v>
      </c>
      <c r="H36" t="s" s="146">
        <v>721</v>
      </c>
      <c r="I36" t="s" s="146">
        <v>49</v>
      </c>
      <c r="J36" t="s" s="146">
        <v>56</v>
      </c>
      <c r="K36" t="s" s="183">
        <f>_xlfn.IFS(Q36=0,O36,T36=1,R36,U36=1,AA36,V36=1,AD36)</f>
        <v>27</v>
      </c>
      <c r="L36" s="189">
        <f>_xlfn.IFS(Q36=0,P36,T36=1,S36,U36=1,AB36,V36=1,AE36)</f>
        <v>40.0117461217546</v>
      </c>
      <c r="M36" t="s" s="146">
        <f>IF(O36="Lab","over","under")</f>
        <v>3307</v>
      </c>
      <c r="N36" s="138"/>
      <c r="O36" t="s" s="184">
        <v>27</v>
      </c>
      <c r="P36" s="147">
        <f>AM36</f>
        <v>40.0117461217546</v>
      </c>
      <c r="Q36" s="145">
        <f>T36+U36+V36</f>
        <v>0</v>
      </c>
      <c r="R36" t="s" s="185">
        <v>28</v>
      </c>
      <c r="S36" s="147">
        <f>AS36</f>
        <v>35.3274737737454</v>
      </c>
      <c r="T36" s="138"/>
      <c r="U36" s="138"/>
      <c r="V36" s="138"/>
      <c r="W36" s="138"/>
      <c r="X36" t="s" s="146">
        <f>IF($A36=Y36,"ok","bad")</f>
        <v>2430</v>
      </c>
      <c r="Y36" t="s" s="146">
        <v>3522</v>
      </c>
      <c r="Z36" t="s" s="146">
        <v>720</v>
      </c>
      <c r="AA36" t="s" s="186">
        <v>29</v>
      </c>
      <c r="AB36" s="141">
        <f>100*AC36</f>
        <v>8.878447899999999</v>
      </c>
      <c r="AC36" s="190">
        <v>0.088784479</v>
      </c>
      <c r="AD36" t="s" s="187">
        <v>2365</v>
      </c>
      <c r="AE36" s="141">
        <v>8.4025274</v>
      </c>
      <c r="AF36" s="190">
        <v>0.084025274</v>
      </c>
      <c r="AG36" s="138"/>
      <c r="AH36" s="145">
        <v>74889</v>
      </c>
      <c r="AI36" s="145">
        <v>49378</v>
      </c>
      <c r="AJ36" s="145">
        <v>159</v>
      </c>
      <c r="AK36" s="145">
        <v>2313</v>
      </c>
      <c r="AL36" s="145">
        <v>19757</v>
      </c>
      <c r="AM36" s="148">
        <f>100*AL36/$AI36</f>
        <v>40.0117461217546</v>
      </c>
      <c r="AN36" s="145">
        <f>IF(AM36&gt;$AI$8,1,0)</f>
        <v>0</v>
      </c>
      <c r="AO36" s="148">
        <f>IF($R36=AL$17,AM36,0)</f>
        <v>0</v>
      </c>
      <c r="AP36" s="145">
        <v>17444</v>
      </c>
      <c r="AQ36" s="148">
        <f>100*AP36/$AI36</f>
        <v>35.3274737737454</v>
      </c>
      <c r="AR36" s="145">
        <f>IF(AQ36&gt;$AI$8,1,0)</f>
        <v>0</v>
      </c>
      <c r="AS36" s="148">
        <f>IF($R36=AP$17,AQ36,0)</f>
        <v>35.3274737737454</v>
      </c>
      <c r="AT36" s="145">
        <v>4384</v>
      </c>
      <c r="AU36" s="148">
        <f>100*AT36/$AI36</f>
        <v>8.878447891773661</v>
      </c>
      <c r="AV36" s="145">
        <f>IF(AU36&gt;$AI$8,1,0)</f>
        <v>0</v>
      </c>
      <c r="AW36" s="148">
        <f>IF($R36=AT$17,AU36,0)</f>
        <v>0</v>
      </c>
      <c r="AX36" s="145">
        <v>4149</v>
      </c>
      <c r="AY36" s="148">
        <f>100*AX36/$AI36</f>
        <v>8.402527441370649</v>
      </c>
      <c r="AZ36" s="145">
        <f>IF(AY36&gt;$AI$8,1,0)</f>
        <v>0</v>
      </c>
      <c r="BA36" s="148">
        <f>IF($R36=AX$17,AY36,0)</f>
        <v>0</v>
      </c>
      <c r="BB36" s="145">
        <v>2859</v>
      </c>
      <c r="BC36" s="148">
        <f>100*BB36/$AI36</f>
        <v>5.790027947669</v>
      </c>
      <c r="BD36" s="145">
        <f>IF(BC36&gt;$AI$8,1,0)</f>
        <v>0</v>
      </c>
      <c r="BE36" s="148">
        <f>IF($R36=BB$17,BC36,0)</f>
        <v>0</v>
      </c>
      <c r="BF36" s="145">
        <v>0</v>
      </c>
      <c r="BG36" s="148">
        <f>100*BF36/$AI36</f>
        <v>0</v>
      </c>
      <c r="BH36" s="145">
        <f>IF(BG36&gt;$AI$8,1,0)</f>
        <v>0</v>
      </c>
      <c r="BI36" s="148">
        <f>IF($R36=BF$17,BG36,0)</f>
        <v>0</v>
      </c>
      <c r="BJ36" s="145">
        <v>0</v>
      </c>
      <c r="BK36" s="148">
        <f>100*BJ36/$AI36</f>
        <v>0</v>
      </c>
      <c r="BL36" s="145">
        <f>IF(BK36&gt;$AI$8,1,0)</f>
        <v>0</v>
      </c>
      <c r="BM36" s="148">
        <f>IF($R36=BJ$17,BK36,0)</f>
        <v>0</v>
      </c>
      <c r="BN36" s="145">
        <v>0</v>
      </c>
      <c r="BO36" s="148">
        <f>100*BN36/$AI36</f>
        <v>0</v>
      </c>
      <c r="BP36" s="145">
        <f>IF(BO36&gt;$AI$8,1,0)</f>
        <v>0</v>
      </c>
      <c r="BQ36" s="148">
        <f>IF($R36=BN$17,BO36,0)</f>
        <v>0</v>
      </c>
      <c r="BR36" s="145">
        <v>0</v>
      </c>
      <c r="BS36" s="148">
        <f>100*BR36/$AI36</f>
        <v>0</v>
      </c>
      <c r="BT36" s="145">
        <f>IF(BS36&gt;$AI$8,1,0)</f>
        <v>0</v>
      </c>
      <c r="BU36" s="148">
        <f>IF($R36=BR$17,BS36,0)</f>
        <v>0</v>
      </c>
      <c r="BV36" s="145">
        <v>0</v>
      </c>
      <c r="BW36" s="148">
        <f>100*BV36/$AI36</f>
        <v>0</v>
      </c>
      <c r="BX36" s="145">
        <f>IF(BW36&gt;$AI$8,1,0)</f>
        <v>0</v>
      </c>
      <c r="BY36" s="148">
        <f>IF($R36=BV$17,BW36,0)</f>
        <v>0</v>
      </c>
      <c r="BZ36" s="145">
        <v>0</v>
      </c>
      <c r="CA36" s="148">
        <f>100*BZ36/$AI36</f>
        <v>0</v>
      </c>
      <c r="CB36" s="145">
        <f>IF(CA36&gt;$AI$8,1,0)</f>
        <v>0</v>
      </c>
      <c r="CC36" s="148">
        <f>IF($R36=BZ$17,CA36,0)</f>
        <v>0</v>
      </c>
      <c r="CD36" s="145">
        <v>0</v>
      </c>
      <c r="CE36" s="148">
        <f>100*CD36/$AI36</f>
        <v>0</v>
      </c>
      <c r="CF36" s="145">
        <f>IF(CE36&gt;$AI$8,1,0)</f>
        <v>0</v>
      </c>
      <c r="CG36" s="148">
        <f>IF($R36=CD$17,CE36,0)</f>
        <v>0</v>
      </c>
      <c r="CH36" s="145">
        <v>0</v>
      </c>
      <c r="CI36" s="148">
        <f>100*CH36/$AI36</f>
        <v>0</v>
      </c>
      <c r="CJ36" s="145">
        <f>IF(CI36&gt;$AI$8,1,0)</f>
        <v>0</v>
      </c>
      <c r="CK36" s="148">
        <f>IF($R36=CH$17,CI36,0)</f>
        <v>0</v>
      </c>
      <c r="CL36" s="145">
        <v>0</v>
      </c>
      <c r="CM36" s="145">
        <v>0</v>
      </c>
      <c r="CN36" s="149"/>
    </row>
    <row r="37" ht="15.75" customHeight="1">
      <c r="A37" t="s" s="179">
        <v>3502</v>
      </c>
      <c r="B37" t="s" s="180">
        <v>75</v>
      </c>
      <c r="C37" t="s" s="180">
        <v>3503</v>
      </c>
      <c r="D37" t="s" s="181">
        <v>78</v>
      </c>
      <c r="E37" t="s" s="182">
        <v>79</v>
      </c>
      <c r="F37" t="s" s="130">
        <v>46</v>
      </c>
      <c r="G37" t="s" s="130">
        <v>2458</v>
      </c>
      <c r="H37" t="s" s="130">
        <v>3504</v>
      </c>
      <c r="I37" t="s" s="130">
        <v>64</v>
      </c>
      <c r="J37" t="s" s="130">
        <v>56</v>
      </c>
      <c r="K37" t="s" s="183">
        <f>_xlfn.IFS(Q37=0,O37,T37=1,R37,U37=1,AA37,V37=1,AD37)</f>
        <v>27</v>
      </c>
      <c r="L37" s="189">
        <f>_xlfn.IFS(Q37=0,P37,T37=1,S37,U37=1,AB37,V37=1,AE37)</f>
        <v>39.8367250354946</v>
      </c>
      <c r="M37" t="s" s="130">
        <f>IF(O37="Lab","over","under")</f>
        <v>3307</v>
      </c>
      <c r="N37" s="169"/>
      <c r="O37" t="s" s="184">
        <v>27</v>
      </c>
      <c r="P37" s="131">
        <f>AM37</f>
        <v>39.8367250354946</v>
      </c>
      <c r="Q37" s="173">
        <f>T37+U37+V37</f>
        <v>0</v>
      </c>
      <c r="R37" t="s" s="185">
        <v>28</v>
      </c>
      <c r="S37" s="131">
        <f>AS37</f>
        <v>23.2292159646632</v>
      </c>
      <c r="T37" s="169"/>
      <c r="U37" s="169"/>
      <c r="V37" s="169"/>
      <c r="W37" s="169"/>
      <c r="X37" t="s" s="130">
        <f>IF($A37=Y37,"ok","bad")</f>
        <v>2430</v>
      </c>
      <c r="Y37" t="s" s="130">
        <v>3502</v>
      </c>
      <c r="Z37" t="s" s="130">
        <v>3503</v>
      </c>
      <c r="AA37" t="s" s="186">
        <v>2365</v>
      </c>
      <c r="AB37" s="125">
        <f>100*AC37</f>
        <v>20.1293579</v>
      </c>
      <c r="AC37" s="191">
        <v>0.201293579</v>
      </c>
      <c r="AD37" t="s" s="187">
        <v>31</v>
      </c>
      <c r="AE37" s="125">
        <v>8.9663196</v>
      </c>
      <c r="AF37" s="191">
        <v>0.089663196</v>
      </c>
      <c r="AG37" s="169"/>
      <c r="AH37" s="173">
        <v>75987</v>
      </c>
      <c r="AI37" s="173">
        <v>50712</v>
      </c>
      <c r="AJ37" s="173">
        <v>257</v>
      </c>
      <c r="AK37" s="173">
        <v>8422</v>
      </c>
      <c r="AL37" s="173">
        <v>20202</v>
      </c>
      <c r="AM37" s="175">
        <f>100*AL37/$AI37</f>
        <v>39.8367250354946</v>
      </c>
      <c r="AN37" s="173">
        <f>IF(AM37&gt;$AI$8,1,0)</f>
        <v>0</v>
      </c>
      <c r="AO37" s="175">
        <f>IF($R37=AL$17,AM37,0)</f>
        <v>0</v>
      </c>
      <c r="AP37" s="173">
        <v>11780</v>
      </c>
      <c r="AQ37" s="175">
        <f>100*AP37/$AI37</f>
        <v>23.2292159646632</v>
      </c>
      <c r="AR37" s="173">
        <f>IF(AQ37&gt;$AI$8,1,0)</f>
        <v>0</v>
      </c>
      <c r="AS37" s="175">
        <f>IF($R37=AP$17,AQ37,0)</f>
        <v>23.2292159646632</v>
      </c>
      <c r="AT37" s="173">
        <v>3975</v>
      </c>
      <c r="AU37" s="175">
        <f>100*AT37/$AI37</f>
        <v>7.83838144817795</v>
      </c>
      <c r="AV37" s="173">
        <f>IF(AU37&gt;$AI$8,1,0)</f>
        <v>0</v>
      </c>
      <c r="AW37" s="175">
        <f>IF($R37=AT$17,AU37,0)</f>
        <v>0</v>
      </c>
      <c r="AX37" s="173">
        <v>10208</v>
      </c>
      <c r="AY37" s="175">
        <f>100*AX37/$AI37</f>
        <v>20.1293579428932</v>
      </c>
      <c r="AZ37" s="173">
        <f>IF(AY37&gt;$AI$8,1,0)</f>
        <v>0</v>
      </c>
      <c r="BA37" s="175">
        <f>IF($R37=AX$17,AY37,0)</f>
        <v>0</v>
      </c>
      <c r="BB37" s="173">
        <v>4547</v>
      </c>
      <c r="BC37" s="175">
        <f>100*BB37/$AI37</f>
        <v>8.9663196087711</v>
      </c>
      <c r="BD37" s="173">
        <f>IF(BC37&gt;$AI$8,1,0)</f>
        <v>0</v>
      </c>
      <c r="BE37" s="175">
        <f>IF($R37=BB$17,BC37,0)</f>
        <v>0</v>
      </c>
      <c r="BF37" s="173">
        <v>0</v>
      </c>
      <c r="BG37" s="175">
        <f>100*BF37/$AI37</f>
        <v>0</v>
      </c>
      <c r="BH37" s="173">
        <f>IF(BG37&gt;$AI$8,1,0)</f>
        <v>0</v>
      </c>
      <c r="BI37" s="175">
        <f>IF($R37=BF$17,BG37,0)</f>
        <v>0</v>
      </c>
      <c r="BJ37" s="173">
        <v>0</v>
      </c>
      <c r="BK37" s="175">
        <f>100*BJ37/$AI37</f>
        <v>0</v>
      </c>
      <c r="BL37" s="173">
        <f>IF(BK37&gt;$AI$8,1,0)</f>
        <v>0</v>
      </c>
      <c r="BM37" s="175">
        <f>IF($R37=BJ$17,BK37,0)</f>
        <v>0</v>
      </c>
      <c r="BN37" s="173">
        <v>0</v>
      </c>
      <c r="BO37" s="175">
        <f>100*BN37/$AI37</f>
        <v>0</v>
      </c>
      <c r="BP37" s="173">
        <f>IF(BO37&gt;$AI$8,1,0)</f>
        <v>0</v>
      </c>
      <c r="BQ37" s="175">
        <f>IF($R37=BN$17,BO37,0)</f>
        <v>0</v>
      </c>
      <c r="BR37" s="173">
        <v>0</v>
      </c>
      <c r="BS37" s="175">
        <f>100*BR37/$AI37</f>
        <v>0</v>
      </c>
      <c r="BT37" s="173">
        <f>IF(BS37&gt;$AI$8,1,0)</f>
        <v>0</v>
      </c>
      <c r="BU37" s="175">
        <f>IF($R37=BR$17,BS37,0)</f>
        <v>0</v>
      </c>
      <c r="BV37" s="173">
        <v>0</v>
      </c>
      <c r="BW37" s="175">
        <f>100*BV37/$AI37</f>
        <v>0</v>
      </c>
      <c r="BX37" s="173">
        <f>IF(BW37&gt;$AI$8,1,0)</f>
        <v>0</v>
      </c>
      <c r="BY37" s="175">
        <f>IF($R37=BV$17,BW37,0)</f>
        <v>0</v>
      </c>
      <c r="BZ37" s="173">
        <v>0</v>
      </c>
      <c r="CA37" s="175">
        <f>100*BZ37/$AI37</f>
        <v>0</v>
      </c>
      <c r="CB37" s="173">
        <f>IF(CA37&gt;$AI$8,1,0)</f>
        <v>0</v>
      </c>
      <c r="CC37" s="175">
        <f>IF($R37=BZ$17,CA37,0)</f>
        <v>0</v>
      </c>
      <c r="CD37" s="173">
        <v>0</v>
      </c>
      <c r="CE37" s="175">
        <f>100*CD37/$AI37</f>
        <v>0</v>
      </c>
      <c r="CF37" s="173">
        <f>IF(CE37&gt;$AI$8,1,0)</f>
        <v>0</v>
      </c>
      <c r="CG37" s="175">
        <f>IF($R37=CD$17,CE37,0)</f>
        <v>0</v>
      </c>
      <c r="CH37" s="173">
        <v>0</v>
      </c>
      <c r="CI37" s="175">
        <f>100*CH37/$AI37</f>
        <v>0</v>
      </c>
      <c r="CJ37" s="173">
        <f>IF(CI37&gt;$AI$8,1,0)</f>
        <v>0</v>
      </c>
      <c r="CK37" s="175">
        <f>IF($R37=CH$17,CI37,0)</f>
        <v>0</v>
      </c>
      <c r="CL37" s="173">
        <v>200</v>
      </c>
      <c r="CM37" s="173">
        <v>0</v>
      </c>
      <c r="CN37" s="176"/>
    </row>
    <row r="38" ht="31.95" customHeight="1">
      <c r="A38" t="s" s="179">
        <v>3485</v>
      </c>
      <c r="B38" t="s" s="180">
        <v>75</v>
      </c>
      <c r="C38" t="s" s="180">
        <v>1781</v>
      </c>
      <c r="D38" t="s" s="181">
        <v>78</v>
      </c>
      <c r="E38" t="s" s="188">
        <v>79</v>
      </c>
      <c r="F38" t="s" s="146">
        <v>46</v>
      </c>
      <c r="G38" t="s" s="146">
        <v>447</v>
      </c>
      <c r="H38" t="s" s="146">
        <v>1782</v>
      </c>
      <c r="I38" t="s" s="146">
        <v>64</v>
      </c>
      <c r="J38" t="s" s="146">
        <v>56</v>
      </c>
      <c r="K38" t="s" s="183">
        <f>_xlfn.IFS(Q38=0,O38,T38=1,R38,U38=1,AA38,V38=1,AD38)</f>
        <v>27</v>
      </c>
      <c r="L38" s="189">
        <f>_xlfn.IFS(Q38=0,P38,T38=1,S38,U38=1,AB38,V38=1,AE38)</f>
        <v>39.7645271553361</v>
      </c>
      <c r="M38" t="s" s="146">
        <f>IF(O38="Lab","over","under")</f>
        <v>3307</v>
      </c>
      <c r="N38" s="138"/>
      <c r="O38" t="s" s="184">
        <v>27</v>
      </c>
      <c r="P38" s="147">
        <f>AM38</f>
        <v>39.7645271553361</v>
      </c>
      <c r="Q38" s="145">
        <f>T38+U38+V38</f>
        <v>0</v>
      </c>
      <c r="R38" t="s" s="185">
        <v>29</v>
      </c>
      <c r="S38" s="147">
        <f>AW38</f>
        <v>35.3848921582346</v>
      </c>
      <c r="T38" s="138"/>
      <c r="U38" s="138"/>
      <c r="V38" s="138"/>
      <c r="W38" s="138"/>
      <c r="X38" t="s" s="146">
        <f>IF($A38=Y38,"ok","bad")</f>
        <v>2430</v>
      </c>
      <c r="Y38" t="s" s="146">
        <v>3485</v>
      </c>
      <c r="Z38" t="s" s="146">
        <v>1781</v>
      </c>
      <c r="AA38" t="s" s="186">
        <v>2365</v>
      </c>
      <c r="AB38" s="141">
        <f>100*AC38</f>
        <v>11.4258301</v>
      </c>
      <c r="AC38" s="190">
        <v>0.114258301</v>
      </c>
      <c r="AD38" t="s" s="187">
        <v>28</v>
      </c>
      <c r="AE38" s="141">
        <v>9.2749915</v>
      </c>
      <c r="AF38" s="190">
        <v>0.092749915</v>
      </c>
      <c r="AG38" s="138"/>
      <c r="AH38" s="145">
        <v>71871</v>
      </c>
      <c r="AI38" s="145">
        <v>50027</v>
      </c>
      <c r="AJ38" s="145">
        <v>151</v>
      </c>
      <c r="AK38" s="145">
        <v>2191</v>
      </c>
      <c r="AL38" s="145">
        <v>19893</v>
      </c>
      <c r="AM38" s="148">
        <f>100*AL38/$AI38</f>
        <v>39.7645271553361</v>
      </c>
      <c r="AN38" s="145">
        <f>IF(AM38&gt;$AI$8,1,0)</f>
        <v>0</v>
      </c>
      <c r="AO38" s="148">
        <f>IF($R38=AL$17,AM38,0)</f>
        <v>0</v>
      </c>
      <c r="AP38" s="145">
        <v>4640</v>
      </c>
      <c r="AQ38" s="148">
        <f>100*AP38/$AI38</f>
        <v>9.27499150458752</v>
      </c>
      <c r="AR38" s="145">
        <f>IF(AQ38&gt;$AI$8,1,0)</f>
        <v>0</v>
      </c>
      <c r="AS38" s="148">
        <f>IF($R38=AP$17,AQ38,0)</f>
        <v>0</v>
      </c>
      <c r="AT38" s="145">
        <v>17702</v>
      </c>
      <c r="AU38" s="148">
        <f>100*AT38/$AI38</f>
        <v>35.3848921582346</v>
      </c>
      <c r="AV38" s="145">
        <f>IF(AU38&gt;$AI$8,1,0)</f>
        <v>0</v>
      </c>
      <c r="AW38" s="148">
        <f>IF($R38=AT$17,AU38,0)</f>
        <v>35.3848921582346</v>
      </c>
      <c r="AX38" s="145">
        <v>5716</v>
      </c>
      <c r="AY38" s="148">
        <f>100*AX38/$AI38</f>
        <v>11.425830051772</v>
      </c>
      <c r="AZ38" s="145">
        <f>IF(AY38&gt;$AI$8,1,0)</f>
        <v>0</v>
      </c>
      <c r="BA38" s="148">
        <f>IF($R38=AX$17,AY38,0)</f>
        <v>0</v>
      </c>
      <c r="BB38" s="145">
        <v>1893</v>
      </c>
      <c r="BC38" s="148">
        <f>100*BB38/$AI38</f>
        <v>3.78395666340176</v>
      </c>
      <c r="BD38" s="145">
        <f>IF(BC38&gt;$AI$8,1,0)</f>
        <v>0</v>
      </c>
      <c r="BE38" s="148">
        <f>IF($R38=BB$17,BC38,0)</f>
        <v>0</v>
      </c>
      <c r="BF38" s="145">
        <v>0</v>
      </c>
      <c r="BG38" s="148">
        <f>100*BF38/$AI38</f>
        <v>0</v>
      </c>
      <c r="BH38" s="145">
        <f>IF(BG38&gt;$AI$8,1,0)</f>
        <v>0</v>
      </c>
      <c r="BI38" s="148">
        <f>IF($R38=BF$17,BG38,0)</f>
        <v>0</v>
      </c>
      <c r="BJ38" s="145">
        <v>0</v>
      </c>
      <c r="BK38" s="148">
        <f>100*BJ38/$AI38</f>
        <v>0</v>
      </c>
      <c r="BL38" s="145">
        <f>IF(BK38&gt;$AI$8,1,0)</f>
        <v>0</v>
      </c>
      <c r="BM38" s="148">
        <f>IF($R38=BJ$17,BK38,0)</f>
        <v>0</v>
      </c>
      <c r="BN38" s="145">
        <v>0</v>
      </c>
      <c r="BO38" s="148">
        <f>100*BN38/$AI38</f>
        <v>0</v>
      </c>
      <c r="BP38" s="145">
        <f>IF(BO38&gt;$AI$8,1,0)</f>
        <v>0</v>
      </c>
      <c r="BQ38" s="148">
        <f>IF($R38=BN$17,BO38,0)</f>
        <v>0</v>
      </c>
      <c r="BR38" s="145">
        <v>0</v>
      </c>
      <c r="BS38" s="148">
        <f>100*BR38/$AI38</f>
        <v>0</v>
      </c>
      <c r="BT38" s="145">
        <f>IF(BS38&gt;$AI$8,1,0)</f>
        <v>0</v>
      </c>
      <c r="BU38" s="148">
        <f>IF($R38=BR$17,BS38,0)</f>
        <v>0</v>
      </c>
      <c r="BV38" s="145">
        <v>0</v>
      </c>
      <c r="BW38" s="148">
        <f>100*BV38/$AI38</f>
        <v>0</v>
      </c>
      <c r="BX38" s="145">
        <f>IF(BW38&gt;$AI$8,1,0)</f>
        <v>0</v>
      </c>
      <c r="BY38" s="148">
        <f>IF($R38=BV$17,BW38,0)</f>
        <v>0</v>
      </c>
      <c r="BZ38" s="145">
        <v>0</v>
      </c>
      <c r="CA38" s="148">
        <f>100*BZ38/$AI38</f>
        <v>0</v>
      </c>
      <c r="CB38" s="145">
        <f>IF(CA38&gt;$AI$8,1,0)</f>
        <v>0</v>
      </c>
      <c r="CC38" s="148">
        <f>IF($R38=BZ$17,CA38,0)</f>
        <v>0</v>
      </c>
      <c r="CD38" s="145">
        <v>0</v>
      </c>
      <c r="CE38" s="148">
        <f>100*CD38/$AI38</f>
        <v>0</v>
      </c>
      <c r="CF38" s="145">
        <f>IF(CE38&gt;$AI$8,1,0)</f>
        <v>0</v>
      </c>
      <c r="CG38" s="148">
        <f>IF($R38=CD$17,CE38,0)</f>
        <v>0</v>
      </c>
      <c r="CH38" s="145">
        <v>0</v>
      </c>
      <c r="CI38" s="148">
        <f>100*CH38/$AI38</f>
        <v>0</v>
      </c>
      <c r="CJ38" s="145">
        <f>IF(CI38&gt;$AI$8,1,0)</f>
        <v>0</v>
      </c>
      <c r="CK38" s="148">
        <f>IF($R38=CH$17,CI38,0)</f>
        <v>0</v>
      </c>
      <c r="CL38" s="145">
        <v>0</v>
      </c>
      <c r="CM38" s="145">
        <v>0</v>
      </c>
      <c r="CN38" s="149"/>
    </row>
    <row r="39" ht="19.95" customHeight="1">
      <c r="A39" t="s" s="179">
        <v>3515</v>
      </c>
      <c r="B39" t="s" s="180">
        <v>166</v>
      </c>
      <c r="C39" t="s" s="180">
        <v>3516</v>
      </c>
      <c r="D39" t="s" s="181">
        <v>169</v>
      </c>
      <c r="E39" t="s" s="182">
        <v>79</v>
      </c>
      <c r="F39" t="s" s="130">
        <v>46</v>
      </c>
      <c r="G39" t="s" s="130">
        <v>906</v>
      </c>
      <c r="H39" t="s" s="130">
        <v>907</v>
      </c>
      <c r="I39" t="s" s="130">
        <v>49</v>
      </c>
      <c r="J39" t="s" s="130">
        <v>56</v>
      </c>
      <c r="K39" t="s" s="183">
        <f>_xlfn.IFS(Q39=0,O39,T39=1,R39,U39=1,AA39,V39=1,AD39)</f>
        <v>27</v>
      </c>
      <c r="L39" s="189">
        <f>_xlfn.IFS(Q39=0,P39,T39=1,S39,U39=1,AB39,V39=1,AE39)</f>
        <v>39.4133067988289</v>
      </c>
      <c r="M39" t="s" s="130">
        <f>IF(O39="Lab","over","under")</f>
        <v>3307</v>
      </c>
      <c r="N39" s="169"/>
      <c r="O39" t="s" s="184">
        <v>27</v>
      </c>
      <c r="P39" s="131">
        <f>AM39</f>
        <v>39.4133067988289</v>
      </c>
      <c r="Q39" s="173">
        <f>T39+U39+V39</f>
        <v>0</v>
      </c>
      <c r="R39" t="s" s="185">
        <v>28</v>
      </c>
      <c r="S39" s="131">
        <f>AS39</f>
        <v>30.1402629212193</v>
      </c>
      <c r="T39" s="169"/>
      <c r="U39" s="169"/>
      <c r="V39" s="169"/>
      <c r="W39" s="169"/>
      <c r="X39" t="s" s="130">
        <f>IF($A39=Y39,"ok","bad")</f>
        <v>2430</v>
      </c>
      <c r="Y39" t="s" s="130">
        <v>3515</v>
      </c>
      <c r="Z39" t="s" s="130">
        <v>3516</v>
      </c>
      <c r="AA39" t="s" s="186">
        <v>2365</v>
      </c>
      <c r="AB39" s="125">
        <f>100*AC39</f>
        <v>13.9459232</v>
      </c>
      <c r="AC39" s="191">
        <v>0.139459232</v>
      </c>
      <c r="AD39" t="s" s="187">
        <v>31</v>
      </c>
      <c r="AE39" s="125">
        <v>8.666449800000001</v>
      </c>
      <c r="AF39" s="191">
        <v>0.08666449800000001</v>
      </c>
      <c r="AG39" s="169"/>
      <c r="AH39" s="173">
        <v>74314</v>
      </c>
      <c r="AI39" s="173">
        <v>52259</v>
      </c>
      <c r="AJ39" s="173">
        <v>171</v>
      </c>
      <c r="AK39" s="173">
        <v>4846</v>
      </c>
      <c r="AL39" s="173">
        <v>20597</v>
      </c>
      <c r="AM39" s="175">
        <f>100*AL39/$AI39</f>
        <v>39.4133067988289</v>
      </c>
      <c r="AN39" s="173">
        <f>IF(AM39&gt;$AI$8,1,0)</f>
        <v>0</v>
      </c>
      <c r="AO39" s="175">
        <f>IF($R39=AL$17,AM39,0)</f>
        <v>0</v>
      </c>
      <c r="AP39" s="173">
        <v>15751</v>
      </c>
      <c r="AQ39" s="175">
        <f>100*AP39/$AI39</f>
        <v>30.1402629212193</v>
      </c>
      <c r="AR39" s="173">
        <f>IF(AQ39&gt;$AI$8,1,0)</f>
        <v>0</v>
      </c>
      <c r="AS39" s="175">
        <f>IF($R39=AP$17,AQ39,0)</f>
        <v>30.1402629212193</v>
      </c>
      <c r="AT39" s="173">
        <v>3351</v>
      </c>
      <c r="AU39" s="175">
        <f>100*AT39/$AI39</f>
        <v>6.41229261945311</v>
      </c>
      <c r="AV39" s="173">
        <f>IF(AU39&gt;$AI$8,1,0)</f>
        <v>0</v>
      </c>
      <c r="AW39" s="175">
        <f>IF($R39=AT$17,AU39,0)</f>
        <v>0</v>
      </c>
      <c r="AX39" s="173">
        <v>7288</v>
      </c>
      <c r="AY39" s="175">
        <f>100*AX39/$AI39</f>
        <v>13.9459231902639</v>
      </c>
      <c r="AZ39" s="173">
        <f>IF(AY39&gt;$AI$8,1,0)</f>
        <v>0</v>
      </c>
      <c r="BA39" s="175">
        <f>IF($R39=AX$17,AY39,0)</f>
        <v>0</v>
      </c>
      <c r="BB39" s="173">
        <v>4529</v>
      </c>
      <c r="BC39" s="175">
        <f>100*BB39/$AI39</f>
        <v>8.666449798120899</v>
      </c>
      <c r="BD39" s="173">
        <f>IF(BC39&gt;$AI$8,1,0)</f>
        <v>0</v>
      </c>
      <c r="BE39" s="175">
        <f>IF($R39=BB$17,BC39,0)</f>
        <v>0</v>
      </c>
      <c r="BF39" s="173">
        <v>0</v>
      </c>
      <c r="BG39" s="175">
        <f>100*BF39/$AI39</f>
        <v>0</v>
      </c>
      <c r="BH39" s="173">
        <f>IF(BG39&gt;$AI$8,1,0)</f>
        <v>0</v>
      </c>
      <c r="BI39" s="175">
        <f>IF($R39=BF$17,BG39,0)</f>
        <v>0</v>
      </c>
      <c r="BJ39" s="173">
        <v>0</v>
      </c>
      <c r="BK39" s="175">
        <f>100*BJ39/$AI39</f>
        <v>0</v>
      </c>
      <c r="BL39" s="173">
        <f>IF(BK39&gt;$AI$8,1,0)</f>
        <v>0</v>
      </c>
      <c r="BM39" s="175">
        <f>IF($R39=BJ$17,BK39,0)</f>
        <v>0</v>
      </c>
      <c r="BN39" s="173">
        <v>0</v>
      </c>
      <c r="BO39" s="175">
        <f>100*BN39/$AI39</f>
        <v>0</v>
      </c>
      <c r="BP39" s="173">
        <f>IF(BO39&gt;$AI$8,1,0)</f>
        <v>0</v>
      </c>
      <c r="BQ39" s="175">
        <f>IF($R39=BN$17,BO39,0)</f>
        <v>0</v>
      </c>
      <c r="BR39" s="173">
        <v>0</v>
      </c>
      <c r="BS39" s="175">
        <f>100*BR39/$AI39</f>
        <v>0</v>
      </c>
      <c r="BT39" s="173">
        <f>IF(BS39&gt;$AI$8,1,0)</f>
        <v>0</v>
      </c>
      <c r="BU39" s="175">
        <f>IF($R39=BR$17,BS39,0)</f>
        <v>0</v>
      </c>
      <c r="BV39" s="173">
        <v>0</v>
      </c>
      <c r="BW39" s="175">
        <f>100*BV39/$AI39</f>
        <v>0</v>
      </c>
      <c r="BX39" s="173">
        <f>IF(BW39&gt;$AI$8,1,0)</f>
        <v>0</v>
      </c>
      <c r="BY39" s="175">
        <f>IF($R39=BV$17,BW39,0)</f>
        <v>0</v>
      </c>
      <c r="BZ39" s="173">
        <v>0</v>
      </c>
      <c r="CA39" s="175">
        <f>100*BZ39/$AI39</f>
        <v>0</v>
      </c>
      <c r="CB39" s="173">
        <f>IF(CA39&gt;$AI$8,1,0)</f>
        <v>0</v>
      </c>
      <c r="CC39" s="175">
        <f>IF($R39=BZ$17,CA39,0)</f>
        <v>0</v>
      </c>
      <c r="CD39" s="173">
        <v>0</v>
      </c>
      <c r="CE39" s="175">
        <f>100*CD39/$AI39</f>
        <v>0</v>
      </c>
      <c r="CF39" s="173">
        <f>IF(CE39&gt;$AI$8,1,0)</f>
        <v>0</v>
      </c>
      <c r="CG39" s="175">
        <f>IF($R39=CD$17,CE39,0)</f>
        <v>0</v>
      </c>
      <c r="CH39" s="173">
        <v>0</v>
      </c>
      <c r="CI39" s="175">
        <f>100*CH39/$AI39</f>
        <v>0</v>
      </c>
      <c r="CJ39" s="173">
        <f>IF(CI39&gt;$AI$8,1,0)</f>
        <v>0</v>
      </c>
      <c r="CK39" s="175">
        <f>IF($R39=CH$17,CI39,0)</f>
        <v>0</v>
      </c>
      <c r="CL39" s="173">
        <v>972</v>
      </c>
      <c r="CM39" s="173">
        <v>0</v>
      </c>
      <c r="CN39" s="176"/>
    </row>
    <row r="40" ht="15.75" customHeight="1">
      <c r="A40" t="s" s="179">
        <v>3422</v>
      </c>
      <c r="B40" t="s" s="180">
        <v>166</v>
      </c>
      <c r="C40" t="s" s="180">
        <v>2087</v>
      </c>
      <c r="D40" t="s" s="181">
        <v>169</v>
      </c>
      <c r="E40" t="s" s="188">
        <v>79</v>
      </c>
      <c r="F40" t="s" s="146">
        <v>46</v>
      </c>
      <c r="G40" t="s" s="146">
        <v>555</v>
      </c>
      <c r="H40" t="s" s="146">
        <v>2088</v>
      </c>
      <c r="I40" t="s" s="146">
        <v>49</v>
      </c>
      <c r="J40" t="s" s="146">
        <v>56</v>
      </c>
      <c r="K40" t="s" s="183">
        <f>_xlfn.IFS(Q40=0,O40,T40=1,R40,U40=1,AA40,V40=1,AD40)</f>
        <v>27</v>
      </c>
      <c r="L40" s="189">
        <f>_xlfn.IFS(Q40=0,P40,T40=1,S40,U40=1,AB40,V40=1,AE40)</f>
        <v>39.2473442175231</v>
      </c>
      <c r="M40" t="s" s="146">
        <f>IF(O40="Lab","over","under")</f>
        <v>3307</v>
      </c>
      <c r="N40" s="138"/>
      <c r="O40" t="s" s="184">
        <v>27</v>
      </c>
      <c r="P40" s="147">
        <f>AM40</f>
        <v>39.2473442175231</v>
      </c>
      <c r="Q40" s="145">
        <f>T40+U40+V40</f>
        <v>0</v>
      </c>
      <c r="R40" t="s" s="185">
        <v>28</v>
      </c>
      <c r="S40" s="147">
        <f>AS40</f>
        <v>24.0857883005</v>
      </c>
      <c r="T40" s="138"/>
      <c r="U40" s="138"/>
      <c r="V40" s="138"/>
      <c r="W40" s="138"/>
      <c r="X40" t="s" s="146">
        <f>IF($A40=Y40,"ok","bad")</f>
        <v>2430</v>
      </c>
      <c r="Y40" t="s" s="146">
        <v>3422</v>
      </c>
      <c r="Z40" t="s" s="146">
        <v>2087</v>
      </c>
      <c r="AA40" t="s" s="186">
        <v>2365</v>
      </c>
      <c r="AB40" s="141">
        <f>100*AC40</f>
        <v>17.9990762</v>
      </c>
      <c r="AC40" s="190">
        <v>0.179990762</v>
      </c>
      <c r="AD40" t="s" s="187">
        <v>29</v>
      </c>
      <c r="AE40" s="141">
        <v>10.8018555</v>
      </c>
      <c r="AF40" s="190">
        <v>0.108018555</v>
      </c>
      <c r="AG40" s="138"/>
      <c r="AH40" s="145">
        <v>78468</v>
      </c>
      <c r="AI40" s="145">
        <v>49797</v>
      </c>
      <c r="AJ40" s="145">
        <v>169</v>
      </c>
      <c r="AK40" s="145">
        <v>7550</v>
      </c>
      <c r="AL40" s="145">
        <v>19544</v>
      </c>
      <c r="AM40" s="148">
        <f>100*AL40/$AI40</f>
        <v>39.2473442175231</v>
      </c>
      <c r="AN40" s="145">
        <f>IF(AM40&gt;$AI$8,1,0)</f>
        <v>0</v>
      </c>
      <c r="AO40" s="148">
        <f>IF($R40=AL$17,AM40,0)</f>
        <v>0</v>
      </c>
      <c r="AP40" s="145">
        <v>11994</v>
      </c>
      <c r="AQ40" s="148">
        <f>100*AP40/$AI40</f>
        <v>24.0857883005</v>
      </c>
      <c r="AR40" s="145">
        <f>IF(AQ40&gt;$AI$8,1,0)</f>
        <v>0</v>
      </c>
      <c r="AS40" s="148">
        <f>IF($R40=AP$17,AQ40,0)</f>
        <v>24.0857883005</v>
      </c>
      <c r="AT40" s="145">
        <v>5379</v>
      </c>
      <c r="AU40" s="148">
        <f>100*AT40/$AI40</f>
        <v>10.8018555334659</v>
      </c>
      <c r="AV40" s="145">
        <f>IF(AU40&gt;$AI$8,1,0)</f>
        <v>0</v>
      </c>
      <c r="AW40" s="148">
        <f>IF($R40=AT$17,AU40,0)</f>
        <v>0</v>
      </c>
      <c r="AX40" s="145">
        <v>8963</v>
      </c>
      <c r="AY40" s="148">
        <f>100*AX40/$AI40</f>
        <v>17.9990762495733</v>
      </c>
      <c r="AZ40" s="145">
        <f>IF(AY40&gt;$AI$8,1,0)</f>
        <v>0</v>
      </c>
      <c r="BA40" s="148">
        <f>IF($R40=AX$17,AY40,0)</f>
        <v>0</v>
      </c>
      <c r="BB40" s="145">
        <v>2986</v>
      </c>
      <c r="BC40" s="148">
        <f>100*BB40/$AI40</f>
        <v>5.9963451613551</v>
      </c>
      <c r="BD40" s="145">
        <f>IF(BC40&gt;$AI$8,1,0)</f>
        <v>0</v>
      </c>
      <c r="BE40" s="148">
        <f>IF($R40=BB$17,BC40,0)</f>
        <v>0</v>
      </c>
      <c r="BF40" s="145">
        <v>0</v>
      </c>
      <c r="BG40" s="148">
        <f>100*BF40/$AI40</f>
        <v>0</v>
      </c>
      <c r="BH40" s="145">
        <f>IF(BG40&gt;$AI$8,1,0)</f>
        <v>0</v>
      </c>
      <c r="BI40" s="148">
        <f>IF($R40=BF$17,BG40,0)</f>
        <v>0</v>
      </c>
      <c r="BJ40" s="145">
        <v>0</v>
      </c>
      <c r="BK40" s="148">
        <f>100*BJ40/$AI40</f>
        <v>0</v>
      </c>
      <c r="BL40" s="145">
        <f>IF(BK40&gt;$AI$8,1,0)</f>
        <v>0</v>
      </c>
      <c r="BM40" s="148">
        <f>IF($R40=BJ$17,BK40,0)</f>
        <v>0</v>
      </c>
      <c r="BN40" s="145">
        <v>0</v>
      </c>
      <c r="BO40" s="148">
        <f>100*BN40/$AI40</f>
        <v>0</v>
      </c>
      <c r="BP40" s="145">
        <f>IF(BO40&gt;$AI$8,1,0)</f>
        <v>0</v>
      </c>
      <c r="BQ40" s="148">
        <f>IF($R40=BN$17,BO40,0)</f>
        <v>0</v>
      </c>
      <c r="BR40" s="145">
        <v>0</v>
      </c>
      <c r="BS40" s="148">
        <f>100*BR40/$AI40</f>
        <v>0</v>
      </c>
      <c r="BT40" s="145">
        <f>IF(BS40&gt;$AI$8,1,0)</f>
        <v>0</v>
      </c>
      <c r="BU40" s="148">
        <f>IF($R40=BR$17,BS40,0)</f>
        <v>0</v>
      </c>
      <c r="BV40" s="145">
        <v>0</v>
      </c>
      <c r="BW40" s="148">
        <f>100*BV40/$AI40</f>
        <v>0</v>
      </c>
      <c r="BX40" s="145">
        <f>IF(BW40&gt;$AI$8,1,0)</f>
        <v>0</v>
      </c>
      <c r="BY40" s="148">
        <f>IF($R40=BV$17,BW40,0)</f>
        <v>0</v>
      </c>
      <c r="BZ40" s="145">
        <v>0</v>
      </c>
      <c r="CA40" s="148">
        <f>100*BZ40/$AI40</f>
        <v>0</v>
      </c>
      <c r="CB40" s="145">
        <f>IF(CA40&gt;$AI$8,1,0)</f>
        <v>0</v>
      </c>
      <c r="CC40" s="148">
        <f>IF($R40=BZ$17,CA40,0)</f>
        <v>0</v>
      </c>
      <c r="CD40" s="145">
        <v>0</v>
      </c>
      <c r="CE40" s="148">
        <f>100*CD40/$AI40</f>
        <v>0</v>
      </c>
      <c r="CF40" s="145">
        <f>IF(CE40&gt;$AI$8,1,0)</f>
        <v>0</v>
      </c>
      <c r="CG40" s="148">
        <f>IF($R40=CD$17,CE40,0)</f>
        <v>0</v>
      </c>
      <c r="CH40" s="145">
        <v>0</v>
      </c>
      <c r="CI40" s="148">
        <f>100*CH40/$AI40</f>
        <v>0</v>
      </c>
      <c r="CJ40" s="145">
        <f>IF(CI40&gt;$AI$8,1,0)</f>
        <v>0</v>
      </c>
      <c r="CK40" s="148">
        <f>IF($R40=CH$17,CI40,0)</f>
        <v>0</v>
      </c>
      <c r="CL40" s="145">
        <v>0</v>
      </c>
      <c r="CM40" s="145">
        <v>0</v>
      </c>
      <c r="CN40" s="149"/>
    </row>
    <row r="41" ht="19.95" customHeight="1">
      <c r="A41" t="s" s="179">
        <v>3652</v>
      </c>
      <c r="B41" t="s" s="180">
        <v>101</v>
      </c>
      <c r="C41" t="s" s="180">
        <v>1483</v>
      </c>
      <c r="D41" t="s" s="181">
        <v>104</v>
      </c>
      <c r="E41" t="s" s="182">
        <v>79</v>
      </c>
      <c r="F41" t="s" s="130">
        <v>46</v>
      </c>
      <c r="G41" t="s" s="130">
        <v>472</v>
      </c>
      <c r="H41" t="s" s="130">
        <v>1484</v>
      </c>
      <c r="I41" t="s" s="130">
        <v>49</v>
      </c>
      <c r="J41" t="s" s="130">
        <v>56</v>
      </c>
      <c r="K41" t="s" s="183">
        <f>_xlfn.IFS(Q41=0,O41,T41=1,R41,U41=1,AA41,V41=1,AD41)</f>
        <v>27</v>
      </c>
      <c r="L41" s="189">
        <f>_xlfn.IFS(Q41=0,P41,T41=1,S41,U41=1,AB41,V41=1,AE41)</f>
        <v>39.2225817916534</v>
      </c>
      <c r="M41" t="s" s="130">
        <f>IF(O41="Lab","over","under")</f>
        <v>3307</v>
      </c>
      <c r="N41" s="169"/>
      <c r="O41" t="s" s="184">
        <v>27</v>
      </c>
      <c r="P41" s="131">
        <f>AM41</f>
        <v>39.2225817916534</v>
      </c>
      <c r="Q41" s="173">
        <f>T41+U41+V41</f>
        <v>0</v>
      </c>
      <c r="R41" t="s" s="185">
        <v>28</v>
      </c>
      <c r="S41" s="131">
        <f>AS41</f>
        <v>32.5408256794927</v>
      </c>
      <c r="T41" s="169"/>
      <c r="U41" s="169"/>
      <c r="V41" s="169"/>
      <c r="W41" s="169"/>
      <c r="X41" t="s" s="130">
        <f>IF($A41=Y41,"ok","bad")</f>
        <v>2430</v>
      </c>
      <c r="Y41" t="s" s="130">
        <v>3652</v>
      </c>
      <c r="Z41" t="s" s="130">
        <v>1483</v>
      </c>
      <c r="AA41" t="s" s="186">
        <v>2365</v>
      </c>
      <c r="AB41" s="125">
        <f>100*AC41</f>
        <v>15.4885052</v>
      </c>
      <c r="AC41" s="191">
        <v>0.154885052</v>
      </c>
      <c r="AD41" t="s" s="187">
        <v>29</v>
      </c>
      <c r="AE41" s="125">
        <v>5.6604127</v>
      </c>
      <c r="AF41" s="191">
        <v>0.056604127</v>
      </c>
      <c r="AG41" s="169"/>
      <c r="AH41" s="173">
        <v>79783</v>
      </c>
      <c r="AI41" s="173">
        <v>53459</v>
      </c>
      <c r="AJ41" s="173">
        <v>198</v>
      </c>
      <c r="AK41" s="173">
        <v>3572</v>
      </c>
      <c r="AL41" s="173">
        <v>20968</v>
      </c>
      <c r="AM41" s="175">
        <f>100*AL41/$AI41</f>
        <v>39.2225817916534</v>
      </c>
      <c r="AN41" s="173">
        <f>IF(AM41&gt;$AI$8,1,0)</f>
        <v>0</v>
      </c>
      <c r="AO41" s="175">
        <f>IF($R41=AL$17,AM41,0)</f>
        <v>0</v>
      </c>
      <c r="AP41" s="173">
        <v>17396</v>
      </c>
      <c r="AQ41" s="175">
        <f>100*AP41/$AI41</f>
        <v>32.5408256794927</v>
      </c>
      <c r="AR41" s="173">
        <f>IF(AQ41&gt;$AI$8,1,0)</f>
        <v>0</v>
      </c>
      <c r="AS41" s="175">
        <f>IF($R41=AP$17,AQ41,0)</f>
        <v>32.5408256794927</v>
      </c>
      <c r="AT41" s="173">
        <v>3026</v>
      </c>
      <c r="AU41" s="175">
        <f>100*AT41/$AI41</f>
        <v>5.66041265268711</v>
      </c>
      <c r="AV41" s="173">
        <f>IF(AU41&gt;$AI$8,1,0)</f>
        <v>0</v>
      </c>
      <c r="AW41" s="175">
        <f>IF($R41=AT$17,AU41,0)</f>
        <v>0</v>
      </c>
      <c r="AX41" s="173">
        <v>8280</v>
      </c>
      <c r="AY41" s="175">
        <f>100*AX41/$AI41</f>
        <v>15.4885052095999</v>
      </c>
      <c r="AZ41" s="173">
        <f>IF(AY41&gt;$AI$8,1,0)</f>
        <v>0</v>
      </c>
      <c r="BA41" s="175">
        <f>IF($R41=AX$17,AY41,0)</f>
        <v>0</v>
      </c>
      <c r="BB41" s="173">
        <v>2345</v>
      </c>
      <c r="BC41" s="175">
        <f>100*BB41/$AI41</f>
        <v>4.38653921697001</v>
      </c>
      <c r="BD41" s="173">
        <f>IF(BC41&gt;$AI$8,1,0)</f>
        <v>0</v>
      </c>
      <c r="BE41" s="175">
        <f>IF($R41=BB$17,BC41,0)</f>
        <v>0</v>
      </c>
      <c r="BF41" s="173">
        <v>0</v>
      </c>
      <c r="BG41" s="175">
        <f>100*BF41/$AI41</f>
        <v>0</v>
      </c>
      <c r="BH41" s="173">
        <f>IF(BG41&gt;$AI$8,1,0)</f>
        <v>0</v>
      </c>
      <c r="BI41" s="175">
        <f>IF($R41=BF$17,BG41,0)</f>
        <v>0</v>
      </c>
      <c r="BJ41" s="173">
        <v>0</v>
      </c>
      <c r="BK41" s="175">
        <f>100*BJ41/$AI41</f>
        <v>0</v>
      </c>
      <c r="BL41" s="173">
        <f>IF(BK41&gt;$AI$8,1,0)</f>
        <v>0</v>
      </c>
      <c r="BM41" s="175">
        <f>IF($R41=BJ$17,BK41,0)</f>
        <v>0</v>
      </c>
      <c r="BN41" s="173">
        <v>0</v>
      </c>
      <c r="BO41" s="175">
        <f>100*BN41/$AI41</f>
        <v>0</v>
      </c>
      <c r="BP41" s="173">
        <f>IF(BO41&gt;$AI$8,1,0)</f>
        <v>0</v>
      </c>
      <c r="BQ41" s="175">
        <f>IF($R41=BN$17,BO41,0)</f>
        <v>0</v>
      </c>
      <c r="BR41" s="173">
        <v>0</v>
      </c>
      <c r="BS41" s="175">
        <f>100*BR41/$AI41</f>
        <v>0</v>
      </c>
      <c r="BT41" s="173">
        <f>IF(BS41&gt;$AI$8,1,0)</f>
        <v>0</v>
      </c>
      <c r="BU41" s="175">
        <f>IF($R41=BR$17,BS41,0)</f>
        <v>0</v>
      </c>
      <c r="BV41" s="173">
        <v>0</v>
      </c>
      <c r="BW41" s="175">
        <f>100*BV41/$AI41</f>
        <v>0</v>
      </c>
      <c r="BX41" s="173">
        <f>IF(BW41&gt;$AI$8,1,0)</f>
        <v>0</v>
      </c>
      <c r="BY41" s="175">
        <f>IF($R41=BV$17,BW41,0)</f>
        <v>0</v>
      </c>
      <c r="BZ41" s="173">
        <v>0</v>
      </c>
      <c r="CA41" s="175">
        <f>100*BZ41/$AI41</f>
        <v>0</v>
      </c>
      <c r="CB41" s="173">
        <f>IF(CA41&gt;$AI$8,1,0)</f>
        <v>0</v>
      </c>
      <c r="CC41" s="175">
        <f>IF($R41=BZ$17,CA41,0)</f>
        <v>0</v>
      </c>
      <c r="CD41" s="173">
        <v>0</v>
      </c>
      <c r="CE41" s="175">
        <f>100*CD41/$AI41</f>
        <v>0</v>
      </c>
      <c r="CF41" s="173">
        <f>IF(CE41&gt;$AI$8,1,0)</f>
        <v>0</v>
      </c>
      <c r="CG41" s="175">
        <f>IF($R41=CD$17,CE41,0)</f>
        <v>0</v>
      </c>
      <c r="CH41" s="173">
        <v>0</v>
      </c>
      <c r="CI41" s="175">
        <f>100*CH41/$AI41</f>
        <v>0</v>
      </c>
      <c r="CJ41" s="173">
        <f>IF(CI41&gt;$AI$8,1,0)</f>
        <v>0</v>
      </c>
      <c r="CK41" s="175">
        <f>IF($R41=CH$17,CI41,0)</f>
        <v>0</v>
      </c>
      <c r="CL41" s="173">
        <v>405</v>
      </c>
      <c r="CM41" s="173">
        <v>0</v>
      </c>
      <c r="CN41" s="176"/>
    </row>
    <row r="42" ht="15.75" customHeight="1">
      <c r="A42" t="s" s="179">
        <v>3397</v>
      </c>
      <c r="B42" t="s" s="180">
        <v>183</v>
      </c>
      <c r="C42" t="s" s="180">
        <v>1385</v>
      </c>
      <c r="D42" t="s" s="181">
        <v>186</v>
      </c>
      <c r="E42" t="s" s="188">
        <v>79</v>
      </c>
      <c r="F42" t="s" s="146">
        <v>46</v>
      </c>
      <c r="G42" t="s" s="146">
        <v>187</v>
      </c>
      <c r="H42" t="s" s="146">
        <v>1386</v>
      </c>
      <c r="I42" t="s" s="146">
        <v>49</v>
      </c>
      <c r="J42" t="s" s="146">
        <v>56</v>
      </c>
      <c r="K42" t="s" s="183">
        <f>_xlfn.IFS(Q42=0,O42,T42=1,R42,U42=1,AA42,V42=1,AD42)</f>
        <v>27</v>
      </c>
      <c r="L42" s="189">
        <f>_xlfn.IFS(Q42=0,P42,T42=1,S42,U42=1,AB42,V42=1,AE42)</f>
        <v>38.8716117252864</v>
      </c>
      <c r="M42" t="s" s="146">
        <f>IF(O42="Lab","over","under")</f>
        <v>3307</v>
      </c>
      <c r="N42" s="138"/>
      <c r="O42" t="s" s="184">
        <v>27</v>
      </c>
      <c r="P42" s="147">
        <f>AM42</f>
        <v>38.8716117252864</v>
      </c>
      <c r="Q42" s="145">
        <f>T42+U42+V42</f>
        <v>0</v>
      </c>
      <c r="R42" t="s" s="185">
        <v>2365</v>
      </c>
      <c r="S42" s="147">
        <f>BA42</f>
        <v>25.0155494472422</v>
      </c>
      <c r="T42" s="138"/>
      <c r="U42" s="138"/>
      <c r="V42" s="138"/>
      <c r="W42" s="138"/>
      <c r="X42" t="s" s="146">
        <f>IF($A42=Y42,"ok","bad")</f>
        <v>2430</v>
      </c>
      <c r="Y42" t="s" s="146">
        <v>3397</v>
      </c>
      <c r="Z42" t="s" s="146">
        <v>1385</v>
      </c>
      <c r="AA42" t="s" s="186">
        <v>28</v>
      </c>
      <c r="AB42" s="141">
        <f>100*AC42</f>
        <v>19.6966353</v>
      </c>
      <c r="AC42" s="190">
        <v>0.196966353</v>
      </c>
      <c r="AD42" t="s" s="187">
        <v>29</v>
      </c>
      <c r="AE42" s="141">
        <v>11.8015289</v>
      </c>
      <c r="AF42" s="190">
        <v>0.118015289</v>
      </c>
      <c r="AG42" s="138"/>
      <c r="AH42" s="145">
        <v>78282</v>
      </c>
      <c r="AI42" s="145">
        <v>49841</v>
      </c>
      <c r="AJ42" s="145">
        <v>199</v>
      </c>
      <c r="AK42" s="145">
        <v>6906</v>
      </c>
      <c r="AL42" s="145">
        <v>19374</v>
      </c>
      <c r="AM42" s="148">
        <f>100*AL42/$AI42</f>
        <v>38.8716117252864</v>
      </c>
      <c r="AN42" s="145">
        <f>IF(AM42&gt;$AI$8,1,0)</f>
        <v>0</v>
      </c>
      <c r="AO42" s="148">
        <f>IF($R42=AL$17,AM42,0)</f>
        <v>0</v>
      </c>
      <c r="AP42" s="145">
        <v>9817</v>
      </c>
      <c r="AQ42" s="148">
        <f>100*AP42/$AI42</f>
        <v>19.6966353002548</v>
      </c>
      <c r="AR42" s="145">
        <f>IF(AQ42&gt;$AI$8,1,0)</f>
        <v>0</v>
      </c>
      <c r="AS42" s="148">
        <f>IF($R42=AP$17,AQ42,0)</f>
        <v>0</v>
      </c>
      <c r="AT42" s="145">
        <v>5882</v>
      </c>
      <c r="AU42" s="148">
        <f>100*AT42/$AI42</f>
        <v>11.8015288617805</v>
      </c>
      <c r="AV42" s="145">
        <f>IF(AU42&gt;$AI$8,1,0)</f>
        <v>0</v>
      </c>
      <c r="AW42" s="148">
        <f>IF($R42=AT$17,AU42,0)</f>
        <v>0</v>
      </c>
      <c r="AX42" s="145">
        <v>12468</v>
      </c>
      <c r="AY42" s="148">
        <f>100*AX42/$AI42</f>
        <v>25.0155494472422</v>
      </c>
      <c r="AZ42" s="145">
        <f>IF(AY42&gt;$AI$8,1,0)</f>
        <v>0</v>
      </c>
      <c r="BA42" s="148">
        <f>IF($R42=AX$17,AY42,0)</f>
        <v>25.0155494472422</v>
      </c>
      <c r="BB42" s="145">
        <v>2300</v>
      </c>
      <c r="BC42" s="148">
        <f>100*BB42/$AI42</f>
        <v>4.61467466543609</v>
      </c>
      <c r="BD42" s="145">
        <f>IF(BC42&gt;$AI$8,1,0)</f>
        <v>0</v>
      </c>
      <c r="BE42" s="148">
        <f>IF($R42=BB$17,BC42,0)</f>
        <v>0</v>
      </c>
      <c r="BF42" s="145">
        <v>0</v>
      </c>
      <c r="BG42" s="148">
        <f>100*BF42/$AI42</f>
        <v>0</v>
      </c>
      <c r="BH42" s="145">
        <f>IF(BG42&gt;$AI$8,1,0)</f>
        <v>0</v>
      </c>
      <c r="BI42" s="148">
        <f>IF($R42=BF$17,BG42,0)</f>
        <v>0</v>
      </c>
      <c r="BJ42" s="145">
        <v>0</v>
      </c>
      <c r="BK42" s="148">
        <f>100*BJ42/$AI42</f>
        <v>0</v>
      </c>
      <c r="BL42" s="145">
        <f>IF(BK42&gt;$AI$8,1,0)</f>
        <v>0</v>
      </c>
      <c r="BM42" s="148">
        <f>IF($R42=BJ$17,BK42,0)</f>
        <v>0</v>
      </c>
      <c r="BN42" s="145">
        <v>0</v>
      </c>
      <c r="BO42" s="148">
        <f>100*BN42/$AI42</f>
        <v>0</v>
      </c>
      <c r="BP42" s="145">
        <f>IF(BO42&gt;$AI$8,1,0)</f>
        <v>0</v>
      </c>
      <c r="BQ42" s="148">
        <f>IF($R42=BN$17,BO42,0)</f>
        <v>0</v>
      </c>
      <c r="BR42" s="145">
        <v>0</v>
      </c>
      <c r="BS42" s="148">
        <f>100*BR42/$AI42</f>
        <v>0</v>
      </c>
      <c r="BT42" s="145">
        <f>IF(BS42&gt;$AI$8,1,0)</f>
        <v>0</v>
      </c>
      <c r="BU42" s="148">
        <f>IF($R42=BR$17,BS42,0)</f>
        <v>0</v>
      </c>
      <c r="BV42" s="145">
        <v>0</v>
      </c>
      <c r="BW42" s="148">
        <f>100*BV42/$AI42</f>
        <v>0</v>
      </c>
      <c r="BX42" s="145">
        <f>IF(BW42&gt;$AI$8,1,0)</f>
        <v>0</v>
      </c>
      <c r="BY42" s="148">
        <f>IF($R42=BV$17,BW42,0)</f>
        <v>0</v>
      </c>
      <c r="BZ42" s="145">
        <v>0</v>
      </c>
      <c r="CA42" s="148">
        <f>100*BZ42/$AI42</f>
        <v>0</v>
      </c>
      <c r="CB42" s="145">
        <f>IF(CA42&gt;$AI$8,1,0)</f>
        <v>0</v>
      </c>
      <c r="CC42" s="148">
        <f>IF($R42=BZ$17,CA42,0)</f>
        <v>0</v>
      </c>
      <c r="CD42" s="145">
        <v>0</v>
      </c>
      <c r="CE42" s="148">
        <f>100*CD42/$AI42</f>
        <v>0</v>
      </c>
      <c r="CF42" s="145">
        <f>IF(CE42&gt;$AI$8,1,0)</f>
        <v>0</v>
      </c>
      <c r="CG42" s="148">
        <f>IF($R42=CD$17,CE42,0)</f>
        <v>0</v>
      </c>
      <c r="CH42" s="145">
        <v>0</v>
      </c>
      <c r="CI42" s="148">
        <f>100*CH42/$AI42</f>
        <v>0</v>
      </c>
      <c r="CJ42" s="145">
        <f>IF(CI42&gt;$AI$8,1,0)</f>
        <v>0</v>
      </c>
      <c r="CK42" s="148">
        <f>IF($R42=CH$17,CI42,0)</f>
        <v>0</v>
      </c>
      <c r="CL42" s="145">
        <v>0</v>
      </c>
      <c r="CM42" s="145">
        <v>0</v>
      </c>
      <c r="CN42" s="149"/>
    </row>
    <row r="43" ht="15.75" customHeight="1">
      <c r="A43" t="s" s="179">
        <v>3702</v>
      </c>
      <c r="B43" t="s" s="180">
        <v>84</v>
      </c>
      <c r="C43" t="s" s="180">
        <v>85</v>
      </c>
      <c r="D43" t="s" s="181">
        <v>86</v>
      </c>
      <c r="E43" t="s" s="182">
        <v>79</v>
      </c>
      <c r="F43" t="s" s="130">
        <v>80</v>
      </c>
      <c r="G43" t="s" s="130">
        <v>87</v>
      </c>
      <c r="H43" t="s" s="130">
        <v>88</v>
      </c>
      <c r="I43" t="s" s="130">
        <v>64</v>
      </c>
      <c r="J43" t="s" s="130">
        <v>56</v>
      </c>
      <c r="K43" t="s" s="183">
        <f>_xlfn.IFS(Q43=0,O43,T43=1,R43,U43=1,AA43,V43=1,AD43)</f>
        <v>27</v>
      </c>
      <c r="L43" s="189">
        <f>_xlfn.IFS(Q43=0,P43,T43=1,S43,U43=1,AB43,V43=1,AE43)</f>
        <v>38.8663472819711</v>
      </c>
      <c r="M43" t="s" s="130">
        <f>IF(O43="Lab","over","under")</f>
        <v>3307</v>
      </c>
      <c r="N43" s="169"/>
      <c r="O43" t="s" s="184">
        <v>27</v>
      </c>
      <c r="P43" s="131">
        <f>AM43</f>
        <v>38.8663472819711</v>
      </c>
      <c r="Q43" s="173">
        <f>T43+U43+V43</f>
        <v>0</v>
      </c>
      <c r="R43" t="s" s="185">
        <v>28</v>
      </c>
      <c r="S43" s="131">
        <f>AS43</f>
        <v>28.3706491982792</v>
      </c>
      <c r="T43" s="169"/>
      <c r="U43" s="169"/>
      <c r="V43" s="169"/>
      <c r="W43" s="169"/>
      <c r="X43" t="s" s="130">
        <f>IF($A43=Y43,"ok","bad")</f>
        <v>2430</v>
      </c>
      <c r="Y43" t="s" s="130">
        <v>3702</v>
      </c>
      <c r="Z43" t="s" s="130">
        <v>85</v>
      </c>
      <c r="AA43" t="s" s="186">
        <v>2365</v>
      </c>
      <c r="AB43" s="125">
        <f>100*AC43</f>
        <v>24.205612</v>
      </c>
      <c r="AC43" s="191">
        <v>0.24205612</v>
      </c>
      <c r="AD43" t="s" s="187">
        <v>29</v>
      </c>
      <c r="AE43" s="125">
        <v>4.289695</v>
      </c>
      <c r="AF43" s="191">
        <v>0.04289695</v>
      </c>
      <c r="AG43" s="169"/>
      <c r="AH43" s="173">
        <v>70268</v>
      </c>
      <c r="AI43" s="173">
        <v>40912</v>
      </c>
      <c r="AJ43" s="173">
        <v>156</v>
      </c>
      <c r="AK43" s="173">
        <v>4294</v>
      </c>
      <c r="AL43" s="173">
        <v>15901</v>
      </c>
      <c r="AM43" s="175">
        <f>100*AL43/$AI43</f>
        <v>38.8663472819711</v>
      </c>
      <c r="AN43" s="173">
        <f>IF(AM43&gt;$AI$8,1,0)</f>
        <v>0</v>
      </c>
      <c r="AO43" s="175">
        <f>IF($R43=AL$17,AM43,0)</f>
        <v>0</v>
      </c>
      <c r="AP43" s="173">
        <v>11607</v>
      </c>
      <c r="AQ43" s="175">
        <f>100*AP43/$AI43</f>
        <v>28.3706491982792</v>
      </c>
      <c r="AR43" s="173">
        <f>IF(AQ43&gt;$AI$8,1,0)</f>
        <v>0</v>
      </c>
      <c r="AS43" s="175">
        <f>IF($R43=AP$17,AQ43,0)</f>
        <v>28.3706491982792</v>
      </c>
      <c r="AT43" s="173">
        <v>1755</v>
      </c>
      <c r="AU43" s="175">
        <f>100*AT43/$AI43</f>
        <v>4.28969495502542</v>
      </c>
      <c r="AV43" s="173">
        <f>IF(AU43&gt;$AI$8,1,0)</f>
        <v>0</v>
      </c>
      <c r="AW43" s="175">
        <f>IF($R43=AT$17,AU43,0)</f>
        <v>0</v>
      </c>
      <c r="AX43" s="173">
        <v>9903</v>
      </c>
      <c r="AY43" s="175">
        <f>100*AX43/$AI43</f>
        <v>24.2056120453657</v>
      </c>
      <c r="AZ43" s="173">
        <f>IF(AY43&gt;$AI$8,1,0)</f>
        <v>0</v>
      </c>
      <c r="BA43" s="175">
        <f>IF($R43=AX$17,AY43,0)</f>
        <v>0</v>
      </c>
      <c r="BB43" s="173">
        <v>1746</v>
      </c>
      <c r="BC43" s="175">
        <f>100*BB43/$AI43</f>
        <v>4.26769651935862</v>
      </c>
      <c r="BD43" s="173">
        <f>IF(BC43&gt;$AI$8,1,0)</f>
        <v>0</v>
      </c>
      <c r="BE43" s="175">
        <f>IF($R43=BB$17,BC43,0)</f>
        <v>0</v>
      </c>
      <c r="BF43" s="173">
        <v>0</v>
      </c>
      <c r="BG43" s="175">
        <f>100*BF43/$AI43</f>
        <v>0</v>
      </c>
      <c r="BH43" s="173">
        <f>IF(BG43&gt;$AI$8,1,0)</f>
        <v>0</v>
      </c>
      <c r="BI43" s="175">
        <f>IF($R43=BF$17,BG43,0)</f>
        <v>0</v>
      </c>
      <c r="BJ43" s="173">
        <v>0</v>
      </c>
      <c r="BK43" s="175">
        <f>100*BJ43/$AI43</f>
        <v>0</v>
      </c>
      <c r="BL43" s="173">
        <f>IF(BK43&gt;$AI$8,1,0)</f>
        <v>0</v>
      </c>
      <c r="BM43" s="175">
        <f>IF($R43=BJ$17,BK43,0)</f>
        <v>0</v>
      </c>
      <c r="BN43" s="173">
        <v>0</v>
      </c>
      <c r="BO43" s="175">
        <f>100*BN43/$AI43</f>
        <v>0</v>
      </c>
      <c r="BP43" s="173">
        <f>IF(BO43&gt;$AI$8,1,0)</f>
        <v>0</v>
      </c>
      <c r="BQ43" s="175">
        <f>IF($R43=BN$17,BO43,0)</f>
        <v>0</v>
      </c>
      <c r="BR43" s="173">
        <v>0</v>
      </c>
      <c r="BS43" s="175">
        <f>100*BR43/$AI43</f>
        <v>0</v>
      </c>
      <c r="BT43" s="173">
        <f>IF(BS43&gt;$AI$8,1,0)</f>
        <v>0</v>
      </c>
      <c r="BU43" s="175">
        <f>IF($R43=BR$17,BS43,0)</f>
        <v>0</v>
      </c>
      <c r="BV43" s="173">
        <v>0</v>
      </c>
      <c r="BW43" s="175">
        <f>100*BV43/$AI43</f>
        <v>0</v>
      </c>
      <c r="BX43" s="173">
        <f>IF(BW43&gt;$AI$8,1,0)</f>
        <v>0</v>
      </c>
      <c r="BY43" s="175">
        <f>IF($R43=BV$17,BW43,0)</f>
        <v>0</v>
      </c>
      <c r="BZ43" s="173">
        <v>0</v>
      </c>
      <c r="CA43" s="175">
        <f>100*BZ43/$AI43</f>
        <v>0</v>
      </c>
      <c r="CB43" s="173">
        <f>IF(CA43&gt;$AI$8,1,0)</f>
        <v>0</v>
      </c>
      <c r="CC43" s="175">
        <f>IF($R43=BZ$17,CA43,0)</f>
        <v>0</v>
      </c>
      <c r="CD43" s="173">
        <v>0</v>
      </c>
      <c r="CE43" s="175">
        <f>100*CD43/$AI43</f>
        <v>0</v>
      </c>
      <c r="CF43" s="173">
        <f>IF(CE43&gt;$AI$8,1,0)</f>
        <v>0</v>
      </c>
      <c r="CG43" s="175">
        <f>IF($R43=CD$17,CE43,0)</f>
        <v>0</v>
      </c>
      <c r="CH43" s="173">
        <v>0</v>
      </c>
      <c r="CI43" s="175">
        <f>100*CH43/$AI43</f>
        <v>0</v>
      </c>
      <c r="CJ43" s="173">
        <f>IF(CI43&gt;$AI$8,1,0)</f>
        <v>0</v>
      </c>
      <c r="CK43" s="175">
        <f>IF($R43=CH$17,CI43,0)</f>
        <v>0</v>
      </c>
      <c r="CL43" s="173">
        <v>0</v>
      </c>
      <c r="CM43" s="173">
        <v>0</v>
      </c>
      <c r="CN43" s="176"/>
    </row>
    <row r="44" ht="15.75" customHeight="1">
      <c r="A44" t="s" s="179">
        <v>3425</v>
      </c>
      <c r="B44" t="s" s="180">
        <v>183</v>
      </c>
      <c r="C44" t="s" s="180">
        <v>3426</v>
      </c>
      <c r="D44" t="s" s="181">
        <v>186</v>
      </c>
      <c r="E44" t="s" s="188">
        <v>79</v>
      </c>
      <c r="F44" t="s" s="146">
        <v>46</v>
      </c>
      <c r="G44" t="s" s="146">
        <v>1025</v>
      </c>
      <c r="H44" t="s" s="146">
        <v>1557</v>
      </c>
      <c r="I44" t="s" s="146">
        <v>49</v>
      </c>
      <c r="J44" t="s" s="146">
        <v>56</v>
      </c>
      <c r="K44" t="s" s="183">
        <f>_xlfn.IFS(Q44=0,O44,T44=1,R44,U44=1,AA44,V44=1,AD44)</f>
        <v>27</v>
      </c>
      <c r="L44" s="189">
        <f>_xlfn.IFS(Q44=0,P44,T44=1,S44,U44=1,AB44,V44=1,AE44)</f>
        <v>38.7521576385252</v>
      </c>
      <c r="M44" t="s" s="146">
        <f>IF(O44="Lab","over","under")</f>
        <v>3307</v>
      </c>
      <c r="N44" s="138"/>
      <c r="O44" t="s" s="184">
        <v>27</v>
      </c>
      <c r="P44" s="147">
        <f>AM44</f>
        <v>38.7521576385252</v>
      </c>
      <c r="Q44" s="145">
        <f>T44+U44+V44</f>
        <v>0</v>
      </c>
      <c r="R44" t="s" s="185">
        <v>28</v>
      </c>
      <c r="S44" s="147">
        <f>AS44</f>
        <v>28.2519733907411</v>
      </c>
      <c r="T44" s="138"/>
      <c r="U44" s="138"/>
      <c r="V44" s="138"/>
      <c r="W44" s="138"/>
      <c r="X44" t="s" s="146">
        <f>IF($A44=Y44,"ok","bad")</f>
        <v>2430</v>
      </c>
      <c r="Y44" t="s" s="146">
        <v>3425</v>
      </c>
      <c r="Z44" t="s" s="146">
        <v>3426</v>
      </c>
      <c r="AA44" t="s" s="186">
        <v>2365</v>
      </c>
      <c r="AB44" s="141">
        <f>100*AC44</f>
        <v>16.3553849</v>
      </c>
      <c r="AC44" s="190">
        <v>0.163553849</v>
      </c>
      <c r="AD44" t="s" s="187">
        <v>29</v>
      </c>
      <c r="AE44" s="141">
        <v>10.7697678</v>
      </c>
      <c r="AF44" s="190">
        <v>0.107697678</v>
      </c>
      <c r="AG44" s="138"/>
      <c r="AH44" s="145">
        <v>78850</v>
      </c>
      <c r="AI44" s="145">
        <v>51561</v>
      </c>
      <c r="AJ44" s="145">
        <v>210</v>
      </c>
      <c r="AK44" s="145">
        <v>5414</v>
      </c>
      <c r="AL44" s="145">
        <v>19981</v>
      </c>
      <c r="AM44" s="148">
        <f>100*AL44/$AI44</f>
        <v>38.7521576385252</v>
      </c>
      <c r="AN44" s="145">
        <f>IF(AM44&gt;$AI$8,1,0)</f>
        <v>0</v>
      </c>
      <c r="AO44" s="148">
        <f>IF($R44=AL$17,AM44,0)</f>
        <v>0</v>
      </c>
      <c r="AP44" s="145">
        <v>14567</v>
      </c>
      <c r="AQ44" s="148">
        <f>100*AP44/$AI44</f>
        <v>28.2519733907411</v>
      </c>
      <c r="AR44" s="145">
        <f>IF(AQ44&gt;$AI$8,1,0)</f>
        <v>0</v>
      </c>
      <c r="AS44" s="148">
        <f>IF($R44=AP$17,AQ44,0)</f>
        <v>28.2519733907411</v>
      </c>
      <c r="AT44" s="145">
        <v>5553</v>
      </c>
      <c r="AU44" s="148">
        <f>100*AT44/$AI44</f>
        <v>10.7697678477919</v>
      </c>
      <c r="AV44" s="145">
        <f>IF(AU44&gt;$AI$8,1,0)</f>
        <v>0</v>
      </c>
      <c r="AW44" s="148">
        <f>IF($R44=AT$17,AU44,0)</f>
        <v>0</v>
      </c>
      <c r="AX44" s="145">
        <v>8433</v>
      </c>
      <c r="AY44" s="148">
        <f>100*AX44/$AI44</f>
        <v>16.3553848839239</v>
      </c>
      <c r="AZ44" s="145">
        <f>IF(AY44&gt;$AI$8,1,0)</f>
        <v>0</v>
      </c>
      <c r="BA44" s="148">
        <f>IF($R44=AX$17,AY44,0)</f>
        <v>0</v>
      </c>
      <c r="BB44" s="145">
        <v>3027</v>
      </c>
      <c r="BC44" s="148">
        <f>100*BB44/$AI44</f>
        <v>5.87071623901786</v>
      </c>
      <c r="BD44" s="145">
        <f>IF(BC44&gt;$AI$8,1,0)</f>
        <v>0</v>
      </c>
      <c r="BE44" s="148">
        <f>IF($R44=BB$17,BC44,0)</f>
        <v>0</v>
      </c>
      <c r="BF44" s="145">
        <v>0</v>
      </c>
      <c r="BG44" s="148">
        <f>100*BF44/$AI44</f>
        <v>0</v>
      </c>
      <c r="BH44" s="145">
        <f>IF(BG44&gt;$AI$8,1,0)</f>
        <v>0</v>
      </c>
      <c r="BI44" s="148">
        <f>IF($R44=BF$17,BG44,0)</f>
        <v>0</v>
      </c>
      <c r="BJ44" s="145">
        <v>0</v>
      </c>
      <c r="BK44" s="148">
        <f>100*BJ44/$AI44</f>
        <v>0</v>
      </c>
      <c r="BL44" s="145">
        <f>IF(BK44&gt;$AI$8,1,0)</f>
        <v>0</v>
      </c>
      <c r="BM44" s="148">
        <f>IF($R44=BJ$17,BK44,0)</f>
        <v>0</v>
      </c>
      <c r="BN44" s="145">
        <v>0</v>
      </c>
      <c r="BO44" s="148">
        <f>100*BN44/$AI44</f>
        <v>0</v>
      </c>
      <c r="BP44" s="145">
        <f>IF(BO44&gt;$AI$8,1,0)</f>
        <v>0</v>
      </c>
      <c r="BQ44" s="148">
        <f>IF($R44=BN$17,BO44,0)</f>
        <v>0</v>
      </c>
      <c r="BR44" s="145">
        <v>0</v>
      </c>
      <c r="BS44" s="148">
        <f>100*BR44/$AI44</f>
        <v>0</v>
      </c>
      <c r="BT44" s="145">
        <f>IF(BS44&gt;$AI$8,1,0)</f>
        <v>0</v>
      </c>
      <c r="BU44" s="148">
        <f>IF($R44=BR$17,BS44,0)</f>
        <v>0</v>
      </c>
      <c r="BV44" s="145">
        <v>0</v>
      </c>
      <c r="BW44" s="148">
        <f>100*BV44/$AI44</f>
        <v>0</v>
      </c>
      <c r="BX44" s="145">
        <f>IF(BW44&gt;$AI$8,1,0)</f>
        <v>0</v>
      </c>
      <c r="BY44" s="148">
        <f>IF($R44=BV$17,BW44,0)</f>
        <v>0</v>
      </c>
      <c r="BZ44" s="145">
        <v>0</v>
      </c>
      <c r="CA44" s="148">
        <f>100*BZ44/$AI44</f>
        <v>0</v>
      </c>
      <c r="CB44" s="145">
        <f>IF(CA44&gt;$AI$8,1,0)</f>
        <v>0</v>
      </c>
      <c r="CC44" s="148">
        <f>IF($R44=BZ$17,CA44,0)</f>
        <v>0</v>
      </c>
      <c r="CD44" s="145">
        <v>0</v>
      </c>
      <c r="CE44" s="148">
        <f>100*CD44/$AI44</f>
        <v>0</v>
      </c>
      <c r="CF44" s="145">
        <f>IF(CE44&gt;$AI$8,1,0)</f>
        <v>0</v>
      </c>
      <c r="CG44" s="148">
        <f>IF($R44=CD$17,CE44,0)</f>
        <v>0</v>
      </c>
      <c r="CH44" s="145">
        <v>0</v>
      </c>
      <c r="CI44" s="148">
        <f>100*CH44/$AI44</f>
        <v>0</v>
      </c>
      <c r="CJ44" s="145">
        <f>IF(CI44&gt;$AI$8,1,0)</f>
        <v>0</v>
      </c>
      <c r="CK44" s="148">
        <f>IF($R44=CH$17,CI44,0)</f>
        <v>0</v>
      </c>
      <c r="CL44" s="145">
        <v>4548</v>
      </c>
      <c r="CM44" s="145">
        <v>0</v>
      </c>
      <c r="CN44" s="149"/>
    </row>
    <row r="45" ht="15.75" customHeight="1">
      <c r="A45" t="s" s="179">
        <v>3381</v>
      </c>
      <c r="B45" t="s" s="180">
        <v>75</v>
      </c>
      <c r="C45" t="s" s="180">
        <v>214</v>
      </c>
      <c r="D45" t="s" s="181">
        <v>78</v>
      </c>
      <c r="E45" t="s" s="182">
        <v>79</v>
      </c>
      <c r="F45" t="s" s="130">
        <v>46</v>
      </c>
      <c r="G45" t="s" s="130">
        <v>215</v>
      </c>
      <c r="H45" t="s" s="130">
        <v>216</v>
      </c>
      <c r="I45" t="s" s="130">
        <v>64</v>
      </c>
      <c r="J45" t="s" s="130">
        <v>56</v>
      </c>
      <c r="K45" t="s" s="183">
        <f>_xlfn.IFS(Q45=0,O45,T45=1,R45,U45=1,AA45,V45=1,AD45)</f>
        <v>27</v>
      </c>
      <c r="L45" s="189">
        <f>_xlfn.IFS(Q45=0,P45,T45=1,S45,U45=1,AB45,V45=1,AE45)</f>
        <v>38.7503666764447</v>
      </c>
      <c r="M45" t="s" s="130">
        <f>IF(O45="Lab","over","under")</f>
        <v>3307</v>
      </c>
      <c r="N45" s="169"/>
      <c r="O45" t="s" s="184">
        <v>27</v>
      </c>
      <c r="P45" s="131">
        <f>AM45</f>
        <v>38.7503666764447</v>
      </c>
      <c r="Q45" s="173">
        <f>T45+U45+V45</f>
        <v>0</v>
      </c>
      <c r="R45" t="s" s="185">
        <v>29</v>
      </c>
      <c r="S45" s="131">
        <f>AW45</f>
        <v>27.3205380714914</v>
      </c>
      <c r="T45" s="169"/>
      <c r="U45" s="169"/>
      <c r="V45" s="169"/>
      <c r="W45" s="169"/>
      <c r="X45" t="s" s="130">
        <f>IF($A45=Y45,"ok","bad")</f>
        <v>2430</v>
      </c>
      <c r="Y45" t="s" s="130">
        <v>3381</v>
      </c>
      <c r="Z45" t="s" s="130">
        <v>214</v>
      </c>
      <c r="AA45" t="s" s="186">
        <v>28</v>
      </c>
      <c r="AB45" s="125">
        <f>100*AC45</f>
        <v>15.1196413</v>
      </c>
      <c r="AC45" s="191">
        <v>0.151196413</v>
      </c>
      <c r="AD45" t="s" s="187">
        <v>2365</v>
      </c>
      <c r="AE45" s="125">
        <v>12.687005</v>
      </c>
      <c r="AF45" s="191">
        <v>0.12687005</v>
      </c>
      <c r="AG45" s="169"/>
      <c r="AH45" s="173">
        <v>72751</v>
      </c>
      <c r="AI45" s="173">
        <v>47726</v>
      </c>
      <c r="AJ45" s="173">
        <v>162</v>
      </c>
      <c r="AK45" s="173">
        <v>5455</v>
      </c>
      <c r="AL45" s="173">
        <v>18494</v>
      </c>
      <c r="AM45" s="175">
        <f>100*AL45/$AI45</f>
        <v>38.7503666764447</v>
      </c>
      <c r="AN45" s="173">
        <f>IF(AM45&gt;$AI$8,1,0)</f>
        <v>0</v>
      </c>
      <c r="AO45" s="175">
        <f>IF($R45=AL$17,AM45,0)</f>
        <v>0</v>
      </c>
      <c r="AP45" s="173">
        <v>7216</v>
      </c>
      <c r="AQ45" s="175">
        <f>100*AP45/$AI45</f>
        <v>15.1196412856724</v>
      </c>
      <c r="AR45" s="173">
        <f>IF(AQ45&gt;$AI$8,1,0)</f>
        <v>0</v>
      </c>
      <c r="AS45" s="175">
        <f>IF($R45=AP$17,AQ45,0)</f>
        <v>0</v>
      </c>
      <c r="AT45" s="173">
        <v>13039</v>
      </c>
      <c r="AU45" s="175">
        <f>100*AT45/$AI45</f>
        <v>27.3205380714914</v>
      </c>
      <c r="AV45" s="173">
        <f>IF(AU45&gt;$AI$8,1,0)</f>
        <v>0</v>
      </c>
      <c r="AW45" s="175">
        <f>IF($R45=AT$17,AU45,0)</f>
        <v>27.3205380714914</v>
      </c>
      <c r="AX45" s="173">
        <v>6055</v>
      </c>
      <c r="AY45" s="175">
        <f>100*AX45/$AI45</f>
        <v>12.6870049867996</v>
      </c>
      <c r="AZ45" s="173">
        <f>IF(AY45&gt;$AI$8,1,0)</f>
        <v>0</v>
      </c>
      <c r="BA45" s="175">
        <f>IF($R45=AX$17,AY45,0)</f>
        <v>0</v>
      </c>
      <c r="BB45" s="173">
        <v>1977</v>
      </c>
      <c r="BC45" s="175">
        <f>100*BB45/$AI45</f>
        <v>4.1423961781838</v>
      </c>
      <c r="BD45" s="173">
        <f>IF(BC45&gt;$AI$8,1,0)</f>
        <v>0</v>
      </c>
      <c r="BE45" s="175">
        <f>IF($R45=BB$17,BC45,0)</f>
        <v>0</v>
      </c>
      <c r="BF45" s="173">
        <v>0</v>
      </c>
      <c r="BG45" s="175">
        <f>100*BF45/$AI45</f>
        <v>0</v>
      </c>
      <c r="BH45" s="173">
        <f>IF(BG45&gt;$AI$8,1,0)</f>
        <v>0</v>
      </c>
      <c r="BI45" s="175">
        <f>IF($R45=BF$17,BG45,0)</f>
        <v>0</v>
      </c>
      <c r="BJ45" s="173">
        <v>0</v>
      </c>
      <c r="BK45" s="175">
        <f>100*BJ45/$AI45</f>
        <v>0</v>
      </c>
      <c r="BL45" s="173">
        <f>IF(BK45&gt;$AI$8,1,0)</f>
        <v>0</v>
      </c>
      <c r="BM45" s="175">
        <f>IF($R45=BJ$17,BK45,0)</f>
        <v>0</v>
      </c>
      <c r="BN45" s="173">
        <v>0</v>
      </c>
      <c r="BO45" s="175">
        <f>100*BN45/$AI45</f>
        <v>0</v>
      </c>
      <c r="BP45" s="173">
        <f>IF(BO45&gt;$AI$8,1,0)</f>
        <v>0</v>
      </c>
      <c r="BQ45" s="175">
        <f>IF($R45=BN$17,BO45,0)</f>
        <v>0</v>
      </c>
      <c r="BR45" s="173">
        <v>0</v>
      </c>
      <c r="BS45" s="175">
        <f>100*BR45/$AI45</f>
        <v>0</v>
      </c>
      <c r="BT45" s="173">
        <f>IF(BS45&gt;$AI$8,1,0)</f>
        <v>0</v>
      </c>
      <c r="BU45" s="175">
        <f>IF($R45=BR$17,BS45,0)</f>
        <v>0</v>
      </c>
      <c r="BV45" s="173">
        <v>0</v>
      </c>
      <c r="BW45" s="175">
        <f>100*BV45/$AI45</f>
        <v>0</v>
      </c>
      <c r="BX45" s="173">
        <f>IF(BW45&gt;$AI$8,1,0)</f>
        <v>0</v>
      </c>
      <c r="BY45" s="175">
        <f>IF($R45=BV$17,BW45,0)</f>
        <v>0</v>
      </c>
      <c r="BZ45" s="173">
        <v>0</v>
      </c>
      <c r="CA45" s="175">
        <f>100*BZ45/$AI45</f>
        <v>0</v>
      </c>
      <c r="CB45" s="173">
        <f>IF(CA45&gt;$AI$8,1,0)</f>
        <v>0</v>
      </c>
      <c r="CC45" s="175">
        <f>IF($R45=BZ$17,CA45,0)</f>
        <v>0</v>
      </c>
      <c r="CD45" s="173">
        <v>0</v>
      </c>
      <c r="CE45" s="175">
        <f>100*CD45/$AI45</f>
        <v>0</v>
      </c>
      <c r="CF45" s="173">
        <f>IF(CE45&gt;$AI$8,1,0)</f>
        <v>0</v>
      </c>
      <c r="CG45" s="175">
        <f>IF($R45=CD$17,CE45,0)</f>
        <v>0</v>
      </c>
      <c r="CH45" s="173">
        <v>0</v>
      </c>
      <c r="CI45" s="175">
        <f>100*CH45/$AI45</f>
        <v>0</v>
      </c>
      <c r="CJ45" s="173">
        <f>IF(CI45&gt;$AI$8,1,0)</f>
        <v>0</v>
      </c>
      <c r="CK45" s="175">
        <f>IF($R45=CH$17,CI45,0)</f>
        <v>0</v>
      </c>
      <c r="CL45" s="173">
        <v>836</v>
      </c>
      <c r="CM45" s="173">
        <v>0</v>
      </c>
      <c r="CN45" s="176"/>
    </row>
    <row r="46" ht="15.75" customHeight="1">
      <c r="A46" t="s" s="179">
        <v>3326</v>
      </c>
      <c r="B46" t="s" s="180">
        <v>75</v>
      </c>
      <c r="C46" t="s" s="180">
        <v>1504</v>
      </c>
      <c r="D46" t="s" s="181">
        <v>78</v>
      </c>
      <c r="E46" t="s" s="188">
        <v>79</v>
      </c>
      <c r="F46" t="s" s="146">
        <v>46</v>
      </c>
      <c r="G46" t="s" s="146">
        <v>1505</v>
      </c>
      <c r="H46" t="s" s="146">
        <v>1050</v>
      </c>
      <c r="I46" t="s" s="146">
        <v>49</v>
      </c>
      <c r="J46" t="s" s="146">
        <v>56</v>
      </c>
      <c r="K46" t="s" s="183">
        <f>_xlfn.IFS(Q46=0,O46,T46=1,R46,U46=1,AA46,V46=1,AD46)</f>
        <v>27</v>
      </c>
      <c r="L46" s="189">
        <f>_xlfn.IFS(Q46=0,P46,T46=1,S46,U46=1,AB46,V46=1,AE46)</f>
        <v>38.4965730709706</v>
      </c>
      <c r="M46" t="s" s="146">
        <f>IF(O46="Lab","over","under")</f>
        <v>3307</v>
      </c>
      <c r="N46" s="138"/>
      <c r="O46" t="s" s="184">
        <v>27</v>
      </c>
      <c r="P46" s="147">
        <f>AM46</f>
        <v>38.4965730709706</v>
      </c>
      <c r="Q46" s="145">
        <f>T46+U46+V46</f>
        <v>0</v>
      </c>
      <c r="R46" t="s" s="185">
        <v>28</v>
      </c>
      <c r="S46" s="147">
        <f>AS46</f>
        <v>19.7147910678753</v>
      </c>
      <c r="T46" s="138"/>
      <c r="U46" s="138"/>
      <c r="V46" s="138"/>
      <c r="W46" s="138"/>
      <c r="X46" t="s" s="146">
        <f>IF($A46=Y46,"ok","bad")</f>
        <v>2430</v>
      </c>
      <c r="Y46" t="s" s="146">
        <v>3326</v>
      </c>
      <c r="Z46" t="s" s="146">
        <v>1504</v>
      </c>
      <c r="AA46" t="s" s="186">
        <v>2365</v>
      </c>
      <c r="AB46" s="141">
        <f>100*AC46</f>
        <v>16.9047093</v>
      </c>
      <c r="AC46" s="190">
        <v>0.169047093</v>
      </c>
      <c r="AD46" t="s" s="187">
        <v>29</v>
      </c>
      <c r="AE46" s="141">
        <v>15.9142162</v>
      </c>
      <c r="AF46" s="190">
        <v>0.159142162</v>
      </c>
      <c r="AG46" s="138"/>
      <c r="AH46" s="145">
        <v>70618</v>
      </c>
      <c r="AI46" s="145">
        <v>45230</v>
      </c>
      <c r="AJ46" s="145">
        <v>146</v>
      </c>
      <c r="AK46" s="145">
        <v>8495</v>
      </c>
      <c r="AL46" s="145">
        <v>17412</v>
      </c>
      <c r="AM46" s="148">
        <f>100*AL46/$AI46</f>
        <v>38.4965730709706</v>
      </c>
      <c r="AN46" s="145">
        <f>IF(AM46&gt;$AI$8,1,0)</f>
        <v>0</v>
      </c>
      <c r="AO46" s="148">
        <f>IF($R46=AL$17,AM46,0)</f>
        <v>0</v>
      </c>
      <c r="AP46" s="145">
        <v>8917</v>
      </c>
      <c r="AQ46" s="148">
        <f>100*AP46/$AI46</f>
        <v>19.7147910678753</v>
      </c>
      <c r="AR46" s="145">
        <f>IF(AQ46&gt;$AI$8,1,0)</f>
        <v>0</v>
      </c>
      <c r="AS46" s="148">
        <f>IF($R46=AP$17,AQ46,0)</f>
        <v>19.7147910678753</v>
      </c>
      <c r="AT46" s="145">
        <v>7198</v>
      </c>
      <c r="AU46" s="148">
        <f>100*AT46/$AI46</f>
        <v>15.9142162281671</v>
      </c>
      <c r="AV46" s="145">
        <f>IF(AU46&gt;$AI$8,1,0)</f>
        <v>0</v>
      </c>
      <c r="AW46" s="148">
        <f>IF($R46=AT$17,AU46,0)</f>
        <v>0</v>
      </c>
      <c r="AX46" s="145">
        <v>7646</v>
      </c>
      <c r="AY46" s="148">
        <f>100*AX46/$AI46</f>
        <v>16.904709263763</v>
      </c>
      <c r="AZ46" s="145">
        <f>IF(AY46&gt;$AI$8,1,0)</f>
        <v>0</v>
      </c>
      <c r="BA46" s="148">
        <f>IF($R46=AX$17,AY46,0)</f>
        <v>0</v>
      </c>
      <c r="BB46" s="145">
        <v>3118</v>
      </c>
      <c r="BC46" s="148">
        <f>100*BB46/$AI46</f>
        <v>6.89365465399071</v>
      </c>
      <c r="BD46" s="145">
        <f>IF(BC46&gt;$AI$8,1,0)</f>
        <v>0</v>
      </c>
      <c r="BE46" s="148">
        <f>IF($R46=BB$17,BC46,0)</f>
        <v>0</v>
      </c>
      <c r="BF46" s="145">
        <v>0</v>
      </c>
      <c r="BG46" s="148">
        <f>100*BF46/$AI46</f>
        <v>0</v>
      </c>
      <c r="BH46" s="145">
        <f>IF(BG46&gt;$AI$8,1,0)</f>
        <v>0</v>
      </c>
      <c r="BI46" s="148">
        <f>IF($R46=BF$17,BG46,0)</f>
        <v>0</v>
      </c>
      <c r="BJ46" s="145">
        <v>0</v>
      </c>
      <c r="BK46" s="148">
        <f>100*BJ46/$AI46</f>
        <v>0</v>
      </c>
      <c r="BL46" s="145">
        <f>IF(BK46&gt;$AI$8,1,0)</f>
        <v>0</v>
      </c>
      <c r="BM46" s="148">
        <f>IF($R46=BJ$17,BK46,0)</f>
        <v>0</v>
      </c>
      <c r="BN46" s="145">
        <v>0</v>
      </c>
      <c r="BO46" s="148">
        <f>100*BN46/$AI46</f>
        <v>0</v>
      </c>
      <c r="BP46" s="145">
        <f>IF(BO46&gt;$AI$8,1,0)</f>
        <v>0</v>
      </c>
      <c r="BQ46" s="148">
        <f>IF($R46=BN$17,BO46,0)</f>
        <v>0</v>
      </c>
      <c r="BR46" s="145">
        <v>0</v>
      </c>
      <c r="BS46" s="148">
        <f>100*BR46/$AI46</f>
        <v>0</v>
      </c>
      <c r="BT46" s="145">
        <f>IF(BS46&gt;$AI$8,1,0)</f>
        <v>0</v>
      </c>
      <c r="BU46" s="148">
        <f>IF($R46=BR$17,BS46,0)</f>
        <v>0</v>
      </c>
      <c r="BV46" s="145">
        <v>0</v>
      </c>
      <c r="BW46" s="148">
        <f>100*BV46/$AI46</f>
        <v>0</v>
      </c>
      <c r="BX46" s="145">
        <f>IF(BW46&gt;$AI$8,1,0)</f>
        <v>0</v>
      </c>
      <c r="BY46" s="148">
        <f>IF($R46=BV$17,BW46,0)</f>
        <v>0</v>
      </c>
      <c r="BZ46" s="145">
        <v>0</v>
      </c>
      <c r="CA46" s="148">
        <f>100*BZ46/$AI46</f>
        <v>0</v>
      </c>
      <c r="CB46" s="145">
        <f>IF(CA46&gt;$AI$8,1,0)</f>
        <v>0</v>
      </c>
      <c r="CC46" s="148">
        <f>IF($R46=BZ$17,CA46,0)</f>
        <v>0</v>
      </c>
      <c r="CD46" s="145">
        <v>0</v>
      </c>
      <c r="CE46" s="148">
        <f>100*CD46/$AI46</f>
        <v>0</v>
      </c>
      <c r="CF46" s="145">
        <f>IF(CE46&gt;$AI$8,1,0)</f>
        <v>0</v>
      </c>
      <c r="CG46" s="148">
        <f>IF($R46=CD$17,CE46,0)</f>
        <v>0</v>
      </c>
      <c r="CH46" s="145">
        <v>0</v>
      </c>
      <c r="CI46" s="148">
        <f>100*CH46/$AI46</f>
        <v>0</v>
      </c>
      <c r="CJ46" s="145">
        <f>IF(CI46&gt;$AI$8,1,0)</f>
        <v>0</v>
      </c>
      <c r="CK46" s="148">
        <f>IF($R46=CH$17,CI46,0)</f>
        <v>0</v>
      </c>
      <c r="CL46" s="145">
        <v>255</v>
      </c>
      <c r="CM46" s="145">
        <v>0</v>
      </c>
      <c r="CN46" s="149"/>
    </row>
    <row r="47" ht="19.95" customHeight="1">
      <c r="A47" t="s" s="179">
        <v>3512</v>
      </c>
      <c r="B47" t="s" s="180">
        <v>90</v>
      </c>
      <c r="C47" t="s" s="180">
        <v>2067</v>
      </c>
      <c r="D47" t="s" s="181">
        <v>93</v>
      </c>
      <c r="E47" t="s" s="182">
        <v>79</v>
      </c>
      <c r="F47" t="s" s="130">
        <v>46</v>
      </c>
      <c r="G47" t="s" s="130">
        <v>2068</v>
      </c>
      <c r="H47" t="s" s="130">
        <v>2069</v>
      </c>
      <c r="I47" t="s" s="130">
        <v>64</v>
      </c>
      <c r="J47" t="s" s="130">
        <v>56</v>
      </c>
      <c r="K47" t="s" s="183">
        <f>_xlfn.IFS(Q47=0,O47,T47=1,R47,U47=1,AA47,V47=1,AD47)</f>
        <v>27</v>
      </c>
      <c r="L47" s="189">
        <f>_xlfn.IFS(Q47=0,P47,T47=1,S47,U47=1,AB47,V47=1,AE47)</f>
        <v>38.4442004276715</v>
      </c>
      <c r="M47" t="s" s="130">
        <f>IF(O47="Lab","over","under")</f>
        <v>3307</v>
      </c>
      <c r="N47" s="169"/>
      <c r="O47" t="s" s="184">
        <v>27</v>
      </c>
      <c r="P47" s="131">
        <f>AM47</f>
        <v>38.4442004276715</v>
      </c>
      <c r="Q47" s="173">
        <f>T47+U47+V47</f>
        <v>0</v>
      </c>
      <c r="R47" t="s" s="185">
        <v>28</v>
      </c>
      <c r="S47" s="131">
        <f>AS47</f>
        <v>36.2557552640197</v>
      </c>
      <c r="T47" s="169"/>
      <c r="U47" s="169"/>
      <c r="V47" s="169"/>
      <c r="W47" s="169"/>
      <c r="X47" t="s" s="130">
        <f>IF($A47=Y47,"ok","bad")</f>
        <v>2430</v>
      </c>
      <c r="Y47" t="s" s="130">
        <v>3512</v>
      </c>
      <c r="Z47" t="s" s="130">
        <v>2067</v>
      </c>
      <c r="AA47" t="s" s="186">
        <v>2365</v>
      </c>
      <c r="AB47" s="125">
        <f>100*AC47</f>
        <v>11.4585139</v>
      </c>
      <c r="AC47" s="191">
        <v>0.114585139</v>
      </c>
      <c r="AD47" t="s" s="187">
        <v>29</v>
      </c>
      <c r="AE47" s="125">
        <v>8.888631999999999</v>
      </c>
      <c r="AF47" s="191">
        <v>0.08888632</v>
      </c>
      <c r="AG47" s="169"/>
      <c r="AH47" s="173">
        <v>74237</v>
      </c>
      <c r="AI47" s="173">
        <v>51909</v>
      </c>
      <c r="AJ47" s="173">
        <v>198</v>
      </c>
      <c r="AK47" s="173">
        <v>1136</v>
      </c>
      <c r="AL47" s="173">
        <v>19956</v>
      </c>
      <c r="AM47" s="175">
        <f>100*AL47/$AI47</f>
        <v>38.4442004276715</v>
      </c>
      <c r="AN47" s="173">
        <f>IF(AM47&gt;$AI$8,1,0)</f>
        <v>0</v>
      </c>
      <c r="AO47" s="175">
        <f>IF($R47=AL$17,AM47,0)</f>
        <v>0</v>
      </c>
      <c r="AP47" s="173">
        <v>18820</v>
      </c>
      <c r="AQ47" s="175">
        <f>100*AP47/$AI47</f>
        <v>36.2557552640197</v>
      </c>
      <c r="AR47" s="173">
        <f>IF(AQ47&gt;$AI$8,1,0)</f>
        <v>0</v>
      </c>
      <c r="AS47" s="175">
        <f>IF($R47=AP$17,AQ47,0)</f>
        <v>36.2557552640197</v>
      </c>
      <c r="AT47" s="173">
        <v>4614</v>
      </c>
      <c r="AU47" s="175">
        <f>100*AT47/$AI47</f>
        <v>8.8886320291279</v>
      </c>
      <c r="AV47" s="173">
        <f>IF(AU47&gt;$AI$8,1,0)</f>
        <v>0</v>
      </c>
      <c r="AW47" s="175">
        <f>IF($R47=AT$17,AU47,0)</f>
        <v>0</v>
      </c>
      <c r="AX47" s="173">
        <v>5948</v>
      </c>
      <c r="AY47" s="175">
        <f>100*AX47/$AI47</f>
        <v>11.4585139378528</v>
      </c>
      <c r="AZ47" s="173">
        <f>IF(AY47&gt;$AI$8,1,0)</f>
        <v>0</v>
      </c>
      <c r="BA47" s="175">
        <f>IF($R47=AX$17,AY47,0)</f>
        <v>0</v>
      </c>
      <c r="BB47" s="173">
        <v>2571</v>
      </c>
      <c r="BC47" s="175">
        <f>100*BB47/$AI47</f>
        <v>4.95289834132809</v>
      </c>
      <c r="BD47" s="173">
        <f>IF(BC47&gt;$AI$8,1,0)</f>
        <v>0</v>
      </c>
      <c r="BE47" s="175">
        <f>IF($R47=BB$17,BC47,0)</f>
        <v>0</v>
      </c>
      <c r="BF47" s="173">
        <v>0</v>
      </c>
      <c r="BG47" s="175">
        <f>100*BF47/$AI47</f>
        <v>0</v>
      </c>
      <c r="BH47" s="173">
        <f>IF(BG47&gt;$AI$8,1,0)</f>
        <v>0</v>
      </c>
      <c r="BI47" s="175">
        <f>IF($R47=BF$17,BG47,0)</f>
        <v>0</v>
      </c>
      <c r="BJ47" s="173">
        <v>0</v>
      </c>
      <c r="BK47" s="175">
        <f>100*BJ47/$AI47</f>
        <v>0</v>
      </c>
      <c r="BL47" s="173">
        <f>IF(BK47&gt;$AI$8,1,0)</f>
        <v>0</v>
      </c>
      <c r="BM47" s="175">
        <f>IF($R47=BJ$17,BK47,0)</f>
        <v>0</v>
      </c>
      <c r="BN47" s="173">
        <v>0</v>
      </c>
      <c r="BO47" s="175">
        <f>100*BN47/$AI47</f>
        <v>0</v>
      </c>
      <c r="BP47" s="173">
        <f>IF(BO47&gt;$AI$8,1,0)</f>
        <v>0</v>
      </c>
      <c r="BQ47" s="175">
        <f>IF($R47=BN$17,BO47,0)</f>
        <v>0</v>
      </c>
      <c r="BR47" s="173">
        <v>0</v>
      </c>
      <c r="BS47" s="175">
        <f>100*BR47/$AI47</f>
        <v>0</v>
      </c>
      <c r="BT47" s="173">
        <f>IF(BS47&gt;$AI$8,1,0)</f>
        <v>0</v>
      </c>
      <c r="BU47" s="175">
        <f>IF($R47=BR$17,BS47,0)</f>
        <v>0</v>
      </c>
      <c r="BV47" s="173">
        <v>0</v>
      </c>
      <c r="BW47" s="175">
        <f>100*BV47/$AI47</f>
        <v>0</v>
      </c>
      <c r="BX47" s="173">
        <f>IF(BW47&gt;$AI$8,1,0)</f>
        <v>0</v>
      </c>
      <c r="BY47" s="175">
        <f>IF($R47=BV$17,BW47,0)</f>
        <v>0</v>
      </c>
      <c r="BZ47" s="173">
        <v>0</v>
      </c>
      <c r="CA47" s="175">
        <f>100*BZ47/$AI47</f>
        <v>0</v>
      </c>
      <c r="CB47" s="173">
        <f>IF(CA47&gt;$AI$8,1,0)</f>
        <v>0</v>
      </c>
      <c r="CC47" s="175">
        <f>IF($R47=BZ$17,CA47,0)</f>
        <v>0</v>
      </c>
      <c r="CD47" s="173">
        <v>0</v>
      </c>
      <c r="CE47" s="175">
        <f>100*CD47/$AI47</f>
        <v>0</v>
      </c>
      <c r="CF47" s="173">
        <f>IF(CE47&gt;$AI$8,1,0)</f>
        <v>0</v>
      </c>
      <c r="CG47" s="175">
        <f>IF($R47=CD$17,CE47,0)</f>
        <v>0</v>
      </c>
      <c r="CH47" s="173">
        <v>0</v>
      </c>
      <c r="CI47" s="175">
        <f>100*CH47/$AI47</f>
        <v>0</v>
      </c>
      <c r="CJ47" s="173">
        <f>IF(CI47&gt;$AI$8,1,0)</f>
        <v>0</v>
      </c>
      <c r="CK47" s="175">
        <f>IF($R47=CH$17,CI47,0)</f>
        <v>0</v>
      </c>
      <c r="CL47" s="173">
        <v>0</v>
      </c>
      <c r="CM47" s="173">
        <v>0</v>
      </c>
      <c r="CN47" s="176"/>
    </row>
    <row r="48" ht="15.75" customHeight="1">
      <c r="A48" t="s" s="179">
        <v>3444</v>
      </c>
      <c r="B48" t="s" s="180">
        <v>75</v>
      </c>
      <c r="C48" t="s" s="180">
        <v>3445</v>
      </c>
      <c r="D48" t="s" s="181">
        <v>78</v>
      </c>
      <c r="E48" t="s" s="188">
        <v>79</v>
      </c>
      <c r="F48" t="s" s="146">
        <v>46</v>
      </c>
      <c r="G48" t="s" s="146">
        <v>1436</v>
      </c>
      <c r="H48" t="s" s="146">
        <v>1038</v>
      </c>
      <c r="I48" t="s" s="146">
        <v>64</v>
      </c>
      <c r="J48" t="s" s="146">
        <v>56</v>
      </c>
      <c r="K48" t="s" s="183">
        <f>_xlfn.IFS(Q48=0,O48,T48=1,R48,U48=1,AA48,V48=1,AD48)</f>
        <v>27</v>
      </c>
      <c r="L48" s="189">
        <f>_xlfn.IFS(Q48=0,P48,T48=1,S48,U48=1,AB48,V48=1,AE48)</f>
        <v>38.3366737443693</v>
      </c>
      <c r="M48" t="s" s="146">
        <f>IF(O48="Lab","over","under")</f>
        <v>3307</v>
      </c>
      <c r="N48" s="138"/>
      <c r="O48" t="s" s="184">
        <v>27</v>
      </c>
      <c r="P48" s="147">
        <f>AM48</f>
        <v>38.3366737443693</v>
      </c>
      <c r="Q48" s="145">
        <f>T48+U48+V48</f>
        <v>0</v>
      </c>
      <c r="R48" t="s" s="185">
        <v>29</v>
      </c>
      <c r="S48" s="147">
        <f>AW48</f>
        <v>21.5089397336932</v>
      </c>
      <c r="T48" s="138"/>
      <c r="U48" s="138"/>
      <c r="V48" s="138"/>
      <c r="W48" s="138"/>
      <c r="X48" t="s" s="146">
        <f>IF($A48=Y48,"ok","bad")</f>
        <v>2430</v>
      </c>
      <c r="Y48" t="s" s="146">
        <v>3444</v>
      </c>
      <c r="Z48" t="s" s="146">
        <v>3445</v>
      </c>
      <c r="AA48" t="s" s="186">
        <v>28</v>
      </c>
      <c r="AB48" s="141">
        <f>100*AC48</f>
        <v>20.7171631</v>
      </c>
      <c r="AC48" s="190">
        <v>0.207171631</v>
      </c>
      <c r="AD48" t="s" s="187">
        <v>31</v>
      </c>
      <c r="AE48" s="141">
        <v>10.4716925</v>
      </c>
      <c r="AF48" s="190">
        <v>0.104716925</v>
      </c>
      <c r="AG48" s="138"/>
      <c r="AH48" s="145">
        <v>75385</v>
      </c>
      <c r="AI48" s="145">
        <v>50393</v>
      </c>
      <c r="AJ48" s="145">
        <v>471</v>
      </c>
      <c r="AK48" s="145">
        <v>8480</v>
      </c>
      <c r="AL48" s="145">
        <v>19319</v>
      </c>
      <c r="AM48" s="148">
        <f>100*AL48/$AI48</f>
        <v>38.3366737443693</v>
      </c>
      <c r="AN48" s="145">
        <f>IF(AM48&gt;$AI$8,1,0)</f>
        <v>0</v>
      </c>
      <c r="AO48" s="148">
        <f>IF($R48=AL$17,AM48,0)</f>
        <v>0</v>
      </c>
      <c r="AP48" s="145">
        <v>10440</v>
      </c>
      <c r="AQ48" s="148">
        <f>100*AP48/$AI48</f>
        <v>20.7171630980493</v>
      </c>
      <c r="AR48" s="145">
        <f>IF(AQ48&gt;$AI$8,1,0)</f>
        <v>0</v>
      </c>
      <c r="AS48" s="148">
        <f>IF($R48=AP$17,AQ48,0)</f>
        <v>0</v>
      </c>
      <c r="AT48" s="145">
        <v>10839</v>
      </c>
      <c r="AU48" s="148">
        <f>100*AT48/$AI48</f>
        <v>21.5089397336932</v>
      </c>
      <c r="AV48" s="145">
        <f>IF(AU48&gt;$AI$8,1,0)</f>
        <v>0</v>
      </c>
      <c r="AW48" s="148">
        <f>IF($R48=AT$17,AU48,0)</f>
        <v>21.5089397336932</v>
      </c>
      <c r="AX48" s="145">
        <v>0</v>
      </c>
      <c r="AY48" s="148">
        <f>100*AX48/$AI48</f>
        <v>0</v>
      </c>
      <c r="AZ48" s="145">
        <f>IF(AY48&gt;$AI$8,1,0)</f>
        <v>0</v>
      </c>
      <c r="BA48" s="148">
        <f>IF($R48=AX$17,AY48,0)</f>
        <v>0</v>
      </c>
      <c r="BB48" s="145">
        <v>5277</v>
      </c>
      <c r="BC48" s="148">
        <f>100*BB48/$AI48</f>
        <v>10.4716924969738</v>
      </c>
      <c r="BD48" s="145">
        <f>IF(BC48&gt;$AI$8,1,0)</f>
        <v>0</v>
      </c>
      <c r="BE48" s="148">
        <f>IF($R48=BB$17,BC48,0)</f>
        <v>0</v>
      </c>
      <c r="BF48" s="145">
        <v>0</v>
      </c>
      <c r="BG48" s="148">
        <f>100*BF48/$AI48</f>
        <v>0</v>
      </c>
      <c r="BH48" s="145">
        <f>IF(BG48&gt;$AI$8,1,0)</f>
        <v>0</v>
      </c>
      <c r="BI48" s="148">
        <f>IF($R48=BF$17,BG48,0)</f>
        <v>0</v>
      </c>
      <c r="BJ48" s="145">
        <v>0</v>
      </c>
      <c r="BK48" s="148">
        <f>100*BJ48/$AI48</f>
        <v>0</v>
      </c>
      <c r="BL48" s="145">
        <f>IF(BK48&gt;$AI$8,1,0)</f>
        <v>0</v>
      </c>
      <c r="BM48" s="148">
        <f>IF($R48=BJ$17,BK48,0)</f>
        <v>0</v>
      </c>
      <c r="BN48" s="145">
        <v>0</v>
      </c>
      <c r="BO48" s="148">
        <f>100*BN48/$AI48</f>
        <v>0</v>
      </c>
      <c r="BP48" s="145">
        <f>IF(BO48&gt;$AI$8,1,0)</f>
        <v>0</v>
      </c>
      <c r="BQ48" s="148">
        <f>IF($R48=BN$17,BO48,0)</f>
        <v>0</v>
      </c>
      <c r="BR48" s="145">
        <v>0</v>
      </c>
      <c r="BS48" s="148">
        <f>100*BR48/$AI48</f>
        <v>0</v>
      </c>
      <c r="BT48" s="145">
        <f>IF(BS48&gt;$AI$8,1,0)</f>
        <v>0</v>
      </c>
      <c r="BU48" s="148">
        <f>IF($R48=BR$17,BS48,0)</f>
        <v>0</v>
      </c>
      <c r="BV48" s="145">
        <v>0</v>
      </c>
      <c r="BW48" s="148">
        <f>100*BV48/$AI48</f>
        <v>0</v>
      </c>
      <c r="BX48" s="145">
        <f>IF(BW48&gt;$AI$8,1,0)</f>
        <v>0</v>
      </c>
      <c r="BY48" s="148">
        <f>IF($R48=BV$17,BW48,0)</f>
        <v>0</v>
      </c>
      <c r="BZ48" s="145">
        <v>0</v>
      </c>
      <c r="CA48" s="148">
        <f>100*BZ48/$AI48</f>
        <v>0</v>
      </c>
      <c r="CB48" s="145">
        <f>IF(CA48&gt;$AI$8,1,0)</f>
        <v>0</v>
      </c>
      <c r="CC48" s="148">
        <f>IF($R48=BZ$17,CA48,0)</f>
        <v>0</v>
      </c>
      <c r="CD48" s="145">
        <v>0</v>
      </c>
      <c r="CE48" s="148">
        <f>100*CD48/$AI48</f>
        <v>0</v>
      </c>
      <c r="CF48" s="145">
        <f>IF(CE48&gt;$AI$8,1,0)</f>
        <v>0</v>
      </c>
      <c r="CG48" s="148">
        <f>IF($R48=CD$17,CE48,0)</f>
        <v>0</v>
      </c>
      <c r="CH48" s="145">
        <v>0</v>
      </c>
      <c r="CI48" s="148">
        <f>100*CH48/$AI48</f>
        <v>0</v>
      </c>
      <c r="CJ48" s="145">
        <f>IF(CI48&gt;$AI$8,1,0)</f>
        <v>0</v>
      </c>
      <c r="CK48" s="148">
        <f>IF($R48=CH$17,CI48,0)</f>
        <v>0</v>
      </c>
      <c r="CL48" s="145">
        <v>574</v>
      </c>
      <c r="CM48" s="145">
        <v>0</v>
      </c>
      <c r="CN48" s="149"/>
    </row>
    <row r="49" ht="15.75" customHeight="1">
      <c r="A49" t="s" s="179">
        <v>3667</v>
      </c>
      <c r="B49" t="s" s="180">
        <v>84</v>
      </c>
      <c r="C49" t="s" s="180">
        <v>2055</v>
      </c>
      <c r="D49" t="s" s="181">
        <v>86</v>
      </c>
      <c r="E49" t="s" s="182">
        <v>79</v>
      </c>
      <c r="F49" t="s" s="130">
        <v>80</v>
      </c>
      <c r="G49" t="s" s="130">
        <v>124</v>
      </c>
      <c r="H49" t="s" s="130">
        <v>2056</v>
      </c>
      <c r="I49" t="s" s="130">
        <v>49</v>
      </c>
      <c r="J49" t="s" s="130">
        <v>56</v>
      </c>
      <c r="K49" t="s" s="183">
        <f>_xlfn.IFS(Q49=0,O49,T49=1,R49,U49=1,AA49,V49=1,AD49)</f>
        <v>27</v>
      </c>
      <c r="L49" s="189">
        <f>_xlfn.IFS(Q49=0,P49,T49=1,S49,U49=1,AB49,V49=1,AE49)</f>
        <v>38.2802640018207</v>
      </c>
      <c r="M49" t="s" s="130">
        <f>IF(O49="Lab","over","under")</f>
        <v>3307</v>
      </c>
      <c r="N49" s="169"/>
      <c r="O49" t="s" s="184">
        <v>27</v>
      </c>
      <c r="P49" s="131">
        <f>AM49</f>
        <v>38.2802640018207</v>
      </c>
      <c r="Q49" s="173">
        <f>T49+U49+V49</f>
        <v>0</v>
      </c>
      <c r="R49" t="s" s="185">
        <v>28</v>
      </c>
      <c r="S49" s="131">
        <f>AS49</f>
        <v>33.0188484058511</v>
      </c>
      <c r="T49" s="169"/>
      <c r="U49" s="169"/>
      <c r="V49" s="169"/>
      <c r="W49" s="169"/>
      <c r="X49" t="s" s="130">
        <f>IF($A49=Y49,"ok","bad")</f>
        <v>2430</v>
      </c>
      <c r="Y49" t="s" s="130">
        <v>3667</v>
      </c>
      <c r="Z49" t="s" s="130">
        <v>2055</v>
      </c>
      <c r="AA49" t="s" s="186">
        <v>2365</v>
      </c>
      <c r="AB49" s="125">
        <f>100*AC49</f>
        <v>16.992531</v>
      </c>
      <c r="AC49" s="191">
        <v>0.16992531</v>
      </c>
      <c r="AD49" t="s" s="187">
        <v>29</v>
      </c>
      <c r="AE49" s="125">
        <v>5.3524507</v>
      </c>
      <c r="AF49" s="191">
        <v>0.053524507</v>
      </c>
      <c r="AG49" s="169"/>
      <c r="AH49" s="173">
        <v>74080</v>
      </c>
      <c r="AI49" s="173">
        <v>48333</v>
      </c>
      <c r="AJ49" s="173">
        <v>172</v>
      </c>
      <c r="AK49" s="173">
        <v>2543</v>
      </c>
      <c r="AL49" s="173">
        <v>18502</v>
      </c>
      <c r="AM49" s="175">
        <f>100*AL49/$AI49</f>
        <v>38.2802640018207</v>
      </c>
      <c r="AN49" s="173">
        <f>IF(AM49&gt;$AI$8,1,0)</f>
        <v>0</v>
      </c>
      <c r="AO49" s="175">
        <f>IF($R49=AL$17,AM49,0)</f>
        <v>0</v>
      </c>
      <c r="AP49" s="173">
        <v>15959</v>
      </c>
      <c r="AQ49" s="175">
        <f>100*AP49/$AI49</f>
        <v>33.0188484058511</v>
      </c>
      <c r="AR49" s="173">
        <f>IF(AQ49&gt;$AI$8,1,0)</f>
        <v>0</v>
      </c>
      <c r="AS49" s="175">
        <f>IF($R49=AP$17,AQ49,0)</f>
        <v>33.0188484058511</v>
      </c>
      <c r="AT49" s="173">
        <v>2587</v>
      </c>
      <c r="AU49" s="175">
        <f>100*AT49/$AI49</f>
        <v>5.3524507065566</v>
      </c>
      <c r="AV49" s="173">
        <f>IF(AU49&gt;$AI$8,1,0)</f>
        <v>0</v>
      </c>
      <c r="AW49" s="175">
        <f>IF($R49=AT$17,AU49,0)</f>
        <v>0</v>
      </c>
      <c r="AX49" s="173">
        <v>8213</v>
      </c>
      <c r="AY49" s="175">
        <f>100*AX49/$AI49</f>
        <v>16.9925309829723</v>
      </c>
      <c r="AZ49" s="173">
        <f>IF(AY49&gt;$AI$8,1,0)</f>
        <v>0</v>
      </c>
      <c r="BA49" s="175">
        <f>IF($R49=AX$17,AY49,0)</f>
        <v>0</v>
      </c>
      <c r="BB49" s="173">
        <v>2419</v>
      </c>
      <c r="BC49" s="175">
        <f>100*BB49/$AI49</f>
        <v>5.00486210249726</v>
      </c>
      <c r="BD49" s="173">
        <f>IF(BC49&gt;$AI$8,1,0)</f>
        <v>0</v>
      </c>
      <c r="BE49" s="175">
        <f>IF($R49=BB$17,BC49,0)</f>
        <v>0</v>
      </c>
      <c r="BF49" s="173">
        <v>0</v>
      </c>
      <c r="BG49" s="175">
        <f>100*BF49/$AI49</f>
        <v>0</v>
      </c>
      <c r="BH49" s="173">
        <f>IF(BG49&gt;$AI$8,1,0)</f>
        <v>0</v>
      </c>
      <c r="BI49" s="175">
        <f>IF($R49=BF$17,BG49,0)</f>
        <v>0</v>
      </c>
      <c r="BJ49" s="173">
        <v>0</v>
      </c>
      <c r="BK49" s="175">
        <f>100*BJ49/$AI49</f>
        <v>0</v>
      </c>
      <c r="BL49" s="173">
        <f>IF(BK49&gt;$AI$8,1,0)</f>
        <v>0</v>
      </c>
      <c r="BM49" s="175">
        <f>IF($R49=BJ$17,BK49,0)</f>
        <v>0</v>
      </c>
      <c r="BN49" s="173">
        <v>0</v>
      </c>
      <c r="BO49" s="175">
        <f>100*BN49/$AI49</f>
        <v>0</v>
      </c>
      <c r="BP49" s="173">
        <f>IF(BO49&gt;$AI$8,1,0)</f>
        <v>0</v>
      </c>
      <c r="BQ49" s="175">
        <f>IF($R49=BN$17,BO49,0)</f>
        <v>0</v>
      </c>
      <c r="BR49" s="173">
        <v>0</v>
      </c>
      <c r="BS49" s="175">
        <f>100*BR49/$AI49</f>
        <v>0</v>
      </c>
      <c r="BT49" s="173">
        <f>IF(BS49&gt;$AI$8,1,0)</f>
        <v>0</v>
      </c>
      <c r="BU49" s="175">
        <f>IF($R49=BR$17,BS49,0)</f>
        <v>0</v>
      </c>
      <c r="BV49" s="173">
        <v>0</v>
      </c>
      <c r="BW49" s="175">
        <f>100*BV49/$AI49</f>
        <v>0</v>
      </c>
      <c r="BX49" s="173">
        <f>IF(BW49&gt;$AI$8,1,0)</f>
        <v>0</v>
      </c>
      <c r="BY49" s="175">
        <f>IF($R49=BV$17,BW49,0)</f>
        <v>0</v>
      </c>
      <c r="BZ49" s="173">
        <v>0</v>
      </c>
      <c r="CA49" s="175">
        <f>100*BZ49/$AI49</f>
        <v>0</v>
      </c>
      <c r="CB49" s="173">
        <f>IF(CA49&gt;$AI$8,1,0)</f>
        <v>0</v>
      </c>
      <c r="CC49" s="175">
        <f>IF($R49=BZ$17,CA49,0)</f>
        <v>0</v>
      </c>
      <c r="CD49" s="173">
        <v>0</v>
      </c>
      <c r="CE49" s="175">
        <f>100*CD49/$AI49</f>
        <v>0</v>
      </c>
      <c r="CF49" s="173">
        <f>IF(CE49&gt;$AI$8,1,0)</f>
        <v>0</v>
      </c>
      <c r="CG49" s="175">
        <f>IF($R49=CD$17,CE49,0)</f>
        <v>0</v>
      </c>
      <c r="CH49" s="173">
        <v>0</v>
      </c>
      <c r="CI49" s="175">
        <f>100*CH49/$AI49</f>
        <v>0</v>
      </c>
      <c r="CJ49" s="173">
        <f>IF(CI49&gt;$AI$8,1,0)</f>
        <v>0</v>
      </c>
      <c r="CK49" s="175">
        <f>IF($R49=CH$17,CI49,0)</f>
        <v>0</v>
      </c>
      <c r="CL49" s="173">
        <v>0</v>
      </c>
      <c r="CM49" s="173">
        <v>0</v>
      </c>
      <c r="CN49" s="176"/>
    </row>
    <row r="50" ht="15.75" customHeight="1">
      <c r="A50" t="s" s="179">
        <v>3366</v>
      </c>
      <c r="B50" t="s" s="180">
        <v>75</v>
      </c>
      <c r="C50" t="s" s="180">
        <v>1804</v>
      </c>
      <c r="D50" t="s" s="181">
        <v>78</v>
      </c>
      <c r="E50" t="s" s="188">
        <v>79</v>
      </c>
      <c r="F50" t="s" s="146">
        <v>46</v>
      </c>
      <c r="G50" t="s" s="146">
        <v>592</v>
      </c>
      <c r="H50" t="s" s="146">
        <v>1805</v>
      </c>
      <c r="I50" t="s" s="146">
        <v>49</v>
      </c>
      <c r="J50" t="s" s="146">
        <v>56</v>
      </c>
      <c r="K50" t="s" s="183">
        <f>_xlfn.IFS(Q50=0,O50,T50=1,R50,U50=1,AA50,V50=1,AD50)</f>
        <v>27</v>
      </c>
      <c r="L50" s="189">
        <f>_xlfn.IFS(Q50=0,P50,T50=1,S50,U50=1,AB50,V50=1,AE50)</f>
        <v>38.2193853231923</v>
      </c>
      <c r="M50" t="s" s="146">
        <f>IF(O50="Lab","over","under")</f>
        <v>3307</v>
      </c>
      <c r="N50" s="138"/>
      <c r="O50" t="s" s="184">
        <v>27</v>
      </c>
      <c r="P50" s="147">
        <f>AM50</f>
        <v>38.2193853231923</v>
      </c>
      <c r="Q50" s="145">
        <f>T50+U50+V50</f>
        <v>0</v>
      </c>
      <c r="R50" t="s" s="185">
        <v>29</v>
      </c>
      <c r="S50" s="147">
        <f>AW50</f>
        <v>22.4131142105154</v>
      </c>
      <c r="T50" s="138"/>
      <c r="U50" s="138"/>
      <c r="V50" s="138"/>
      <c r="W50" s="138"/>
      <c r="X50" t="s" s="146">
        <f>IF($A50=Y50,"ok","bad")</f>
        <v>2430</v>
      </c>
      <c r="Y50" t="s" s="146">
        <v>3366</v>
      </c>
      <c r="Z50" t="s" s="146">
        <v>1804</v>
      </c>
      <c r="AA50" t="s" s="186">
        <v>28</v>
      </c>
      <c r="AB50" s="141">
        <f>100*AC50</f>
        <v>20.6474209</v>
      </c>
      <c r="AC50" s="190">
        <v>0.206474209</v>
      </c>
      <c r="AD50" t="s" s="187">
        <v>2365</v>
      </c>
      <c r="AE50" s="141">
        <v>13.3027998</v>
      </c>
      <c r="AF50" s="190">
        <v>0.133027998</v>
      </c>
      <c r="AG50" s="138"/>
      <c r="AH50" s="145">
        <v>73610</v>
      </c>
      <c r="AI50" s="145">
        <v>48253</v>
      </c>
      <c r="AJ50" s="145">
        <v>156</v>
      </c>
      <c r="AK50" s="145">
        <v>7627</v>
      </c>
      <c r="AL50" s="145">
        <v>18442</v>
      </c>
      <c r="AM50" s="148">
        <f>100*AL50/$AI50</f>
        <v>38.2193853231923</v>
      </c>
      <c r="AN50" s="145">
        <f>IF(AM50&gt;$AI$8,1,0)</f>
        <v>0</v>
      </c>
      <c r="AO50" s="148">
        <f>IF($R50=AL$17,AM50,0)</f>
        <v>0</v>
      </c>
      <c r="AP50" s="145">
        <v>9963</v>
      </c>
      <c r="AQ50" s="148">
        <f>100*AP50/$AI50</f>
        <v>20.647420885748</v>
      </c>
      <c r="AR50" s="145">
        <f>IF(AQ50&gt;$AI$8,1,0)</f>
        <v>0</v>
      </c>
      <c r="AS50" s="148">
        <f>IF($R50=AP$17,AQ50,0)</f>
        <v>0</v>
      </c>
      <c r="AT50" s="145">
        <v>10815</v>
      </c>
      <c r="AU50" s="148">
        <f>100*AT50/$AI50</f>
        <v>22.4131142105154</v>
      </c>
      <c r="AV50" s="145">
        <f>IF(AU50&gt;$AI$8,1,0)</f>
        <v>0</v>
      </c>
      <c r="AW50" s="148">
        <f>IF($R50=AT$17,AU50,0)</f>
        <v>22.4131142105154</v>
      </c>
      <c r="AX50" s="145">
        <v>6419</v>
      </c>
      <c r="AY50" s="148">
        <f>100*AX50/$AI50</f>
        <v>13.3027998259176</v>
      </c>
      <c r="AZ50" s="145">
        <f>IF(AY50&gt;$AI$8,1,0)</f>
        <v>0</v>
      </c>
      <c r="BA50" s="148">
        <f>IF($R50=AX$17,AY50,0)</f>
        <v>0</v>
      </c>
      <c r="BB50" s="145">
        <v>1954</v>
      </c>
      <c r="BC50" s="148">
        <f>100*BB50/$AI50</f>
        <v>4.04948915093362</v>
      </c>
      <c r="BD50" s="145">
        <f>IF(BC50&gt;$AI$8,1,0)</f>
        <v>0</v>
      </c>
      <c r="BE50" s="148">
        <f>IF($R50=BB$17,BC50,0)</f>
        <v>0</v>
      </c>
      <c r="BF50" s="145">
        <v>0</v>
      </c>
      <c r="BG50" s="148">
        <f>100*BF50/$AI50</f>
        <v>0</v>
      </c>
      <c r="BH50" s="145">
        <f>IF(BG50&gt;$AI$8,1,0)</f>
        <v>0</v>
      </c>
      <c r="BI50" s="148">
        <f>IF($R50=BF$17,BG50,0)</f>
        <v>0</v>
      </c>
      <c r="BJ50" s="145">
        <v>0</v>
      </c>
      <c r="BK50" s="148">
        <f>100*BJ50/$AI50</f>
        <v>0</v>
      </c>
      <c r="BL50" s="145">
        <f>IF(BK50&gt;$AI$8,1,0)</f>
        <v>0</v>
      </c>
      <c r="BM50" s="148">
        <f>IF($R50=BJ$17,BK50,0)</f>
        <v>0</v>
      </c>
      <c r="BN50" s="145">
        <v>0</v>
      </c>
      <c r="BO50" s="148">
        <f>100*BN50/$AI50</f>
        <v>0</v>
      </c>
      <c r="BP50" s="145">
        <f>IF(BO50&gt;$AI$8,1,0)</f>
        <v>0</v>
      </c>
      <c r="BQ50" s="148">
        <f>IF($R50=BN$17,BO50,0)</f>
        <v>0</v>
      </c>
      <c r="BR50" s="145">
        <v>0</v>
      </c>
      <c r="BS50" s="148">
        <f>100*BR50/$AI50</f>
        <v>0</v>
      </c>
      <c r="BT50" s="145">
        <f>IF(BS50&gt;$AI$8,1,0)</f>
        <v>0</v>
      </c>
      <c r="BU50" s="148">
        <f>IF($R50=BR$17,BS50,0)</f>
        <v>0</v>
      </c>
      <c r="BV50" s="145">
        <v>0</v>
      </c>
      <c r="BW50" s="148">
        <f>100*BV50/$AI50</f>
        <v>0</v>
      </c>
      <c r="BX50" s="145">
        <f>IF(BW50&gt;$AI$8,1,0)</f>
        <v>0</v>
      </c>
      <c r="BY50" s="148">
        <f>IF($R50=BV$17,BW50,0)</f>
        <v>0</v>
      </c>
      <c r="BZ50" s="145">
        <v>0</v>
      </c>
      <c r="CA50" s="148">
        <f>100*BZ50/$AI50</f>
        <v>0</v>
      </c>
      <c r="CB50" s="145">
        <f>IF(CA50&gt;$AI$8,1,0)</f>
        <v>0</v>
      </c>
      <c r="CC50" s="148">
        <f>IF($R50=BZ$17,CA50,0)</f>
        <v>0</v>
      </c>
      <c r="CD50" s="145">
        <v>0</v>
      </c>
      <c r="CE50" s="148">
        <f>100*CD50/$AI50</f>
        <v>0</v>
      </c>
      <c r="CF50" s="145">
        <f>IF(CE50&gt;$AI$8,1,0)</f>
        <v>0</v>
      </c>
      <c r="CG50" s="148">
        <f>IF($R50=CD$17,CE50,0)</f>
        <v>0</v>
      </c>
      <c r="CH50" s="145">
        <v>0</v>
      </c>
      <c r="CI50" s="148">
        <f>100*CH50/$AI50</f>
        <v>0</v>
      </c>
      <c r="CJ50" s="145">
        <f>IF(CI50&gt;$AI$8,1,0)</f>
        <v>0</v>
      </c>
      <c r="CK50" s="148">
        <f>IF($R50=CH$17,CI50,0)</f>
        <v>0</v>
      </c>
      <c r="CL50" s="145">
        <v>445</v>
      </c>
      <c r="CM50" s="145">
        <v>0</v>
      </c>
      <c r="CN50" s="149"/>
    </row>
    <row r="51" ht="15.75" customHeight="1">
      <c r="A51" t="s" s="179">
        <v>3592</v>
      </c>
      <c r="B51" t="s" s="180">
        <v>166</v>
      </c>
      <c r="C51" t="s" s="180">
        <v>3593</v>
      </c>
      <c r="D51" t="s" s="181">
        <v>169</v>
      </c>
      <c r="E51" t="s" s="182">
        <v>79</v>
      </c>
      <c r="F51" t="s" s="130">
        <v>46</v>
      </c>
      <c r="G51" t="s" s="130">
        <v>157</v>
      </c>
      <c r="H51" t="s" s="130">
        <v>1074</v>
      </c>
      <c r="I51" t="s" s="130">
        <v>49</v>
      </c>
      <c r="J51" t="s" s="130">
        <v>56</v>
      </c>
      <c r="K51" t="s" s="183">
        <f>_xlfn.IFS(Q51=0,O51,T51=1,R51,U51=1,AA51,V51=1,AD51)</f>
        <v>27</v>
      </c>
      <c r="L51" s="189">
        <f>_xlfn.IFS(Q51=0,P51,T51=1,S51,U51=1,AB51,V51=1,AE51)</f>
        <v>38.1588999236058</v>
      </c>
      <c r="M51" t="s" s="130">
        <f>IF(O51="Lab","over","under")</f>
        <v>3307</v>
      </c>
      <c r="N51" s="169"/>
      <c r="O51" t="s" s="184">
        <v>27</v>
      </c>
      <c r="P51" s="131">
        <f>AM51</f>
        <v>38.1588999236058</v>
      </c>
      <c r="Q51" s="173">
        <f>T51+U51+V51</f>
        <v>0</v>
      </c>
      <c r="R51" t="s" s="185">
        <v>28</v>
      </c>
      <c r="S51" s="131">
        <f>AS51</f>
        <v>30.977845683728</v>
      </c>
      <c r="T51" s="169"/>
      <c r="U51" s="169"/>
      <c r="V51" s="169"/>
      <c r="W51" s="169"/>
      <c r="X51" t="s" s="130">
        <f>IF($A51=Y51,"ok","bad")</f>
        <v>2430</v>
      </c>
      <c r="Y51" t="s" s="130">
        <v>3592</v>
      </c>
      <c r="Z51" t="s" s="130">
        <v>3593</v>
      </c>
      <c r="AA51" t="s" s="186">
        <v>2365</v>
      </c>
      <c r="AB51" s="125">
        <f>100*AC51</f>
        <v>18.2019219</v>
      </c>
      <c r="AC51" s="191">
        <v>0.182019219</v>
      </c>
      <c r="AD51" t="s" s="187">
        <v>29</v>
      </c>
      <c r="AE51" s="125">
        <v>6.7950625</v>
      </c>
      <c r="AF51" s="191">
        <v>0.067950625</v>
      </c>
      <c r="AG51" s="169"/>
      <c r="AH51" s="173">
        <v>79925</v>
      </c>
      <c r="AI51" s="173">
        <v>49742</v>
      </c>
      <c r="AJ51" s="173">
        <v>165</v>
      </c>
      <c r="AK51" s="173">
        <v>3572</v>
      </c>
      <c r="AL51" s="173">
        <v>18981</v>
      </c>
      <c r="AM51" s="175">
        <f>100*AL51/$AI51</f>
        <v>38.1588999236058</v>
      </c>
      <c r="AN51" s="173">
        <f>IF(AM51&gt;$AI$8,1,0)</f>
        <v>0</v>
      </c>
      <c r="AO51" s="175">
        <f>IF($R51=AL$17,AM51,0)</f>
        <v>0</v>
      </c>
      <c r="AP51" s="173">
        <v>15409</v>
      </c>
      <c r="AQ51" s="175">
        <f>100*AP51/$AI51</f>
        <v>30.977845683728</v>
      </c>
      <c r="AR51" s="173">
        <f>IF(AQ51&gt;$AI$8,1,0)</f>
        <v>0</v>
      </c>
      <c r="AS51" s="175">
        <f>IF($R51=AP$17,AQ51,0)</f>
        <v>30.977845683728</v>
      </c>
      <c r="AT51" s="173">
        <v>3380</v>
      </c>
      <c r="AU51" s="175">
        <f>100*AT51/$AI51</f>
        <v>6.7950625226167</v>
      </c>
      <c r="AV51" s="173">
        <f>IF(AU51&gt;$AI$8,1,0)</f>
        <v>0</v>
      </c>
      <c r="AW51" s="175">
        <f>IF($R51=AT$17,AU51,0)</f>
        <v>0</v>
      </c>
      <c r="AX51" s="173">
        <v>9054</v>
      </c>
      <c r="AY51" s="175">
        <f>100*AX51/$AI51</f>
        <v>18.2019219170922</v>
      </c>
      <c r="AZ51" s="173">
        <f>IF(AY51&gt;$AI$8,1,0)</f>
        <v>0</v>
      </c>
      <c r="BA51" s="175">
        <f>IF($R51=AX$17,AY51,0)</f>
        <v>0</v>
      </c>
      <c r="BB51" s="173">
        <v>2451</v>
      </c>
      <c r="BC51" s="175">
        <f>100*BB51/$AI51</f>
        <v>4.92742551566081</v>
      </c>
      <c r="BD51" s="173">
        <f>IF(BC51&gt;$AI$8,1,0)</f>
        <v>0</v>
      </c>
      <c r="BE51" s="175">
        <f>IF($R51=BB$17,BC51,0)</f>
        <v>0</v>
      </c>
      <c r="BF51" s="173">
        <v>0</v>
      </c>
      <c r="BG51" s="175">
        <f>100*BF51/$AI51</f>
        <v>0</v>
      </c>
      <c r="BH51" s="173">
        <f>IF(BG51&gt;$AI$8,1,0)</f>
        <v>0</v>
      </c>
      <c r="BI51" s="175">
        <f>IF($R51=BF$17,BG51,0)</f>
        <v>0</v>
      </c>
      <c r="BJ51" s="173">
        <v>0</v>
      </c>
      <c r="BK51" s="175">
        <f>100*BJ51/$AI51</f>
        <v>0</v>
      </c>
      <c r="BL51" s="173">
        <f>IF(BK51&gt;$AI$8,1,0)</f>
        <v>0</v>
      </c>
      <c r="BM51" s="175">
        <f>IF($R51=BJ$17,BK51,0)</f>
        <v>0</v>
      </c>
      <c r="BN51" s="173">
        <v>0</v>
      </c>
      <c r="BO51" s="175">
        <f>100*BN51/$AI51</f>
        <v>0</v>
      </c>
      <c r="BP51" s="173">
        <f>IF(BO51&gt;$AI$8,1,0)</f>
        <v>0</v>
      </c>
      <c r="BQ51" s="175">
        <f>IF($R51=BN$17,BO51,0)</f>
        <v>0</v>
      </c>
      <c r="BR51" s="173">
        <v>0</v>
      </c>
      <c r="BS51" s="175">
        <f>100*BR51/$AI51</f>
        <v>0</v>
      </c>
      <c r="BT51" s="173">
        <f>IF(BS51&gt;$AI$8,1,0)</f>
        <v>0</v>
      </c>
      <c r="BU51" s="175">
        <f>IF($R51=BR$17,BS51,0)</f>
        <v>0</v>
      </c>
      <c r="BV51" s="173">
        <v>0</v>
      </c>
      <c r="BW51" s="175">
        <f>100*BV51/$AI51</f>
        <v>0</v>
      </c>
      <c r="BX51" s="173">
        <f>IF(BW51&gt;$AI$8,1,0)</f>
        <v>0</v>
      </c>
      <c r="BY51" s="175">
        <f>IF($R51=BV$17,BW51,0)</f>
        <v>0</v>
      </c>
      <c r="BZ51" s="173">
        <v>0</v>
      </c>
      <c r="CA51" s="175">
        <f>100*BZ51/$AI51</f>
        <v>0</v>
      </c>
      <c r="CB51" s="173">
        <f>IF(CA51&gt;$AI$8,1,0)</f>
        <v>0</v>
      </c>
      <c r="CC51" s="175">
        <f>IF($R51=BZ$17,CA51,0)</f>
        <v>0</v>
      </c>
      <c r="CD51" s="173">
        <v>0</v>
      </c>
      <c r="CE51" s="175">
        <f>100*CD51/$AI51</f>
        <v>0</v>
      </c>
      <c r="CF51" s="173">
        <f>IF(CE51&gt;$AI$8,1,0)</f>
        <v>0</v>
      </c>
      <c r="CG51" s="175">
        <f>IF($R51=CD$17,CE51,0)</f>
        <v>0</v>
      </c>
      <c r="CH51" s="173">
        <v>0</v>
      </c>
      <c r="CI51" s="175">
        <f>100*CH51/$AI51</f>
        <v>0</v>
      </c>
      <c r="CJ51" s="173">
        <f>IF(CI51&gt;$AI$8,1,0)</f>
        <v>0</v>
      </c>
      <c r="CK51" s="175">
        <f>IF($R51=CH$17,CI51,0)</f>
        <v>0</v>
      </c>
      <c r="CL51" s="173">
        <v>451</v>
      </c>
      <c r="CM51" s="173">
        <v>0</v>
      </c>
      <c r="CN51" s="176"/>
    </row>
    <row r="52" ht="15.75" customHeight="1">
      <c r="A52" t="s" s="179">
        <v>3546</v>
      </c>
      <c r="B52" t="s" s="180">
        <v>84</v>
      </c>
      <c r="C52" t="s" s="180">
        <v>3547</v>
      </c>
      <c r="D52" t="s" s="181">
        <v>86</v>
      </c>
      <c r="E52" t="s" s="188">
        <v>79</v>
      </c>
      <c r="F52" t="s" s="146">
        <v>46</v>
      </c>
      <c r="G52" t="s" s="146">
        <v>1407</v>
      </c>
      <c r="H52" t="s" s="146">
        <v>1408</v>
      </c>
      <c r="I52" t="s" s="146">
        <v>49</v>
      </c>
      <c r="J52" t="s" s="146">
        <v>56</v>
      </c>
      <c r="K52" t="s" s="183">
        <f>_xlfn.IFS(Q52=0,O52,T52=1,R52,U52=1,AA52,V52=1,AD52)</f>
        <v>27</v>
      </c>
      <c r="L52" s="189">
        <f>_xlfn.IFS(Q52=0,P52,T52=1,S52,U52=1,AB52,V52=1,AE52)</f>
        <v>38.1333030543886</v>
      </c>
      <c r="M52" t="s" s="146">
        <f>IF(O52="Lab","over","under")</f>
        <v>3307</v>
      </c>
      <c r="N52" s="138"/>
      <c r="O52" t="s" s="184">
        <v>27</v>
      </c>
      <c r="P52" s="147">
        <f>AM52</f>
        <v>38.1333030543886</v>
      </c>
      <c r="Q52" s="145">
        <f>T52+U52+V52</f>
        <v>0</v>
      </c>
      <c r="R52" t="s" s="185">
        <v>28</v>
      </c>
      <c r="S52" s="147">
        <f>AS52</f>
        <v>27.7234018394459</v>
      </c>
      <c r="T52" s="138"/>
      <c r="U52" s="138"/>
      <c r="V52" s="138"/>
      <c r="W52" s="138"/>
      <c r="X52" t="s" s="146">
        <f>IF($A52=Y52,"ok","bad")</f>
        <v>2430</v>
      </c>
      <c r="Y52" t="s" s="146">
        <v>3546</v>
      </c>
      <c r="Z52" t="s" s="146">
        <v>3547</v>
      </c>
      <c r="AA52" t="s" s="186">
        <v>2365</v>
      </c>
      <c r="AB52" s="141">
        <f>100*AC52</f>
        <v>19.8773703</v>
      </c>
      <c r="AC52" s="190">
        <v>0.198773703</v>
      </c>
      <c r="AD52" t="s" s="187">
        <v>29</v>
      </c>
      <c r="AE52" s="141">
        <v>7.6143976</v>
      </c>
      <c r="AF52" s="190">
        <v>0.076143976</v>
      </c>
      <c r="AG52" s="138"/>
      <c r="AH52" s="145">
        <v>73659</v>
      </c>
      <c r="AI52" s="145">
        <v>44035</v>
      </c>
      <c r="AJ52" s="145">
        <v>161</v>
      </c>
      <c r="AK52" s="145">
        <v>4584</v>
      </c>
      <c r="AL52" s="145">
        <v>16792</v>
      </c>
      <c r="AM52" s="148">
        <f>100*AL52/$AI52</f>
        <v>38.1333030543886</v>
      </c>
      <c r="AN52" s="145">
        <f>IF(AM52&gt;$AI$8,1,0)</f>
        <v>0</v>
      </c>
      <c r="AO52" s="148">
        <f>IF($R52=AL$17,AM52,0)</f>
        <v>0</v>
      </c>
      <c r="AP52" s="145">
        <v>12208</v>
      </c>
      <c r="AQ52" s="148">
        <f>100*AP52/$AI52</f>
        <v>27.7234018394459</v>
      </c>
      <c r="AR52" s="145">
        <f>IF(AQ52&gt;$AI$8,1,0)</f>
        <v>0</v>
      </c>
      <c r="AS52" s="148">
        <f>IF($R52=AP$17,AQ52,0)</f>
        <v>27.7234018394459</v>
      </c>
      <c r="AT52" s="145">
        <v>3353</v>
      </c>
      <c r="AU52" s="148">
        <f>100*AT52/$AI52</f>
        <v>7.61439763824231</v>
      </c>
      <c r="AV52" s="145">
        <f>IF(AU52&gt;$AI$8,1,0)</f>
        <v>0</v>
      </c>
      <c r="AW52" s="148">
        <f>IF($R52=AT$17,AU52,0)</f>
        <v>0</v>
      </c>
      <c r="AX52" s="145">
        <v>8753</v>
      </c>
      <c r="AY52" s="148">
        <f>100*AX52/$AI52</f>
        <v>19.877370273646</v>
      </c>
      <c r="AZ52" s="145">
        <f>IF(AY52&gt;$AI$8,1,0)</f>
        <v>0</v>
      </c>
      <c r="BA52" s="148">
        <f>IF($R52=AX$17,AY52,0)</f>
        <v>0</v>
      </c>
      <c r="BB52" s="145">
        <v>2929</v>
      </c>
      <c r="BC52" s="148">
        <f>100*BB52/$AI52</f>
        <v>6.65152719427728</v>
      </c>
      <c r="BD52" s="145">
        <f>IF(BC52&gt;$AI$8,1,0)</f>
        <v>0</v>
      </c>
      <c r="BE52" s="148">
        <f>IF($R52=BB$17,BC52,0)</f>
        <v>0</v>
      </c>
      <c r="BF52" s="145">
        <v>0</v>
      </c>
      <c r="BG52" s="148">
        <f>100*BF52/$AI52</f>
        <v>0</v>
      </c>
      <c r="BH52" s="145">
        <f>IF(BG52&gt;$AI$8,1,0)</f>
        <v>0</v>
      </c>
      <c r="BI52" s="148">
        <f>IF($R52=BF$17,BG52,0)</f>
        <v>0</v>
      </c>
      <c r="BJ52" s="145">
        <v>0</v>
      </c>
      <c r="BK52" s="148">
        <f>100*BJ52/$AI52</f>
        <v>0</v>
      </c>
      <c r="BL52" s="145">
        <f>IF(BK52&gt;$AI$8,1,0)</f>
        <v>0</v>
      </c>
      <c r="BM52" s="148">
        <f>IF($R52=BJ$17,BK52,0)</f>
        <v>0</v>
      </c>
      <c r="BN52" s="145">
        <v>0</v>
      </c>
      <c r="BO52" s="148">
        <f>100*BN52/$AI52</f>
        <v>0</v>
      </c>
      <c r="BP52" s="145">
        <f>IF(BO52&gt;$AI$8,1,0)</f>
        <v>0</v>
      </c>
      <c r="BQ52" s="148">
        <f>IF($R52=BN$17,BO52,0)</f>
        <v>0</v>
      </c>
      <c r="BR52" s="145">
        <v>0</v>
      </c>
      <c r="BS52" s="148">
        <f>100*BR52/$AI52</f>
        <v>0</v>
      </c>
      <c r="BT52" s="145">
        <f>IF(BS52&gt;$AI$8,1,0)</f>
        <v>0</v>
      </c>
      <c r="BU52" s="148">
        <f>IF($R52=BR$17,BS52,0)</f>
        <v>0</v>
      </c>
      <c r="BV52" s="145">
        <v>0</v>
      </c>
      <c r="BW52" s="148">
        <f>100*BV52/$AI52</f>
        <v>0</v>
      </c>
      <c r="BX52" s="145">
        <f>IF(BW52&gt;$AI$8,1,0)</f>
        <v>0</v>
      </c>
      <c r="BY52" s="148">
        <f>IF($R52=BV$17,BW52,0)</f>
        <v>0</v>
      </c>
      <c r="BZ52" s="145">
        <v>0</v>
      </c>
      <c r="CA52" s="148">
        <f>100*BZ52/$AI52</f>
        <v>0</v>
      </c>
      <c r="CB52" s="145">
        <f>IF(CA52&gt;$AI$8,1,0)</f>
        <v>0</v>
      </c>
      <c r="CC52" s="148">
        <f>IF($R52=BZ$17,CA52,0)</f>
        <v>0</v>
      </c>
      <c r="CD52" s="145">
        <v>0</v>
      </c>
      <c r="CE52" s="148">
        <f>100*CD52/$AI52</f>
        <v>0</v>
      </c>
      <c r="CF52" s="145">
        <f>IF(CE52&gt;$AI$8,1,0)</f>
        <v>0</v>
      </c>
      <c r="CG52" s="148">
        <f>IF($R52=CD$17,CE52,0)</f>
        <v>0</v>
      </c>
      <c r="CH52" s="145">
        <v>0</v>
      </c>
      <c r="CI52" s="148">
        <f>100*CH52/$AI52</f>
        <v>0</v>
      </c>
      <c r="CJ52" s="145">
        <f>IF(CI52&gt;$AI$8,1,0)</f>
        <v>0</v>
      </c>
      <c r="CK52" s="148">
        <f>IF($R52=CH$17,CI52,0)</f>
        <v>0</v>
      </c>
      <c r="CL52" s="145">
        <v>322</v>
      </c>
      <c r="CM52" s="145">
        <v>0</v>
      </c>
      <c r="CN52" s="149"/>
    </row>
    <row r="53" ht="15.75" customHeight="1">
      <c r="A53" t="s" s="179">
        <v>3537</v>
      </c>
      <c r="B53" t="s" s="180">
        <v>101</v>
      </c>
      <c r="C53" t="s" s="180">
        <v>3538</v>
      </c>
      <c r="D53" t="s" s="181">
        <v>104</v>
      </c>
      <c r="E53" t="s" s="182">
        <v>79</v>
      </c>
      <c r="F53" t="s" s="130">
        <v>46</v>
      </c>
      <c r="G53" t="s" s="130">
        <v>596</v>
      </c>
      <c r="H53" t="s" s="130">
        <v>597</v>
      </c>
      <c r="I53" t="s" s="130">
        <v>49</v>
      </c>
      <c r="J53" t="s" s="130">
        <v>56</v>
      </c>
      <c r="K53" t="s" s="183">
        <f>_xlfn.IFS(Q53=0,O53,T53=1,R53,U53=1,AA53,V53=1,AD53)</f>
        <v>27</v>
      </c>
      <c r="L53" s="189">
        <f>_xlfn.IFS(Q53=0,P53,T53=1,S53,U53=1,AB53,V53=1,AE53)</f>
        <v>38.1115991823598</v>
      </c>
      <c r="M53" t="s" s="130">
        <f>IF(O53="Lab","over","under")</f>
        <v>3307</v>
      </c>
      <c r="N53" s="169"/>
      <c r="O53" t="s" s="184">
        <v>27</v>
      </c>
      <c r="P53" s="131">
        <f>AM53</f>
        <v>38.1115991823598</v>
      </c>
      <c r="Q53" s="173">
        <f>T53+U53+V53</f>
        <v>0</v>
      </c>
      <c r="R53" t="s" s="185">
        <v>28</v>
      </c>
      <c r="S53" s="131">
        <f>AS53</f>
        <v>26.3775931805332</v>
      </c>
      <c r="T53" s="169"/>
      <c r="U53" s="169"/>
      <c r="V53" s="169"/>
      <c r="W53" s="169"/>
      <c r="X53" t="s" s="130">
        <f>IF($A53=Y53,"ok","bad")</f>
        <v>2430</v>
      </c>
      <c r="Y53" t="s" s="130">
        <v>3537</v>
      </c>
      <c r="Z53" t="s" s="130">
        <v>3538</v>
      </c>
      <c r="AA53" t="s" s="186">
        <v>2365</v>
      </c>
      <c r="AB53" s="125">
        <f>100*AC53</f>
        <v>19.4515722</v>
      </c>
      <c r="AC53" s="191">
        <v>0.194515722</v>
      </c>
      <c r="AD53" t="s" s="187">
        <v>31</v>
      </c>
      <c r="AE53" s="125">
        <v>8.0133084</v>
      </c>
      <c r="AF53" s="191">
        <v>0.08013308399999999</v>
      </c>
      <c r="AG53" s="169"/>
      <c r="AH53" s="173">
        <v>74316</v>
      </c>
      <c r="AI53" s="173">
        <v>45986</v>
      </c>
      <c r="AJ53" s="173">
        <v>163</v>
      </c>
      <c r="AK53" s="173">
        <v>5396</v>
      </c>
      <c r="AL53" s="173">
        <v>17526</v>
      </c>
      <c r="AM53" s="175">
        <f>100*AL53/$AI53</f>
        <v>38.1115991823598</v>
      </c>
      <c r="AN53" s="173">
        <f>IF(AM53&gt;$AI$8,1,0)</f>
        <v>0</v>
      </c>
      <c r="AO53" s="175">
        <f>IF($R53=AL$17,AM53,0)</f>
        <v>0</v>
      </c>
      <c r="AP53" s="173">
        <v>12130</v>
      </c>
      <c r="AQ53" s="175">
        <f>100*AP53/$AI53</f>
        <v>26.3775931805332</v>
      </c>
      <c r="AR53" s="173">
        <f>IF(AQ53&gt;$AI$8,1,0)</f>
        <v>0</v>
      </c>
      <c r="AS53" s="175">
        <f>IF($R53=AP$17,AQ53,0)</f>
        <v>26.3775931805332</v>
      </c>
      <c r="AT53" s="173">
        <v>2547</v>
      </c>
      <c r="AU53" s="175">
        <f>100*AT53/$AI53</f>
        <v>5.53864219545079</v>
      </c>
      <c r="AV53" s="173">
        <f>IF(AU53&gt;$AI$8,1,0)</f>
        <v>0</v>
      </c>
      <c r="AW53" s="175">
        <f>IF($R53=AT$17,AU53,0)</f>
        <v>0</v>
      </c>
      <c r="AX53" s="173">
        <v>8945</v>
      </c>
      <c r="AY53" s="175">
        <f>100*AX53/$AI53</f>
        <v>19.4515722176315</v>
      </c>
      <c r="AZ53" s="173">
        <f>IF(AY53&gt;$AI$8,1,0)</f>
        <v>0</v>
      </c>
      <c r="BA53" s="175">
        <f>IF($R53=AX$17,AY53,0)</f>
        <v>0</v>
      </c>
      <c r="BB53" s="173">
        <v>3685</v>
      </c>
      <c r="BC53" s="175">
        <f>100*BB53/$AI53</f>
        <v>8.013308398208149</v>
      </c>
      <c r="BD53" s="173">
        <f>IF(BC53&gt;$AI$8,1,0)</f>
        <v>0</v>
      </c>
      <c r="BE53" s="175">
        <f>IF($R53=BB$17,BC53,0)</f>
        <v>0</v>
      </c>
      <c r="BF53" s="173">
        <v>0</v>
      </c>
      <c r="BG53" s="175">
        <f>100*BF53/$AI53</f>
        <v>0</v>
      </c>
      <c r="BH53" s="173">
        <f>IF(BG53&gt;$AI$8,1,0)</f>
        <v>0</v>
      </c>
      <c r="BI53" s="175">
        <f>IF($R53=BF$17,BG53,0)</f>
        <v>0</v>
      </c>
      <c r="BJ53" s="173">
        <v>0</v>
      </c>
      <c r="BK53" s="175">
        <f>100*BJ53/$AI53</f>
        <v>0</v>
      </c>
      <c r="BL53" s="173">
        <f>IF(BK53&gt;$AI$8,1,0)</f>
        <v>0</v>
      </c>
      <c r="BM53" s="175">
        <f>IF($R53=BJ$17,BK53,0)</f>
        <v>0</v>
      </c>
      <c r="BN53" s="173">
        <v>0</v>
      </c>
      <c r="BO53" s="175">
        <f>100*BN53/$AI53</f>
        <v>0</v>
      </c>
      <c r="BP53" s="173">
        <f>IF(BO53&gt;$AI$8,1,0)</f>
        <v>0</v>
      </c>
      <c r="BQ53" s="175">
        <f>IF($R53=BN$17,BO53,0)</f>
        <v>0</v>
      </c>
      <c r="BR53" s="173">
        <v>0</v>
      </c>
      <c r="BS53" s="175">
        <f>100*BR53/$AI53</f>
        <v>0</v>
      </c>
      <c r="BT53" s="173">
        <f>IF(BS53&gt;$AI$8,1,0)</f>
        <v>0</v>
      </c>
      <c r="BU53" s="175">
        <f>IF($R53=BR$17,BS53,0)</f>
        <v>0</v>
      </c>
      <c r="BV53" s="173">
        <v>0</v>
      </c>
      <c r="BW53" s="175">
        <f>100*BV53/$AI53</f>
        <v>0</v>
      </c>
      <c r="BX53" s="173">
        <f>IF(BW53&gt;$AI$8,1,0)</f>
        <v>0</v>
      </c>
      <c r="BY53" s="175">
        <f>IF($R53=BV$17,BW53,0)</f>
        <v>0</v>
      </c>
      <c r="BZ53" s="173">
        <v>0</v>
      </c>
      <c r="CA53" s="175">
        <f>100*BZ53/$AI53</f>
        <v>0</v>
      </c>
      <c r="CB53" s="173">
        <f>IF(CA53&gt;$AI$8,1,0)</f>
        <v>0</v>
      </c>
      <c r="CC53" s="175">
        <f>IF($R53=BZ$17,CA53,0)</f>
        <v>0</v>
      </c>
      <c r="CD53" s="173">
        <v>0</v>
      </c>
      <c r="CE53" s="175">
        <f>100*CD53/$AI53</f>
        <v>0</v>
      </c>
      <c r="CF53" s="173">
        <f>IF(CE53&gt;$AI$8,1,0)</f>
        <v>0</v>
      </c>
      <c r="CG53" s="175">
        <f>IF($R53=CD$17,CE53,0)</f>
        <v>0</v>
      </c>
      <c r="CH53" s="173">
        <v>0</v>
      </c>
      <c r="CI53" s="175">
        <f>100*CH53/$AI53</f>
        <v>0</v>
      </c>
      <c r="CJ53" s="173">
        <f>IF(CI53&gt;$AI$8,1,0)</f>
        <v>0</v>
      </c>
      <c r="CK53" s="175">
        <f>IF($R53=CH$17,CI53,0)</f>
        <v>0</v>
      </c>
      <c r="CL53" s="173">
        <v>0</v>
      </c>
      <c r="CM53" s="173">
        <v>0</v>
      </c>
      <c r="CN53" s="176"/>
    </row>
    <row r="54" ht="15.75" customHeight="1">
      <c r="A54" t="s" s="179">
        <v>3676</v>
      </c>
      <c r="B54" t="s" s="180">
        <v>183</v>
      </c>
      <c r="C54" t="s" s="180">
        <v>574</v>
      </c>
      <c r="D54" t="s" s="181">
        <v>186</v>
      </c>
      <c r="E54" t="s" s="188">
        <v>79</v>
      </c>
      <c r="F54" t="s" s="146">
        <v>80</v>
      </c>
      <c r="G54" t="s" s="146">
        <v>575</v>
      </c>
      <c r="H54" t="s" s="146">
        <v>576</v>
      </c>
      <c r="I54" t="s" s="146">
        <v>64</v>
      </c>
      <c r="J54" t="s" s="146">
        <v>56</v>
      </c>
      <c r="K54" t="s" s="183">
        <f>_xlfn.IFS(Q54=0,O54,T54=1,R54,U54=1,AA54,V54=1,AD54)</f>
        <v>27</v>
      </c>
      <c r="L54" s="189">
        <f>_xlfn.IFS(Q54=0,P54,T54=1,S54,U54=1,AB54,V54=1,AE54)</f>
        <v>38.1094184529816</v>
      </c>
      <c r="M54" t="s" s="146">
        <f>IF(O54="Lab","over","under")</f>
        <v>3307</v>
      </c>
      <c r="N54" s="138"/>
      <c r="O54" t="s" s="184">
        <v>27</v>
      </c>
      <c r="P54" s="147">
        <f>AM54</f>
        <v>38.1094184529816</v>
      </c>
      <c r="Q54" s="145">
        <f>T54+U54+V54</f>
        <v>0</v>
      </c>
      <c r="R54" t="s" s="185">
        <v>2365</v>
      </c>
      <c r="S54" s="147">
        <f>BA54</f>
        <v>30.1085324736052</v>
      </c>
      <c r="T54" s="138"/>
      <c r="U54" s="138"/>
      <c r="V54" s="138"/>
      <c r="W54" s="138"/>
      <c r="X54" t="s" s="146">
        <f>IF($A54=Y54,"ok","bad")</f>
        <v>2430</v>
      </c>
      <c r="Y54" t="s" s="146">
        <v>3676</v>
      </c>
      <c r="Z54" t="s" s="146">
        <v>574</v>
      </c>
      <c r="AA54" t="s" s="186">
        <v>28</v>
      </c>
      <c r="AB54" s="141">
        <f>100*AC54</f>
        <v>23.2692639</v>
      </c>
      <c r="AC54" s="190">
        <v>0.232692639</v>
      </c>
      <c r="AD54" t="s" s="187">
        <v>31</v>
      </c>
      <c r="AE54" s="141">
        <v>5.212512</v>
      </c>
      <c r="AF54" s="190">
        <v>0.05212512</v>
      </c>
      <c r="AG54" s="138"/>
      <c r="AH54" s="145">
        <v>71026</v>
      </c>
      <c r="AI54" s="145">
        <v>40633</v>
      </c>
      <c r="AJ54" s="145">
        <v>138</v>
      </c>
      <c r="AK54" s="145">
        <v>3251</v>
      </c>
      <c r="AL54" s="145">
        <v>15485</v>
      </c>
      <c r="AM54" s="148">
        <f>100*AL54/$AI54</f>
        <v>38.1094184529816</v>
      </c>
      <c r="AN54" s="145">
        <f>IF(AM54&gt;$AI$8,1,0)</f>
        <v>0</v>
      </c>
      <c r="AO54" s="148">
        <f>IF($R54=AL$17,AM54,0)</f>
        <v>0</v>
      </c>
      <c r="AP54" s="145">
        <v>9455</v>
      </c>
      <c r="AQ54" s="148">
        <f>100*AP54/$AI54</f>
        <v>23.2692638988015</v>
      </c>
      <c r="AR54" s="145">
        <f>IF(AQ54&gt;$AI$8,1,0)</f>
        <v>0</v>
      </c>
      <c r="AS54" s="148">
        <f>IF($R54=AP$17,AQ54,0)</f>
        <v>0</v>
      </c>
      <c r="AT54" s="145">
        <v>1341</v>
      </c>
      <c r="AU54" s="148">
        <f>100*AT54/$AI54</f>
        <v>3.30027317697438</v>
      </c>
      <c r="AV54" s="145">
        <f>IF(AU54&gt;$AI$8,1,0)</f>
        <v>0</v>
      </c>
      <c r="AW54" s="148">
        <f>IF($R54=AT$17,AU54,0)</f>
        <v>0</v>
      </c>
      <c r="AX54" s="145">
        <v>12234</v>
      </c>
      <c r="AY54" s="148">
        <f>100*AX54/$AI54</f>
        <v>30.1085324736052</v>
      </c>
      <c r="AZ54" s="145">
        <f>IF(AY54&gt;$AI$8,1,0)</f>
        <v>0</v>
      </c>
      <c r="BA54" s="148">
        <f>IF($R54=AX$17,AY54,0)</f>
        <v>30.1085324736052</v>
      </c>
      <c r="BB54" s="145">
        <v>2118</v>
      </c>
      <c r="BC54" s="148">
        <f>100*BB54/$AI54</f>
        <v>5.21251199763739</v>
      </c>
      <c r="BD54" s="145">
        <f>IF(BC54&gt;$AI$8,1,0)</f>
        <v>0</v>
      </c>
      <c r="BE54" s="148">
        <f>IF($R54=BB$17,BC54,0)</f>
        <v>0</v>
      </c>
      <c r="BF54" s="145">
        <v>0</v>
      </c>
      <c r="BG54" s="148">
        <f>100*BF54/$AI54</f>
        <v>0</v>
      </c>
      <c r="BH54" s="145">
        <f>IF(BG54&gt;$AI$8,1,0)</f>
        <v>0</v>
      </c>
      <c r="BI54" s="148">
        <f>IF($R54=BF$17,BG54,0)</f>
        <v>0</v>
      </c>
      <c r="BJ54" s="145">
        <v>0</v>
      </c>
      <c r="BK54" s="148">
        <f>100*BJ54/$AI54</f>
        <v>0</v>
      </c>
      <c r="BL54" s="145">
        <f>IF(BK54&gt;$AI$8,1,0)</f>
        <v>0</v>
      </c>
      <c r="BM54" s="148">
        <f>IF($R54=BJ$17,BK54,0)</f>
        <v>0</v>
      </c>
      <c r="BN54" s="145">
        <v>0</v>
      </c>
      <c r="BO54" s="148">
        <f>100*BN54/$AI54</f>
        <v>0</v>
      </c>
      <c r="BP54" s="145">
        <f>IF(BO54&gt;$AI$8,1,0)</f>
        <v>0</v>
      </c>
      <c r="BQ54" s="148">
        <f>IF($R54=BN$17,BO54,0)</f>
        <v>0</v>
      </c>
      <c r="BR54" s="145">
        <v>0</v>
      </c>
      <c r="BS54" s="148">
        <f>100*BR54/$AI54</f>
        <v>0</v>
      </c>
      <c r="BT54" s="145">
        <f>IF(BS54&gt;$AI$8,1,0)</f>
        <v>0</v>
      </c>
      <c r="BU54" s="148">
        <f>IF($R54=BR$17,BS54,0)</f>
        <v>0</v>
      </c>
      <c r="BV54" s="145">
        <v>0</v>
      </c>
      <c r="BW54" s="148">
        <f>100*BV54/$AI54</f>
        <v>0</v>
      </c>
      <c r="BX54" s="145">
        <f>IF(BW54&gt;$AI$8,1,0)</f>
        <v>0</v>
      </c>
      <c r="BY54" s="148">
        <f>IF($R54=BV$17,BW54,0)</f>
        <v>0</v>
      </c>
      <c r="BZ54" s="145">
        <v>0</v>
      </c>
      <c r="CA54" s="148">
        <f>100*BZ54/$AI54</f>
        <v>0</v>
      </c>
      <c r="CB54" s="145">
        <f>IF(CA54&gt;$AI$8,1,0)</f>
        <v>0</v>
      </c>
      <c r="CC54" s="148">
        <f>IF($R54=BZ$17,CA54,0)</f>
        <v>0</v>
      </c>
      <c r="CD54" s="145">
        <v>0</v>
      </c>
      <c r="CE54" s="148">
        <f>100*CD54/$AI54</f>
        <v>0</v>
      </c>
      <c r="CF54" s="145">
        <f>IF(CE54&gt;$AI$8,1,0)</f>
        <v>0</v>
      </c>
      <c r="CG54" s="148">
        <f>IF($R54=CD$17,CE54,0)</f>
        <v>0</v>
      </c>
      <c r="CH54" s="145">
        <v>0</v>
      </c>
      <c r="CI54" s="148">
        <f>100*CH54/$AI54</f>
        <v>0</v>
      </c>
      <c r="CJ54" s="145">
        <f>IF(CI54&gt;$AI$8,1,0)</f>
        <v>0</v>
      </c>
      <c r="CK54" s="148">
        <f>IF($R54=CH$17,CI54,0)</f>
        <v>0</v>
      </c>
      <c r="CL54" s="145">
        <v>1375</v>
      </c>
      <c r="CM54" s="145">
        <v>0</v>
      </c>
      <c r="CN54" s="149"/>
    </row>
    <row r="55" ht="15.75" customHeight="1">
      <c r="A55" t="s" s="179">
        <v>3418</v>
      </c>
      <c r="B55" t="s" s="180">
        <v>101</v>
      </c>
      <c r="C55" t="s" s="180">
        <v>1918</v>
      </c>
      <c r="D55" t="s" s="181">
        <v>104</v>
      </c>
      <c r="E55" t="s" s="182">
        <v>79</v>
      </c>
      <c r="F55" t="s" s="130">
        <v>46</v>
      </c>
      <c r="G55" t="s" s="130">
        <v>187</v>
      </c>
      <c r="H55" t="s" s="130">
        <v>790</v>
      </c>
      <c r="I55" t="s" s="130">
        <v>49</v>
      </c>
      <c r="J55" t="s" s="130">
        <v>56</v>
      </c>
      <c r="K55" t="s" s="183">
        <f>_xlfn.IFS(Q55=0,O55,T55=1,R55,U55=1,AA55,V55=1,AD55)</f>
        <v>27</v>
      </c>
      <c r="L55" s="189">
        <f>_xlfn.IFS(Q55=0,P55,T55=1,S55,U55=1,AB55,V55=1,AE55)</f>
        <v>38.0187241454387</v>
      </c>
      <c r="M55" t="s" s="130">
        <f>IF(O55="Lab","over","under")</f>
        <v>3307</v>
      </c>
      <c r="N55" s="169"/>
      <c r="O55" t="s" s="184">
        <v>27</v>
      </c>
      <c r="P55" s="131">
        <f>AM55</f>
        <v>38.0187241454387</v>
      </c>
      <c r="Q55" s="173">
        <f>T55+U55+V55</f>
        <v>0</v>
      </c>
      <c r="R55" t="s" s="185">
        <v>2365</v>
      </c>
      <c r="S55" s="131">
        <f>BA55</f>
        <v>23.0916612236011</v>
      </c>
      <c r="T55" s="169"/>
      <c r="U55" s="169"/>
      <c r="V55" s="169"/>
      <c r="W55" s="169"/>
      <c r="X55" t="s" s="130">
        <f>IF($A55=Y55,"ok","bad")</f>
        <v>2430</v>
      </c>
      <c r="Y55" t="s" s="130">
        <v>3418</v>
      </c>
      <c r="Z55" t="s" s="130">
        <v>1918</v>
      </c>
      <c r="AA55" t="s" s="186">
        <v>28</v>
      </c>
      <c r="AB55" s="125">
        <f>100*AC55</f>
        <v>19.7822774</v>
      </c>
      <c r="AC55" s="191">
        <v>0.197822774</v>
      </c>
      <c r="AD55" t="s" s="187">
        <v>217</v>
      </c>
      <c r="AE55" s="125">
        <v>10.9536251</v>
      </c>
      <c r="AF55" s="191">
        <v>0.109536251</v>
      </c>
      <c r="AG55" s="169"/>
      <c r="AH55" s="173">
        <v>78473</v>
      </c>
      <c r="AI55" s="173">
        <v>45930</v>
      </c>
      <c r="AJ55" s="173">
        <v>133</v>
      </c>
      <c r="AK55" s="173">
        <v>6856</v>
      </c>
      <c r="AL55" s="173">
        <v>17462</v>
      </c>
      <c r="AM55" s="175">
        <f>100*AL55/$AI55</f>
        <v>38.0187241454387</v>
      </c>
      <c r="AN55" s="173">
        <f>IF(AM55&gt;$AI$8,1,0)</f>
        <v>0</v>
      </c>
      <c r="AO55" s="175">
        <f>IF($R55=AL$17,AM55,0)</f>
        <v>0</v>
      </c>
      <c r="AP55" s="173">
        <v>9086</v>
      </c>
      <c r="AQ55" s="175">
        <f>100*AP55/$AI55</f>
        <v>19.7822773786196</v>
      </c>
      <c r="AR55" s="173">
        <f>IF(AQ55&gt;$AI$8,1,0)</f>
        <v>0</v>
      </c>
      <c r="AS55" s="175">
        <f>IF($R55=AP$17,AQ55,0)</f>
        <v>0</v>
      </c>
      <c r="AT55" s="173">
        <v>1945</v>
      </c>
      <c r="AU55" s="175">
        <f>100*AT55/$AI55</f>
        <v>4.23470498584803</v>
      </c>
      <c r="AV55" s="173">
        <f>IF(AU55&gt;$AI$8,1,0)</f>
        <v>0</v>
      </c>
      <c r="AW55" s="175">
        <f>IF($R55=AT$17,AU55,0)</f>
        <v>0</v>
      </c>
      <c r="AX55" s="173">
        <v>10606</v>
      </c>
      <c r="AY55" s="175">
        <f>100*AX55/$AI55</f>
        <v>23.0916612236011</v>
      </c>
      <c r="AZ55" s="173">
        <f>IF(AY55&gt;$AI$8,1,0)</f>
        <v>0</v>
      </c>
      <c r="BA55" s="175">
        <f>IF($R55=AX$17,AY55,0)</f>
        <v>23.0916612236011</v>
      </c>
      <c r="BB55" s="173">
        <v>1800</v>
      </c>
      <c r="BC55" s="175">
        <f>100*BB55/$AI55</f>
        <v>3.91900718484651</v>
      </c>
      <c r="BD55" s="173">
        <f>IF(BC55&gt;$AI$8,1,0)</f>
        <v>0</v>
      </c>
      <c r="BE55" s="175">
        <f>IF($R55=BB$17,BC55,0)</f>
        <v>0</v>
      </c>
      <c r="BF55" s="173">
        <v>0</v>
      </c>
      <c r="BG55" s="175">
        <f>100*BF55/$AI55</f>
        <v>0</v>
      </c>
      <c r="BH55" s="173">
        <f>IF(BG55&gt;$AI$8,1,0)</f>
        <v>0</v>
      </c>
      <c r="BI55" s="175">
        <f>IF($R55=BF$17,BG55,0)</f>
        <v>0</v>
      </c>
      <c r="BJ55" s="173">
        <v>0</v>
      </c>
      <c r="BK55" s="175">
        <f>100*BJ55/$AI55</f>
        <v>0</v>
      </c>
      <c r="BL55" s="173">
        <f>IF(BK55&gt;$AI$8,1,0)</f>
        <v>0</v>
      </c>
      <c r="BM55" s="175">
        <f>IF($R55=BJ$17,BK55,0)</f>
        <v>0</v>
      </c>
      <c r="BN55" s="173">
        <v>0</v>
      </c>
      <c r="BO55" s="175">
        <f>100*BN55/$AI55</f>
        <v>0</v>
      </c>
      <c r="BP55" s="173">
        <f>IF(BO55&gt;$AI$8,1,0)</f>
        <v>0</v>
      </c>
      <c r="BQ55" s="175">
        <f>IF($R55=BN$17,BO55,0)</f>
        <v>0</v>
      </c>
      <c r="BR55" s="173">
        <v>0</v>
      </c>
      <c r="BS55" s="175">
        <f>100*BR55/$AI55</f>
        <v>0</v>
      </c>
      <c r="BT55" s="173">
        <f>IF(BS55&gt;$AI$8,1,0)</f>
        <v>0</v>
      </c>
      <c r="BU55" s="175">
        <f>IF($R55=BR$17,BS55,0)</f>
        <v>0</v>
      </c>
      <c r="BV55" s="173">
        <v>0</v>
      </c>
      <c r="BW55" s="175">
        <f>100*BV55/$AI55</f>
        <v>0</v>
      </c>
      <c r="BX55" s="173">
        <f>IF(BW55&gt;$AI$8,1,0)</f>
        <v>0</v>
      </c>
      <c r="BY55" s="175">
        <f>IF($R55=BV$17,BW55,0)</f>
        <v>0</v>
      </c>
      <c r="BZ55" s="173">
        <v>0</v>
      </c>
      <c r="CA55" s="175">
        <f>100*BZ55/$AI55</f>
        <v>0</v>
      </c>
      <c r="CB55" s="173">
        <f>IF(CA55&gt;$AI$8,1,0)</f>
        <v>0</v>
      </c>
      <c r="CC55" s="175">
        <f>IF($R55=BZ$17,CA55,0)</f>
        <v>0</v>
      </c>
      <c r="CD55" s="173">
        <v>0</v>
      </c>
      <c r="CE55" s="175">
        <f>100*CD55/$AI55</f>
        <v>0</v>
      </c>
      <c r="CF55" s="173">
        <f>IF(CE55&gt;$AI$8,1,0)</f>
        <v>0</v>
      </c>
      <c r="CG55" s="175">
        <f>IF($R55=CD$17,CE55,0)</f>
        <v>0</v>
      </c>
      <c r="CH55" s="173">
        <v>0</v>
      </c>
      <c r="CI55" s="175">
        <f>100*CH55/$AI55</f>
        <v>0</v>
      </c>
      <c r="CJ55" s="173">
        <f>IF(CI55&gt;$AI$8,1,0)</f>
        <v>0</v>
      </c>
      <c r="CK55" s="175">
        <f>IF($R55=CH$17,CI55,0)</f>
        <v>0</v>
      </c>
      <c r="CL55" s="173">
        <v>0</v>
      </c>
      <c r="CM55" s="173">
        <v>0</v>
      </c>
      <c r="CN55" s="176"/>
    </row>
    <row r="56" ht="15.75" customHeight="1">
      <c r="A56" t="s" s="179">
        <v>3455</v>
      </c>
      <c r="B56" t="s" s="180">
        <v>160</v>
      </c>
      <c r="C56" t="s" s="180">
        <v>1664</v>
      </c>
      <c r="D56" t="s" s="181">
        <v>162</v>
      </c>
      <c r="E56" t="s" s="188">
        <v>79</v>
      </c>
      <c r="F56" t="s" s="146">
        <v>80</v>
      </c>
      <c r="G56" t="s" s="146">
        <v>739</v>
      </c>
      <c r="H56" t="s" s="146">
        <v>1665</v>
      </c>
      <c r="I56" t="s" s="146">
        <v>49</v>
      </c>
      <c r="J56" t="s" s="146">
        <v>56</v>
      </c>
      <c r="K56" t="s" s="183">
        <f>_xlfn.IFS(Q56=0,O56,T56=1,R56,U56=1,AA56,V56=1,AD56)</f>
        <v>27</v>
      </c>
      <c r="L56" s="189">
        <f>_xlfn.IFS(Q56=0,P56,T56=1,S56,U56=1,AB56,V56=1,AE56)</f>
        <v>37.9918824474204</v>
      </c>
      <c r="M56" t="s" s="146">
        <f>IF(O56="Lab","over","under")</f>
        <v>3307</v>
      </c>
      <c r="N56" s="138"/>
      <c r="O56" t="s" s="184">
        <v>27</v>
      </c>
      <c r="P56" s="147">
        <f>AM56</f>
        <v>37.9918824474204</v>
      </c>
      <c r="Q56" s="145">
        <f>T56+U56+V56</f>
        <v>0</v>
      </c>
      <c r="R56" t="s" s="185">
        <v>28</v>
      </c>
      <c r="S56" s="147">
        <f>AS56</f>
        <v>26.8834241312699</v>
      </c>
      <c r="T56" s="138"/>
      <c r="U56" s="138"/>
      <c r="V56" s="138"/>
      <c r="W56" s="138"/>
      <c r="X56" t="s" s="146">
        <f>IF($A56=Y56,"ok","bad")</f>
        <v>2430</v>
      </c>
      <c r="Y56" t="s" s="146">
        <v>3455</v>
      </c>
      <c r="Z56" t="s" s="146">
        <v>1664</v>
      </c>
      <c r="AA56" t="s" s="186">
        <v>2365</v>
      </c>
      <c r="AB56" s="141">
        <f>100*AC56</f>
        <v>19.3084887</v>
      </c>
      <c r="AC56" s="190">
        <v>0.193084887</v>
      </c>
      <c r="AD56" t="s" s="187">
        <v>29</v>
      </c>
      <c r="AE56" s="141">
        <v>10.2619756</v>
      </c>
      <c r="AF56" s="190">
        <v>0.102619756</v>
      </c>
      <c r="AG56" s="138"/>
      <c r="AH56" s="145">
        <v>71284</v>
      </c>
      <c r="AI56" s="145">
        <v>46073</v>
      </c>
      <c r="AJ56" s="145">
        <v>165</v>
      </c>
      <c r="AK56" s="145">
        <v>5118</v>
      </c>
      <c r="AL56" s="145">
        <v>17504</v>
      </c>
      <c r="AM56" s="148">
        <f>100*AL56/$AI56</f>
        <v>37.9918824474204</v>
      </c>
      <c r="AN56" s="145">
        <f>IF(AM56&gt;$AI$8,1,0)</f>
        <v>0</v>
      </c>
      <c r="AO56" s="148">
        <f>IF($R56=AL$17,AM56,0)</f>
        <v>0</v>
      </c>
      <c r="AP56" s="145">
        <v>12386</v>
      </c>
      <c r="AQ56" s="148">
        <f>100*AP56/$AI56</f>
        <v>26.8834241312699</v>
      </c>
      <c r="AR56" s="145">
        <f>IF(AQ56&gt;$AI$8,1,0)</f>
        <v>0</v>
      </c>
      <c r="AS56" s="148">
        <f>IF($R56=AP$17,AQ56,0)</f>
        <v>26.8834241312699</v>
      </c>
      <c r="AT56" s="145">
        <v>4728</v>
      </c>
      <c r="AU56" s="148">
        <f>100*AT56/$AI56</f>
        <v>10.2619755605235</v>
      </c>
      <c r="AV56" s="145">
        <f>IF(AU56&gt;$AI$8,1,0)</f>
        <v>0</v>
      </c>
      <c r="AW56" s="148">
        <f>IF($R56=AT$17,AU56,0)</f>
        <v>0</v>
      </c>
      <c r="AX56" s="145">
        <v>8896</v>
      </c>
      <c r="AY56" s="148">
        <f>100*AX56/$AI56</f>
        <v>19.3084887027109</v>
      </c>
      <c r="AZ56" s="145">
        <f>IF(AY56&gt;$AI$8,1,0)</f>
        <v>0</v>
      </c>
      <c r="BA56" s="148">
        <f>IF($R56=AX$17,AY56,0)</f>
        <v>0</v>
      </c>
      <c r="BB56" s="145">
        <v>2319</v>
      </c>
      <c r="BC56" s="148">
        <f>100*BB56/$AI56</f>
        <v>5.03331669307403</v>
      </c>
      <c r="BD56" s="145">
        <f>IF(BC56&gt;$AI$8,1,0)</f>
        <v>0</v>
      </c>
      <c r="BE56" s="148">
        <f>IF($R56=BB$17,BC56,0)</f>
        <v>0</v>
      </c>
      <c r="BF56" s="145">
        <v>0</v>
      </c>
      <c r="BG56" s="148">
        <f>100*BF56/$AI56</f>
        <v>0</v>
      </c>
      <c r="BH56" s="145">
        <f>IF(BG56&gt;$AI$8,1,0)</f>
        <v>0</v>
      </c>
      <c r="BI56" s="148">
        <f>IF($R56=BF$17,BG56,0)</f>
        <v>0</v>
      </c>
      <c r="BJ56" s="145">
        <v>0</v>
      </c>
      <c r="BK56" s="148">
        <f>100*BJ56/$AI56</f>
        <v>0</v>
      </c>
      <c r="BL56" s="145">
        <f>IF(BK56&gt;$AI$8,1,0)</f>
        <v>0</v>
      </c>
      <c r="BM56" s="148">
        <f>IF($R56=BJ$17,BK56,0)</f>
        <v>0</v>
      </c>
      <c r="BN56" s="145">
        <v>0</v>
      </c>
      <c r="BO56" s="148">
        <f>100*BN56/$AI56</f>
        <v>0</v>
      </c>
      <c r="BP56" s="145">
        <f>IF(BO56&gt;$AI$8,1,0)</f>
        <v>0</v>
      </c>
      <c r="BQ56" s="148">
        <f>IF($R56=BN$17,BO56,0)</f>
        <v>0</v>
      </c>
      <c r="BR56" s="145">
        <v>0</v>
      </c>
      <c r="BS56" s="148">
        <f>100*BR56/$AI56</f>
        <v>0</v>
      </c>
      <c r="BT56" s="145">
        <f>IF(BS56&gt;$AI$8,1,0)</f>
        <v>0</v>
      </c>
      <c r="BU56" s="148">
        <f>IF($R56=BR$17,BS56,0)</f>
        <v>0</v>
      </c>
      <c r="BV56" s="145">
        <v>0</v>
      </c>
      <c r="BW56" s="148">
        <f>100*BV56/$AI56</f>
        <v>0</v>
      </c>
      <c r="BX56" s="145">
        <f>IF(BW56&gt;$AI$8,1,0)</f>
        <v>0</v>
      </c>
      <c r="BY56" s="148">
        <f>IF($R56=BV$17,BW56,0)</f>
        <v>0</v>
      </c>
      <c r="BZ56" s="145">
        <v>0</v>
      </c>
      <c r="CA56" s="148">
        <f>100*BZ56/$AI56</f>
        <v>0</v>
      </c>
      <c r="CB56" s="145">
        <f>IF(CA56&gt;$AI$8,1,0)</f>
        <v>0</v>
      </c>
      <c r="CC56" s="148">
        <f>IF($R56=BZ$17,CA56,0)</f>
        <v>0</v>
      </c>
      <c r="CD56" s="145">
        <v>0</v>
      </c>
      <c r="CE56" s="148">
        <f>100*CD56/$AI56</f>
        <v>0</v>
      </c>
      <c r="CF56" s="145">
        <f>IF(CE56&gt;$AI$8,1,0)</f>
        <v>0</v>
      </c>
      <c r="CG56" s="148">
        <f>IF($R56=CD$17,CE56,0)</f>
        <v>0</v>
      </c>
      <c r="CH56" s="145">
        <v>0</v>
      </c>
      <c r="CI56" s="148">
        <f>100*CH56/$AI56</f>
        <v>0</v>
      </c>
      <c r="CJ56" s="145">
        <f>IF(CI56&gt;$AI$8,1,0)</f>
        <v>0</v>
      </c>
      <c r="CK56" s="148">
        <f>IF($R56=CH$17,CI56,0)</f>
        <v>0</v>
      </c>
      <c r="CL56" s="145">
        <v>446</v>
      </c>
      <c r="CM56" s="145">
        <v>0</v>
      </c>
      <c r="CN56" s="149"/>
    </row>
    <row r="57" ht="15.75" customHeight="1">
      <c r="A57" t="s" s="179">
        <v>3447</v>
      </c>
      <c r="B57" t="s" s="180">
        <v>90</v>
      </c>
      <c r="C57" t="s" s="180">
        <v>3448</v>
      </c>
      <c r="D57" t="s" s="181">
        <v>93</v>
      </c>
      <c r="E57" t="s" s="182">
        <v>79</v>
      </c>
      <c r="F57" t="s" s="130">
        <v>46</v>
      </c>
      <c r="G57" t="s" s="130">
        <v>3449</v>
      </c>
      <c r="H57" t="s" s="130">
        <v>3450</v>
      </c>
      <c r="I57" t="s" s="130">
        <v>64</v>
      </c>
      <c r="J57" t="s" s="130">
        <v>56</v>
      </c>
      <c r="K57" t="s" s="183">
        <f>_xlfn.IFS(Q57=0,O57,T57=1,R57,U57=1,AA57,V57=1,AD57)</f>
        <v>27</v>
      </c>
      <c r="L57" s="189">
        <f>_xlfn.IFS(Q57=0,P57,T57=1,S57,U57=1,AB57,V57=1,AE57)</f>
        <v>37.9243988873223</v>
      </c>
      <c r="M57" t="s" s="130">
        <f>IF(O57="Lab","over","under")</f>
        <v>3307</v>
      </c>
      <c r="N57" s="169"/>
      <c r="O57" t="s" s="184">
        <v>27</v>
      </c>
      <c r="P57" s="131">
        <f>AM57</f>
        <v>37.9243988873223</v>
      </c>
      <c r="Q57" s="173">
        <f>T57+U57+V57</f>
        <v>0</v>
      </c>
      <c r="R57" t="s" s="185">
        <v>28</v>
      </c>
      <c r="S57" s="131">
        <f>AS57</f>
        <v>32.0999885683801</v>
      </c>
      <c r="T57" s="169"/>
      <c r="U57" s="169"/>
      <c r="V57" s="169"/>
      <c r="W57" s="169"/>
      <c r="X57" t="s" s="130">
        <f>IF($A57=Y57,"ok","bad")</f>
        <v>2430</v>
      </c>
      <c r="Y57" t="s" s="130">
        <v>3447</v>
      </c>
      <c r="Z57" t="s" s="130">
        <v>3448</v>
      </c>
      <c r="AA57" t="s" s="186">
        <v>2365</v>
      </c>
      <c r="AB57" s="125">
        <f>100*AC57</f>
        <v>12.2204016</v>
      </c>
      <c r="AC57" s="191">
        <v>0.122204016</v>
      </c>
      <c r="AD57" t="s" s="187">
        <v>29</v>
      </c>
      <c r="AE57" s="125">
        <v>10.345616</v>
      </c>
      <c r="AF57" s="191">
        <v>0.10345616</v>
      </c>
      <c r="AG57" s="169"/>
      <c r="AH57" s="173">
        <v>74284</v>
      </c>
      <c r="AI57" s="173">
        <v>52486</v>
      </c>
      <c r="AJ57" s="173">
        <v>155</v>
      </c>
      <c r="AK57" s="173">
        <v>3057</v>
      </c>
      <c r="AL57" s="173">
        <v>19905</v>
      </c>
      <c r="AM57" s="175">
        <f>100*AL57/$AI57</f>
        <v>37.9243988873223</v>
      </c>
      <c r="AN57" s="173">
        <f>IF(AM57&gt;$AI$8,1,0)</f>
        <v>0</v>
      </c>
      <c r="AO57" s="175">
        <f>IF($R57=AL$17,AM57,0)</f>
        <v>0</v>
      </c>
      <c r="AP57" s="173">
        <v>16848</v>
      </c>
      <c r="AQ57" s="175">
        <f>100*AP57/$AI57</f>
        <v>32.0999885683801</v>
      </c>
      <c r="AR57" s="173">
        <f>IF(AQ57&gt;$AI$8,1,0)</f>
        <v>0</v>
      </c>
      <c r="AS57" s="175">
        <f>IF($R57=AP$17,AQ57,0)</f>
        <v>32.0999885683801</v>
      </c>
      <c r="AT57" s="173">
        <v>5430</v>
      </c>
      <c r="AU57" s="175">
        <f>100*AT57/$AI57</f>
        <v>10.3456159737835</v>
      </c>
      <c r="AV57" s="173">
        <f>IF(AU57&gt;$AI$8,1,0)</f>
        <v>0</v>
      </c>
      <c r="AW57" s="175">
        <f>IF($R57=AT$17,AU57,0)</f>
        <v>0</v>
      </c>
      <c r="AX57" s="173">
        <v>6414</v>
      </c>
      <c r="AY57" s="175">
        <f>100*AX57/$AI57</f>
        <v>12.2204016309111</v>
      </c>
      <c r="AZ57" s="173">
        <f>IF(AY57&gt;$AI$8,1,0)</f>
        <v>0</v>
      </c>
      <c r="BA57" s="175">
        <f>IF($R57=AX$17,AY57,0)</f>
        <v>0</v>
      </c>
      <c r="BB57" s="173">
        <v>2278</v>
      </c>
      <c r="BC57" s="175">
        <f>100*BB57/$AI57</f>
        <v>4.3402050070495</v>
      </c>
      <c r="BD57" s="173">
        <f>IF(BC57&gt;$AI$8,1,0)</f>
        <v>0</v>
      </c>
      <c r="BE57" s="175">
        <f>IF($R57=BB$17,BC57,0)</f>
        <v>0</v>
      </c>
      <c r="BF57" s="173">
        <v>0</v>
      </c>
      <c r="BG57" s="175">
        <f>100*BF57/$AI57</f>
        <v>0</v>
      </c>
      <c r="BH57" s="173">
        <f>IF(BG57&gt;$AI$8,1,0)</f>
        <v>0</v>
      </c>
      <c r="BI57" s="175">
        <f>IF($R57=BF$17,BG57,0)</f>
        <v>0</v>
      </c>
      <c r="BJ57" s="173">
        <v>0</v>
      </c>
      <c r="BK57" s="175">
        <f>100*BJ57/$AI57</f>
        <v>0</v>
      </c>
      <c r="BL57" s="173">
        <f>IF(BK57&gt;$AI$8,1,0)</f>
        <v>0</v>
      </c>
      <c r="BM57" s="175">
        <f>IF($R57=BJ$17,BK57,0)</f>
        <v>0</v>
      </c>
      <c r="BN57" s="173">
        <v>0</v>
      </c>
      <c r="BO57" s="175">
        <f>100*BN57/$AI57</f>
        <v>0</v>
      </c>
      <c r="BP57" s="173">
        <f>IF(BO57&gt;$AI$8,1,0)</f>
        <v>0</v>
      </c>
      <c r="BQ57" s="175">
        <f>IF($R57=BN$17,BO57,0)</f>
        <v>0</v>
      </c>
      <c r="BR57" s="173">
        <v>0</v>
      </c>
      <c r="BS57" s="175">
        <f>100*BR57/$AI57</f>
        <v>0</v>
      </c>
      <c r="BT57" s="173">
        <f>IF(BS57&gt;$AI$8,1,0)</f>
        <v>0</v>
      </c>
      <c r="BU57" s="175">
        <f>IF($R57=BR$17,BS57,0)</f>
        <v>0</v>
      </c>
      <c r="BV57" s="173">
        <v>0</v>
      </c>
      <c r="BW57" s="175">
        <f>100*BV57/$AI57</f>
        <v>0</v>
      </c>
      <c r="BX57" s="173">
        <f>IF(BW57&gt;$AI$8,1,0)</f>
        <v>0</v>
      </c>
      <c r="BY57" s="175">
        <f>IF($R57=BV$17,BW57,0)</f>
        <v>0</v>
      </c>
      <c r="BZ57" s="173">
        <v>0</v>
      </c>
      <c r="CA57" s="175">
        <f>100*BZ57/$AI57</f>
        <v>0</v>
      </c>
      <c r="CB57" s="173">
        <f>IF(CA57&gt;$AI$8,1,0)</f>
        <v>0</v>
      </c>
      <c r="CC57" s="175">
        <f>IF($R57=BZ$17,CA57,0)</f>
        <v>0</v>
      </c>
      <c r="CD57" s="173">
        <v>0</v>
      </c>
      <c r="CE57" s="175">
        <f>100*CD57/$AI57</f>
        <v>0</v>
      </c>
      <c r="CF57" s="173">
        <f>IF(CE57&gt;$AI$8,1,0)</f>
        <v>0</v>
      </c>
      <c r="CG57" s="175">
        <f>IF($R57=CD$17,CE57,0)</f>
        <v>0</v>
      </c>
      <c r="CH57" s="173">
        <v>0</v>
      </c>
      <c r="CI57" s="175">
        <f>100*CH57/$AI57</f>
        <v>0</v>
      </c>
      <c r="CJ57" s="173">
        <f>IF(CI57&gt;$AI$8,1,0)</f>
        <v>0</v>
      </c>
      <c r="CK57" s="175">
        <f>IF($R57=CH$17,CI57,0)</f>
        <v>0</v>
      </c>
      <c r="CL57" s="173">
        <v>0</v>
      </c>
      <c r="CM57" s="173">
        <v>0</v>
      </c>
      <c r="CN57" s="176"/>
    </row>
    <row r="58" ht="15.75" customHeight="1">
      <c r="A58" t="s" s="179">
        <v>3657</v>
      </c>
      <c r="B58" t="s" s="180">
        <v>160</v>
      </c>
      <c r="C58" t="s" s="180">
        <v>1649</v>
      </c>
      <c r="D58" t="s" s="181">
        <v>162</v>
      </c>
      <c r="E58" t="s" s="188">
        <v>79</v>
      </c>
      <c r="F58" t="s" s="146">
        <v>80</v>
      </c>
      <c r="G58" t="s" s="146">
        <v>3658</v>
      </c>
      <c r="H58" t="s" s="146">
        <v>3659</v>
      </c>
      <c r="I58" t="s" s="146">
        <v>49</v>
      </c>
      <c r="J58" t="s" s="146">
        <v>56</v>
      </c>
      <c r="K58" t="s" s="183">
        <f>_xlfn.IFS(Q58=0,O58,T58=1,R58,U58=1,AA58,V58=1,AD58)</f>
        <v>27</v>
      </c>
      <c r="L58" s="189">
        <f>_xlfn.IFS(Q58=0,P58,T58=1,S58,U58=1,AB58,V58=1,AE58)</f>
        <v>37.599983204921</v>
      </c>
      <c r="M58" t="s" s="146">
        <f>IF(O58="Lab","over","under")</f>
        <v>3307</v>
      </c>
      <c r="N58" s="138"/>
      <c r="O58" t="s" s="184">
        <v>27</v>
      </c>
      <c r="P58" s="147">
        <f>AM58</f>
        <v>37.599983204921</v>
      </c>
      <c r="Q58" s="145">
        <f>T58+U58+V58</f>
        <v>0</v>
      </c>
      <c r="R58" t="s" s="185">
        <v>28</v>
      </c>
      <c r="S58" s="147">
        <f>AS58</f>
        <v>30.1513656498646</v>
      </c>
      <c r="T58" s="138"/>
      <c r="U58" s="138"/>
      <c r="V58" s="138"/>
      <c r="W58" s="138"/>
      <c r="X58" t="s" s="146">
        <f>IF($A58=Y58,"ok","bad")</f>
        <v>2430</v>
      </c>
      <c r="Y58" t="s" s="146">
        <v>3657</v>
      </c>
      <c r="Z58" t="s" s="146">
        <v>1649</v>
      </c>
      <c r="AA58" t="s" s="186">
        <v>2365</v>
      </c>
      <c r="AB58" s="141">
        <f>100*AC58</f>
        <v>21.8000126</v>
      </c>
      <c r="AC58" s="190">
        <v>0.218000126</v>
      </c>
      <c r="AD58" t="s" s="187">
        <v>31</v>
      </c>
      <c r="AE58" s="141">
        <v>5.4605001</v>
      </c>
      <c r="AF58" s="190">
        <v>0.054605001</v>
      </c>
      <c r="AG58" s="138"/>
      <c r="AH58" s="145">
        <v>60152</v>
      </c>
      <c r="AI58" s="145">
        <v>47633</v>
      </c>
      <c r="AJ58" s="145">
        <v>126</v>
      </c>
      <c r="AK58" s="145">
        <v>3548</v>
      </c>
      <c r="AL58" s="145">
        <v>17910</v>
      </c>
      <c r="AM58" s="148">
        <f>100*AL58/$AI58</f>
        <v>37.599983204921</v>
      </c>
      <c r="AN58" s="145">
        <f>IF(AM58&gt;$AI$8,1,0)</f>
        <v>0</v>
      </c>
      <c r="AO58" s="148">
        <f>IF($R58=AL$17,AM58,0)</f>
        <v>0</v>
      </c>
      <c r="AP58" s="145">
        <v>14362</v>
      </c>
      <c r="AQ58" s="148">
        <f>100*AP58/$AI58</f>
        <v>30.1513656498646</v>
      </c>
      <c r="AR58" s="145">
        <f>IF(AQ58&gt;$AI$8,1,0)</f>
        <v>0</v>
      </c>
      <c r="AS58" s="148">
        <f>IF($R58=AP$17,AQ58,0)</f>
        <v>30.1513656498646</v>
      </c>
      <c r="AT58" s="145">
        <v>1927</v>
      </c>
      <c r="AU58" s="148">
        <f>100*AT58/$AI58</f>
        <v>4.04551466420339</v>
      </c>
      <c r="AV58" s="145">
        <f>IF(AU58&gt;$AI$8,1,0)</f>
        <v>0</v>
      </c>
      <c r="AW58" s="148">
        <f>IF($R58=AT$17,AU58,0)</f>
        <v>0</v>
      </c>
      <c r="AX58" s="145">
        <v>10384</v>
      </c>
      <c r="AY58" s="148">
        <f>100*AX58/$AI58</f>
        <v>21.8000125963093</v>
      </c>
      <c r="AZ58" s="145">
        <f>IF(AY58&gt;$AI$8,1,0)</f>
        <v>0</v>
      </c>
      <c r="BA58" s="148">
        <f>IF($R58=AX$17,AY58,0)</f>
        <v>0</v>
      </c>
      <c r="BB58" s="145">
        <v>2601</v>
      </c>
      <c r="BC58" s="148">
        <f>100*BB58/$AI58</f>
        <v>5.46050007347847</v>
      </c>
      <c r="BD58" s="145">
        <f>IF(BC58&gt;$AI$8,1,0)</f>
        <v>0</v>
      </c>
      <c r="BE58" s="148">
        <f>IF($R58=BB$17,BC58,0)</f>
        <v>0</v>
      </c>
      <c r="BF58" s="145">
        <v>0</v>
      </c>
      <c r="BG58" s="148">
        <f>100*BF58/$AI58</f>
        <v>0</v>
      </c>
      <c r="BH58" s="145">
        <f>IF(BG58&gt;$AI$8,1,0)</f>
        <v>0</v>
      </c>
      <c r="BI58" s="148">
        <f>IF($R58=BF$17,BG58,0)</f>
        <v>0</v>
      </c>
      <c r="BJ58" s="145">
        <v>0</v>
      </c>
      <c r="BK58" s="148">
        <f>100*BJ58/$AI58</f>
        <v>0</v>
      </c>
      <c r="BL58" s="145">
        <f>IF(BK58&gt;$AI$8,1,0)</f>
        <v>0</v>
      </c>
      <c r="BM58" s="148">
        <f>IF($R58=BJ$17,BK58,0)</f>
        <v>0</v>
      </c>
      <c r="BN58" s="145">
        <v>0</v>
      </c>
      <c r="BO58" s="148">
        <f>100*BN58/$AI58</f>
        <v>0</v>
      </c>
      <c r="BP58" s="145">
        <f>IF(BO58&gt;$AI$8,1,0)</f>
        <v>0</v>
      </c>
      <c r="BQ58" s="148">
        <f>IF($R58=BN$17,BO58,0)</f>
        <v>0</v>
      </c>
      <c r="BR58" s="145">
        <v>0</v>
      </c>
      <c r="BS58" s="148">
        <f>100*BR58/$AI58</f>
        <v>0</v>
      </c>
      <c r="BT58" s="145">
        <f>IF(BS58&gt;$AI$8,1,0)</f>
        <v>0</v>
      </c>
      <c r="BU58" s="148">
        <f>IF($R58=BR$17,BS58,0)</f>
        <v>0</v>
      </c>
      <c r="BV58" s="145">
        <v>0</v>
      </c>
      <c r="BW58" s="148">
        <f>100*BV58/$AI58</f>
        <v>0</v>
      </c>
      <c r="BX58" s="145">
        <f>IF(BW58&gt;$AI$8,1,0)</f>
        <v>0</v>
      </c>
      <c r="BY58" s="148">
        <f>IF($R58=BV$17,BW58,0)</f>
        <v>0</v>
      </c>
      <c r="BZ58" s="145">
        <v>0</v>
      </c>
      <c r="CA58" s="148">
        <f>100*BZ58/$AI58</f>
        <v>0</v>
      </c>
      <c r="CB58" s="145">
        <f>IF(CA58&gt;$AI$8,1,0)</f>
        <v>0</v>
      </c>
      <c r="CC58" s="148">
        <f>IF($R58=BZ$17,CA58,0)</f>
        <v>0</v>
      </c>
      <c r="CD58" s="145">
        <v>0</v>
      </c>
      <c r="CE58" s="148">
        <f>100*CD58/$AI58</f>
        <v>0</v>
      </c>
      <c r="CF58" s="145">
        <f>IF(CE58&gt;$AI$8,1,0)</f>
        <v>0</v>
      </c>
      <c r="CG58" s="148">
        <f>IF($R58=CD$17,CE58,0)</f>
        <v>0</v>
      </c>
      <c r="CH58" s="145">
        <v>0</v>
      </c>
      <c r="CI58" s="148">
        <f>100*CH58/$AI58</f>
        <v>0</v>
      </c>
      <c r="CJ58" s="145">
        <f>IF(CI58&gt;$AI$8,1,0)</f>
        <v>0</v>
      </c>
      <c r="CK58" s="148">
        <f>IF($R58=CH$17,CI58,0)</f>
        <v>0</v>
      </c>
      <c r="CL58" s="145">
        <v>0</v>
      </c>
      <c r="CM58" s="145">
        <v>0</v>
      </c>
      <c r="CN58" s="149"/>
    </row>
    <row r="59" ht="15.75" customHeight="1">
      <c r="A59" t="s" s="179">
        <v>3664</v>
      </c>
      <c r="B59" t="s" s="180">
        <v>101</v>
      </c>
      <c r="C59" t="s" s="180">
        <v>1360</v>
      </c>
      <c r="D59" t="s" s="181">
        <v>104</v>
      </c>
      <c r="E59" t="s" s="182">
        <v>79</v>
      </c>
      <c r="F59" t="s" s="130">
        <v>46</v>
      </c>
      <c r="G59" t="s" s="130">
        <v>153</v>
      </c>
      <c r="H59" t="s" s="130">
        <v>1361</v>
      </c>
      <c r="I59" t="s" s="130">
        <v>64</v>
      </c>
      <c r="J59" t="s" s="130">
        <v>56</v>
      </c>
      <c r="K59" t="s" s="183">
        <f>_xlfn.IFS(Q59=0,O59,T59=1,R59,U59=1,AA59,V59=1,AD59)</f>
        <v>27</v>
      </c>
      <c r="L59" s="189">
        <f>_xlfn.IFS(Q59=0,P59,T59=1,S59,U59=1,AB59,V59=1,AE59)</f>
        <v>37.5244734181028</v>
      </c>
      <c r="M59" t="s" s="130">
        <f>IF(O59="Lab","over","under")</f>
        <v>3307</v>
      </c>
      <c r="N59" s="169"/>
      <c r="O59" t="s" s="184">
        <v>27</v>
      </c>
      <c r="P59" s="131">
        <f>AM59</f>
        <v>37.5244734181028</v>
      </c>
      <c r="Q59" s="173">
        <f>T59+U59+V59</f>
        <v>0</v>
      </c>
      <c r="R59" t="s" s="185">
        <v>2365</v>
      </c>
      <c r="S59" s="131">
        <f>BA59</f>
        <v>25.6782633017061</v>
      </c>
      <c r="T59" s="169"/>
      <c r="U59" s="169"/>
      <c r="V59" s="169"/>
      <c r="W59" s="169"/>
      <c r="X59" t="s" s="130">
        <f>IF($A59=Y59,"ok","bad")</f>
        <v>2430</v>
      </c>
      <c r="Y59" t="s" s="130">
        <v>3664</v>
      </c>
      <c r="Z59" t="s" s="130">
        <v>1360</v>
      </c>
      <c r="AA59" t="s" s="186">
        <v>28</v>
      </c>
      <c r="AB59" s="125">
        <f>100*AC59</f>
        <v>22.5370597</v>
      </c>
      <c r="AC59" s="191">
        <v>0.225370597</v>
      </c>
      <c r="AD59" t="s" s="187">
        <v>31</v>
      </c>
      <c r="AE59" s="125">
        <v>5.3873792</v>
      </c>
      <c r="AF59" s="191">
        <v>0.053873792</v>
      </c>
      <c r="AG59" s="169"/>
      <c r="AH59" s="173">
        <v>76880</v>
      </c>
      <c r="AI59" s="173">
        <v>46479</v>
      </c>
      <c r="AJ59" s="173">
        <v>131</v>
      </c>
      <c r="AK59" s="173">
        <v>5506</v>
      </c>
      <c r="AL59" s="173">
        <v>17441</v>
      </c>
      <c r="AM59" s="175">
        <f>100*AL59/$AI59</f>
        <v>37.5244734181028</v>
      </c>
      <c r="AN59" s="173">
        <f>IF(AM59&gt;$AI$8,1,0)</f>
        <v>0</v>
      </c>
      <c r="AO59" s="175">
        <f>IF($R59=AL$17,AM59,0)</f>
        <v>0</v>
      </c>
      <c r="AP59" s="173">
        <v>10475</v>
      </c>
      <c r="AQ59" s="175">
        <f>100*AP59/$AI59</f>
        <v>22.5370597474128</v>
      </c>
      <c r="AR59" s="173">
        <f>IF(AQ59&gt;$AI$8,1,0)</f>
        <v>0</v>
      </c>
      <c r="AS59" s="175">
        <f>IF($R59=AP$17,AQ59,0)</f>
        <v>0</v>
      </c>
      <c r="AT59" s="173">
        <v>2364</v>
      </c>
      <c r="AU59" s="175">
        <f>100*AT59/$AI59</f>
        <v>5.08616794681469</v>
      </c>
      <c r="AV59" s="173">
        <f>IF(AU59&gt;$AI$8,1,0)</f>
        <v>0</v>
      </c>
      <c r="AW59" s="175">
        <f>IF($R59=AT$17,AU59,0)</f>
        <v>0</v>
      </c>
      <c r="AX59" s="173">
        <v>11935</v>
      </c>
      <c r="AY59" s="175">
        <f>100*AX59/$AI59</f>
        <v>25.6782633017061</v>
      </c>
      <c r="AZ59" s="173">
        <f>IF(AY59&gt;$AI$8,1,0)</f>
        <v>0</v>
      </c>
      <c r="BA59" s="175">
        <f>IF($R59=AX$17,AY59,0)</f>
        <v>25.6782633017061</v>
      </c>
      <c r="BB59" s="173">
        <v>2504</v>
      </c>
      <c r="BC59" s="175">
        <f>100*BB59/$AI59</f>
        <v>5.38737924654145</v>
      </c>
      <c r="BD59" s="173">
        <f>IF(BC59&gt;$AI$8,1,0)</f>
        <v>0</v>
      </c>
      <c r="BE59" s="175">
        <f>IF($R59=BB$17,BC59,0)</f>
        <v>0</v>
      </c>
      <c r="BF59" s="173">
        <v>0</v>
      </c>
      <c r="BG59" s="175">
        <f>100*BF59/$AI59</f>
        <v>0</v>
      </c>
      <c r="BH59" s="173">
        <f>IF(BG59&gt;$AI$8,1,0)</f>
        <v>0</v>
      </c>
      <c r="BI59" s="175">
        <f>IF($R59=BF$17,BG59,0)</f>
        <v>0</v>
      </c>
      <c r="BJ59" s="173">
        <v>0</v>
      </c>
      <c r="BK59" s="175">
        <f>100*BJ59/$AI59</f>
        <v>0</v>
      </c>
      <c r="BL59" s="173">
        <f>IF(BK59&gt;$AI$8,1,0)</f>
        <v>0</v>
      </c>
      <c r="BM59" s="175">
        <f>IF($R59=BJ$17,BK59,0)</f>
        <v>0</v>
      </c>
      <c r="BN59" s="173">
        <v>0</v>
      </c>
      <c r="BO59" s="175">
        <f>100*BN59/$AI59</f>
        <v>0</v>
      </c>
      <c r="BP59" s="173">
        <f>IF(BO59&gt;$AI$8,1,0)</f>
        <v>0</v>
      </c>
      <c r="BQ59" s="175">
        <f>IF($R59=BN$17,BO59,0)</f>
        <v>0</v>
      </c>
      <c r="BR59" s="173">
        <v>0</v>
      </c>
      <c r="BS59" s="175">
        <f>100*BR59/$AI59</f>
        <v>0</v>
      </c>
      <c r="BT59" s="173">
        <f>IF(BS59&gt;$AI$8,1,0)</f>
        <v>0</v>
      </c>
      <c r="BU59" s="175">
        <f>IF($R59=BR$17,BS59,0)</f>
        <v>0</v>
      </c>
      <c r="BV59" s="173">
        <v>0</v>
      </c>
      <c r="BW59" s="175">
        <f>100*BV59/$AI59</f>
        <v>0</v>
      </c>
      <c r="BX59" s="173">
        <f>IF(BW59&gt;$AI$8,1,0)</f>
        <v>0</v>
      </c>
      <c r="BY59" s="175">
        <f>IF($R59=BV$17,BW59,0)</f>
        <v>0</v>
      </c>
      <c r="BZ59" s="173">
        <v>0</v>
      </c>
      <c r="CA59" s="175">
        <f>100*BZ59/$AI59</f>
        <v>0</v>
      </c>
      <c r="CB59" s="173">
        <f>IF(CA59&gt;$AI$8,1,0)</f>
        <v>0</v>
      </c>
      <c r="CC59" s="175">
        <f>IF($R59=BZ$17,CA59,0)</f>
        <v>0</v>
      </c>
      <c r="CD59" s="173">
        <v>0</v>
      </c>
      <c r="CE59" s="175">
        <f>100*CD59/$AI59</f>
        <v>0</v>
      </c>
      <c r="CF59" s="173">
        <f>IF(CE59&gt;$AI$8,1,0)</f>
        <v>0</v>
      </c>
      <c r="CG59" s="175">
        <f>IF($R59=CD$17,CE59,0)</f>
        <v>0</v>
      </c>
      <c r="CH59" s="173">
        <v>0</v>
      </c>
      <c r="CI59" s="175">
        <f>100*CH59/$AI59</f>
        <v>0</v>
      </c>
      <c r="CJ59" s="173">
        <f>IF(CI59&gt;$AI$8,1,0)</f>
        <v>0</v>
      </c>
      <c r="CK59" s="175">
        <f>IF($R59=CH$17,CI59,0)</f>
        <v>0</v>
      </c>
      <c r="CL59" s="173">
        <v>77</v>
      </c>
      <c r="CM59" s="173">
        <v>0</v>
      </c>
      <c r="CN59" s="176"/>
    </row>
    <row r="60" ht="15.75" customHeight="1">
      <c r="A60" t="s" s="179">
        <v>3692</v>
      </c>
      <c r="B60" t="s" s="180">
        <v>166</v>
      </c>
      <c r="C60" t="s" s="180">
        <v>3693</v>
      </c>
      <c r="D60" t="s" s="181">
        <v>169</v>
      </c>
      <c r="E60" t="s" s="188">
        <v>79</v>
      </c>
      <c r="F60" t="s" s="146">
        <v>46</v>
      </c>
      <c r="G60" t="s" s="146">
        <v>662</v>
      </c>
      <c r="H60" t="s" s="146">
        <v>663</v>
      </c>
      <c r="I60" t="s" s="146">
        <v>49</v>
      </c>
      <c r="J60" t="s" s="146">
        <v>56</v>
      </c>
      <c r="K60" t="s" s="183">
        <f>_xlfn.IFS(Q60=0,O60,T60=1,R60,U60=1,AA60,V60=1,AD60)</f>
        <v>27</v>
      </c>
      <c r="L60" s="189">
        <f>_xlfn.IFS(Q60=0,P60,T60=1,S60,U60=1,AB60,V60=1,AE60)</f>
        <v>37.4164863084596</v>
      </c>
      <c r="M60" t="s" s="146">
        <f>IF(O60="Lab","over","under")</f>
        <v>3307</v>
      </c>
      <c r="N60" s="138"/>
      <c r="O60" t="s" s="184">
        <v>27</v>
      </c>
      <c r="P60" s="147">
        <f>AM60</f>
        <v>37.4164863084596</v>
      </c>
      <c r="Q60" s="145">
        <f>T60+U60+V60</f>
        <v>0</v>
      </c>
      <c r="R60" t="s" s="185">
        <v>28</v>
      </c>
      <c r="S60" s="147">
        <f>AS60</f>
        <v>29.7873341488661</v>
      </c>
      <c r="T60" s="138"/>
      <c r="U60" s="138"/>
      <c r="V60" s="138"/>
      <c r="W60" s="138"/>
      <c r="X60" t="s" s="146">
        <f>IF($A60=Y60,"ok","bad")</f>
        <v>2430</v>
      </c>
      <c r="Y60" t="s" s="146">
        <v>3692</v>
      </c>
      <c r="Z60" t="s" s="146">
        <v>3693</v>
      </c>
      <c r="AA60" t="s" s="186">
        <v>2365</v>
      </c>
      <c r="AB60" s="141">
        <f>100*AC60</f>
        <v>24.9223676</v>
      </c>
      <c r="AC60" s="190">
        <v>0.249223676</v>
      </c>
      <c r="AD60" t="s" s="187">
        <v>31</v>
      </c>
      <c r="AE60" s="141">
        <v>4.4815094</v>
      </c>
      <c r="AF60" s="190">
        <v>0.044815094</v>
      </c>
      <c r="AG60" s="138"/>
      <c r="AH60" s="145">
        <v>73099</v>
      </c>
      <c r="AI60" s="145">
        <v>42508</v>
      </c>
      <c r="AJ60" s="145">
        <v>168</v>
      </c>
      <c r="AK60" s="145">
        <v>3243</v>
      </c>
      <c r="AL60" s="145">
        <v>15905</v>
      </c>
      <c r="AM60" s="148">
        <f>100*AL60/$AI60</f>
        <v>37.4164863084596</v>
      </c>
      <c r="AN60" s="145">
        <f>IF(AM60&gt;$AI$8,1,0)</f>
        <v>0</v>
      </c>
      <c r="AO60" s="148">
        <f>IF($R60=AL$17,AM60,0)</f>
        <v>0</v>
      </c>
      <c r="AP60" s="145">
        <v>12662</v>
      </c>
      <c r="AQ60" s="148">
        <f>100*AP60/$AI60</f>
        <v>29.7873341488661</v>
      </c>
      <c r="AR60" s="145">
        <f>IF(AQ60&gt;$AI$8,1,0)</f>
        <v>0</v>
      </c>
      <c r="AS60" s="148">
        <f>IF($R60=AP$17,AQ60,0)</f>
        <v>29.7873341488661</v>
      </c>
      <c r="AT60" s="145">
        <v>1442</v>
      </c>
      <c r="AU60" s="148">
        <f>100*AT60/$AI60</f>
        <v>3.39230262538816</v>
      </c>
      <c r="AV60" s="145">
        <f>IF(AU60&gt;$AI$8,1,0)</f>
        <v>0</v>
      </c>
      <c r="AW60" s="148">
        <f>IF($R60=AT$17,AU60,0)</f>
        <v>0</v>
      </c>
      <c r="AX60" s="145">
        <v>10594</v>
      </c>
      <c r="AY60" s="148">
        <f>100*AX60/$AI60</f>
        <v>24.9223675543427</v>
      </c>
      <c r="AZ60" s="145">
        <f>IF(AY60&gt;$AI$8,1,0)</f>
        <v>0</v>
      </c>
      <c r="BA60" s="148">
        <f>IF($R60=AX$17,AY60,0)</f>
        <v>0</v>
      </c>
      <c r="BB60" s="145">
        <v>1905</v>
      </c>
      <c r="BC60" s="148">
        <f>100*BB60/$AI60</f>
        <v>4.48150936294345</v>
      </c>
      <c r="BD60" s="145">
        <f>IF(BC60&gt;$AI$8,1,0)</f>
        <v>0</v>
      </c>
      <c r="BE60" s="148">
        <f>IF($R60=BB$17,BC60,0)</f>
        <v>0</v>
      </c>
      <c r="BF60" s="145">
        <v>0</v>
      </c>
      <c r="BG60" s="148">
        <f>100*BF60/$AI60</f>
        <v>0</v>
      </c>
      <c r="BH60" s="145">
        <f>IF(BG60&gt;$AI$8,1,0)</f>
        <v>0</v>
      </c>
      <c r="BI60" s="148">
        <f>IF($R60=BF$17,BG60,0)</f>
        <v>0</v>
      </c>
      <c r="BJ60" s="145">
        <v>0</v>
      </c>
      <c r="BK60" s="148">
        <f>100*BJ60/$AI60</f>
        <v>0</v>
      </c>
      <c r="BL60" s="145">
        <f>IF(BK60&gt;$AI$8,1,0)</f>
        <v>0</v>
      </c>
      <c r="BM60" s="148">
        <f>IF($R60=BJ$17,BK60,0)</f>
        <v>0</v>
      </c>
      <c r="BN60" s="145">
        <v>0</v>
      </c>
      <c r="BO60" s="148">
        <f>100*BN60/$AI60</f>
        <v>0</v>
      </c>
      <c r="BP60" s="145">
        <f>IF(BO60&gt;$AI$8,1,0)</f>
        <v>0</v>
      </c>
      <c r="BQ60" s="148">
        <f>IF($R60=BN$17,BO60,0)</f>
        <v>0</v>
      </c>
      <c r="BR60" s="145">
        <v>0</v>
      </c>
      <c r="BS60" s="148">
        <f>100*BR60/$AI60</f>
        <v>0</v>
      </c>
      <c r="BT60" s="145">
        <f>IF(BS60&gt;$AI$8,1,0)</f>
        <v>0</v>
      </c>
      <c r="BU60" s="148">
        <f>IF($R60=BR$17,BS60,0)</f>
        <v>0</v>
      </c>
      <c r="BV60" s="145">
        <v>0</v>
      </c>
      <c r="BW60" s="148">
        <f>100*BV60/$AI60</f>
        <v>0</v>
      </c>
      <c r="BX60" s="145">
        <f>IF(BW60&gt;$AI$8,1,0)</f>
        <v>0</v>
      </c>
      <c r="BY60" s="148">
        <f>IF($R60=BV$17,BW60,0)</f>
        <v>0</v>
      </c>
      <c r="BZ60" s="145">
        <v>0</v>
      </c>
      <c r="CA60" s="148">
        <f>100*BZ60/$AI60</f>
        <v>0</v>
      </c>
      <c r="CB60" s="145">
        <f>IF(CA60&gt;$AI$8,1,0)</f>
        <v>0</v>
      </c>
      <c r="CC60" s="148">
        <f>IF($R60=BZ$17,CA60,0)</f>
        <v>0</v>
      </c>
      <c r="CD60" s="145">
        <v>0</v>
      </c>
      <c r="CE60" s="148">
        <f>100*CD60/$AI60</f>
        <v>0</v>
      </c>
      <c r="CF60" s="145">
        <f>IF(CE60&gt;$AI$8,1,0)</f>
        <v>0</v>
      </c>
      <c r="CG60" s="148">
        <f>IF($R60=CD$17,CE60,0)</f>
        <v>0</v>
      </c>
      <c r="CH60" s="145">
        <v>0</v>
      </c>
      <c r="CI60" s="148">
        <f>100*CH60/$AI60</f>
        <v>0</v>
      </c>
      <c r="CJ60" s="145">
        <f>IF(CI60&gt;$AI$8,1,0)</f>
        <v>0</v>
      </c>
      <c r="CK60" s="148">
        <f>IF($R60=CH$17,CI60,0)</f>
        <v>0</v>
      </c>
      <c r="CL60" s="145">
        <v>0</v>
      </c>
      <c r="CM60" s="145">
        <v>0</v>
      </c>
      <c r="CN60" s="149"/>
    </row>
    <row r="61" ht="15.75" customHeight="1">
      <c r="A61" t="s" s="179">
        <v>3375</v>
      </c>
      <c r="B61" t="s" s="180">
        <v>75</v>
      </c>
      <c r="C61" t="s" s="180">
        <v>3376</v>
      </c>
      <c r="D61" t="s" s="181">
        <v>78</v>
      </c>
      <c r="E61" t="s" s="182">
        <v>79</v>
      </c>
      <c r="F61" t="s" s="130">
        <v>46</v>
      </c>
      <c r="G61" t="s" s="130">
        <v>489</v>
      </c>
      <c r="H61" t="s" s="130">
        <v>341</v>
      </c>
      <c r="I61" t="s" s="130">
        <v>49</v>
      </c>
      <c r="J61" t="s" s="130">
        <v>56</v>
      </c>
      <c r="K61" t="s" s="183">
        <f>_xlfn.IFS(Q61=0,O61,T61=1,R61,U61=1,AA61,V61=1,AD61)</f>
        <v>27</v>
      </c>
      <c r="L61" s="189">
        <f>_xlfn.IFS(Q61=0,P61,T61=1,S61,U61=1,AB61,V61=1,AE61)</f>
        <v>37.3487053066672</v>
      </c>
      <c r="M61" t="s" s="130">
        <f>IF(O61="Lab","over","under")</f>
        <v>3307</v>
      </c>
      <c r="N61" s="169"/>
      <c r="O61" t="s" s="184">
        <v>27</v>
      </c>
      <c r="P61" s="131">
        <f>AM61</f>
        <v>37.3487053066672</v>
      </c>
      <c r="Q61" s="173">
        <f>T61+U61+V61</f>
        <v>0</v>
      </c>
      <c r="R61" t="s" s="185">
        <v>29</v>
      </c>
      <c r="S61" s="131">
        <f>AW61</f>
        <v>26.4647550555133</v>
      </c>
      <c r="T61" s="169"/>
      <c r="U61" s="169"/>
      <c r="V61" s="169"/>
      <c r="W61" s="169"/>
      <c r="X61" t="s" s="130">
        <f>IF($A61=Y61,"ok","bad")</f>
        <v>2430</v>
      </c>
      <c r="Y61" t="s" s="130">
        <v>3375</v>
      </c>
      <c r="Z61" t="s" s="130">
        <v>3376</v>
      </c>
      <c r="AA61" t="s" s="186">
        <v>28</v>
      </c>
      <c r="AB61" s="125">
        <f>100*AC61</f>
        <v>16.9987581</v>
      </c>
      <c r="AC61" s="191">
        <v>0.169987581</v>
      </c>
      <c r="AD61" t="s" s="187">
        <v>2365</v>
      </c>
      <c r="AE61" s="125">
        <v>12.8375748</v>
      </c>
      <c r="AF61" s="191">
        <v>0.128375748</v>
      </c>
      <c r="AG61" s="169"/>
      <c r="AH61" s="173">
        <v>75622</v>
      </c>
      <c r="AI61" s="173">
        <v>53951</v>
      </c>
      <c r="AJ61" s="173">
        <v>231</v>
      </c>
      <c r="AK61" s="173">
        <v>5872</v>
      </c>
      <c r="AL61" s="173">
        <v>20150</v>
      </c>
      <c r="AM61" s="175">
        <f>100*AL61/$AI61</f>
        <v>37.3487053066672</v>
      </c>
      <c r="AN61" s="173">
        <f>IF(AM61&gt;$AI$8,1,0)</f>
        <v>0</v>
      </c>
      <c r="AO61" s="175">
        <f>IF($R61=AL$17,AM61,0)</f>
        <v>0</v>
      </c>
      <c r="AP61" s="173">
        <v>9171</v>
      </c>
      <c r="AQ61" s="175">
        <f>100*AP61/$AI61</f>
        <v>16.9987581323794</v>
      </c>
      <c r="AR61" s="173">
        <f>IF(AQ61&gt;$AI$8,1,0)</f>
        <v>0</v>
      </c>
      <c r="AS61" s="175">
        <f>IF($R61=AP$17,AQ61,0)</f>
        <v>0</v>
      </c>
      <c r="AT61" s="173">
        <v>14278</v>
      </c>
      <c r="AU61" s="175">
        <f>100*AT61/$AI61</f>
        <v>26.4647550555133</v>
      </c>
      <c r="AV61" s="173">
        <f>IF(AU61&gt;$AI$8,1,0)</f>
        <v>0</v>
      </c>
      <c r="AW61" s="175">
        <f>IF($R61=AT$17,AU61,0)</f>
        <v>26.4647550555133</v>
      </c>
      <c r="AX61" s="173">
        <v>6926</v>
      </c>
      <c r="AY61" s="175">
        <f>100*AX61/$AI61</f>
        <v>12.8375748364256</v>
      </c>
      <c r="AZ61" s="173">
        <f>IF(AY61&gt;$AI$8,1,0)</f>
        <v>0</v>
      </c>
      <c r="BA61" s="175">
        <f>IF($R61=AX$17,AY61,0)</f>
        <v>0</v>
      </c>
      <c r="BB61" s="173">
        <v>2942</v>
      </c>
      <c r="BC61" s="175">
        <f>100*BB61/$AI61</f>
        <v>5.45309632814962</v>
      </c>
      <c r="BD61" s="173">
        <f>IF(BC61&gt;$AI$8,1,0)</f>
        <v>0</v>
      </c>
      <c r="BE61" s="175">
        <f>IF($R61=BB$17,BC61,0)</f>
        <v>0</v>
      </c>
      <c r="BF61" s="173">
        <v>0</v>
      </c>
      <c r="BG61" s="175">
        <f>100*BF61/$AI61</f>
        <v>0</v>
      </c>
      <c r="BH61" s="173">
        <f>IF(BG61&gt;$AI$8,1,0)</f>
        <v>0</v>
      </c>
      <c r="BI61" s="175">
        <f>IF($R61=BF$17,BG61,0)</f>
        <v>0</v>
      </c>
      <c r="BJ61" s="173">
        <v>0</v>
      </c>
      <c r="BK61" s="175">
        <f>100*BJ61/$AI61</f>
        <v>0</v>
      </c>
      <c r="BL61" s="173">
        <f>IF(BK61&gt;$AI$8,1,0)</f>
        <v>0</v>
      </c>
      <c r="BM61" s="175">
        <f>IF($R61=BJ$17,BK61,0)</f>
        <v>0</v>
      </c>
      <c r="BN61" s="173">
        <v>0</v>
      </c>
      <c r="BO61" s="175">
        <f>100*BN61/$AI61</f>
        <v>0</v>
      </c>
      <c r="BP61" s="173">
        <f>IF(BO61&gt;$AI$8,1,0)</f>
        <v>0</v>
      </c>
      <c r="BQ61" s="175">
        <f>IF($R61=BN$17,BO61,0)</f>
        <v>0</v>
      </c>
      <c r="BR61" s="173">
        <v>0</v>
      </c>
      <c r="BS61" s="175">
        <f>100*BR61/$AI61</f>
        <v>0</v>
      </c>
      <c r="BT61" s="173">
        <f>IF(BS61&gt;$AI$8,1,0)</f>
        <v>0</v>
      </c>
      <c r="BU61" s="175">
        <f>IF($R61=BR$17,BS61,0)</f>
        <v>0</v>
      </c>
      <c r="BV61" s="173">
        <v>0</v>
      </c>
      <c r="BW61" s="175">
        <f>100*BV61/$AI61</f>
        <v>0</v>
      </c>
      <c r="BX61" s="173">
        <f>IF(BW61&gt;$AI$8,1,0)</f>
        <v>0</v>
      </c>
      <c r="BY61" s="175">
        <f>IF($R61=BV$17,BW61,0)</f>
        <v>0</v>
      </c>
      <c r="BZ61" s="173">
        <v>0</v>
      </c>
      <c r="CA61" s="175">
        <f>100*BZ61/$AI61</f>
        <v>0</v>
      </c>
      <c r="CB61" s="173">
        <f>IF(CA61&gt;$AI$8,1,0)</f>
        <v>0</v>
      </c>
      <c r="CC61" s="175">
        <f>IF($R61=BZ$17,CA61,0)</f>
        <v>0</v>
      </c>
      <c r="CD61" s="173">
        <v>0</v>
      </c>
      <c r="CE61" s="175">
        <f>100*CD61/$AI61</f>
        <v>0</v>
      </c>
      <c r="CF61" s="173">
        <f>IF(CE61&gt;$AI$8,1,0)</f>
        <v>0</v>
      </c>
      <c r="CG61" s="175">
        <f>IF($R61=CD$17,CE61,0)</f>
        <v>0</v>
      </c>
      <c r="CH61" s="173">
        <v>0</v>
      </c>
      <c r="CI61" s="175">
        <f>100*CH61/$AI61</f>
        <v>0</v>
      </c>
      <c r="CJ61" s="173">
        <f>IF(CI61&gt;$AI$8,1,0)</f>
        <v>0</v>
      </c>
      <c r="CK61" s="175">
        <f>IF($R61=CH$17,CI61,0)</f>
        <v>0</v>
      </c>
      <c r="CL61" s="173">
        <v>0</v>
      </c>
      <c r="CM61" s="173">
        <v>0</v>
      </c>
      <c r="CN61" s="176"/>
    </row>
    <row r="62" ht="15.75" customHeight="1">
      <c r="A62" t="s" s="179">
        <v>3585</v>
      </c>
      <c r="B62" t="s" s="180">
        <v>183</v>
      </c>
      <c r="C62" t="s" s="180">
        <v>2276</v>
      </c>
      <c r="D62" t="s" s="181">
        <v>186</v>
      </c>
      <c r="E62" t="s" s="188">
        <v>79</v>
      </c>
      <c r="F62" t="s" s="146">
        <v>46</v>
      </c>
      <c r="G62" t="s" s="146">
        <v>2277</v>
      </c>
      <c r="H62" t="s" s="146">
        <v>2278</v>
      </c>
      <c r="I62" t="s" s="146">
        <v>64</v>
      </c>
      <c r="J62" t="s" s="146">
        <v>56</v>
      </c>
      <c r="K62" t="s" s="183">
        <f>_xlfn.IFS(Q62=0,O62,T62=1,R62,U62=1,AA62,V62=1,AD62)</f>
        <v>27</v>
      </c>
      <c r="L62" s="189">
        <f>_xlfn.IFS(Q62=0,P62,T62=1,S62,U62=1,AB62,V62=1,AE62)</f>
        <v>37.2053040333577</v>
      </c>
      <c r="M62" t="s" s="146">
        <f>IF(O62="Lab","over","under")</f>
        <v>3307</v>
      </c>
      <c r="N62" s="138"/>
      <c r="O62" t="s" s="184">
        <v>27</v>
      </c>
      <c r="P62" s="147">
        <f>AM62</f>
        <v>37.2053040333577</v>
      </c>
      <c r="Q62" s="145">
        <f>T62+U62+V62</f>
        <v>0</v>
      </c>
      <c r="R62" t="s" s="185">
        <v>28</v>
      </c>
      <c r="S62" s="147">
        <f>AS62</f>
        <v>27.0379226528071</v>
      </c>
      <c r="T62" s="138"/>
      <c r="U62" s="138"/>
      <c r="V62" s="138"/>
      <c r="W62" s="138"/>
      <c r="X62" t="s" s="146">
        <f>IF($A62=Y62,"ok","bad")</f>
        <v>2430</v>
      </c>
      <c r="Y62" t="s" s="146">
        <v>3585</v>
      </c>
      <c r="Z62" t="s" s="146">
        <v>2276</v>
      </c>
      <c r="AA62" t="s" s="186">
        <v>2365</v>
      </c>
      <c r="AB62" s="141">
        <f>100*AC62</f>
        <v>19.5047724</v>
      </c>
      <c r="AC62" s="190">
        <v>0.195047724</v>
      </c>
      <c r="AD62" t="s" s="187">
        <v>31</v>
      </c>
      <c r="AE62" s="141">
        <v>6.9936565</v>
      </c>
      <c r="AF62" s="190">
        <v>0.06993656500000001</v>
      </c>
      <c r="AG62" s="138"/>
      <c r="AH62" s="145">
        <v>78991</v>
      </c>
      <c r="AI62" s="145">
        <v>50603</v>
      </c>
      <c r="AJ62" s="145">
        <v>171</v>
      </c>
      <c r="AK62" s="145">
        <v>5145</v>
      </c>
      <c r="AL62" s="145">
        <v>18827</v>
      </c>
      <c r="AM62" s="148">
        <f>100*AL62/$AI62</f>
        <v>37.2053040333577</v>
      </c>
      <c r="AN62" s="145">
        <f>IF(AM62&gt;$AI$8,1,0)</f>
        <v>0</v>
      </c>
      <c r="AO62" s="148">
        <f>IF($R62=AL$17,AM62,0)</f>
        <v>0</v>
      </c>
      <c r="AP62" s="145">
        <v>13682</v>
      </c>
      <c r="AQ62" s="148">
        <f>100*AP62/$AI62</f>
        <v>27.0379226528071</v>
      </c>
      <c r="AR62" s="145">
        <f>IF(AQ62&gt;$AI$8,1,0)</f>
        <v>0</v>
      </c>
      <c r="AS62" s="148">
        <f>IF($R62=AP$17,AQ62,0)</f>
        <v>27.0379226528071</v>
      </c>
      <c r="AT62" s="145">
        <v>3439</v>
      </c>
      <c r="AU62" s="148">
        <f>100*AT62/$AI62</f>
        <v>6.79603976048851</v>
      </c>
      <c r="AV62" s="145">
        <f>IF(AU62&gt;$AI$8,1,0)</f>
        <v>0</v>
      </c>
      <c r="AW62" s="148">
        <f>IF($R62=AT$17,AU62,0)</f>
        <v>0</v>
      </c>
      <c r="AX62" s="145">
        <v>9870</v>
      </c>
      <c r="AY62" s="148">
        <f>100*AX62/$AI62</f>
        <v>19.5047724443215</v>
      </c>
      <c r="AZ62" s="145">
        <f>IF(AY62&gt;$AI$8,1,0)</f>
        <v>0</v>
      </c>
      <c r="BA62" s="148">
        <f>IF($R62=AX$17,AY62,0)</f>
        <v>0</v>
      </c>
      <c r="BB62" s="145">
        <v>3539</v>
      </c>
      <c r="BC62" s="148">
        <f>100*BB62/$AI62</f>
        <v>6.9936565025789</v>
      </c>
      <c r="BD62" s="145">
        <f>IF(BC62&gt;$AI$8,1,0)</f>
        <v>0</v>
      </c>
      <c r="BE62" s="148">
        <f>IF($R62=BB$17,BC62,0)</f>
        <v>0</v>
      </c>
      <c r="BF62" s="145">
        <v>0</v>
      </c>
      <c r="BG62" s="148">
        <f>100*BF62/$AI62</f>
        <v>0</v>
      </c>
      <c r="BH62" s="145">
        <f>IF(BG62&gt;$AI$8,1,0)</f>
        <v>0</v>
      </c>
      <c r="BI62" s="148">
        <f>IF($R62=BF$17,BG62,0)</f>
        <v>0</v>
      </c>
      <c r="BJ62" s="145">
        <v>0</v>
      </c>
      <c r="BK62" s="148">
        <f>100*BJ62/$AI62</f>
        <v>0</v>
      </c>
      <c r="BL62" s="145">
        <f>IF(BK62&gt;$AI$8,1,0)</f>
        <v>0</v>
      </c>
      <c r="BM62" s="148">
        <f>IF($R62=BJ$17,BK62,0)</f>
        <v>0</v>
      </c>
      <c r="BN62" s="145">
        <v>0</v>
      </c>
      <c r="BO62" s="148">
        <f>100*BN62/$AI62</f>
        <v>0</v>
      </c>
      <c r="BP62" s="145">
        <f>IF(BO62&gt;$AI$8,1,0)</f>
        <v>0</v>
      </c>
      <c r="BQ62" s="148">
        <f>IF($R62=BN$17,BO62,0)</f>
        <v>0</v>
      </c>
      <c r="BR62" s="145">
        <v>0</v>
      </c>
      <c r="BS62" s="148">
        <f>100*BR62/$AI62</f>
        <v>0</v>
      </c>
      <c r="BT62" s="145">
        <f>IF(BS62&gt;$AI$8,1,0)</f>
        <v>0</v>
      </c>
      <c r="BU62" s="148">
        <f>IF($R62=BR$17,BS62,0)</f>
        <v>0</v>
      </c>
      <c r="BV62" s="145">
        <v>0</v>
      </c>
      <c r="BW62" s="148">
        <f>100*BV62/$AI62</f>
        <v>0</v>
      </c>
      <c r="BX62" s="145">
        <f>IF(BW62&gt;$AI$8,1,0)</f>
        <v>0</v>
      </c>
      <c r="BY62" s="148">
        <f>IF($R62=BV$17,BW62,0)</f>
        <v>0</v>
      </c>
      <c r="BZ62" s="145">
        <v>0</v>
      </c>
      <c r="CA62" s="148">
        <f>100*BZ62/$AI62</f>
        <v>0</v>
      </c>
      <c r="CB62" s="145">
        <f>IF(CA62&gt;$AI$8,1,0)</f>
        <v>0</v>
      </c>
      <c r="CC62" s="148">
        <f>IF($R62=BZ$17,CA62,0)</f>
        <v>0</v>
      </c>
      <c r="CD62" s="145">
        <v>0</v>
      </c>
      <c r="CE62" s="148">
        <f>100*CD62/$AI62</f>
        <v>0</v>
      </c>
      <c r="CF62" s="145">
        <f>IF(CE62&gt;$AI$8,1,0)</f>
        <v>0</v>
      </c>
      <c r="CG62" s="148">
        <f>IF($R62=CD$17,CE62,0)</f>
        <v>0</v>
      </c>
      <c r="CH62" s="145">
        <v>0</v>
      </c>
      <c r="CI62" s="148">
        <f>100*CH62/$AI62</f>
        <v>0</v>
      </c>
      <c r="CJ62" s="145">
        <f>IF(CI62&gt;$AI$8,1,0)</f>
        <v>0</v>
      </c>
      <c r="CK62" s="148">
        <f>IF($R62=CH$17,CI62,0)</f>
        <v>0</v>
      </c>
      <c r="CL62" s="145">
        <v>0</v>
      </c>
      <c r="CM62" s="145">
        <v>0</v>
      </c>
      <c r="CN62" s="149"/>
    </row>
    <row r="63" ht="15.75" customHeight="1">
      <c r="A63" t="s" s="179">
        <v>3464</v>
      </c>
      <c r="B63" t="s" s="180">
        <v>75</v>
      </c>
      <c r="C63" t="s" s="180">
        <v>844</v>
      </c>
      <c r="D63" t="s" s="181">
        <v>78</v>
      </c>
      <c r="E63" t="s" s="182">
        <v>79</v>
      </c>
      <c r="F63" t="s" s="130">
        <v>46</v>
      </c>
      <c r="G63" t="s" s="130">
        <v>136</v>
      </c>
      <c r="H63" t="s" s="130">
        <v>845</v>
      </c>
      <c r="I63" t="s" s="130">
        <v>49</v>
      </c>
      <c r="J63" t="s" s="130">
        <v>56</v>
      </c>
      <c r="K63" t="s" s="183">
        <f>_xlfn.IFS(Q63=0,O63,T63=1,R63,U63=1,AA63,V63=1,AD63)</f>
        <v>27</v>
      </c>
      <c r="L63" s="189">
        <f>_xlfn.IFS(Q63=0,P63,T63=1,S63,U63=1,AB63,V63=1,AE63)</f>
        <v>37.0135583729952</v>
      </c>
      <c r="M63" t="s" s="130">
        <f>IF(O63="Lab","over","under")</f>
        <v>3307</v>
      </c>
      <c r="N63" s="169"/>
      <c r="O63" t="s" s="184">
        <v>27</v>
      </c>
      <c r="P63" s="131">
        <f>AM63</f>
        <v>37.0135583729952</v>
      </c>
      <c r="Q63" s="173">
        <f>T63+U63+V63</f>
        <v>0</v>
      </c>
      <c r="R63" t="s" s="185">
        <v>29</v>
      </c>
      <c r="S63" s="131">
        <f>AW63</f>
        <v>34.4638643362796</v>
      </c>
      <c r="T63" s="169"/>
      <c r="U63" s="169"/>
      <c r="V63" s="169"/>
      <c r="W63" s="169"/>
      <c r="X63" t="s" s="130">
        <f>IF($A63=Y63,"ok","bad")</f>
        <v>2430</v>
      </c>
      <c r="Y63" t="s" s="130">
        <v>3464</v>
      </c>
      <c r="Z63" t="s" s="130">
        <v>844</v>
      </c>
      <c r="AA63" t="s" s="186">
        <v>2365</v>
      </c>
      <c r="AB63" s="125">
        <f>100*AC63</f>
        <v>12.9504459</v>
      </c>
      <c r="AC63" s="191">
        <v>0.129504459</v>
      </c>
      <c r="AD63" t="s" s="187">
        <v>28</v>
      </c>
      <c r="AE63" s="125">
        <v>9.7328321</v>
      </c>
      <c r="AF63" s="191">
        <v>0.097328321</v>
      </c>
      <c r="AG63" s="169"/>
      <c r="AH63" s="173">
        <v>70659</v>
      </c>
      <c r="AI63" s="173">
        <v>50006</v>
      </c>
      <c r="AJ63" s="173">
        <v>157</v>
      </c>
      <c r="AK63" s="173">
        <v>1275</v>
      </c>
      <c r="AL63" s="173">
        <v>18509</v>
      </c>
      <c r="AM63" s="175">
        <f>100*AL63/$AI63</f>
        <v>37.0135583729952</v>
      </c>
      <c r="AN63" s="173">
        <f>IF(AM63&gt;$AI$8,1,0)</f>
        <v>0</v>
      </c>
      <c r="AO63" s="175">
        <f>IF($R63=AL$17,AM63,0)</f>
        <v>0</v>
      </c>
      <c r="AP63" s="173">
        <v>4867</v>
      </c>
      <c r="AQ63" s="175">
        <f>100*AP63/$AI63</f>
        <v>9.732832060152781</v>
      </c>
      <c r="AR63" s="173">
        <f>IF(AQ63&gt;$AI$8,1,0)</f>
        <v>0</v>
      </c>
      <c r="AS63" s="175">
        <f>IF($R63=AP$17,AQ63,0)</f>
        <v>0</v>
      </c>
      <c r="AT63" s="173">
        <v>17234</v>
      </c>
      <c r="AU63" s="175">
        <f>100*AT63/$AI63</f>
        <v>34.4638643362796</v>
      </c>
      <c r="AV63" s="173">
        <f>IF(AU63&gt;$AI$8,1,0)</f>
        <v>0</v>
      </c>
      <c r="AW63" s="175">
        <f>IF($R63=AT$17,AU63,0)</f>
        <v>34.4638643362796</v>
      </c>
      <c r="AX63" s="173">
        <v>6476</v>
      </c>
      <c r="AY63" s="175">
        <f>100*AX63/$AI63</f>
        <v>12.9504459464864</v>
      </c>
      <c r="AZ63" s="173">
        <f>IF(AY63&gt;$AI$8,1,0)</f>
        <v>0</v>
      </c>
      <c r="BA63" s="175">
        <f>IF($R63=AX$17,AY63,0)</f>
        <v>0</v>
      </c>
      <c r="BB63" s="173">
        <v>2404</v>
      </c>
      <c r="BC63" s="175">
        <f>100*BB63/$AI63</f>
        <v>4.80742310922689</v>
      </c>
      <c r="BD63" s="173">
        <f>IF(BC63&gt;$AI$8,1,0)</f>
        <v>0</v>
      </c>
      <c r="BE63" s="175">
        <f>IF($R63=BB$17,BC63,0)</f>
        <v>0</v>
      </c>
      <c r="BF63" s="173">
        <v>0</v>
      </c>
      <c r="BG63" s="175">
        <f>100*BF63/$AI63</f>
        <v>0</v>
      </c>
      <c r="BH63" s="173">
        <f>IF(BG63&gt;$AI$8,1,0)</f>
        <v>0</v>
      </c>
      <c r="BI63" s="175">
        <f>IF($R63=BF$17,BG63,0)</f>
        <v>0</v>
      </c>
      <c r="BJ63" s="173">
        <v>0</v>
      </c>
      <c r="BK63" s="175">
        <f>100*BJ63/$AI63</f>
        <v>0</v>
      </c>
      <c r="BL63" s="173">
        <f>IF(BK63&gt;$AI$8,1,0)</f>
        <v>0</v>
      </c>
      <c r="BM63" s="175">
        <f>IF($R63=BJ$17,BK63,0)</f>
        <v>0</v>
      </c>
      <c r="BN63" s="173">
        <v>0</v>
      </c>
      <c r="BO63" s="175">
        <f>100*BN63/$AI63</f>
        <v>0</v>
      </c>
      <c r="BP63" s="173">
        <f>IF(BO63&gt;$AI$8,1,0)</f>
        <v>0</v>
      </c>
      <c r="BQ63" s="175">
        <f>IF($R63=BN$17,BO63,0)</f>
        <v>0</v>
      </c>
      <c r="BR63" s="173">
        <v>0</v>
      </c>
      <c r="BS63" s="175">
        <f>100*BR63/$AI63</f>
        <v>0</v>
      </c>
      <c r="BT63" s="173">
        <f>IF(BS63&gt;$AI$8,1,0)</f>
        <v>0</v>
      </c>
      <c r="BU63" s="175">
        <f>IF($R63=BR$17,BS63,0)</f>
        <v>0</v>
      </c>
      <c r="BV63" s="173">
        <v>0</v>
      </c>
      <c r="BW63" s="175">
        <f>100*BV63/$AI63</f>
        <v>0</v>
      </c>
      <c r="BX63" s="173">
        <f>IF(BW63&gt;$AI$8,1,0)</f>
        <v>0</v>
      </c>
      <c r="BY63" s="175">
        <f>IF($R63=BV$17,BW63,0)</f>
        <v>0</v>
      </c>
      <c r="BZ63" s="173">
        <v>0</v>
      </c>
      <c r="CA63" s="175">
        <f>100*BZ63/$AI63</f>
        <v>0</v>
      </c>
      <c r="CB63" s="173">
        <f>IF(CA63&gt;$AI$8,1,0)</f>
        <v>0</v>
      </c>
      <c r="CC63" s="175">
        <f>IF($R63=BZ$17,CA63,0)</f>
        <v>0</v>
      </c>
      <c r="CD63" s="173">
        <v>0</v>
      </c>
      <c r="CE63" s="175">
        <f>100*CD63/$AI63</f>
        <v>0</v>
      </c>
      <c r="CF63" s="173">
        <f>IF(CE63&gt;$AI$8,1,0)</f>
        <v>0</v>
      </c>
      <c r="CG63" s="175">
        <f>IF($R63=CD$17,CE63,0)</f>
        <v>0</v>
      </c>
      <c r="CH63" s="173">
        <v>0</v>
      </c>
      <c r="CI63" s="175">
        <f>100*CH63/$AI63</f>
        <v>0</v>
      </c>
      <c r="CJ63" s="173">
        <f>IF(CI63&gt;$AI$8,1,0)</f>
        <v>0</v>
      </c>
      <c r="CK63" s="175">
        <f>IF($R63=CH$17,CI63,0)</f>
        <v>0</v>
      </c>
      <c r="CL63" s="173">
        <v>0</v>
      </c>
      <c r="CM63" s="173">
        <v>0</v>
      </c>
      <c r="CN63" s="176"/>
    </row>
    <row r="64" ht="15.75" customHeight="1">
      <c r="A64" t="s" s="179">
        <v>3521</v>
      </c>
      <c r="B64" t="s" s="180">
        <v>183</v>
      </c>
      <c r="C64" t="s" s="180">
        <v>1735</v>
      </c>
      <c r="D64" t="s" s="181">
        <v>186</v>
      </c>
      <c r="E64" t="s" s="188">
        <v>79</v>
      </c>
      <c r="F64" t="s" s="146">
        <v>46</v>
      </c>
      <c r="G64" t="s" s="146">
        <v>98</v>
      </c>
      <c r="H64" t="s" s="146">
        <v>1736</v>
      </c>
      <c r="I64" t="s" s="146">
        <v>49</v>
      </c>
      <c r="J64" t="s" s="146">
        <v>56</v>
      </c>
      <c r="K64" t="s" s="183">
        <f>_xlfn.IFS(Q64=0,O64,T64=1,R64,U64=1,AA64,V64=1,AD64)</f>
        <v>27</v>
      </c>
      <c r="L64" s="189">
        <f>_xlfn.IFS(Q64=0,P64,T64=1,S64,U64=1,AB64,V64=1,AE64)</f>
        <v>37.0086289549377</v>
      </c>
      <c r="M64" t="s" s="146">
        <f>IF(O64="Lab","over","under")</f>
        <v>3307</v>
      </c>
      <c r="N64" s="138"/>
      <c r="O64" t="s" s="184">
        <v>27</v>
      </c>
      <c r="P64" s="147">
        <f>AM64</f>
        <v>37.0086289549377</v>
      </c>
      <c r="Q64" s="145">
        <f>T64+U64+V64</f>
        <v>0</v>
      </c>
      <c r="R64" t="s" s="185">
        <v>2365</v>
      </c>
      <c r="S64" s="147">
        <f>BA64</f>
        <v>25.2928425528367</v>
      </c>
      <c r="T64" s="138"/>
      <c r="U64" s="138"/>
      <c r="V64" s="138"/>
      <c r="W64" s="138"/>
      <c r="X64" t="s" s="146">
        <f>IF($A64=Y64,"ok","bad")</f>
        <v>2430</v>
      </c>
      <c r="Y64" t="s" s="146">
        <v>3521</v>
      </c>
      <c r="Z64" t="s" s="146">
        <v>1735</v>
      </c>
      <c r="AA64" t="s" s="186">
        <v>28</v>
      </c>
      <c r="AB64" s="141">
        <f>100*AC64</f>
        <v>24.6425445</v>
      </c>
      <c r="AC64" s="190">
        <v>0.246425445</v>
      </c>
      <c r="AD64" t="s" s="187">
        <v>29</v>
      </c>
      <c r="AE64" s="141">
        <v>8.4788862</v>
      </c>
      <c r="AF64" s="190">
        <v>0.08478886200000001</v>
      </c>
      <c r="AG64" s="138"/>
      <c r="AH64" s="145">
        <v>76576</v>
      </c>
      <c r="AI64" s="145">
        <v>47978</v>
      </c>
      <c r="AJ64" s="145">
        <v>166</v>
      </c>
      <c r="AK64" s="145">
        <v>5621</v>
      </c>
      <c r="AL64" s="145">
        <v>17756</v>
      </c>
      <c r="AM64" s="148">
        <f>100*AL64/$AI64</f>
        <v>37.0086289549377</v>
      </c>
      <c r="AN64" s="145">
        <f>IF(AM64&gt;$AI$8,1,0)</f>
        <v>0</v>
      </c>
      <c r="AO64" s="148">
        <f>IF($R64=AL$17,AM64,0)</f>
        <v>0</v>
      </c>
      <c r="AP64" s="145">
        <v>11823</v>
      </c>
      <c r="AQ64" s="148">
        <f>100*AP64/$AI64</f>
        <v>24.6425444995623</v>
      </c>
      <c r="AR64" s="145">
        <f>IF(AQ64&gt;$AI$8,1,0)</f>
        <v>0</v>
      </c>
      <c r="AS64" s="148">
        <f>IF($R64=AP$17,AQ64,0)</f>
        <v>0</v>
      </c>
      <c r="AT64" s="145">
        <v>4068</v>
      </c>
      <c r="AU64" s="148">
        <f>100*AT64/$AI64</f>
        <v>8.4788861561549</v>
      </c>
      <c r="AV64" s="145">
        <f>IF(AU64&gt;$AI$8,1,0)</f>
        <v>0</v>
      </c>
      <c r="AW64" s="148">
        <f>IF($R64=AT$17,AU64,0)</f>
        <v>0</v>
      </c>
      <c r="AX64" s="145">
        <v>12135</v>
      </c>
      <c r="AY64" s="148">
        <f>100*AX64/$AI64</f>
        <v>25.2928425528367</v>
      </c>
      <c r="AZ64" s="145">
        <f>IF(AY64&gt;$AI$8,1,0)</f>
        <v>0</v>
      </c>
      <c r="BA64" s="148">
        <f>IF($R64=AX$17,AY64,0)</f>
        <v>25.2928425528367</v>
      </c>
      <c r="BB64" s="145">
        <v>2196</v>
      </c>
      <c r="BC64" s="148">
        <f>100*BB64/$AI64</f>
        <v>4.5770978365084</v>
      </c>
      <c r="BD64" s="145">
        <f>IF(BC64&gt;$AI$8,1,0)</f>
        <v>0</v>
      </c>
      <c r="BE64" s="148">
        <f>IF($R64=BB$17,BC64,0)</f>
        <v>0</v>
      </c>
      <c r="BF64" s="145">
        <v>0</v>
      </c>
      <c r="BG64" s="148">
        <f>100*BF64/$AI64</f>
        <v>0</v>
      </c>
      <c r="BH64" s="145">
        <f>IF(BG64&gt;$AI$8,1,0)</f>
        <v>0</v>
      </c>
      <c r="BI64" s="148">
        <f>IF($R64=BF$17,BG64,0)</f>
        <v>0</v>
      </c>
      <c r="BJ64" s="145">
        <v>0</v>
      </c>
      <c r="BK64" s="148">
        <f>100*BJ64/$AI64</f>
        <v>0</v>
      </c>
      <c r="BL64" s="145">
        <f>IF(BK64&gt;$AI$8,1,0)</f>
        <v>0</v>
      </c>
      <c r="BM64" s="148">
        <f>IF($R64=BJ$17,BK64,0)</f>
        <v>0</v>
      </c>
      <c r="BN64" s="145">
        <v>0</v>
      </c>
      <c r="BO64" s="148">
        <f>100*BN64/$AI64</f>
        <v>0</v>
      </c>
      <c r="BP64" s="145">
        <f>IF(BO64&gt;$AI$8,1,0)</f>
        <v>0</v>
      </c>
      <c r="BQ64" s="148">
        <f>IF($R64=BN$17,BO64,0)</f>
        <v>0</v>
      </c>
      <c r="BR64" s="145">
        <v>0</v>
      </c>
      <c r="BS64" s="148">
        <f>100*BR64/$AI64</f>
        <v>0</v>
      </c>
      <c r="BT64" s="145">
        <f>IF(BS64&gt;$AI$8,1,0)</f>
        <v>0</v>
      </c>
      <c r="BU64" s="148">
        <f>IF($R64=BR$17,BS64,0)</f>
        <v>0</v>
      </c>
      <c r="BV64" s="145">
        <v>0</v>
      </c>
      <c r="BW64" s="148">
        <f>100*BV64/$AI64</f>
        <v>0</v>
      </c>
      <c r="BX64" s="145">
        <f>IF(BW64&gt;$AI$8,1,0)</f>
        <v>0</v>
      </c>
      <c r="BY64" s="148">
        <f>IF($R64=BV$17,BW64,0)</f>
        <v>0</v>
      </c>
      <c r="BZ64" s="145">
        <v>0</v>
      </c>
      <c r="CA64" s="148">
        <f>100*BZ64/$AI64</f>
        <v>0</v>
      </c>
      <c r="CB64" s="145">
        <f>IF(CA64&gt;$AI$8,1,0)</f>
        <v>0</v>
      </c>
      <c r="CC64" s="148">
        <f>IF($R64=BZ$17,CA64,0)</f>
        <v>0</v>
      </c>
      <c r="CD64" s="145">
        <v>0</v>
      </c>
      <c r="CE64" s="148">
        <f>100*CD64/$AI64</f>
        <v>0</v>
      </c>
      <c r="CF64" s="145">
        <f>IF(CE64&gt;$AI$8,1,0)</f>
        <v>0</v>
      </c>
      <c r="CG64" s="148">
        <f>IF($R64=CD$17,CE64,0)</f>
        <v>0</v>
      </c>
      <c r="CH64" s="145">
        <v>0</v>
      </c>
      <c r="CI64" s="148">
        <f>100*CH64/$AI64</f>
        <v>0</v>
      </c>
      <c r="CJ64" s="145">
        <f>IF(CI64&gt;$AI$8,1,0)</f>
        <v>0</v>
      </c>
      <c r="CK64" s="148">
        <f>IF($R64=CH$17,CI64,0)</f>
        <v>0</v>
      </c>
      <c r="CL64" s="145">
        <v>202</v>
      </c>
      <c r="CM64" s="145">
        <v>0</v>
      </c>
      <c r="CN64" s="149"/>
    </row>
    <row r="65" ht="15.75" customHeight="1">
      <c r="A65" t="s" s="179">
        <v>3477</v>
      </c>
      <c r="B65" t="s" s="180">
        <v>101</v>
      </c>
      <c r="C65" t="s" s="180">
        <v>3478</v>
      </c>
      <c r="D65" t="s" s="181">
        <v>104</v>
      </c>
      <c r="E65" t="s" s="182">
        <v>79</v>
      </c>
      <c r="F65" t="s" s="130">
        <v>46</v>
      </c>
      <c r="G65" t="s" s="130">
        <v>72</v>
      </c>
      <c r="H65" t="s" s="130">
        <v>1089</v>
      </c>
      <c r="I65" t="s" s="130">
        <v>49</v>
      </c>
      <c r="J65" t="s" s="130">
        <v>56</v>
      </c>
      <c r="K65" t="s" s="183">
        <f>_xlfn.IFS(Q65=0,O65,T65=1,R65,U65=1,AA65,V65=1,AD65)</f>
        <v>27</v>
      </c>
      <c r="L65" s="189">
        <f>_xlfn.IFS(Q65=0,P65,T65=1,S65,U65=1,AB65,V65=1,AE65)</f>
        <v>36.9428015718652</v>
      </c>
      <c r="M65" t="s" s="130">
        <f>IF(O65="Lab","over","under")</f>
        <v>3307</v>
      </c>
      <c r="N65" s="169"/>
      <c r="O65" t="s" s="184">
        <v>27</v>
      </c>
      <c r="P65" s="131">
        <f>AM65</f>
        <v>36.9428015718652</v>
      </c>
      <c r="Q65" s="173">
        <f>T65+U65+V65</f>
        <v>0</v>
      </c>
      <c r="R65" t="s" s="185">
        <v>28</v>
      </c>
      <c r="S65" s="131">
        <f>AS65</f>
        <v>32.223236613345</v>
      </c>
      <c r="T65" s="169"/>
      <c r="U65" s="169"/>
      <c r="V65" s="169"/>
      <c r="W65" s="169"/>
      <c r="X65" t="s" s="130">
        <f>IF($A65=Y65,"ok","bad")</f>
        <v>2430</v>
      </c>
      <c r="Y65" t="s" s="130">
        <v>3477</v>
      </c>
      <c r="Z65" t="s" s="130">
        <v>3478</v>
      </c>
      <c r="AA65" t="s" s="186">
        <v>2365</v>
      </c>
      <c r="AB65" s="125">
        <f>100*AC65</f>
        <v>12.5669829</v>
      </c>
      <c r="AC65" s="191">
        <v>0.125669829</v>
      </c>
      <c r="AD65" t="s" s="187">
        <v>29</v>
      </c>
      <c r="AE65" s="125">
        <v>9.391497599999999</v>
      </c>
      <c r="AF65" s="191">
        <v>0.093914976</v>
      </c>
      <c r="AG65" s="169"/>
      <c r="AH65" s="173">
        <v>77075</v>
      </c>
      <c r="AI65" s="173">
        <v>50386</v>
      </c>
      <c r="AJ65" s="173">
        <v>191</v>
      </c>
      <c r="AK65" s="173">
        <v>2378</v>
      </c>
      <c r="AL65" s="173">
        <v>18614</v>
      </c>
      <c r="AM65" s="175">
        <f>100*AL65/$AI65</f>
        <v>36.9428015718652</v>
      </c>
      <c r="AN65" s="173">
        <f>IF(AM65&gt;$AI$8,1,0)</f>
        <v>0</v>
      </c>
      <c r="AO65" s="175">
        <f>IF($R65=AL$17,AM65,0)</f>
        <v>0</v>
      </c>
      <c r="AP65" s="173">
        <v>16236</v>
      </c>
      <c r="AQ65" s="175">
        <f>100*AP65/$AI65</f>
        <v>32.223236613345</v>
      </c>
      <c r="AR65" s="173">
        <f>IF(AQ65&gt;$AI$8,1,0)</f>
        <v>0</v>
      </c>
      <c r="AS65" s="175">
        <f>IF($R65=AP$17,AQ65,0)</f>
        <v>32.223236613345</v>
      </c>
      <c r="AT65" s="173">
        <v>4732</v>
      </c>
      <c r="AU65" s="175">
        <f>100*AT65/$AI65</f>
        <v>9.39149763823284</v>
      </c>
      <c r="AV65" s="173">
        <f>IF(AU65&gt;$AI$8,1,0)</f>
        <v>0</v>
      </c>
      <c r="AW65" s="175">
        <f>IF($R65=AT$17,AU65,0)</f>
        <v>0</v>
      </c>
      <c r="AX65" s="173">
        <v>6332</v>
      </c>
      <c r="AY65" s="175">
        <f>100*AX65/$AI65</f>
        <v>12.5669828920732</v>
      </c>
      <c r="AZ65" s="173">
        <f>IF(AY65&gt;$AI$8,1,0)</f>
        <v>0</v>
      </c>
      <c r="BA65" s="175">
        <f>IF($R65=AX$17,AY65,0)</f>
        <v>0</v>
      </c>
      <c r="BB65" s="173">
        <v>4269</v>
      </c>
      <c r="BC65" s="175">
        <f>100*BB65/$AI65</f>
        <v>8.47259159290279</v>
      </c>
      <c r="BD65" s="173">
        <f>IF(BC65&gt;$AI$8,1,0)</f>
        <v>0</v>
      </c>
      <c r="BE65" s="175">
        <f>IF($R65=BB$17,BC65,0)</f>
        <v>0</v>
      </c>
      <c r="BF65" s="173">
        <v>0</v>
      </c>
      <c r="BG65" s="175">
        <f>100*BF65/$AI65</f>
        <v>0</v>
      </c>
      <c r="BH65" s="173">
        <f>IF(BG65&gt;$AI$8,1,0)</f>
        <v>0</v>
      </c>
      <c r="BI65" s="175">
        <f>IF($R65=BF$17,BG65,0)</f>
        <v>0</v>
      </c>
      <c r="BJ65" s="173">
        <v>0</v>
      </c>
      <c r="BK65" s="175">
        <f>100*BJ65/$AI65</f>
        <v>0</v>
      </c>
      <c r="BL65" s="173">
        <f>IF(BK65&gt;$AI$8,1,0)</f>
        <v>0</v>
      </c>
      <c r="BM65" s="175">
        <f>IF($R65=BJ$17,BK65,0)</f>
        <v>0</v>
      </c>
      <c r="BN65" s="173">
        <v>0</v>
      </c>
      <c r="BO65" s="175">
        <f>100*BN65/$AI65</f>
        <v>0</v>
      </c>
      <c r="BP65" s="173">
        <f>IF(BO65&gt;$AI$8,1,0)</f>
        <v>0</v>
      </c>
      <c r="BQ65" s="175">
        <f>IF($R65=BN$17,BO65,0)</f>
        <v>0</v>
      </c>
      <c r="BR65" s="173">
        <v>0</v>
      </c>
      <c r="BS65" s="175">
        <f>100*BR65/$AI65</f>
        <v>0</v>
      </c>
      <c r="BT65" s="173">
        <f>IF(BS65&gt;$AI$8,1,0)</f>
        <v>0</v>
      </c>
      <c r="BU65" s="175">
        <f>IF($R65=BR$17,BS65,0)</f>
        <v>0</v>
      </c>
      <c r="BV65" s="173">
        <v>0</v>
      </c>
      <c r="BW65" s="175">
        <f>100*BV65/$AI65</f>
        <v>0</v>
      </c>
      <c r="BX65" s="173">
        <f>IF(BW65&gt;$AI$8,1,0)</f>
        <v>0</v>
      </c>
      <c r="BY65" s="175">
        <f>IF($R65=BV$17,BW65,0)</f>
        <v>0</v>
      </c>
      <c r="BZ65" s="173">
        <v>0</v>
      </c>
      <c r="CA65" s="175">
        <f>100*BZ65/$AI65</f>
        <v>0</v>
      </c>
      <c r="CB65" s="173">
        <f>IF(CA65&gt;$AI$8,1,0)</f>
        <v>0</v>
      </c>
      <c r="CC65" s="175">
        <f>IF($R65=BZ$17,CA65,0)</f>
        <v>0</v>
      </c>
      <c r="CD65" s="173">
        <v>0</v>
      </c>
      <c r="CE65" s="175">
        <f>100*CD65/$AI65</f>
        <v>0</v>
      </c>
      <c r="CF65" s="173">
        <f>IF(CE65&gt;$AI$8,1,0)</f>
        <v>0</v>
      </c>
      <c r="CG65" s="175">
        <f>IF($R65=CD$17,CE65,0)</f>
        <v>0</v>
      </c>
      <c r="CH65" s="173">
        <v>0</v>
      </c>
      <c r="CI65" s="175">
        <f>100*CH65/$AI65</f>
        <v>0</v>
      </c>
      <c r="CJ65" s="173">
        <f>IF(CI65&gt;$AI$8,1,0)</f>
        <v>0</v>
      </c>
      <c r="CK65" s="175">
        <f>IF($R65=CH$17,CI65,0)</f>
        <v>0</v>
      </c>
      <c r="CL65" s="173">
        <v>989</v>
      </c>
      <c r="CM65" s="173">
        <v>0</v>
      </c>
      <c r="CN65" s="176"/>
    </row>
    <row r="66" ht="15.75" customHeight="1">
      <c r="A66" t="s" s="179">
        <v>3570</v>
      </c>
      <c r="B66" t="s" s="180">
        <v>101</v>
      </c>
      <c r="C66" t="s" s="180">
        <v>3571</v>
      </c>
      <c r="D66" t="s" s="181">
        <v>104</v>
      </c>
      <c r="E66" t="s" s="188">
        <v>79</v>
      </c>
      <c r="F66" t="s" s="146">
        <v>46</v>
      </c>
      <c r="G66" t="s" s="146">
        <v>369</v>
      </c>
      <c r="H66" t="s" s="146">
        <v>223</v>
      </c>
      <c r="I66" t="s" s="146">
        <v>49</v>
      </c>
      <c r="J66" t="s" s="146">
        <v>56</v>
      </c>
      <c r="K66" t="s" s="183">
        <f>_xlfn.IFS(Q66=0,O66,T66=1,R66,U66=1,AA66,V66=1,AD66)</f>
        <v>27</v>
      </c>
      <c r="L66" s="189">
        <f>_xlfn.IFS(Q66=0,P66,T66=1,S66,U66=1,AB66,V66=1,AE66)</f>
        <v>36.9094693028096</v>
      </c>
      <c r="M66" t="s" s="146">
        <f>IF(O66="Lab","over","under")</f>
        <v>3307</v>
      </c>
      <c r="N66" s="138"/>
      <c r="O66" t="s" s="184">
        <v>27</v>
      </c>
      <c r="P66" s="147">
        <f>AM66</f>
        <v>36.9094693028096</v>
      </c>
      <c r="Q66" s="145">
        <f>T66+U66+V66</f>
        <v>0</v>
      </c>
      <c r="R66" t="s" s="185">
        <v>28</v>
      </c>
      <c r="S66" s="147">
        <f>AS66</f>
        <v>32.3288241415193</v>
      </c>
      <c r="T66" s="138"/>
      <c r="U66" s="138"/>
      <c r="V66" s="138"/>
      <c r="W66" s="138"/>
      <c r="X66" t="s" s="146">
        <f>IF($A66=Y66,"ok","bad")</f>
        <v>2430</v>
      </c>
      <c r="Y66" t="s" s="146">
        <v>3570</v>
      </c>
      <c r="Z66" t="s" s="146">
        <v>3571</v>
      </c>
      <c r="AA66" t="s" s="186">
        <v>2365</v>
      </c>
      <c r="AB66" s="141">
        <f>100*AC66</f>
        <v>18.5702393</v>
      </c>
      <c r="AC66" s="190">
        <v>0.185702393</v>
      </c>
      <c r="AD66" t="s" s="187">
        <v>31</v>
      </c>
      <c r="AE66" s="141">
        <v>7.1050989</v>
      </c>
      <c r="AF66" s="190">
        <v>0.07105098899999999</v>
      </c>
      <c r="AG66" s="138"/>
      <c r="AH66" s="145">
        <v>75924</v>
      </c>
      <c r="AI66" s="145">
        <v>48050</v>
      </c>
      <c r="AJ66" s="145">
        <v>181</v>
      </c>
      <c r="AK66" s="145">
        <v>2201</v>
      </c>
      <c r="AL66" s="145">
        <v>17735</v>
      </c>
      <c r="AM66" s="148">
        <f>100*AL66/$AI66</f>
        <v>36.9094693028096</v>
      </c>
      <c r="AN66" s="145">
        <f>IF(AM66&gt;$AI$8,1,0)</f>
        <v>0</v>
      </c>
      <c r="AO66" s="148">
        <f>IF($R66=AL$17,AM66,0)</f>
        <v>0</v>
      </c>
      <c r="AP66" s="145">
        <v>15534</v>
      </c>
      <c r="AQ66" s="148">
        <f>100*AP66/$AI66</f>
        <v>32.3288241415193</v>
      </c>
      <c r="AR66" s="145">
        <f>IF(AQ66&gt;$AI$8,1,0)</f>
        <v>0</v>
      </c>
      <c r="AS66" s="148">
        <f>IF($R66=AP$17,AQ66,0)</f>
        <v>32.3288241415193</v>
      </c>
      <c r="AT66" s="145">
        <v>2444</v>
      </c>
      <c r="AU66" s="148">
        <f>100*AT66/$AI66</f>
        <v>5.08636836628512</v>
      </c>
      <c r="AV66" s="145">
        <f>IF(AU66&gt;$AI$8,1,0)</f>
        <v>0</v>
      </c>
      <c r="AW66" s="148">
        <f>IF($R66=AT$17,AU66,0)</f>
        <v>0</v>
      </c>
      <c r="AX66" s="145">
        <v>8923</v>
      </c>
      <c r="AY66" s="148">
        <f>100*AX66/$AI66</f>
        <v>18.5702393340271</v>
      </c>
      <c r="AZ66" s="145">
        <f>IF(AY66&gt;$AI$8,1,0)</f>
        <v>0</v>
      </c>
      <c r="BA66" s="148">
        <f>IF($R66=AX$17,AY66,0)</f>
        <v>0</v>
      </c>
      <c r="BB66" s="145">
        <v>3414</v>
      </c>
      <c r="BC66" s="148">
        <f>100*BB66/$AI66</f>
        <v>7.105098855359</v>
      </c>
      <c r="BD66" s="145">
        <f>IF(BC66&gt;$AI$8,1,0)</f>
        <v>0</v>
      </c>
      <c r="BE66" s="148">
        <f>IF($R66=BB$17,BC66,0)</f>
        <v>0</v>
      </c>
      <c r="BF66" s="145">
        <v>0</v>
      </c>
      <c r="BG66" s="148">
        <f>100*BF66/$AI66</f>
        <v>0</v>
      </c>
      <c r="BH66" s="145">
        <f>IF(BG66&gt;$AI$8,1,0)</f>
        <v>0</v>
      </c>
      <c r="BI66" s="148">
        <f>IF($R66=BF$17,BG66,0)</f>
        <v>0</v>
      </c>
      <c r="BJ66" s="145">
        <v>0</v>
      </c>
      <c r="BK66" s="148">
        <f>100*BJ66/$AI66</f>
        <v>0</v>
      </c>
      <c r="BL66" s="145">
        <f>IF(BK66&gt;$AI$8,1,0)</f>
        <v>0</v>
      </c>
      <c r="BM66" s="148">
        <f>IF($R66=BJ$17,BK66,0)</f>
        <v>0</v>
      </c>
      <c r="BN66" s="145">
        <v>0</v>
      </c>
      <c r="BO66" s="148">
        <f>100*BN66/$AI66</f>
        <v>0</v>
      </c>
      <c r="BP66" s="145">
        <f>IF(BO66&gt;$AI$8,1,0)</f>
        <v>0</v>
      </c>
      <c r="BQ66" s="148">
        <f>IF($R66=BN$17,BO66,0)</f>
        <v>0</v>
      </c>
      <c r="BR66" s="145">
        <v>0</v>
      </c>
      <c r="BS66" s="148">
        <f>100*BR66/$AI66</f>
        <v>0</v>
      </c>
      <c r="BT66" s="145">
        <f>IF(BS66&gt;$AI$8,1,0)</f>
        <v>0</v>
      </c>
      <c r="BU66" s="148">
        <f>IF($R66=BR$17,BS66,0)</f>
        <v>0</v>
      </c>
      <c r="BV66" s="145">
        <v>0</v>
      </c>
      <c r="BW66" s="148">
        <f>100*BV66/$AI66</f>
        <v>0</v>
      </c>
      <c r="BX66" s="145">
        <f>IF(BW66&gt;$AI$8,1,0)</f>
        <v>0</v>
      </c>
      <c r="BY66" s="148">
        <f>IF($R66=BV$17,BW66,0)</f>
        <v>0</v>
      </c>
      <c r="BZ66" s="145">
        <v>0</v>
      </c>
      <c r="CA66" s="148">
        <f>100*BZ66/$AI66</f>
        <v>0</v>
      </c>
      <c r="CB66" s="145">
        <f>IF(CA66&gt;$AI$8,1,0)</f>
        <v>0</v>
      </c>
      <c r="CC66" s="148">
        <f>IF($R66=BZ$17,CA66,0)</f>
        <v>0</v>
      </c>
      <c r="CD66" s="145">
        <v>0</v>
      </c>
      <c r="CE66" s="148">
        <f>100*CD66/$AI66</f>
        <v>0</v>
      </c>
      <c r="CF66" s="145">
        <f>IF(CE66&gt;$AI$8,1,0)</f>
        <v>0</v>
      </c>
      <c r="CG66" s="148">
        <f>IF($R66=CD$17,CE66,0)</f>
        <v>0</v>
      </c>
      <c r="CH66" s="145">
        <v>0</v>
      </c>
      <c r="CI66" s="148">
        <f>100*CH66/$AI66</f>
        <v>0</v>
      </c>
      <c r="CJ66" s="145">
        <f>IF(CI66&gt;$AI$8,1,0)</f>
        <v>0</v>
      </c>
      <c r="CK66" s="148">
        <f>IF($R66=CH$17,CI66,0)</f>
        <v>0</v>
      </c>
      <c r="CL66" s="145">
        <v>0</v>
      </c>
      <c r="CM66" s="145">
        <v>0</v>
      </c>
      <c r="CN66" s="149"/>
    </row>
    <row r="67" ht="15.75" customHeight="1">
      <c r="A67" t="s" s="179">
        <v>3615</v>
      </c>
      <c r="B67" t="s" s="180">
        <v>183</v>
      </c>
      <c r="C67" t="s" s="180">
        <v>480</v>
      </c>
      <c r="D67" t="s" s="181">
        <v>186</v>
      </c>
      <c r="E67" t="s" s="182">
        <v>79</v>
      </c>
      <c r="F67" t="s" s="130">
        <v>46</v>
      </c>
      <c r="G67" t="s" s="130">
        <v>1050</v>
      </c>
      <c r="H67" t="s" s="130">
        <v>3616</v>
      </c>
      <c r="I67" t="s" s="130">
        <v>49</v>
      </c>
      <c r="J67" t="s" s="130">
        <v>56</v>
      </c>
      <c r="K67" t="s" s="183">
        <f>_xlfn.IFS(Q67=0,O67,T67=1,R67,U67=1,AA67,V67=1,AD67)</f>
        <v>27</v>
      </c>
      <c r="L67" s="189">
        <f>_xlfn.IFS(Q67=0,P67,T67=1,S67,U67=1,AB67,V67=1,AE67)</f>
        <v>36.8085304525982</v>
      </c>
      <c r="M67" t="s" s="130">
        <f>IF(O67="Lab","over","under")</f>
        <v>3307</v>
      </c>
      <c r="N67" s="169"/>
      <c r="O67" t="s" s="184">
        <v>27</v>
      </c>
      <c r="P67" s="131">
        <f>AM67</f>
        <v>36.8085304525982</v>
      </c>
      <c r="Q67" s="173">
        <f>T67+U67+V67</f>
        <v>0</v>
      </c>
      <c r="R67" t="s" s="185">
        <v>28</v>
      </c>
      <c r="S67" s="131">
        <f>AS67</f>
        <v>30.1545911715403</v>
      </c>
      <c r="T67" s="169"/>
      <c r="U67" s="169"/>
      <c r="V67" s="169"/>
      <c r="W67" s="169"/>
      <c r="X67" t="s" s="130">
        <f>IF($A67=Y67,"ok","bad")</f>
        <v>2430</v>
      </c>
      <c r="Y67" t="s" s="130">
        <v>3615</v>
      </c>
      <c r="Z67" t="s" s="130">
        <v>480</v>
      </c>
      <c r="AA67" t="s" s="186">
        <v>2365</v>
      </c>
      <c r="AB67" s="125">
        <f>100*AC67</f>
        <v>20.4460793</v>
      </c>
      <c r="AC67" s="191">
        <v>0.204460793</v>
      </c>
      <c r="AD67" t="s" s="187">
        <v>29</v>
      </c>
      <c r="AE67" s="125">
        <v>6.2581486</v>
      </c>
      <c r="AF67" s="191">
        <v>0.06258148600000001</v>
      </c>
      <c r="AG67" s="169"/>
      <c r="AH67" s="173">
        <v>75210</v>
      </c>
      <c r="AI67" s="173">
        <v>42952</v>
      </c>
      <c r="AJ67" s="173">
        <v>142</v>
      </c>
      <c r="AK67" s="173">
        <v>2858</v>
      </c>
      <c r="AL67" s="173">
        <v>15810</v>
      </c>
      <c r="AM67" s="175">
        <f>100*AL67/$AI67</f>
        <v>36.8085304525982</v>
      </c>
      <c r="AN67" s="173">
        <f>IF(AM67&gt;$AI$8,1,0)</f>
        <v>0</v>
      </c>
      <c r="AO67" s="175">
        <f>IF($R67=AL$17,AM67,0)</f>
        <v>0</v>
      </c>
      <c r="AP67" s="173">
        <v>12952</v>
      </c>
      <c r="AQ67" s="175">
        <f>100*AP67/$AI67</f>
        <v>30.1545911715403</v>
      </c>
      <c r="AR67" s="173">
        <f>IF(AQ67&gt;$AI$8,1,0)</f>
        <v>0</v>
      </c>
      <c r="AS67" s="175">
        <f>IF($R67=AP$17,AQ67,0)</f>
        <v>30.1545911715403</v>
      </c>
      <c r="AT67" s="173">
        <v>2688</v>
      </c>
      <c r="AU67" s="175">
        <f>100*AT67/$AI67</f>
        <v>6.25814863102999</v>
      </c>
      <c r="AV67" s="173">
        <f>IF(AU67&gt;$AI$8,1,0)</f>
        <v>0</v>
      </c>
      <c r="AW67" s="175">
        <f>IF($R67=AT$17,AU67,0)</f>
        <v>0</v>
      </c>
      <c r="AX67" s="173">
        <v>8782</v>
      </c>
      <c r="AY67" s="175">
        <f>100*AX67/$AI67</f>
        <v>20.4460793443844</v>
      </c>
      <c r="AZ67" s="173">
        <f>IF(AY67&gt;$AI$8,1,0)</f>
        <v>0</v>
      </c>
      <c r="BA67" s="175">
        <f>IF($R67=AX$17,AY67,0)</f>
        <v>0</v>
      </c>
      <c r="BB67" s="173">
        <v>2461</v>
      </c>
      <c r="BC67" s="175">
        <f>100*BB67/$AI67</f>
        <v>5.72965170422798</v>
      </c>
      <c r="BD67" s="173">
        <f>IF(BC67&gt;$AI$8,1,0)</f>
        <v>0</v>
      </c>
      <c r="BE67" s="175">
        <f>IF($R67=BB$17,BC67,0)</f>
        <v>0</v>
      </c>
      <c r="BF67" s="173">
        <v>0</v>
      </c>
      <c r="BG67" s="175">
        <f>100*BF67/$AI67</f>
        <v>0</v>
      </c>
      <c r="BH67" s="173">
        <f>IF(BG67&gt;$AI$8,1,0)</f>
        <v>0</v>
      </c>
      <c r="BI67" s="175">
        <f>IF($R67=BF$17,BG67,0)</f>
        <v>0</v>
      </c>
      <c r="BJ67" s="173">
        <v>0</v>
      </c>
      <c r="BK67" s="175">
        <f>100*BJ67/$AI67</f>
        <v>0</v>
      </c>
      <c r="BL67" s="173">
        <f>IF(BK67&gt;$AI$8,1,0)</f>
        <v>0</v>
      </c>
      <c r="BM67" s="175">
        <f>IF($R67=BJ$17,BK67,0)</f>
        <v>0</v>
      </c>
      <c r="BN67" s="173">
        <v>0</v>
      </c>
      <c r="BO67" s="175">
        <f>100*BN67/$AI67</f>
        <v>0</v>
      </c>
      <c r="BP67" s="173">
        <f>IF(BO67&gt;$AI$8,1,0)</f>
        <v>0</v>
      </c>
      <c r="BQ67" s="175">
        <f>IF($R67=BN$17,BO67,0)</f>
        <v>0</v>
      </c>
      <c r="BR67" s="173">
        <v>0</v>
      </c>
      <c r="BS67" s="175">
        <f>100*BR67/$AI67</f>
        <v>0</v>
      </c>
      <c r="BT67" s="173">
        <f>IF(BS67&gt;$AI$8,1,0)</f>
        <v>0</v>
      </c>
      <c r="BU67" s="175">
        <f>IF($R67=BR$17,BS67,0)</f>
        <v>0</v>
      </c>
      <c r="BV67" s="173">
        <v>0</v>
      </c>
      <c r="BW67" s="175">
        <f>100*BV67/$AI67</f>
        <v>0</v>
      </c>
      <c r="BX67" s="173">
        <f>IF(BW67&gt;$AI$8,1,0)</f>
        <v>0</v>
      </c>
      <c r="BY67" s="175">
        <f>IF($R67=BV$17,BW67,0)</f>
        <v>0</v>
      </c>
      <c r="BZ67" s="173">
        <v>0</v>
      </c>
      <c r="CA67" s="175">
        <f>100*BZ67/$AI67</f>
        <v>0</v>
      </c>
      <c r="CB67" s="173">
        <f>IF(CA67&gt;$AI$8,1,0)</f>
        <v>0</v>
      </c>
      <c r="CC67" s="175">
        <f>IF($R67=BZ$17,CA67,0)</f>
        <v>0</v>
      </c>
      <c r="CD67" s="173">
        <v>0</v>
      </c>
      <c r="CE67" s="175">
        <f>100*CD67/$AI67</f>
        <v>0</v>
      </c>
      <c r="CF67" s="173">
        <f>IF(CE67&gt;$AI$8,1,0)</f>
        <v>0</v>
      </c>
      <c r="CG67" s="175">
        <f>IF($R67=CD$17,CE67,0)</f>
        <v>0</v>
      </c>
      <c r="CH67" s="173">
        <v>0</v>
      </c>
      <c r="CI67" s="175">
        <f>100*CH67/$AI67</f>
        <v>0</v>
      </c>
      <c r="CJ67" s="173">
        <f>IF(CI67&gt;$AI$8,1,0)</f>
        <v>0</v>
      </c>
      <c r="CK67" s="175">
        <f>IF($R67=CH$17,CI67,0)</f>
        <v>0</v>
      </c>
      <c r="CL67" s="173">
        <v>0</v>
      </c>
      <c r="CM67" s="173">
        <v>0</v>
      </c>
      <c r="CN67" s="176"/>
    </row>
    <row r="68" ht="19.95" customHeight="1">
      <c r="A68" t="s" s="179">
        <v>3362</v>
      </c>
      <c r="B68" t="s" s="180">
        <v>75</v>
      </c>
      <c r="C68" t="s" s="180">
        <v>1840</v>
      </c>
      <c r="D68" t="s" s="181">
        <v>78</v>
      </c>
      <c r="E68" t="s" s="188">
        <v>79</v>
      </c>
      <c r="F68" t="s" s="146">
        <v>46</v>
      </c>
      <c r="G68" t="s" s="146">
        <v>1487</v>
      </c>
      <c r="H68" t="s" s="146">
        <v>1841</v>
      </c>
      <c r="I68" t="s" s="146">
        <v>64</v>
      </c>
      <c r="J68" t="s" s="146">
        <v>56</v>
      </c>
      <c r="K68" t="s" s="183">
        <f>_xlfn.IFS(Q68=0,O68,T68=1,R68,U68=1,AA68,V68=1,AD68)</f>
        <v>27</v>
      </c>
      <c r="L68" s="189">
        <f>_xlfn.IFS(Q68=0,P68,T68=1,S68,U68=1,AB68,V68=1,AE68)</f>
        <v>36.7301949938877</v>
      </c>
      <c r="M68" t="s" s="146">
        <f>IF(O68="Lab","over","under")</f>
        <v>3307</v>
      </c>
      <c r="N68" s="138"/>
      <c r="O68" t="s" s="184">
        <v>27</v>
      </c>
      <c r="P68" s="147">
        <f>AM68</f>
        <v>36.7301949938877</v>
      </c>
      <c r="Q68" s="145">
        <f>T68+U68+V68</f>
        <v>0</v>
      </c>
      <c r="R68" t="s" s="185">
        <v>29</v>
      </c>
      <c r="S68" s="147">
        <f>AW68</f>
        <v>25.8281729092767</v>
      </c>
      <c r="T68" s="138"/>
      <c r="U68" s="138"/>
      <c r="V68" s="138"/>
      <c r="W68" s="138"/>
      <c r="X68" t="s" s="146">
        <f>IF($A68=Y68,"ok","bad")</f>
        <v>2430</v>
      </c>
      <c r="Y68" t="s" s="146">
        <v>3362</v>
      </c>
      <c r="Z68" t="s" s="146">
        <v>1840</v>
      </c>
      <c r="AA68" t="s" s="186">
        <v>2365</v>
      </c>
      <c r="AB68" s="141">
        <f>100*AC68</f>
        <v>18.719814</v>
      </c>
      <c r="AC68" s="190">
        <v>0.18719814</v>
      </c>
      <c r="AD68" t="s" s="187">
        <v>28</v>
      </c>
      <c r="AE68" s="141">
        <v>13.6315357</v>
      </c>
      <c r="AF68" s="190">
        <v>0.136315357</v>
      </c>
      <c r="AG68" s="138"/>
      <c r="AH68" s="145">
        <v>73708</v>
      </c>
      <c r="AI68" s="145">
        <v>49899</v>
      </c>
      <c r="AJ68" s="145">
        <v>151</v>
      </c>
      <c r="AK68" s="145">
        <v>5440</v>
      </c>
      <c r="AL68" s="145">
        <v>18328</v>
      </c>
      <c r="AM68" s="148">
        <f>100*AL68/$AI68</f>
        <v>36.7301949938877</v>
      </c>
      <c r="AN68" s="145">
        <f>IF(AM68&gt;$AI$8,1,0)</f>
        <v>0</v>
      </c>
      <c r="AO68" s="148">
        <f>IF($R68=AL$17,AM68,0)</f>
        <v>0</v>
      </c>
      <c r="AP68" s="145">
        <v>6802</v>
      </c>
      <c r="AQ68" s="148">
        <f>100*AP68/$AI68</f>
        <v>13.6315357021183</v>
      </c>
      <c r="AR68" s="145">
        <f>IF(AQ68&gt;$AI$8,1,0)</f>
        <v>0</v>
      </c>
      <c r="AS68" s="148">
        <f>IF($R68=AP$17,AQ68,0)</f>
        <v>0</v>
      </c>
      <c r="AT68" s="145">
        <v>12888</v>
      </c>
      <c r="AU68" s="148">
        <f>100*AT68/$AI68</f>
        <v>25.8281729092767</v>
      </c>
      <c r="AV68" s="145">
        <f>IF(AU68&gt;$AI$8,1,0)</f>
        <v>0</v>
      </c>
      <c r="AW68" s="148">
        <f>IF($R68=AT$17,AU68,0)</f>
        <v>25.8281729092767</v>
      </c>
      <c r="AX68" s="145">
        <v>9341</v>
      </c>
      <c r="AY68" s="148">
        <f>100*AX68/$AI68</f>
        <v>18.7198140243291</v>
      </c>
      <c r="AZ68" s="145">
        <f>IF(AY68&gt;$AI$8,1,0)</f>
        <v>0</v>
      </c>
      <c r="BA68" s="148">
        <f>IF($R68=AX$17,AY68,0)</f>
        <v>0</v>
      </c>
      <c r="BB68" s="145">
        <v>2033</v>
      </c>
      <c r="BC68" s="148">
        <f>100*BB68/$AI68</f>
        <v>4.07422994448787</v>
      </c>
      <c r="BD68" s="145">
        <f>IF(BC68&gt;$AI$8,1,0)</f>
        <v>0</v>
      </c>
      <c r="BE68" s="148">
        <f>IF($R68=BB$17,BC68,0)</f>
        <v>0</v>
      </c>
      <c r="BF68" s="145">
        <v>0</v>
      </c>
      <c r="BG68" s="148">
        <f>100*BF68/$AI68</f>
        <v>0</v>
      </c>
      <c r="BH68" s="145">
        <f>IF(BG68&gt;$AI$8,1,0)</f>
        <v>0</v>
      </c>
      <c r="BI68" s="148">
        <f>IF($R68=BF$17,BG68,0)</f>
        <v>0</v>
      </c>
      <c r="BJ68" s="145">
        <v>0</v>
      </c>
      <c r="BK68" s="148">
        <f>100*BJ68/$AI68</f>
        <v>0</v>
      </c>
      <c r="BL68" s="145">
        <f>IF(BK68&gt;$AI$8,1,0)</f>
        <v>0</v>
      </c>
      <c r="BM68" s="148">
        <f>IF($R68=BJ$17,BK68,0)</f>
        <v>0</v>
      </c>
      <c r="BN68" s="145">
        <v>0</v>
      </c>
      <c r="BO68" s="148">
        <f>100*BN68/$AI68</f>
        <v>0</v>
      </c>
      <c r="BP68" s="145">
        <f>IF(BO68&gt;$AI$8,1,0)</f>
        <v>0</v>
      </c>
      <c r="BQ68" s="148">
        <f>IF($R68=BN$17,BO68,0)</f>
        <v>0</v>
      </c>
      <c r="BR68" s="145">
        <v>0</v>
      </c>
      <c r="BS68" s="148">
        <f>100*BR68/$AI68</f>
        <v>0</v>
      </c>
      <c r="BT68" s="145">
        <f>IF(BS68&gt;$AI$8,1,0)</f>
        <v>0</v>
      </c>
      <c r="BU68" s="148">
        <f>IF($R68=BR$17,BS68,0)</f>
        <v>0</v>
      </c>
      <c r="BV68" s="145">
        <v>0</v>
      </c>
      <c r="BW68" s="148">
        <f>100*BV68/$AI68</f>
        <v>0</v>
      </c>
      <c r="BX68" s="145">
        <f>IF(BW68&gt;$AI$8,1,0)</f>
        <v>0</v>
      </c>
      <c r="BY68" s="148">
        <f>IF($R68=BV$17,BW68,0)</f>
        <v>0</v>
      </c>
      <c r="BZ68" s="145">
        <v>0</v>
      </c>
      <c r="CA68" s="148">
        <f>100*BZ68/$AI68</f>
        <v>0</v>
      </c>
      <c r="CB68" s="145">
        <f>IF(CA68&gt;$AI$8,1,0)</f>
        <v>0</v>
      </c>
      <c r="CC68" s="148">
        <f>IF($R68=BZ$17,CA68,0)</f>
        <v>0</v>
      </c>
      <c r="CD68" s="145">
        <v>0</v>
      </c>
      <c r="CE68" s="148">
        <f>100*CD68/$AI68</f>
        <v>0</v>
      </c>
      <c r="CF68" s="145">
        <f>IF(CE68&gt;$AI$8,1,0)</f>
        <v>0</v>
      </c>
      <c r="CG68" s="148">
        <f>IF($R68=CD$17,CE68,0)</f>
        <v>0</v>
      </c>
      <c r="CH68" s="145">
        <v>0</v>
      </c>
      <c r="CI68" s="148">
        <f>100*CH68/$AI68</f>
        <v>0</v>
      </c>
      <c r="CJ68" s="145">
        <f>IF(CI68&gt;$AI$8,1,0)</f>
        <v>0</v>
      </c>
      <c r="CK68" s="148">
        <f>IF($R68=CH$17,CI68,0)</f>
        <v>0</v>
      </c>
      <c r="CL68" s="145">
        <v>0</v>
      </c>
      <c r="CM68" s="145">
        <v>0</v>
      </c>
      <c r="CN68" s="149"/>
    </row>
    <row r="69" ht="15.75" customHeight="1">
      <c r="A69" t="s" s="179">
        <v>3393</v>
      </c>
      <c r="B69" t="s" s="180">
        <v>183</v>
      </c>
      <c r="C69" t="s" s="180">
        <v>427</v>
      </c>
      <c r="D69" t="s" s="181">
        <v>186</v>
      </c>
      <c r="E69" t="s" s="182">
        <v>79</v>
      </c>
      <c r="F69" t="s" s="130">
        <v>46</v>
      </c>
      <c r="G69" t="s" s="130">
        <v>428</v>
      </c>
      <c r="H69" t="s" s="130">
        <v>429</v>
      </c>
      <c r="I69" t="s" s="130">
        <v>49</v>
      </c>
      <c r="J69" t="s" s="130">
        <v>56</v>
      </c>
      <c r="K69" t="s" s="183">
        <f>_xlfn.IFS(Q69=0,O69,T69=1,R69,U69=1,AA69,V69=1,AD69)</f>
        <v>27</v>
      </c>
      <c r="L69" s="189">
        <f>_xlfn.IFS(Q69=0,P69,T69=1,S69,U69=1,AB69,V69=1,AE69)</f>
        <v>36.6858396093685</v>
      </c>
      <c r="M69" t="s" s="130">
        <f>IF(O69="Lab","over","under")</f>
        <v>3307</v>
      </c>
      <c r="N69" s="169"/>
      <c r="O69" t="s" s="184">
        <v>27</v>
      </c>
      <c r="P69" s="131">
        <f>AM69</f>
        <v>36.6858396093685</v>
      </c>
      <c r="Q69" s="173">
        <f>T69+U69+V69</f>
        <v>0</v>
      </c>
      <c r="R69" t="s" s="185">
        <v>2365</v>
      </c>
      <c r="S69" s="131">
        <f>BA69</f>
        <v>24.3130844988827</v>
      </c>
      <c r="T69" s="169"/>
      <c r="U69" s="169"/>
      <c r="V69" s="169"/>
      <c r="W69" s="169"/>
      <c r="X69" t="s" s="130">
        <f>IF($A69=Y69,"ok","bad")</f>
        <v>2430</v>
      </c>
      <c r="Y69" t="s" s="130">
        <v>3393</v>
      </c>
      <c r="Z69" t="s" s="130">
        <v>427</v>
      </c>
      <c r="AA69" t="s" s="186">
        <v>28</v>
      </c>
      <c r="AB69" s="125">
        <f>100*AC69</f>
        <v>22.9289084</v>
      </c>
      <c r="AC69" s="191">
        <v>0.229289084</v>
      </c>
      <c r="AD69" t="s" s="187">
        <v>29</v>
      </c>
      <c r="AE69" s="125">
        <v>12.0189522</v>
      </c>
      <c r="AF69" s="191">
        <v>0.120189522</v>
      </c>
      <c r="AG69" s="169"/>
      <c r="AH69" s="173">
        <v>75352</v>
      </c>
      <c r="AI69" s="173">
        <v>48332</v>
      </c>
      <c r="AJ69" s="173">
        <v>169</v>
      </c>
      <c r="AK69" s="173">
        <v>5980</v>
      </c>
      <c r="AL69" s="173">
        <v>17731</v>
      </c>
      <c r="AM69" s="175">
        <f>100*AL69/$AI69</f>
        <v>36.6858396093685</v>
      </c>
      <c r="AN69" s="173">
        <f>IF(AM69&gt;$AI$8,1,0)</f>
        <v>0</v>
      </c>
      <c r="AO69" s="175">
        <f>IF($R69=AL$17,AM69,0)</f>
        <v>0</v>
      </c>
      <c r="AP69" s="173">
        <v>11082</v>
      </c>
      <c r="AQ69" s="175">
        <f>100*AP69/$AI69</f>
        <v>22.9289083836795</v>
      </c>
      <c r="AR69" s="173">
        <f>IF(AQ69&gt;$AI$8,1,0)</f>
        <v>0</v>
      </c>
      <c r="AS69" s="175">
        <f>IF($R69=AP$17,AQ69,0)</f>
        <v>0</v>
      </c>
      <c r="AT69" s="173">
        <v>5809</v>
      </c>
      <c r="AU69" s="175">
        <f>100*AT69/$AI69</f>
        <v>12.0189522469585</v>
      </c>
      <c r="AV69" s="173">
        <f>IF(AU69&gt;$AI$8,1,0)</f>
        <v>0</v>
      </c>
      <c r="AW69" s="175">
        <f>IF($R69=AT$17,AU69,0)</f>
        <v>0</v>
      </c>
      <c r="AX69" s="173">
        <v>11751</v>
      </c>
      <c r="AY69" s="175">
        <f>100*AX69/$AI69</f>
        <v>24.3130844988827</v>
      </c>
      <c r="AZ69" s="173">
        <f>IF(AY69&gt;$AI$8,1,0)</f>
        <v>0</v>
      </c>
      <c r="BA69" s="175">
        <f>IF($R69=AX$17,AY69,0)</f>
        <v>24.3130844988827</v>
      </c>
      <c r="BB69" s="173">
        <v>1770</v>
      </c>
      <c r="BC69" s="175">
        <f>100*BB69/$AI69</f>
        <v>3.6621699908963</v>
      </c>
      <c r="BD69" s="173">
        <f>IF(BC69&gt;$AI$8,1,0)</f>
        <v>0</v>
      </c>
      <c r="BE69" s="175">
        <f>IF($R69=BB$17,BC69,0)</f>
        <v>0</v>
      </c>
      <c r="BF69" s="173">
        <v>0</v>
      </c>
      <c r="BG69" s="175">
        <f>100*BF69/$AI69</f>
        <v>0</v>
      </c>
      <c r="BH69" s="173">
        <f>IF(BG69&gt;$AI$8,1,0)</f>
        <v>0</v>
      </c>
      <c r="BI69" s="175">
        <f>IF($R69=BF$17,BG69,0)</f>
        <v>0</v>
      </c>
      <c r="BJ69" s="173">
        <v>0</v>
      </c>
      <c r="BK69" s="175">
        <f>100*BJ69/$AI69</f>
        <v>0</v>
      </c>
      <c r="BL69" s="173">
        <f>IF(BK69&gt;$AI$8,1,0)</f>
        <v>0</v>
      </c>
      <c r="BM69" s="175">
        <f>IF($R69=BJ$17,BK69,0)</f>
        <v>0</v>
      </c>
      <c r="BN69" s="173">
        <v>0</v>
      </c>
      <c r="BO69" s="175">
        <f>100*BN69/$AI69</f>
        <v>0</v>
      </c>
      <c r="BP69" s="173">
        <f>IF(BO69&gt;$AI$8,1,0)</f>
        <v>0</v>
      </c>
      <c r="BQ69" s="175">
        <f>IF($R69=BN$17,BO69,0)</f>
        <v>0</v>
      </c>
      <c r="BR69" s="173">
        <v>0</v>
      </c>
      <c r="BS69" s="175">
        <f>100*BR69/$AI69</f>
        <v>0</v>
      </c>
      <c r="BT69" s="173">
        <f>IF(BS69&gt;$AI$8,1,0)</f>
        <v>0</v>
      </c>
      <c r="BU69" s="175">
        <f>IF($R69=BR$17,BS69,0)</f>
        <v>0</v>
      </c>
      <c r="BV69" s="173">
        <v>0</v>
      </c>
      <c r="BW69" s="175">
        <f>100*BV69/$AI69</f>
        <v>0</v>
      </c>
      <c r="BX69" s="173">
        <f>IF(BW69&gt;$AI$8,1,0)</f>
        <v>0</v>
      </c>
      <c r="BY69" s="175">
        <f>IF($R69=BV$17,BW69,0)</f>
        <v>0</v>
      </c>
      <c r="BZ69" s="173">
        <v>0</v>
      </c>
      <c r="CA69" s="175">
        <f>100*BZ69/$AI69</f>
        <v>0</v>
      </c>
      <c r="CB69" s="173">
        <f>IF(CA69&gt;$AI$8,1,0)</f>
        <v>0</v>
      </c>
      <c r="CC69" s="175">
        <f>IF($R69=BZ$17,CA69,0)</f>
        <v>0</v>
      </c>
      <c r="CD69" s="173">
        <v>0</v>
      </c>
      <c r="CE69" s="175">
        <f>100*CD69/$AI69</f>
        <v>0</v>
      </c>
      <c r="CF69" s="173">
        <f>IF(CE69&gt;$AI$8,1,0)</f>
        <v>0</v>
      </c>
      <c r="CG69" s="175">
        <f>IF($R69=CD$17,CE69,0)</f>
        <v>0</v>
      </c>
      <c r="CH69" s="173">
        <v>0</v>
      </c>
      <c r="CI69" s="175">
        <f>100*CH69/$AI69</f>
        <v>0</v>
      </c>
      <c r="CJ69" s="173">
        <f>IF(CI69&gt;$AI$8,1,0)</f>
        <v>0</v>
      </c>
      <c r="CK69" s="175">
        <f>IF($R69=CH$17,CI69,0)</f>
        <v>0</v>
      </c>
      <c r="CL69" s="173">
        <v>0</v>
      </c>
      <c r="CM69" s="173">
        <v>0</v>
      </c>
      <c r="CN69" s="176"/>
    </row>
    <row r="70" ht="15.75" customHeight="1">
      <c r="A70" t="s" s="179">
        <v>3514</v>
      </c>
      <c r="B70" t="s" s="180">
        <v>197</v>
      </c>
      <c r="C70" t="s" s="180">
        <v>1546</v>
      </c>
      <c r="D70" t="s" s="181">
        <v>200</v>
      </c>
      <c r="E70" t="s" s="188">
        <v>79</v>
      </c>
      <c r="F70" t="s" s="146">
        <v>46</v>
      </c>
      <c r="G70" t="s" s="146">
        <v>179</v>
      </c>
      <c r="H70" t="s" s="146">
        <v>1547</v>
      </c>
      <c r="I70" t="s" s="146">
        <v>49</v>
      </c>
      <c r="J70" t="s" s="146">
        <v>56</v>
      </c>
      <c r="K70" t="s" s="183">
        <f>_xlfn.IFS(Q70=0,O70,T70=1,R70,U70=1,AA70,V70=1,AD70)</f>
        <v>27</v>
      </c>
      <c r="L70" s="189">
        <f>_xlfn.IFS(Q70=0,P70,T70=1,S70,U70=1,AB70,V70=1,AE70)</f>
        <v>36.6483505424391</v>
      </c>
      <c r="M70" t="s" s="146">
        <f>IF(O70="Lab","over","under")</f>
        <v>3307</v>
      </c>
      <c r="N70" s="138"/>
      <c r="O70" t="s" s="184">
        <v>27</v>
      </c>
      <c r="P70" s="147">
        <f>AM70</f>
        <v>36.6483505424391</v>
      </c>
      <c r="Q70" s="145">
        <f>T70+U70+V70</f>
        <v>0</v>
      </c>
      <c r="R70" t="s" s="185">
        <v>29</v>
      </c>
      <c r="S70" s="147">
        <f>AW70</f>
        <v>33.450073465773</v>
      </c>
      <c r="T70" s="138"/>
      <c r="U70" s="138"/>
      <c r="V70" s="138"/>
      <c r="W70" s="138"/>
      <c r="X70" t="s" s="146">
        <f>IF($A70=Y70,"ok","bad")</f>
        <v>2430</v>
      </c>
      <c r="Y70" t="s" s="146">
        <v>3514</v>
      </c>
      <c r="Z70" t="s" s="146">
        <v>1546</v>
      </c>
      <c r="AA70" t="s" s="186">
        <v>2365</v>
      </c>
      <c r="AB70" s="141">
        <f>100*AC70</f>
        <v>15.8887346</v>
      </c>
      <c r="AC70" s="190">
        <v>0.158887346</v>
      </c>
      <c r="AD70" t="s" s="187">
        <v>28</v>
      </c>
      <c r="AE70" s="141">
        <v>8.7957652</v>
      </c>
      <c r="AF70" s="190">
        <v>0.087957652</v>
      </c>
      <c r="AG70" s="138"/>
      <c r="AH70" s="145">
        <v>72690</v>
      </c>
      <c r="AI70" s="145">
        <v>49683</v>
      </c>
      <c r="AJ70" s="145">
        <v>153</v>
      </c>
      <c r="AK70" s="145">
        <v>1589</v>
      </c>
      <c r="AL70" s="145">
        <v>18208</v>
      </c>
      <c r="AM70" s="148">
        <f>100*AL70/$AI70</f>
        <v>36.6483505424391</v>
      </c>
      <c r="AN70" s="145">
        <f>IF(AM70&gt;$AI$8,1,0)</f>
        <v>0</v>
      </c>
      <c r="AO70" s="148">
        <f>IF($R70=AL$17,AM70,0)</f>
        <v>0</v>
      </c>
      <c r="AP70" s="145">
        <v>4370</v>
      </c>
      <c r="AQ70" s="148">
        <f>100*AP70/$AI70</f>
        <v>8.79576515105771</v>
      </c>
      <c r="AR70" s="145">
        <f>IF(AQ70&gt;$AI$8,1,0)</f>
        <v>0</v>
      </c>
      <c r="AS70" s="148">
        <f>IF($R70=AP$17,AQ70,0)</f>
        <v>0</v>
      </c>
      <c r="AT70" s="145">
        <v>16619</v>
      </c>
      <c r="AU70" s="148">
        <f>100*AT70/$AI70</f>
        <v>33.450073465773</v>
      </c>
      <c r="AV70" s="145">
        <f>IF(AU70&gt;$AI$8,1,0)</f>
        <v>0</v>
      </c>
      <c r="AW70" s="148">
        <f>IF($R70=AT$17,AU70,0)</f>
        <v>33.450073465773</v>
      </c>
      <c r="AX70" s="145">
        <v>7894</v>
      </c>
      <c r="AY70" s="148">
        <f>100*AX70/$AI70</f>
        <v>15.8887345772196</v>
      </c>
      <c r="AZ70" s="145">
        <f>IF(AY70&gt;$AI$8,1,0)</f>
        <v>0</v>
      </c>
      <c r="BA70" s="148">
        <f>IF($R70=AX$17,AY70,0)</f>
        <v>0</v>
      </c>
      <c r="BB70" s="145">
        <v>2082</v>
      </c>
      <c r="BC70" s="148">
        <f>100*BB70/$AI70</f>
        <v>4.19056820240324</v>
      </c>
      <c r="BD70" s="145">
        <f>IF(BC70&gt;$AI$8,1,0)</f>
        <v>0</v>
      </c>
      <c r="BE70" s="148">
        <f>IF($R70=BB$17,BC70,0)</f>
        <v>0</v>
      </c>
      <c r="BF70" s="145">
        <v>0</v>
      </c>
      <c r="BG70" s="148">
        <f>100*BF70/$AI70</f>
        <v>0</v>
      </c>
      <c r="BH70" s="145">
        <f>IF(BG70&gt;$AI$8,1,0)</f>
        <v>0</v>
      </c>
      <c r="BI70" s="148">
        <f>IF($R70=BF$17,BG70,0)</f>
        <v>0</v>
      </c>
      <c r="BJ70" s="145">
        <v>0</v>
      </c>
      <c r="BK70" s="148">
        <f>100*BJ70/$AI70</f>
        <v>0</v>
      </c>
      <c r="BL70" s="145">
        <f>IF(BK70&gt;$AI$8,1,0)</f>
        <v>0</v>
      </c>
      <c r="BM70" s="148">
        <f>IF($R70=BJ$17,BK70,0)</f>
        <v>0</v>
      </c>
      <c r="BN70" s="145">
        <v>0</v>
      </c>
      <c r="BO70" s="148">
        <f>100*BN70/$AI70</f>
        <v>0</v>
      </c>
      <c r="BP70" s="145">
        <f>IF(BO70&gt;$AI$8,1,0)</f>
        <v>0</v>
      </c>
      <c r="BQ70" s="148">
        <f>IF($R70=BN$17,BO70,0)</f>
        <v>0</v>
      </c>
      <c r="BR70" s="145">
        <v>0</v>
      </c>
      <c r="BS70" s="148">
        <f>100*BR70/$AI70</f>
        <v>0</v>
      </c>
      <c r="BT70" s="145">
        <f>IF(BS70&gt;$AI$8,1,0)</f>
        <v>0</v>
      </c>
      <c r="BU70" s="148">
        <f>IF($R70=BR$17,BS70,0)</f>
        <v>0</v>
      </c>
      <c r="BV70" s="145">
        <v>0</v>
      </c>
      <c r="BW70" s="148">
        <f>100*BV70/$AI70</f>
        <v>0</v>
      </c>
      <c r="BX70" s="145">
        <f>IF(BW70&gt;$AI$8,1,0)</f>
        <v>0</v>
      </c>
      <c r="BY70" s="148">
        <f>IF($R70=BV$17,BW70,0)</f>
        <v>0</v>
      </c>
      <c r="BZ70" s="145">
        <v>0</v>
      </c>
      <c r="CA70" s="148">
        <f>100*BZ70/$AI70</f>
        <v>0</v>
      </c>
      <c r="CB70" s="145">
        <f>IF(CA70&gt;$AI$8,1,0)</f>
        <v>0</v>
      </c>
      <c r="CC70" s="148">
        <f>IF($R70=BZ$17,CA70,0)</f>
        <v>0</v>
      </c>
      <c r="CD70" s="145">
        <v>0</v>
      </c>
      <c r="CE70" s="148">
        <f>100*CD70/$AI70</f>
        <v>0</v>
      </c>
      <c r="CF70" s="145">
        <f>IF(CE70&gt;$AI$8,1,0)</f>
        <v>0</v>
      </c>
      <c r="CG70" s="148">
        <f>IF($R70=CD$17,CE70,0)</f>
        <v>0</v>
      </c>
      <c r="CH70" s="145">
        <v>0</v>
      </c>
      <c r="CI70" s="148">
        <f>100*CH70/$AI70</f>
        <v>0</v>
      </c>
      <c r="CJ70" s="145">
        <f>IF(CI70&gt;$AI$8,1,0)</f>
        <v>0</v>
      </c>
      <c r="CK70" s="148">
        <f>IF($R70=CH$17,CI70,0)</f>
        <v>0</v>
      </c>
      <c r="CL70" s="145">
        <v>0</v>
      </c>
      <c r="CM70" s="145">
        <v>0</v>
      </c>
      <c r="CN70" s="149"/>
    </row>
    <row r="71" ht="15.75" customHeight="1">
      <c r="A71" t="s" s="179">
        <v>3591</v>
      </c>
      <c r="B71" t="s" s="180">
        <v>183</v>
      </c>
      <c r="C71" t="s" s="180">
        <v>1432</v>
      </c>
      <c r="D71" t="s" s="181">
        <v>186</v>
      </c>
      <c r="E71" t="s" s="182">
        <v>79</v>
      </c>
      <c r="F71" t="s" s="130">
        <v>46</v>
      </c>
      <c r="G71" t="s" s="130">
        <v>528</v>
      </c>
      <c r="H71" t="s" s="130">
        <v>1433</v>
      </c>
      <c r="I71" t="s" s="130">
        <v>49</v>
      </c>
      <c r="J71" t="s" s="130">
        <v>56</v>
      </c>
      <c r="K71" t="s" s="183">
        <f>_xlfn.IFS(Q71=0,O71,T71=1,R71,U71=1,AA71,V71=1,AD71)</f>
        <v>27</v>
      </c>
      <c r="L71" s="189">
        <f>_xlfn.IFS(Q71=0,P71,T71=1,S71,U71=1,AB71,V71=1,AE71)</f>
        <v>36.5383358389437</v>
      </c>
      <c r="M71" t="s" s="130">
        <f>IF(O71="Lab","over","under")</f>
        <v>3307</v>
      </c>
      <c r="N71" s="169"/>
      <c r="O71" t="s" s="184">
        <v>27</v>
      </c>
      <c r="P71" s="131">
        <f>AM71</f>
        <v>36.5383358389437</v>
      </c>
      <c r="Q71" s="173">
        <f>T71+U71+V71</f>
        <v>0</v>
      </c>
      <c r="R71" t="s" s="185">
        <v>28</v>
      </c>
      <c r="S71" s="131">
        <f>AS71</f>
        <v>29.8843061638016</v>
      </c>
      <c r="T71" s="169"/>
      <c r="U71" s="169"/>
      <c r="V71" s="169"/>
      <c r="W71" s="169"/>
      <c r="X71" t="s" s="130">
        <f>IF($A71=Y71,"ok","bad")</f>
        <v>2430</v>
      </c>
      <c r="Y71" t="s" s="130">
        <v>3591</v>
      </c>
      <c r="Z71" t="s" s="130">
        <v>1432</v>
      </c>
      <c r="AA71" t="s" s="186">
        <v>2365</v>
      </c>
      <c r="AB71" s="125">
        <f>100*AC71</f>
        <v>20.5394688</v>
      </c>
      <c r="AC71" s="191">
        <v>0.205394688</v>
      </c>
      <c r="AD71" t="s" s="187">
        <v>29</v>
      </c>
      <c r="AE71" s="125">
        <v>6.8109027</v>
      </c>
      <c r="AF71" s="191">
        <v>0.068109027</v>
      </c>
      <c r="AG71" s="169"/>
      <c r="AH71" s="173">
        <v>75238</v>
      </c>
      <c r="AI71" s="173">
        <v>45897</v>
      </c>
      <c r="AJ71" s="173">
        <v>222</v>
      </c>
      <c r="AK71" s="173">
        <v>3054</v>
      </c>
      <c r="AL71" s="173">
        <v>16770</v>
      </c>
      <c r="AM71" s="175">
        <f>100*AL71/$AI71</f>
        <v>36.5383358389437</v>
      </c>
      <c r="AN71" s="173">
        <f>IF(AM71&gt;$AI$8,1,0)</f>
        <v>0</v>
      </c>
      <c r="AO71" s="175">
        <f>IF($R71=AL$17,AM71,0)</f>
        <v>0</v>
      </c>
      <c r="AP71" s="173">
        <v>13716</v>
      </c>
      <c r="AQ71" s="175">
        <f>100*AP71/$AI71</f>
        <v>29.8843061638016</v>
      </c>
      <c r="AR71" s="173">
        <f>IF(AQ71&gt;$AI$8,1,0)</f>
        <v>0</v>
      </c>
      <c r="AS71" s="175">
        <f>IF($R71=AP$17,AQ71,0)</f>
        <v>29.8843061638016</v>
      </c>
      <c r="AT71" s="173">
        <v>3126</v>
      </c>
      <c r="AU71" s="175">
        <f>100*AT71/$AI71</f>
        <v>6.81090267337734</v>
      </c>
      <c r="AV71" s="173">
        <f>IF(AU71&gt;$AI$8,1,0)</f>
        <v>0</v>
      </c>
      <c r="AW71" s="175">
        <f>IF($R71=AT$17,AU71,0)</f>
        <v>0</v>
      </c>
      <c r="AX71" s="173">
        <v>9427</v>
      </c>
      <c r="AY71" s="175">
        <f>100*AX71/$AI71</f>
        <v>20.5394688105976</v>
      </c>
      <c r="AZ71" s="173">
        <f>IF(AY71&gt;$AI$8,1,0)</f>
        <v>0</v>
      </c>
      <c r="BA71" s="175">
        <f>IF($R71=AX$17,AY71,0)</f>
        <v>0</v>
      </c>
      <c r="BB71" s="173">
        <v>2858</v>
      </c>
      <c r="BC71" s="175">
        <f>100*BB71/$AI71</f>
        <v>6.22698651327974</v>
      </c>
      <c r="BD71" s="173">
        <f>IF(BC71&gt;$AI$8,1,0)</f>
        <v>0</v>
      </c>
      <c r="BE71" s="175">
        <f>IF($R71=BB$17,BC71,0)</f>
        <v>0</v>
      </c>
      <c r="BF71" s="173">
        <v>0</v>
      </c>
      <c r="BG71" s="175">
        <f>100*BF71/$AI71</f>
        <v>0</v>
      </c>
      <c r="BH71" s="173">
        <f>IF(BG71&gt;$AI$8,1,0)</f>
        <v>0</v>
      </c>
      <c r="BI71" s="175">
        <f>IF($R71=BF$17,BG71,0)</f>
        <v>0</v>
      </c>
      <c r="BJ71" s="173">
        <v>0</v>
      </c>
      <c r="BK71" s="175">
        <f>100*BJ71/$AI71</f>
        <v>0</v>
      </c>
      <c r="BL71" s="173">
        <f>IF(BK71&gt;$AI$8,1,0)</f>
        <v>0</v>
      </c>
      <c r="BM71" s="175">
        <f>IF($R71=BJ$17,BK71,0)</f>
        <v>0</v>
      </c>
      <c r="BN71" s="173">
        <v>0</v>
      </c>
      <c r="BO71" s="175">
        <f>100*BN71/$AI71</f>
        <v>0</v>
      </c>
      <c r="BP71" s="173">
        <f>IF(BO71&gt;$AI$8,1,0)</f>
        <v>0</v>
      </c>
      <c r="BQ71" s="175">
        <f>IF($R71=BN$17,BO71,0)</f>
        <v>0</v>
      </c>
      <c r="BR71" s="173">
        <v>0</v>
      </c>
      <c r="BS71" s="175">
        <f>100*BR71/$AI71</f>
        <v>0</v>
      </c>
      <c r="BT71" s="173">
        <f>IF(BS71&gt;$AI$8,1,0)</f>
        <v>0</v>
      </c>
      <c r="BU71" s="175">
        <f>IF($R71=BR$17,BS71,0)</f>
        <v>0</v>
      </c>
      <c r="BV71" s="173">
        <v>0</v>
      </c>
      <c r="BW71" s="175">
        <f>100*BV71/$AI71</f>
        <v>0</v>
      </c>
      <c r="BX71" s="173">
        <f>IF(BW71&gt;$AI$8,1,0)</f>
        <v>0</v>
      </c>
      <c r="BY71" s="175">
        <f>IF($R71=BV$17,BW71,0)</f>
        <v>0</v>
      </c>
      <c r="BZ71" s="173">
        <v>0</v>
      </c>
      <c r="CA71" s="175">
        <f>100*BZ71/$AI71</f>
        <v>0</v>
      </c>
      <c r="CB71" s="173">
        <f>IF(CA71&gt;$AI$8,1,0)</f>
        <v>0</v>
      </c>
      <c r="CC71" s="175">
        <f>IF($R71=BZ$17,CA71,0)</f>
        <v>0</v>
      </c>
      <c r="CD71" s="173">
        <v>0</v>
      </c>
      <c r="CE71" s="175">
        <f>100*CD71/$AI71</f>
        <v>0</v>
      </c>
      <c r="CF71" s="173">
        <f>IF(CE71&gt;$AI$8,1,0)</f>
        <v>0</v>
      </c>
      <c r="CG71" s="175">
        <f>IF($R71=CD$17,CE71,0)</f>
        <v>0</v>
      </c>
      <c r="CH71" s="173">
        <v>0</v>
      </c>
      <c r="CI71" s="175">
        <f>100*CH71/$AI71</f>
        <v>0</v>
      </c>
      <c r="CJ71" s="173">
        <f>IF(CI71&gt;$AI$8,1,0)</f>
        <v>0</v>
      </c>
      <c r="CK71" s="175">
        <f>IF($R71=CH$17,CI71,0)</f>
        <v>0</v>
      </c>
      <c r="CL71" s="173">
        <v>0</v>
      </c>
      <c r="CM71" s="173">
        <v>0</v>
      </c>
      <c r="CN71" s="176"/>
    </row>
    <row r="72" ht="15.75" customHeight="1">
      <c r="A72" t="s" s="179">
        <v>3453</v>
      </c>
      <c r="B72" t="s" s="180">
        <v>75</v>
      </c>
      <c r="C72" t="s" s="180">
        <v>2268</v>
      </c>
      <c r="D72" t="s" s="181">
        <v>78</v>
      </c>
      <c r="E72" t="s" s="188">
        <v>79</v>
      </c>
      <c r="F72" t="s" s="146">
        <v>46</v>
      </c>
      <c r="G72" t="s" s="146">
        <v>290</v>
      </c>
      <c r="H72" t="s" s="146">
        <v>3454</v>
      </c>
      <c r="I72" t="s" s="146">
        <v>49</v>
      </c>
      <c r="J72" t="s" s="146">
        <v>56</v>
      </c>
      <c r="K72" t="s" s="183">
        <f>_xlfn.IFS(Q72=0,O72,T72=1,R72,U72=1,AA72,V72=1,AD72)</f>
        <v>27</v>
      </c>
      <c r="L72" s="189">
        <f>_xlfn.IFS(Q72=0,P72,T72=1,S72,U72=1,AB72,V72=1,AE72)</f>
        <v>36.4297396454935</v>
      </c>
      <c r="M72" t="s" s="146">
        <f>IF(O72="Lab","over","under")</f>
        <v>3307</v>
      </c>
      <c r="N72" s="138"/>
      <c r="O72" t="s" s="184">
        <v>27</v>
      </c>
      <c r="P72" s="147">
        <f>AM72</f>
        <v>36.4297396454935</v>
      </c>
      <c r="Q72" s="145">
        <f>T72+U72+V72</f>
        <v>0</v>
      </c>
      <c r="R72" t="s" s="185">
        <v>28</v>
      </c>
      <c r="S72" s="147">
        <f>AS72</f>
        <v>22.1588648720329</v>
      </c>
      <c r="T72" s="138"/>
      <c r="U72" s="138"/>
      <c r="V72" s="138"/>
      <c r="W72" s="138"/>
      <c r="X72" t="s" s="146">
        <f>IF($A72=Y72,"ok","bad")</f>
        <v>2430</v>
      </c>
      <c r="Y72" t="s" s="146">
        <v>3453</v>
      </c>
      <c r="Z72" t="s" s="146">
        <v>2268</v>
      </c>
      <c r="AA72" t="s" s="186">
        <v>29</v>
      </c>
      <c r="AB72" s="141">
        <f>100*AC72</f>
        <v>21.0825266</v>
      </c>
      <c r="AC72" s="190">
        <v>0.210825266</v>
      </c>
      <c r="AD72" t="s" s="187">
        <v>2365</v>
      </c>
      <c r="AE72" s="141">
        <v>10.299253</v>
      </c>
      <c r="AF72" s="190">
        <v>0.10299253</v>
      </c>
      <c r="AG72" s="138"/>
      <c r="AH72" s="145">
        <v>73334</v>
      </c>
      <c r="AI72" s="145">
        <v>45246</v>
      </c>
      <c r="AJ72" s="145">
        <v>173</v>
      </c>
      <c r="AK72" s="145">
        <v>6457</v>
      </c>
      <c r="AL72" s="145">
        <v>16483</v>
      </c>
      <c r="AM72" s="148">
        <f>100*AL72/$AI72</f>
        <v>36.4297396454935</v>
      </c>
      <c r="AN72" s="145">
        <f>IF(AM72&gt;$AI$8,1,0)</f>
        <v>0</v>
      </c>
      <c r="AO72" s="148">
        <f>IF($R72=AL$17,AM72,0)</f>
        <v>0</v>
      </c>
      <c r="AP72" s="145">
        <v>10026</v>
      </c>
      <c r="AQ72" s="148">
        <f>100*AP72/$AI72</f>
        <v>22.1588648720329</v>
      </c>
      <c r="AR72" s="145">
        <f>IF(AQ72&gt;$AI$8,1,0)</f>
        <v>0</v>
      </c>
      <c r="AS72" s="148">
        <f>IF($R72=AP$17,AQ72,0)</f>
        <v>22.1588648720329</v>
      </c>
      <c r="AT72" s="145">
        <v>9539</v>
      </c>
      <c r="AU72" s="148">
        <f>100*AT72/$AI72</f>
        <v>21.0825266321885</v>
      </c>
      <c r="AV72" s="145">
        <f>IF(AU72&gt;$AI$8,1,0)</f>
        <v>0</v>
      </c>
      <c r="AW72" s="148">
        <f>IF($R72=AT$17,AU72,0)</f>
        <v>0</v>
      </c>
      <c r="AX72" s="145">
        <v>4660</v>
      </c>
      <c r="AY72" s="148">
        <f>100*AX72/$AI72</f>
        <v>10.2992529726385</v>
      </c>
      <c r="AZ72" s="145">
        <f>IF(AY72&gt;$AI$8,1,0)</f>
        <v>0</v>
      </c>
      <c r="BA72" s="148">
        <f>IF($R72=AX$17,AY72,0)</f>
        <v>0</v>
      </c>
      <c r="BB72" s="145">
        <v>2288</v>
      </c>
      <c r="BC72" s="148">
        <f>100*BB72/$AI72</f>
        <v>5.05680060115811</v>
      </c>
      <c r="BD72" s="145">
        <f>IF(BC72&gt;$AI$8,1,0)</f>
        <v>0</v>
      </c>
      <c r="BE72" s="148">
        <f>IF($R72=BB$17,BC72,0)</f>
        <v>0</v>
      </c>
      <c r="BF72" s="145">
        <v>0</v>
      </c>
      <c r="BG72" s="148">
        <f>100*BF72/$AI72</f>
        <v>0</v>
      </c>
      <c r="BH72" s="145">
        <f>IF(BG72&gt;$AI$8,1,0)</f>
        <v>0</v>
      </c>
      <c r="BI72" s="148">
        <f>IF($R72=BF$17,BG72,0)</f>
        <v>0</v>
      </c>
      <c r="BJ72" s="145">
        <v>0</v>
      </c>
      <c r="BK72" s="148">
        <f>100*BJ72/$AI72</f>
        <v>0</v>
      </c>
      <c r="BL72" s="145">
        <f>IF(BK72&gt;$AI$8,1,0)</f>
        <v>0</v>
      </c>
      <c r="BM72" s="148">
        <f>IF($R72=BJ$17,BK72,0)</f>
        <v>0</v>
      </c>
      <c r="BN72" s="145">
        <v>0</v>
      </c>
      <c r="BO72" s="148">
        <f>100*BN72/$AI72</f>
        <v>0</v>
      </c>
      <c r="BP72" s="145">
        <f>IF(BO72&gt;$AI$8,1,0)</f>
        <v>0</v>
      </c>
      <c r="BQ72" s="148">
        <f>IF($R72=BN$17,BO72,0)</f>
        <v>0</v>
      </c>
      <c r="BR72" s="145">
        <v>0</v>
      </c>
      <c r="BS72" s="148">
        <f>100*BR72/$AI72</f>
        <v>0</v>
      </c>
      <c r="BT72" s="145">
        <f>IF(BS72&gt;$AI$8,1,0)</f>
        <v>0</v>
      </c>
      <c r="BU72" s="148">
        <f>IF($R72=BR$17,BS72,0)</f>
        <v>0</v>
      </c>
      <c r="BV72" s="145">
        <v>0</v>
      </c>
      <c r="BW72" s="148">
        <f>100*BV72/$AI72</f>
        <v>0</v>
      </c>
      <c r="BX72" s="145">
        <f>IF(BW72&gt;$AI$8,1,0)</f>
        <v>0</v>
      </c>
      <c r="BY72" s="148">
        <f>IF($R72=BV$17,BW72,0)</f>
        <v>0</v>
      </c>
      <c r="BZ72" s="145">
        <v>0</v>
      </c>
      <c r="CA72" s="148">
        <f>100*BZ72/$AI72</f>
        <v>0</v>
      </c>
      <c r="CB72" s="145">
        <f>IF(CA72&gt;$AI$8,1,0)</f>
        <v>0</v>
      </c>
      <c r="CC72" s="148">
        <f>IF($R72=BZ$17,CA72,0)</f>
        <v>0</v>
      </c>
      <c r="CD72" s="145">
        <v>0</v>
      </c>
      <c r="CE72" s="148">
        <f>100*CD72/$AI72</f>
        <v>0</v>
      </c>
      <c r="CF72" s="145">
        <f>IF(CE72&gt;$AI$8,1,0)</f>
        <v>0</v>
      </c>
      <c r="CG72" s="148">
        <f>IF($R72=CD$17,CE72,0)</f>
        <v>0</v>
      </c>
      <c r="CH72" s="145">
        <v>0</v>
      </c>
      <c r="CI72" s="148">
        <f>100*CH72/$AI72</f>
        <v>0</v>
      </c>
      <c r="CJ72" s="145">
        <f>IF(CI72&gt;$AI$8,1,0)</f>
        <v>0</v>
      </c>
      <c r="CK72" s="148">
        <f>IF($R72=CH$17,CI72,0)</f>
        <v>0</v>
      </c>
      <c r="CL72" s="145">
        <v>226</v>
      </c>
      <c r="CM72" s="145">
        <v>0</v>
      </c>
      <c r="CN72" s="149"/>
    </row>
    <row r="73" ht="15.75" customHeight="1">
      <c r="A73" t="s" s="179">
        <v>3335</v>
      </c>
      <c r="B73" t="s" s="180">
        <v>75</v>
      </c>
      <c r="C73" t="s" s="180">
        <v>3336</v>
      </c>
      <c r="D73" t="s" s="181">
        <v>78</v>
      </c>
      <c r="E73" t="s" s="182">
        <v>79</v>
      </c>
      <c r="F73" t="s" s="130">
        <v>46</v>
      </c>
      <c r="G73" t="s" s="130">
        <v>245</v>
      </c>
      <c r="H73" t="s" s="130">
        <v>852</v>
      </c>
      <c r="I73" t="s" s="130">
        <v>49</v>
      </c>
      <c r="J73" t="s" s="130">
        <v>56</v>
      </c>
      <c r="K73" t="s" s="183">
        <f>_xlfn.IFS(Q73=0,O73,T73=1,R73,U73=1,AA73,V73=1,AD73)</f>
        <v>27</v>
      </c>
      <c r="L73" s="189">
        <f>_xlfn.IFS(Q73=0,P73,T73=1,S73,U73=1,AB73,V73=1,AE73)</f>
        <v>36.4250796237316</v>
      </c>
      <c r="M73" t="s" s="130">
        <f>IF(O73="Lab","over","under")</f>
        <v>3307</v>
      </c>
      <c r="N73" s="169"/>
      <c r="O73" t="s" s="184">
        <v>27</v>
      </c>
      <c r="P73" s="131">
        <f>AM73</f>
        <v>36.4250796237316</v>
      </c>
      <c r="Q73" s="173">
        <f>T73+U73+V73</f>
        <v>0</v>
      </c>
      <c r="R73" t="s" s="185">
        <v>29</v>
      </c>
      <c r="S73" s="131">
        <f>AW73</f>
        <v>27.5331456929116</v>
      </c>
      <c r="T73" s="169"/>
      <c r="U73" s="169"/>
      <c r="V73" s="169"/>
      <c r="W73" s="169"/>
      <c r="X73" t="s" s="130">
        <f>IF($A73=Y73,"ok","bad")</f>
        <v>2430</v>
      </c>
      <c r="Y73" t="s" s="130">
        <v>3335</v>
      </c>
      <c r="Z73" t="s" s="130">
        <v>3336</v>
      </c>
      <c r="AA73" t="s" s="186">
        <v>28</v>
      </c>
      <c r="AB73" s="125">
        <f>100*AC73</f>
        <v>16.2080587</v>
      </c>
      <c r="AC73" s="191">
        <v>0.162080587</v>
      </c>
      <c r="AD73" t="s" s="187">
        <v>2365</v>
      </c>
      <c r="AE73" s="125">
        <v>15.2136879</v>
      </c>
      <c r="AF73" s="191">
        <v>0.152136879</v>
      </c>
      <c r="AG73" s="169"/>
      <c r="AH73" s="173">
        <v>79478</v>
      </c>
      <c r="AI73" s="173">
        <v>54004</v>
      </c>
      <c r="AJ73" s="173">
        <v>187</v>
      </c>
      <c r="AK73" s="173">
        <v>4802</v>
      </c>
      <c r="AL73" s="173">
        <v>19671</v>
      </c>
      <c r="AM73" s="175">
        <f>100*AL73/$AI73</f>
        <v>36.4250796237316</v>
      </c>
      <c r="AN73" s="173">
        <f>IF(AM73&gt;$AI$8,1,0)</f>
        <v>0</v>
      </c>
      <c r="AO73" s="175">
        <f>IF($R73=AL$17,AM73,0)</f>
        <v>0</v>
      </c>
      <c r="AP73" s="173">
        <v>8753</v>
      </c>
      <c r="AQ73" s="175">
        <f>100*AP73/$AI73</f>
        <v>16.2080586623213</v>
      </c>
      <c r="AR73" s="173">
        <f>IF(AQ73&gt;$AI$8,1,0)</f>
        <v>0</v>
      </c>
      <c r="AS73" s="175">
        <f>IF($R73=AP$17,AQ73,0)</f>
        <v>0</v>
      </c>
      <c r="AT73" s="173">
        <v>14869</v>
      </c>
      <c r="AU73" s="175">
        <f>100*AT73/$AI73</f>
        <v>27.5331456929116</v>
      </c>
      <c r="AV73" s="173">
        <f>IF(AU73&gt;$AI$8,1,0)</f>
        <v>0</v>
      </c>
      <c r="AW73" s="175">
        <f>IF($R73=AT$17,AU73,0)</f>
        <v>27.5331456929116</v>
      </c>
      <c r="AX73" s="173">
        <v>8216</v>
      </c>
      <c r="AY73" s="175">
        <f>100*AX73/$AI73</f>
        <v>15.2136878749722</v>
      </c>
      <c r="AZ73" s="173">
        <f>IF(AY73&gt;$AI$8,1,0)</f>
        <v>0</v>
      </c>
      <c r="BA73" s="175">
        <f>IF($R73=AX$17,AY73,0)</f>
        <v>0</v>
      </c>
      <c r="BB73" s="173">
        <v>2310</v>
      </c>
      <c r="BC73" s="175">
        <f>100*BB73/$AI73</f>
        <v>4.27746092882009</v>
      </c>
      <c r="BD73" s="173">
        <f>IF(BC73&gt;$AI$8,1,0)</f>
        <v>0</v>
      </c>
      <c r="BE73" s="175">
        <f>IF($R73=BB$17,BC73,0)</f>
        <v>0</v>
      </c>
      <c r="BF73" s="173">
        <v>0</v>
      </c>
      <c r="BG73" s="175">
        <f>100*BF73/$AI73</f>
        <v>0</v>
      </c>
      <c r="BH73" s="173">
        <f>IF(BG73&gt;$AI$8,1,0)</f>
        <v>0</v>
      </c>
      <c r="BI73" s="175">
        <f>IF($R73=BF$17,BG73,0)</f>
        <v>0</v>
      </c>
      <c r="BJ73" s="173">
        <v>0</v>
      </c>
      <c r="BK73" s="175">
        <f>100*BJ73/$AI73</f>
        <v>0</v>
      </c>
      <c r="BL73" s="173">
        <f>IF(BK73&gt;$AI$8,1,0)</f>
        <v>0</v>
      </c>
      <c r="BM73" s="175">
        <f>IF($R73=BJ$17,BK73,0)</f>
        <v>0</v>
      </c>
      <c r="BN73" s="173">
        <v>0</v>
      </c>
      <c r="BO73" s="175">
        <f>100*BN73/$AI73</f>
        <v>0</v>
      </c>
      <c r="BP73" s="173">
        <f>IF(BO73&gt;$AI$8,1,0)</f>
        <v>0</v>
      </c>
      <c r="BQ73" s="175">
        <f>IF($R73=BN$17,BO73,0)</f>
        <v>0</v>
      </c>
      <c r="BR73" s="173">
        <v>0</v>
      </c>
      <c r="BS73" s="175">
        <f>100*BR73/$AI73</f>
        <v>0</v>
      </c>
      <c r="BT73" s="173">
        <f>IF(BS73&gt;$AI$8,1,0)</f>
        <v>0</v>
      </c>
      <c r="BU73" s="175">
        <f>IF($R73=BR$17,BS73,0)</f>
        <v>0</v>
      </c>
      <c r="BV73" s="173">
        <v>0</v>
      </c>
      <c r="BW73" s="175">
        <f>100*BV73/$AI73</f>
        <v>0</v>
      </c>
      <c r="BX73" s="173">
        <f>IF(BW73&gt;$AI$8,1,0)</f>
        <v>0</v>
      </c>
      <c r="BY73" s="175">
        <f>IF($R73=BV$17,BW73,0)</f>
        <v>0</v>
      </c>
      <c r="BZ73" s="173">
        <v>0</v>
      </c>
      <c r="CA73" s="175">
        <f>100*BZ73/$AI73</f>
        <v>0</v>
      </c>
      <c r="CB73" s="173">
        <f>IF(CA73&gt;$AI$8,1,0)</f>
        <v>0</v>
      </c>
      <c r="CC73" s="175">
        <f>IF($R73=BZ$17,CA73,0)</f>
        <v>0</v>
      </c>
      <c r="CD73" s="173">
        <v>0</v>
      </c>
      <c r="CE73" s="175">
        <f>100*CD73/$AI73</f>
        <v>0</v>
      </c>
      <c r="CF73" s="173">
        <f>IF(CE73&gt;$AI$8,1,0)</f>
        <v>0</v>
      </c>
      <c r="CG73" s="175">
        <f>IF($R73=CD$17,CE73,0)</f>
        <v>0</v>
      </c>
      <c r="CH73" s="173">
        <v>0</v>
      </c>
      <c r="CI73" s="175">
        <f>100*CH73/$AI73</f>
        <v>0</v>
      </c>
      <c r="CJ73" s="173">
        <f>IF(CI73&gt;$AI$8,1,0)</f>
        <v>0</v>
      </c>
      <c r="CK73" s="175">
        <f>IF($R73=CH$17,CI73,0)</f>
        <v>0</v>
      </c>
      <c r="CL73" s="173">
        <v>3211</v>
      </c>
      <c r="CM73" s="173">
        <v>0</v>
      </c>
      <c r="CN73" s="176"/>
    </row>
    <row r="74" ht="15.75" customHeight="1">
      <c r="A74" t="s" s="179">
        <v>3369</v>
      </c>
      <c r="B74" t="s" s="180">
        <v>84</v>
      </c>
      <c r="C74" t="s" s="180">
        <v>1234</v>
      </c>
      <c r="D74" t="s" s="181">
        <v>86</v>
      </c>
      <c r="E74" t="s" s="188">
        <v>79</v>
      </c>
      <c r="F74" t="s" s="146">
        <v>46</v>
      </c>
      <c r="G74" t="s" s="146">
        <v>1175</v>
      </c>
      <c r="H74" t="s" s="146">
        <v>1236</v>
      </c>
      <c r="I74" t="s" s="146">
        <v>49</v>
      </c>
      <c r="J74" t="s" s="146">
        <v>56</v>
      </c>
      <c r="K74" t="s" s="183">
        <f>_xlfn.IFS(Q74=0,O74,T74=1,R74,U74=1,AA74,V74=1,AD74)</f>
        <v>27</v>
      </c>
      <c r="L74" s="189">
        <f>_xlfn.IFS(Q74=0,P74,T74=1,S74,U74=1,AB74,V74=1,AE74)</f>
        <v>36.3747186796699</v>
      </c>
      <c r="M74" t="s" s="146">
        <f>IF(O74="Lab","over","under")</f>
        <v>3307</v>
      </c>
      <c r="N74" s="138"/>
      <c r="O74" t="s" s="184">
        <v>27</v>
      </c>
      <c r="P74" s="147">
        <f>AM74</f>
        <v>36.3747186796699</v>
      </c>
      <c r="Q74" s="145">
        <f>T74+U74+V74</f>
        <v>0</v>
      </c>
      <c r="R74" t="s" s="185">
        <v>28</v>
      </c>
      <c r="S74" s="147">
        <f>AS74</f>
        <v>24.0453863465866</v>
      </c>
      <c r="T74" s="138"/>
      <c r="U74" s="138"/>
      <c r="V74" s="138"/>
      <c r="W74" s="138"/>
      <c r="X74" t="s" s="146">
        <f>IF($A74=Y74,"ok","bad")</f>
        <v>2430</v>
      </c>
      <c r="Y74" t="s" s="146">
        <v>3369</v>
      </c>
      <c r="Z74" t="s" s="146">
        <v>1234</v>
      </c>
      <c r="AA74" t="s" s="186">
        <v>29</v>
      </c>
      <c r="AB74" s="141">
        <f>100*AC74</f>
        <v>19.6249062</v>
      </c>
      <c r="AC74" s="190">
        <v>0.196249062</v>
      </c>
      <c r="AD74" t="s" s="187">
        <v>2365</v>
      </c>
      <c r="AE74" s="141">
        <v>12.9782446</v>
      </c>
      <c r="AF74" s="190">
        <v>0.129782446</v>
      </c>
      <c r="AG74" s="138"/>
      <c r="AH74" s="145">
        <v>74923</v>
      </c>
      <c r="AI74" s="145">
        <v>53320</v>
      </c>
      <c r="AJ74" s="145">
        <v>184</v>
      </c>
      <c r="AK74" s="145">
        <v>6574</v>
      </c>
      <c r="AL74" s="145">
        <v>19395</v>
      </c>
      <c r="AM74" s="148">
        <f>100*AL74/$AI74</f>
        <v>36.3747186796699</v>
      </c>
      <c r="AN74" s="145">
        <f>IF(AM74&gt;$AI$8,1,0)</f>
        <v>0</v>
      </c>
      <c r="AO74" s="148">
        <f>IF($R74=AL$17,AM74,0)</f>
        <v>0</v>
      </c>
      <c r="AP74" s="145">
        <v>12821</v>
      </c>
      <c r="AQ74" s="148">
        <f>100*AP74/$AI74</f>
        <v>24.0453863465866</v>
      </c>
      <c r="AR74" s="145">
        <f>IF(AQ74&gt;$AI$8,1,0)</f>
        <v>0</v>
      </c>
      <c r="AS74" s="148">
        <f>IF($R74=AP$17,AQ74,0)</f>
        <v>24.0453863465866</v>
      </c>
      <c r="AT74" s="145">
        <v>10464</v>
      </c>
      <c r="AU74" s="148">
        <f>100*AT74/$AI74</f>
        <v>19.6249062265566</v>
      </c>
      <c r="AV74" s="145">
        <f>IF(AU74&gt;$AI$8,1,0)</f>
        <v>0</v>
      </c>
      <c r="AW74" s="148">
        <f>IF($R74=AT$17,AU74,0)</f>
        <v>0</v>
      </c>
      <c r="AX74" s="145">
        <v>6920</v>
      </c>
      <c r="AY74" s="148">
        <f>100*AX74/$AI74</f>
        <v>12.9782445611403</v>
      </c>
      <c r="AZ74" s="145">
        <f>IF(AY74&gt;$AI$8,1,0)</f>
        <v>0</v>
      </c>
      <c r="BA74" s="148">
        <f>IF($R74=AX$17,AY74,0)</f>
        <v>0</v>
      </c>
      <c r="BB74" s="145">
        <v>3125</v>
      </c>
      <c r="BC74" s="148">
        <f>100*BB74/$AI74</f>
        <v>5.86084021005251</v>
      </c>
      <c r="BD74" s="145">
        <f>IF(BC74&gt;$AI$8,1,0)</f>
        <v>0</v>
      </c>
      <c r="BE74" s="148">
        <f>IF($R74=BB$17,BC74,0)</f>
        <v>0</v>
      </c>
      <c r="BF74" s="145">
        <v>0</v>
      </c>
      <c r="BG74" s="148">
        <f>100*BF74/$AI74</f>
        <v>0</v>
      </c>
      <c r="BH74" s="145">
        <f>IF(BG74&gt;$AI$8,1,0)</f>
        <v>0</v>
      </c>
      <c r="BI74" s="148">
        <f>IF($R74=BF$17,BG74,0)</f>
        <v>0</v>
      </c>
      <c r="BJ74" s="145">
        <v>0</v>
      </c>
      <c r="BK74" s="148">
        <f>100*BJ74/$AI74</f>
        <v>0</v>
      </c>
      <c r="BL74" s="145">
        <f>IF(BK74&gt;$AI$8,1,0)</f>
        <v>0</v>
      </c>
      <c r="BM74" s="148">
        <f>IF($R74=BJ$17,BK74,0)</f>
        <v>0</v>
      </c>
      <c r="BN74" s="145">
        <v>0</v>
      </c>
      <c r="BO74" s="148">
        <f>100*BN74/$AI74</f>
        <v>0</v>
      </c>
      <c r="BP74" s="145">
        <f>IF(BO74&gt;$AI$8,1,0)</f>
        <v>0</v>
      </c>
      <c r="BQ74" s="148">
        <f>IF($R74=BN$17,BO74,0)</f>
        <v>0</v>
      </c>
      <c r="BR74" s="145">
        <v>0</v>
      </c>
      <c r="BS74" s="148">
        <f>100*BR74/$AI74</f>
        <v>0</v>
      </c>
      <c r="BT74" s="145">
        <f>IF(BS74&gt;$AI$8,1,0)</f>
        <v>0</v>
      </c>
      <c r="BU74" s="148">
        <f>IF($R74=BR$17,BS74,0)</f>
        <v>0</v>
      </c>
      <c r="BV74" s="145">
        <v>0</v>
      </c>
      <c r="BW74" s="148">
        <f>100*BV74/$AI74</f>
        <v>0</v>
      </c>
      <c r="BX74" s="145">
        <f>IF(BW74&gt;$AI$8,1,0)</f>
        <v>0</v>
      </c>
      <c r="BY74" s="148">
        <f>IF($R74=BV$17,BW74,0)</f>
        <v>0</v>
      </c>
      <c r="BZ74" s="145">
        <v>0</v>
      </c>
      <c r="CA74" s="148">
        <f>100*BZ74/$AI74</f>
        <v>0</v>
      </c>
      <c r="CB74" s="145">
        <f>IF(CA74&gt;$AI$8,1,0)</f>
        <v>0</v>
      </c>
      <c r="CC74" s="148">
        <f>IF($R74=BZ$17,CA74,0)</f>
        <v>0</v>
      </c>
      <c r="CD74" s="145">
        <v>0</v>
      </c>
      <c r="CE74" s="148">
        <f>100*CD74/$AI74</f>
        <v>0</v>
      </c>
      <c r="CF74" s="145">
        <f>IF(CE74&gt;$AI$8,1,0)</f>
        <v>0</v>
      </c>
      <c r="CG74" s="148">
        <f>IF($R74=CD$17,CE74,0)</f>
        <v>0</v>
      </c>
      <c r="CH74" s="145">
        <v>0</v>
      </c>
      <c r="CI74" s="148">
        <f>100*CH74/$AI74</f>
        <v>0</v>
      </c>
      <c r="CJ74" s="145">
        <f>IF(CI74&gt;$AI$8,1,0)</f>
        <v>0</v>
      </c>
      <c r="CK74" s="148">
        <f>IF($R74=CH$17,CI74,0)</f>
        <v>0</v>
      </c>
      <c r="CL74" s="145">
        <v>268</v>
      </c>
      <c r="CM74" s="145">
        <v>0</v>
      </c>
      <c r="CN74" s="149"/>
    </row>
    <row r="75" ht="15.75" customHeight="1">
      <c r="A75" t="s" s="179">
        <v>3654</v>
      </c>
      <c r="B75" t="s" s="180">
        <v>101</v>
      </c>
      <c r="C75" t="s" s="180">
        <v>3655</v>
      </c>
      <c r="D75" t="s" s="181">
        <v>104</v>
      </c>
      <c r="E75" t="s" s="182">
        <v>79</v>
      </c>
      <c r="F75" t="s" s="130">
        <v>46</v>
      </c>
      <c r="G75" t="s" s="130">
        <v>739</v>
      </c>
      <c r="H75" t="s" s="130">
        <v>1038</v>
      </c>
      <c r="I75" t="s" s="130">
        <v>49</v>
      </c>
      <c r="J75" t="s" s="130">
        <v>56</v>
      </c>
      <c r="K75" t="s" s="183">
        <f>_xlfn.IFS(Q75=0,O75,T75=1,R75,U75=1,AA75,V75=1,AD75)</f>
        <v>27</v>
      </c>
      <c r="L75" s="189">
        <f>_xlfn.IFS(Q75=0,P75,T75=1,S75,U75=1,AB75,V75=1,AE75)</f>
        <v>36.3577235772358</v>
      </c>
      <c r="M75" t="s" s="130">
        <f>IF(O75="Lab","over","under")</f>
        <v>3307</v>
      </c>
      <c r="N75" s="169"/>
      <c r="O75" t="s" s="184">
        <v>27</v>
      </c>
      <c r="P75" s="131">
        <f>AM75</f>
        <v>36.3577235772358</v>
      </c>
      <c r="Q75" s="173">
        <f>T75+U75+V75</f>
        <v>0</v>
      </c>
      <c r="R75" t="s" s="185">
        <v>28</v>
      </c>
      <c r="S75" s="131">
        <f>AS75</f>
        <v>26.610298102981</v>
      </c>
      <c r="T75" s="169"/>
      <c r="U75" s="169"/>
      <c r="V75" s="169"/>
      <c r="W75" s="169"/>
      <c r="X75" t="s" s="130">
        <f>IF($A75=Y75,"ok","bad")</f>
        <v>2430</v>
      </c>
      <c r="Y75" t="s" s="130">
        <v>3654</v>
      </c>
      <c r="Z75" t="s" s="130">
        <v>3655</v>
      </c>
      <c r="AA75" t="s" s="186">
        <v>2365</v>
      </c>
      <c r="AB75" s="125">
        <f>100*AC75</f>
        <v>20.3642276</v>
      </c>
      <c r="AC75" s="191">
        <v>0.203642276</v>
      </c>
      <c r="AD75" t="s" s="187">
        <v>31</v>
      </c>
      <c r="AE75" s="125">
        <v>5.5718157</v>
      </c>
      <c r="AF75" s="191">
        <v>0.055718157</v>
      </c>
      <c r="AG75" s="169"/>
      <c r="AH75" s="173">
        <v>73285</v>
      </c>
      <c r="AI75" s="173">
        <v>46125</v>
      </c>
      <c r="AJ75" s="173">
        <v>150</v>
      </c>
      <c r="AK75" s="173">
        <v>4496</v>
      </c>
      <c r="AL75" s="173">
        <v>16770</v>
      </c>
      <c r="AM75" s="175">
        <f>100*AL75/$AI75</f>
        <v>36.3577235772358</v>
      </c>
      <c r="AN75" s="173">
        <f>IF(AM75&gt;$AI$8,1,0)</f>
        <v>0</v>
      </c>
      <c r="AO75" s="175">
        <f>IF($R75=AL$17,AM75,0)</f>
        <v>0</v>
      </c>
      <c r="AP75" s="173">
        <v>12274</v>
      </c>
      <c r="AQ75" s="175">
        <f>100*AP75/$AI75</f>
        <v>26.610298102981</v>
      </c>
      <c r="AR75" s="173">
        <f>IF(AQ75&gt;$AI$8,1,0)</f>
        <v>0</v>
      </c>
      <c r="AS75" s="175">
        <f>IF($R75=AP$17,AQ75,0)</f>
        <v>26.610298102981</v>
      </c>
      <c r="AT75" s="173">
        <v>2027</v>
      </c>
      <c r="AU75" s="175">
        <f>100*AT75/$AI75</f>
        <v>4.39457994579946</v>
      </c>
      <c r="AV75" s="173">
        <f>IF(AU75&gt;$AI$8,1,0)</f>
        <v>0</v>
      </c>
      <c r="AW75" s="175">
        <f>IF($R75=AT$17,AU75,0)</f>
        <v>0</v>
      </c>
      <c r="AX75" s="173">
        <v>9393</v>
      </c>
      <c r="AY75" s="175">
        <f>100*AX75/$AI75</f>
        <v>20.3642276422764</v>
      </c>
      <c r="AZ75" s="173">
        <f>IF(AY75&gt;$AI$8,1,0)</f>
        <v>0</v>
      </c>
      <c r="BA75" s="175">
        <f>IF($R75=AX$17,AY75,0)</f>
        <v>0</v>
      </c>
      <c r="BB75" s="173">
        <v>2570</v>
      </c>
      <c r="BC75" s="175">
        <f>100*BB75/$AI75</f>
        <v>5.57181571815718</v>
      </c>
      <c r="BD75" s="173">
        <f>IF(BC75&gt;$AI$8,1,0)</f>
        <v>0</v>
      </c>
      <c r="BE75" s="175">
        <f>IF($R75=BB$17,BC75,0)</f>
        <v>0</v>
      </c>
      <c r="BF75" s="173">
        <v>0</v>
      </c>
      <c r="BG75" s="175">
        <f>100*BF75/$AI75</f>
        <v>0</v>
      </c>
      <c r="BH75" s="173">
        <f>IF(BG75&gt;$AI$8,1,0)</f>
        <v>0</v>
      </c>
      <c r="BI75" s="175">
        <f>IF($R75=BF$17,BG75,0)</f>
        <v>0</v>
      </c>
      <c r="BJ75" s="173">
        <v>0</v>
      </c>
      <c r="BK75" s="175">
        <f>100*BJ75/$AI75</f>
        <v>0</v>
      </c>
      <c r="BL75" s="173">
        <f>IF(BK75&gt;$AI$8,1,0)</f>
        <v>0</v>
      </c>
      <c r="BM75" s="175">
        <f>IF($R75=BJ$17,BK75,0)</f>
        <v>0</v>
      </c>
      <c r="BN75" s="173">
        <v>0</v>
      </c>
      <c r="BO75" s="175">
        <f>100*BN75/$AI75</f>
        <v>0</v>
      </c>
      <c r="BP75" s="173">
        <f>IF(BO75&gt;$AI$8,1,0)</f>
        <v>0</v>
      </c>
      <c r="BQ75" s="175">
        <f>IF($R75=BN$17,BO75,0)</f>
        <v>0</v>
      </c>
      <c r="BR75" s="173">
        <v>0</v>
      </c>
      <c r="BS75" s="175">
        <f>100*BR75/$AI75</f>
        <v>0</v>
      </c>
      <c r="BT75" s="173">
        <f>IF(BS75&gt;$AI$8,1,0)</f>
        <v>0</v>
      </c>
      <c r="BU75" s="175">
        <f>IF($R75=BR$17,BS75,0)</f>
        <v>0</v>
      </c>
      <c r="BV75" s="173">
        <v>0</v>
      </c>
      <c r="BW75" s="175">
        <f>100*BV75/$AI75</f>
        <v>0</v>
      </c>
      <c r="BX75" s="173">
        <f>IF(BW75&gt;$AI$8,1,0)</f>
        <v>0</v>
      </c>
      <c r="BY75" s="175">
        <f>IF($R75=BV$17,BW75,0)</f>
        <v>0</v>
      </c>
      <c r="BZ75" s="173">
        <v>0</v>
      </c>
      <c r="CA75" s="175">
        <f>100*BZ75/$AI75</f>
        <v>0</v>
      </c>
      <c r="CB75" s="173">
        <f>IF(CA75&gt;$AI$8,1,0)</f>
        <v>0</v>
      </c>
      <c r="CC75" s="175">
        <f>IF($R75=BZ$17,CA75,0)</f>
        <v>0</v>
      </c>
      <c r="CD75" s="173">
        <v>0</v>
      </c>
      <c r="CE75" s="175">
        <f>100*CD75/$AI75</f>
        <v>0</v>
      </c>
      <c r="CF75" s="173">
        <f>IF(CE75&gt;$AI$8,1,0)</f>
        <v>0</v>
      </c>
      <c r="CG75" s="175">
        <f>IF($R75=CD$17,CE75,0)</f>
        <v>0</v>
      </c>
      <c r="CH75" s="173">
        <v>0</v>
      </c>
      <c r="CI75" s="175">
        <f>100*CH75/$AI75</f>
        <v>0</v>
      </c>
      <c r="CJ75" s="173">
        <f>IF(CI75&gt;$AI$8,1,0)</f>
        <v>0</v>
      </c>
      <c r="CK75" s="175">
        <f>IF($R75=CH$17,CI75,0)</f>
        <v>0</v>
      </c>
      <c r="CL75" s="173">
        <v>0</v>
      </c>
      <c r="CM75" s="173">
        <v>0</v>
      </c>
      <c r="CN75" s="176"/>
    </row>
    <row r="76" ht="15.75" customHeight="1">
      <c r="A76" t="s" s="179">
        <v>3348</v>
      </c>
      <c r="B76" t="s" s="180">
        <v>84</v>
      </c>
      <c r="C76" t="s" s="180">
        <v>2255</v>
      </c>
      <c r="D76" t="s" s="181">
        <v>86</v>
      </c>
      <c r="E76" t="s" s="188">
        <v>79</v>
      </c>
      <c r="F76" t="s" s="146">
        <v>46</v>
      </c>
      <c r="G76" t="s" s="146">
        <v>2256</v>
      </c>
      <c r="H76" t="s" s="146">
        <v>2257</v>
      </c>
      <c r="I76" t="s" s="146">
        <v>64</v>
      </c>
      <c r="J76" t="s" s="146">
        <v>56</v>
      </c>
      <c r="K76" t="s" s="183">
        <f>_xlfn.IFS(Q76=0,O76,T76=1,R76,U76=1,AA76,V76=1,AD76)</f>
        <v>27</v>
      </c>
      <c r="L76" s="189">
        <f>_xlfn.IFS(Q76=0,P76,T76=1,S76,U76=1,AB76,V76=1,AE76)</f>
        <v>36.1749593139137</v>
      </c>
      <c r="M76" t="s" s="146">
        <f>IF(O76="Lab","over","under")</f>
        <v>3307</v>
      </c>
      <c r="N76" s="138"/>
      <c r="O76" t="s" s="184">
        <v>27</v>
      </c>
      <c r="P76" s="147">
        <f>AM76</f>
        <v>36.1749593139137</v>
      </c>
      <c r="Q76" s="145">
        <f>T76+U76+V76</f>
        <v>0</v>
      </c>
      <c r="R76" t="s" s="185">
        <v>29</v>
      </c>
      <c r="S76" s="147">
        <f>AW76</f>
        <v>24.2031927149048</v>
      </c>
      <c r="T76" s="138"/>
      <c r="U76" s="138"/>
      <c r="V76" s="138"/>
      <c r="W76" s="138"/>
      <c r="X76" t="s" s="146">
        <f>IF($A76=Y76,"ok","bad")</f>
        <v>2430</v>
      </c>
      <c r="Y76" t="s" s="146">
        <v>3348</v>
      </c>
      <c r="Z76" t="s" s="146">
        <v>2255</v>
      </c>
      <c r="AA76" t="s" s="186">
        <v>28</v>
      </c>
      <c r="AB76" s="141">
        <f>100*AC76</f>
        <v>15.2412822</v>
      </c>
      <c r="AC76" s="190">
        <v>0.152412822</v>
      </c>
      <c r="AD76" t="s" s="187">
        <v>2365</v>
      </c>
      <c r="AE76" s="141">
        <v>14.4495035</v>
      </c>
      <c r="AF76" s="190">
        <v>0.144495035</v>
      </c>
      <c r="AG76" s="138"/>
      <c r="AH76" s="145">
        <v>79246</v>
      </c>
      <c r="AI76" s="145">
        <v>54687</v>
      </c>
      <c r="AJ76" s="145">
        <v>191</v>
      </c>
      <c r="AK76" s="145">
        <v>6547</v>
      </c>
      <c r="AL76" s="145">
        <v>19783</v>
      </c>
      <c r="AM76" s="148">
        <f>100*AL76/$AI76</f>
        <v>36.1749593139137</v>
      </c>
      <c r="AN76" s="145">
        <f>IF(AM76&gt;$AI$8,1,0)</f>
        <v>0</v>
      </c>
      <c r="AO76" s="148">
        <f>IF($R76=AL$17,AM76,0)</f>
        <v>0</v>
      </c>
      <c r="AP76" s="145">
        <v>8335</v>
      </c>
      <c r="AQ76" s="148">
        <f>100*AP76/$AI76</f>
        <v>15.2412822060087</v>
      </c>
      <c r="AR76" s="145">
        <f>IF(AQ76&gt;$AI$8,1,0)</f>
        <v>0</v>
      </c>
      <c r="AS76" s="148">
        <f>IF($R76=AP$17,AQ76,0)</f>
        <v>0</v>
      </c>
      <c r="AT76" s="145">
        <v>13236</v>
      </c>
      <c r="AU76" s="148">
        <f>100*AT76/$AI76</f>
        <v>24.2031927149048</v>
      </c>
      <c r="AV76" s="145">
        <f>IF(AU76&gt;$AI$8,1,0)</f>
        <v>0</v>
      </c>
      <c r="AW76" s="148">
        <f>IF($R76=AT$17,AU76,0)</f>
        <v>24.2031927149048</v>
      </c>
      <c r="AX76" s="145">
        <v>7902</v>
      </c>
      <c r="AY76" s="148">
        <f>100*AX76/$AI76</f>
        <v>14.4495035383181</v>
      </c>
      <c r="AZ76" s="145">
        <f>IF(AY76&gt;$AI$8,1,0)</f>
        <v>0</v>
      </c>
      <c r="BA76" s="148">
        <f>IF($R76=AX$17,AY76,0)</f>
        <v>0</v>
      </c>
      <c r="BB76" s="145">
        <v>5068</v>
      </c>
      <c r="BC76" s="148">
        <f>100*BB76/$AI76</f>
        <v>9.26728472946038</v>
      </c>
      <c r="BD76" s="145">
        <f>IF(BC76&gt;$AI$8,1,0)</f>
        <v>0</v>
      </c>
      <c r="BE76" s="148">
        <f>IF($R76=BB$17,BC76,0)</f>
        <v>0</v>
      </c>
      <c r="BF76" s="145">
        <v>0</v>
      </c>
      <c r="BG76" s="148">
        <f>100*BF76/$AI76</f>
        <v>0</v>
      </c>
      <c r="BH76" s="145">
        <f>IF(BG76&gt;$AI$8,1,0)</f>
        <v>0</v>
      </c>
      <c r="BI76" s="148">
        <f>IF($R76=BF$17,BG76,0)</f>
        <v>0</v>
      </c>
      <c r="BJ76" s="145">
        <v>0</v>
      </c>
      <c r="BK76" s="148">
        <f>100*BJ76/$AI76</f>
        <v>0</v>
      </c>
      <c r="BL76" s="145">
        <f>IF(BK76&gt;$AI$8,1,0)</f>
        <v>0</v>
      </c>
      <c r="BM76" s="148">
        <f>IF($R76=BJ$17,BK76,0)</f>
        <v>0</v>
      </c>
      <c r="BN76" s="145">
        <v>0</v>
      </c>
      <c r="BO76" s="148">
        <f>100*BN76/$AI76</f>
        <v>0</v>
      </c>
      <c r="BP76" s="145">
        <f>IF(BO76&gt;$AI$8,1,0)</f>
        <v>0</v>
      </c>
      <c r="BQ76" s="148">
        <f>IF($R76=BN$17,BO76,0)</f>
        <v>0</v>
      </c>
      <c r="BR76" s="145">
        <v>0</v>
      </c>
      <c r="BS76" s="148">
        <f>100*BR76/$AI76</f>
        <v>0</v>
      </c>
      <c r="BT76" s="145">
        <f>IF(BS76&gt;$AI$8,1,0)</f>
        <v>0</v>
      </c>
      <c r="BU76" s="148">
        <f>IF($R76=BR$17,BS76,0)</f>
        <v>0</v>
      </c>
      <c r="BV76" s="145">
        <v>0</v>
      </c>
      <c r="BW76" s="148">
        <f>100*BV76/$AI76</f>
        <v>0</v>
      </c>
      <c r="BX76" s="145">
        <f>IF(BW76&gt;$AI$8,1,0)</f>
        <v>0</v>
      </c>
      <c r="BY76" s="148">
        <f>IF($R76=BV$17,BW76,0)</f>
        <v>0</v>
      </c>
      <c r="BZ76" s="145">
        <v>0</v>
      </c>
      <c r="CA76" s="148">
        <f>100*BZ76/$AI76</f>
        <v>0</v>
      </c>
      <c r="CB76" s="145">
        <f>IF(CA76&gt;$AI$8,1,0)</f>
        <v>0</v>
      </c>
      <c r="CC76" s="148">
        <f>IF($R76=BZ$17,CA76,0)</f>
        <v>0</v>
      </c>
      <c r="CD76" s="145">
        <v>0</v>
      </c>
      <c r="CE76" s="148">
        <f>100*CD76/$AI76</f>
        <v>0</v>
      </c>
      <c r="CF76" s="145">
        <f>IF(CE76&gt;$AI$8,1,0)</f>
        <v>0</v>
      </c>
      <c r="CG76" s="148">
        <f>IF($R76=CD$17,CE76,0)</f>
        <v>0</v>
      </c>
      <c r="CH76" s="145">
        <v>0</v>
      </c>
      <c r="CI76" s="148">
        <f>100*CH76/$AI76</f>
        <v>0</v>
      </c>
      <c r="CJ76" s="145">
        <f>IF(CI76&gt;$AI$8,1,0)</f>
        <v>0</v>
      </c>
      <c r="CK76" s="148">
        <f>IF($R76=CH$17,CI76,0)</f>
        <v>0</v>
      </c>
      <c r="CL76" s="145">
        <v>1294</v>
      </c>
      <c r="CM76" s="145">
        <v>0</v>
      </c>
      <c r="CN76" s="149"/>
    </row>
    <row r="77" ht="15.75" customHeight="1">
      <c r="A77" t="s" s="179">
        <v>3347</v>
      </c>
      <c r="B77" t="s" s="180">
        <v>183</v>
      </c>
      <c r="C77" t="s" s="180">
        <v>1619</v>
      </c>
      <c r="D77" t="s" s="181">
        <v>186</v>
      </c>
      <c r="E77" t="s" s="182">
        <v>79</v>
      </c>
      <c r="F77" t="s" s="130">
        <v>46</v>
      </c>
      <c r="G77" t="s" s="130">
        <v>393</v>
      </c>
      <c r="H77" t="s" s="130">
        <v>1620</v>
      </c>
      <c r="I77" t="s" s="130">
        <v>49</v>
      </c>
      <c r="J77" t="s" s="130">
        <v>56</v>
      </c>
      <c r="K77" t="s" s="183">
        <f>_xlfn.IFS(Q77=0,O77,T77=1,R77,U77=1,AA77,V77=1,AD77)</f>
        <v>27</v>
      </c>
      <c r="L77" s="189">
        <f>_xlfn.IFS(Q77=0,P77,T77=1,S77,U77=1,AB77,V77=1,AE77)</f>
        <v>36.1194632679621</v>
      </c>
      <c r="M77" t="s" s="130">
        <f>IF(O77="Lab","over","under")</f>
        <v>3307</v>
      </c>
      <c r="N77" s="169"/>
      <c r="O77" t="s" s="184">
        <v>27</v>
      </c>
      <c r="P77" s="131">
        <f>AM77</f>
        <v>36.1194632679621</v>
      </c>
      <c r="Q77" s="173">
        <f>T77+U77+V77</f>
        <v>0</v>
      </c>
      <c r="R77" t="s" s="185">
        <v>28</v>
      </c>
      <c r="S77" s="131">
        <f>AS77</f>
        <v>25.0033657945519</v>
      </c>
      <c r="T77" s="169"/>
      <c r="U77" s="169"/>
      <c r="V77" s="169"/>
      <c r="W77" s="169"/>
      <c r="X77" t="s" s="130">
        <f>IF($A77=Y77,"ok","bad")</f>
        <v>2430</v>
      </c>
      <c r="Y77" t="s" s="298">
        <v>3347</v>
      </c>
      <c r="Z77" t="s" s="298">
        <v>1619</v>
      </c>
      <c r="AA77" t="s" s="186">
        <v>2365</v>
      </c>
      <c r="AB77" s="125">
        <f>100*AC77</f>
        <v>19.5148768</v>
      </c>
      <c r="AC77" s="191">
        <v>0.195148768</v>
      </c>
      <c r="AD77" t="s" s="187">
        <v>29</v>
      </c>
      <c r="AE77" s="125">
        <v>14.5671588</v>
      </c>
      <c r="AF77" s="191">
        <v>0.145671588</v>
      </c>
      <c r="AG77" s="169"/>
      <c r="AH77" s="173">
        <v>74415</v>
      </c>
      <c r="AI77" s="173">
        <v>44566</v>
      </c>
      <c r="AJ77" s="173">
        <v>187</v>
      </c>
      <c r="AK77" s="173">
        <v>4954</v>
      </c>
      <c r="AL77" s="173">
        <v>16097</v>
      </c>
      <c r="AM77" s="175">
        <f>100*AL77/$AI77</f>
        <v>36.1194632679621</v>
      </c>
      <c r="AN77" s="173">
        <f>IF(AM77&gt;$AI$8,1,0)</f>
        <v>0</v>
      </c>
      <c r="AO77" s="175">
        <f>IF($R77=AL$17,AM77,0)</f>
        <v>0</v>
      </c>
      <c r="AP77" s="173">
        <v>11143</v>
      </c>
      <c r="AQ77" s="175">
        <f>100*AP77/$AI77</f>
        <v>25.0033657945519</v>
      </c>
      <c r="AR77" s="173">
        <f>IF(AQ77&gt;$AI$8,1,0)</f>
        <v>0</v>
      </c>
      <c r="AS77" s="175">
        <f>IF($R77=AP$17,AQ77,0)</f>
        <v>25.0033657945519</v>
      </c>
      <c r="AT77" s="173">
        <v>6492</v>
      </c>
      <c r="AU77" s="175">
        <f>100*AT77/$AI77</f>
        <v>14.5671588206256</v>
      </c>
      <c r="AV77" s="173">
        <f>IF(AU77&gt;$AI$8,1,0)</f>
        <v>0</v>
      </c>
      <c r="AW77" s="175">
        <f>IF($R77=AT$17,AU77,0)</f>
        <v>0</v>
      </c>
      <c r="AX77" s="173">
        <v>8697</v>
      </c>
      <c r="AY77" s="175">
        <f>100*AX77/$AI77</f>
        <v>19.5148768119194</v>
      </c>
      <c r="AZ77" s="173">
        <f>IF(AY77&gt;$AI$8,1,0)</f>
        <v>0</v>
      </c>
      <c r="BA77" s="175">
        <f>IF($R77=AX$17,AY77,0)</f>
        <v>0</v>
      </c>
      <c r="BB77" s="173">
        <v>2137</v>
      </c>
      <c r="BC77" s="175">
        <f>100*BB77/$AI77</f>
        <v>4.79513530494099</v>
      </c>
      <c r="BD77" s="173">
        <f>IF(BC77&gt;$AI$8,1,0)</f>
        <v>0</v>
      </c>
      <c r="BE77" s="175">
        <f>IF($R77=BB$17,BC77,0)</f>
        <v>0</v>
      </c>
      <c r="BF77" s="173">
        <v>0</v>
      </c>
      <c r="BG77" s="175">
        <f>100*BF77/$AI77</f>
        <v>0</v>
      </c>
      <c r="BH77" s="173">
        <f>IF(BG77&gt;$AI$8,1,0)</f>
        <v>0</v>
      </c>
      <c r="BI77" s="175">
        <f>IF($R77=BF$17,BG77,0)</f>
        <v>0</v>
      </c>
      <c r="BJ77" s="173">
        <v>0</v>
      </c>
      <c r="BK77" s="175">
        <f>100*BJ77/$AI77</f>
        <v>0</v>
      </c>
      <c r="BL77" s="173">
        <f>IF(BK77&gt;$AI$8,1,0)</f>
        <v>0</v>
      </c>
      <c r="BM77" s="175">
        <f>IF($R77=BJ$17,BK77,0)</f>
        <v>0</v>
      </c>
      <c r="BN77" s="173">
        <v>0</v>
      </c>
      <c r="BO77" s="175">
        <f>100*BN77/$AI77</f>
        <v>0</v>
      </c>
      <c r="BP77" s="173">
        <f>IF(BO77&gt;$AI$8,1,0)</f>
        <v>0</v>
      </c>
      <c r="BQ77" s="175">
        <f>IF($R77=BN$17,BO77,0)</f>
        <v>0</v>
      </c>
      <c r="BR77" s="173">
        <v>0</v>
      </c>
      <c r="BS77" s="175">
        <f>100*BR77/$AI77</f>
        <v>0</v>
      </c>
      <c r="BT77" s="173">
        <f>IF(BS77&gt;$AI$8,1,0)</f>
        <v>0</v>
      </c>
      <c r="BU77" s="175">
        <f>IF($R77=BR$17,BS77,0)</f>
        <v>0</v>
      </c>
      <c r="BV77" s="173">
        <v>0</v>
      </c>
      <c r="BW77" s="175">
        <f>100*BV77/$AI77</f>
        <v>0</v>
      </c>
      <c r="BX77" s="173">
        <f>IF(BW77&gt;$AI$8,1,0)</f>
        <v>0</v>
      </c>
      <c r="BY77" s="175">
        <f>IF($R77=BV$17,BW77,0)</f>
        <v>0</v>
      </c>
      <c r="BZ77" s="173">
        <v>0</v>
      </c>
      <c r="CA77" s="175">
        <f>100*BZ77/$AI77</f>
        <v>0</v>
      </c>
      <c r="CB77" s="173">
        <f>IF(CA77&gt;$AI$8,1,0)</f>
        <v>0</v>
      </c>
      <c r="CC77" s="175">
        <f>IF($R77=BZ$17,CA77,0)</f>
        <v>0</v>
      </c>
      <c r="CD77" s="173">
        <v>0</v>
      </c>
      <c r="CE77" s="175">
        <f>100*CD77/$AI77</f>
        <v>0</v>
      </c>
      <c r="CF77" s="173">
        <f>IF(CE77&gt;$AI$8,1,0)</f>
        <v>0</v>
      </c>
      <c r="CG77" s="175">
        <f>IF($R77=CD$17,CE77,0)</f>
        <v>0</v>
      </c>
      <c r="CH77" s="173">
        <v>0</v>
      </c>
      <c r="CI77" s="175">
        <f>100*CH77/$AI77</f>
        <v>0</v>
      </c>
      <c r="CJ77" s="173">
        <f>IF(CI77&gt;$AI$8,1,0)</f>
        <v>0</v>
      </c>
      <c r="CK77" s="175">
        <f>IF($R77=CH$17,CI77,0)</f>
        <v>0</v>
      </c>
      <c r="CL77" s="173">
        <v>0</v>
      </c>
      <c r="CM77" s="173">
        <v>0</v>
      </c>
      <c r="CN77" s="176"/>
    </row>
    <row r="78" ht="15.75" customHeight="1">
      <c r="A78" t="s" s="299">
        <v>3324</v>
      </c>
      <c r="B78" t="s" s="300">
        <v>197</v>
      </c>
      <c r="C78" t="s" s="300">
        <v>642</v>
      </c>
      <c r="D78" t="s" s="301">
        <v>200</v>
      </c>
      <c r="E78" t="s" s="216">
        <v>79</v>
      </c>
      <c r="F78" t="s" s="192">
        <v>46</v>
      </c>
      <c r="G78" t="s" s="192">
        <v>643</v>
      </c>
      <c r="H78" t="s" s="192">
        <v>644</v>
      </c>
      <c r="I78" t="s" s="192">
        <v>49</v>
      </c>
      <c r="J78" t="s" s="192">
        <v>56</v>
      </c>
      <c r="K78" t="s" s="183">
        <f>_xlfn.IFS(Q78=0,O78,T78=1,R78,U78=1,AA78,V78=1,AD78)</f>
        <v>27</v>
      </c>
      <c r="L78" s="189">
        <f>_xlfn.IFS(Q78=0,P78,T78=1,S78,U78=1,AB78,V78=1,AE78)</f>
        <v>35.7895848737721</v>
      </c>
      <c r="M78" t="s" s="146">
        <f>IF(O78="Lab","over","under")</f>
        <v>3307</v>
      </c>
      <c r="N78" s="138"/>
      <c r="O78" t="s" s="192">
        <v>27</v>
      </c>
      <c r="P78" s="302">
        <f>AM78</f>
        <v>35.7895848737721</v>
      </c>
      <c r="Q78" s="145">
        <f>T78+U78+V78</f>
        <v>0</v>
      </c>
      <c r="R78" t="s" s="192">
        <v>29</v>
      </c>
      <c r="S78" s="302">
        <f>AW78</f>
        <v>20.0401394317102</v>
      </c>
      <c r="T78" s="218"/>
      <c r="U78" s="218"/>
      <c r="V78" s="218"/>
      <c r="W78" s="218"/>
      <c r="X78" t="s" s="146">
        <f>IF($A78=Y78,"ok","bad")</f>
        <v>2430</v>
      </c>
      <c r="Y78" t="s" s="303">
        <v>3324</v>
      </c>
      <c r="Z78" t="s" s="303">
        <v>642</v>
      </c>
      <c r="AA78" t="s" s="186">
        <v>2365</v>
      </c>
      <c r="AB78" s="141">
        <f>100*AC78</f>
        <v>18.93</v>
      </c>
      <c r="AC78" s="193">
        <v>0.1893</v>
      </c>
      <c r="AD78" t="s" s="187">
        <v>28</v>
      </c>
      <c r="AE78" s="194">
        <v>16.3980142</v>
      </c>
      <c r="AF78" s="193">
        <v>0.163980142</v>
      </c>
      <c r="AG78" s="218"/>
      <c r="AH78" s="219">
        <v>71060</v>
      </c>
      <c r="AI78" s="219">
        <v>47335</v>
      </c>
      <c r="AJ78" s="219">
        <v>143</v>
      </c>
      <c r="AK78" s="219">
        <v>7455</v>
      </c>
      <c r="AL78" s="219">
        <v>16941</v>
      </c>
      <c r="AM78" s="220">
        <f>100*AL78/$AI78</f>
        <v>35.7895848737721</v>
      </c>
      <c r="AN78" s="219">
        <f>IF(AM78&gt;$AI$8,1,0)</f>
        <v>0</v>
      </c>
      <c r="AO78" s="220">
        <f>IF($R78=AL$17,AM78,0)</f>
        <v>0</v>
      </c>
      <c r="AP78" s="219">
        <v>7762</v>
      </c>
      <c r="AQ78" s="220">
        <f>100*AP78/$AI78</f>
        <v>16.3980141544312</v>
      </c>
      <c r="AR78" s="219">
        <f>IF(AQ78&gt;$AI$8,1,0)</f>
        <v>0</v>
      </c>
      <c r="AS78" s="220">
        <f>IF($R78=AP$17,AQ78,0)</f>
        <v>0</v>
      </c>
      <c r="AT78" s="219">
        <v>9486</v>
      </c>
      <c r="AU78" s="220">
        <f>100*AT78/$AI78</f>
        <v>20.0401394317102</v>
      </c>
      <c r="AV78" s="219">
        <f>IF(AU78&gt;$AI$8,1,0)</f>
        <v>0</v>
      </c>
      <c r="AW78" s="220">
        <f>IF($R78=AT$17,AU78,0)</f>
        <v>20.0401394317102</v>
      </c>
      <c r="AX78" s="219">
        <v>8961</v>
      </c>
      <c r="AY78" s="220">
        <f>100*AX78/$AI78</f>
        <v>18.9310235555086</v>
      </c>
      <c r="AZ78" s="219">
        <f>IF(AY78&gt;$AI$8,1,0)</f>
        <v>0</v>
      </c>
      <c r="BA78" s="220">
        <f>IF($R78=AX$17,AY78,0)</f>
        <v>0</v>
      </c>
      <c r="BB78" s="219">
        <v>1900</v>
      </c>
      <c r="BC78" s="220">
        <f>100*BB78/$AI78</f>
        <v>4.01394317101511</v>
      </c>
      <c r="BD78" s="145">
        <f>IF(BC78&gt;$AI$8,1,0)</f>
        <v>0</v>
      </c>
      <c r="BE78" s="220">
        <f>IF($R78=BB$17,BC78,0)</f>
        <v>0</v>
      </c>
      <c r="BF78" s="219">
        <v>0</v>
      </c>
      <c r="BG78" s="220">
        <f>100*BF78/$AI78</f>
        <v>0</v>
      </c>
      <c r="BH78" s="219">
        <f>IF(BG78&gt;$AI$8,1,0)</f>
        <v>0</v>
      </c>
      <c r="BI78" s="220">
        <f>IF($R78=BF$17,BG78,0)</f>
        <v>0</v>
      </c>
      <c r="BJ78" s="219">
        <v>0</v>
      </c>
      <c r="BK78" s="220">
        <f>100*BJ78/$AI78</f>
        <v>0</v>
      </c>
      <c r="BL78" s="219">
        <f>IF(BK78&gt;$AI$8,1,0)</f>
        <v>0</v>
      </c>
      <c r="BM78" s="220">
        <f>IF($R78=BJ$17,BK78,0)</f>
        <v>0</v>
      </c>
      <c r="BN78" s="219">
        <v>0</v>
      </c>
      <c r="BO78" s="220">
        <f>100*BN78/$AI78</f>
        <v>0</v>
      </c>
      <c r="BP78" s="219">
        <f>IF(BO78&gt;$AI$8,1,0)</f>
        <v>0</v>
      </c>
      <c r="BQ78" s="220">
        <f>IF($R78=BN$17,BO78,0)</f>
        <v>0</v>
      </c>
      <c r="BR78" s="219">
        <v>0</v>
      </c>
      <c r="BS78" s="220">
        <f>100*BR78/$AI78</f>
        <v>0</v>
      </c>
      <c r="BT78" s="219">
        <f>IF(BS78&gt;$AI$8,1,0)</f>
        <v>0</v>
      </c>
      <c r="BU78" s="220">
        <f>IF($R78=BR$17,BS78,0)</f>
        <v>0</v>
      </c>
      <c r="BV78" s="219">
        <v>0</v>
      </c>
      <c r="BW78" s="220">
        <f>100*BV78/$AI78</f>
        <v>0</v>
      </c>
      <c r="BX78" s="219">
        <f>IF(BW78&gt;$AI$8,1,0)</f>
        <v>0</v>
      </c>
      <c r="BY78" s="220">
        <f>IF($R78=BV$17,BW78,0)</f>
        <v>0</v>
      </c>
      <c r="BZ78" s="219">
        <v>0</v>
      </c>
      <c r="CA78" s="220">
        <f>100*BZ78/$AI78</f>
        <v>0</v>
      </c>
      <c r="CB78" s="219">
        <f>IF(CA78&gt;$AI$8,1,0)</f>
        <v>0</v>
      </c>
      <c r="CC78" s="220">
        <f>IF($R78=BZ$17,CA78,0)</f>
        <v>0</v>
      </c>
      <c r="CD78" s="219">
        <v>0</v>
      </c>
      <c r="CE78" s="220">
        <f>100*CD78/$AI78</f>
        <v>0</v>
      </c>
      <c r="CF78" s="219">
        <f>IF(CE78&gt;$AI$8,1,0)</f>
        <v>0</v>
      </c>
      <c r="CG78" s="220">
        <f>IF($R78=CD$17,CE78,0)</f>
        <v>0</v>
      </c>
      <c r="CH78" s="219">
        <v>0</v>
      </c>
      <c r="CI78" s="220">
        <f>100*CH78/$AI78</f>
        <v>0</v>
      </c>
      <c r="CJ78" s="219">
        <f>IF(CI78&gt;$AI$8,1,0)</f>
        <v>0</v>
      </c>
      <c r="CK78" s="220">
        <f>IF($R78=CH$17,CI78,0)</f>
        <v>0</v>
      </c>
      <c r="CL78" s="219">
        <v>0</v>
      </c>
      <c r="CM78" s="219">
        <v>0</v>
      </c>
      <c r="CN78" s="221"/>
    </row>
    <row r="79" ht="15.75" customHeight="1">
      <c r="A79" t="s" s="179">
        <v>3398</v>
      </c>
      <c r="B79" t="s" s="180">
        <v>75</v>
      </c>
      <c r="C79" t="s" s="180">
        <v>3399</v>
      </c>
      <c r="D79" t="s" s="181">
        <v>78</v>
      </c>
      <c r="E79" t="s" s="182">
        <v>79</v>
      </c>
      <c r="F79" t="s" s="130">
        <v>46</v>
      </c>
      <c r="G79" t="s" s="130">
        <v>489</v>
      </c>
      <c r="H79" t="s" s="130">
        <v>1796</v>
      </c>
      <c r="I79" t="s" s="130">
        <v>49</v>
      </c>
      <c r="J79" t="s" s="130">
        <v>56</v>
      </c>
      <c r="K79" t="s" s="183">
        <f>_xlfn.IFS(Q79=0,O79,T79=1,R79,U79=1,AA79,V79=1,AD79)</f>
        <v>27</v>
      </c>
      <c r="L79" s="189">
        <f>_xlfn.IFS(Q79=0,P79,T79=1,S79,U79=1,AB79,V79=1,AE79)</f>
        <v>35.7464868433462</v>
      </c>
      <c r="M79" t="s" s="130">
        <f>IF(O79="Lab","over","under")</f>
        <v>3307</v>
      </c>
      <c r="N79" s="169"/>
      <c r="O79" t="s" s="184">
        <v>27</v>
      </c>
      <c r="P79" s="131">
        <f>AM79</f>
        <v>35.7464868433462</v>
      </c>
      <c r="Q79" s="173">
        <f>T79+U79+V79</f>
        <v>0</v>
      </c>
      <c r="R79" t="s" s="185">
        <v>29</v>
      </c>
      <c r="S79" s="131">
        <f>AW79</f>
        <v>33.2019239837782</v>
      </c>
      <c r="T79" s="169"/>
      <c r="U79" s="169"/>
      <c r="V79" s="169"/>
      <c r="W79" s="169"/>
      <c r="X79" t="s" s="130">
        <f>IF($A79=Y79,"ok","bad")</f>
        <v>2430</v>
      </c>
      <c r="Y79" t="s" s="304">
        <v>3398</v>
      </c>
      <c r="Z79" t="s" s="304">
        <v>3399</v>
      </c>
      <c r="AA79" t="s" s="186">
        <v>28</v>
      </c>
      <c r="AB79" s="125">
        <f>100*AC79</f>
        <v>13.8225031</v>
      </c>
      <c r="AC79" s="191">
        <v>0.138225031</v>
      </c>
      <c r="AD79" t="s" s="187">
        <v>2365</v>
      </c>
      <c r="AE79" s="125">
        <v>11.7268698</v>
      </c>
      <c r="AF79" s="191">
        <v>0.117268698</v>
      </c>
      <c r="AG79" s="169"/>
      <c r="AH79" s="173">
        <v>75920</v>
      </c>
      <c r="AI79" s="173">
        <v>53015</v>
      </c>
      <c r="AJ79" s="173">
        <v>197</v>
      </c>
      <c r="AK79" s="173">
        <v>1349</v>
      </c>
      <c r="AL79" s="173">
        <v>18951</v>
      </c>
      <c r="AM79" s="175">
        <f>100*AL79/$AI79</f>
        <v>35.7464868433462</v>
      </c>
      <c r="AN79" s="173">
        <f>IF(AM79&gt;$AI$8,1,0)</f>
        <v>0</v>
      </c>
      <c r="AO79" s="175">
        <f>IF($R79=AL$17,AM79,0)</f>
        <v>0</v>
      </c>
      <c r="AP79" s="173">
        <v>7328</v>
      </c>
      <c r="AQ79" s="175">
        <f>100*AP79/$AI79</f>
        <v>13.8225030651702</v>
      </c>
      <c r="AR79" s="173">
        <f>IF(AQ79&gt;$AI$8,1,0)</f>
        <v>0</v>
      </c>
      <c r="AS79" s="175">
        <f>IF($R79=AP$17,AQ79,0)</f>
        <v>0</v>
      </c>
      <c r="AT79" s="173">
        <v>17602</v>
      </c>
      <c r="AU79" s="175">
        <f>100*AT79/$AI79</f>
        <v>33.2019239837782</v>
      </c>
      <c r="AV79" s="173">
        <f>IF(AU79&gt;$AI$8,1,0)</f>
        <v>0</v>
      </c>
      <c r="AW79" s="175">
        <f>IF($R79=AT$17,AU79,0)</f>
        <v>33.2019239837782</v>
      </c>
      <c r="AX79" s="173">
        <v>6217</v>
      </c>
      <c r="AY79" s="175">
        <f>100*AX79/$AI79</f>
        <v>11.7268697538433</v>
      </c>
      <c r="AZ79" s="173">
        <f>IF(AY79&gt;$AI$8,1,0)</f>
        <v>0</v>
      </c>
      <c r="BA79" s="175">
        <f>IF($R79=AX$17,AY79,0)</f>
        <v>0</v>
      </c>
      <c r="BB79" s="173">
        <v>2496</v>
      </c>
      <c r="BC79" s="175">
        <f>100*BB79/$AI79</f>
        <v>4.70810148071301</v>
      </c>
      <c r="BD79" s="173">
        <f>IF(BC79&gt;$AI$8,1,0)</f>
        <v>0</v>
      </c>
      <c r="BE79" s="175">
        <f>IF($R79=BB$17,BC79,0)</f>
        <v>0</v>
      </c>
      <c r="BF79" s="173">
        <v>0</v>
      </c>
      <c r="BG79" s="175">
        <f>100*BF79/$AI79</f>
        <v>0</v>
      </c>
      <c r="BH79" s="173">
        <f>IF(BG79&gt;$AI$8,1,0)</f>
        <v>0</v>
      </c>
      <c r="BI79" s="175">
        <f>IF($R79=BF$17,BG79,0)</f>
        <v>0</v>
      </c>
      <c r="BJ79" s="173">
        <v>0</v>
      </c>
      <c r="BK79" s="175">
        <f>100*BJ79/$AI79</f>
        <v>0</v>
      </c>
      <c r="BL79" s="173">
        <f>IF(BK79&gt;$AI$8,1,0)</f>
        <v>0</v>
      </c>
      <c r="BM79" s="175">
        <f>IF($R79=BJ$17,BK79,0)</f>
        <v>0</v>
      </c>
      <c r="BN79" s="173">
        <v>0</v>
      </c>
      <c r="BO79" s="175">
        <f>100*BN79/$AI79</f>
        <v>0</v>
      </c>
      <c r="BP79" s="173">
        <f>IF(BO79&gt;$AI$8,1,0)</f>
        <v>0</v>
      </c>
      <c r="BQ79" s="175">
        <f>IF($R79=BN$17,BO79,0)</f>
        <v>0</v>
      </c>
      <c r="BR79" s="173">
        <v>0</v>
      </c>
      <c r="BS79" s="175">
        <f>100*BR79/$AI79</f>
        <v>0</v>
      </c>
      <c r="BT79" s="173">
        <f>IF(BS79&gt;$AI$8,1,0)</f>
        <v>0</v>
      </c>
      <c r="BU79" s="175">
        <f>IF($R79=BR$17,BS79,0)</f>
        <v>0</v>
      </c>
      <c r="BV79" s="173">
        <v>0</v>
      </c>
      <c r="BW79" s="175">
        <f>100*BV79/$AI79</f>
        <v>0</v>
      </c>
      <c r="BX79" s="173">
        <f>IF(BW79&gt;$AI$8,1,0)</f>
        <v>0</v>
      </c>
      <c r="BY79" s="175">
        <f>IF($R79=BV$17,BW79,0)</f>
        <v>0</v>
      </c>
      <c r="BZ79" s="173">
        <v>0</v>
      </c>
      <c r="CA79" s="175">
        <f>100*BZ79/$AI79</f>
        <v>0</v>
      </c>
      <c r="CB79" s="173">
        <f>IF(CA79&gt;$AI$8,1,0)</f>
        <v>0</v>
      </c>
      <c r="CC79" s="175">
        <f>IF($R79=BZ$17,CA79,0)</f>
        <v>0</v>
      </c>
      <c r="CD79" s="173">
        <v>0</v>
      </c>
      <c r="CE79" s="175">
        <f>100*CD79/$AI79</f>
        <v>0</v>
      </c>
      <c r="CF79" s="173">
        <f>IF(CE79&gt;$AI$8,1,0)</f>
        <v>0</v>
      </c>
      <c r="CG79" s="175">
        <f>IF($R79=CD$17,CE79,0)</f>
        <v>0</v>
      </c>
      <c r="CH79" s="173">
        <v>0</v>
      </c>
      <c r="CI79" s="175">
        <f>100*CH79/$AI79</f>
        <v>0</v>
      </c>
      <c r="CJ79" s="173">
        <f>IF(CI79&gt;$AI$8,1,0)</f>
        <v>0</v>
      </c>
      <c r="CK79" s="175">
        <f>IF($R79=CH$17,CI79,0)</f>
        <v>0</v>
      </c>
      <c r="CL79" s="173">
        <v>0</v>
      </c>
      <c r="CM79" s="173">
        <v>0</v>
      </c>
      <c r="CN79" s="176"/>
    </row>
    <row r="80" ht="15.75" customHeight="1">
      <c r="A80" t="s" s="179">
        <v>3482</v>
      </c>
      <c r="B80" t="s" s="180">
        <v>101</v>
      </c>
      <c r="C80" t="s" s="180">
        <v>1926</v>
      </c>
      <c r="D80" t="s" s="181">
        <v>104</v>
      </c>
      <c r="E80" t="s" s="188">
        <v>79</v>
      </c>
      <c r="F80" t="s" s="146">
        <v>46</v>
      </c>
      <c r="G80" t="s" s="146">
        <v>714</v>
      </c>
      <c r="H80" t="s" s="146">
        <v>3483</v>
      </c>
      <c r="I80" t="s" s="146">
        <v>64</v>
      </c>
      <c r="J80" t="s" s="146">
        <v>56</v>
      </c>
      <c r="K80" t="s" s="183">
        <f>_xlfn.IFS(Q80=0,O80,T80=1,R80,U80=1,AA80,V80=1,AD80)</f>
        <v>27</v>
      </c>
      <c r="L80" s="189">
        <f>_xlfn.IFS(Q80=0,P80,T80=1,S80,U80=1,AB80,V80=1,AE80)</f>
        <v>35.7394267836192</v>
      </c>
      <c r="M80" t="s" s="146">
        <f>IF(O80="Lab","over","under")</f>
        <v>3307</v>
      </c>
      <c r="N80" s="138"/>
      <c r="O80" t="s" s="184">
        <v>27</v>
      </c>
      <c r="P80" s="147">
        <f>AM80</f>
        <v>35.7394267836192</v>
      </c>
      <c r="Q80" s="145">
        <f>T80+U80+V80</f>
        <v>0</v>
      </c>
      <c r="R80" t="s" s="185">
        <v>28</v>
      </c>
      <c r="S80" s="147">
        <f>AS80</f>
        <v>28.8731214034304</v>
      </c>
      <c r="T80" s="138"/>
      <c r="U80" s="138"/>
      <c r="V80" s="138"/>
      <c r="W80" s="138"/>
      <c r="X80" t="s" s="146">
        <f>IF($A80=Y80,"ok","bad")</f>
        <v>2430</v>
      </c>
      <c r="Y80" t="s" s="146">
        <v>3482</v>
      </c>
      <c r="Z80" t="s" s="146">
        <v>1926</v>
      </c>
      <c r="AA80" t="s" s="186">
        <v>2365</v>
      </c>
      <c r="AB80" s="141">
        <f>100*AC80</f>
        <v>16.6899454</v>
      </c>
      <c r="AC80" s="190">
        <v>0.166899454</v>
      </c>
      <c r="AD80" t="s" s="187">
        <v>29</v>
      </c>
      <c r="AE80" s="141">
        <v>9.291021799999999</v>
      </c>
      <c r="AF80" s="190">
        <v>0.092910218</v>
      </c>
      <c r="AG80" s="138"/>
      <c r="AH80" s="145">
        <v>70393</v>
      </c>
      <c r="AI80" s="145">
        <v>53697</v>
      </c>
      <c r="AJ80" s="145">
        <v>187</v>
      </c>
      <c r="AK80" s="145">
        <v>3687</v>
      </c>
      <c r="AL80" s="145">
        <v>19191</v>
      </c>
      <c r="AM80" s="148">
        <f>100*AL80/$AI80</f>
        <v>35.7394267836192</v>
      </c>
      <c r="AN80" s="145">
        <f>IF(AM80&gt;$AI$8,1,0)</f>
        <v>0</v>
      </c>
      <c r="AO80" s="148">
        <f>IF($R80=AL$17,AM80,0)</f>
        <v>0</v>
      </c>
      <c r="AP80" s="145">
        <v>15504</v>
      </c>
      <c r="AQ80" s="148">
        <f>100*AP80/$AI80</f>
        <v>28.8731214034304</v>
      </c>
      <c r="AR80" s="145">
        <f>IF(AQ80&gt;$AI$8,1,0)</f>
        <v>0</v>
      </c>
      <c r="AS80" s="148">
        <f>IF($R80=AP$17,AQ80,0)</f>
        <v>28.8731214034304</v>
      </c>
      <c r="AT80" s="145">
        <v>4989</v>
      </c>
      <c r="AU80" s="148">
        <f>100*AT80/$AI80</f>
        <v>9.2910218447958</v>
      </c>
      <c r="AV80" s="145">
        <f>IF(AU80&gt;$AI$8,1,0)</f>
        <v>0</v>
      </c>
      <c r="AW80" s="148">
        <f>IF($R80=AT$17,AU80,0)</f>
        <v>0</v>
      </c>
      <c r="AX80" s="145">
        <v>8962</v>
      </c>
      <c r="AY80" s="148">
        <f>100*AX80/$AI80</f>
        <v>16.689945434568</v>
      </c>
      <c r="AZ80" s="145">
        <f>IF(AY80&gt;$AI$8,1,0)</f>
        <v>0</v>
      </c>
      <c r="BA80" s="148">
        <f>IF($R80=AX$17,AY80,0)</f>
        <v>0</v>
      </c>
      <c r="BB80" s="145">
        <v>3040</v>
      </c>
      <c r="BC80" s="148">
        <f>100*BB80/$AI80</f>
        <v>5.6613963536138</v>
      </c>
      <c r="BD80" s="145">
        <f>IF(BC80&gt;$AI$8,1,0)</f>
        <v>0</v>
      </c>
      <c r="BE80" s="148">
        <f>IF($R80=BB$17,BC80,0)</f>
        <v>0</v>
      </c>
      <c r="BF80" s="145">
        <v>0</v>
      </c>
      <c r="BG80" s="148">
        <f>100*BF80/$AI80</f>
        <v>0</v>
      </c>
      <c r="BH80" s="145">
        <f>IF(BG80&gt;$AI$8,1,0)</f>
        <v>0</v>
      </c>
      <c r="BI80" s="148">
        <f>IF($R80=BF$17,BG80,0)</f>
        <v>0</v>
      </c>
      <c r="BJ80" s="145">
        <v>0</v>
      </c>
      <c r="BK80" s="148">
        <f>100*BJ80/$AI80</f>
        <v>0</v>
      </c>
      <c r="BL80" s="145">
        <f>IF(BK80&gt;$AI$8,1,0)</f>
        <v>0</v>
      </c>
      <c r="BM80" s="148">
        <f>IF($R80=BJ$17,BK80,0)</f>
        <v>0</v>
      </c>
      <c r="BN80" s="145">
        <v>0</v>
      </c>
      <c r="BO80" s="148">
        <f>100*BN80/$AI80</f>
        <v>0</v>
      </c>
      <c r="BP80" s="145">
        <f>IF(BO80&gt;$AI$8,1,0)</f>
        <v>0</v>
      </c>
      <c r="BQ80" s="148">
        <f>IF($R80=BN$17,BO80,0)</f>
        <v>0</v>
      </c>
      <c r="BR80" s="145">
        <v>0</v>
      </c>
      <c r="BS80" s="148">
        <f>100*BR80/$AI80</f>
        <v>0</v>
      </c>
      <c r="BT80" s="145">
        <f>IF(BS80&gt;$AI$8,1,0)</f>
        <v>0</v>
      </c>
      <c r="BU80" s="148">
        <f>IF($R80=BR$17,BS80,0)</f>
        <v>0</v>
      </c>
      <c r="BV80" s="145">
        <v>0</v>
      </c>
      <c r="BW80" s="148">
        <f>100*BV80/$AI80</f>
        <v>0</v>
      </c>
      <c r="BX80" s="145">
        <f>IF(BW80&gt;$AI$8,1,0)</f>
        <v>0</v>
      </c>
      <c r="BY80" s="148">
        <f>IF($R80=BV$17,BW80,0)</f>
        <v>0</v>
      </c>
      <c r="BZ80" s="145">
        <v>0</v>
      </c>
      <c r="CA80" s="148">
        <f>100*BZ80/$AI80</f>
        <v>0</v>
      </c>
      <c r="CB80" s="145">
        <f>IF(CA80&gt;$AI$8,1,0)</f>
        <v>0</v>
      </c>
      <c r="CC80" s="148">
        <f>IF($R80=BZ$17,CA80,0)</f>
        <v>0</v>
      </c>
      <c r="CD80" s="145">
        <v>0</v>
      </c>
      <c r="CE80" s="148">
        <f>100*CD80/$AI80</f>
        <v>0</v>
      </c>
      <c r="CF80" s="145">
        <f>IF(CE80&gt;$AI$8,1,0)</f>
        <v>0</v>
      </c>
      <c r="CG80" s="148">
        <f>IF($R80=CD$17,CE80,0)</f>
        <v>0</v>
      </c>
      <c r="CH80" s="145">
        <v>0</v>
      </c>
      <c r="CI80" s="148">
        <f>100*CH80/$AI80</f>
        <v>0</v>
      </c>
      <c r="CJ80" s="145">
        <f>IF(CI80&gt;$AI$8,1,0)</f>
        <v>0</v>
      </c>
      <c r="CK80" s="148">
        <f>IF($R80=CH$17,CI80,0)</f>
        <v>0</v>
      </c>
      <c r="CL80" s="145">
        <v>0</v>
      </c>
      <c r="CM80" s="145">
        <v>0</v>
      </c>
      <c r="CN80" s="149"/>
    </row>
    <row r="81" ht="15.75" customHeight="1">
      <c r="A81" t="s" s="179">
        <v>3622</v>
      </c>
      <c r="B81" t="s" s="180">
        <v>101</v>
      </c>
      <c r="C81" t="s" s="180">
        <v>1872</v>
      </c>
      <c r="D81" t="s" s="181">
        <v>104</v>
      </c>
      <c r="E81" t="s" s="182">
        <v>79</v>
      </c>
      <c r="F81" t="s" s="130">
        <v>46</v>
      </c>
      <c r="G81" t="s" s="130">
        <v>447</v>
      </c>
      <c r="H81" t="s" s="130">
        <v>740</v>
      </c>
      <c r="I81" t="s" s="130">
        <v>64</v>
      </c>
      <c r="J81" t="s" s="130">
        <v>56</v>
      </c>
      <c r="K81" t="s" s="183">
        <f>_xlfn.IFS(Q81=0,O81,T81=1,R81,U81=1,AA81,V81=1,AD81)</f>
        <v>27</v>
      </c>
      <c r="L81" s="189">
        <f>_xlfn.IFS(Q81=0,P81,T81=1,S81,U81=1,AB81,V81=1,AE81)</f>
        <v>35.7211983939051</v>
      </c>
      <c r="M81" t="s" s="130">
        <f>IF(O81="Lab","over","under")</f>
        <v>3307</v>
      </c>
      <c r="N81" s="169"/>
      <c r="O81" t="s" s="184">
        <v>27</v>
      </c>
      <c r="P81" s="131">
        <f>AM81</f>
        <v>35.7211983939051</v>
      </c>
      <c r="Q81" s="173">
        <f>T81+U81+V81</f>
        <v>0</v>
      </c>
      <c r="R81" t="s" s="185">
        <v>28</v>
      </c>
      <c r="S81" s="131">
        <f>AS81</f>
        <v>26.7723669309173</v>
      </c>
      <c r="T81" s="169"/>
      <c r="U81" s="169"/>
      <c r="V81" s="169"/>
      <c r="W81" s="169"/>
      <c r="X81" t="s" s="130">
        <f>IF($A81=Y81,"ok","bad")</f>
        <v>2430</v>
      </c>
      <c r="Y81" t="s" s="130">
        <v>3622</v>
      </c>
      <c r="Z81" t="s" s="130">
        <v>1872</v>
      </c>
      <c r="AA81" t="s" s="186">
        <v>2365</v>
      </c>
      <c r="AB81" s="125">
        <f>100*AC81</f>
        <v>21.5875631</v>
      </c>
      <c r="AC81" s="191">
        <v>0.215875631</v>
      </c>
      <c r="AD81" t="s" s="187">
        <v>3623</v>
      </c>
      <c r="AE81" s="125">
        <v>6.2431792</v>
      </c>
      <c r="AF81" s="191">
        <v>0.062431792</v>
      </c>
      <c r="AG81" s="169"/>
      <c r="AH81" s="173">
        <v>75651</v>
      </c>
      <c r="AI81" s="173">
        <v>48565</v>
      </c>
      <c r="AJ81" s="173">
        <v>196</v>
      </c>
      <c r="AK81" s="173">
        <v>4346</v>
      </c>
      <c r="AL81" s="173">
        <v>17348</v>
      </c>
      <c r="AM81" s="175">
        <f>100*AL81/$AI81</f>
        <v>35.7211983939051</v>
      </c>
      <c r="AN81" s="173">
        <f>IF(AM81&gt;$AI$8,1,0)</f>
        <v>0</v>
      </c>
      <c r="AO81" s="175">
        <f>IF($R81=AL$17,AM81,0)</f>
        <v>0</v>
      </c>
      <c r="AP81" s="173">
        <v>13002</v>
      </c>
      <c r="AQ81" s="175">
        <f>100*AP81/$AI81</f>
        <v>26.7723669309173</v>
      </c>
      <c r="AR81" s="173">
        <f>IF(AQ81&gt;$AI$8,1,0)</f>
        <v>0</v>
      </c>
      <c r="AS81" s="175">
        <f>IF($R81=AP$17,AQ81,0)</f>
        <v>26.7723669309173</v>
      </c>
      <c r="AT81" s="173">
        <v>2264</v>
      </c>
      <c r="AU81" s="175">
        <f>100*AT81/$AI81</f>
        <v>4.6617934726655</v>
      </c>
      <c r="AV81" s="173">
        <f>IF(AU81&gt;$AI$8,1,0)</f>
        <v>0</v>
      </c>
      <c r="AW81" s="175">
        <f>IF($R81=AT$17,AU81,0)</f>
        <v>0</v>
      </c>
      <c r="AX81" s="173">
        <v>10484</v>
      </c>
      <c r="AY81" s="175">
        <f>100*AX81/$AI81</f>
        <v>21.5875630598167</v>
      </c>
      <c r="AZ81" s="173">
        <f>IF(AY81&gt;$AI$8,1,0)</f>
        <v>0</v>
      </c>
      <c r="BA81" s="175">
        <f>IF($R81=AX$17,AY81,0)</f>
        <v>0</v>
      </c>
      <c r="BB81" s="173">
        <v>2435</v>
      </c>
      <c r="BC81" s="175">
        <f>100*BB81/$AI81</f>
        <v>5.01389889838361</v>
      </c>
      <c r="BD81" s="173">
        <f>IF(BC81&gt;$AI$8,1,0)</f>
        <v>0</v>
      </c>
      <c r="BE81" s="175">
        <f>IF($R81=BB$17,BC81,0)</f>
        <v>0</v>
      </c>
      <c r="BF81" s="173">
        <v>0</v>
      </c>
      <c r="BG81" s="175">
        <f>100*BF81/$AI81</f>
        <v>0</v>
      </c>
      <c r="BH81" s="173">
        <f>IF(BG81&gt;$AI$8,1,0)</f>
        <v>0</v>
      </c>
      <c r="BI81" s="175">
        <f>IF($R81=BF$17,BG81,0)</f>
        <v>0</v>
      </c>
      <c r="BJ81" s="173">
        <v>0</v>
      </c>
      <c r="BK81" s="175">
        <f>100*BJ81/$AI81</f>
        <v>0</v>
      </c>
      <c r="BL81" s="173">
        <f>IF(BK81&gt;$AI$8,1,0)</f>
        <v>0</v>
      </c>
      <c r="BM81" s="175">
        <f>IF($R81=BJ$17,BK81,0)</f>
        <v>0</v>
      </c>
      <c r="BN81" s="173">
        <v>0</v>
      </c>
      <c r="BO81" s="175">
        <f>100*BN81/$AI81</f>
        <v>0</v>
      </c>
      <c r="BP81" s="173">
        <f>IF(BO81&gt;$AI$8,1,0)</f>
        <v>0</v>
      </c>
      <c r="BQ81" s="175">
        <f>IF($R81=BN$17,BO81,0)</f>
        <v>0</v>
      </c>
      <c r="BR81" s="173">
        <v>0</v>
      </c>
      <c r="BS81" s="175">
        <f>100*BR81/$AI81</f>
        <v>0</v>
      </c>
      <c r="BT81" s="173">
        <f>IF(BS81&gt;$AI$8,1,0)</f>
        <v>0</v>
      </c>
      <c r="BU81" s="175">
        <f>IF($R81=BR$17,BS81,0)</f>
        <v>0</v>
      </c>
      <c r="BV81" s="173">
        <v>0</v>
      </c>
      <c r="BW81" s="175">
        <f>100*BV81/$AI81</f>
        <v>0</v>
      </c>
      <c r="BX81" s="173">
        <f>IF(BW81&gt;$AI$8,1,0)</f>
        <v>0</v>
      </c>
      <c r="BY81" s="175">
        <f>IF($R81=BV$17,BW81,0)</f>
        <v>0</v>
      </c>
      <c r="BZ81" s="173">
        <v>0</v>
      </c>
      <c r="CA81" s="175">
        <f>100*BZ81/$AI81</f>
        <v>0</v>
      </c>
      <c r="CB81" s="173">
        <f>IF(CA81&gt;$AI$8,1,0)</f>
        <v>0</v>
      </c>
      <c r="CC81" s="175">
        <f>IF($R81=BZ$17,CA81,0)</f>
        <v>0</v>
      </c>
      <c r="CD81" s="173">
        <v>0</v>
      </c>
      <c r="CE81" s="175">
        <f>100*CD81/$AI81</f>
        <v>0</v>
      </c>
      <c r="CF81" s="173">
        <f>IF(CE81&gt;$AI$8,1,0)</f>
        <v>0</v>
      </c>
      <c r="CG81" s="175">
        <f>IF($R81=CD$17,CE81,0)</f>
        <v>0</v>
      </c>
      <c r="CH81" s="173">
        <v>0</v>
      </c>
      <c r="CI81" s="175">
        <f>100*CH81/$AI81</f>
        <v>0</v>
      </c>
      <c r="CJ81" s="173">
        <f>IF(CI81&gt;$AI$8,1,0)</f>
        <v>0</v>
      </c>
      <c r="CK81" s="175">
        <f>IF($R81=CH$17,CI81,0)</f>
        <v>0</v>
      </c>
      <c r="CL81" s="173">
        <v>0</v>
      </c>
      <c r="CM81" s="173">
        <v>0</v>
      </c>
      <c r="CN81" s="176"/>
    </row>
    <row r="82" ht="15.75" customHeight="1">
      <c r="A82" t="s" s="179">
        <v>3320</v>
      </c>
      <c r="B82" t="s" s="180">
        <v>197</v>
      </c>
      <c r="C82" t="s" s="180">
        <v>3321</v>
      </c>
      <c r="D82" t="s" s="181">
        <v>200</v>
      </c>
      <c r="E82" t="s" s="188">
        <v>79</v>
      </c>
      <c r="F82" t="s" s="146">
        <v>46</v>
      </c>
      <c r="G82" t="s" s="146">
        <v>761</v>
      </c>
      <c r="H82" t="s" s="146">
        <v>762</v>
      </c>
      <c r="I82" t="s" s="146">
        <v>49</v>
      </c>
      <c r="J82" t="s" s="146">
        <v>56</v>
      </c>
      <c r="K82" t="s" s="183">
        <f>_xlfn.IFS(Q82=0,O82,T82=1,R82,U82=1,AA82,V82=1,AD82)</f>
        <v>27</v>
      </c>
      <c r="L82" s="189">
        <f>_xlfn.IFS(Q82=0,P82,T82=1,S82,U82=1,AB82,V82=1,AE82)</f>
        <v>35.7023287351938</v>
      </c>
      <c r="M82" t="s" s="146">
        <f>IF(O82="Lab","over","under")</f>
        <v>3307</v>
      </c>
      <c r="N82" s="138"/>
      <c r="O82" t="s" s="184">
        <v>27</v>
      </c>
      <c r="P82" s="147">
        <f>AM82</f>
        <v>35.7023287351938</v>
      </c>
      <c r="Q82" s="145">
        <f>T82+U82+V82</f>
        <v>0</v>
      </c>
      <c r="R82" t="s" s="185">
        <v>28</v>
      </c>
      <c r="S82" s="147">
        <f>AS82</f>
        <v>25.7093212976501</v>
      </c>
      <c r="T82" s="138"/>
      <c r="U82" s="138"/>
      <c r="V82" s="138"/>
      <c r="W82" s="138"/>
      <c r="X82" t="s" s="146">
        <f>IF($A82=Y82,"ok","bad")</f>
        <v>2430</v>
      </c>
      <c r="Y82" t="s" s="146">
        <v>3320</v>
      </c>
      <c r="Z82" t="s" s="146">
        <v>3321</v>
      </c>
      <c r="AA82" t="s" s="186">
        <v>29</v>
      </c>
      <c r="AB82" s="141">
        <f>100*AC82</f>
        <v>17.3839341</v>
      </c>
      <c r="AC82" s="190">
        <v>0.173839341</v>
      </c>
      <c r="AD82" t="s" s="187">
        <v>2365</v>
      </c>
      <c r="AE82" s="141">
        <v>16.7079864</v>
      </c>
      <c r="AF82" s="190">
        <v>0.167079864</v>
      </c>
      <c r="AG82" s="138"/>
      <c r="AH82" s="145">
        <v>74139</v>
      </c>
      <c r="AI82" s="145">
        <v>47193</v>
      </c>
      <c r="AJ82" s="145">
        <v>167</v>
      </c>
      <c r="AK82" s="145">
        <v>4716</v>
      </c>
      <c r="AL82" s="145">
        <v>16849</v>
      </c>
      <c r="AM82" s="148">
        <f>100*AL82/$AI82</f>
        <v>35.7023287351938</v>
      </c>
      <c r="AN82" s="145">
        <f>IF(AM82&gt;$AI$8,1,0)</f>
        <v>0</v>
      </c>
      <c r="AO82" s="148">
        <f>IF($R82=AL$17,AM82,0)</f>
        <v>0</v>
      </c>
      <c r="AP82" s="145">
        <v>12133</v>
      </c>
      <c r="AQ82" s="148">
        <f>100*AP82/$AI82</f>
        <v>25.7093212976501</v>
      </c>
      <c r="AR82" s="145">
        <f>IF(AQ82&gt;$AI$8,1,0)</f>
        <v>0</v>
      </c>
      <c r="AS82" s="148">
        <f>IF($R82=AP$17,AQ82,0)</f>
        <v>25.7093212976501</v>
      </c>
      <c r="AT82" s="145">
        <v>8204</v>
      </c>
      <c r="AU82" s="148">
        <f>100*AT82/$AI82</f>
        <v>17.3839340580171</v>
      </c>
      <c r="AV82" s="145">
        <f>IF(AU82&gt;$AI$8,1,0)</f>
        <v>0</v>
      </c>
      <c r="AW82" s="148">
        <f>IF($R82=AT$17,AU82,0)</f>
        <v>0</v>
      </c>
      <c r="AX82" s="145">
        <v>7885</v>
      </c>
      <c r="AY82" s="148">
        <f>100*AX82/$AI82</f>
        <v>16.7079863539084</v>
      </c>
      <c r="AZ82" s="145">
        <f>IF(AY82&gt;$AI$8,1,0)</f>
        <v>0</v>
      </c>
      <c r="BA82" s="148">
        <f>IF($R82=AX$17,AY82,0)</f>
        <v>0</v>
      </c>
      <c r="BB82" s="145">
        <v>1844</v>
      </c>
      <c r="BC82" s="148">
        <f>100*BB82/$AI82</f>
        <v>3.90735914224567</v>
      </c>
      <c r="BD82" s="145">
        <f>IF(BC82&gt;$AI$8,1,0)</f>
        <v>0</v>
      </c>
      <c r="BE82" s="148">
        <f>IF($R82=BB$17,BC82,0)</f>
        <v>0</v>
      </c>
      <c r="BF82" s="145">
        <v>0</v>
      </c>
      <c r="BG82" s="148">
        <f>100*BF82/$AI82</f>
        <v>0</v>
      </c>
      <c r="BH82" s="145">
        <f>IF(BG82&gt;$AI$8,1,0)</f>
        <v>0</v>
      </c>
      <c r="BI82" s="148">
        <f>IF($R82=BF$17,BG82,0)</f>
        <v>0</v>
      </c>
      <c r="BJ82" s="145">
        <v>0</v>
      </c>
      <c r="BK82" s="148">
        <f>100*BJ82/$AI82</f>
        <v>0</v>
      </c>
      <c r="BL82" s="145">
        <f>IF(BK82&gt;$AI$8,1,0)</f>
        <v>0</v>
      </c>
      <c r="BM82" s="148">
        <f>IF($R82=BJ$17,BK82,0)</f>
        <v>0</v>
      </c>
      <c r="BN82" s="145">
        <v>0</v>
      </c>
      <c r="BO82" s="148">
        <f>100*BN82/$AI82</f>
        <v>0</v>
      </c>
      <c r="BP82" s="145">
        <f>IF(BO82&gt;$AI$8,1,0)</f>
        <v>0</v>
      </c>
      <c r="BQ82" s="148">
        <f>IF($R82=BN$17,BO82,0)</f>
        <v>0</v>
      </c>
      <c r="BR82" s="145">
        <v>0</v>
      </c>
      <c r="BS82" s="148">
        <f>100*BR82/$AI82</f>
        <v>0</v>
      </c>
      <c r="BT82" s="145">
        <f>IF(BS82&gt;$AI$8,1,0)</f>
        <v>0</v>
      </c>
      <c r="BU82" s="148">
        <f>IF($R82=BR$17,BS82,0)</f>
        <v>0</v>
      </c>
      <c r="BV82" s="145">
        <v>0</v>
      </c>
      <c r="BW82" s="148">
        <f>100*BV82/$AI82</f>
        <v>0</v>
      </c>
      <c r="BX82" s="145">
        <f>IF(BW82&gt;$AI$8,1,0)</f>
        <v>0</v>
      </c>
      <c r="BY82" s="148">
        <f>IF($R82=BV$17,BW82,0)</f>
        <v>0</v>
      </c>
      <c r="BZ82" s="145">
        <v>0</v>
      </c>
      <c r="CA82" s="148">
        <f>100*BZ82/$AI82</f>
        <v>0</v>
      </c>
      <c r="CB82" s="145">
        <f>IF(CA82&gt;$AI$8,1,0)</f>
        <v>0</v>
      </c>
      <c r="CC82" s="148">
        <f>IF($R82=BZ$17,CA82,0)</f>
        <v>0</v>
      </c>
      <c r="CD82" s="145">
        <v>0</v>
      </c>
      <c r="CE82" s="148">
        <f>100*CD82/$AI82</f>
        <v>0</v>
      </c>
      <c r="CF82" s="145">
        <f>IF(CE82&gt;$AI$8,1,0)</f>
        <v>0</v>
      </c>
      <c r="CG82" s="148">
        <f>IF($R82=CD$17,CE82,0)</f>
        <v>0</v>
      </c>
      <c r="CH82" s="145">
        <v>0</v>
      </c>
      <c r="CI82" s="148">
        <f>100*CH82/$AI82</f>
        <v>0</v>
      </c>
      <c r="CJ82" s="145">
        <f>IF(CI82&gt;$AI$8,1,0)</f>
        <v>0</v>
      </c>
      <c r="CK82" s="148">
        <f>IF($R82=CH$17,CI82,0)</f>
        <v>0</v>
      </c>
      <c r="CL82" s="145">
        <v>0</v>
      </c>
      <c r="CM82" s="145">
        <v>0</v>
      </c>
      <c r="CN82" s="149"/>
    </row>
    <row r="83" ht="15.75" customHeight="1">
      <c r="A83" t="s" s="179">
        <v>3433</v>
      </c>
      <c r="B83" t="s" s="180">
        <v>101</v>
      </c>
      <c r="C83" t="s" s="180">
        <v>979</v>
      </c>
      <c r="D83" t="s" s="181">
        <v>104</v>
      </c>
      <c r="E83" t="s" s="182">
        <v>79</v>
      </c>
      <c r="F83" t="s" s="130">
        <v>46</v>
      </c>
      <c r="G83" t="s" s="130">
        <v>596</v>
      </c>
      <c r="H83" t="s" s="130">
        <v>980</v>
      </c>
      <c r="I83" t="s" s="130">
        <v>49</v>
      </c>
      <c r="J83" t="s" s="130">
        <v>56</v>
      </c>
      <c r="K83" t="s" s="183">
        <f>_xlfn.IFS(Q83=0,O83,T83=1,R83,U83=1,AA83,V83=1,AD83)</f>
        <v>27</v>
      </c>
      <c r="L83" s="189">
        <f>_xlfn.IFS(Q83=0,P83,T83=1,S83,U83=1,AB83,V83=1,AE83)</f>
        <v>35.6345721323766</v>
      </c>
      <c r="M83" t="s" s="130">
        <f>IF(O83="Lab","over","under")</f>
        <v>3307</v>
      </c>
      <c r="N83" s="169"/>
      <c r="O83" t="s" s="184">
        <v>27</v>
      </c>
      <c r="P83" s="131">
        <f>AM83</f>
        <v>35.6345721323766</v>
      </c>
      <c r="Q83" s="173">
        <f>T83+U83+V83</f>
        <v>0</v>
      </c>
      <c r="R83" t="s" s="185">
        <v>28</v>
      </c>
      <c r="S83" s="131">
        <f>AS83</f>
        <v>28.0689729035022</v>
      </c>
      <c r="T83" s="169"/>
      <c r="U83" s="169"/>
      <c r="V83" s="169"/>
      <c r="W83" s="169"/>
      <c r="X83" t="s" s="130">
        <f>IF($A83=Y83,"ok","bad")</f>
        <v>2430</v>
      </c>
      <c r="Y83" t="s" s="130">
        <v>3433</v>
      </c>
      <c r="Z83" t="s" s="130">
        <v>979</v>
      </c>
      <c r="AA83" t="s" s="186">
        <v>2365</v>
      </c>
      <c r="AB83" s="125">
        <f>100*AC83</f>
        <v>21.2402271</v>
      </c>
      <c r="AC83" s="191">
        <v>0.212402271</v>
      </c>
      <c r="AD83" t="s" s="187">
        <v>29</v>
      </c>
      <c r="AE83" s="125">
        <v>10.7122202</v>
      </c>
      <c r="AF83" s="191">
        <v>0.107122202</v>
      </c>
      <c r="AG83" s="169"/>
      <c r="AH83" s="173">
        <v>75836</v>
      </c>
      <c r="AI83" s="173">
        <v>46685</v>
      </c>
      <c r="AJ83" s="173">
        <v>177</v>
      </c>
      <c r="AK83" s="173">
        <v>3532</v>
      </c>
      <c r="AL83" s="173">
        <v>16636</v>
      </c>
      <c r="AM83" s="175">
        <f>100*AL83/$AI83</f>
        <v>35.6345721323766</v>
      </c>
      <c r="AN83" s="173">
        <f>IF(AM83&gt;$AI$8,1,0)</f>
        <v>0</v>
      </c>
      <c r="AO83" s="175">
        <f>IF($R83=AL$17,AM83,0)</f>
        <v>0</v>
      </c>
      <c r="AP83" s="173">
        <v>13104</v>
      </c>
      <c r="AQ83" s="175">
        <f>100*AP83/$AI83</f>
        <v>28.0689729035022</v>
      </c>
      <c r="AR83" s="173">
        <f>IF(AQ83&gt;$AI$8,1,0)</f>
        <v>0</v>
      </c>
      <c r="AS83" s="175">
        <f>IF($R83=AP$17,AQ83,0)</f>
        <v>28.0689729035022</v>
      </c>
      <c r="AT83" s="173">
        <v>5001</v>
      </c>
      <c r="AU83" s="175">
        <f>100*AT83/$AI83</f>
        <v>10.7122201992075</v>
      </c>
      <c r="AV83" s="173">
        <f>IF(AU83&gt;$AI$8,1,0)</f>
        <v>0</v>
      </c>
      <c r="AW83" s="175">
        <f>IF($R83=AT$17,AU83,0)</f>
        <v>0</v>
      </c>
      <c r="AX83" s="173">
        <v>9916</v>
      </c>
      <c r="AY83" s="175">
        <f>100*AX83/$AI83</f>
        <v>21.2402270536575</v>
      </c>
      <c r="AZ83" s="173">
        <f>IF(AY83&gt;$AI$8,1,0)</f>
        <v>0</v>
      </c>
      <c r="BA83" s="175">
        <f>IF($R83=AX$17,AY83,0)</f>
        <v>0</v>
      </c>
      <c r="BB83" s="173">
        <v>1832</v>
      </c>
      <c r="BC83" s="175">
        <f>100*BB83/$AI83</f>
        <v>3.92417264646032</v>
      </c>
      <c r="BD83" s="173">
        <f>IF(BC83&gt;$AI$8,1,0)</f>
        <v>0</v>
      </c>
      <c r="BE83" s="175">
        <f>IF($R83=BB$17,BC83,0)</f>
        <v>0</v>
      </c>
      <c r="BF83" s="173">
        <v>0</v>
      </c>
      <c r="BG83" s="175">
        <f>100*BF83/$AI83</f>
        <v>0</v>
      </c>
      <c r="BH83" s="173">
        <f>IF(BG83&gt;$AI$8,1,0)</f>
        <v>0</v>
      </c>
      <c r="BI83" s="175">
        <f>IF($R83=BF$17,BG83,0)</f>
        <v>0</v>
      </c>
      <c r="BJ83" s="173">
        <v>0</v>
      </c>
      <c r="BK83" s="175">
        <f>100*BJ83/$AI83</f>
        <v>0</v>
      </c>
      <c r="BL83" s="173">
        <f>IF(BK83&gt;$AI$8,1,0)</f>
        <v>0</v>
      </c>
      <c r="BM83" s="175">
        <f>IF($R83=BJ$17,BK83,0)</f>
        <v>0</v>
      </c>
      <c r="BN83" s="173">
        <v>0</v>
      </c>
      <c r="BO83" s="175">
        <f>100*BN83/$AI83</f>
        <v>0</v>
      </c>
      <c r="BP83" s="173">
        <f>IF(BO83&gt;$AI$8,1,0)</f>
        <v>0</v>
      </c>
      <c r="BQ83" s="175">
        <f>IF($R83=BN$17,BO83,0)</f>
        <v>0</v>
      </c>
      <c r="BR83" s="173">
        <v>0</v>
      </c>
      <c r="BS83" s="175">
        <f>100*BR83/$AI83</f>
        <v>0</v>
      </c>
      <c r="BT83" s="173">
        <f>IF(BS83&gt;$AI$8,1,0)</f>
        <v>0</v>
      </c>
      <c r="BU83" s="175">
        <f>IF($R83=BR$17,BS83,0)</f>
        <v>0</v>
      </c>
      <c r="BV83" s="173">
        <v>0</v>
      </c>
      <c r="BW83" s="175">
        <f>100*BV83/$AI83</f>
        <v>0</v>
      </c>
      <c r="BX83" s="173">
        <f>IF(BW83&gt;$AI$8,1,0)</f>
        <v>0</v>
      </c>
      <c r="BY83" s="175">
        <f>IF($R83=BV$17,BW83,0)</f>
        <v>0</v>
      </c>
      <c r="BZ83" s="173">
        <v>0</v>
      </c>
      <c r="CA83" s="175">
        <f>100*BZ83/$AI83</f>
        <v>0</v>
      </c>
      <c r="CB83" s="173">
        <f>IF(CA83&gt;$AI$8,1,0)</f>
        <v>0</v>
      </c>
      <c r="CC83" s="175">
        <f>IF($R83=BZ$17,CA83,0)</f>
        <v>0</v>
      </c>
      <c r="CD83" s="173">
        <v>0</v>
      </c>
      <c r="CE83" s="175">
        <f>100*CD83/$AI83</f>
        <v>0</v>
      </c>
      <c r="CF83" s="173">
        <f>IF(CE83&gt;$AI$8,1,0)</f>
        <v>0</v>
      </c>
      <c r="CG83" s="175">
        <f>IF($R83=CD$17,CE83,0)</f>
        <v>0</v>
      </c>
      <c r="CH83" s="173">
        <v>0</v>
      </c>
      <c r="CI83" s="175">
        <f>100*CH83/$AI83</f>
        <v>0</v>
      </c>
      <c r="CJ83" s="173">
        <f>IF(CI83&gt;$AI$8,1,0)</f>
        <v>0</v>
      </c>
      <c r="CK83" s="175">
        <f>IF($R83=CH$17,CI83,0)</f>
        <v>0</v>
      </c>
      <c r="CL83" s="173">
        <v>0</v>
      </c>
      <c r="CM83" s="173">
        <v>0</v>
      </c>
      <c r="CN83" s="176"/>
    </row>
    <row r="84" ht="15.75" customHeight="1">
      <c r="A84" t="s" s="179">
        <v>3312</v>
      </c>
      <c r="B84" t="s" s="180">
        <v>101</v>
      </c>
      <c r="C84" t="s" s="180">
        <v>3313</v>
      </c>
      <c r="D84" t="s" s="181">
        <v>104</v>
      </c>
      <c r="E84" t="s" s="188">
        <v>79</v>
      </c>
      <c r="F84" t="s" s="146">
        <v>46</v>
      </c>
      <c r="G84" t="s" s="146">
        <v>379</v>
      </c>
      <c r="H84" t="s" s="146">
        <v>380</v>
      </c>
      <c r="I84" t="s" s="146">
        <v>49</v>
      </c>
      <c r="J84" t="s" s="146">
        <v>56</v>
      </c>
      <c r="K84" t="s" s="183">
        <f>_xlfn.IFS(Q84=0,O84,T84=1,R84,U84=1,AA84,V84=1,AD84)</f>
        <v>27</v>
      </c>
      <c r="L84" s="189">
        <f>_xlfn.IFS(Q84=0,P84,T84=1,S84,U84=1,AB84,V84=1,AE84)</f>
        <v>35.6325446139041</v>
      </c>
      <c r="M84" t="s" s="146">
        <f>IF(O84="Lab","over","under")</f>
        <v>3307</v>
      </c>
      <c r="N84" s="138"/>
      <c r="O84" t="s" s="184">
        <v>27</v>
      </c>
      <c r="P84" s="147">
        <f>AM84</f>
        <v>35.6325446139041</v>
      </c>
      <c r="Q84" s="145">
        <f>T84+U84+V84</f>
        <v>0</v>
      </c>
      <c r="R84" t="s" s="185">
        <v>29</v>
      </c>
      <c r="S84" s="147">
        <f>AW84</f>
        <v>24.3185003870374</v>
      </c>
      <c r="T84" s="138"/>
      <c r="U84" s="138"/>
      <c r="V84" s="138"/>
      <c r="W84" s="138"/>
      <c r="X84" t="s" s="146">
        <f>IF($A84=Y84,"ok","bad")</f>
        <v>2430</v>
      </c>
      <c r="Y84" t="s" s="146">
        <v>3312</v>
      </c>
      <c r="Z84" t="s" s="146">
        <v>3313</v>
      </c>
      <c r="AA84" t="s" s="186">
        <v>2365</v>
      </c>
      <c r="AB84" s="141">
        <f>100*AC84</f>
        <v>18.4459926</v>
      </c>
      <c r="AC84" s="190">
        <v>0.184459926</v>
      </c>
      <c r="AD84" t="s" s="187">
        <v>28</v>
      </c>
      <c r="AE84" s="141">
        <v>17.9941003</v>
      </c>
      <c r="AF84" s="190">
        <v>0.179941003</v>
      </c>
      <c r="AG84" s="138"/>
      <c r="AH84" s="145">
        <v>76407</v>
      </c>
      <c r="AI84" s="145">
        <v>47799</v>
      </c>
      <c r="AJ84" s="145">
        <v>147</v>
      </c>
      <c r="AK84" s="145">
        <v>5408</v>
      </c>
      <c r="AL84" s="145">
        <v>17032</v>
      </c>
      <c r="AM84" s="148">
        <f>100*AL84/$AI84</f>
        <v>35.6325446139041</v>
      </c>
      <c r="AN84" s="145">
        <f>IF(AM84&gt;$AI$8,1,0)</f>
        <v>0</v>
      </c>
      <c r="AO84" s="148">
        <f>IF($R84=AL$17,AM84,0)</f>
        <v>0</v>
      </c>
      <c r="AP84" s="145">
        <v>8601</v>
      </c>
      <c r="AQ84" s="148">
        <f>100*AP84/$AI84</f>
        <v>17.9941002949853</v>
      </c>
      <c r="AR84" s="145">
        <f>IF(AQ84&gt;$AI$8,1,0)</f>
        <v>0</v>
      </c>
      <c r="AS84" s="148">
        <f>IF($R84=AP$17,AQ84,0)</f>
        <v>0</v>
      </c>
      <c r="AT84" s="145">
        <v>11624</v>
      </c>
      <c r="AU84" s="148">
        <f>100*AT84/$AI84</f>
        <v>24.3185003870374</v>
      </c>
      <c r="AV84" s="145">
        <f>IF(AU84&gt;$AI$8,1,0)</f>
        <v>0</v>
      </c>
      <c r="AW84" s="148">
        <f>IF($R84=AT$17,AU84,0)</f>
        <v>24.3185003870374</v>
      </c>
      <c r="AX84" s="145">
        <v>8817</v>
      </c>
      <c r="AY84" s="148">
        <f>100*AX84/$AI84</f>
        <v>18.4459925939873</v>
      </c>
      <c r="AZ84" s="145">
        <f>IF(AY84&gt;$AI$8,1,0)</f>
        <v>0</v>
      </c>
      <c r="BA84" s="148">
        <f>IF($R84=AX$17,AY84,0)</f>
        <v>0</v>
      </c>
      <c r="BB84" s="145">
        <v>1514</v>
      </c>
      <c r="BC84" s="148">
        <f>100*BB84/$AI84</f>
        <v>3.16743028096822</v>
      </c>
      <c r="BD84" s="145">
        <f>IF(BC84&gt;$AI$8,1,0)</f>
        <v>0</v>
      </c>
      <c r="BE84" s="148">
        <f>IF($R84=BB$17,BC84,0)</f>
        <v>0</v>
      </c>
      <c r="BF84" s="145">
        <v>0</v>
      </c>
      <c r="BG84" s="148">
        <f>100*BF84/$AI84</f>
        <v>0</v>
      </c>
      <c r="BH84" s="145">
        <f>IF(BG84&gt;$AI$8,1,0)</f>
        <v>0</v>
      </c>
      <c r="BI84" s="148">
        <f>IF($R84=BF$17,BG84,0)</f>
        <v>0</v>
      </c>
      <c r="BJ84" s="145">
        <v>0</v>
      </c>
      <c r="BK84" s="148">
        <f>100*BJ84/$AI84</f>
        <v>0</v>
      </c>
      <c r="BL84" s="145">
        <f>IF(BK84&gt;$AI$8,1,0)</f>
        <v>0</v>
      </c>
      <c r="BM84" s="148">
        <f>IF($R84=BJ$17,BK84,0)</f>
        <v>0</v>
      </c>
      <c r="BN84" s="145">
        <v>0</v>
      </c>
      <c r="BO84" s="148">
        <f>100*BN84/$AI84</f>
        <v>0</v>
      </c>
      <c r="BP84" s="145">
        <f>IF(BO84&gt;$AI$8,1,0)</f>
        <v>0</v>
      </c>
      <c r="BQ84" s="148">
        <f>IF($R84=BN$17,BO84,0)</f>
        <v>0</v>
      </c>
      <c r="BR84" s="145">
        <v>0</v>
      </c>
      <c r="BS84" s="148">
        <f>100*BR84/$AI84</f>
        <v>0</v>
      </c>
      <c r="BT84" s="145">
        <f>IF(BS84&gt;$AI$8,1,0)</f>
        <v>0</v>
      </c>
      <c r="BU84" s="148">
        <f>IF($R84=BR$17,BS84,0)</f>
        <v>0</v>
      </c>
      <c r="BV84" s="145">
        <v>0</v>
      </c>
      <c r="BW84" s="148">
        <f>100*BV84/$AI84</f>
        <v>0</v>
      </c>
      <c r="BX84" s="145">
        <f>IF(BW84&gt;$AI$8,1,0)</f>
        <v>0</v>
      </c>
      <c r="BY84" s="148">
        <f>IF($R84=BV$17,BW84,0)</f>
        <v>0</v>
      </c>
      <c r="BZ84" s="145">
        <v>0</v>
      </c>
      <c r="CA84" s="148">
        <f>100*BZ84/$AI84</f>
        <v>0</v>
      </c>
      <c r="CB84" s="145">
        <f>IF(CA84&gt;$AI$8,1,0)</f>
        <v>0</v>
      </c>
      <c r="CC84" s="148">
        <f>IF($R84=BZ$17,CA84,0)</f>
        <v>0</v>
      </c>
      <c r="CD84" s="145">
        <v>0</v>
      </c>
      <c r="CE84" s="148">
        <f>100*CD84/$AI84</f>
        <v>0</v>
      </c>
      <c r="CF84" s="145">
        <f>IF(CE84&gt;$AI$8,1,0)</f>
        <v>0</v>
      </c>
      <c r="CG84" s="148">
        <f>IF($R84=CD$17,CE84,0)</f>
        <v>0</v>
      </c>
      <c r="CH84" s="145">
        <v>0</v>
      </c>
      <c r="CI84" s="148">
        <f>100*CH84/$AI84</f>
        <v>0</v>
      </c>
      <c r="CJ84" s="145">
        <f>IF(CI84&gt;$AI$8,1,0)</f>
        <v>0</v>
      </c>
      <c r="CK84" s="148">
        <f>IF($R84=CH$17,CI84,0)</f>
        <v>0</v>
      </c>
      <c r="CL84" s="145">
        <v>0</v>
      </c>
      <c r="CM84" s="145">
        <v>0</v>
      </c>
      <c r="CN84" s="149"/>
    </row>
    <row r="85" ht="15.75" customHeight="1">
      <c r="A85" t="s" s="179">
        <v>3553</v>
      </c>
      <c r="B85" t="s" s="180">
        <v>160</v>
      </c>
      <c r="C85" t="s" s="180">
        <v>629</v>
      </c>
      <c r="D85" t="s" s="181">
        <v>162</v>
      </c>
      <c r="E85" t="s" s="182">
        <v>79</v>
      </c>
      <c r="F85" t="s" s="130">
        <v>80</v>
      </c>
      <c r="G85" t="s" s="130">
        <v>630</v>
      </c>
      <c r="H85" t="s" s="130">
        <v>631</v>
      </c>
      <c r="I85" t="s" s="130">
        <v>49</v>
      </c>
      <c r="J85" t="s" s="130">
        <v>56</v>
      </c>
      <c r="K85" t="s" s="183">
        <f>_xlfn.IFS(Q85=0,O85,T85=1,R85,U85=1,AA85,V85=1,AD85)</f>
        <v>27</v>
      </c>
      <c r="L85" s="189">
        <f>_xlfn.IFS(Q85=0,P85,T85=1,S85,U85=1,AB85,V85=1,AE85)</f>
        <v>35.622114116095</v>
      </c>
      <c r="M85" t="s" s="130">
        <f>IF(O85="Lab","over","under")</f>
        <v>3307</v>
      </c>
      <c r="N85" s="169"/>
      <c r="O85" t="s" s="184">
        <v>27</v>
      </c>
      <c r="P85" s="131">
        <f>AM85</f>
        <v>35.622114116095</v>
      </c>
      <c r="Q85" s="173">
        <f>T85+U85+V85</f>
        <v>0</v>
      </c>
      <c r="R85" t="s" s="185">
        <v>28</v>
      </c>
      <c r="S85" s="131">
        <f>AS85</f>
        <v>25.8162928759894</v>
      </c>
      <c r="T85" s="169"/>
      <c r="U85" s="169"/>
      <c r="V85" s="169"/>
      <c r="W85" s="169"/>
      <c r="X85" t="s" s="130">
        <f>IF($A85=Y85,"ok","bad")</f>
        <v>2430</v>
      </c>
      <c r="Y85" t="s" s="130">
        <v>3553</v>
      </c>
      <c r="Z85" t="s" s="130">
        <v>629</v>
      </c>
      <c r="AA85" t="s" s="186">
        <v>217</v>
      </c>
      <c r="AB85" s="125">
        <f>100*AC85</f>
        <v>25.6534466</v>
      </c>
      <c r="AC85" s="191">
        <v>0.256534466</v>
      </c>
      <c r="AD85" t="s" s="187">
        <v>2365</v>
      </c>
      <c r="AE85" s="125">
        <v>7.5300956</v>
      </c>
      <c r="AF85" s="191">
        <v>0.075300956</v>
      </c>
      <c r="AG85" s="169"/>
      <c r="AH85" s="173">
        <v>74010</v>
      </c>
      <c r="AI85" s="173">
        <v>48512</v>
      </c>
      <c r="AJ85" s="173">
        <v>135</v>
      </c>
      <c r="AK85" s="173">
        <v>4757</v>
      </c>
      <c r="AL85" s="173">
        <v>17281</v>
      </c>
      <c r="AM85" s="175">
        <f>100*AL85/$AI85</f>
        <v>35.622114116095</v>
      </c>
      <c r="AN85" s="173">
        <f>IF(AM85&gt;$AI$8,1,0)</f>
        <v>0</v>
      </c>
      <c r="AO85" s="175">
        <f>IF($R85=AL$17,AM85,0)</f>
        <v>0</v>
      </c>
      <c r="AP85" s="173">
        <v>12524</v>
      </c>
      <c r="AQ85" s="175">
        <f>100*AP85/$AI85</f>
        <v>25.8162928759894</v>
      </c>
      <c r="AR85" s="173">
        <f>IF(AQ85&gt;$AI$8,1,0)</f>
        <v>0</v>
      </c>
      <c r="AS85" s="175">
        <f>IF($R85=AP$17,AQ85,0)</f>
        <v>25.8162928759894</v>
      </c>
      <c r="AT85" s="173">
        <v>1275</v>
      </c>
      <c r="AU85" s="175">
        <f>100*AT85/$AI85</f>
        <v>2.62821569920844</v>
      </c>
      <c r="AV85" s="173">
        <f>IF(AU85&gt;$AI$8,1,0)</f>
        <v>0</v>
      </c>
      <c r="AW85" s="175">
        <f>IF($R85=AT$17,AU85,0)</f>
        <v>0</v>
      </c>
      <c r="AX85" s="173">
        <v>3653</v>
      </c>
      <c r="AY85" s="175">
        <f>100*AX85/$AI85</f>
        <v>7.53009564643799</v>
      </c>
      <c r="AZ85" s="173">
        <f>IF(AY85&gt;$AI$8,1,0)</f>
        <v>0</v>
      </c>
      <c r="BA85" s="175">
        <f>IF($R85=AX$17,AY85,0)</f>
        <v>0</v>
      </c>
      <c r="BB85" s="173">
        <v>1334</v>
      </c>
      <c r="BC85" s="175">
        <f>100*BB85/$AI85</f>
        <v>2.74983509234828</v>
      </c>
      <c r="BD85" s="173">
        <f>IF(BC85&gt;$AI$8,1,0)</f>
        <v>0</v>
      </c>
      <c r="BE85" s="175">
        <f>IF($R85=BB$17,BC85,0)</f>
        <v>0</v>
      </c>
      <c r="BF85" s="173">
        <v>0</v>
      </c>
      <c r="BG85" s="175">
        <f>100*BF85/$AI85</f>
        <v>0</v>
      </c>
      <c r="BH85" s="173">
        <f>IF(BG85&gt;$AI$8,1,0)</f>
        <v>0</v>
      </c>
      <c r="BI85" s="175">
        <f>IF($R85=BF$17,BG85,0)</f>
        <v>0</v>
      </c>
      <c r="BJ85" s="173">
        <v>0</v>
      </c>
      <c r="BK85" s="175">
        <f>100*BJ85/$AI85</f>
        <v>0</v>
      </c>
      <c r="BL85" s="173">
        <f>IF(BK85&gt;$AI$8,1,0)</f>
        <v>0</v>
      </c>
      <c r="BM85" s="175">
        <f>IF($R85=BJ$17,BK85,0)</f>
        <v>0</v>
      </c>
      <c r="BN85" s="173">
        <v>0</v>
      </c>
      <c r="BO85" s="175">
        <f>100*BN85/$AI85</f>
        <v>0</v>
      </c>
      <c r="BP85" s="173">
        <f>IF(BO85&gt;$AI$8,1,0)</f>
        <v>0</v>
      </c>
      <c r="BQ85" s="175">
        <f>IF($R85=BN$17,BO85,0)</f>
        <v>0</v>
      </c>
      <c r="BR85" s="173">
        <v>0</v>
      </c>
      <c r="BS85" s="175">
        <f>100*BR85/$AI85</f>
        <v>0</v>
      </c>
      <c r="BT85" s="173">
        <f>IF(BS85&gt;$AI$8,1,0)</f>
        <v>0</v>
      </c>
      <c r="BU85" s="175">
        <f>IF($R85=BR$17,BS85,0)</f>
        <v>0</v>
      </c>
      <c r="BV85" s="173">
        <v>0</v>
      </c>
      <c r="BW85" s="175">
        <f>100*BV85/$AI85</f>
        <v>0</v>
      </c>
      <c r="BX85" s="173">
        <f>IF(BW85&gt;$AI$8,1,0)</f>
        <v>0</v>
      </c>
      <c r="BY85" s="175">
        <f>IF($R85=BV$17,BW85,0)</f>
        <v>0</v>
      </c>
      <c r="BZ85" s="173">
        <v>0</v>
      </c>
      <c r="CA85" s="175">
        <f>100*BZ85/$AI85</f>
        <v>0</v>
      </c>
      <c r="CB85" s="173">
        <f>IF(CA85&gt;$AI$8,1,0)</f>
        <v>0</v>
      </c>
      <c r="CC85" s="175">
        <f>IF($R85=BZ$17,CA85,0)</f>
        <v>0</v>
      </c>
      <c r="CD85" s="173">
        <v>0</v>
      </c>
      <c r="CE85" s="175">
        <f>100*CD85/$AI85</f>
        <v>0</v>
      </c>
      <c r="CF85" s="173">
        <f>IF(CE85&gt;$AI$8,1,0)</f>
        <v>0</v>
      </c>
      <c r="CG85" s="175">
        <f>IF($R85=CD$17,CE85,0)</f>
        <v>0</v>
      </c>
      <c r="CH85" s="173">
        <v>0</v>
      </c>
      <c r="CI85" s="175">
        <f>100*CH85/$AI85</f>
        <v>0</v>
      </c>
      <c r="CJ85" s="173">
        <f>IF(CI85&gt;$AI$8,1,0)</f>
        <v>0</v>
      </c>
      <c r="CK85" s="175">
        <f>IF($R85=CH$17,CI85,0)</f>
        <v>0</v>
      </c>
      <c r="CL85" s="173">
        <v>0</v>
      </c>
      <c r="CM85" s="173">
        <v>0</v>
      </c>
      <c r="CN85" s="176"/>
    </row>
    <row r="86" ht="15.75" customHeight="1">
      <c r="A86" t="s" s="179">
        <v>3370</v>
      </c>
      <c r="B86" t="s" s="180">
        <v>58</v>
      </c>
      <c r="C86" t="s" s="180">
        <v>2216</v>
      </c>
      <c r="D86" t="s" s="181">
        <v>60</v>
      </c>
      <c r="E86" t="s" s="188">
        <v>60</v>
      </c>
      <c r="F86" t="s" s="146">
        <v>46</v>
      </c>
      <c r="G86" t="s" s="146">
        <v>124</v>
      </c>
      <c r="H86" t="s" s="146">
        <v>2217</v>
      </c>
      <c r="I86" t="s" s="146">
        <v>49</v>
      </c>
      <c r="J86" t="s" s="146">
        <v>56</v>
      </c>
      <c r="K86" t="s" s="183">
        <f>_xlfn.IFS(Q86=0,O86,T86=1,R86,U86=1,AA86,V86=1,AD86)</f>
        <v>27</v>
      </c>
      <c r="L86" s="189">
        <f>_xlfn.IFS(Q86=0,P86,T86=1,S86,U86=1,AB86,V86=1,AE86)</f>
        <v>35.597859389681</v>
      </c>
      <c r="M86" t="s" s="146">
        <f>IF(O86="Lab","over","under")</f>
        <v>3307</v>
      </c>
      <c r="N86" s="138"/>
      <c r="O86" t="s" s="184">
        <v>27</v>
      </c>
      <c r="P86" s="147">
        <f>AM86</f>
        <v>35.597859389681</v>
      </c>
      <c r="Q86" s="145">
        <f>T86+U86+V86</f>
        <v>0</v>
      </c>
      <c r="R86" t="s" s="185">
        <v>32</v>
      </c>
      <c r="S86" s="147">
        <f>BI86</f>
        <v>28.5693860043302</v>
      </c>
      <c r="T86" s="138"/>
      <c r="U86" s="138"/>
      <c r="V86" s="138"/>
      <c r="W86" s="138"/>
      <c r="X86" t="s" s="146">
        <f>IF($A86=Y86,"ok","bad")</f>
        <v>2430</v>
      </c>
      <c r="Y86" t="s" s="146">
        <v>3370</v>
      </c>
      <c r="Z86" t="s" s="146">
        <v>2216</v>
      </c>
      <c r="AA86" t="s" s="186">
        <v>28</v>
      </c>
      <c r="AB86" s="141">
        <f>100*AC86</f>
        <v>13.0663017</v>
      </c>
      <c r="AC86" s="190">
        <v>0.130663017</v>
      </c>
      <c r="AD86" t="s" s="187">
        <v>29</v>
      </c>
      <c r="AE86" s="141">
        <v>12.9539605</v>
      </c>
      <c r="AF86" s="190">
        <v>0.129539605</v>
      </c>
      <c r="AG86" s="138"/>
      <c r="AH86" s="145">
        <v>72994</v>
      </c>
      <c r="AI86" s="145">
        <v>48958</v>
      </c>
      <c r="AJ86" s="145">
        <v>161</v>
      </c>
      <c r="AK86" s="145">
        <v>3441</v>
      </c>
      <c r="AL86" s="145">
        <v>17428</v>
      </c>
      <c r="AM86" s="148">
        <f>100*AL86/$AI86</f>
        <v>35.597859389681</v>
      </c>
      <c r="AN86" s="145">
        <f>IF(AM86&gt;$AI$8,1,0)</f>
        <v>0</v>
      </c>
      <c r="AO86" s="148">
        <f>IF($R86=AL$17,AM86,0)</f>
        <v>0</v>
      </c>
      <c r="AP86" s="145">
        <v>6397</v>
      </c>
      <c r="AQ86" s="148">
        <f>100*AP86/$AI86</f>
        <v>13.0663017280118</v>
      </c>
      <c r="AR86" s="145">
        <f>IF(AQ86&gt;$AI$8,1,0)</f>
        <v>0</v>
      </c>
      <c r="AS86" s="148">
        <f>IF($R86=AP$17,AQ86,0)</f>
        <v>0</v>
      </c>
      <c r="AT86" s="145">
        <v>6342</v>
      </c>
      <c r="AU86" s="148">
        <f>100*AT86/$AI86</f>
        <v>12.9539605376037</v>
      </c>
      <c r="AV86" s="145">
        <f>IF(AU86&gt;$AI$8,1,0)</f>
        <v>0</v>
      </c>
      <c r="AW86" s="148">
        <f>IF($R86=AT$17,AU86,0)</f>
        <v>0</v>
      </c>
      <c r="AX86" s="145">
        <v>3497</v>
      </c>
      <c r="AY86" s="148">
        <f>100*AX86/$AI86</f>
        <v>7.14285714285714</v>
      </c>
      <c r="AZ86" s="145">
        <f>IF(AY86&gt;$AI$8,1,0)</f>
        <v>0</v>
      </c>
      <c r="BA86" s="148">
        <f>IF($R86=AX$17,AY86,0)</f>
        <v>0</v>
      </c>
      <c r="BB86" s="145">
        <v>1032</v>
      </c>
      <c r="BC86" s="148">
        <f>100*BB86/$AI86</f>
        <v>2.10792924547571</v>
      </c>
      <c r="BD86" s="145">
        <f>IF(BC86&gt;$AI$8,1,0)</f>
        <v>0</v>
      </c>
      <c r="BE86" s="148">
        <f>IF($R86=BB$17,BC86,0)</f>
        <v>0</v>
      </c>
      <c r="BF86" s="145">
        <v>13987</v>
      </c>
      <c r="BG86" s="148">
        <f>100*BF86/$AI86</f>
        <v>28.5693860043302</v>
      </c>
      <c r="BH86" s="145">
        <f>IF(BG86&gt;$AI$8,1,0)</f>
        <v>0</v>
      </c>
      <c r="BI86" s="148">
        <f>IF($R86=BF$17,BG86,0)</f>
        <v>28.5693860043302</v>
      </c>
      <c r="BJ86" s="145">
        <v>0</v>
      </c>
      <c r="BK86" s="148">
        <f>100*BJ86/$AI86</f>
        <v>0</v>
      </c>
      <c r="BL86" s="145">
        <f>IF(BK86&gt;$AI$8,1,0)</f>
        <v>0</v>
      </c>
      <c r="BM86" s="148">
        <f>IF($R86=BJ$17,BK86,0)</f>
        <v>0</v>
      </c>
      <c r="BN86" s="145">
        <v>0</v>
      </c>
      <c r="BO86" s="148">
        <f>100*BN86/$AI86</f>
        <v>0</v>
      </c>
      <c r="BP86" s="145">
        <f>IF(BO86&gt;$AI$8,1,0)</f>
        <v>0</v>
      </c>
      <c r="BQ86" s="148">
        <f>IF($R86=BN$17,BO86,0)</f>
        <v>0</v>
      </c>
      <c r="BR86" s="145">
        <v>0</v>
      </c>
      <c r="BS86" s="148">
        <f>100*BR86/$AI86</f>
        <v>0</v>
      </c>
      <c r="BT86" s="145">
        <f>IF(BS86&gt;$AI$8,1,0)</f>
        <v>0</v>
      </c>
      <c r="BU86" s="148">
        <f>IF($R86=BR$17,BS86,0)</f>
        <v>0</v>
      </c>
      <c r="BV86" s="145">
        <v>0</v>
      </c>
      <c r="BW86" s="148">
        <f>100*BV86/$AI86</f>
        <v>0</v>
      </c>
      <c r="BX86" s="145">
        <f>IF(BW86&gt;$AI$8,1,0)</f>
        <v>0</v>
      </c>
      <c r="BY86" s="148">
        <f>IF($R86=BV$17,BW86,0)</f>
        <v>0</v>
      </c>
      <c r="BZ86" s="145">
        <v>0</v>
      </c>
      <c r="CA86" s="148">
        <f>100*BZ86/$AI86</f>
        <v>0</v>
      </c>
      <c r="CB86" s="145">
        <f>IF(CA86&gt;$AI$8,1,0)</f>
        <v>0</v>
      </c>
      <c r="CC86" s="148">
        <f>IF($R86=BZ$17,CA86,0)</f>
        <v>0</v>
      </c>
      <c r="CD86" s="145">
        <v>0</v>
      </c>
      <c r="CE86" s="148">
        <f>100*CD86/$AI86</f>
        <v>0</v>
      </c>
      <c r="CF86" s="145">
        <f>IF(CE86&gt;$AI$8,1,0)</f>
        <v>0</v>
      </c>
      <c r="CG86" s="148">
        <f>IF($R86=CD$17,CE86,0)</f>
        <v>0</v>
      </c>
      <c r="CH86" s="145">
        <v>0</v>
      </c>
      <c r="CI86" s="148">
        <f>100*CH86/$AI86</f>
        <v>0</v>
      </c>
      <c r="CJ86" s="145">
        <f>IF(CI86&gt;$AI$8,1,0)</f>
        <v>0</v>
      </c>
      <c r="CK86" s="148">
        <f>IF($R86=CH$17,CI86,0)</f>
        <v>0</v>
      </c>
      <c r="CL86" s="145">
        <v>0</v>
      </c>
      <c r="CM86" s="145">
        <v>0</v>
      </c>
      <c r="CN86" s="149"/>
    </row>
    <row r="87" ht="15.75" customHeight="1">
      <c r="A87" t="s" s="179">
        <v>3411</v>
      </c>
      <c r="B87" t="s" s="180">
        <v>183</v>
      </c>
      <c r="C87" t="s" s="180">
        <v>3412</v>
      </c>
      <c r="D87" t="s" s="181">
        <v>186</v>
      </c>
      <c r="E87" t="s" s="182">
        <v>79</v>
      </c>
      <c r="F87" t="s" s="130">
        <v>46</v>
      </c>
      <c r="G87" t="s" s="130">
        <v>1817</v>
      </c>
      <c r="H87" t="s" s="130">
        <v>1818</v>
      </c>
      <c r="I87" t="s" s="130">
        <v>64</v>
      </c>
      <c r="J87" t="s" s="130">
        <v>56</v>
      </c>
      <c r="K87" t="s" s="183">
        <f>_xlfn.IFS(Q87=0,O87,T87=1,R87,U87=1,AA87,V87=1,AD87)</f>
        <v>27</v>
      </c>
      <c r="L87" s="189">
        <f>_xlfn.IFS(Q87=0,P87,T87=1,S87,U87=1,AB87,V87=1,AE87)</f>
        <v>35.5973963887765</v>
      </c>
      <c r="M87" t="s" s="130">
        <f>IF(O87="Lab","over","under")</f>
        <v>3307</v>
      </c>
      <c r="N87" s="169"/>
      <c r="O87" t="s" s="184">
        <v>27</v>
      </c>
      <c r="P87" s="131">
        <f>AM87</f>
        <v>35.5973963887765</v>
      </c>
      <c r="Q87" s="173">
        <f>T87+U87+V87</f>
        <v>0</v>
      </c>
      <c r="R87" t="s" s="185">
        <v>28</v>
      </c>
      <c r="S87" s="131">
        <f>AS87</f>
        <v>30.7983672268599</v>
      </c>
      <c r="T87" s="169"/>
      <c r="U87" s="169"/>
      <c r="V87" s="169"/>
      <c r="W87" s="169"/>
      <c r="X87" t="s" s="130">
        <f>IF($A87=Y87,"ok","bad")</f>
        <v>2430</v>
      </c>
      <c r="Y87" t="s" s="130">
        <v>3411</v>
      </c>
      <c r="Z87" t="s" s="130">
        <v>3412</v>
      </c>
      <c r="AA87" t="s" s="186">
        <v>2365</v>
      </c>
      <c r="AB87" s="125">
        <f>100*AC87</f>
        <v>14.0992167</v>
      </c>
      <c r="AC87" s="191">
        <v>0.140992167</v>
      </c>
      <c r="AD87" t="s" s="187">
        <v>29</v>
      </c>
      <c r="AE87" s="125">
        <v>11.1333799</v>
      </c>
      <c r="AF87" s="191">
        <v>0.111333799</v>
      </c>
      <c r="AG87" s="169"/>
      <c r="AH87" s="173">
        <v>79698</v>
      </c>
      <c r="AI87" s="173">
        <v>54386</v>
      </c>
      <c r="AJ87" s="173">
        <v>215</v>
      </c>
      <c r="AK87" s="173">
        <v>2610</v>
      </c>
      <c r="AL87" s="173">
        <v>19360</v>
      </c>
      <c r="AM87" s="175">
        <f>100*AL87/$AI87</f>
        <v>35.5973963887765</v>
      </c>
      <c r="AN87" s="173">
        <f>IF(AM87&gt;$AI$8,1,0)</f>
        <v>0</v>
      </c>
      <c r="AO87" s="175">
        <f>IF($R87=AL$17,AM87,0)</f>
        <v>0</v>
      </c>
      <c r="AP87" s="173">
        <v>16750</v>
      </c>
      <c r="AQ87" s="175">
        <f>100*AP87/$AI87</f>
        <v>30.7983672268599</v>
      </c>
      <c r="AR87" s="173">
        <f>IF(AQ87&gt;$AI$8,1,0)</f>
        <v>0</v>
      </c>
      <c r="AS87" s="175">
        <f>IF($R87=AP$17,AQ87,0)</f>
        <v>30.7983672268599</v>
      </c>
      <c r="AT87" s="173">
        <v>6055</v>
      </c>
      <c r="AU87" s="175">
        <f>100*AT87/$AI87</f>
        <v>11.1333799139484</v>
      </c>
      <c r="AV87" s="173">
        <f>IF(AU87&gt;$AI$8,1,0)</f>
        <v>0</v>
      </c>
      <c r="AW87" s="175">
        <f>IF($R87=AT$17,AU87,0)</f>
        <v>0</v>
      </c>
      <c r="AX87" s="173">
        <v>7668</v>
      </c>
      <c r="AY87" s="175">
        <f>100*AX87/$AI87</f>
        <v>14.0992167101828</v>
      </c>
      <c r="AZ87" s="173">
        <f>IF(AY87&gt;$AI$8,1,0)</f>
        <v>0</v>
      </c>
      <c r="BA87" s="175">
        <f>IF($R87=AX$17,AY87,0)</f>
        <v>0</v>
      </c>
      <c r="BB87" s="173">
        <v>2846</v>
      </c>
      <c r="BC87" s="175">
        <f>100*BB87/$AI87</f>
        <v>5.23296436582944</v>
      </c>
      <c r="BD87" s="173">
        <f>IF(BC87&gt;$AI$8,1,0)</f>
        <v>0</v>
      </c>
      <c r="BE87" s="175">
        <f>IF($R87=BB$17,BC87,0)</f>
        <v>0</v>
      </c>
      <c r="BF87" s="173">
        <v>0</v>
      </c>
      <c r="BG87" s="175">
        <f>100*BF87/$AI87</f>
        <v>0</v>
      </c>
      <c r="BH87" s="173">
        <f>IF(BG87&gt;$AI$8,1,0)</f>
        <v>0</v>
      </c>
      <c r="BI87" s="175">
        <f>IF($R87=BF$17,BG87,0)</f>
        <v>0</v>
      </c>
      <c r="BJ87" s="173">
        <v>0</v>
      </c>
      <c r="BK87" s="175">
        <f>100*BJ87/$AI87</f>
        <v>0</v>
      </c>
      <c r="BL87" s="173">
        <f>IF(BK87&gt;$AI$8,1,0)</f>
        <v>0</v>
      </c>
      <c r="BM87" s="175">
        <f>IF($R87=BJ$17,BK87,0)</f>
        <v>0</v>
      </c>
      <c r="BN87" s="173">
        <v>0</v>
      </c>
      <c r="BO87" s="175">
        <f>100*BN87/$AI87</f>
        <v>0</v>
      </c>
      <c r="BP87" s="173">
        <f>IF(BO87&gt;$AI$8,1,0)</f>
        <v>0</v>
      </c>
      <c r="BQ87" s="175">
        <f>IF($R87=BN$17,BO87,0)</f>
        <v>0</v>
      </c>
      <c r="BR87" s="173">
        <v>0</v>
      </c>
      <c r="BS87" s="175">
        <f>100*BR87/$AI87</f>
        <v>0</v>
      </c>
      <c r="BT87" s="173">
        <f>IF(BS87&gt;$AI$8,1,0)</f>
        <v>0</v>
      </c>
      <c r="BU87" s="175">
        <f>IF($R87=BR$17,BS87,0)</f>
        <v>0</v>
      </c>
      <c r="BV87" s="173">
        <v>0</v>
      </c>
      <c r="BW87" s="175">
        <f>100*BV87/$AI87</f>
        <v>0</v>
      </c>
      <c r="BX87" s="173">
        <f>IF(BW87&gt;$AI$8,1,0)</f>
        <v>0</v>
      </c>
      <c r="BY87" s="175">
        <f>IF($R87=BV$17,BW87,0)</f>
        <v>0</v>
      </c>
      <c r="BZ87" s="173">
        <v>0</v>
      </c>
      <c r="CA87" s="175">
        <f>100*BZ87/$AI87</f>
        <v>0</v>
      </c>
      <c r="CB87" s="173">
        <f>IF(CA87&gt;$AI$8,1,0)</f>
        <v>0</v>
      </c>
      <c r="CC87" s="175">
        <f>IF($R87=BZ$17,CA87,0)</f>
        <v>0</v>
      </c>
      <c r="CD87" s="173">
        <v>0</v>
      </c>
      <c r="CE87" s="175">
        <f>100*CD87/$AI87</f>
        <v>0</v>
      </c>
      <c r="CF87" s="173">
        <f>IF(CE87&gt;$AI$8,1,0)</f>
        <v>0</v>
      </c>
      <c r="CG87" s="175">
        <f>IF($R87=CD$17,CE87,0)</f>
        <v>0</v>
      </c>
      <c r="CH87" s="173">
        <v>0</v>
      </c>
      <c r="CI87" s="175">
        <f>100*CH87/$AI87</f>
        <v>0</v>
      </c>
      <c r="CJ87" s="173">
        <f>IF(CI87&gt;$AI$8,1,0)</f>
        <v>0</v>
      </c>
      <c r="CK87" s="175">
        <f>IF($R87=CH$17,CI87,0)</f>
        <v>0</v>
      </c>
      <c r="CL87" s="173">
        <v>0</v>
      </c>
      <c r="CM87" s="173">
        <v>0</v>
      </c>
      <c r="CN87" s="176"/>
    </row>
    <row r="88" ht="15.75" customHeight="1">
      <c r="A88" t="s" s="179">
        <v>3316</v>
      </c>
      <c r="B88" t="s" s="180">
        <v>75</v>
      </c>
      <c r="C88" t="s" s="180">
        <v>866</v>
      </c>
      <c r="D88" t="s" s="181">
        <v>78</v>
      </c>
      <c r="E88" t="s" s="188">
        <v>79</v>
      </c>
      <c r="F88" t="s" s="146">
        <v>46</v>
      </c>
      <c r="G88" t="s" s="146">
        <v>240</v>
      </c>
      <c r="H88" t="s" s="146">
        <v>868</v>
      </c>
      <c r="I88" t="s" s="146">
        <v>64</v>
      </c>
      <c r="J88" t="s" s="146">
        <v>56</v>
      </c>
      <c r="K88" t="s" s="183">
        <f>_xlfn.IFS(Q88=0,O88,T88=1,R88,U88=1,AA88,V88=1,AD88)</f>
        <v>27</v>
      </c>
      <c r="L88" s="189">
        <f>_xlfn.IFS(Q88=0,P88,T88=1,S88,U88=1,AB88,V88=1,AE88)</f>
        <v>35.5760630945605</v>
      </c>
      <c r="M88" t="s" s="146">
        <f>IF(O88="Lab","over","under")</f>
        <v>3307</v>
      </c>
      <c r="N88" s="138"/>
      <c r="O88" t="s" s="184">
        <v>27</v>
      </c>
      <c r="P88" s="147">
        <f>AM88</f>
        <v>35.5760630945605</v>
      </c>
      <c r="Q88" s="145">
        <f>T88+U88+V88</f>
        <v>0</v>
      </c>
      <c r="R88" t="s" s="185">
        <v>28</v>
      </c>
      <c r="S88" s="147">
        <f>AS88</f>
        <v>20.4325554923164</v>
      </c>
      <c r="T88" s="138"/>
      <c r="U88" s="138"/>
      <c r="V88" s="138"/>
      <c r="W88" s="138"/>
      <c r="X88" t="s" s="146">
        <f>IF($A88=Y88,"ok","bad")</f>
        <v>2430</v>
      </c>
      <c r="Y88" t="s" s="146">
        <v>3316</v>
      </c>
      <c r="Z88" t="s" s="146">
        <v>866</v>
      </c>
      <c r="AA88" t="s" s="186">
        <v>29</v>
      </c>
      <c r="AB88" s="141">
        <f>100*AC88</f>
        <v>17.9547118</v>
      </c>
      <c r="AC88" s="190">
        <v>0.179547118</v>
      </c>
      <c r="AD88" t="s" s="187">
        <v>2365</v>
      </c>
      <c r="AE88" s="141">
        <v>17.0339052</v>
      </c>
      <c r="AF88" s="190">
        <v>0.170339052</v>
      </c>
      <c r="AG88" s="138"/>
      <c r="AH88" s="145">
        <v>73307</v>
      </c>
      <c r="AI88" s="145">
        <v>49196</v>
      </c>
      <c r="AJ88" s="145">
        <v>208</v>
      </c>
      <c r="AK88" s="145">
        <v>7450</v>
      </c>
      <c r="AL88" s="145">
        <v>17502</v>
      </c>
      <c r="AM88" s="148">
        <f>100*AL88/$AI88</f>
        <v>35.5760630945605</v>
      </c>
      <c r="AN88" s="145">
        <f>IF(AM88&gt;$AI$8,1,0)</f>
        <v>0</v>
      </c>
      <c r="AO88" s="148">
        <f>IF($R88=AL$17,AM88,0)</f>
        <v>0</v>
      </c>
      <c r="AP88" s="145">
        <v>10052</v>
      </c>
      <c r="AQ88" s="148">
        <f>100*AP88/$AI88</f>
        <v>20.4325554923164</v>
      </c>
      <c r="AR88" s="145">
        <f>IF(AQ88&gt;$AI$8,1,0)</f>
        <v>0</v>
      </c>
      <c r="AS88" s="148">
        <f>IF($R88=AP$17,AQ88,0)</f>
        <v>20.4325554923164</v>
      </c>
      <c r="AT88" s="145">
        <v>8833</v>
      </c>
      <c r="AU88" s="148">
        <f>100*AT88/$AI88</f>
        <v>17.9547117651842</v>
      </c>
      <c r="AV88" s="145">
        <f>IF(AU88&gt;$AI$8,1,0)</f>
        <v>0</v>
      </c>
      <c r="AW88" s="148">
        <f>IF($R88=AT$17,AU88,0)</f>
        <v>0</v>
      </c>
      <c r="AX88" s="145">
        <v>8380</v>
      </c>
      <c r="AY88" s="148">
        <f>100*AX88/$AI88</f>
        <v>17.0339051955444</v>
      </c>
      <c r="AZ88" s="145">
        <f>IF(AY88&gt;$AI$8,1,0)</f>
        <v>0</v>
      </c>
      <c r="BA88" s="148">
        <f>IF($R88=AX$17,AY88,0)</f>
        <v>0</v>
      </c>
      <c r="BB88" s="145">
        <v>2957</v>
      </c>
      <c r="BC88" s="148">
        <f>100*BB88/$AI88</f>
        <v>6.01065127246118</v>
      </c>
      <c r="BD88" s="145">
        <f>IF(BC88&gt;$AI$8,1,0)</f>
        <v>0</v>
      </c>
      <c r="BE88" s="148">
        <f>IF($R88=BB$17,BC88,0)</f>
        <v>0</v>
      </c>
      <c r="BF88" s="145">
        <v>0</v>
      </c>
      <c r="BG88" s="148">
        <f>100*BF88/$AI88</f>
        <v>0</v>
      </c>
      <c r="BH88" s="145">
        <f>IF(BG88&gt;$AI$8,1,0)</f>
        <v>0</v>
      </c>
      <c r="BI88" s="148">
        <f>IF($R88=BF$17,BG88,0)</f>
        <v>0</v>
      </c>
      <c r="BJ88" s="145">
        <v>0</v>
      </c>
      <c r="BK88" s="148">
        <f>100*BJ88/$AI88</f>
        <v>0</v>
      </c>
      <c r="BL88" s="145">
        <f>IF(BK88&gt;$AI$8,1,0)</f>
        <v>0</v>
      </c>
      <c r="BM88" s="148">
        <f>IF($R88=BJ$17,BK88,0)</f>
        <v>0</v>
      </c>
      <c r="BN88" s="145">
        <v>0</v>
      </c>
      <c r="BO88" s="148">
        <f>100*BN88/$AI88</f>
        <v>0</v>
      </c>
      <c r="BP88" s="145">
        <f>IF(BO88&gt;$AI$8,1,0)</f>
        <v>0</v>
      </c>
      <c r="BQ88" s="148">
        <f>IF($R88=BN$17,BO88,0)</f>
        <v>0</v>
      </c>
      <c r="BR88" s="145">
        <v>0</v>
      </c>
      <c r="BS88" s="148">
        <f>100*BR88/$AI88</f>
        <v>0</v>
      </c>
      <c r="BT88" s="145">
        <f>IF(BS88&gt;$AI$8,1,0)</f>
        <v>0</v>
      </c>
      <c r="BU88" s="148">
        <f>IF($R88=BR$17,BS88,0)</f>
        <v>0</v>
      </c>
      <c r="BV88" s="145">
        <v>0</v>
      </c>
      <c r="BW88" s="148">
        <f>100*BV88/$AI88</f>
        <v>0</v>
      </c>
      <c r="BX88" s="145">
        <f>IF(BW88&gt;$AI$8,1,0)</f>
        <v>0</v>
      </c>
      <c r="BY88" s="148">
        <f>IF($R88=BV$17,BW88,0)</f>
        <v>0</v>
      </c>
      <c r="BZ88" s="145">
        <v>0</v>
      </c>
      <c r="CA88" s="148">
        <f>100*BZ88/$AI88</f>
        <v>0</v>
      </c>
      <c r="CB88" s="145">
        <f>IF(CA88&gt;$AI$8,1,0)</f>
        <v>0</v>
      </c>
      <c r="CC88" s="148">
        <f>IF($R88=BZ$17,CA88,0)</f>
        <v>0</v>
      </c>
      <c r="CD88" s="145">
        <v>0</v>
      </c>
      <c r="CE88" s="148">
        <f>100*CD88/$AI88</f>
        <v>0</v>
      </c>
      <c r="CF88" s="145">
        <f>IF(CE88&gt;$AI$8,1,0)</f>
        <v>0</v>
      </c>
      <c r="CG88" s="148">
        <f>IF($R88=CD$17,CE88,0)</f>
        <v>0</v>
      </c>
      <c r="CH88" s="145">
        <v>0</v>
      </c>
      <c r="CI88" s="148">
        <f>100*CH88/$AI88</f>
        <v>0</v>
      </c>
      <c r="CJ88" s="145">
        <f>IF(CI88&gt;$AI$8,1,0)</f>
        <v>0</v>
      </c>
      <c r="CK88" s="148">
        <f>IF($R88=CH$17,CI88,0)</f>
        <v>0</v>
      </c>
      <c r="CL88" s="145">
        <v>0</v>
      </c>
      <c r="CM88" s="145">
        <v>0</v>
      </c>
      <c r="CN88" s="149"/>
    </row>
    <row r="89" ht="15.75" customHeight="1">
      <c r="A89" t="s" s="179">
        <v>3342</v>
      </c>
      <c r="B89" t="s" s="180">
        <v>101</v>
      </c>
      <c r="C89" t="s" s="180">
        <v>1920</v>
      </c>
      <c r="D89" t="s" s="181">
        <v>104</v>
      </c>
      <c r="E89" t="s" s="182">
        <v>79</v>
      </c>
      <c r="F89" t="s" s="130">
        <v>46</v>
      </c>
      <c r="G89" t="s" s="130">
        <v>1921</v>
      </c>
      <c r="H89" t="s" s="130">
        <v>1922</v>
      </c>
      <c r="I89" t="s" s="130">
        <v>49</v>
      </c>
      <c r="J89" t="s" s="130">
        <v>56</v>
      </c>
      <c r="K89" t="s" s="183">
        <f>_xlfn.IFS(Q89=0,O89,T89=1,R89,U89=1,AA89,V89=1,AD89)</f>
        <v>27</v>
      </c>
      <c r="L89" s="189">
        <f>_xlfn.IFS(Q89=0,P89,T89=1,S89,U89=1,AB89,V89=1,AE89)</f>
        <v>35.5614400591912</v>
      </c>
      <c r="M89" t="s" s="130">
        <f>IF(O89="Lab","over","under")</f>
        <v>3307</v>
      </c>
      <c r="N89" s="169"/>
      <c r="O89" t="s" s="184">
        <v>27</v>
      </c>
      <c r="P89" s="131">
        <f>AM89</f>
        <v>35.5614400591912</v>
      </c>
      <c r="Q89" s="173">
        <f>T89+U89+V89</f>
        <v>0</v>
      </c>
      <c r="R89" t="s" s="185">
        <v>28</v>
      </c>
      <c r="S89" s="131">
        <f>AS89</f>
        <v>24.8408263400767</v>
      </c>
      <c r="T89" s="169"/>
      <c r="U89" s="169"/>
      <c r="V89" s="169"/>
      <c r="W89" s="169"/>
      <c r="X89" t="s" s="130">
        <f>IF($A89=Y89,"ok","bad")</f>
        <v>2430</v>
      </c>
      <c r="Y89" t="s" s="130">
        <v>3342</v>
      </c>
      <c r="Z89" t="s" s="130">
        <v>1920</v>
      </c>
      <c r="AA89" t="s" s="186">
        <v>2365</v>
      </c>
      <c r="AB89" s="125">
        <f>100*AC89</f>
        <v>19.9283475</v>
      </c>
      <c r="AC89" s="191">
        <v>0.199283475</v>
      </c>
      <c r="AD89" t="s" s="187">
        <v>29</v>
      </c>
      <c r="AE89" s="125">
        <v>14.8386846</v>
      </c>
      <c r="AF89" s="191">
        <v>0.148386846</v>
      </c>
      <c r="AG89" s="169"/>
      <c r="AH89" s="173">
        <v>78511</v>
      </c>
      <c r="AI89" s="173">
        <v>51359</v>
      </c>
      <c r="AJ89" s="173">
        <v>183</v>
      </c>
      <c r="AK89" s="173">
        <v>5506</v>
      </c>
      <c r="AL89" s="173">
        <v>18264</v>
      </c>
      <c r="AM89" s="175">
        <f>100*AL89/$AI89</f>
        <v>35.5614400591912</v>
      </c>
      <c r="AN89" s="173">
        <f>IF(AM89&gt;$AI$8,1,0)</f>
        <v>0</v>
      </c>
      <c r="AO89" s="175">
        <f>IF($R89=AL$17,AM89,0)</f>
        <v>0</v>
      </c>
      <c r="AP89" s="173">
        <v>12758</v>
      </c>
      <c r="AQ89" s="175">
        <f>100*AP89/$AI89</f>
        <v>24.8408263400767</v>
      </c>
      <c r="AR89" s="173">
        <f>IF(AQ89&gt;$AI$8,1,0)</f>
        <v>0</v>
      </c>
      <c r="AS89" s="175">
        <f>IF($R89=AP$17,AQ89,0)</f>
        <v>24.8408263400767</v>
      </c>
      <c r="AT89" s="173">
        <v>7621</v>
      </c>
      <c r="AU89" s="175">
        <f>100*AT89/$AI89</f>
        <v>14.838684553827</v>
      </c>
      <c r="AV89" s="173">
        <f>IF(AU89&gt;$AI$8,1,0)</f>
        <v>0</v>
      </c>
      <c r="AW89" s="175">
        <f>IF($R89=AT$17,AU89,0)</f>
        <v>0</v>
      </c>
      <c r="AX89" s="173">
        <v>10235</v>
      </c>
      <c r="AY89" s="175">
        <f>100*AX89/$AI89</f>
        <v>19.9283475145544</v>
      </c>
      <c r="AZ89" s="173">
        <f>IF(AY89&gt;$AI$8,1,0)</f>
        <v>0</v>
      </c>
      <c r="BA89" s="175">
        <f>IF($R89=AX$17,AY89,0)</f>
        <v>0</v>
      </c>
      <c r="BB89" s="173">
        <v>2481</v>
      </c>
      <c r="BC89" s="175">
        <f>100*BB89/$AI89</f>
        <v>4.83070153235071</v>
      </c>
      <c r="BD89" s="173">
        <f>IF(BC89&gt;$AI$8,1,0)</f>
        <v>0</v>
      </c>
      <c r="BE89" s="175">
        <f>IF($R89=BB$17,BC89,0)</f>
        <v>0</v>
      </c>
      <c r="BF89" s="173">
        <v>0</v>
      </c>
      <c r="BG89" s="175">
        <f>100*BF89/$AI89</f>
        <v>0</v>
      </c>
      <c r="BH89" s="173">
        <f>IF(BG89&gt;$AI$8,1,0)</f>
        <v>0</v>
      </c>
      <c r="BI89" s="175">
        <f>IF($R89=BF$17,BG89,0)</f>
        <v>0</v>
      </c>
      <c r="BJ89" s="173">
        <v>0</v>
      </c>
      <c r="BK89" s="175">
        <f>100*BJ89/$AI89</f>
        <v>0</v>
      </c>
      <c r="BL89" s="173">
        <f>IF(BK89&gt;$AI$8,1,0)</f>
        <v>0</v>
      </c>
      <c r="BM89" s="175">
        <f>IF($R89=BJ$17,BK89,0)</f>
        <v>0</v>
      </c>
      <c r="BN89" s="173">
        <v>0</v>
      </c>
      <c r="BO89" s="175">
        <f>100*BN89/$AI89</f>
        <v>0</v>
      </c>
      <c r="BP89" s="173">
        <f>IF(BO89&gt;$AI$8,1,0)</f>
        <v>0</v>
      </c>
      <c r="BQ89" s="175">
        <f>IF($R89=BN$17,BO89,0)</f>
        <v>0</v>
      </c>
      <c r="BR89" s="173">
        <v>0</v>
      </c>
      <c r="BS89" s="175">
        <f>100*BR89/$AI89</f>
        <v>0</v>
      </c>
      <c r="BT89" s="173">
        <f>IF(BS89&gt;$AI$8,1,0)</f>
        <v>0</v>
      </c>
      <c r="BU89" s="175">
        <f>IF($R89=BR$17,BS89,0)</f>
        <v>0</v>
      </c>
      <c r="BV89" s="173">
        <v>0</v>
      </c>
      <c r="BW89" s="175">
        <f>100*BV89/$AI89</f>
        <v>0</v>
      </c>
      <c r="BX89" s="173">
        <f>IF(BW89&gt;$AI$8,1,0)</f>
        <v>0</v>
      </c>
      <c r="BY89" s="175">
        <f>IF($R89=BV$17,BW89,0)</f>
        <v>0</v>
      </c>
      <c r="BZ89" s="173">
        <v>0</v>
      </c>
      <c r="CA89" s="175">
        <f>100*BZ89/$AI89</f>
        <v>0</v>
      </c>
      <c r="CB89" s="173">
        <f>IF(CA89&gt;$AI$8,1,0)</f>
        <v>0</v>
      </c>
      <c r="CC89" s="175">
        <f>IF($R89=BZ$17,CA89,0)</f>
        <v>0</v>
      </c>
      <c r="CD89" s="173">
        <v>0</v>
      </c>
      <c r="CE89" s="175">
        <f>100*CD89/$AI89</f>
        <v>0</v>
      </c>
      <c r="CF89" s="173">
        <f>IF(CE89&gt;$AI$8,1,0)</f>
        <v>0</v>
      </c>
      <c r="CG89" s="175">
        <f>IF($R89=CD$17,CE89,0)</f>
        <v>0</v>
      </c>
      <c r="CH89" s="173">
        <v>0</v>
      </c>
      <c r="CI89" s="175">
        <f>100*CH89/$AI89</f>
        <v>0</v>
      </c>
      <c r="CJ89" s="173">
        <f>IF(CI89&gt;$AI$8,1,0)</f>
        <v>0</v>
      </c>
      <c r="CK89" s="175">
        <f>IF($R89=CH$17,CI89,0)</f>
        <v>0</v>
      </c>
      <c r="CL89" s="173">
        <v>0</v>
      </c>
      <c r="CM89" s="173">
        <v>0</v>
      </c>
      <c r="CN89" s="176"/>
    </row>
    <row r="90" ht="15.75" customHeight="1">
      <c r="A90" t="s" s="179">
        <v>3644</v>
      </c>
      <c r="B90" t="s" s="180">
        <v>183</v>
      </c>
      <c r="C90" t="s" s="180">
        <v>408</v>
      </c>
      <c r="D90" t="s" s="181">
        <v>186</v>
      </c>
      <c r="E90" t="s" s="188">
        <v>79</v>
      </c>
      <c r="F90" t="s" s="146">
        <v>46</v>
      </c>
      <c r="G90" t="s" s="146">
        <v>393</v>
      </c>
      <c r="H90" t="s" s="146">
        <v>409</v>
      </c>
      <c r="I90" t="s" s="146">
        <v>49</v>
      </c>
      <c r="J90" t="s" s="146">
        <v>56</v>
      </c>
      <c r="K90" t="s" s="183">
        <f>_xlfn.IFS(Q90=0,O90,T90=1,R90,U90=1,AA90,V90=1,AD90)</f>
        <v>27</v>
      </c>
      <c r="L90" s="189">
        <f>_xlfn.IFS(Q90=0,P90,T90=1,S90,U90=1,AB90,V90=1,AE90)</f>
        <v>35.5184792363547</v>
      </c>
      <c r="M90" t="s" s="146">
        <f>IF(O90="Lab","over","under")</f>
        <v>3307</v>
      </c>
      <c r="N90" s="138"/>
      <c r="O90" t="s" s="184">
        <v>27</v>
      </c>
      <c r="P90" s="147">
        <f>AM90</f>
        <v>35.5184792363547</v>
      </c>
      <c r="Q90" s="145">
        <f>T90+U90+V90</f>
        <v>0</v>
      </c>
      <c r="R90" t="s" s="185">
        <v>28</v>
      </c>
      <c r="S90" s="147">
        <f>AS90</f>
        <v>28.0329607571184</v>
      </c>
      <c r="T90" s="138"/>
      <c r="U90" s="138"/>
      <c r="V90" s="138"/>
      <c r="W90" s="138"/>
      <c r="X90" t="s" s="146">
        <f>IF($A90=Y90,"ok","bad")</f>
        <v>2430</v>
      </c>
      <c r="Y90" t="s" s="146">
        <v>3644</v>
      </c>
      <c r="Z90" t="s" s="146">
        <v>408</v>
      </c>
      <c r="AA90" t="s" s="186">
        <v>2365</v>
      </c>
      <c r="AB90" s="141">
        <f>100*AC90</f>
        <v>23.1418781</v>
      </c>
      <c r="AC90" s="190">
        <v>0.231418781</v>
      </c>
      <c r="AD90" t="s" s="187">
        <v>29</v>
      </c>
      <c r="AE90" s="141">
        <v>5.8721547</v>
      </c>
      <c r="AF90" s="190">
        <v>0.058721547</v>
      </c>
      <c r="AG90" s="138"/>
      <c r="AH90" s="145">
        <v>77673</v>
      </c>
      <c r="AI90" s="145">
        <v>49028</v>
      </c>
      <c r="AJ90" s="145">
        <v>167</v>
      </c>
      <c r="AK90" s="145">
        <v>3670</v>
      </c>
      <c r="AL90" s="145">
        <v>17414</v>
      </c>
      <c r="AM90" s="148">
        <f>100*AL90/$AI90</f>
        <v>35.5184792363547</v>
      </c>
      <c r="AN90" s="145">
        <f>IF(AM90&gt;$AI$8,1,0)</f>
        <v>0</v>
      </c>
      <c r="AO90" s="148">
        <f>IF($R90=AL$17,AM90,0)</f>
        <v>0</v>
      </c>
      <c r="AP90" s="145">
        <v>13744</v>
      </c>
      <c r="AQ90" s="148">
        <f>100*AP90/$AI90</f>
        <v>28.0329607571184</v>
      </c>
      <c r="AR90" s="145">
        <f>IF(AQ90&gt;$AI$8,1,0)</f>
        <v>0</v>
      </c>
      <c r="AS90" s="148">
        <f>IF($R90=AP$17,AQ90,0)</f>
        <v>28.0329607571184</v>
      </c>
      <c r="AT90" s="145">
        <v>2879</v>
      </c>
      <c r="AU90" s="148">
        <f>100*AT90/$AI90</f>
        <v>5.87215468711757</v>
      </c>
      <c r="AV90" s="145">
        <f>IF(AU90&gt;$AI$8,1,0)</f>
        <v>0</v>
      </c>
      <c r="AW90" s="148">
        <f>IF($R90=AT$17,AU90,0)</f>
        <v>0</v>
      </c>
      <c r="AX90" s="145">
        <v>11346</v>
      </c>
      <c r="AY90" s="148">
        <f>100*AX90/$AI90</f>
        <v>23.1418781104675</v>
      </c>
      <c r="AZ90" s="145">
        <f>IF(AY90&gt;$AI$8,1,0)</f>
        <v>0</v>
      </c>
      <c r="BA90" s="148">
        <f>IF($R90=AX$17,AY90,0)</f>
        <v>0</v>
      </c>
      <c r="BB90" s="145">
        <v>2878</v>
      </c>
      <c r="BC90" s="148">
        <f>100*BB90/$AI90</f>
        <v>5.87011503630578</v>
      </c>
      <c r="BD90" s="145">
        <f>IF(BC90&gt;$AI$8,1,0)</f>
        <v>0</v>
      </c>
      <c r="BE90" s="148">
        <f>IF($R90=BB$17,BC90,0)</f>
        <v>0</v>
      </c>
      <c r="BF90" s="145">
        <v>0</v>
      </c>
      <c r="BG90" s="148">
        <f>100*BF90/$AI90</f>
        <v>0</v>
      </c>
      <c r="BH90" s="145">
        <f>IF(BG90&gt;$AI$8,1,0)</f>
        <v>0</v>
      </c>
      <c r="BI90" s="148">
        <f>IF($R90=BF$17,BG90,0)</f>
        <v>0</v>
      </c>
      <c r="BJ90" s="145">
        <v>0</v>
      </c>
      <c r="BK90" s="148">
        <f>100*BJ90/$AI90</f>
        <v>0</v>
      </c>
      <c r="BL90" s="145">
        <f>IF(BK90&gt;$AI$8,1,0)</f>
        <v>0</v>
      </c>
      <c r="BM90" s="148">
        <f>IF($R90=BJ$17,BK90,0)</f>
        <v>0</v>
      </c>
      <c r="BN90" s="145">
        <v>0</v>
      </c>
      <c r="BO90" s="148">
        <f>100*BN90/$AI90</f>
        <v>0</v>
      </c>
      <c r="BP90" s="145">
        <f>IF(BO90&gt;$AI$8,1,0)</f>
        <v>0</v>
      </c>
      <c r="BQ90" s="148">
        <f>IF($R90=BN$17,BO90,0)</f>
        <v>0</v>
      </c>
      <c r="BR90" s="145">
        <v>0</v>
      </c>
      <c r="BS90" s="148">
        <f>100*BR90/$AI90</f>
        <v>0</v>
      </c>
      <c r="BT90" s="145">
        <f>IF(BS90&gt;$AI$8,1,0)</f>
        <v>0</v>
      </c>
      <c r="BU90" s="148">
        <f>IF($R90=BR$17,BS90,0)</f>
        <v>0</v>
      </c>
      <c r="BV90" s="145">
        <v>0</v>
      </c>
      <c r="BW90" s="148">
        <f>100*BV90/$AI90</f>
        <v>0</v>
      </c>
      <c r="BX90" s="145">
        <f>IF(BW90&gt;$AI$8,1,0)</f>
        <v>0</v>
      </c>
      <c r="BY90" s="148">
        <f>IF($R90=BV$17,BW90,0)</f>
        <v>0</v>
      </c>
      <c r="BZ90" s="145">
        <v>0</v>
      </c>
      <c r="CA90" s="148">
        <f>100*BZ90/$AI90</f>
        <v>0</v>
      </c>
      <c r="CB90" s="145">
        <f>IF(CA90&gt;$AI$8,1,0)</f>
        <v>0</v>
      </c>
      <c r="CC90" s="148">
        <f>IF($R90=BZ$17,CA90,0)</f>
        <v>0</v>
      </c>
      <c r="CD90" s="145">
        <v>0</v>
      </c>
      <c r="CE90" s="148">
        <f>100*CD90/$AI90</f>
        <v>0</v>
      </c>
      <c r="CF90" s="145">
        <f>IF(CE90&gt;$AI$8,1,0)</f>
        <v>0</v>
      </c>
      <c r="CG90" s="148">
        <f>IF($R90=CD$17,CE90,0)</f>
        <v>0</v>
      </c>
      <c r="CH90" s="145">
        <v>0</v>
      </c>
      <c r="CI90" s="148">
        <f>100*CH90/$AI90</f>
        <v>0</v>
      </c>
      <c r="CJ90" s="145">
        <f>IF(CI90&gt;$AI$8,1,0)</f>
        <v>0</v>
      </c>
      <c r="CK90" s="148">
        <f>IF($R90=CH$17,CI90,0)</f>
        <v>0</v>
      </c>
      <c r="CL90" s="145">
        <v>351</v>
      </c>
      <c r="CM90" s="145">
        <v>0</v>
      </c>
      <c r="CN90" s="149"/>
    </row>
    <row r="91" ht="15.75" customHeight="1">
      <c r="A91" t="s" s="179">
        <v>3325</v>
      </c>
      <c r="B91" t="s" s="180">
        <v>75</v>
      </c>
      <c r="C91" t="s" s="180">
        <v>1507</v>
      </c>
      <c r="D91" t="s" s="181">
        <v>78</v>
      </c>
      <c r="E91" t="s" s="182">
        <v>79</v>
      </c>
      <c r="F91" t="s" s="130">
        <v>46</v>
      </c>
      <c r="G91" t="s" s="130">
        <v>1508</v>
      </c>
      <c r="H91" t="s" s="130">
        <v>1509</v>
      </c>
      <c r="I91" t="s" s="130">
        <v>49</v>
      </c>
      <c r="J91" t="s" s="130">
        <v>56</v>
      </c>
      <c r="K91" t="s" s="183">
        <f>_xlfn.IFS(Q91=0,O91,T91=1,R91,U91=1,AA91,V91=1,AD91)</f>
        <v>27</v>
      </c>
      <c r="L91" s="189">
        <f>_xlfn.IFS(Q91=0,P91,T91=1,S91,U91=1,AB91,V91=1,AE91)</f>
        <v>35.4187798087921</v>
      </c>
      <c r="M91" t="s" s="130">
        <f>IF(O91="Lab","over","under")</f>
        <v>3307</v>
      </c>
      <c r="N91" s="169"/>
      <c r="O91" t="s" s="184">
        <v>27</v>
      </c>
      <c r="P91" s="131">
        <f>AM91</f>
        <v>35.4187798087921</v>
      </c>
      <c r="Q91" s="173">
        <f>T91+U91+V91</f>
        <v>0</v>
      </c>
      <c r="R91" t="s" s="185">
        <v>28</v>
      </c>
      <c r="S91" s="131">
        <f>AS91</f>
        <v>23.3334052700865</v>
      </c>
      <c r="T91" s="169"/>
      <c r="U91" s="169"/>
      <c r="V91" s="169"/>
      <c r="W91" s="169"/>
      <c r="X91" t="s" s="130">
        <f>IF($A91=Y91,"ok","bad")</f>
        <v>2430</v>
      </c>
      <c r="Y91" t="s" s="130">
        <v>3325</v>
      </c>
      <c r="Z91" t="s" s="130">
        <v>1507</v>
      </c>
      <c r="AA91" t="s" s="186">
        <v>29</v>
      </c>
      <c r="AB91" s="125">
        <f>100*AC91</f>
        <v>17.6662279</v>
      </c>
      <c r="AC91" s="191">
        <v>0.176662279</v>
      </c>
      <c r="AD91" t="s" s="187">
        <v>2365</v>
      </c>
      <c r="AE91" s="125">
        <v>16.3519434</v>
      </c>
      <c r="AF91" s="191">
        <v>0.163519434</v>
      </c>
      <c r="AG91" s="169"/>
      <c r="AH91" s="173">
        <v>68644</v>
      </c>
      <c r="AI91" s="173">
        <v>46337</v>
      </c>
      <c r="AJ91" s="173">
        <v>152</v>
      </c>
      <c r="AK91" s="173">
        <v>5600</v>
      </c>
      <c r="AL91" s="173">
        <v>16412</v>
      </c>
      <c r="AM91" s="175">
        <f>100*AL91/$AI91</f>
        <v>35.4187798087921</v>
      </c>
      <c r="AN91" s="173">
        <f>IF(AM91&gt;$AI$8,1,0)</f>
        <v>0</v>
      </c>
      <c r="AO91" s="175">
        <f>IF($R91=AL$17,AM91,0)</f>
        <v>0</v>
      </c>
      <c r="AP91" s="173">
        <v>10812</v>
      </c>
      <c r="AQ91" s="175">
        <f>100*AP91/$AI91</f>
        <v>23.3334052700865</v>
      </c>
      <c r="AR91" s="173">
        <f>IF(AQ91&gt;$AI$8,1,0)</f>
        <v>0</v>
      </c>
      <c r="AS91" s="175">
        <f>IF($R91=AP$17,AQ91,0)</f>
        <v>23.3334052700865</v>
      </c>
      <c r="AT91" s="173">
        <v>8186</v>
      </c>
      <c r="AU91" s="175">
        <f>100*AT91/$AI91</f>
        <v>17.6662278524721</v>
      </c>
      <c r="AV91" s="173">
        <f>IF(AU91&gt;$AI$8,1,0)</f>
        <v>0</v>
      </c>
      <c r="AW91" s="175">
        <f>IF($R91=AT$17,AU91,0)</f>
        <v>0</v>
      </c>
      <c r="AX91" s="173">
        <v>7577</v>
      </c>
      <c r="AY91" s="175">
        <f>100*AX91/$AI91</f>
        <v>16.3519433713879</v>
      </c>
      <c r="AZ91" s="173">
        <f>IF(AY91&gt;$AI$8,1,0)</f>
        <v>0</v>
      </c>
      <c r="BA91" s="175">
        <f>IF($R91=AX$17,AY91,0)</f>
        <v>0</v>
      </c>
      <c r="BB91" s="173">
        <v>2800</v>
      </c>
      <c r="BC91" s="175">
        <f>100*BB91/$AI91</f>
        <v>6.04268726935279</v>
      </c>
      <c r="BD91" s="173">
        <f>IF(BC91&gt;$AI$8,1,0)</f>
        <v>0</v>
      </c>
      <c r="BE91" s="175">
        <f>IF($R91=BB$17,BC91,0)</f>
        <v>0</v>
      </c>
      <c r="BF91" s="173">
        <v>0</v>
      </c>
      <c r="BG91" s="175">
        <f>100*BF91/$AI91</f>
        <v>0</v>
      </c>
      <c r="BH91" s="173">
        <f>IF(BG91&gt;$AI$8,1,0)</f>
        <v>0</v>
      </c>
      <c r="BI91" s="175">
        <f>IF($R91=BF$17,BG91,0)</f>
        <v>0</v>
      </c>
      <c r="BJ91" s="173">
        <v>0</v>
      </c>
      <c r="BK91" s="175">
        <f>100*BJ91/$AI91</f>
        <v>0</v>
      </c>
      <c r="BL91" s="173">
        <f>IF(BK91&gt;$AI$8,1,0)</f>
        <v>0</v>
      </c>
      <c r="BM91" s="175">
        <f>IF($R91=BJ$17,BK91,0)</f>
        <v>0</v>
      </c>
      <c r="BN91" s="173">
        <v>0</v>
      </c>
      <c r="BO91" s="175">
        <f>100*BN91/$AI91</f>
        <v>0</v>
      </c>
      <c r="BP91" s="173">
        <f>IF(BO91&gt;$AI$8,1,0)</f>
        <v>0</v>
      </c>
      <c r="BQ91" s="175">
        <f>IF($R91=BN$17,BO91,0)</f>
        <v>0</v>
      </c>
      <c r="BR91" s="173">
        <v>0</v>
      </c>
      <c r="BS91" s="175">
        <f>100*BR91/$AI91</f>
        <v>0</v>
      </c>
      <c r="BT91" s="173">
        <f>IF(BS91&gt;$AI$8,1,0)</f>
        <v>0</v>
      </c>
      <c r="BU91" s="175">
        <f>IF($R91=BR$17,BS91,0)</f>
        <v>0</v>
      </c>
      <c r="BV91" s="173">
        <v>0</v>
      </c>
      <c r="BW91" s="175">
        <f>100*BV91/$AI91</f>
        <v>0</v>
      </c>
      <c r="BX91" s="173">
        <f>IF(BW91&gt;$AI$8,1,0)</f>
        <v>0</v>
      </c>
      <c r="BY91" s="175">
        <f>IF($R91=BV$17,BW91,0)</f>
        <v>0</v>
      </c>
      <c r="BZ91" s="173">
        <v>0</v>
      </c>
      <c r="CA91" s="175">
        <f>100*BZ91/$AI91</f>
        <v>0</v>
      </c>
      <c r="CB91" s="173">
        <f>IF(CA91&gt;$AI$8,1,0)</f>
        <v>0</v>
      </c>
      <c r="CC91" s="175">
        <f>IF($R91=BZ$17,CA91,0)</f>
        <v>0</v>
      </c>
      <c r="CD91" s="173">
        <v>0</v>
      </c>
      <c r="CE91" s="175">
        <f>100*CD91/$AI91</f>
        <v>0</v>
      </c>
      <c r="CF91" s="173">
        <f>IF(CE91&gt;$AI$8,1,0)</f>
        <v>0</v>
      </c>
      <c r="CG91" s="175">
        <f>IF($R91=CD$17,CE91,0)</f>
        <v>0</v>
      </c>
      <c r="CH91" s="173">
        <v>0</v>
      </c>
      <c r="CI91" s="175">
        <f>100*CH91/$AI91</f>
        <v>0</v>
      </c>
      <c r="CJ91" s="173">
        <f>IF(CI91&gt;$AI$8,1,0)</f>
        <v>0</v>
      </c>
      <c r="CK91" s="175">
        <f>IF($R91=CH$17,CI91,0)</f>
        <v>0</v>
      </c>
      <c r="CL91" s="173">
        <v>26144</v>
      </c>
      <c r="CM91" s="173">
        <v>0</v>
      </c>
      <c r="CN91" s="176"/>
    </row>
    <row r="92" ht="19.95" customHeight="1">
      <c r="A92" t="s" s="179">
        <v>3377</v>
      </c>
      <c r="B92" t="s" s="180">
        <v>75</v>
      </c>
      <c r="C92" t="s" s="180">
        <v>1751</v>
      </c>
      <c r="D92" t="s" s="181">
        <v>78</v>
      </c>
      <c r="E92" t="s" s="188">
        <v>79</v>
      </c>
      <c r="F92" t="s" s="146">
        <v>46</v>
      </c>
      <c r="G92" t="s" s="146">
        <v>575</v>
      </c>
      <c r="H92" t="s" s="146">
        <v>245</v>
      </c>
      <c r="I92" t="s" s="146">
        <v>64</v>
      </c>
      <c r="J92" t="s" s="146">
        <v>56</v>
      </c>
      <c r="K92" t="s" s="183">
        <f>_xlfn.IFS(Q92=0,O92,T92=1,R92,U92=1,AA92,V92=1,AD92)</f>
        <v>27</v>
      </c>
      <c r="L92" s="189">
        <f>_xlfn.IFS(Q92=0,P92,T92=1,S92,U92=1,AB92,V92=1,AE92)</f>
        <v>35.4056545211715</v>
      </c>
      <c r="M92" t="s" s="146">
        <f>IF(O92="Lab","over","under")</f>
        <v>3307</v>
      </c>
      <c r="N92" s="138"/>
      <c r="O92" t="s" s="184">
        <v>27</v>
      </c>
      <c r="P92" s="147">
        <f>AM92</f>
        <v>35.4056545211715</v>
      </c>
      <c r="Q92" s="145">
        <f>T92+U92+V92</f>
        <v>0</v>
      </c>
      <c r="R92" t="s" s="185">
        <v>28</v>
      </c>
      <c r="S92" s="147">
        <f>AS92</f>
        <v>29.4106581892741</v>
      </c>
      <c r="T92" s="138"/>
      <c r="U92" s="138"/>
      <c r="V92" s="138"/>
      <c r="W92" s="138"/>
      <c r="X92" t="s" s="146">
        <f>IF($A92=Y92,"ok","bad")</f>
        <v>2430</v>
      </c>
      <c r="Y92" t="s" s="146">
        <v>3377</v>
      </c>
      <c r="Z92" t="s" s="146">
        <v>1751</v>
      </c>
      <c r="AA92" t="s" s="186">
        <v>2365</v>
      </c>
      <c r="AB92" s="141">
        <f>100*AC92</f>
        <v>13.6190064</v>
      </c>
      <c r="AC92" s="190">
        <v>0.136190064</v>
      </c>
      <c r="AD92" t="s" s="187">
        <v>29</v>
      </c>
      <c r="AE92" s="141">
        <v>12.7405429</v>
      </c>
      <c r="AF92" s="190">
        <v>0.127405429</v>
      </c>
      <c r="AG92" s="138"/>
      <c r="AH92" s="145">
        <v>77102</v>
      </c>
      <c r="AI92" s="145">
        <v>53161</v>
      </c>
      <c r="AJ92" s="145">
        <v>198</v>
      </c>
      <c r="AK92" s="145">
        <v>3187</v>
      </c>
      <c r="AL92" s="145">
        <v>18822</v>
      </c>
      <c r="AM92" s="148">
        <f>100*AL92/$AI92</f>
        <v>35.4056545211715</v>
      </c>
      <c r="AN92" s="145">
        <f>IF(AM92&gt;$AI$8,1,0)</f>
        <v>0</v>
      </c>
      <c r="AO92" s="148">
        <f>IF($R92=AL$17,AM92,0)</f>
        <v>0</v>
      </c>
      <c r="AP92" s="145">
        <v>15635</v>
      </c>
      <c r="AQ92" s="148">
        <f>100*AP92/$AI92</f>
        <v>29.4106581892741</v>
      </c>
      <c r="AR92" s="145">
        <f>IF(AQ92&gt;$AI$8,1,0)</f>
        <v>0</v>
      </c>
      <c r="AS92" s="148">
        <f>IF($R92=AP$17,AQ92,0)</f>
        <v>29.4106581892741</v>
      </c>
      <c r="AT92" s="145">
        <v>6773</v>
      </c>
      <c r="AU92" s="148">
        <f>100*AT92/$AI92</f>
        <v>12.7405428791783</v>
      </c>
      <c r="AV92" s="145">
        <f>IF(AU92&gt;$AI$8,1,0)</f>
        <v>0</v>
      </c>
      <c r="AW92" s="148">
        <f>IF($R92=AT$17,AU92,0)</f>
        <v>0</v>
      </c>
      <c r="AX92" s="145">
        <v>7240</v>
      </c>
      <c r="AY92" s="148">
        <f>100*AX92/$AI92</f>
        <v>13.6190064144768</v>
      </c>
      <c r="AZ92" s="145">
        <f>IF(AY92&gt;$AI$8,1,0)</f>
        <v>0</v>
      </c>
      <c r="BA92" s="148">
        <f>IF($R92=AX$17,AY92,0)</f>
        <v>0</v>
      </c>
      <c r="BB92" s="145">
        <v>4691</v>
      </c>
      <c r="BC92" s="148">
        <f>100*BB92/$AI92</f>
        <v>8.82413799589925</v>
      </c>
      <c r="BD92" s="145">
        <f>IF(BC92&gt;$AI$8,1,0)</f>
        <v>0</v>
      </c>
      <c r="BE92" s="148">
        <f>IF($R92=BB$17,BC92,0)</f>
        <v>0</v>
      </c>
      <c r="BF92" s="145">
        <v>0</v>
      </c>
      <c r="BG92" s="148">
        <f>100*BF92/$AI92</f>
        <v>0</v>
      </c>
      <c r="BH92" s="145">
        <f>IF(BG92&gt;$AI$8,1,0)</f>
        <v>0</v>
      </c>
      <c r="BI92" s="148">
        <f>IF($R92=BF$17,BG92,0)</f>
        <v>0</v>
      </c>
      <c r="BJ92" s="145">
        <v>0</v>
      </c>
      <c r="BK92" s="148">
        <f>100*BJ92/$AI92</f>
        <v>0</v>
      </c>
      <c r="BL92" s="145">
        <f>IF(BK92&gt;$AI$8,1,0)</f>
        <v>0</v>
      </c>
      <c r="BM92" s="148">
        <f>IF($R92=BJ$17,BK92,0)</f>
        <v>0</v>
      </c>
      <c r="BN92" s="145">
        <v>0</v>
      </c>
      <c r="BO92" s="148">
        <f>100*BN92/$AI92</f>
        <v>0</v>
      </c>
      <c r="BP92" s="145">
        <f>IF(BO92&gt;$AI$8,1,0)</f>
        <v>0</v>
      </c>
      <c r="BQ92" s="148">
        <f>IF($R92=BN$17,BO92,0)</f>
        <v>0</v>
      </c>
      <c r="BR92" s="145">
        <v>0</v>
      </c>
      <c r="BS92" s="148">
        <f>100*BR92/$AI92</f>
        <v>0</v>
      </c>
      <c r="BT92" s="145">
        <f>IF(BS92&gt;$AI$8,1,0)</f>
        <v>0</v>
      </c>
      <c r="BU92" s="148">
        <f>IF($R92=BR$17,BS92,0)</f>
        <v>0</v>
      </c>
      <c r="BV92" s="145">
        <v>0</v>
      </c>
      <c r="BW92" s="148">
        <f>100*BV92/$AI92</f>
        <v>0</v>
      </c>
      <c r="BX92" s="145">
        <f>IF(BW92&gt;$AI$8,1,0)</f>
        <v>0</v>
      </c>
      <c r="BY92" s="148">
        <f>IF($R92=BV$17,BW92,0)</f>
        <v>0</v>
      </c>
      <c r="BZ92" s="145">
        <v>0</v>
      </c>
      <c r="CA92" s="148">
        <f>100*BZ92/$AI92</f>
        <v>0</v>
      </c>
      <c r="CB92" s="145">
        <f>IF(CA92&gt;$AI$8,1,0)</f>
        <v>0</v>
      </c>
      <c r="CC92" s="148">
        <f>IF($R92=BZ$17,CA92,0)</f>
        <v>0</v>
      </c>
      <c r="CD92" s="145">
        <v>0</v>
      </c>
      <c r="CE92" s="148">
        <f>100*CD92/$AI92</f>
        <v>0</v>
      </c>
      <c r="CF92" s="145">
        <f>IF(CE92&gt;$AI$8,1,0)</f>
        <v>0</v>
      </c>
      <c r="CG92" s="148">
        <f>IF($R92=CD$17,CE92,0)</f>
        <v>0</v>
      </c>
      <c r="CH92" s="145">
        <v>0</v>
      </c>
      <c r="CI92" s="148">
        <f>100*CH92/$AI92</f>
        <v>0</v>
      </c>
      <c r="CJ92" s="145">
        <f>IF(CI92&gt;$AI$8,1,0)</f>
        <v>0</v>
      </c>
      <c r="CK92" s="148">
        <f>IF($R92=CH$17,CI92,0)</f>
        <v>0</v>
      </c>
      <c r="CL92" s="145">
        <v>0</v>
      </c>
      <c r="CM92" s="145">
        <v>0</v>
      </c>
      <c r="CN92" s="149"/>
    </row>
    <row r="93" ht="15.75" customHeight="1">
      <c r="A93" t="s" s="179">
        <v>3672</v>
      </c>
      <c r="B93" t="s" s="180">
        <v>84</v>
      </c>
      <c r="C93" t="s" s="180">
        <v>1975</v>
      </c>
      <c r="D93" t="s" s="181">
        <v>86</v>
      </c>
      <c r="E93" t="s" s="182">
        <v>79</v>
      </c>
      <c r="F93" t="s" s="130">
        <v>46</v>
      </c>
      <c r="G93" t="s" s="130">
        <v>1976</v>
      </c>
      <c r="H93" t="s" s="130">
        <v>1400</v>
      </c>
      <c r="I93" t="s" s="130">
        <v>64</v>
      </c>
      <c r="J93" t="s" s="130">
        <v>56</v>
      </c>
      <c r="K93" t="s" s="183">
        <f>_xlfn.IFS(Q93=0,O93,T93=1,R93,U93=1,AA93,V93=1,AD93)</f>
        <v>27</v>
      </c>
      <c r="L93" s="189">
        <f>_xlfn.IFS(Q93=0,P93,T93=1,S93,U93=1,AB93,V93=1,AE93)</f>
        <v>35.3563345803889</v>
      </c>
      <c r="M93" t="s" s="130">
        <f>IF(O93="Lab","over","under")</f>
        <v>3307</v>
      </c>
      <c r="N93" s="169"/>
      <c r="O93" t="s" s="184">
        <v>27</v>
      </c>
      <c r="P93" s="131">
        <f>AM93</f>
        <v>35.3563345803889</v>
      </c>
      <c r="Q93" s="173">
        <f>T93+U93+V93</f>
        <v>0</v>
      </c>
      <c r="R93" t="s" s="185">
        <v>28</v>
      </c>
      <c r="S93" s="131">
        <f>AS93</f>
        <v>32.6428340492356</v>
      </c>
      <c r="T93" s="169"/>
      <c r="U93" s="169"/>
      <c r="V93" s="169"/>
      <c r="W93" s="169"/>
      <c r="X93" t="s" s="130">
        <f>IF($A93=Y93,"ok","bad")</f>
        <v>2430</v>
      </c>
      <c r="Y93" t="s" s="130">
        <v>3672</v>
      </c>
      <c r="Z93" t="s" s="130">
        <v>1975</v>
      </c>
      <c r="AA93" t="s" s="186">
        <v>2365</v>
      </c>
      <c r="AB93" s="125">
        <f>100*AC93</f>
        <v>23.2437301</v>
      </c>
      <c r="AC93" s="191">
        <v>0.232437301</v>
      </c>
      <c r="AD93" t="s" s="187">
        <v>31</v>
      </c>
      <c r="AE93" s="125">
        <v>5.2953674</v>
      </c>
      <c r="AF93" s="191">
        <v>0.052953674</v>
      </c>
      <c r="AG93" s="169"/>
      <c r="AH93" s="173">
        <v>69892</v>
      </c>
      <c r="AI93" s="173">
        <v>43302</v>
      </c>
      <c r="AJ93" s="173">
        <v>188</v>
      </c>
      <c r="AK93" s="173">
        <v>1175</v>
      </c>
      <c r="AL93" s="173">
        <v>15310</v>
      </c>
      <c r="AM93" s="175">
        <f>100*AL93/$AI93</f>
        <v>35.3563345803889</v>
      </c>
      <c r="AN93" s="173">
        <f>IF(AM93&gt;$AI$8,1,0)</f>
        <v>0</v>
      </c>
      <c r="AO93" s="175">
        <f>IF($R93=AL$17,AM93,0)</f>
        <v>0</v>
      </c>
      <c r="AP93" s="173">
        <v>14135</v>
      </c>
      <c r="AQ93" s="175">
        <f>100*AP93/$AI93</f>
        <v>32.6428340492356</v>
      </c>
      <c r="AR93" s="173">
        <f>IF(AQ93&gt;$AI$8,1,0)</f>
        <v>0</v>
      </c>
      <c r="AS93" s="175">
        <f>IF($R93=AP$17,AQ93,0)</f>
        <v>32.6428340492356</v>
      </c>
      <c r="AT93" s="173">
        <v>1499</v>
      </c>
      <c r="AU93" s="175">
        <f>100*AT93/$AI93</f>
        <v>3.46173386910535</v>
      </c>
      <c r="AV93" s="173">
        <f>IF(AU93&gt;$AI$8,1,0)</f>
        <v>0</v>
      </c>
      <c r="AW93" s="175">
        <f>IF($R93=AT$17,AU93,0)</f>
        <v>0</v>
      </c>
      <c r="AX93" s="173">
        <v>10065</v>
      </c>
      <c r="AY93" s="175">
        <f>100*AX93/$AI93</f>
        <v>23.2437300817514</v>
      </c>
      <c r="AZ93" s="173">
        <f>IF(AY93&gt;$AI$8,1,0)</f>
        <v>0</v>
      </c>
      <c r="BA93" s="175">
        <f>IF($R93=AX$17,AY93,0)</f>
        <v>0</v>
      </c>
      <c r="BB93" s="173">
        <v>2293</v>
      </c>
      <c r="BC93" s="175">
        <f>100*BB93/$AI93</f>
        <v>5.29536741951873</v>
      </c>
      <c r="BD93" s="173">
        <f>IF(BC93&gt;$AI$8,1,0)</f>
        <v>0</v>
      </c>
      <c r="BE93" s="175">
        <f>IF($R93=BB$17,BC93,0)</f>
        <v>0</v>
      </c>
      <c r="BF93" s="173">
        <v>0</v>
      </c>
      <c r="BG93" s="175">
        <f>100*BF93/$AI93</f>
        <v>0</v>
      </c>
      <c r="BH93" s="173">
        <f>IF(BG93&gt;$AI$8,1,0)</f>
        <v>0</v>
      </c>
      <c r="BI93" s="175">
        <f>IF($R93=BF$17,BG93,0)</f>
        <v>0</v>
      </c>
      <c r="BJ93" s="173">
        <v>0</v>
      </c>
      <c r="BK93" s="175">
        <f>100*BJ93/$AI93</f>
        <v>0</v>
      </c>
      <c r="BL93" s="173">
        <f>IF(BK93&gt;$AI$8,1,0)</f>
        <v>0</v>
      </c>
      <c r="BM93" s="175">
        <f>IF($R93=BJ$17,BK93,0)</f>
        <v>0</v>
      </c>
      <c r="BN93" s="173">
        <v>0</v>
      </c>
      <c r="BO93" s="175">
        <f>100*BN93/$AI93</f>
        <v>0</v>
      </c>
      <c r="BP93" s="173">
        <f>IF(BO93&gt;$AI$8,1,0)</f>
        <v>0</v>
      </c>
      <c r="BQ93" s="175">
        <f>IF($R93=BN$17,BO93,0)</f>
        <v>0</v>
      </c>
      <c r="BR93" s="173">
        <v>0</v>
      </c>
      <c r="BS93" s="175">
        <f>100*BR93/$AI93</f>
        <v>0</v>
      </c>
      <c r="BT93" s="173">
        <f>IF(BS93&gt;$AI$8,1,0)</f>
        <v>0</v>
      </c>
      <c r="BU93" s="175">
        <f>IF($R93=BR$17,BS93,0)</f>
        <v>0</v>
      </c>
      <c r="BV93" s="173">
        <v>0</v>
      </c>
      <c r="BW93" s="175">
        <f>100*BV93/$AI93</f>
        <v>0</v>
      </c>
      <c r="BX93" s="173">
        <f>IF(BW93&gt;$AI$8,1,0)</f>
        <v>0</v>
      </c>
      <c r="BY93" s="175">
        <f>IF($R93=BV$17,BW93,0)</f>
        <v>0</v>
      </c>
      <c r="BZ93" s="173">
        <v>0</v>
      </c>
      <c r="CA93" s="175">
        <f>100*BZ93/$AI93</f>
        <v>0</v>
      </c>
      <c r="CB93" s="173">
        <f>IF(CA93&gt;$AI$8,1,0)</f>
        <v>0</v>
      </c>
      <c r="CC93" s="175">
        <f>IF($R93=BZ$17,CA93,0)</f>
        <v>0</v>
      </c>
      <c r="CD93" s="173">
        <v>0</v>
      </c>
      <c r="CE93" s="175">
        <f>100*CD93/$AI93</f>
        <v>0</v>
      </c>
      <c r="CF93" s="173">
        <f>IF(CE93&gt;$AI$8,1,0)</f>
        <v>0</v>
      </c>
      <c r="CG93" s="175">
        <f>IF($R93=CD$17,CE93,0)</f>
        <v>0</v>
      </c>
      <c r="CH93" s="173">
        <v>0</v>
      </c>
      <c r="CI93" s="175">
        <f>100*CH93/$AI93</f>
        <v>0</v>
      </c>
      <c r="CJ93" s="173">
        <f>IF(CI93&gt;$AI$8,1,0)</f>
        <v>0</v>
      </c>
      <c r="CK93" s="175">
        <f>IF($R93=CH$17,CI93,0)</f>
        <v>0</v>
      </c>
      <c r="CL93" s="173">
        <v>0</v>
      </c>
      <c r="CM93" s="173">
        <v>0</v>
      </c>
      <c r="CN93" s="176"/>
    </row>
    <row r="94" ht="15.75" customHeight="1">
      <c r="A94" t="s" s="179">
        <v>3564</v>
      </c>
      <c r="B94" t="s" s="180">
        <v>75</v>
      </c>
      <c r="C94" t="s" s="180">
        <v>3565</v>
      </c>
      <c r="D94" t="s" s="181">
        <v>78</v>
      </c>
      <c r="E94" t="s" s="188">
        <v>79</v>
      </c>
      <c r="F94" t="s" s="146">
        <v>46</v>
      </c>
      <c r="G94" t="s" s="146">
        <v>1597</v>
      </c>
      <c r="H94" t="s" s="146">
        <v>1598</v>
      </c>
      <c r="I94" t="s" s="146">
        <v>49</v>
      </c>
      <c r="J94" t="s" s="146">
        <v>56</v>
      </c>
      <c r="K94" t="s" s="183">
        <f>_xlfn.IFS(Q94=0,O94,T94=1,R94,U94=1,AA94,V94=1,AD94)</f>
        <v>27</v>
      </c>
      <c r="L94" s="189">
        <f>_xlfn.IFS(Q94=0,P94,T94=1,S94,U94=1,AB94,V94=1,AE94)</f>
        <v>35.314477645565</v>
      </c>
      <c r="M94" t="s" s="146">
        <f>IF(O94="Lab","over","under")</f>
        <v>3307</v>
      </c>
      <c r="N94" s="138"/>
      <c r="O94" t="s" s="184">
        <v>27</v>
      </c>
      <c r="P94" s="147">
        <f>AM94</f>
        <v>35.314477645565</v>
      </c>
      <c r="Q94" s="145">
        <f>T94+U94+V94</f>
        <v>0</v>
      </c>
      <c r="R94" t="s" s="185">
        <v>28</v>
      </c>
      <c r="S94" s="147">
        <f>AS94</f>
        <v>30.196407725234</v>
      </c>
      <c r="T94" s="138"/>
      <c r="U94" s="138"/>
      <c r="V94" s="138"/>
      <c r="W94" s="138"/>
      <c r="X94" t="s" s="146">
        <f>IF($A94=Y94,"ok","bad")</f>
        <v>2430</v>
      </c>
      <c r="Y94" t="s" s="146">
        <v>3564</v>
      </c>
      <c r="Z94" t="s" s="146">
        <v>3565</v>
      </c>
      <c r="AA94" t="s" s="186">
        <v>2365</v>
      </c>
      <c r="AB94" s="141">
        <f>100*AC94</f>
        <v>21.7133963</v>
      </c>
      <c r="AC94" s="190">
        <v>0.217133963</v>
      </c>
      <c r="AD94" t="s" s="187">
        <v>31</v>
      </c>
      <c r="AE94" s="141">
        <v>7.2275585</v>
      </c>
      <c r="AF94" s="190">
        <v>0.072275585</v>
      </c>
      <c r="AG94" s="138"/>
      <c r="AH94" s="145">
        <v>77869</v>
      </c>
      <c r="AI94" s="145">
        <v>48827</v>
      </c>
      <c r="AJ94" s="145">
        <v>196</v>
      </c>
      <c r="AK94" s="145">
        <v>2499</v>
      </c>
      <c r="AL94" s="145">
        <v>17243</v>
      </c>
      <c r="AM94" s="148">
        <f>100*AL94/$AI94</f>
        <v>35.314477645565</v>
      </c>
      <c r="AN94" s="145">
        <f>IF(AM94&gt;$AI$8,1,0)</f>
        <v>0</v>
      </c>
      <c r="AO94" s="148">
        <f>IF($R94=AL$17,AM94,0)</f>
        <v>0</v>
      </c>
      <c r="AP94" s="145">
        <v>14744</v>
      </c>
      <c r="AQ94" s="148">
        <f>100*AP94/$AI94</f>
        <v>30.196407725234</v>
      </c>
      <c r="AR94" s="145">
        <f>IF(AQ94&gt;$AI$8,1,0)</f>
        <v>0</v>
      </c>
      <c r="AS94" s="148">
        <f>IF($R94=AP$17,AQ94,0)</f>
        <v>30.196407725234</v>
      </c>
      <c r="AT94" s="145">
        <v>2709</v>
      </c>
      <c r="AU94" s="148">
        <f>100*AT94/$AI94</f>
        <v>5.54815982960247</v>
      </c>
      <c r="AV94" s="145">
        <f>IF(AU94&gt;$AI$8,1,0)</f>
        <v>0</v>
      </c>
      <c r="AW94" s="148">
        <f>IF($R94=AT$17,AU94,0)</f>
        <v>0</v>
      </c>
      <c r="AX94" s="145">
        <v>10602</v>
      </c>
      <c r="AY94" s="148">
        <f>100*AX94/$AI94</f>
        <v>21.7133962766502</v>
      </c>
      <c r="AZ94" s="145">
        <f>IF(AY94&gt;$AI$8,1,0)</f>
        <v>0</v>
      </c>
      <c r="BA94" s="148">
        <f>IF($R94=AX$17,AY94,0)</f>
        <v>0</v>
      </c>
      <c r="BB94" s="145">
        <v>3529</v>
      </c>
      <c r="BC94" s="148">
        <f>100*BB94/$AI94</f>
        <v>7.22755852294837</v>
      </c>
      <c r="BD94" s="145">
        <f>IF(BC94&gt;$AI$8,1,0)</f>
        <v>0</v>
      </c>
      <c r="BE94" s="148">
        <f>IF($R94=BB$17,BC94,0)</f>
        <v>0</v>
      </c>
      <c r="BF94" s="145">
        <v>0</v>
      </c>
      <c r="BG94" s="148">
        <f>100*BF94/$AI94</f>
        <v>0</v>
      </c>
      <c r="BH94" s="145">
        <f>IF(BG94&gt;$AI$8,1,0)</f>
        <v>0</v>
      </c>
      <c r="BI94" s="148">
        <f>IF($R94=BF$17,BG94,0)</f>
        <v>0</v>
      </c>
      <c r="BJ94" s="145">
        <v>0</v>
      </c>
      <c r="BK94" s="148">
        <f>100*BJ94/$AI94</f>
        <v>0</v>
      </c>
      <c r="BL94" s="145">
        <f>IF(BK94&gt;$AI$8,1,0)</f>
        <v>0</v>
      </c>
      <c r="BM94" s="148">
        <f>IF($R94=BJ$17,BK94,0)</f>
        <v>0</v>
      </c>
      <c r="BN94" s="145">
        <v>0</v>
      </c>
      <c r="BO94" s="148">
        <f>100*BN94/$AI94</f>
        <v>0</v>
      </c>
      <c r="BP94" s="145">
        <f>IF(BO94&gt;$AI$8,1,0)</f>
        <v>0</v>
      </c>
      <c r="BQ94" s="148">
        <f>IF($R94=BN$17,BO94,0)</f>
        <v>0</v>
      </c>
      <c r="BR94" s="145">
        <v>0</v>
      </c>
      <c r="BS94" s="148">
        <f>100*BR94/$AI94</f>
        <v>0</v>
      </c>
      <c r="BT94" s="145">
        <f>IF(BS94&gt;$AI$8,1,0)</f>
        <v>0</v>
      </c>
      <c r="BU94" s="148">
        <f>IF($R94=BR$17,BS94,0)</f>
        <v>0</v>
      </c>
      <c r="BV94" s="145">
        <v>0</v>
      </c>
      <c r="BW94" s="148">
        <f>100*BV94/$AI94</f>
        <v>0</v>
      </c>
      <c r="BX94" s="145">
        <f>IF(BW94&gt;$AI$8,1,0)</f>
        <v>0</v>
      </c>
      <c r="BY94" s="148">
        <f>IF($R94=BV$17,BW94,0)</f>
        <v>0</v>
      </c>
      <c r="BZ94" s="145">
        <v>0</v>
      </c>
      <c r="CA94" s="148">
        <f>100*BZ94/$AI94</f>
        <v>0</v>
      </c>
      <c r="CB94" s="145">
        <f>IF(CA94&gt;$AI$8,1,0)</f>
        <v>0</v>
      </c>
      <c r="CC94" s="148">
        <f>IF($R94=BZ$17,CA94,0)</f>
        <v>0</v>
      </c>
      <c r="CD94" s="145">
        <v>0</v>
      </c>
      <c r="CE94" s="148">
        <f>100*CD94/$AI94</f>
        <v>0</v>
      </c>
      <c r="CF94" s="145">
        <f>IF(CE94&gt;$AI$8,1,0)</f>
        <v>0</v>
      </c>
      <c r="CG94" s="148">
        <f>IF($R94=CD$17,CE94,0)</f>
        <v>0</v>
      </c>
      <c r="CH94" s="145">
        <v>0</v>
      </c>
      <c r="CI94" s="148">
        <f>100*CH94/$AI94</f>
        <v>0</v>
      </c>
      <c r="CJ94" s="145">
        <f>IF(CI94&gt;$AI$8,1,0)</f>
        <v>0</v>
      </c>
      <c r="CK94" s="148">
        <f>IF($R94=CH$17,CI94,0)</f>
        <v>0</v>
      </c>
      <c r="CL94" s="145">
        <v>389</v>
      </c>
      <c r="CM94" s="145">
        <v>0</v>
      </c>
      <c r="CN94" s="149"/>
    </row>
    <row r="95" ht="19.95" customHeight="1">
      <c r="A95" t="s" s="179">
        <v>3542</v>
      </c>
      <c r="B95" t="s" s="180">
        <v>166</v>
      </c>
      <c r="C95" t="s" s="180">
        <v>1870</v>
      </c>
      <c r="D95" t="s" s="181">
        <v>169</v>
      </c>
      <c r="E95" t="s" s="182">
        <v>79</v>
      </c>
      <c r="F95" t="s" s="130">
        <v>46</v>
      </c>
      <c r="G95" t="s" s="130">
        <v>1505</v>
      </c>
      <c r="H95" t="s" s="130">
        <v>341</v>
      </c>
      <c r="I95" t="s" s="130">
        <v>49</v>
      </c>
      <c r="J95" t="s" s="130">
        <v>56</v>
      </c>
      <c r="K95" t="s" s="183">
        <f>_xlfn.IFS(Q95=0,O95,T95=1,R95,U95=1,AA95,V95=1,AD95)</f>
        <v>27</v>
      </c>
      <c r="L95" s="189">
        <f>_xlfn.IFS(Q95=0,P95,T95=1,S95,U95=1,AB95,V95=1,AE95)</f>
        <v>35.2347988774556</v>
      </c>
      <c r="M95" t="s" s="130">
        <f>IF(O95="Lab","over","under")</f>
        <v>3307</v>
      </c>
      <c r="N95" s="169"/>
      <c r="O95" t="s" s="184">
        <v>27</v>
      </c>
      <c r="P95" s="131">
        <f>AM95</f>
        <v>35.2347988774556</v>
      </c>
      <c r="Q95" s="173">
        <f>T95+U95+V95</f>
        <v>0</v>
      </c>
      <c r="R95" t="s" s="185">
        <v>28</v>
      </c>
      <c r="S95" s="131">
        <f>AS95</f>
        <v>32.1478016838167</v>
      </c>
      <c r="T95" s="169"/>
      <c r="U95" s="169"/>
      <c r="V95" s="169"/>
      <c r="W95" s="169"/>
      <c r="X95" t="s" s="130">
        <f>IF($A95=Y95,"ok","bad")</f>
        <v>2430</v>
      </c>
      <c r="Y95" t="s" s="130">
        <v>3542</v>
      </c>
      <c r="Z95" t="s" s="130">
        <v>1870</v>
      </c>
      <c r="AA95" t="s" s="186">
        <v>2365</v>
      </c>
      <c r="AB95" s="125">
        <f>100*AC95</f>
        <v>15.9326473</v>
      </c>
      <c r="AC95" s="191">
        <v>0.159326473</v>
      </c>
      <c r="AD95" t="s" s="187">
        <v>29</v>
      </c>
      <c r="AE95" s="125">
        <v>7.8465856</v>
      </c>
      <c r="AF95" s="191">
        <v>0.078465856</v>
      </c>
      <c r="AG95" s="169"/>
      <c r="AH95" s="173">
        <v>79251</v>
      </c>
      <c r="AI95" s="173">
        <v>53450</v>
      </c>
      <c r="AJ95" s="173">
        <v>164</v>
      </c>
      <c r="AK95" s="173">
        <v>1650</v>
      </c>
      <c r="AL95" s="173">
        <v>18833</v>
      </c>
      <c r="AM95" s="175">
        <f>100*AL95/$AI95</f>
        <v>35.2347988774556</v>
      </c>
      <c r="AN95" s="173">
        <f>IF(AM95&gt;$AI$8,1,0)</f>
        <v>0</v>
      </c>
      <c r="AO95" s="175">
        <f>IF($R95=AL$17,AM95,0)</f>
        <v>0</v>
      </c>
      <c r="AP95" s="173">
        <v>17183</v>
      </c>
      <c r="AQ95" s="175">
        <f>100*AP95/$AI95</f>
        <v>32.1478016838167</v>
      </c>
      <c r="AR95" s="173">
        <f>IF(AQ95&gt;$AI$8,1,0)</f>
        <v>0</v>
      </c>
      <c r="AS95" s="175">
        <f>IF($R95=AP$17,AQ95,0)</f>
        <v>32.1478016838167</v>
      </c>
      <c r="AT95" s="173">
        <v>4194</v>
      </c>
      <c r="AU95" s="175">
        <f>100*AT95/$AI95</f>
        <v>7.8465855940131</v>
      </c>
      <c r="AV95" s="173">
        <f>IF(AU95&gt;$AI$8,1,0)</f>
        <v>0</v>
      </c>
      <c r="AW95" s="175">
        <f>IF($R95=AT$17,AU95,0)</f>
        <v>0</v>
      </c>
      <c r="AX95" s="173">
        <v>8516</v>
      </c>
      <c r="AY95" s="175">
        <f>100*AX95/$AI95</f>
        <v>15.932647333957</v>
      </c>
      <c r="AZ95" s="173">
        <f>IF(AY95&gt;$AI$8,1,0)</f>
        <v>0</v>
      </c>
      <c r="BA95" s="175">
        <f>IF($R95=AX$17,AY95,0)</f>
        <v>0</v>
      </c>
      <c r="BB95" s="173">
        <v>3446</v>
      </c>
      <c r="BC95" s="175">
        <f>100*BB95/$AI95</f>
        <v>6.44714686623012</v>
      </c>
      <c r="BD95" s="173">
        <f>IF(BC95&gt;$AI$8,1,0)</f>
        <v>0</v>
      </c>
      <c r="BE95" s="175">
        <f>IF($R95=BB$17,BC95,0)</f>
        <v>0</v>
      </c>
      <c r="BF95" s="173">
        <v>0</v>
      </c>
      <c r="BG95" s="175">
        <f>100*BF95/$AI95</f>
        <v>0</v>
      </c>
      <c r="BH95" s="173">
        <f>IF(BG95&gt;$AI$8,1,0)</f>
        <v>0</v>
      </c>
      <c r="BI95" s="175">
        <f>IF($R95=BF$17,BG95,0)</f>
        <v>0</v>
      </c>
      <c r="BJ95" s="173">
        <v>0</v>
      </c>
      <c r="BK95" s="175">
        <f>100*BJ95/$AI95</f>
        <v>0</v>
      </c>
      <c r="BL95" s="173">
        <f>IF(BK95&gt;$AI$8,1,0)</f>
        <v>0</v>
      </c>
      <c r="BM95" s="175">
        <f>IF($R95=BJ$17,BK95,0)</f>
        <v>0</v>
      </c>
      <c r="BN95" s="173">
        <v>0</v>
      </c>
      <c r="BO95" s="175">
        <f>100*BN95/$AI95</f>
        <v>0</v>
      </c>
      <c r="BP95" s="173">
        <f>IF(BO95&gt;$AI$8,1,0)</f>
        <v>0</v>
      </c>
      <c r="BQ95" s="175">
        <f>IF($R95=BN$17,BO95,0)</f>
        <v>0</v>
      </c>
      <c r="BR95" s="173">
        <v>0</v>
      </c>
      <c r="BS95" s="175">
        <f>100*BR95/$AI95</f>
        <v>0</v>
      </c>
      <c r="BT95" s="173">
        <f>IF(BS95&gt;$AI$8,1,0)</f>
        <v>0</v>
      </c>
      <c r="BU95" s="175">
        <f>IF($R95=BR$17,BS95,0)</f>
        <v>0</v>
      </c>
      <c r="BV95" s="173">
        <v>0</v>
      </c>
      <c r="BW95" s="175">
        <f>100*BV95/$AI95</f>
        <v>0</v>
      </c>
      <c r="BX95" s="173">
        <f>IF(BW95&gt;$AI$8,1,0)</f>
        <v>0</v>
      </c>
      <c r="BY95" s="175">
        <f>IF($R95=BV$17,BW95,0)</f>
        <v>0</v>
      </c>
      <c r="BZ95" s="173">
        <v>0</v>
      </c>
      <c r="CA95" s="175">
        <f>100*BZ95/$AI95</f>
        <v>0</v>
      </c>
      <c r="CB95" s="173">
        <f>IF(CA95&gt;$AI$8,1,0)</f>
        <v>0</v>
      </c>
      <c r="CC95" s="175">
        <f>IF($R95=BZ$17,CA95,0)</f>
        <v>0</v>
      </c>
      <c r="CD95" s="173">
        <v>0</v>
      </c>
      <c r="CE95" s="175">
        <f>100*CD95/$AI95</f>
        <v>0</v>
      </c>
      <c r="CF95" s="173">
        <f>IF(CE95&gt;$AI$8,1,0)</f>
        <v>0</v>
      </c>
      <c r="CG95" s="175">
        <f>IF($R95=CD$17,CE95,0)</f>
        <v>0</v>
      </c>
      <c r="CH95" s="173">
        <v>0</v>
      </c>
      <c r="CI95" s="175">
        <f>100*CH95/$AI95</f>
        <v>0</v>
      </c>
      <c r="CJ95" s="173">
        <f>IF(CI95&gt;$AI$8,1,0)</f>
        <v>0</v>
      </c>
      <c r="CK95" s="175">
        <f>IF($R95=CH$17,CI95,0)</f>
        <v>0</v>
      </c>
      <c r="CL95" s="173">
        <v>0</v>
      </c>
      <c r="CM95" s="173">
        <v>0</v>
      </c>
      <c r="CN95" s="176"/>
    </row>
    <row r="96" ht="15.75" customHeight="1">
      <c r="A96" t="s" s="179">
        <v>3486</v>
      </c>
      <c r="B96" t="s" s="180">
        <v>183</v>
      </c>
      <c r="C96" t="s" s="180">
        <v>1188</v>
      </c>
      <c r="D96" t="s" s="181">
        <v>186</v>
      </c>
      <c r="E96" t="s" s="188">
        <v>79</v>
      </c>
      <c r="F96" t="s" s="146">
        <v>46</v>
      </c>
      <c r="G96" t="s" s="146">
        <v>592</v>
      </c>
      <c r="H96" t="s" s="146">
        <v>3487</v>
      </c>
      <c r="I96" t="s" s="146">
        <v>49</v>
      </c>
      <c r="J96" t="s" s="146">
        <v>56</v>
      </c>
      <c r="K96" t="s" s="183">
        <f>_xlfn.IFS(Q96=0,O96,T96=1,R96,U96=1,AA96,V96=1,AD96)</f>
        <v>27</v>
      </c>
      <c r="L96" s="189">
        <f>_xlfn.IFS(Q96=0,P96,T96=1,S96,U96=1,AB96,V96=1,AE96)</f>
        <v>35.0826287471176</v>
      </c>
      <c r="M96" t="s" s="146">
        <f>IF(O96="Lab","over","under")</f>
        <v>3307</v>
      </c>
      <c r="N96" s="138"/>
      <c r="O96" t="s" s="184">
        <v>27</v>
      </c>
      <c r="P96" s="147">
        <f>AM96</f>
        <v>35.0826287471176</v>
      </c>
      <c r="Q96" s="145">
        <f>T96+U96+V96</f>
        <v>0</v>
      </c>
      <c r="R96" t="s" s="185">
        <v>28</v>
      </c>
      <c r="S96" s="147">
        <f>AS96</f>
        <v>32.2021521906226</v>
      </c>
      <c r="T96" s="138"/>
      <c r="U96" s="138"/>
      <c r="V96" s="138"/>
      <c r="W96" s="138"/>
      <c r="X96" t="s" s="146">
        <f>IF($A96=Y96,"ok","bad")</f>
        <v>2430</v>
      </c>
      <c r="Y96" t="s" s="146">
        <v>3486</v>
      </c>
      <c r="Z96" t="s" s="146">
        <v>1188</v>
      </c>
      <c r="AA96" t="s" s="186">
        <v>2365</v>
      </c>
      <c r="AB96" s="141">
        <f>100*AC96</f>
        <v>15.4477325</v>
      </c>
      <c r="AC96" s="190">
        <v>0.154477325</v>
      </c>
      <c r="AD96" t="s" s="187">
        <v>29</v>
      </c>
      <c r="AE96" s="141">
        <v>9.2640277</v>
      </c>
      <c r="AF96" s="190">
        <v>0.09264027699999999</v>
      </c>
      <c r="AG96" s="138"/>
      <c r="AH96" s="145">
        <v>79074</v>
      </c>
      <c r="AI96" s="145">
        <v>52040</v>
      </c>
      <c r="AJ96" s="145">
        <v>194</v>
      </c>
      <c r="AK96" s="145">
        <v>1499</v>
      </c>
      <c r="AL96" s="145">
        <v>18257</v>
      </c>
      <c r="AM96" s="148">
        <f>100*AL96/$AI96</f>
        <v>35.0826287471176</v>
      </c>
      <c r="AN96" s="145">
        <f>IF(AM96&gt;$AI$8,1,0)</f>
        <v>0</v>
      </c>
      <c r="AO96" s="148">
        <f>IF($R96=AL$17,AM96,0)</f>
        <v>0</v>
      </c>
      <c r="AP96" s="145">
        <v>16758</v>
      </c>
      <c r="AQ96" s="148">
        <f>100*AP96/$AI96</f>
        <v>32.2021521906226</v>
      </c>
      <c r="AR96" s="145">
        <f>IF(AQ96&gt;$AI$8,1,0)</f>
        <v>0</v>
      </c>
      <c r="AS96" s="148">
        <f>IF($R96=AP$17,AQ96,0)</f>
        <v>32.2021521906226</v>
      </c>
      <c r="AT96" s="145">
        <v>4821</v>
      </c>
      <c r="AU96" s="148">
        <f>100*AT96/$AI96</f>
        <v>9.264027671022291</v>
      </c>
      <c r="AV96" s="145">
        <f>IF(AU96&gt;$AI$8,1,0)</f>
        <v>0</v>
      </c>
      <c r="AW96" s="148">
        <f>IF($R96=AT$17,AU96,0)</f>
        <v>0</v>
      </c>
      <c r="AX96" s="145">
        <v>8039</v>
      </c>
      <c r="AY96" s="148">
        <f>100*AX96/$AI96</f>
        <v>15.4477325134512</v>
      </c>
      <c r="AZ96" s="145">
        <f>IF(AY96&gt;$AI$8,1,0)</f>
        <v>0</v>
      </c>
      <c r="BA96" s="148">
        <f>IF($R96=AX$17,AY96,0)</f>
        <v>0</v>
      </c>
      <c r="BB96" s="145">
        <v>3042</v>
      </c>
      <c r="BC96" s="148">
        <f>100*BB96/$AI96</f>
        <v>5.84550345887779</v>
      </c>
      <c r="BD96" s="145">
        <f>IF(BC96&gt;$AI$8,1,0)</f>
        <v>0</v>
      </c>
      <c r="BE96" s="148">
        <f>IF($R96=BB$17,BC96,0)</f>
        <v>0</v>
      </c>
      <c r="BF96" s="145">
        <v>0</v>
      </c>
      <c r="BG96" s="148">
        <f>100*BF96/$AI96</f>
        <v>0</v>
      </c>
      <c r="BH96" s="145">
        <f>IF(BG96&gt;$AI$8,1,0)</f>
        <v>0</v>
      </c>
      <c r="BI96" s="148">
        <f>IF($R96=BF$17,BG96,0)</f>
        <v>0</v>
      </c>
      <c r="BJ96" s="145">
        <v>0</v>
      </c>
      <c r="BK96" s="148">
        <f>100*BJ96/$AI96</f>
        <v>0</v>
      </c>
      <c r="BL96" s="145">
        <f>IF(BK96&gt;$AI$8,1,0)</f>
        <v>0</v>
      </c>
      <c r="BM96" s="148">
        <f>IF($R96=BJ$17,BK96,0)</f>
        <v>0</v>
      </c>
      <c r="BN96" s="145">
        <v>0</v>
      </c>
      <c r="BO96" s="148">
        <f>100*BN96/$AI96</f>
        <v>0</v>
      </c>
      <c r="BP96" s="145">
        <f>IF(BO96&gt;$AI$8,1,0)</f>
        <v>0</v>
      </c>
      <c r="BQ96" s="148">
        <f>IF($R96=BN$17,BO96,0)</f>
        <v>0</v>
      </c>
      <c r="BR96" s="145">
        <v>0</v>
      </c>
      <c r="BS96" s="148">
        <f>100*BR96/$AI96</f>
        <v>0</v>
      </c>
      <c r="BT96" s="145">
        <f>IF(BS96&gt;$AI$8,1,0)</f>
        <v>0</v>
      </c>
      <c r="BU96" s="148">
        <f>IF($R96=BR$17,BS96,0)</f>
        <v>0</v>
      </c>
      <c r="BV96" s="145">
        <v>0</v>
      </c>
      <c r="BW96" s="148">
        <f>100*BV96/$AI96</f>
        <v>0</v>
      </c>
      <c r="BX96" s="145">
        <f>IF(BW96&gt;$AI$8,1,0)</f>
        <v>0</v>
      </c>
      <c r="BY96" s="148">
        <f>IF($R96=BV$17,BW96,0)</f>
        <v>0</v>
      </c>
      <c r="BZ96" s="145">
        <v>0</v>
      </c>
      <c r="CA96" s="148">
        <f>100*BZ96/$AI96</f>
        <v>0</v>
      </c>
      <c r="CB96" s="145">
        <f>IF(CA96&gt;$AI$8,1,0)</f>
        <v>0</v>
      </c>
      <c r="CC96" s="148">
        <f>IF($R96=BZ$17,CA96,0)</f>
        <v>0</v>
      </c>
      <c r="CD96" s="145">
        <v>0</v>
      </c>
      <c r="CE96" s="148">
        <f>100*CD96/$AI96</f>
        <v>0</v>
      </c>
      <c r="CF96" s="145">
        <f>IF(CE96&gt;$AI$8,1,0)</f>
        <v>0</v>
      </c>
      <c r="CG96" s="148">
        <f>IF($R96=CD$17,CE96,0)</f>
        <v>0</v>
      </c>
      <c r="CH96" s="145">
        <v>0</v>
      </c>
      <c r="CI96" s="148">
        <f>100*CH96/$AI96</f>
        <v>0</v>
      </c>
      <c r="CJ96" s="145">
        <f>IF(CI96&gt;$AI$8,1,0)</f>
        <v>0</v>
      </c>
      <c r="CK96" s="148">
        <f>IF($R96=CH$17,CI96,0)</f>
        <v>0</v>
      </c>
      <c r="CL96" s="145">
        <v>0</v>
      </c>
      <c r="CM96" s="145">
        <v>0</v>
      </c>
      <c r="CN96" s="149"/>
    </row>
    <row r="97" ht="15.75" customHeight="1">
      <c r="A97" t="s" s="179">
        <v>3308</v>
      </c>
      <c r="B97" t="s" s="180">
        <v>75</v>
      </c>
      <c r="C97" t="s" s="180">
        <v>3309</v>
      </c>
      <c r="D97" t="s" s="181">
        <v>78</v>
      </c>
      <c r="E97" t="s" s="182">
        <v>79</v>
      </c>
      <c r="F97" t="s" s="130">
        <v>46</v>
      </c>
      <c r="G97" t="s" s="130">
        <v>947</v>
      </c>
      <c r="H97" t="s" s="130">
        <v>948</v>
      </c>
      <c r="I97" t="s" s="130">
        <v>64</v>
      </c>
      <c r="J97" t="s" s="130">
        <v>56</v>
      </c>
      <c r="K97" t="s" s="183">
        <f>_xlfn.IFS(Q97=0,O97,T97=1,R97,U97=1,AA97,V97=1,AD97)</f>
        <v>27</v>
      </c>
      <c r="L97" s="189">
        <f>_xlfn.IFS(Q97=0,P97,T97=1,S97,U97=1,AB97,V97=1,AE97)</f>
        <v>35.0358119027193</v>
      </c>
      <c r="M97" t="s" s="130">
        <f>IF(O97="Lab","over","under")</f>
        <v>3307</v>
      </c>
      <c r="N97" s="169"/>
      <c r="O97" t="s" s="184">
        <v>27</v>
      </c>
      <c r="P97" s="131">
        <f>AM97</f>
        <v>35.0358119027193</v>
      </c>
      <c r="Q97" s="173">
        <f>T97+U97+V97</f>
        <v>0</v>
      </c>
      <c r="R97" t="s" s="185">
        <v>28</v>
      </c>
      <c r="S97" s="131">
        <f>AS97</f>
        <v>22.9076471879177</v>
      </c>
      <c r="T97" s="169"/>
      <c r="U97" s="169"/>
      <c r="V97" s="169"/>
      <c r="W97" s="169"/>
      <c r="X97" t="s" s="130">
        <f>IF($A97=Y97,"ok","bad")</f>
        <v>2430</v>
      </c>
      <c r="Y97" t="s" s="130">
        <v>3308</v>
      </c>
      <c r="Z97" t="s" s="130">
        <v>3309</v>
      </c>
      <c r="AA97" t="s" s="186">
        <v>29</v>
      </c>
      <c r="AB97" s="125">
        <f>100*AC97</f>
        <v>19.0192127</v>
      </c>
      <c r="AC97" s="191">
        <v>0.190192127</v>
      </c>
      <c r="AD97" t="s" s="187">
        <v>2365</v>
      </c>
      <c r="AE97" s="125">
        <v>18.1234164</v>
      </c>
      <c r="AF97" s="191">
        <v>0.181234164</v>
      </c>
      <c r="AG97" s="169"/>
      <c r="AH97" s="173">
        <v>76947</v>
      </c>
      <c r="AI97" s="173">
        <v>50123</v>
      </c>
      <c r="AJ97" s="173">
        <v>168</v>
      </c>
      <c r="AK97" s="173">
        <v>6079</v>
      </c>
      <c r="AL97" s="173">
        <v>17561</v>
      </c>
      <c r="AM97" s="175">
        <f>100*AL97/$AI97</f>
        <v>35.0358119027193</v>
      </c>
      <c r="AN97" s="173">
        <f>IF(AM97&gt;$AI$8,1,0)</f>
        <v>0</v>
      </c>
      <c r="AO97" s="175">
        <f>IF($R97=AL$17,AM97,0)</f>
        <v>0</v>
      </c>
      <c r="AP97" s="173">
        <v>11482</v>
      </c>
      <c r="AQ97" s="175">
        <f>100*AP97/$AI97</f>
        <v>22.9076471879177</v>
      </c>
      <c r="AR97" s="173">
        <f>IF(AQ97&gt;$AI$8,1,0)</f>
        <v>0</v>
      </c>
      <c r="AS97" s="175">
        <f>IF($R97=AP$17,AQ97,0)</f>
        <v>22.9076471879177</v>
      </c>
      <c r="AT97" s="173">
        <v>9533</v>
      </c>
      <c r="AU97" s="175">
        <f>100*AT97/$AI97</f>
        <v>19.0192127366678</v>
      </c>
      <c r="AV97" s="173">
        <f>IF(AU97&gt;$AI$8,1,0)</f>
        <v>0</v>
      </c>
      <c r="AW97" s="175">
        <f>IF($R97=AT$17,AU97,0)</f>
        <v>0</v>
      </c>
      <c r="AX97" s="173">
        <v>9084</v>
      </c>
      <c r="AY97" s="175">
        <f>100*AX97/$AI97</f>
        <v>18.1234163956667</v>
      </c>
      <c r="AZ97" s="173">
        <f>IF(AY97&gt;$AI$8,1,0)</f>
        <v>0</v>
      </c>
      <c r="BA97" s="175">
        <f>IF($R97=AX$17,AY97,0)</f>
        <v>0</v>
      </c>
      <c r="BB97" s="173">
        <v>2036</v>
      </c>
      <c r="BC97" s="175">
        <f>100*BB97/$AI97</f>
        <v>4.06200746164435</v>
      </c>
      <c r="BD97" s="173">
        <f>IF(BC97&gt;$AI$8,1,0)</f>
        <v>0</v>
      </c>
      <c r="BE97" s="175">
        <f>IF($R97=BB$17,BC97,0)</f>
        <v>0</v>
      </c>
      <c r="BF97" s="173">
        <v>0</v>
      </c>
      <c r="BG97" s="175">
        <f>100*BF97/$AI97</f>
        <v>0</v>
      </c>
      <c r="BH97" s="173">
        <f>IF(BG97&gt;$AI$8,1,0)</f>
        <v>0</v>
      </c>
      <c r="BI97" s="175">
        <f>IF($R97=BF$17,BG97,0)</f>
        <v>0</v>
      </c>
      <c r="BJ97" s="173">
        <v>0</v>
      </c>
      <c r="BK97" s="175">
        <f>100*BJ97/$AI97</f>
        <v>0</v>
      </c>
      <c r="BL97" s="173">
        <f>IF(BK97&gt;$AI$8,1,0)</f>
        <v>0</v>
      </c>
      <c r="BM97" s="175">
        <f>IF($R97=BJ$17,BK97,0)</f>
        <v>0</v>
      </c>
      <c r="BN97" s="173">
        <v>0</v>
      </c>
      <c r="BO97" s="175">
        <f>100*BN97/$AI97</f>
        <v>0</v>
      </c>
      <c r="BP97" s="173">
        <f>IF(BO97&gt;$AI$8,1,0)</f>
        <v>0</v>
      </c>
      <c r="BQ97" s="175">
        <f>IF($R97=BN$17,BO97,0)</f>
        <v>0</v>
      </c>
      <c r="BR97" s="173">
        <v>0</v>
      </c>
      <c r="BS97" s="175">
        <f>100*BR97/$AI97</f>
        <v>0</v>
      </c>
      <c r="BT97" s="173">
        <f>IF(BS97&gt;$AI$8,1,0)</f>
        <v>0</v>
      </c>
      <c r="BU97" s="175">
        <f>IF($R97=BR$17,BS97,0)</f>
        <v>0</v>
      </c>
      <c r="BV97" s="173">
        <v>0</v>
      </c>
      <c r="BW97" s="175">
        <f>100*BV97/$AI97</f>
        <v>0</v>
      </c>
      <c r="BX97" s="173">
        <f>IF(BW97&gt;$AI$8,1,0)</f>
        <v>0</v>
      </c>
      <c r="BY97" s="175">
        <f>IF($R97=BV$17,BW97,0)</f>
        <v>0</v>
      </c>
      <c r="BZ97" s="173">
        <v>0</v>
      </c>
      <c r="CA97" s="175">
        <f>100*BZ97/$AI97</f>
        <v>0</v>
      </c>
      <c r="CB97" s="173">
        <f>IF(CA97&gt;$AI$8,1,0)</f>
        <v>0</v>
      </c>
      <c r="CC97" s="175">
        <f>IF($R97=BZ$17,CA97,0)</f>
        <v>0</v>
      </c>
      <c r="CD97" s="173">
        <v>0</v>
      </c>
      <c r="CE97" s="175">
        <f>100*CD97/$AI97</f>
        <v>0</v>
      </c>
      <c r="CF97" s="173">
        <f>IF(CE97&gt;$AI$8,1,0)</f>
        <v>0</v>
      </c>
      <c r="CG97" s="175">
        <f>IF($R97=CD$17,CE97,0)</f>
        <v>0</v>
      </c>
      <c r="CH97" s="173">
        <v>0</v>
      </c>
      <c r="CI97" s="175">
        <f>100*CH97/$AI97</f>
        <v>0</v>
      </c>
      <c r="CJ97" s="173">
        <f>IF(CI97&gt;$AI$8,1,0)</f>
        <v>0</v>
      </c>
      <c r="CK97" s="175">
        <f>IF($R97=CH$17,CI97,0)</f>
        <v>0</v>
      </c>
      <c r="CL97" s="173">
        <v>0</v>
      </c>
      <c r="CM97" s="173">
        <v>0</v>
      </c>
      <c r="CN97" s="176"/>
    </row>
    <row r="98" ht="15.75" customHeight="1">
      <c r="A98" t="s" s="179">
        <v>3339</v>
      </c>
      <c r="B98" t="s" s="180">
        <v>75</v>
      </c>
      <c r="C98" t="s" s="180">
        <v>1612</v>
      </c>
      <c r="D98" t="s" s="181">
        <v>78</v>
      </c>
      <c r="E98" t="s" s="188">
        <v>79</v>
      </c>
      <c r="F98" t="s" s="146">
        <v>46</v>
      </c>
      <c r="G98" t="s" s="146">
        <v>1613</v>
      </c>
      <c r="H98" t="s" s="146">
        <v>1614</v>
      </c>
      <c r="I98" t="s" s="146">
        <v>49</v>
      </c>
      <c r="J98" t="s" s="146">
        <v>56</v>
      </c>
      <c r="K98" t="s" s="183">
        <f>_xlfn.IFS(Q98=0,O98,T98=1,R98,U98=1,AA98,V98=1,AD98)</f>
        <v>27</v>
      </c>
      <c r="L98" s="189">
        <f>_xlfn.IFS(Q98=0,P98,T98=1,S98,U98=1,AB98,V98=1,AE98)</f>
        <v>34.9644845837515</v>
      </c>
      <c r="M98" t="s" s="146">
        <f>IF(O98="Lab","over","under")</f>
        <v>3307</v>
      </c>
      <c r="N98" s="138"/>
      <c r="O98" t="s" s="184">
        <v>27</v>
      </c>
      <c r="P98" s="147">
        <f>AM98</f>
        <v>34.9644845837515</v>
      </c>
      <c r="Q98" s="145">
        <f>T98+U98+V98</f>
        <v>0</v>
      </c>
      <c r="R98" t="s" s="185">
        <v>28</v>
      </c>
      <c r="S98" s="147">
        <f>AS98</f>
        <v>28.4949727485587</v>
      </c>
      <c r="T98" s="138"/>
      <c r="U98" s="138"/>
      <c r="V98" s="138"/>
      <c r="W98" s="138"/>
      <c r="X98" t="s" s="146">
        <f>IF($A98=Y98,"ok","bad")</f>
        <v>2430</v>
      </c>
      <c r="Y98" t="s" s="146">
        <v>3339</v>
      </c>
      <c r="Z98" t="s" s="146">
        <v>1612</v>
      </c>
      <c r="AA98" t="s" s="186">
        <v>2365</v>
      </c>
      <c r="AB98" s="141">
        <f>100*AC98</f>
        <v>15.2175196</v>
      </c>
      <c r="AC98" s="190">
        <v>0.152175196</v>
      </c>
      <c r="AD98" t="s" s="187">
        <v>29</v>
      </c>
      <c r="AE98" s="141">
        <v>15.0050174</v>
      </c>
      <c r="AF98" s="190">
        <v>0.150050174</v>
      </c>
      <c r="AG98" s="138"/>
      <c r="AH98" s="145">
        <v>78629</v>
      </c>
      <c r="AI98" s="145">
        <v>50823</v>
      </c>
      <c r="AJ98" s="145">
        <v>171</v>
      </c>
      <c r="AK98" s="145">
        <v>3288</v>
      </c>
      <c r="AL98" s="145">
        <v>17770</v>
      </c>
      <c r="AM98" s="148">
        <f>100*AL98/$AI98</f>
        <v>34.9644845837515</v>
      </c>
      <c r="AN98" s="145">
        <f>IF(AM98&gt;$AI$8,1,0)</f>
        <v>0</v>
      </c>
      <c r="AO98" s="148">
        <f>IF($R98=AL$17,AM98,0)</f>
        <v>0</v>
      </c>
      <c r="AP98" s="145">
        <v>14482</v>
      </c>
      <c r="AQ98" s="148">
        <f>100*AP98/$AI98</f>
        <v>28.4949727485587</v>
      </c>
      <c r="AR98" s="145">
        <f>IF(AQ98&gt;$AI$8,1,0)</f>
        <v>0</v>
      </c>
      <c r="AS98" s="148">
        <f>IF($R98=AP$17,AQ98,0)</f>
        <v>28.4949727485587</v>
      </c>
      <c r="AT98" s="145">
        <v>7626</v>
      </c>
      <c r="AU98" s="148">
        <f>100*AT98/$AI98</f>
        <v>15.0050174133758</v>
      </c>
      <c r="AV98" s="145">
        <f>IF(AU98&gt;$AI$8,1,0)</f>
        <v>0</v>
      </c>
      <c r="AW98" s="148">
        <f>IF($R98=AT$17,AU98,0)</f>
        <v>0</v>
      </c>
      <c r="AX98" s="145">
        <v>7734</v>
      </c>
      <c r="AY98" s="148">
        <f>100*AX98/$AI98</f>
        <v>15.2175196269406</v>
      </c>
      <c r="AZ98" s="145">
        <f>IF(AY98&gt;$AI$8,1,0)</f>
        <v>0</v>
      </c>
      <c r="BA98" s="148">
        <f>IF($R98=AX$17,AY98,0)</f>
        <v>0</v>
      </c>
      <c r="BB98" s="145">
        <v>2745</v>
      </c>
      <c r="BC98" s="148">
        <f>100*BB98/$AI98</f>
        <v>5.40109792810342</v>
      </c>
      <c r="BD98" s="145">
        <f>IF(BC98&gt;$AI$8,1,0)</f>
        <v>0</v>
      </c>
      <c r="BE98" s="148">
        <f>IF($R98=BB$17,BC98,0)</f>
        <v>0</v>
      </c>
      <c r="BF98" s="145">
        <v>0</v>
      </c>
      <c r="BG98" s="148">
        <f>100*BF98/$AI98</f>
        <v>0</v>
      </c>
      <c r="BH98" s="145">
        <f>IF(BG98&gt;$AI$8,1,0)</f>
        <v>0</v>
      </c>
      <c r="BI98" s="148">
        <f>IF($R98=BF$17,BG98,0)</f>
        <v>0</v>
      </c>
      <c r="BJ98" s="145">
        <v>0</v>
      </c>
      <c r="BK98" s="148">
        <f>100*BJ98/$AI98</f>
        <v>0</v>
      </c>
      <c r="BL98" s="145">
        <f>IF(BK98&gt;$AI$8,1,0)</f>
        <v>0</v>
      </c>
      <c r="BM98" s="148">
        <f>IF($R98=BJ$17,BK98,0)</f>
        <v>0</v>
      </c>
      <c r="BN98" s="145">
        <v>0</v>
      </c>
      <c r="BO98" s="148">
        <f>100*BN98/$AI98</f>
        <v>0</v>
      </c>
      <c r="BP98" s="145">
        <f>IF(BO98&gt;$AI$8,1,0)</f>
        <v>0</v>
      </c>
      <c r="BQ98" s="148">
        <f>IF($R98=BN$17,BO98,0)</f>
        <v>0</v>
      </c>
      <c r="BR98" s="145">
        <v>0</v>
      </c>
      <c r="BS98" s="148">
        <f>100*BR98/$AI98</f>
        <v>0</v>
      </c>
      <c r="BT98" s="145">
        <f>IF(BS98&gt;$AI$8,1,0)</f>
        <v>0</v>
      </c>
      <c r="BU98" s="148">
        <f>IF($R98=BR$17,BS98,0)</f>
        <v>0</v>
      </c>
      <c r="BV98" s="145">
        <v>0</v>
      </c>
      <c r="BW98" s="148">
        <f>100*BV98/$AI98</f>
        <v>0</v>
      </c>
      <c r="BX98" s="145">
        <f>IF(BW98&gt;$AI$8,1,0)</f>
        <v>0</v>
      </c>
      <c r="BY98" s="148">
        <f>IF($R98=BV$17,BW98,0)</f>
        <v>0</v>
      </c>
      <c r="BZ98" s="145">
        <v>0</v>
      </c>
      <c r="CA98" s="148">
        <f>100*BZ98/$AI98</f>
        <v>0</v>
      </c>
      <c r="CB98" s="145">
        <f>IF(CA98&gt;$AI$8,1,0)</f>
        <v>0</v>
      </c>
      <c r="CC98" s="148">
        <f>IF($R98=BZ$17,CA98,0)</f>
        <v>0</v>
      </c>
      <c r="CD98" s="145">
        <v>0</v>
      </c>
      <c r="CE98" s="148">
        <f>100*CD98/$AI98</f>
        <v>0</v>
      </c>
      <c r="CF98" s="145">
        <f>IF(CE98&gt;$AI$8,1,0)</f>
        <v>0</v>
      </c>
      <c r="CG98" s="148">
        <f>IF($R98=CD$17,CE98,0)</f>
        <v>0</v>
      </c>
      <c r="CH98" s="145">
        <v>0</v>
      </c>
      <c r="CI98" s="148">
        <f>100*CH98/$AI98</f>
        <v>0</v>
      </c>
      <c r="CJ98" s="145">
        <f>IF(CI98&gt;$AI$8,1,0)</f>
        <v>0</v>
      </c>
      <c r="CK98" s="148">
        <f>IF($R98=CH$17,CI98,0)</f>
        <v>0</v>
      </c>
      <c r="CL98" s="145">
        <v>0</v>
      </c>
      <c r="CM98" s="145">
        <v>0</v>
      </c>
      <c r="CN98" s="149"/>
    </row>
    <row r="99" ht="15.75" customHeight="1">
      <c r="A99" t="s" s="179">
        <v>3677</v>
      </c>
      <c r="B99" t="s" s="180">
        <v>160</v>
      </c>
      <c r="C99" t="s" s="180">
        <v>1778</v>
      </c>
      <c r="D99" t="s" s="181">
        <v>162</v>
      </c>
      <c r="E99" t="s" s="182">
        <v>79</v>
      </c>
      <c r="F99" t="s" s="130">
        <v>80</v>
      </c>
      <c r="G99" t="s" s="130">
        <v>124</v>
      </c>
      <c r="H99" t="s" s="130">
        <v>1779</v>
      </c>
      <c r="I99" t="s" s="130">
        <v>49</v>
      </c>
      <c r="J99" t="s" s="130">
        <v>56</v>
      </c>
      <c r="K99" t="s" s="183">
        <f>_xlfn.IFS(Q99=0,O99,T99=1,R99,U99=1,AA99,V99=1,AD99)</f>
        <v>27</v>
      </c>
      <c r="L99" s="189">
        <f>_xlfn.IFS(Q99=0,P99,T99=1,S99,U99=1,AB99,V99=1,AE99)</f>
        <v>34.8241650963743</v>
      </c>
      <c r="M99" t="s" s="130">
        <f>IF(O99="Lab","over","under")</f>
        <v>3307</v>
      </c>
      <c r="N99" s="169"/>
      <c r="O99" t="s" s="184">
        <v>27</v>
      </c>
      <c r="P99" s="131">
        <f>AM99</f>
        <v>34.8241650963743</v>
      </c>
      <c r="Q99" s="173">
        <f>T99+U99+V99</f>
        <v>0</v>
      </c>
      <c r="R99" t="s" s="185">
        <v>28</v>
      </c>
      <c r="S99" s="131">
        <f>AS99</f>
        <v>31.5027130111018</v>
      </c>
      <c r="T99" s="169"/>
      <c r="U99" s="169"/>
      <c r="V99" s="169"/>
      <c r="W99" s="169"/>
      <c r="X99" t="s" s="130">
        <f>IF($A99=Y99,"ok","bad")</f>
        <v>2430</v>
      </c>
      <c r="Y99" t="s" s="130">
        <v>3677</v>
      </c>
      <c r="Z99" t="s" s="130">
        <v>1778</v>
      </c>
      <c r="AA99" t="s" s="186">
        <v>2365</v>
      </c>
      <c r="AB99" s="125">
        <f>100*AC99</f>
        <v>21.8493882</v>
      </c>
      <c r="AC99" s="191">
        <v>0.218493882</v>
      </c>
      <c r="AD99" t="s" s="187">
        <v>31</v>
      </c>
      <c r="AE99" s="125">
        <v>5.0400708</v>
      </c>
      <c r="AF99" s="191">
        <v>0.050400708</v>
      </c>
      <c r="AG99" s="169"/>
      <c r="AH99" s="173">
        <v>72928</v>
      </c>
      <c r="AI99" s="173">
        <v>44047</v>
      </c>
      <c r="AJ99" s="173">
        <v>132</v>
      </c>
      <c r="AK99" s="173">
        <v>1463</v>
      </c>
      <c r="AL99" s="173">
        <v>15339</v>
      </c>
      <c r="AM99" s="175">
        <f>100*AL99/$AI99</f>
        <v>34.8241650963743</v>
      </c>
      <c r="AN99" s="173">
        <f>IF(AM99&gt;$AI$8,1,0)</f>
        <v>0</v>
      </c>
      <c r="AO99" s="175">
        <f>IF($R99=AL$17,AM99,0)</f>
        <v>0</v>
      </c>
      <c r="AP99" s="173">
        <v>13876</v>
      </c>
      <c r="AQ99" s="175">
        <f>100*AP99/$AI99</f>
        <v>31.5027130111018</v>
      </c>
      <c r="AR99" s="173">
        <f>IF(AQ99&gt;$AI$8,1,0)</f>
        <v>0</v>
      </c>
      <c r="AS99" s="175">
        <f>IF($R99=AP$17,AQ99,0)</f>
        <v>31.5027130111018</v>
      </c>
      <c r="AT99" s="173">
        <v>1895</v>
      </c>
      <c r="AU99" s="175">
        <f>100*AT99/$AI99</f>
        <v>4.3022226258315</v>
      </c>
      <c r="AV99" s="173">
        <f>IF(AU99&gt;$AI$8,1,0)</f>
        <v>0</v>
      </c>
      <c r="AW99" s="175">
        <f>IF($R99=AT$17,AU99,0)</f>
        <v>0</v>
      </c>
      <c r="AX99" s="173">
        <v>9624</v>
      </c>
      <c r="AY99" s="175">
        <f>100*AX99/$AI99</f>
        <v>21.8493881535632</v>
      </c>
      <c r="AZ99" s="173">
        <f>IF(AY99&gt;$AI$8,1,0)</f>
        <v>0</v>
      </c>
      <c r="BA99" s="175">
        <f>IF($R99=AX$17,AY99,0)</f>
        <v>0</v>
      </c>
      <c r="BB99" s="173">
        <v>2220</v>
      </c>
      <c r="BC99" s="175">
        <f>100*BB99/$AI99</f>
        <v>5.04007083342793</v>
      </c>
      <c r="BD99" s="173">
        <f>IF(BC99&gt;$AI$8,1,0)</f>
        <v>0</v>
      </c>
      <c r="BE99" s="175">
        <f>IF($R99=BB$17,BC99,0)</f>
        <v>0</v>
      </c>
      <c r="BF99" s="173">
        <v>0</v>
      </c>
      <c r="BG99" s="175">
        <f>100*BF99/$AI99</f>
        <v>0</v>
      </c>
      <c r="BH99" s="173">
        <f>IF(BG99&gt;$AI$8,1,0)</f>
        <v>0</v>
      </c>
      <c r="BI99" s="175">
        <f>IF($R99=BF$17,BG99,0)</f>
        <v>0</v>
      </c>
      <c r="BJ99" s="173">
        <v>0</v>
      </c>
      <c r="BK99" s="175">
        <f>100*BJ99/$AI99</f>
        <v>0</v>
      </c>
      <c r="BL99" s="173">
        <f>IF(BK99&gt;$AI$8,1,0)</f>
        <v>0</v>
      </c>
      <c r="BM99" s="175">
        <f>IF($R99=BJ$17,BK99,0)</f>
        <v>0</v>
      </c>
      <c r="BN99" s="173">
        <v>0</v>
      </c>
      <c r="BO99" s="175">
        <f>100*BN99/$AI99</f>
        <v>0</v>
      </c>
      <c r="BP99" s="173">
        <f>IF(BO99&gt;$AI$8,1,0)</f>
        <v>0</v>
      </c>
      <c r="BQ99" s="175">
        <f>IF($R99=BN$17,BO99,0)</f>
        <v>0</v>
      </c>
      <c r="BR99" s="173">
        <v>0</v>
      </c>
      <c r="BS99" s="175">
        <f>100*BR99/$AI99</f>
        <v>0</v>
      </c>
      <c r="BT99" s="173">
        <f>IF(BS99&gt;$AI$8,1,0)</f>
        <v>0</v>
      </c>
      <c r="BU99" s="175">
        <f>IF($R99=BR$17,BS99,0)</f>
        <v>0</v>
      </c>
      <c r="BV99" s="173">
        <v>0</v>
      </c>
      <c r="BW99" s="175">
        <f>100*BV99/$AI99</f>
        <v>0</v>
      </c>
      <c r="BX99" s="173">
        <f>IF(BW99&gt;$AI$8,1,0)</f>
        <v>0</v>
      </c>
      <c r="BY99" s="175">
        <f>IF($R99=BV$17,BW99,0)</f>
        <v>0</v>
      </c>
      <c r="BZ99" s="173">
        <v>0</v>
      </c>
      <c r="CA99" s="175">
        <f>100*BZ99/$AI99</f>
        <v>0</v>
      </c>
      <c r="CB99" s="173">
        <f>IF(CA99&gt;$AI$8,1,0)</f>
        <v>0</v>
      </c>
      <c r="CC99" s="175">
        <f>IF($R99=BZ$17,CA99,0)</f>
        <v>0</v>
      </c>
      <c r="CD99" s="173">
        <v>0</v>
      </c>
      <c r="CE99" s="175">
        <f>100*CD99/$AI99</f>
        <v>0</v>
      </c>
      <c r="CF99" s="173">
        <f>IF(CE99&gt;$AI$8,1,0)</f>
        <v>0</v>
      </c>
      <c r="CG99" s="175">
        <f>IF($R99=CD$17,CE99,0)</f>
        <v>0</v>
      </c>
      <c r="CH99" s="173">
        <v>0</v>
      </c>
      <c r="CI99" s="175">
        <f>100*CH99/$AI99</f>
        <v>0</v>
      </c>
      <c r="CJ99" s="173">
        <f>IF(CI99&gt;$AI$8,1,0)</f>
        <v>0</v>
      </c>
      <c r="CK99" s="175">
        <f>IF($R99=CH$17,CI99,0)</f>
        <v>0</v>
      </c>
      <c r="CL99" s="173">
        <v>5593</v>
      </c>
      <c r="CM99" s="173">
        <v>0</v>
      </c>
      <c r="CN99" s="176"/>
    </row>
    <row r="100" ht="19.95" customHeight="1">
      <c r="A100" t="s" s="179">
        <v>3328</v>
      </c>
      <c r="B100" t="s" s="180">
        <v>84</v>
      </c>
      <c r="C100" t="s" s="180">
        <v>3329</v>
      </c>
      <c r="D100" t="s" s="181">
        <v>86</v>
      </c>
      <c r="E100" t="s" s="188">
        <v>79</v>
      </c>
      <c r="F100" t="s" s="146">
        <v>80</v>
      </c>
      <c r="G100" t="s" s="146">
        <v>72</v>
      </c>
      <c r="H100" t="s" s="146">
        <v>3330</v>
      </c>
      <c r="I100" t="s" s="146">
        <v>49</v>
      </c>
      <c r="J100" t="s" s="146">
        <v>56</v>
      </c>
      <c r="K100" t="s" s="183">
        <f>_xlfn.IFS(Q100=0,O100,T100=1,R100,U100=1,AA100,V100=1,AD100)</f>
        <v>27</v>
      </c>
      <c r="L100" s="189">
        <f>_xlfn.IFS(Q100=0,P100,T100=1,S100,U100=1,AB100,V100=1,AE100)</f>
        <v>34.7377178573714</v>
      </c>
      <c r="M100" t="s" s="146">
        <f>IF(O100="Lab","over","under")</f>
        <v>3307</v>
      </c>
      <c r="N100" s="138"/>
      <c r="O100" t="s" s="184">
        <v>27</v>
      </c>
      <c r="P100" s="147">
        <f>AM100</f>
        <v>34.7377178573714</v>
      </c>
      <c r="Q100" s="145">
        <f>T100+U100+V100</f>
        <v>0</v>
      </c>
      <c r="R100" t="s" s="185">
        <v>28</v>
      </c>
      <c r="S100" s="147">
        <f>AS100</f>
        <v>24.8821383620966</v>
      </c>
      <c r="T100" s="138"/>
      <c r="U100" s="138"/>
      <c r="V100" s="138"/>
      <c r="W100" s="138"/>
      <c r="X100" t="s" s="146">
        <f>IF($A100=Y100,"ok","bad")</f>
        <v>2430</v>
      </c>
      <c r="Y100" t="s" s="146">
        <v>3328</v>
      </c>
      <c r="Z100" t="s" s="146">
        <v>3329</v>
      </c>
      <c r="AA100" t="s" s="186">
        <v>29</v>
      </c>
      <c r="AB100" s="141">
        <f>100*AC100</f>
        <v>16.8867462</v>
      </c>
      <c r="AC100" s="190">
        <v>0.168867462</v>
      </c>
      <c r="AD100" t="s" s="187">
        <v>2365</v>
      </c>
      <c r="AE100" s="141">
        <v>15.2505493</v>
      </c>
      <c r="AF100" s="190">
        <v>0.152505493</v>
      </c>
      <c r="AG100" s="138"/>
      <c r="AH100" s="145">
        <v>71816</v>
      </c>
      <c r="AI100" s="145">
        <v>46877</v>
      </c>
      <c r="AJ100" s="145">
        <v>151</v>
      </c>
      <c r="AK100" s="145">
        <v>4620</v>
      </c>
      <c r="AL100" s="145">
        <v>16284</v>
      </c>
      <c r="AM100" s="148">
        <f>100*AL100/$AI100</f>
        <v>34.7377178573714</v>
      </c>
      <c r="AN100" s="145">
        <f>IF(AM100&gt;$AI$8,1,0)</f>
        <v>0</v>
      </c>
      <c r="AO100" s="148">
        <f>IF($R100=AL$17,AM100,0)</f>
        <v>0</v>
      </c>
      <c r="AP100" s="145">
        <v>11664</v>
      </c>
      <c r="AQ100" s="148">
        <f>100*AP100/$AI100</f>
        <v>24.8821383620966</v>
      </c>
      <c r="AR100" s="145">
        <f>IF(AQ100&gt;$AI$8,1,0)</f>
        <v>0</v>
      </c>
      <c r="AS100" s="148">
        <f>IF($R100=AP$17,AQ100,0)</f>
        <v>24.8821383620966</v>
      </c>
      <c r="AT100" s="145">
        <v>7916</v>
      </c>
      <c r="AU100" s="148">
        <f>100*AT100/$AI100</f>
        <v>16.8867461654969</v>
      </c>
      <c r="AV100" s="145">
        <f>IF(AU100&gt;$AI$8,1,0)</f>
        <v>0</v>
      </c>
      <c r="AW100" s="148">
        <f>IF($R100=AT$17,AU100,0)</f>
        <v>0</v>
      </c>
      <c r="AX100" s="145">
        <v>7149</v>
      </c>
      <c r="AY100" s="148">
        <f>100*AX100/$AI100</f>
        <v>15.2505493098961</v>
      </c>
      <c r="AZ100" s="145">
        <f>IF(AY100&gt;$AI$8,1,0)</f>
        <v>0</v>
      </c>
      <c r="BA100" s="148">
        <f>IF($R100=AX$17,AY100,0)</f>
        <v>0</v>
      </c>
      <c r="BB100" s="145">
        <v>3270</v>
      </c>
      <c r="BC100" s="148">
        <f>100*BB100/$AI100</f>
        <v>6.97570237003221</v>
      </c>
      <c r="BD100" s="145">
        <f>IF(BC100&gt;$AI$8,1,0)</f>
        <v>0</v>
      </c>
      <c r="BE100" s="148">
        <f>IF($R100=BB$17,BC100,0)</f>
        <v>0</v>
      </c>
      <c r="BF100" s="145">
        <v>0</v>
      </c>
      <c r="BG100" s="148">
        <f>100*BF100/$AI100</f>
        <v>0</v>
      </c>
      <c r="BH100" s="145">
        <f>IF(BG100&gt;$AI$8,1,0)</f>
        <v>0</v>
      </c>
      <c r="BI100" s="148">
        <f>IF($R100=BF$17,BG100,0)</f>
        <v>0</v>
      </c>
      <c r="BJ100" s="145">
        <v>0</v>
      </c>
      <c r="BK100" s="148">
        <f>100*BJ100/$AI100</f>
        <v>0</v>
      </c>
      <c r="BL100" s="145">
        <f>IF(BK100&gt;$AI$8,1,0)</f>
        <v>0</v>
      </c>
      <c r="BM100" s="148">
        <f>IF($R100=BJ$17,BK100,0)</f>
        <v>0</v>
      </c>
      <c r="BN100" s="145">
        <v>0</v>
      </c>
      <c r="BO100" s="148">
        <f>100*BN100/$AI100</f>
        <v>0</v>
      </c>
      <c r="BP100" s="145">
        <f>IF(BO100&gt;$AI$8,1,0)</f>
        <v>0</v>
      </c>
      <c r="BQ100" s="148">
        <f>IF($R100=BN$17,BO100,0)</f>
        <v>0</v>
      </c>
      <c r="BR100" s="145">
        <v>0</v>
      </c>
      <c r="BS100" s="148">
        <f>100*BR100/$AI100</f>
        <v>0</v>
      </c>
      <c r="BT100" s="145">
        <f>IF(BS100&gt;$AI$8,1,0)</f>
        <v>0</v>
      </c>
      <c r="BU100" s="148">
        <f>IF($R100=BR$17,BS100,0)</f>
        <v>0</v>
      </c>
      <c r="BV100" s="145">
        <v>0</v>
      </c>
      <c r="BW100" s="148">
        <f>100*BV100/$AI100</f>
        <v>0</v>
      </c>
      <c r="BX100" s="145">
        <f>IF(BW100&gt;$AI$8,1,0)</f>
        <v>0</v>
      </c>
      <c r="BY100" s="148">
        <f>IF($R100=BV$17,BW100,0)</f>
        <v>0</v>
      </c>
      <c r="BZ100" s="145">
        <v>0</v>
      </c>
      <c r="CA100" s="148">
        <f>100*BZ100/$AI100</f>
        <v>0</v>
      </c>
      <c r="CB100" s="145">
        <f>IF(CA100&gt;$AI$8,1,0)</f>
        <v>0</v>
      </c>
      <c r="CC100" s="148">
        <f>IF($R100=BZ$17,CA100,0)</f>
        <v>0</v>
      </c>
      <c r="CD100" s="145">
        <v>0</v>
      </c>
      <c r="CE100" s="148">
        <f>100*CD100/$AI100</f>
        <v>0</v>
      </c>
      <c r="CF100" s="145">
        <f>IF(CE100&gt;$AI$8,1,0)</f>
        <v>0</v>
      </c>
      <c r="CG100" s="148">
        <f>IF($R100=CD$17,CE100,0)</f>
        <v>0</v>
      </c>
      <c r="CH100" s="145">
        <v>0</v>
      </c>
      <c r="CI100" s="148">
        <f>100*CH100/$AI100</f>
        <v>0</v>
      </c>
      <c r="CJ100" s="145">
        <f>IF(CI100&gt;$AI$8,1,0)</f>
        <v>0</v>
      </c>
      <c r="CK100" s="148">
        <f>IF($R100=CH$17,CI100,0)</f>
        <v>0</v>
      </c>
      <c r="CL100" s="145">
        <v>0</v>
      </c>
      <c r="CM100" s="145">
        <v>0</v>
      </c>
      <c r="CN100" s="149"/>
    </row>
    <row r="101" ht="15.75" customHeight="1">
      <c r="A101" t="s" s="179">
        <v>3371</v>
      </c>
      <c r="B101" t="s" s="180">
        <v>197</v>
      </c>
      <c r="C101" t="s" s="180">
        <v>3372</v>
      </c>
      <c r="D101" t="s" s="181">
        <v>200</v>
      </c>
      <c r="E101" t="s" s="182">
        <v>79</v>
      </c>
      <c r="F101" t="s" s="130">
        <v>46</v>
      </c>
      <c r="G101" t="s" s="130">
        <v>2081</v>
      </c>
      <c r="H101" t="s" s="130">
        <v>2082</v>
      </c>
      <c r="I101" t="s" s="130">
        <v>49</v>
      </c>
      <c r="J101" t="s" s="130">
        <v>56</v>
      </c>
      <c r="K101" t="s" s="183">
        <f>_xlfn.IFS(Q101=0,O101,T101=1,R101,U101=1,AA101,V101=1,AD101)</f>
        <v>27</v>
      </c>
      <c r="L101" s="189">
        <f>_xlfn.IFS(Q101=0,P101,T101=1,S101,U101=1,AB101,V101=1,AE101)</f>
        <v>34.6931055764598</v>
      </c>
      <c r="M101" t="s" s="130">
        <f>IF(O101="Lab","over","under")</f>
        <v>3307</v>
      </c>
      <c r="N101" s="169"/>
      <c r="O101" t="s" s="184">
        <v>27</v>
      </c>
      <c r="P101" s="131">
        <f>AM101</f>
        <v>34.6931055764598</v>
      </c>
      <c r="Q101" s="173">
        <f>T101+U101+V101</f>
        <v>0</v>
      </c>
      <c r="R101" t="s" s="185">
        <v>29</v>
      </c>
      <c r="S101" s="131">
        <f>AW101</f>
        <v>28.0097155029963</v>
      </c>
      <c r="T101" s="169"/>
      <c r="U101" s="169"/>
      <c r="V101" s="169"/>
      <c r="W101" s="169"/>
      <c r="X101" t="s" s="130">
        <f>IF($A101=Y101,"ok","bad")</f>
        <v>2430</v>
      </c>
      <c r="Y101" t="s" s="130">
        <v>3371</v>
      </c>
      <c r="Z101" t="s" s="130">
        <v>3372</v>
      </c>
      <c r="AA101" t="s" s="186">
        <v>28</v>
      </c>
      <c r="AB101" s="125">
        <f>100*AC101</f>
        <v>17.107647</v>
      </c>
      <c r="AC101" s="191">
        <v>0.17107647</v>
      </c>
      <c r="AD101" t="s" s="187">
        <v>2365</v>
      </c>
      <c r="AE101" s="125">
        <v>12.9447132</v>
      </c>
      <c r="AF101" s="191">
        <v>0.129447132</v>
      </c>
      <c r="AG101" s="169"/>
      <c r="AH101" s="173">
        <v>73203</v>
      </c>
      <c r="AI101" s="173">
        <v>50229</v>
      </c>
      <c r="AJ101" s="173">
        <v>188</v>
      </c>
      <c r="AK101" s="173">
        <v>3357</v>
      </c>
      <c r="AL101" s="173">
        <v>17426</v>
      </c>
      <c r="AM101" s="175">
        <f>100*AL101/$AI101</f>
        <v>34.6931055764598</v>
      </c>
      <c r="AN101" s="173">
        <f>IF(AM101&gt;$AI$8,1,0)</f>
        <v>0</v>
      </c>
      <c r="AO101" s="175">
        <f>IF($R101=AL$17,AM101,0)</f>
        <v>0</v>
      </c>
      <c r="AP101" s="173">
        <v>8593</v>
      </c>
      <c r="AQ101" s="175">
        <f>100*AP101/$AI101</f>
        <v>17.107646976846</v>
      </c>
      <c r="AR101" s="173">
        <f>IF(AQ101&gt;$AI$8,1,0)</f>
        <v>0</v>
      </c>
      <c r="AS101" s="175">
        <f>IF($R101=AP$17,AQ101,0)</f>
        <v>0</v>
      </c>
      <c r="AT101" s="173">
        <v>14069</v>
      </c>
      <c r="AU101" s="175">
        <f>100*AT101/$AI101</f>
        <v>28.0097155029963</v>
      </c>
      <c r="AV101" s="173">
        <f>IF(AU101&gt;$AI$8,1,0)</f>
        <v>0</v>
      </c>
      <c r="AW101" s="175">
        <f>IF($R101=AT$17,AU101,0)</f>
        <v>28.0097155029963</v>
      </c>
      <c r="AX101" s="173">
        <v>6502</v>
      </c>
      <c r="AY101" s="175">
        <f>100*AX101/$AI101</f>
        <v>12.9447132134823</v>
      </c>
      <c r="AZ101" s="173">
        <f>IF(AY101&gt;$AI$8,1,0)</f>
        <v>0</v>
      </c>
      <c r="BA101" s="175">
        <f>IF($R101=AX$17,AY101,0)</f>
        <v>0</v>
      </c>
      <c r="BB101" s="173">
        <v>3191</v>
      </c>
      <c r="BC101" s="175">
        <f>100*BB101/$AI101</f>
        <v>6.35290370104919</v>
      </c>
      <c r="BD101" s="173">
        <f>IF(BC101&gt;$AI$8,1,0)</f>
        <v>0</v>
      </c>
      <c r="BE101" s="175">
        <f>IF($R101=BB$17,BC101,0)</f>
        <v>0</v>
      </c>
      <c r="BF101" s="173">
        <v>0</v>
      </c>
      <c r="BG101" s="175">
        <f>100*BF101/$AI101</f>
        <v>0</v>
      </c>
      <c r="BH101" s="173">
        <f>IF(BG101&gt;$AI$8,1,0)</f>
        <v>0</v>
      </c>
      <c r="BI101" s="175">
        <f>IF($R101=BF$17,BG101,0)</f>
        <v>0</v>
      </c>
      <c r="BJ101" s="173">
        <v>0</v>
      </c>
      <c r="BK101" s="175">
        <f>100*BJ101/$AI101</f>
        <v>0</v>
      </c>
      <c r="BL101" s="173">
        <f>IF(BK101&gt;$AI$8,1,0)</f>
        <v>0</v>
      </c>
      <c r="BM101" s="175">
        <f>IF($R101=BJ$17,BK101,0)</f>
        <v>0</v>
      </c>
      <c r="BN101" s="173">
        <v>0</v>
      </c>
      <c r="BO101" s="175">
        <f>100*BN101/$AI101</f>
        <v>0</v>
      </c>
      <c r="BP101" s="173">
        <f>IF(BO101&gt;$AI$8,1,0)</f>
        <v>0</v>
      </c>
      <c r="BQ101" s="175">
        <f>IF($R101=BN$17,BO101,0)</f>
        <v>0</v>
      </c>
      <c r="BR101" s="173">
        <v>0</v>
      </c>
      <c r="BS101" s="175">
        <f>100*BR101/$AI101</f>
        <v>0</v>
      </c>
      <c r="BT101" s="173">
        <f>IF(BS101&gt;$AI$8,1,0)</f>
        <v>0</v>
      </c>
      <c r="BU101" s="175">
        <f>IF($R101=BR$17,BS101,0)</f>
        <v>0</v>
      </c>
      <c r="BV101" s="173">
        <v>0</v>
      </c>
      <c r="BW101" s="175">
        <f>100*BV101/$AI101</f>
        <v>0</v>
      </c>
      <c r="BX101" s="173">
        <f>IF(BW101&gt;$AI$8,1,0)</f>
        <v>0</v>
      </c>
      <c r="BY101" s="175">
        <f>IF($R101=BV$17,BW101,0)</f>
        <v>0</v>
      </c>
      <c r="BZ101" s="173">
        <v>0</v>
      </c>
      <c r="CA101" s="175">
        <f>100*BZ101/$AI101</f>
        <v>0</v>
      </c>
      <c r="CB101" s="173">
        <f>IF(CA101&gt;$AI$8,1,0)</f>
        <v>0</v>
      </c>
      <c r="CC101" s="175">
        <f>IF($R101=BZ$17,CA101,0)</f>
        <v>0</v>
      </c>
      <c r="CD101" s="173">
        <v>0</v>
      </c>
      <c r="CE101" s="175">
        <f>100*CD101/$AI101</f>
        <v>0</v>
      </c>
      <c r="CF101" s="173">
        <f>IF(CE101&gt;$AI$8,1,0)</f>
        <v>0</v>
      </c>
      <c r="CG101" s="175">
        <f>IF($R101=CD$17,CE101,0)</f>
        <v>0</v>
      </c>
      <c r="CH101" s="173">
        <v>0</v>
      </c>
      <c r="CI101" s="175">
        <f>100*CH101/$AI101</f>
        <v>0</v>
      </c>
      <c r="CJ101" s="173">
        <f>IF(CI101&gt;$AI$8,1,0)</f>
        <v>0</v>
      </c>
      <c r="CK101" s="175">
        <f>IF($R101=CH$17,CI101,0)</f>
        <v>0</v>
      </c>
      <c r="CL101" s="173">
        <v>0</v>
      </c>
      <c r="CM101" s="173">
        <v>0</v>
      </c>
      <c r="CN101" s="176"/>
    </row>
    <row r="102" ht="15.75" customHeight="1">
      <c r="A102" t="s" s="179">
        <v>3566</v>
      </c>
      <c r="B102" t="s" s="180">
        <v>166</v>
      </c>
      <c r="C102" t="s" s="180">
        <v>3567</v>
      </c>
      <c r="D102" t="s" s="181">
        <v>169</v>
      </c>
      <c r="E102" t="s" s="188">
        <v>79</v>
      </c>
      <c r="F102" t="s" s="146">
        <v>46</v>
      </c>
      <c r="G102" t="s" s="146">
        <v>3568</v>
      </c>
      <c r="H102" t="s" s="146">
        <v>3569</v>
      </c>
      <c r="I102" t="s" s="146">
        <v>49</v>
      </c>
      <c r="J102" t="s" s="146">
        <v>56</v>
      </c>
      <c r="K102" t="s" s="183">
        <f>_xlfn.IFS(Q102=0,O102,T102=1,R102,U102=1,AA102,V102=1,AD102)</f>
        <v>27</v>
      </c>
      <c r="L102" s="189">
        <f>_xlfn.IFS(Q102=0,P102,T102=1,S102,U102=1,AB102,V102=1,AE102)</f>
        <v>34.5762396068659</v>
      </c>
      <c r="M102" t="s" s="146">
        <f>IF(O102="Lab","over","under")</f>
        <v>3307</v>
      </c>
      <c r="N102" s="138"/>
      <c r="O102" t="s" s="184">
        <v>27</v>
      </c>
      <c r="P102" s="147">
        <f>AM102</f>
        <v>34.5762396068659</v>
      </c>
      <c r="Q102" s="145">
        <f>T102+U102+V102</f>
        <v>0</v>
      </c>
      <c r="R102" t="s" s="185">
        <v>28</v>
      </c>
      <c r="S102" s="147">
        <f>AS102</f>
        <v>27.2981344760929</v>
      </c>
      <c r="T102" s="138"/>
      <c r="U102" s="138"/>
      <c r="V102" s="138"/>
      <c r="W102" s="138"/>
      <c r="X102" t="s" s="146">
        <f>IF($A102=Y102,"ok","bad")</f>
        <v>2430</v>
      </c>
      <c r="Y102" t="s" s="146">
        <v>3566</v>
      </c>
      <c r="Z102" t="s" s="146">
        <v>3567</v>
      </c>
      <c r="AA102" t="s" s="186">
        <v>2365</v>
      </c>
      <c r="AB102" s="141">
        <f>100*AC102</f>
        <v>24.1050842</v>
      </c>
      <c r="AC102" s="190">
        <v>0.241050842</v>
      </c>
      <c r="AD102" t="s" s="187">
        <v>29</v>
      </c>
      <c r="AE102" s="141">
        <v>7.2128933</v>
      </c>
      <c r="AF102" s="190">
        <v>0.07212893300000001</v>
      </c>
      <c r="AG102" s="138"/>
      <c r="AH102" s="145">
        <v>74438</v>
      </c>
      <c r="AI102" s="145">
        <v>42937</v>
      </c>
      <c r="AJ102" s="145">
        <v>140</v>
      </c>
      <c r="AK102" s="145">
        <v>3125</v>
      </c>
      <c r="AL102" s="145">
        <v>14846</v>
      </c>
      <c r="AM102" s="148">
        <f>100*AL102/$AI102</f>
        <v>34.5762396068659</v>
      </c>
      <c r="AN102" s="145">
        <f>IF(AM102&gt;$AI$8,1,0)</f>
        <v>0</v>
      </c>
      <c r="AO102" s="148">
        <f>IF($R102=AL$17,AM102,0)</f>
        <v>0</v>
      </c>
      <c r="AP102" s="145">
        <v>11721</v>
      </c>
      <c r="AQ102" s="148">
        <f>100*AP102/$AI102</f>
        <v>27.2981344760929</v>
      </c>
      <c r="AR102" s="145">
        <f>IF(AQ102&gt;$AI$8,1,0)</f>
        <v>0</v>
      </c>
      <c r="AS102" s="148">
        <f>IF($R102=AP$17,AQ102,0)</f>
        <v>27.2981344760929</v>
      </c>
      <c r="AT102" s="145">
        <v>3097</v>
      </c>
      <c r="AU102" s="148">
        <f>100*AT102/$AI102</f>
        <v>7.21289330880127</v>
      </c>
      <c r="AV102" s="145">
        <f>IF(AU102&gt;$AI$8,1,0)</f>
        <v>0</v>
      </c>
      <c r="AW102" s="148">
        <f>IF($R102=AT$17,AU102,0)</f>
        <v>0</v>
      </c>
      <c r="AX102" s="145">
        <v>10350</v>
      </c>
      <c r="AY102" s="148">
        <f>100*AX102/$AI102</f>
        <v>24.1050841931202</v>
      </c>
      <c r="AZ102" s="145">
        <f>IF(AY102&gt;$AI$8,1,0)</f>
        <v>0</v>
      </c>
      <c r="BA102" s="148">
        <f>IF($R102=AX$17,AY102,0)</f>
        <v>0</v>
      </c>
      <c r="BB102" s="145">
        <v>1595</v>
      </c>
      <c r="BC102" s="148">
        <f>100*BB102/$AI102</f>
        <v>3.71474485874654</v>
      </c>
      <c r="BD102" s="145">
        <f>IF(BC102&gt;$AI$8,1,0)</f>
        <v>0</v>
      </c>
      <c r="BE102" s="148">
        <f>IF($R102=BB$17,BC102,0)</f>
        <v>0</v>
      </c>
      <c r="BF102" s="145">
        <v>0</v>
      </c>
      <c r="BG102" s="148">
        <f>100*BF102/$AI102</f>
        <v>0</v>
      </c>
      <c r="BH102" s="145">
        <f>IF(BG102&gt;$AI$8,1,0)</f>
        <v>0</v>
      </c>
      <c r="BI102" s="148">
        <f>IF($R102=BF$17,BG102,0)</f>
        <v>0</v>
      </c>
      <c r="BJ102" s="145">
        <v>0</v>
      </c>
      <c r="BK102" s="148">
        <f>100*BJ102/$AI102</f>
        <v>0</v>
      </c>
      <c r="BL102" s="145">
        <f>IF(BK102&gt;$AI$8,1,0)</f>
        <v>0</v>
      </c>
      <c r="BM102" s="148">
        <f>IF($R102=BJ$17,BK102,0)</f>
        <v>0</v>
      </c>
      <c r="BN102" s="145">
        <v>0</v>
      </c>
      <c r="BO102" s="148">
        <f>100*BN102/$AI102</f>
        <v>0</v>
      </c>
      <c r="BP102" s="145">
        <f>IF(BO102&gt;$AI$8,1,0)</f>
        <v>0</v>
      </c>
      <c r="BQ102" s="148">
        <f>IF($R102=BN$17,BO102,0)</f>
        <v>0</v>
      </c>
      <c r="BR102" s="145">
        <v>0</v>
      </c>
      <c r="BS102" s="148">
        <f>100*BR102/$AI102</f>
        <v>0</v>
      </c>
      <c r="BT102" s="145">
        <f>IF(BS102&gt;$AI$8,1,0)</f>
        <v>0</v>
      </c>
      <c r="BU102" s="148">
        <f>IF($R102=BR$17,BS102,0)</f>
        <v>0</v>
      </c>
      <c r="BV102" s="145">
        <v>0</v>
      </c>
      <c r="BW102" s="148">
        <f>100*BV102/$AI102</f>
        <v>0</v>
      </c>
      <c r="BX102" s="145">
        <f>IF(BW102&gt;$AI$8,1,0)</f>
        <v>0</v>
      </c>
      <c r="BY102" s="148">
        <f>IF($R102=BV$17,BW102,0)</f>
        <v>0</v>
      </c>
      <c r="BZ102" s="145">
        <v>0</v>
      </c>
      <c r="CA102" s="148">
        <f>100*BZ102/$AI102</f>
        <v>0</v>
      </c>
      <c r="CB102" s="145">
        <f>IF(CA102&gt;$AI$8,1,0)</f>
        <v>0</v>
      </c>
      <c r="CC102" s="148">
        <f>IF($R102=BZ$17,CA102,0)</f>
        <v>0</v>
      </c>
      <c r="CD102" s="145">
        <v>0</v>
      </c>
      <c r="CE102" s="148">
        <f>100*CD102/$AI102</f>
        <v>0</v>
      </c>
      <c r="CF102" s="145">
        <f>IF(CE102&gt;$AI$8,1,0)</f>
        <v>0</v>
      </c>
      <c r="CG102" s="148">
        <f>IF($R102=CD$17,CE102,0)</f>
        <v>0</v>
      </c>
      <c r="CH102" s="145">
        <v>0</v>
      </c>
      <c r="CI102" s="148">
        <f>100*CH102/$AI102</f>
        <v>0</v>
      </c>
      <c r="CJ102" s="145">
        <f>IF(CI102&gt;$AI$8,1,0)</f>
        <v>0</v>
      </c>
      <c r="CK102" s="148">
        <f>IF($R102=CH$17,CI102,0)</f>
        <v>0</v>
      </c>
      <c r="CL102" s="145">
        <v>0</v>
      </c>
      <c r="CM102" s="145">
        <v>0</v>
      </c>
      <c r="CN102" s="149"/>
    </row>
    <row r="103" ht="15.75" customHeight="1">
      <c r="A103" t="s" s="179">
        <v>3548</v>
      </c>
      <c r="B103" t="s" s="180">
        <v>166</v>
      </c>
      <c r="C103" t="s" s="180">
        <v>267</v>
      </c>
      <c r="D103" t="s" s="181">
        <v>169</v>
      </c>
      <c r="E103" t="s" s="182">
        <v>79</v>
      </c>
      <c r="F103" t="s" s="130">
        <v>46</v>
      </c>
      <c r="G103" t="s" s="130">
        <v>94</v>
      </c>
      <c r="H103" t="s" s="130">
        <v>269</v>
      </c>
      <c r="I103" t="s" s="130">
        <v>49</v>
      </c>
      <c r="J103" t="s" s="130">
        <v>56</v>
      </c>
      <c r="K103" t="s" s="183">
        <f>_xlfn.IFS(Q103=0,O103,T103=1,R103,U103=1,AA103,V103=1,AD103)</f>
        <v>27</v>
      </c>
      <c r="L103" s="189">
        <f>_xlfn.IFS(Q103=0,P103,T103=1,S103,U103=1,AB103,V103=1,AE103)</f>
        <v>34.5256921397866</v>
      </c>
      <c r="M103" t="s" s="130">
        <f>IF(O103="Lab","over","under")</f>
        <v>3307</v>
      </c>
      <c r="N103" s="169"/>
      <c r="O103" t="s" s="184">
        <v>27</v>
      </c>
      <c r="P103" s="131">
        <f>AM103</f>
        <v>34.5256921397866</v>
      </c>
      <c r="Q103" s="173">
        <f>T103+U103+V103</f>
        <v>0</v>
      </c>
      <c r="R103" t="s" s="185">
        <v>28</v>
      </c>
      <c r="S103" s="131">
        <f>AS103</f>
        <v>34.2495044212308</v>
      </c>
      <c r="T103" s="169"/>
      <c r="U103" s="169"/>
      <c r="V103" s="169"/>
      <c r="W103" s="169"/>
      <c r="X103" t="s" s="130">
        <f>IF($A103=Y103,"ok","bad")</f>
        <v>2430</v>
      </c>
      <c r="Y103" t="s" s="130">
        <v>3548</v>
      </c>
      <c r="Z103" t="s" s="130">
        <v>267</v>
      </c>
      <c r="AA103" t="s" s="186">
        <v>2365</v>
      </c>
      <c r="AB103" s="125">
        <f>100*AC103</f>
        <v>18.2595719</v>
      </c>
      <c r="AC103" s="191">
        <v>0.182595719</v>
      </c>
      <c r="AD103" t="s" s="187">
        <v>29</v>
      </c>
      <c r="AE103" s="125">
        <v>7.5417066</v>
      </c>
      <c r="AF103" s="191">
        <v>0.075417066</v>
      </c>
      <c r="AG103" s="169"/>
      <c r="AH103" s="173">
        <v>71994</v>
      </c>
      <c r="AI103" s="173">
        <v>44897</v>
      </c>
      <c r="AJ103" s="173">
        <v>144</v>
      </c>
      <c r="AK103" s="173">
        <v>124</v>
      </c>
      <c r="AL103" s="173">
        <v>15501</v>
      </c>
      <c r="AM103" s="175">
        <f>100*AL103/$AI103</f>
        <v>34.5256921397866</v>
      </c>
      <c r="AN103" s="173">
        <f>IF(AM103&gt;$AI$8,1,0)</f>
        <v>0</v>
      </c>
      <c r="AO103" s="175">
        <f>IF($R103=AL$17,AM103,0)</f>
        <v>0</v>
      </c>
      <c r="AP103" s="173">
        <v>15377</v>
      </c>
      <c r="AQ103" s="175">
        <f>100*AP103/$AI103</f>
        <v>34.2495044212308</v>
      </c>
      <c r="AR103" s="173">
        <f>IF(AQ103&gt;$AI$8,1,0)</f>
        <v>0</v>
      </c>
      <c r="AS103" s="175">
        <f>IF($R103=AP$17,AQ103,0)</f>
        <v>34.2495044212308</v>
      </c>
      <c r="AT103" s="173">
        <v>3386</v>
      </c>
      <c r="AU103" s="175">
        <f>100*AT103/$AI103</f>
        <v>7.54170657282224</v>
      </c>
      <c r="AV103" s="173">
        <f>IF(AU103&gt;$AI$8,1,0)</f>
        <v>0</v>
      </c>
      <c r="AW103" s="175">
        <f>IF($R103=AT$17,AU103,0)</f>
        <v>0</v>
      </c>
      <c r="AX103" s="173">
        <v>8198</v>
      </c>
      <c r="AY103" s="175">
        <f>100*AX103/$AI103</f>
        <v>18.2595719090362</v>
      </c>
      <c r="AZ103" s="173">
        <f>IF(AY103&gt;$AI$8,1,0)</f>
        <v>0</v>
      </c>
      <c r="BA103" s="175">
        <f>IF($R103=AX$17,AY103,0)</f>
        <v>0</v>
      </c>
      <c r="BB103" s="173">
        <v>1647</v>
      </c>
      <c r="BC103" s="175">
        <f>100*BB103/$AI103</f>
        <v>3.66839655210816</v>
      </c>
      <c r="BD103" s="173">
        <f>IF(BC103&gt;$AI$8,1,0)</f>
        <v>0</v>
      </c>
      <c r="BE103" s="175">
        <f>IF($R103=BB$17,BC103,0)</f>
        <v>0</v>
      </c>
      <c r="BF103" s="173">
        <v>0</v>
      </c>
      <c r="BG103" s="175">
        <f>100*BF103/$AI103</f>
        <v>0</v>
      </c>
      <c r="BH103" s="173">
        <f>IF(BG103&gt;$AI$8,1,0)</f>
        <v>0</v>
      </c>
      <c r="BI103" s="175">
        <f>IF($R103=BF$17,BG103,0)</f>
        <v>0</v>
      </c>
      <c r="BJ103" s="173">
        <v>0</v>
      </c>
      <c r="BK103" s="175">
        <f>100*BJ103/$AI103</f>
        <v>0</v>
      </c>
      <c r="BL103" s="173">
        <f>IF(BK103&gt;$AI$8,1,0)</f>
        <v>0</v>
      </c>
      <c r="BM103" s="175">
        <f>IF($R103=BJ$17,BK103,0)</f>
        <v>0</v>
      </c>
      <c r="BN103" s="173">
        <v>0</v>
      </c>
      <c r="BO103" s="175">
        <f>100*BN103/$AI103</f>
        <v>0</v>
      </c>
      <c r="BP103" s="173">
        <f>IF(BO103&gt;$AI$8,1,0)</f>
        <v>0</v>
      </c>
      <c r="BQ103" s="175">
        <f>IF($R103=BN$17,BO103,0)</f>
        <v>0</v>
      </c>
      <c r="BR103" s="173">
        <v>0</v>
      </c>
      <c r="BS103" s="175">
        <f>100*BR103/$AI103</f>
        <v>0</v>
      </c>
      <c r="BT103" s="173">
        <f>IF(BS103&gt;$AI$8,1,0)</f>
        <v>0</v>
      </c>
      <c r="BU103" s="175">
        <f>IF($R103=BR$17,BS103,0)</f>
        <v>0</v>
      </c>
      <c r="BV103" s="173">
        <v>0</v>
      </c>
      <c r="BW103" s="175">
        <f>100*BV103/$AI103</f>
        <v>0</v>
      </c>
      <c r="BX103" s="173">
        <f>IF(BW103&gt;$AI$8,1,0)</f>
        <v>0</v>
      </c>
      <c r="BY103" s="175">
        <f>IF($R103=BV$17,BW103,0)</f>
        <v>0</v>
      </c>
      <c r="BZ103" s="173">
        <v>0</v>
      </c>
      <c r="CA103" s="175">
        <f>100*BZ103/$AI103</f>
        <v>0</v>
      </c>
      <c r="CB103" s="173">
        <f>IF(CA103&gt;$AI$8,1,0)</f>
        <v>0</v>
      </c>
      <c r="CC103" s="175">
        <f>IF($R103=BZ$17,CA103,0)</f>
        <v>0</v>
      </c>
      <c r="CD103" s="173">
        <v>0</v>
      </c>
      <c r="CE103" s="175">
        <f>100*CD103/$AI103</f>
        <v>0</v>
      </c>
      <c r="CF103" s="173">
        <f>IF(CE103&gt;$AI$8,1,0)</f>
        <v>0</v>
      </c>
      <c r="CG103" s="175">
        <f>IF($R103=CD$17,CE103,0)</f>
        <v>0</v>
      </c>
      <c r="CH103" s="173">
        <v>0</v>
      </c>
      <c r="CI103" s="175">
        <f>100*CH103/$AI103</f>
        <v>0</v>
      </c>
      <c r="CJ103" s="173">
        <f>IF(CI103&gt;$AI$8,1,0)</f>
        <v>0</v>
      </c>
      <c r="CK103" s="175">
        <f>IF($R103=CH$17,CI103,0)</f>
        <v>0</v>
      </c>
      <c r="CL103" s="173">
        <v>224</v>
      </c>
      <c r="CM103" s="173">
        <v>0</v>
      </c>
      <c r="CN103" s="176"/>
    </row>
    <row r="104" ht="15.75" customHeight="1">
      <c r="A104" t="s" s="179">
        <v>3558</v>
      </c>
      <c r="B104" t="s" s="180">
        <v>183</v>
      </c>
      <c r="C104" t="s" s="180">
        <v>1106</v>
      </c>
      <c r="D104" t="s" s="181">
        <v>186</v>
      </c>
      <c r="E104" t="s" s="188">
        <v>79</v>
      </c>
      <c r="F104" t="s" s="146">
        <v>46</v>
      </c>
      <c r="G104" t="s" s="146">
        <v>1107</v>
      </c>
      <c r="H104" t="s" s="146">
        <v>1108</v>
      </c>
      <c r="I104" t="s" s="146">
        <v>49</v>
      </c>
      <c r="J104" t="s" s="146">
        <v>56</v>
      </c>
      <c r="K104" t="s" s="183">
        <f>_xlfn.IFS(Q104=0,O104,T104=1,R104,U104=1,AA104,V104=1,AD104)</f>
        <v>27</v>
      </c>
      <c r="L104" s="189">
        <f>_xlfn.IFS(Q104=0,P104,T104=1,S104,U104=1,AB104,V104=1,AE104)</f>
        <v>34.3900256020648</v>
      </c>
      <c r="M104" t="s" s="146">
        <f>IF(O104="Lab","over","under")</f>
        <v>3307</v>
      </c>
      <c r="N104" s="138"/>
      <c r="O104" t="s" s="184">
        <v>27</v>
      </c>
      <c r="P104" s="147">
        <f>AM104</f>
        <v>34.3900256020648</v>
      </c>
      <c r="Q104" s="145">
        <f>T104+U104+V104</f>
        <v>0</v>
      </c>
      <c r="R104" t="s" s="185">
        <v>28</v>
      </c>
      <c r="S104" s="147">
        <f>AS104</f>
        <v>31.971358990904</v>
      </c>
      <c r="T104" s="138"/>
      <c r="U104" s="138"/>
      <c r="V104" s="138"/>
      <c r="W104" s="138"/>
      <c r="X104" t="s" s="146">
        <f>IF($A104=Y104,"ok","bad")</f>
        <v>2430</v>
      </c>
      <c r="Y104" t="s" s="146">
        <v>3558</v>
      </c>
      <c r="Z104" t="s" s="146">
        <v>1106</v>
      </c>
      <c r="AA104" t="s" s="186">
        <v>2365</v>
      </c>
      <c r="AB104" s="141">
        <f>100*AC104</f>
        <v>20.4108819</v>
      </c>
      <c r="AC104" s="190">
        <v>0.204108819</v>
      </c>
      <c r="AD104" t="s" s="187">
        <v>29</v>
      </c>
      <c r="AE104" s="141">
        <v>7.41211</v>
      </c>
      <c r="AF104" s="190">
        <v>0.0741211</v>
      </c>
      <c r="AG104" s="138"/>
      <c r="AH104" s="145">
        <v>76296</v>
      </c>
      <c r="AI104" s="145">
        <v>48043</v>
      </c>
      <c r="AJ104" s="145">
        <v>195</v>
      </c>
      <c r="AK104" s="145">
        <v>1162</v>
      </c>
      <c r="AL104" s="145">
        <v>16522</v>
      </c>
      <c r="AM104" s="148">
        <f>100*AL104/$AI104</f>
        <v>34.3900256020648</v>
      </c>
      <c r="AN104" s="145">
        <f>IF(AM104&gt;$AI$8,1,0)</f>
        <v>0</v>
      </c>
      <c r="AO104" s="148">
        <f>IF($R104=AL$17,AM104,0)</f>
        <v>0</v>
      </c>
      <c r="AP104" s="145">
        <v>15360</v>
      </c>
      <c r="AQ104" s="148">
        <f>100*AP104/$AI104</f>
        <v>31.971358990904</v>
      </c>
      <c r="AR104" s="145">
        <f>IF(AQ104&gt;$AI$8,1,0)</f>
        <v>0</v>
      </c>
      <c r="AS104" s="148">
        <f>IF($R104=AP$17,AQ104,0)</f>
        <v>31.971358990904</v>
      </c>
      <c r="AT104" s="145">
        <v>3561</v>
      </c>
      <c r="AU104" s="148">
        <f>100*AT104/$AI104</f>
        <v>7.41210998480528</v>
      </c>
      <c r="AV104" s="145">
        <f>IF(AU104&gt;$AI$8,1,0)</f>
        <v>0</v>
      </c>
      <c r="AW104" s="148">
        <f>IF($R104=AT$17,AU104,0)</f>
        <v>0</v>
      </c>
      <c r="AX104" s="145">
        <v>9806</v>
      </c>
      <c r="AY104" s="148">
        <f>100*AX104/$AI104</f>
        <v>20.4108819182815</v>
      </c>
      <c r="AZ104" s="145">
        <f>IF(AY104&gt;$AI$8,1,0)</f>
        <v>0</v>
      </c>
      <c r="BA104" s="148">
        <f>IF($R104=AX$17,AY104,0)</f>
        <v>0</v>
      </c>
      <c r="BB104" s="145">
        <v>2794</v>
      </c>
      <c r="BC104" s="148">
        <f>100*BB104/$AI104</f>
        <v>5.81562350394438</v>
      </c>
      <c r="BD104" s="145">
        <f>IF(BC104&gt;$AI$8,1,0)</f>
        <v>0</v>
      </c>
      <c r="BE104" s="148">
        <f>IF($R104=BB$17,BC104,0)</f>
        <v>0</v>
      </c>
      <c r="BF104" s="145">
        <v>0</v>
      </c>
      <c r="BG104" s="148">
        <f>100*BF104/$AI104</f>
        <v>0</v>
      </c>
      <c r="BH104" s="145">
        <f>IF(BG104&gt;$AI$8,1,0)</f>
        <v>0</v>
      </c>
      <c r="BI104" s="148">
        <f>IF($R104=BF$17,BG104,0)</f>
        <v>0</v>
      </c>
      <c r="BJ104" s="145">
        <v>0</v>
      </c>
      <c r="BK104" s="148">
        <f>100*BJ104/$AI104</f>
        <v>0</v>
      </c>
      <c r="BL104" s="145">
        <f>IF(BK104&gt;$AI$8,1,0)</f>
        <v>0</v>
      </c>
      <c r="BM104" s="148">
        <f>IF($R104=BJ$17,BK104,0)</f>
        <v>0</v>
      </c>
      <c r="BN104" s="145">
        <v>0</v>
      </c>
      <c r="BO104" s="148">
        <f>100*BN104/$AI104</f>
        <v>0</v>
      </c>
      <c r="BP104" s="145">
        <f>IF(BO104&gt;$AI$8,1,0)</f>
        <v>0</v>
      </c>
      <c r="BQ104" s="148">
        <f>IF($R104=BN$17,BO104,0)</f>
        <v>0</v>
      </c>
      <c r="BR104" s="145">
        <v>0</v>
      </c>
      <c r="BS104" s="148">
        <f>100*BR104/$AI104</f>
        <v>0</v>
      </c>
      <c r="BT104" s="145">
        <f>IF(BS104&gt;$AI$8,1,0)</f>
        <v>0</v>
      </c>
      <c r="BU104" s="148">
        <f>IF($R104=BR$17,BS104,0)</f>
        <v>0</v>
      </c>
      <c r="BV104" s="145">
        <v>0</v>
      </c>
      <c r="BW104" s="148">
        <f>100*BV104/$AI104</f>
        <v>0</v>
      </c>
      <c r="BX104" s="145">
        <f>IF(BW104&gt;$AI$8,1,0)</f>
        <v>0</v>
      </c>
      <c r="BY104" s="148">
        <f>IF($R104=BV$17,BW104,0)</f>
        <v>0</v>
      </c>
      <c r="BZ104" s="145">
        <v>0</v>
      </c>
      <c r="CA104" s="148">
        <f>100*BZ104/$AI104</f>
        <v>0</v>
      </c>
      <c r="CB104" s="145">
        <f>IF(CA104&gt;$AI$8,1,0)</f>
        <v>0</v>
      </c>
      <c r="CC104" s="148">
        <f>IF($R104=BZ$17,CA104,0)</f>
        <v>0</v>
      </c>
      <c r="CD104" s="145">
        <v>0</v>
      </c>
      <c r="CE104" s="148">
        <f>100*CD104/$AI104</f>
        <v>0</v>
      </c>
      <c r="CF104" s="145">
        <f>IF(CE104&gt;$AI$8,1,0)</f>
        <v>0</v>
      </c>
      <c r="CG104" s="148">
        <f>IF($R104=CD$17,CE104,0)</f>
        <v>0</v>
      </c>
      <c r="CH104" s="145">
        <v>0</v>
      </c>
      <c r="CI104" s="148">
        <f>100*CH104/$AI104</f>
        <v>0</v>
      </c>
      <c r="CJ104" s="145">
        <f>IF(CI104&gt;$AI$8,1,0)</f>
        <v>0</v>
      </c>
      <c r="CK104" s="148">
        <f>IF($R104=CH$17,CI104,0)</f>
        <v>0</v>
      </c>
      <c r="CL104" s="145">
        <v>187</v>
      </c>
      <c r="CM104" s="145">
        <v>0</v>
      </c>
      <c r="CN104" s="149"/>
    </row>
    <row r="105" ht="19.95" customHeight="1">
      <c r="A105" t="s" s="179">
        <v>3442</v>
      </c>
      <c r="B105" t="s" s="180">
        <v>197</v>
      </c>
      <c r="C105" t="s" s="180">
        <v>1953</v>
      </c>
      <c r="D105" t="s" s="181">
        <v>200</v>
      </c>
      <c r="E105" t="s" s="182">
        <v>79</v>
      </c>
      <c r="F105" t="s" s="130">
        <v>46</v>
      </c>
      <c r="G105" t="s" s="130">
        <v>575</v>
      </c>
      <c r="H105" t="s" s="130">
        <v>341</v>
      </c>
      <c r="I105" t="s" s="130">
        <v>64</v>
      </c>
      <c r="J105" t="s" s="130">
        <v>56</v>
      </c>
      <c r="K105" t="s" s="183">
        <f>_xlfn.IFS(Q105=0,O105,T105=1,R105,U105=1,AA105,V105=1,AD105)</f>
        <v>27</v>
      </c>
      <c r="L105" s="189">
        <f>_xlfn.IFS(Q105=0,P105,T105=1,S105,U105=1,AB105,V105=1,AE105)</f>
        <v>34.2942460089583</v>
      </c>
      <c r="M105" t="s" s="130">
        <f>IF(O105="Lab","over","under")</f>
        <v>3307</v>
      </c>
      <c r="N105" s="169"/>
      <c r="O105" t="s" s="184">
        <v>27</v>
      </c>
      <c r="P105" s="131">
        <f>AM105</f>
        <v>34.2942460089583</v>
      </c>
      <c r="Q105" s="173">
        <f>T105+U105+V105</f>
        <v>0</v>
      </c>
      <c r="R105" t="s" s="185">
        <v>28</v>
      </c>
      <c r="S105" s="131">
        <f>AS105</f>
        <v>30.2515217640979</v>
      </c>
      <c r="T105" s="169"/>
      <c r="U105" s="169"/>
      <c r="V105" s="169"/>
      <c r="W105" s="169"/>
      <c r="X105" t="s" s="130">
        <f>IF($A105=Y105,"ok","bad")</f>
        <v>2430</v>
      </c>
      <c r="Y105" t="s" s="130">
        <v>3442</v>
      </c>
      <c r="Z105" t="s" s="130">
        <v>1953</v>
      </c>
      <c r="AA105" t="s" s="186">
        <v>2365</v>
      </c>
      <c r="AB105" s="125">
        <f>100*AC105</f>
        <v>17.918533</v>
      </c>
      <c r="AC105" s="191">
        <v>0.17918533</v>
      </c>
      <c r="AD105" t="s" s="187">
        <v>29</v>
      </c>
      <c r="AE105" s="125">
        <v>10.6255503</v>
      </c>
      <c r="AF105" s="191">
        <v>0.106255503</v>
      </c>
      <c r="AG105" s="169"/>
      <c r="AH105" s="173">
        <v>77600</v>
      </c>
      <c r="AI105" s="173">
        <v>52242</v>
      </c>
      <c r="AJ105" s="173">
        <v>119</v>
      </c>
      <c r="AK105" s="173">
        <v>2112</v>
      </c>
      <c r="AL105" s="173">
        <v>17916</v>
      </c>
      <c r="AM105" s="175">
        <f>100*AL105/$AI105</f>
        <v>34.2942460089583</v>
      </c>
      <c r="AN105" s="173">
        <f>IF(AM105&gt;$AI$8,1,0)</f>
        <v>0</v>
      </c>
      <c r="AO105" s="175">
        <f>IF($R105=AL$17,AM105,0)</f>
        <v>0</v>
      </c>
      <c r="AP105" s="173">
        <v>15804</v>
      </c>
      <c r="AQ105" s="175">
        <f>100*AP105/$AI105</f>
        <v>30.2515217640979</v>
      </c>
      <c r="AR105" s="173">
        <f>IF(AQ105&gt;$AI$8,1,0)</f>
        <v>0</v>
      </c>
      <c r="AS105" s="175">
        <f>IF($R105=AP$17,AQ105,0)</f>
        <v>30.2515217640979</v>
      </c>
      <c r="AT105" s="173">
        <v>5551</v>
      </c>
      <c r="AU105" s="175">
        <f>100*AT105/$AI105</f>
        <v>10.6255503234945</v>
      </c>
      <c r="AV105" s="173">
        <f>IF(AU105&gt;$AI$8,1,0)</f>
        <v>0</v>
      </c>
      <c r="AW105" s="175">
        <f>IF($R105=AT$17,AU105,0)</f>
        <v>0</v>
      </c>
      <c r="AX105" s="173">
        <v>9361</v>
      </c>
      <c r="AY105" s="175">
        <f>100*AX105/$AI105</f>
        <v>17.9185329811263</v>
      </c>
      <c r="AZ105" s="173">
        <f>IF(AY105&gt;$AI$8,1,0)</f>
        <v>0</v>
      </c>
      <c r="BA105" s="175">
        <f>IF($R105=AX$17,AY105,0)</f>
        <v>0</v>
      </c>
      <c r="BB105" s="173">
        <v>2925</v>
      </c>
      <c r="BC105" s="175">
        <f>100*BB105/$AI105</f>
        <v>5.59894337889055</v>
      </c>
      <c r="BD105" s="173">
        <f>IF(BC105&gt;$AI$8,1,0)</f>
        <v>0</v>
      </c>
      <c r="BE105" s="175">
        <f>IF($R105=BB$17,BC105,0)</f>
        <v>0</v>
      </c>
      <c r="BF105" s="173">
        <v>0</v>
      </c>
      <c r="BG105" s="175">
        <f>100*BF105/$AI105</f>
        <v>0</v>
      </c>
      <c r="BH105" s="173">
        <f>IF(BG105&gt;$AI$8,1,0)</f>
        <v>0</v>
      </c>
      <c r="BI105" s="175">
        <f>IF($R105=BF$17,BG105,0)</f>
        <v>0</v>
      </c>
      <c r="BJ105" s="173">
        <v>0</v>
      </c>
      <c r="BK105" s="175">
        <f>100*BJ105/$AI105</f>
        <v>0</v>
      </c>
      <c r="BL105" s="173">
        <f>IF(BK105&gt;$AI$8,1,0)</f>
        <v>0</v>
      </c>
      <c r="BM105" s="175">
        <f>IF($R105=BJ$17,BK105,0)</f>
        <v>0</v>
      </c>
      <c r="BN105" s="173">
        <v>0</v>
      </c>
      <c r="BO105" s="175">
        <f>100*BN105/$AI105</f>
        <v>0</v>
      </c>
      <c r="BP105" s="173">
        <f>IF(BO105&gt;$AI$8,1,0)</f>
        <v>0</v>
      </c>
      <c r="BQ105" s="175">
        <f>IF($R105=BN$17,BO105,0)</f>
        <v>0</v>
      </c>
      <c r="BR105" s="173">
        <v>0</v>
      </c>
      <c r="BS105" s="175">
        <f>100*BR105/$AI105</f>
        <v>0</v>
      </c>
      <c r="BT105" s="173">
        <f>IF(BS105&gt;$AI$8,1,0)</f>
        <v>0</v>
      </c>
      <c r="BU105" s="175">
        <f>IF($R105=BR$17,BS105,0)</f>
        <v>0</v>
      </c>
      <c r="BV105" s="173">
        <v>0</v>
      </c>
      <c r="BW105" s="175">
        <f>100*BV105/$AI105</f>
        <v>0</v>
      </c>
      <c r="BX105" s="173">
        <f>IF(BW105&gt;$AI$8,1,0)</f>
        <v>0</v>
      </c>
      <c r="BY105" s="175">
        <f>IF($R105=BV$17,BW105,0)</f>
        <v>0</v>
      </c>
      <c r="BZ105" s="173">
        <v>0</v>
      </c>
      <c r="CA105" s="175">
        <f>100*BZ105/$AI105</f>
        <v>0</v>
      </c>
      <c r="CB105" s="173">
        <f>IF(CA105&gt;$AI$8,1,0)</f>
        <v>0</v>
      </c>
      <c r="CC105" s="175">
        <f>IF($R105=BZ$17,CA105,0)</f>
        <v>0</v>
      </c>
      <c r="CD105" s="173">
        <v>0</v>
      </c>
      <c r="CE105" s="175">
        <f>100*CD105/$AI105</f>
        <v>0</v>
      </c>
      <c r="CF105" s="173">
        <f>IF(CE105&gt;$AI$8,1,0)</f>
        <v>0</v>
      </c>
      <c r="CG105" s="175">
        <f>IF($R105=CD$17,CE105,0)</f>
        <v>0</v>
      </c>
      <c r="CH105" s="173">
        <v>0</v>
      </c>
      <c r="CI105" s="175">
        <f>100*CH105/$AI105</f>
        <v>0</v>
      </c>
      <c r="CJ105" s="173">
        <f>IF(CI105&gt;$AI$8,1,0)</f>
        <v>0</v>
      </c>
      <c r="CK105" s="175">
        <f>IF($R105=CH$17,CI105,0)</f>
        <v>0</v>
      </c>
      <c r="CL105" s="173">
        <v>0</v>
      </c>
      <c r="CM105" s="173">
        <v>0</v>
      </c>
      <c r="CN105" s="176"/>
    </row>
    <row r="106" ht="19.95" customHeight="1">
      <c r="A106" t="s" s="179">
        <v>3484</v>
      </c>
      <c r="B106" t="s" s="180">
        <v>183</v>
      </c>
      <c r="C106" t="s" s="180">
        <v>2248</v>
      </c>
      <c r="D106" t="s" s="181">
        <v>186</v>
      </c>
      <c r="E106" t="s" s="188">
        <v>79</v>
      </c>
      <c r="F106" t="s" s="146">
        <v>46</v>
      </c>
      <c r="G106" t="s" s="146">
        <v>340</v>
      </c>
      <c r="H106" t="s" s="146">
        <v>2242</v>
      </c>
      <c r="I106" t="s" s="146">
        <v>49</v>
      </c>
      <c r="J106" t="s" s="146">
        <v>56</v>
      </c>
      <c r="K106" t="s" s="183">
        <f>_xlfn.IFS(Q106=0,O106,T106=1,R106,U106=1,AA106,V106=1,AD106)</f>
        <v>27</v>
      </c>
      <c r="L106" s="189">
        <f>_xlfn.IFS(Q106=0,P106,T106=1,S106,U106=1,AB106,V106=1,AE106)</f>
        <v>34.2583566213904</v>
      </c>
      <c r="M106" t="s" s="146">
        <f>IF(O106="Lab","over","under")</f>
        <v>3307</v>
      </c>
      <c r="N106" s="138"/>
      <c r="O106" t="s" s="184">
        <v>27</v>
      </c>
      <c r="P106" s="147">
        <f>AM106</f>
        <v>34.2583566213904</v>
      </c>
      <c r="Q106" s="145">
        <f>T106+U106+V106</f>
        <v>0</v>
      </c>
      <c r="R106" t="s" s="185">
        <v>28</v>
      </c>
      <c r="S106" s="147">
        <f>AS106</f>
        <v>27.2242802365633</v>
      </c>
      <c r="T106" s="138"/>
      <c r="U106" s="138"/>
      <c r="V106" s="138"/>
      <c r="W106" s="138"/>
      <c r="X106" t="s" s="146">
        <f>IF($A106=Y106,"ok","bad")</f>
        <v>2430</v>
      </c>
      <c r="Y106" t="s" s="146">
        <v>3484</v>
      </c>
      <c r="Z106" t="s" s="146">
        <v>2248</v>
      </c>
      <c r="AA106" t="s" s="186">
        <v>2365</v>
      </c>
      <c r="AB106" s="141">
        <f>100*AC106</f>
        <v>20.8466021</v>
      </c>
      <c r="AC106" s="190">
        <v>0.208466021</v>
      </c>
      <c r="AD106" t="s" s="187">
        <v>29</v>
      </c>
      <c r="AE106" s="141">
        <v>9.280561499999999</v>
      </c>
      <c r="AF106" s="190">
        <v>0.09280561499999999</v>
      </c>
      <c r="AG106" s="138"/>
      <c r="AH106" s="145">
        <v>77145</v>
      </c>
      <c r="AI106" s="145">
        <v>46161</v>
      </c>
      <c r="AJ106" s="145">
        <v>173</v>
      </c>
      <c r="AK106" s="145">
        <v>3247</v>
      </c>
      <c r="AL106" s="145">
        <v>15814</v>
      </c>
      <c r="AM106" s="148">
        <f>100*AL106/$AI106</f>
        <v>34.2583566213904</v>
      </c>
      <c r="AN106" s="145">
        <f>IF(AM106&gt;$AI$8,1,0)</f>
        <v>0</v>
      </c>
      <c r="AO106" s="148">
        <f>IF($R106=AL$17,AM106,0)</f>
        <v>0</v>
      </c>
      <c r="AP106" s="145">
        <v>12567</v>
      </c>
      <c r="AQ106" s="148">
        <f>100*AP106/$AI106</f>
        <v>27.2242802365633</v>
      </c>
      <c r="AR106" s="145">
        <f>IF(AQ106&gt;$AI$8,1,0)</f>
        <v>0</v>
      </c>
      <c r="AS106" s="148">
        <f>IF($R106=AP$17,AQ106,0)</f>
        <v>27.2242802365633</v>
      </c>
      <c r="AT106" s="145">
        <v>4284</v>
      </c>
      <c r="AU106" s="148">
        <f>100*AT106/$AI106</f>
        <v>9.280561512965489</v>
      </c>
      <c r="AV106" s="145">
        <f>IF(AU106&gt;$AI$8,1,0)</f>
        <v>0</v>
      </c>
      <c r="AW106" s="148">
        <f>IF($R106=AT$17,AU106,0)</f>
        <v>0</v>
      </c>
      <c r="AX106" s="145">
        <v>9623</v>
      </c>
      <c r="AY106" s="148">
        <f>100*AX106/$AI106</f>
        <v>20.8466021100063</v>
      </c>
      <c r="AZ106" s="145">
        <f>IF(AY106&gt;$AI$8,1,0)</f>
        <v>0</v>
      </c>
      <c r="BA106" s="148">
        <f>IF($R106=AX$17,AY106,0)</f>
        <v>0</v>
      </c>
      <c r="BB106" s="145">
        <v>2910</v>
      </c>
      <c r="BC106" s="148">
        <f>100*BB106/$AI106</f>
        <v>6.30402287645415</v>
      </c>
      <c r="BD106" s="145">
        <f>IF(BC106&gt;$AI$8,1,0)</f>
        <v>0</v>
      </c>
      <c r="BE106" s="148">
        <f>IF($R106=BB$17,BC106,0)</f>
        <v>0</v>
      </c>
      <c r="BF106" s="145">
        <v>0</v>
      </c>
      <c r="BG106" s="148">
        <f>100*BF106/$AI106</f>
        <v>0</v>
      </c>
      <c r="BH106" s="145">
        <f>IF(BG106&gt;$AI$8,1,0)</f>
        <v>0</v>
      </c>
      <c r="BI106" s="148">
        <f>IF($R106=BF$17,BG106,0)</f>
        <v>0</v>
      </c>
      <c r="BJ106" s="145">
        <v>0</v>
      </c>
      <c r="BK106" s="148">
        <f>100*BJ106/$AI106</f>
        <v>0</v>
      </c>
      <c r="BL106" s="145">
        <f>IF(BK106&gt;$AI$8,1,0)</f>
        <v>0</v>
      </c>
      <c r="BM106" s="148">
        <f>IF($R106=BJ$17,BK106,0)</f>
        <v>0</v>
      </c>
      <c r="BN106" s="145">
        <v>0</v>
      </c>
      <c r="BO106" s="148">
        <f>100*BN106/$AI106</f>
        <v>0</v>
      </c>
      <c r="BP106" s="145">
        <f>IF(BO106&gt;$AI$8,1,0)</f>
        <v>0</v>
      </c>
      <c r="BQ106" s="148">
        <f>IF($R106=BN$17,BO106,0)</f>
        <v>0</v>
      </c>
      <c r="BR106" s="145">
        <v>0</v>
      </c>
      <c r="BS106" s="148">
        <f>100*BR106/$AI106</f>
        <v>0</v>
      </c>
      <c r="BT106" s="145">
        <f>IF(BS106&gt;$AI$8,1,0)</f>
        <v>0</v>
      </c>
      <c r="BU106" s="148">
        <f>IF($R106=BR$17,BS106,0)</f>
        <v>0</v>
      </c>
      <c r="BV106" s="145">
        <v>0</v>
      </c>
      <c r="BW106" s="148">
        <f>100*BV106/$AI106</f>
        <v>0</v>
      </c>
      <c r="BX106" s="145">
        <f>IF(BW106&gt;$AI$8,1,0)</f>
        <v>0</v>
      </c>
      <c r="BY106" s="148">
        <f>IF($R106=BV$17,BW106,0)</f>
        <v>0</v>
      </c>
      <c r="BZ106" s="145">
        <v>0</v>
      </c>
      <c r="CA106" s="148">
        <f>100*BZ106/$AI106</f>
        <v>0</v>
      </c>
      <c r="CB106" s="145">
        <f>IF(CA106&gt;$AI$8,1,0)</f>
        <v>0</v>
      </c>
      <c r="CC106" s="148">
        <f>IF($R106=BZ$17,CA106,0)</f>
        <v>0</v>
      </c>
      <c r="CD106" s="145">
        <v>0</v>
      </c>
      <c r="CE106" s="148">
        <f>100*CD106/$AI106</f>
        <v>0</v>
      </c>
      <c r="CF106" s="145">
        <f>IF(CE106&gt;$AI$8,1,0)</f>
        <v>0</v>
      </c>
      <c r="CG106" s="148">
        <f>IF($R106=CD$17,CE106,0)</f>
        <v>0</v>
      </c>
      <c r="CH106" s="145">
        <v>0</v>
      </c>
      <c r="CI106" s="148">
        <f>100*CH106/$AI106</f>
        <v>0</v>
      </c>
      <c r="CJ106" s="145">
        <f>IF(CI106&gt;$AI$8,1,0)</f>
        <v>0</v>
      </c>
      <c r="CK106" s="148">
        <f>IF($R106=CH$17,CI106,0)</f>
        <v>0</v>
      </c>
      <c r="CL106" s="145">
        <v>0</v>
      </c>
      <c r="CM106" s="145">
        <v>0</v>
      </c>
      <c r="CN106" s="149"/>
    </row>
    <row r="107" ht="15.75" customHeight="1">
      <c r="A107" t="s" s="179">
        <v>3364</v>
      </c>
      <c r="B107" t="s" s="180">
        <v>84</v>
      </c>
      <c r="C107" t="s" s="180">
        <v>3365</v>
      </c>
      <c r="D107" t="s" s="181">
        <v>86</v>
      </c>
      <c r="E107" t="s" s="182">
        <v>79</v>
      </c>
      <c r="F107" t="s" s="130">
        <v>46</v>
      </c>
      <c r="G107" t="s" s="130">
        <v>269</v>
      </c>
      <c r="H107" t="s" s="130">
        <v>130</v>
      </c>
      <c r="I107" t="s" s="130">
        <v>49</v>
      </c>
      <c r="J107" t="s" s="130">
        <v>56</v>
      </c>
      <c r="K107" t="s" s="183">
        <f>_xlfn.IFS(Q107=0,O107,T107=1,R107,U107=1,AA107,V107=1,AD107)</f>
        <v>27</v>
      </c>
      <c r="L107" s="189">
        <f>_xlfn.IFS(Q107=0,P107,T107=1,S107,U107=1,AB107,V107=1,AE107)</f>
        <v>34.127737014307</v>
      </c>
      <c r="M107" t="s" s="130">
        <f>IF(O107="Lab","over","under")</f>
        <v>3307</v>
      </c>
      <c r="N107" s="169"/>
      <c r="O107" t="s" s="184">
        <v>27</v>
      </c>
      <c r="P107" s="131">
        <f>AM107</f>
        <v>34.127737014307</v>
      </c>
      <c r="Q107" s="173">
        <f>T107+U107+V107</f>
        <v>0</v>
      </c>
      <c r="R107" t="s" s="185">
        <v>29</v>
      </c>
      <c r="S107" s="131">
        <f>AW107</f>
        <v>30.9836795539465</v>
      </c>
      <c r="T107" s="169"/>
      <c r="U107" s="169"/>
      <c r="V107" s="169"/>
      <c r="W107" s="169"/>
      <c r="X107" t="s" s="130">
        <f>IF($A107=Y107,"ok","bad")</f>
        <v>2430</v>
      </c>
      <c r="Y107" t="s" s="130">
        <v>3364</v>
      </c>
      <c r="Z107" t="s" s="130">
        <v>3365</v>
      </c>
      <c r="AA107" t="s" s="186">
        <v>2365</v>
      </c>
      <c r="AB107" s="125">
        <f>100*AC107</f>
        <v>17.7550191</v>
      </c>
      <c r="AC107" s="191">
        <v>0.177550191</v>
      </c>
      <c r="AD107" t="s" s="187">
        <v>28</v>
      </c>
      <c r="AE107" s="125">
        <v>13.4338761</v>
      </c>
      <c r="AF107" s="191">
        <v>0.134338761</v>
      </c>
      <c r="AG107" s="169"/>
      <c r="AH107" s="173">
        <v>76677</v>
      </c>
      <c r="AI107" s="173">
        <v>51653</v>
      </c>
      <c r="AJ107" s="173">
        <v>209</v>
      </c>
      <c r="AK107" s="173">
        <v>1624</v>
      </c>
      <c r="AL107" s="173">
        <v>17628</v>
      </c>
      <c r="AM107" s="175">
        <f>100*AL107/$AI107</f>
        <v>34.127737014307</v>
      </c>
      <c r="AN107" s="173">
        <f>IF(AM107&gt;$AI$8,1,0)</f>
        <v>0</v>
      </c>
      <c r="AO107" s="175">
        <f>IF($R107=AL$17,AM107,0)</f>
        <v>0</v>
      </c>
      <c r="AP107" s="173">
        <v>6939</v>
      </c>
      <c r="AQ107" s="175">
        <f>100*AP107/$AI107</f>
        <v>13.4338760575378</v>
      </c>
      <c r="AR107" s="173">
        <f>IF(AQ107&gt;$AI$8,1,0)</f>
        <v>0</v>
      </c>
      <c r="AS107" s="175">
        <f>IF($R107=AP$17,AQ107,0)</f>
        <v>0</v>
      </c>
      <c r="AT107" s="173">
        <v>16004</v>
      </c>
      <c r="AU107" s="175">
        <f>100*AT107/$AI107</f>
        <v>30.9836795539465</v>
      </c>
      <c r="AV107" s="173">
        <f>IF(AU107&gt;$AI$8,1,0)</f>
        <v>0</v>
      </c>
      <c r="AW107" s="175">
        <f>IF($R107=AT$17,AU107,0)</f>
        <v>30.9836795539465</v>
      </c>
      <c r="AX107" s="173">
        <v>9171</v>
      </c>
      <c r="AY107" s="175">
        <f>100*AX107/$AI107</f>
        <v>17.7550190695603</v>
      </c>
      <c r="AZ107" s="173">
        <f>IF(AY107&gt;$AI$8,1,0)</f>
        <v>0</v>
      </c>
      <c r="BA107" s="175">
        <f>IF($R107=AX$17,AY107,0)</f>
        <v>0</v>
      </c>
      <c r="BB107" s="173">
        <v>1911</v>
      </c>
      <c r="BC107" s="175">
        <f>100*BB107/$AI107</f>
        <v>3.69968830464833</v>
      </c>
      <c r="BD107" s="173">
        <f>IF(BC107&gt;$AI$8,1,0)</f>
        <v>0</v>
      </c>
      <c r="BE107" s="175">
        <f>IF($R107=BB$17,BC107,0)</f>
        <v>0</v>
      </c>
      <c r="BF107" s="173">
        <v>0</v>
      </c>
      <c r="BG107" s="175">
        <f>100*BF107/$AI107</f>
        <v>0</v>
      </c>
      <c r="BH107" s="173">
        <f>IF(BG107&gt;$AI$8,1,0)</f>
        <v>0</v>
      </c>
      <c r="BI107" s="175">
        <f>IF($R107=BF$17,BG107,0)</f>
        <v>0</v>
      </c>
      <c r="BJ107" s="173">
        <v>0</v>
      </c>
      <c r="BK107" s="175">
        <f>100*BJ107/$AI107</f>
        <v>0</v>
      </c>
      <c r="BL107" s="173">
        <f>IF(BK107&gt;$AI$8,1,0)</f>
        <v>0</v>
      </c>
      <c r="BM107" s="175">
        <f>IF($R107=BJ$17,BK107,0)</f>
        <v>0</v>
      </c>
      <c r="BN107" s="173">
        <v>0</v>
      </c>
      <c r="BO107" s="175">
        <f>100*BN107/$AI107</f>
        <v>0</v>
      </c>
      <c r="BP107" s="173">
        <f>IF(BO107&gt;$AI$8,1,0)</f>
        <v>0</v>
      </c>
      <c r="BQ107" s="175">
        <f>IF($R107=BN$17,BO107,0)</f>
        <v>0</v>
      </c>
      <c r="BR107" s="173">
        <v>0</v>
      </c>
      <c r="BS107" s="175">
        <f>100*BR107/$AI107</f>
        <v>0</v>
      </c>
      <c r="BT107" s="173">
        <f>IF(BS107&gt;$AI$8,1,0)</f>
        <v>0</v>
      </c>
      <c r="BU107" s="175">
        <f>IF($R107=BR$17,BS107,0)</f>
        <v>0</v>
      </c>
      <c r="BV107" s="173">
        <v>0</v>
      </c>
      <c r="BW107" s="175">
        <f>100*BV107/$AI107</f>
        <v>0</v>
      </c>
      <c r="BX107" s="173">
        <f>IF(BW107&gt;$AI$8,1,0)</f>
        <v>0</v>
      </c>
      <c r="BY107" s="175">
        <f>IF($R107=BV$17,BW107,0)</f>
        <v>0</v>
      </c>
      <c r="BZ107" s="173">
        <v>0</v>
      </c>
      <c r="CA107" s="175">
        <f>100*BZ107/$AI107</f>
        <v>0</v>
      </c>
      <c r="CB107" s="173">
        <f>IF(CA107&gt;$AI$8,1,0)</f>
        <v>0</v>
      </c>
      <c r="CC107" s="175">
        <f>IF($R107=BZ$17,CA107,0)</f>
        <v>0</v>
      </c>
      <c r="CD107" s="173">
        <v>0</v>
      </c>
      <c r="CE107" s="175">
        <f>100*CD107/$AI107</f>
        <v>0</v>
      </c>
      <c r="CF107" s="173">
        <f>IF(CE107&gt;$AI$8,1,0)</f>
        <v>0</v>
      </c>
      <c r="CG107" s="175">
        <f>IF($R107=CD$17,CE107,0)</f>
        <v>0</v>
      </c>
      <c r="CH107" s="173">
        <v>0</v>
      </c>
      <c r="CI107" s="175">
        <f>100*CH107/$AI107</f>
        <v>0</v>
      </c>
      <c r="CJ107" s="173">
        <f>IF(CI107&gt;$AI$8,1,0)</f>
        <v>0</v>
      </c>
      <c r="CK107" s="175">
        <f>IF($R107=CH$17,CI107,0)</f>
        <v>0</v>
      </c>
      <c r="CL107" s="173">
        <v>0</v>
      </c>
      <c r="CM107" s="173">
        <v>0</v>
      </c>
      <c r="CN107" s="176"/>
    </row>
    <row r="108" ht="15.75" customHeight="1">
      <c r="A108" t="s" s="179">
        <v>3354</v>
      </c>
      <c r="B108" t="s" s="180">
        <v>183</v>
      </c>
      <c r="C108" t="s" s="180">
        <v>1956</v>
      </c>
      <c r="D108" t="s" s="181">
        <v>186</v>
      </c>
      <c r="E108" t="s" s="188">
        <v>79</v>
      </c>
      <c r="F108" t="s" s="146">
        <v>46</v>
      </c>
      <c r="G108" t="s" s="146">
        <v>1957</v>
      </c>
      <c r="H108" t="s" s="146">
        <v>1958</v>
      </c>
      <c r="I108" t="s" s="146">
        <v>49</v>
      </c>
      <c r="J108" t="s" s="146">
        <v>56</v>
      </c>
      <c r="K108" t="s" s="183">
        <f>_xlfn.IFS(Q108=0,O108,T108=1,R108,U108=1,AA108,V108=1,AD108)</f>
        <v>27</v>
      </c>
      <c r="L108" s="189">
        <f>_xlfn.IFS(Q108=0,P108,T108=1,S108,U108=1,AB108,V108=1,AE108)</f>
        <v>34.1070170348572</v>
      </c>
      <c r="M108" t="s" s="146">
        <f>IF(O108="Lab","over","under")</f>
        <v>3307</v>
      </c>
      <c r="N108" s="138"/>
      <c r="O108" t="s" s="184">
        <v>27</v>
      </c>
      <c r="P108" s="147">
        <f>AM108</f>
        <v>34.1070170348572</v>
      </c>
      <c r="Q108" s="145">
        <f>T108+U108+V108</f>
        <v>0</v>
      </c>
      <c r="R108" t="s" s="185">
        <v>29</v>
      </c>
      <c r="S108" s="147">
        <f>AW108</f>
        <v>24.8725494259543</v>
      </c>
      <c r="T108" s="138"/>
      <c r="U108" s="138"/>
      <c r="V108" s="138"/>
      <c r="W108" s="138"/>
      <c r="X108" t="s" s="146">
        <f>IF($A108=Y108,"ok","bad")</f>
        <v>2430</v>
      </c>
      <c r="Y108" t="s" s="146">
        <v>3354</v>
      </c>
      <c r="Z108" t="s" s="146">
        <v>1956</v>
      </c>
      <c r="AA108" t="s" s="186">
        <v>28</v>
      </c>
      <c r="AB108" s="141">
        <f>100*AC108</f>
        <v>19.9714013</v>
      </c>
      <c r="AC108" s="190">
        <v>0.199714013</v>
      </c>
      <c r="AD108" t="s" s="187">
        <v>2365</v>
      </c>
      <c r="AE108" s="141">
        <v>14.0713723</v>
      </c>
      <c r="AF108" s="190">
        <v>0.140713723</v>
      </c>
      <c r="AG108" s="138"/>
      <c r="AH108" s="145">
        <v>71737</v>
      </c>
      <c r="AI108" s="145">
        <v>48254</v>
      </c>
      <c r="AJ108" s="145">
        <v>145</v>
      </c>
      <c r="AK108" s="145">
        <v>4456</v>
      </c>
      <c r="AL108" s="145">
        <v>16458</v>
      </c>
      <c r="AM108" s="148">
        <f>100*AL108/$AI108</f>
        <v>34.1070170348572</v>
      </c>
      <c r="AN108" s="145">
        <f>IF(AM108&gt;$AI$8,1,0)</f>
        <v>0</v>
      </c>
      <c r="AO108" s="148">
        <f>IF($R108=AL$17,AM108,0)</f>
        <v>0</v>
      </c>
      <c r="AP108" s="145">
        <v>9637</v>
      </c>
      <c r="AQ108" s="148">
        <f>100*AP108/$AI108</f>
        <v>19.9714013346044</v>
      </c>
      <c r="AR108" s="145">
        <f>IF(AQ108&gt;$AI$8,1,0)</f>
        <v>0</v>
      </c>
      <c r="AS108" s="148">
        <f>IF($R108=AP$17,AQ108,0)</f>
        <v>0</v>
      </c>
      <c r="AT108" s="145">
        <v>12002</v>
      </c>
      <c r="AU108" s="148">
        <f>100*AT108/$AI108</f>
        <v>24.8725494259543</v>
      </c>
      <c r="AV108" s="145">
        <f>IF(AU108&gt;$AI$8,1,0)</f>
        <v>0</v>
      </c>
      <c r="AW108" s="148">
        <f>IF($R108=AT$17,AU108,0)</f>
        <v>24.8725494259543</v>
      </c>
      <c r="AX108" s="145">
        <v>6790</v>
      </c>
      <c r="AY108" s="148">
        <f>100*AX108/$AI108</f>
        <v>14.0713723214656</v>
      </c>
      <c r="AZ108" s="145">
        <f>IF(AY108&gt;$AI$8,1,0)</f>
        <v>0</v>
      </c>
      <c r="BA108" s="148">
        <f>IF($R108=AX$17,AY108,0)</f>
        <v>0</v>
      </c>
      <c r="BB108" s="145">
        <v>2532</v>
      </c>
      <c r="BC108" s="148">
        <f>100*BB108/$AI108</f>
        <v>5.24723338997803</v>
      </c>
      <c r="BD108" s="145">
        <f>IF(BC108&gt;$AI$8,1,0)</f>
        <v>0</v>
      </c>
      <c r="BE108" s="148">
        <f>IF($R108=BB$17,BC108,0)</f>
        <v>0</v>
      </c>
      <c r="BF108" s="145">
        <v>0</v>
      </c>
      <c r="BG108" s="148">
        <f>100*BF108/$AI108</f>
        <v>0</v>
      </c>
      <c r="BH108" s="145">
        <f>IF(BG108&gt;$AI$8,1,0)</f>
        <v>0</v>
      </c>
      <c r="BI108" s="148">
        <f>IF($R108=BF$17,BG108,0)</f>
        <v>0</v>
      </c>
      <c r="BJ108" s="145">
        <v>0</v>
      </c>
      <c r="BK108" s="148">
        <f>100*BJ108/$AI108</f>
        <v>0</v>
      </c>
      <c r="BL108" s="145">
        <f>IF(BK108&gt;$AI$8,1,0)</f>
        <v>0</v>
      </c>
      <c r="BM108" s="148">
        <f>IF($R108=BJ$17,BK108,0)</f>
        <v>0</v>
      </c>
      <c r="BN108" s="145">
        <v>0</v>
      </c>
      <c r="BO108" s="148">
        <f>100*BN108/$AI108</f>
        <v>0</v>
      </c>
      <c r="BP108" s="145">
        <f>IF(BO108&gt;$AI$8,1,0)</f>
        <v>0</v>
      </c>
      <c r="BQ108" s="148">
        <f>IF($R108=BN$17,BO108,0)</f>
        <v>0</v>
      </c>
      <c r="BR108" s="145">
        <v>0</v>
      </c>
      <c r="BS108" s="148">
        <f>100*BR108/$AI108</f>
        <v>0</v>
      </c>
      <c r="BT108" s="145">
        <f>IF(BS108&gt;$AI$8,1,0)</f>
        <v>0</v>
      </c>
      <c r="BU108" s="148">
        <f>IF($R108=BR$17,BS108,0)</f>
        <v>0</v>
      </c>
      <c r="BV108" s="145">
        <v>0</v>
      </c>
      <c r="BW108" s="148">
        <f>100*BV108/$AI108</f>
        <v>0</v>
      </c>
      <c r="BX108" s="145">
        <f>IF(BW108&gt;$AI$8,1,0)</f>
        <v>0</v>
      </c>
      <c r="BY108" s="148">
        <f>IF($R108=BV$17,BW108,0)</f>
        <v>0</v>
      </c>
      <c r="BZ108" s="145">
        <v>0</v>
      </c>
      <c r="CA108" s="148">
        <f>100*BZ108/$AI108</f>
        <v>0</v>
      </c>
      <c r="CB108" s="145">
        <f>IF(CA108&gt;$AI$8,1,0)</f>
        <v>0</v>
      </c>
      <c r="CC108" s="148">
        <f>IF($R108=BZ$17,CA108,0)</f>
        <v>0</v>
      </c>
      <c r="CD108" s="145">
        <v>0</v>
      </c>
      <c r="CE108" s="148">
        <f>100*CD108/$AI108</f>
        <v>0</v>
      </c>
      <c r="CF108" s="145">
        <f>IF(CE108&gt;$AI$8,1,0)</f>
        <v>0</v>
      </c>
      <c r="CG108" s="148">
        <f>IF($R108=CD$17,CE108,0)</f>
        <v>0</v>
      </c>
      <c r="CH108" s="145">
        <v>0</v>
      </c>
      <c r="CI108" s="148">
        <f>100*CH108/$AI108</f>
        <v>0</v>
      </c>
      <c r="CJ108" s="145">
        <f>IF(CI108&gt;$AI$8,1,0)</f>
        <v>0</v>
      </c>
      <c r="CK108" s="148">
        <f>IF($R108=CH$17,CI108,0)</f>
        <v>0</v>
      </c>
      <c r="CL108" s="145">
        <v>966</v>
      </c>
      <c r="CM108" s="145">
        <v>0</v>
      </c>
      <c r="CN108" s="149"/>
    </row>
    <row r="109" ht="19.95" customHeight="1">
      <c r="A109" t="s" s="179">
        <v>3446</v>
      </c>
      <c r="B109" t="s" s="180">
        <v>197</v>
      </c>
      <c r="C109" t="s" s="180">
        <v>1823</v>
      </c>
      <c r="D109" t="s" s="181">
        <v>200</v>
      </c>
      <c r="E109" t="s" s="182">
        <v>79</v>
      </c>
      <c r="F109" t="s" s="130">
        <v>46</v>
      </c>
      <c r="G109" t="s" s="130">
        <v>187</v>
      </c>
      <c r="H109" t="s" s="130">
        <v>1824</v>
      </c>
      <c r="I109" t="s" s="130">
        <v>49</v>
      </c>
      <c r="J109" t="s" s="130">
        <v>56</v>
      </c>
      <c r="K109" t="s" s="183">
        <f>_xlfn.IFS(Q109=0,O109,T109=1,R109,U109=1,AA109,V109=1,AD109)</f>
        <v>27</v>
      </c>
      <c r="L109" s="189">
        <f>_xlfn.IFS(Q109=0,P109,T109=1,S109,U109=1,AB109,V109=1,AE109)</f>
        <v>34.1020070555877</v>
      </c>
      <c r="M109" t="s" s="130">
        <f>IF(O109="Lab","over","under")</f>
        <v>3307</v>
      </c>
      <c r="N109" s="169"/>
      <c r="O109" t="s" s="184">
        <v>27</v>
      </c>
      <c r="P109" s="131">
        <f>AM109</f>
        <v>34.1020070555877</v>
      </c>
      <c r="Q109" s="173">
        <f>T109+U109+V109</f>
        <v>0</v>
      </c>
      <c r="R109" t="s" s="185">
        <v>28</v>
      </c>
      <c r="S109" s="131">
        <f>AS109</f>
        <v>26.5142606581229</v>
      </c>
      <c r="T109" s="169"/>
      <c r="U109" s="169"/>
      <c r="V109" s="169"/>
      <c r="W109" s="169"/>
      <c r="X109" t="s" s="130">
        <f>IF($A109=Y109,"ok","bad")</f>
        <v>2430</v>
      </c>
      <c r="Y109" t="s" s="130">
        <v>3446</v>
      </c>
      <c r="Z109" t="s" s="130">
        <v>1823</v>
      </c>
      <c r="AA109" t="s" s="186">
        <v>29</v>
      </c>
      <c r="AB109" s="125">
        <f>100*AC109</f>
        <v>23.5684532</v>
      </c>
      <c r="AC109" s="191">
        <v>0.235684532</v>
      </c>
      <c r="AD109" t="s" s="187">
        <v>2365</v>
      </c>
      <c r="AE109" s="125">
        <v>10.4338987</v>
      </c>
      <c r="AF109" s="191">
        <v>0.104338987</v>
      </c>
      <c r="AG109" s="169"/>
      <c r="AH109" s="173">
        <v>71802</v>
      </c>
      <c r="AI109" s="173">
        <v>50173</v>
      </c>
      <c r="AJ109" s="173">
        <v>174</v>
      </c>
      <c r="AK109" s="173">
        <v>3807</v>
      </c>
      <c r="AL109" s="173">
        <v>17110</v>
      </c>
      <c r="AM109" s="175">
        <f>100*AL109/$AI109</f>
        <v>34.1020070555877</v>
      </c>
      <c r="AN109" s="173">
        <f>IF(AM109&gt;$AI$8,1,0)</f>
        <v>0</v>
      </c>
      <c r="AO109" s="175">
        <f>IF($R109=AL$17,AM109,0)</f>
        <v>0</v>
      </c>
      <c r="AP109" s="173">
        <v>13303</v>
      </c>
      <c r="AQ109" s="175">
        <f>100*AP109/$AI109</f>
        <v>26.5142606581229</v>
      </c>
      <c r="AR109" s="173">
        <f>IF(AQ109&gt;$AI$8,1,0)</f>
        <v>0</v>
      </c>
      <c r="AS109" s="175">
        <f>IF($R109=AP$17,AQ109,0)</f>
        <v>26.5142606581229</v>
      </c>
      <c r="AT109" s="173">
        <v>11825</v>
      </c>
      <c r="AU109" s="175">
        <f>100*AT109/$AI109</f>
        <v>23.5684531520938</v>
      </c>
      <c r="AV109" s="173">
        <f>IF(AU109&gt;$AI$8,1,0)</f>
        <v>0</v>
      </c>
      <c r="AW109" s="175">
        <f>IF($R109=AT$17,AU109,0)</f>
        <v>0</v>
      </c>
      <c r="AX109" s="173">
        <v>5235</v>
      </c>
      <c r="AY109" s="175">
        <f>100*AX109/$AI109</f>
        <v>10.4338987104618</v>
      </c>
      <c r="AZ109" s="173">
        <f>IF(AY109&gt;$AI$8,1,0)</f>
        <v>0</v>
      </c>
      <c r="BA109" s="175">
        <f>IF($R109=AX$17,AY109,0)</f>
        <v>0</v>
      </c>
      <c r="BB109" s="173">
        <v>2115</v>
      </c>
      <c r="BC109" s="175">
        <f>100*BB109/$AI109</f>
        <v>4.21541466525821</v>
      </c>
      <c r="BD109" s="173">
        <f>IF(BC109&gt;$AI$8,1,0)</f>
        <v>0</v>
      </c>
      <c r="BE109" s="175">
        <f>IF($R109=BB$17,BC109,0)</f>
        <v>0</v>
      </c>
      <c r="BF109" s="173">
        <v>0</v>
      </c>
      <c r="BG109" s="175">
        <f>100*BF109/$AI109</f>
        <v>0</v>
      </c>
      <c r="BH109" s="173">
        <f>IF(BG109&gt;$AI$8,1,0)</f>
        <v>0</v>
      </c>
      <c r="BI109" s="175">
        <f>IF($R109=BF$17,BG109,0)</f>
        <v>0</v>
      </c>
      <c r="BJ109" s="173">
        <v>0</v>
      </c>
      <c r="BK109" s="175">
        <f>100*BJ109/$AI109</f>
        <v>0</v>
      </c>
      <c r="BL109" s="173">
        <f>IF(BK109&gt;$AI$8,1,0)</f>
        <v>0</v>
      </c>
      <c r="BM109" s="175">
        <f>IF($R109=BJ$17,BK109,0)</f>
        <v>0</v>
      </c>
      <c r="BN109" s="173">
        <v>0</v>
      </c>
      <c r="BO109" s="175">
        <f>100*BN109/$AI109</f>
        <v>0</v>
      </c>
      <c r="BP109" s="173">
        <f>IF(BO109&gt;$AI$8,1,0)</f>
        <v>0</v>
      </c>
      <c r="BQ109" s="175">
        <f>IF($R109=BN$17,BO109,0)</f>
        <v>0</v>
      </c>
      <c r="BR109" s="173">
        <v>0</v>
      </c>
      <c r="BS109" s="175">
        <f>100*BR109/$AI109</f>
        <v>0</v>
      </c>
      <c r="BT109" s="173">
        <f>IF(BS109&gt;$AI$8,1,0)</f>
        <v>0</v>
      </c>
      <c r="BU109" s="175">
        <f>IF($R109=BR$17,BS109,0)</f>
        <v>0</v>
      </c>
      <c r="BV109" s="173">
        <v>0</v>
      </c>
      <c r="BW109" s="175">
        <f>100*BV109/$AI109</f>
        <v>0</v>
      </c>
      <c r="BX109" s="173">
        <f>IF(BW109&gt;$AI$8,1,0)</f>
        <v>0</v>
      </c>
      <c r="BY109" s="175">
        <f>IF($R109=BV$17,BW109,0)</f>
        <v>0</v>
      </c>
      <c r="BZ109" s="173">
        <v>0</v>
      </c>
      <c r="CA109" s="175">
        <f>100*BZ109/$AI109</f>
        <v>0</v>
      </c>
      <c r="CB109" s="173">
        <f>IF(CA109&gt;$AI$8,1,0)</f>
        <v>0</v>
      </c>
      <c r="CC109" s="175">
        <f>IF($R109=BZ$17,CA109,0)</f>
        <v>0</v>
      </c>
      <c r="CD109" s="173">
        <v>0</v>
      </c>
      <c r="CE109" s="175">
        <f>100*CD109/$AI109</f>
        <v>0</v>
      </c>
      <c r="CF109" s="173">
        <f>IF(CE109&gt;$AI$8,1,0)</f>
        <v>0</v>
      </c>
      <c r="CG109" s="175">
        <f>IF($R109=CD$17,CE109,0)</f>
        <v>0</v>
      </c>
      <c r="CH109" s="173">
        <v>0</v>
      </c>
      <c r="CI109" s="175">
        <f>100*CH109/$AI109</f>
        <v>0</v>
      </c>
      <c r="CJ109" s="173">
        <f>IF(CI109&gt;$AI$8,1,0)</f>
        <v>0</v>
      </c>
      <c r="CK109" s="175">
        <f>IF($R109=CH$17,CI109,0)</f>
        <v>0</v>
      </c>
      <c r="CL109" s="173">
        <v>0</v>
      </c>
      <c r="CM109" s="173">
        <v>0</v>
      </c>
      <c r="CN109" s="176"/>
    </row>
    <row r="110" ht="15.75" customHeight="1">
      <c r="A110" t="s" s="179">
        <v>3527</v>
      </c>
      <c r="B110" t="s" s="180">
        <v>183</v>
      </c>
      <c r="C110" t="s" s="180">
        <v>1413</v>
      </c>
      <c r="D110" t="s" s="181">
        <v>186</v>
      </c>
      <c r="E110" t="s" s="188">
        <v>79</v>
      </c>
      <c r="F110" t="s" s="146">
        <v>46</v>
      </c>
      <c r="G110" t="s" s="146">
        <v>1851</v>
      </c>
      <c r="H110" t="s" s="146">
        <v>1683</v>
      </c>
      <c r="I110" t="s" s="146">
        <v>49</v>
      </c>
      <c r="J110" t="s" s="146">
        <v>56</v>
      </c>
      <c r="K110" t="s" s="183">
        <f>_xlfn.IFS(Q110=0,O110,T110=1,R110,U110=1,AA110,V110=1,AD110)</f>
        <v>27</v>
      </c>
      <c r="L110" s="189">
        <f>_xlfn.IFS(Q110=0,P110,T110=1,S110,U110=1,AB110,V110=1,AE110)</f>
        <v>34.0823441687995</v>
      </c>
      <c r="M110" t="s" s="146">
        <f>IF(O110="Lab","over","under")</f>
        <v>3307</v>
      </c>
      <c r="N110" s="138"/>
      <c r="O110" t="s" s="184">
        <v>27</v>
      </c>
      <c r="P110" s="147">
        <f>AM110</f>
        <v>34.0823441687995</v>
      </c>
      <c r="Q110" s="145">
        <f>T110+U110+V110</f>
        <v>0</v>
      </c>
      <c r="R110" t="s" s="185">
        <v>28</v>
      </c>
      <c r="S110" s="147">
        <f>AS110</f>
        <v>31.4201648495597</v>
      </c>
      <c r="T110" s="138"/>
      <c r="U110" s="138"/>
      <c r="V110" s="138"/>
      <c r="W110" s="138"/>
      <c r="X110" t="s" s="146">
        <f>IF($A110=Y110,"ok","bad")</f>
        <v>2430</v>
      </c>
      <c r="Y110" t="s" s="146">
        <v>3527</v>
      </c>
      <c r="Z110" t="s" s="146">
        <v>1413</v>
      </c>
      <c r="AA110" t="s" s="186">
        <v>2365</v>
      </c>
      <c r="AB110" s="141">
        <f>100*AC110</f>
        <v>17.3192801</v>
      </c>
      <c r="AC110" s="190">
        <v>0.173192801</v>
      </c>
      <c r="AD110" t="s" s="187">
        <v>29</v>
      </c>
      <c r="AE110" s="141">
        <v>8.1981419</v>
      </c>
      <c r="AF110" s="190">
        <v>0.081981419</v>
      </c>
      <c r="AG110" s="138"/>
      <c r="AH110" s="145">
        <v>75457</v>
      </c>
      <c r="AI110" s="145">
        <v>49621</v>
      </c>
      <c r="AJ110" s="145">
        <v>179</v>
      </c>
      <c r="AK110" s="145">
        <v>1321</v>
      </c>
      <c r="AL110" s="145">
        <v>16912</v>
      </c>
      <c r="AM110" s="148">
        <f>100*AL110/$AI110</f>
        <v>34.0823441687995</v>
      </c>
      <c r="AN110" s="145">
        <f>IF(AM110&gt;$AI$8,1,0)</f>
        <v>0</v>
      </c>
      <c r="AO110" s="148">
        <f>IF($R110=AL$17,AM110,0)</f>
        <v>0</v>
      </c>
      <c r="AP110" s="145">
        <v>15591</v>
      </c>
      <c r="AQ110" s="148">
        <f>100*AP110/$AI110</f>
        <v>31.4201648495597</v>
      </c>
      <c r="AR110" s="145">
        <f>IF(AQ110&gt;$AI$8,1,0)</f>
        <v>0</v>
      </c>
      <c r="AS110" s="148">
        <f>IF($R110=AP$17,AQ110,0)</f>
        <v>31.4201648495597</v>
      </c>
      <c r="AT110" s="145">
        <v>4068</v>
      </c>
      <c r="AU110" s="148">
        <f>100*AT110/$AI110</f>
        <v>8.19814191572117</v>
      </c>
      <c r="AV110" s="145">
        <f>IF(AU110&gt;$AI$8,1,0)</f>
        <v>0</v>
      </c>
      <c r="AW110" s="148">
        <f>IF($R110=AT$17,AU110,0)</f>
        <v>0</v>
      </c>
      <c r="AX110" s="145">
        <v>8594</v>
      </c>
      <c r="AY110" s="148">
        <f>100*AX110/$AI110</f>
        <v>17.3192801434876</v>
      </c>
      <c r="AZ110" s="145">
        <f>IF(AY110&gt;$AI$8,1,0)</f>
        <v>0</v>
      </c>
      <c r="BA110" s="148">
        <f>IF($R110=AX$17,AY110,0)</f>
        <v>0</v>
      </c>
      <c r="BB110" s="145">
        <v>2584</v>
      </c>
      <c r="BC110" s="148">
        <f>100*BB110/$AI110</f>
        <v>5.20747264263114</v>
      </c>
      <c r="BD110" s="145">
        <f>IF(BC110&gt;$AI$8,1,0)</f>
        <v>0</v>
      </c>
      <c r="BE110" s="148">
        <f>IF($R110=BB$17,BC110,0)</f>
        <v>0</v>
      </c>
      <c r="BF110" s="145">
        <v>0</v>
      </c>
      <c r="BG110" s="148">
        <f>100*BF110/$AI110</f>
        <v>0</v>
      </c>
      <c r="BH110" s="145">
        <f>IF(BG110&gt;$AI$8,1,0)</f>
        <v>0</v>
      </c>
      <c r="BI110" s="148">
        <f>IF($R110=BF$17,BG110,0)</f>
        <v>0</v>
      </c>
      <c r="BJ110" s="145">
        <v>0</v>
      </c>
      <c r="BK110" s="148">
        <f>100*BJ110/$AI110</f>
        <v>0</v>
      </c>
      <c r="BL110" s="145">
        <f>IF(BK110&gt;$AI$8,1,0)</f>
        <v>0</v>
      </c>
      <c r="BM110" s="148">
        <f>IF($R110=BJ$17,BK110,0)</f>
        <v>0</v>
      </c>
      <c r="BN110" s="145">
        <v>0</v>
      </c>
      <c r="BO110" s="148">
        <f>100*BN110/$AI110</f>
        <v>0</v>
      </c>
      <c r="BP110" s="145">
        <f>IF(BO110&gt;$AI$8,1,0)</f>
        <v>0</v>
      </c>
      <c r="BQ110" s="148">
        <f>IF($R110=BN$17,BO110,0)</f>
        <v>0</v>
      </c>
      <c r="BR110" s="145">
        <v>0</v>
      </c>
      <c r="BS110" s="148">
        <f>100*BR110/$AI110</f>
        <v>0</v>
      </c>
      <c r="BT110" s="145">
        <f>IF(BS110&gt;$AI$8,1,0)</f>
        <v>0</v>
      </c>
      <c r="BU110" s="148">
        <f>IF($R110=BR$17,BS110,0)</f>
        <v>0</v>
      </c>
      <c r="BV110" s="145">
        <v>0</v>
      </c>
      <c r="BW110" s="148">
        <f>100*BV110/$AI110</f>
        <v>0</v>
      </c>
      <c r="BX110" s="145">
        <f>IF(BW110&gt;$AI$8,1,0)</f>
        <v>0</v>
      </c>
      <c r="BY110" s="148">
        <f>IF($R110=BV$17,BW110,0)</f>
        <v>0</v>
      </c>
      <c r="BZ110" s="145">
        <v>0</v>
      </c>
      <c r="CA110" s="148">
        <f>100*BZ110/$AI110</f>
        <v>0</v>
      </c>
      <c r="CB110" s="145">
        <f>IF(CA110&gt;$AI$8,1,0)</f>
        <v>0</v>
      </c>
      <c r="CC110" s="148">
        <f>IF($R110=BZ$17,CA110,0)</f>
        <v>0</v>
      </c>
      <c r="CD110" s="145">
        <v>0</v>
      </c>
      <c r="CE110" s="148">
        <f>100*CD110/$AI110</f>
        <v>0</v>
      </c>
      <c r="CF110" s="145">
        <f>IF(CE110&gt;$AI$8,1,0)</f>
        <v>0</v>
      </c>
      <c r="CG110" s="148">
        <f>IF($R110=CD$17,CE110,0)</f>
        <v>0</v>
      </c>
      <c r="CH110" s="145">
        <v>0</v>
      </c>
      <c r="CI110" s="148">
        <f>100*CH110/$AI110</f>
        <v>0</v>
      </c>
      <c r="CJ110" s="145">
        <f>IF(CI110&gt;$AI$8,1,0)</f>
        <v>0</v>
      </c>
      <c r="CK110" s="148">
        <f>IF($R110=CH$17,CI110,0)</f>
        <v>0</v>
      </c>
      <c r="CL110" s="145">
        <v>435</v>
      </c>
      <c r="CM110" s="145">
        <v>0</v>
      </c>
      <c r="CN110" s="149"/>
    </row>
    <row r="111" ht="15.75" customHeight="1">
      <c r="A111" t="s" s="179">
        <v>3317</v>
      </c>
      <c r="B111" t="s" s="180">
        <v>75</v>
      </c>
      <c r="C111" t="s" s="180">
        <v>3318</v>
      </c>
      <c r="D111" t="s" s="181">
        <v>78</v>
      </c>
      <c r="E111" t="s" s="182">
        <v>79</v>
      </c>
      <c r="F111" t="s" s="130">
        <v>46</v>
      </c>
      <c r="G111" t="s" s="130">
        <v>3319</v>
      </c>
      <c r="H111" t="s" s="130">
        <v>2199</v>
      </c>
      <c r="I111" t="s" s="130">
        <v>64</v>
      </c>
      <c r="J111" t="s" s="130">
        <v>56</v>
      </c>
      <c r="K111" t="s" s="183">
        <f>_xlfn.IFS(Q111=0,O111,T111=1,R111,U111=1,AA111,V111=1,AD111)</f>
        <v>27</v>
      </c>
      <c r="L111" s="189">
        <f>_xlfn.IFS(Q111=0,P111,T111=1,S111,U111=1,AB111,V111=1,AE111)</f>
        <v>34.0782918149466</v>
      </c>
      <c r="M111" t="s" s="130">
        <f>IF(O111="Lab","over","under")</f>
        <v>3307</v>
      </c>
      <c r="N111" s="169"/>
      <c r="O111" t="s" s="184">
        <v>27</v>
      </c>
      <c r="P111" s="131">
        <f>AM111</f>
        <v>34.0782918149466</v>
      </c>
      <c r="Q111" s="173">
        <f>T111+U111+V111</f>
        <v>0</v>
      </c>
      <c r="R111" t="s" s="185">
        <v>29</v>
      </c>
      <c r="S111" s="131">
        <f>AW111</f>
        <v>20.1647178444331</v>
      </c>
      <c r="T111" s="169"/>
      <c r="U111" s="169"/>
      <c r="V111" s="169"/>
      <c r="W111" s="169"/>
      <c r="X111" t="s" s="130">
        <f>IF($A111=Y111,"ok","bad")</f>
        <v>2430</v>
      </c>
      <c r="Y111" t="s" s="130">
        <v>3317</v>
      </c>
      <c r="Z111" t="s" s="130">
        <v>3318</v>
      </c>
      <c r="AA111" t="s" s="186">
        <v>2365</v>
      </c>
      <c r="AB111" s="125">
        <f>100*AC111</f>
        <v>18.1392984</v>
      </c>
      <c r="AC111" s="191">
        <v>0.181392984</v>
      </c>
      <c r="AD111" t="s" s="187">
        <v>28</v>
      </c>
      <c r="AE111" s="125">
        <v>16.7544484</v>
      </c>
      <c r="AF111" s="191">
        <v>0.167544484</v>
      </c>
      <c r="AG111" s="169"/>
      <c r="AH111" s="173">
        <v>72885</v>
      </c>
      <c r="AI111" s="173">
        <v>49175</v>
      </c>
      <c r="AJ111" s="173">
        <v>190</v>
      </c>
      <c r="AK111" s="173">
        <v>6842</v>
      </c>
      <c r="AL111" s="173">
        <v>16758</v>
      </c>
      <c r="AM111" s="175">
        <f>100*AL111/$AI111</f>
        <v>34.0782918149466</v>
      </c>
      <c r="AN111" s="173">
        <f>IF(AM111&gt;$AI$8,1,0)</f>
        <v>0</v>
      </c>
      <c r="AO111" s="175">
        <f>IF($R111=AL$17,AM111,0)</f>
        <v>0</v>
      </c>
      <c r="AP111" s="173">
        <v>8239</v>
      </c>
      <c r="AQ111" s="175">
        <f>100*AP111/$AI111</f>
        <v>16.7544483985765</v>
      </c>
      <c r="AR111" s="173">
        <f>IF(AQ111&gt;$AI$8,1,0)</f>
        <v>0</v>
      </c>
      <c r="AS111" s="175">
        <f>IF($R111=AP$17,AQ111,0)</f>
        <v>0</v>
      </c>
      <c r="AT111" s="173">
        <v>9916</v>
      </c>
      <c r="AU111" s="175">
        <f>100*AT111/$AI111</f>
        <v>20.1647178444331</v>
      </c>
      <c r="AV111" s="173">
        <f>IF(AU111&gt;$AI$8,1,0)</f>
        <v>0</v>
      </c>
      <c r="AW111" s="175">
        <f>IF($R111=AT$17,AU111,0)</f>
        <v>20.1647178444331</v>
      </c>
      <c r="AX111" s="173">
        <v>8920</v>
      </c>
      <c r="AY111" s="175">
        <f>100*AX111/$AI111</f>
        <v>18.1392984239959</v>
      </c>
      <c r="AZ111" s="173">
        <f>IF(AY111&gt;$AI$8,1,0)</f>
        <v>0</v>
      </c>
      <c r="BA111" s="175">
        <f>IF($R111=AX$17,AY111,0)</f>
        <v>0</v>
      </c>
      <c r="BB111" s="173">
        <v>3762</v>
      </c>
      <c r="BC111" s="175">
        <f>100*BB111/$AI111</f>
        <v>7.65022877478393</v>
      </c>
      <c r="BD111" s="173">
        <f>IF(BC111&gt;$AI$8,1,0)</f>
        <v>0</v>
      </c>
      <c r="BE111" s="175">
        <f>IF($R111=BB$17,BC111,0)</f>
        <v>0</v>
      </c>
      <c r="BF111" s="173">
        <v>0</v>
      </c>
      <c r="BG111" s="175">
        <f>100*BF111/$AI111</f>
        <v>0</v>
      </c>
      <c r="BH111" s="173">
        <f>IF(BG111&gt;$AI$8,1,0)</f>
        <v>0</v>
      </c>
      <c r="BI111" s="175">
        <f>IF($R111=BF$17,BG111,0)</f>
        <v>0</v>
      </c>
      <c r="BJ111" s="173">
        <v>0</v>
      </c>
      <c r="BK111" s="175">
        <f>100*BJ111/$AI111</f>
        <v>0</v>
      </c>
      <c r="BL111" s="173">
        <f>IF(BK111&gt;$AI$8,1,0)</f>
        <v>0</v>
      </c>
      <c r="BM111" s="175">
        <f>IF($R111=BJ$17,BK111,0)</f>
        <v>0</v>
      </c>
      <c r="BN111" s="173">
        <v>0</v>
      </c>
      <c r="BO111" s="175">
        <f>100*BN111/$AI111</f>
        <v>0</v>
      </c>
      <c r="BP111" s="173">
        <f>IF(BO111&gt;$AI$8,1,0)</f>
        <v>0</v>
      </c>
      <c r="BQ111" s="175">
        <f>IF($R111=BN$17,BO111,0)</f>
        <v>0</v>
      </c>
      <c r="BR111" s="173">
        <v>0</v>
      </c>
      <c r="BS111" s="175">
        <f>100*BR111/$AI111</f>
        <v>0</v>
      </c>
      <c r="BT111" s="173">
        <f>IF(BS111&gt;$AI$8,1,0)</f>
        <v>0</v>
      </c>
      <c r="BU111" s="175">
        <f>IF($R111=BR$17,BS111,0)</f>
        <v>0</v>
      </c>
      <c r="BV111" s="173">
        <v>0</v>
      </c>
      <c r="BW111" s="175">
        <f>100*BV111/$AI111</f>
        <v>0</v>
      </c>
      <c r="BX111" s="173">
        <f>IF(BW111&gt;$AI$8,1,0)</f>
        <v>0</v>
      </c>
      <c r="BY111" s="175">
        <f>IF($R111=BV$17,BW111,0)</f>
        <v>0</v>
      </c>
      <c r="BZ111" s="173">
        <v>0</v>
      </c>
      <c r="CA111" s="175">
        <f>100*BZ111/$AI111</f>
        <v>0</v>
      </c>
      <c r="CB111" s="173">
        <f>IF(CA111&gt;$AI$8,1,0)</f>
        <v>0</v>
      </c>
      <c r="CC111" s="175">
        <f>IF($R111=BZ$17,CA111,0)</f>
        <v>0</v>
      </c>
      <c r="CD111" s="173">
        <v>0</v>
      </c>
      <c r="CE111" s="175">
        <f>100*CD111/$AI111</f>
        <v>0</v>
      </c>
      <c r="CF111" s="173">
        <f>IF(CE111&gt;$AI$8,1,0)</f>
        <v>0</v>
      </c>
      <c r="CG111" s="175">
        <f>IF($R111=CD$17,CE111,0)</f>
        <v>0</v>
      </c>
      <c r="CH111" s="173">
        <v>0</v>
      </c>
      <c r="CI111" s="175">
        <f>100*CH111/$AI111</f>
        <v>0</v>
      </c>
      <c r="CJ111" s="173">
        <f>IF(CI111&gt;$AI$8,1,0)</f>
        <v>0</v>
      </c>
      <c r="CK111" s="175">
        <f>IF($R111=CH$17,CI111,0)</f>
        <v>0</v>
      </c>
      <c r="CL111" s="173">
        <v>71</v>
      </c>
      <c r="CM111" s="173">
        <v>0</v>
      </c>
      <c r="CN111" s="176"/>
    </row>
    <row r="112" ht="15.75" customHeight="1">
      <c r="A112" t="s" s="179">
        <v>3479</v>
      </c>
      <c r="B112" t="s" s="180">
        <v>160</v>
      </c>
      <c r="C112" t="s" s="180">
        <v>3480</v>
      </c>
      <c r="D112" t="s" s="181">
        <v>162</v>
      </c>
      <c r="E112" t="s" s="188">
        <v>79</v>
      </c>
      <c r="F112" t="s" s="146">
        <v>80</v>
      </c>
      <c r="G112" t="s" s="146">
        <v>369</v>
      </c>
      <c r="H112" t="s" s="146">
        <v>3481</v>
      </c>
      <c r="I112" t="s" s="146">
        <v>49</v>
      </c>
      <c r="J112" t="s" s="146">
        <v>56</v>
      </c>
      <c r="K112" t="s" s="183">
        <f>_xlfn.IFS(Q112=0,O112,T112=1,R112,U112=1,AA112,V112=1,AD112)</f>
        <v>27</v>
      </c>
      <c r="L112" s="189">
        <f>_xlfn.IFS(Q112=0,P112,T112=1,S112,U112=1,AB112,V112=1,AE112)</f>
        <v>34.0450542874241</v>
      </c>
      <c r="M112" t="s" s="146">
        <f>IF(O112="Lab","over","under")</f>
        <v>3307</v>
      </c>
      <c r="N112" s="138"/>
      <c r="O112" t="s" s="184">
        <v>27</v>
      </c>
      <c r="P112" s="147">
        <f>AM112</f>
        <v>34.0450542874241</v>
      </c>
      <c r="Q112" s="145">
        <f>T112+U112+V112</f>
        <v>0</v>
      </c>
      <c r="R112" t="s" s="185">
        <v>28</v>
      </c>
      <c r="S112" s="147">
        <f>AS112</f>
        <v>33.3995896383688</v>
      </c>
      <c r="T112" s="138"/>
      <c r="U112" s="138"/>
      <c r="V112" s="138"/>
      <c r="W112" s="138"/>
      <c r="X112" t="s" s="146">
        <f>IF($A112=Y112,"ok","bad")</f>
        <v>2430</v>
      </c>
      <c r="Y112" t="s" s="146">
        <v>3479</v>
      </c>
      <c r="Z112" t="s" s="146">
        <v>3480</v>
      </c>
      <c r="AA112" t="s" s="186">
        <v>2365</v>
      </c>
      <c r="AB112" s="141">
        <f>100*AC112</f>
        <v>17.5322732</v>
      </c>
      <c r="AC112" s="190">
        <v>0.175322732</v>
      </c>
      <c r="AD112" t="s" s="187">
        <v>29</v>
      </c>
      <c r="AE112" s="141">
        <v>9.3015303</v>
      </c>
      <c r="AF112" s="190">
        <v>0.09301530299999999</v>
      </c>
      <c r="AG112" s="138"/>
      <c r="AH112" s="145">
        <v>70713</v>
      </c>
      <c r="AI112" s="145">
        <v>46788</v>
      </c>
      <c r="AJ112" s="145">
        <v>173</v>
      </c>
      <c r="AK112" s="145">
        <v>302</v>
      </c>
      <c r="AL112" s="145">
        <v>15929</v>
      </c>
      <c r="AM112" s="148">
        <f>100*AL112/$AI112</f>
        <v>34.0450542874241</v>
      </c>
      <c r="AN112" s="145">
        <f>IF(AM112&gt;$AI$8,1,0)</f>
        <v>0</v>
      </c>
      <c r="AO112" s="148">
        <f>IF($R112=AL$17,AM112,0)</f>
        <v>0</v>
      </c>
      <c r="AP112" s="145">
        <v>15627</v>
      </c>
      <c r="AQ112" s="148">
        <f>100*AP112/$AI112</f>
        <v>33.3995896383688</v>
      </c>
      <c r="AR112" s="145">
        <f>IF(AQ112&gt;$AI$8,1,0)</f>
        <v>0</v>
      </c>
      <c r="AS112" s="148">
        <f>IF($R112=AP$17,AQ112,0)</f>
        <v>33.3995896383688</v>
      </c>
      <c r="AT112" s="145">
        <v>4352</v>
      </c>
      <c r="AU112" s="148">
        <f>100*AT112/$AI112</f>
        <v>9.3015303069163</v>
      </c>
      <c r="AV112" s="145">
        <f>IF(AU112&gt;$AI$8,1,0)</f>
        <v>0</v>
      </c>
      <c r="AW112" s="148">
        <f>IF($R112=AT$17,AU112,0)</f>
        <v>0</v>
      </c>
      <c r="AX112" s="145">
        <v>8203</v>
      </c>
      <c r="AY112" s="148">
        <f>100*AX112/$AI112</f>
        <v>17.5322732324528</v>
      </c>
      <c r="AZ112" s="145">
        <f>IF(AY112&gt;$AI$8,1,0)</f>
        <v>0</v>
      </c>
      <c r="BA112" s="148">
        <f>IF($R112=AX$17,AY112,0)</f>
        <v>0</v>
      </c>
      <c r="BB112" s="145">
        <v>2583</v>
      </c>
      <c r="BC112" s="148">
        <f>100*BB112/$AI112</f>
        <v>5.52064631956912</v>
      </c>
      <c r="BD112" s="145">
        <f>IF(BC112&gt;$AI$8,1,0)</f>
        <v>0</v>
      </c>
      <c r="BE112" s="148">
        <f>IF($R112=BB$17,BC112,0)</f>
        <v>0</v>
      </c>
      <c r="BF112" s="145">
        <v>0</v>
      </c>
      <c r="BG112" s="148">
        <f>100*BF112/$AI112</f>
        <v>0</v>
      </c>
      <c r="BH112" s="145">
        <f>IF(BG112&gt;$AI$8,1,0)</f>
        <v>0</v>
      </c>
      <c r="BI112" s="148">
        <f>IF($R112=BF$17,BG112,0)</f>
        <v>0</v>
      </c>
      <c r="BJ112" s="145">
        <v>0</v>
      </c>
      <c r="BK112" s="148">
        <f>100*BJ112/$AI112</f>
        <v>0</v>
      </c>
      <c r="BL112" s="145">
        <f>IF(BK112&gt;$AI$8,1,0)</f>
        <v>0</v>
      </c>
      <c r="BM112" s="148">
        <f>IF($R112=BJ$17,BK112,0)</f>
        <v>0</v>
      </c>
      <c r="BN112" s="145">
        <v>0</v>
      </c>
      <c r="BO112" s="148">
        <f>100*BN112/$AI112</f>
        <v>0</v>
      </c>
      <c r="BP112" s="145">
        <f>IF(BO112&gt;$AI$8,1,0)</f>
        <v>0</v>
      </c>
      <c r="BQ112" s="148">
        <f>IF($R112=BN$17,BO112,0)</f>
        <v>0</v>
      </c>
      <c r="BR112" s="145">
        <v>0</v>
      </c>
      <c r="BS112" s="148">
        <f>100*BR112/$AI112</f>
        <v>0</v>
      </c>
      <c r="BT112" s="145">
        <f>IF(BS112&gt;$AI$8,1,0)</f>
        <v>0</v>
      </c>
      <c r="BU112" s="148">
        <f>IF($R112=BR$17,BS112,0)</f>
        <v>0</v>
      </c>
      <c r="BV112" s="145">
        <v>0</v>
      </c>
      <c r="BW112" s="148">
        <f>100*BV112/$AI112</f>
        <v>0</v>
      </c>
      <c r="BX112" s="145">
        <f>IF(BW112&gt;$AI$8,1,0)</f>
        <v>0</v>
      </c>
      <c r="BY112" s="148">
        <f>IF($R112=BV$17,BW112,0)</f>
        <v>0</v>
      </c>
      <c r="BZ112" s="145">
        <v>0</v>
      </c>
      <c r="CA112" s="148">
        <f>100*BZ112/$AI112</f>
        <v>0</v>
      </c>
      <c r="CB112" s="145">
        <f>IF(CA112&gt;$AI$8,1,0)</f>
        <v>0</v>
      </c>
      <c r="CC112" s="148">
        <f>IF($R112=BZ$17,CA112,0)</f>
        <v>0</v>
      </c>
      <c r="CD112" s="145">
        <v>0</v>
      </c>
      <c r="CE112" s="148">
        <f>100*CD112/$AI112</f>
        <v>0</v>
      </c>
      <c r="CF112" s="145">
        <f>IF(CE112&gt;$AI$8,1,0)</f>
        <v>0</v>
      </c>
      <c r="CG112" s="148">
        <f>IF($R112=CD$17,CE112,0)</f>
        <v>0</v>
      </c>
      <c r="CH112" s="145">
        <v>0</v>
      </c>
      <c r="CI112" s="148">
        <f>100*CH112/$AI112</f>
        <v>0</v>
      </c>
      <c r="CJ112" s="145">
        <f>IF(CI112&gt;$AI$8,1,0)</f>
        <v>0</v>
      </c>
      <c r="CK112" s="148">
        <f>IF($R112=CH$17,CI112,0)</f>
        <v>0</v>
      </c>
      <c r="CL112" s="145">
        <v>0</v>
      </c>
      <c r="CM112" s="145">
        <v>0</v>
      </c>
      <c r="CN112" s="149"/>
    </row>
    <row r="113" ht="15.75" customHeight="1">
      <c r="A113" t="s" s="179">
        <v>3517</v>
      </c>
      <c r="B113" t="s" s="180">
        <v>58</v>
      </c>
      <c r="C113" t="s" s="180">
        <v>795</v>
      </c>
      <c r="D113" t="s" s="181">
        <v>60</v>
      </c>
      <c r="E113" t="s" s="182">
        <v>60</v>
      </c>
      <c r="F113" t="s" s="130">
        <v>46</v>
      </c>
      <c r="G113" t="s" s="130">
        <v>157</v>
      </c>
      <c r="H113" t="s" s="130">
        <v>796</v>
      </c>
      <c r="I113" t="s" s="130">
        <v>49</v>
      </c>
      <c r="J113" t="s" s="130">
        <v>56</v>
      </c>
      <c r="K113" t="s" s="183">
        <f>_xlfn.IFS(Q113=0,O113,T113=1,R113,U113=1,AA113,V113=1,AD113)</f>
        <v>27</v>
      </c>
      <c r="L113" s="189">
        <f>_xlfn.IFS(Q113=0,P113,T113=1,S113,U113=1,AB113,V113=1,AE113)</f>
        <v>33.9236440946307</v>
      </c>
      <c r="M113" t="s" s="130">
        <f>IF(O113="Lab","over","under")</f>
        <v>3307</v>
      </c>
      <c r="N113" s="169"/>
      <c r="O113" t="s" s="184">
        <v>27</v>
      </c>
      <c r="P113" s="131">
        <f>AM113</f>
        <v>33.9236440946307</v>
      </c>
      <c r="Q113" s="173">
        <f>T113+U113+V113</f>
        <v>0</v>
      </c>
      <c r="R113" t="s" s="185">
        <v>32</v>
      </c>
      <c r="S113" s="131">
        <f>BI113</f>
        <v>24.329397928258</v>
      </c>
      <c r="T113" s="169"/>
      <c r="U113" s="169"/>
      <c r="V113" s="169"/>
      <c r="W113" s="169"/>
      <c r="X113" t="s" s="130">
        <f>IF($A113=Y113,"ok","bad")</f>
        <v>2430</v>
      </c>
      <c r="Y113" t="s" s="130">
        <v>3517</v>
      </c>
      <c r="Z113" t="s" s="130">
        <v>795</v>
      </c>
      <c r="AA113" t="s" s="186">
        <v>28</v>
      </c>
      <c r="AB113" s="125">
        <f>100*AC113</f>
        <v>22.9339123</v>
      </c>
      <c r="AC113" s="191">
        <v>0.229339123</v>
      </c>
      <c r="AD113" t="s" s="187">
        <v>2365</v>
      </c>
      <c r="AE113" s="125">
        <v>8.644320799999999</v>
      </c>
      <c r="AF113" s="191">
        <v>0.08644320799999999</v>
      </c>
      <c r="AG113" s="169"/>
      <c r="AH113" s="173">
        <v>71900</v>
      </c>
      <c r="AI113" s="173">
        <v>44214</v>
      </c>
      <c r="AJ113" s="173">
        <v>133</v>
      </c>
      <c r="AK113" s="173">
        <v>4242</v>
      </c>
      <c r="AL113" s="173">
        <v>14999</v>
      </c>
      <c r="AM113" s="175">
        <f>100*AL113/$AI113</f>
        <v>33.9236440946307</v>
      </c>
      <c r="AN113" s="173">
        <f>IF(AM113&gt;$AI$8,1,0)</f>
        <v>0</v>
      </c>
      <c r="AO113" s="175">
        <f>IF($R113=AL$17,AM113,0)</f>
        <v>0</v>
      </c>
      <c r="AP113" s="173">
        <v>10140</v>
      </c>
      <c r="AQ113" s="175">
        <f>100*AP113/$AI113</f>
        <v>22.9339123354594</v>
      </c>
      <c r="AR113" s="173">
        <f>IF(AQ113&gt;$AI$8,1,0)</f>
        <v>0</v>
      </c>
      <c r="AS113" s="175">
        <f>IF($R113=AP$17,AQ113,0)</f>
        <v>0</v>
      </c>
      <c r="AT113" s="173">
        <v>2800</v>
      </c>
      <c r="AU113" s="175">
        <f>100*AT113/$AI113</f>
        <v>6.33283575338128</v>
      </c>
      <c r="AV113" s="173">
        <f>IF(AU113&gt;$AI$8,1,0)</f>
        <v>0</v>
      </c>
      <c r="AW113" s="175">
        <f>IF($R113=AT$17,AU113,0)</f>
        <v>0</v>
      </c>
      <c r="AX113" s="173">
        <v>3822</v>
      </c>
      <c r="AY113" s="175">
        <f>100*AX113/$AI113</f>
        <v>8.644320803365449</v>
      </c>
      <c r="AZ113" s="173">
        <f>IF(AY113&gt;$AI$8,1,0)</f>
        <v>0</v>
      </c>
      <c r="BA113" s="175">
        <f>IF($R113=AX$17,AY113,0)</f>
        <v>0</v>
      </c>
      <c r="BB113" s="173">
        <v>1488</v>
      </c>
      <c r="BC113" s="175">
        <f>100*BB113/$AI113</f>
        <v>3.3654498575112</v>
      </c>
      <c r="BD113" s="173">
        <f>IF(BC113&gt;$AI$8,1,0)</f>
        <v>0</v>
      </c>
      <c r="BE113" s="175">
        <f>IF($R113=BB$17,BC113,0)</f>
        <v>0</v>
      </c>
      <c r="BF113" s="173">
        <v>10757</v>
      </c>
      <c r="BG113" s="175">
        <f>100*BF113/$AI113</f>
        <v>24.329397928258</v>
      </c>
      <c r="BH113" s="173">
        <f>IF(BG113&gt;$AI$8,1,0)</f>
        <v>0</v>
      </c>
      <c r="BI113" s="175">
        <f>IF($R113=BF$17,BG113,0)</f>
        <v>24.329397928258</v>
      </c>
      <c r="BJ113" s="173">
        <v>0</v>
      </c>
      <c r="BK113" s="175">
        <f>100*BJ113/$AI113</f>
        <v>0</v>
      </c>
      <c r="BL113" s="173">
        <f>IF(BK113&gt;$AI$8,1,0)</f>
        <v>0</v>
      </c>
      <c r="BM113" s="175">
        <f>IF($R113=BJ$17,BK113,0)</f>
        <v>0</v>
      </c>
      <c r="BN113" s="173">
        <v>0</v>
      </c>
      <c r="BO113" s="175">
        <f>100*BN113/$AI113</f>
        <v>0</v>
      </c>
      <c r="BP113" s="173">
        <f>IF(BO113&gt;$AI$8,1,0)</f>
        <v>0</v>
      </c>
      <c r="BQ113" s="175">
        <f>IF($R113=BN$17,BO113,0)</f>
        <v>0</v>
      </c>
      <c r="BR113" s="173">
        <v>0</v>
      </c>
      <c r="BS113" s="175">
        <f>100*BR113/$AI113</f>
        <v>0</v>
      </c>
      <c r="BT113" s="173">
        <f>IF(BS113&gt;$AI$8,1,0)</f>
        <v>0</v>
      </c>
      <c r="BU113" s="175">
        <f>IF($R113=BR$17,BS113,0)</f>
        <v>0</v>
      </c>
      <c r="BV113" s="173">
        <v>0</v>
      </c>
      <c r="BW113" s="175">
        <f>100*BV113/$AI113</f>
        <v>0</v>
      </c>
      <c r="BX113" s="173">
        <f>IF(BW113&gt;$AI$8,1,0)</f>
        <v>0</v>
      </c>
      <c r="BY113" s="175">
        <f>IF($R113=BV$17,BW113,0)</f>
        <v>0</v>
      </c>
      <c r="BZ113" s="173">
        <v>0</v>
      </c>
      <c r="CA113" s="175">
        <f>100*BZ113/$AI113</f>
        <v>0</v>
      </c>
      <c r="CB113" s="173">
        <f>IF(CA113&gt;$AI$8,1,0)</f>
        <v>0</v>
      </c>
      <c r="CC113" s="175">
        <f>IF($R113=BZ$17,CA113,0)</f>
        <v>0</v>
      </c>
      <c r="CD113" s="173">
        <v>0</v>
      </c>
      <c r="CE113" s="175">
        <f>100*CD113/$AI113</f>
        <v>0</v>
      </c>
      <c r="CF113" s="173">
        <f>IF(CE113&gt;$AI$8,1,0)</f>
        <v>0</v>
      </c>
      <c r="CG113" s="175">
        <f>IF($R113=CD$17,CE113,0)</f>
        <v>0</v>
      </c>
      <c r="CH113" s="173">
        <v>0</v>
      </c>
      <c r="CI113" s="175">
        <f>100*CH113/$AI113</f>
        <v>0</v>
      </c>
      <c r="CJ113" s="173">
        <f>IF(CI113&gt;$AI$8,1,0)</f>
        <v>0</v>
      </c>
      <c r="CK113" s="175">
        <f>IF($R113=CH$17,CI113,0)</f>
        <v>0</v>
      </c>
      <c r="CL113" s="173">
        <v>335</v>
      </c>
      <c r="CM113" s="173">
        <v>0</v>
      </c>
      <c r="CN113" s="176"/>
    </row>
    <row r="114" ht="15.75" customHeight="1">
      <c r="A114" t="s" s="179">
        <v>3563</v>
      </c>
      <c r="B114" t="s" s="180">
        <v>75</v>
      </c>
      <c r="C114" t="s" s="180">
        <v>271</v>
      </c>
      <c r="D114" t="s" s="181">
        <v>78</v>
      </c>
      <c r="E114" t="s" s="188">
        <v>79</v>
      </c>
      <c r="F114" t="s" s="146">
        <v>46</v>
      </c>
      <c r="G114" t="s" s="146">
        <v>710</v>
      </c>
      <c r="H114" t="s" s="146">
        <v>711</v>
      </c>
      <c r="I114" t="s" s="146">
        <v>49</v>
      </c>
      <c r="J114" t="s" s="146">
        <v>56</v>
      </c>
      <c r="K114" t="s" s="183">
        <f>_xlfn.IFS(Q114=0,O114,T114=1,R114,U114=1,AA114,V114=1,AD114)</f>
        <v>27</v>
      </c>
      <c r="L114" s="189">
        <f>_xlfn.IFS(Q114=0,P114,T114=1,S114,U114=1,AB114,V114=1,AE114)</f>
        <v>33.8973821989529</v>
      </c>
      <c r="M114" t="s" s="146">
        <f>IF(O114="Lab","over","under")</f>
        <v>3307</v>
      </c>
      <c r="N114" s="138"/>
      <c r="O114" t="s" s="184">
        <v>27</v>
      </c>
      <c r="P114" s="147">
        <f>AM114</f>
        <v>33.8973821989529</v>
      </c>
      <c r="Q114" s="145">
        <f>T114+U114+V114</f>
        <v>0</v>
      </c>
      <c r="R114" t="s" s="185">
        <v>28</v>
      </c>
      <c r="S114" s="147">
        <f>AS114</f>
        <v>28.3329842931937</v>
      </c>
      <c r="T114" s="138"/>
      <c r="U114" s="138"/>
      <c r="V114" s="138"/>
      <c r="W114" s="138"/>
      <c r="X114" t="s" s="146">
        <f>IF($A114=Y114,"ok","bad")</f>
        <v>2430</v>
      </c>
      <c r="Y114" t="s" s="146">
        <v>3563</v>
      </c>
      <c r="Z114" t="s" s="146">
        <v>271</v>
      </c>
      <c r="AA114" t="s" s="186">
        <v>2365</v>
      </c>
      <c r="AB114" s="141">
        <f>100*AC114</f>
        <v>16.6052356</v>
      </c>
      <c r="AC114" s="190">
        <v>0.166052356</v>
      </c>
      <c r="AD114" t="s" s="187">
        <v>29</v>
      </c>
      <c r="AE114" s="141">
        <v>7.2732984</v>
      </c>
      <c r="AF114" s="190">
        <v>0.072732984</v>
      </c>
      <c r="AG114" s="138"/>
      <c r="AH114" s="145">
        <v>72198</v>
      </c>
      <c r="AI114" s="145">
        <v>47750</v>
      </c>
      <c r="AJ114" s="145">
        <v>188</v>
      </c>
      <c r="AK114" s="145">
        <v>2657</v>
      </c>
      <c r="AL114" s="145">
        <v>16186</v>
      </c>
      <c r="AM114" s="148">
        <f>100*AL114/$AI114</f>
        <v>33.8973821989529</v>
      </c>
      <c r="AN114" s="145">
        <f>IF(AM114&gt;$AI$8,1,0)</f>
        <v>0</v>
      </c>
      <c r="AO114" s="148">
        <f>IF($R114=AL$17,AM114,0)</f>
        <v>0</v>
      </c>
      <c r="AP114" s="145">
        <v>13529</v>
      </c>
      <c r="AQ114" s="148">
        <f>100*AP114/$AI114</f>
        <v>28.3329842931937</v>
      </c>
      <c r="AR114" s="145">
        <f>IF(AQ114&gt;$AI$8,1,0)</f>
        <v>0</v>
      </c>
      <c r="AS114" s="148">
        <f>IF($R114=AP$17,AQ114,0)</f>
        <v>28.3329842931937</v>
      </c>
      <c r="AT114" s="145">
        <v>3473</v>
      </c>
      <c r="AU114" s="148">
        <f>100*AT114/$AI114</f>
        <v>7.27329842931937</v>
      </c>
      <c r="AV114" s="145">
        <f>IF(AU114&gt;$AI$8,1,0)</f>
        <v>0</v>
      </c>
      <c r="AW114" s="148">
        <f>IF($R114=AT$17,AU114,0)</f>
        <v>0</v>
      </c>
      <c r="AX114" s="145">
        <v>7929</v>
      </c>
      <c r="AY114" s="148">
        <f>100*AX114/$AI114</f>
        <v>16.6052356020942</v>
      </c>
      <c r="AZ114" s="145">
        <f>IF(AY114&gt;$AI$8,1,0)</f>
        <v>0</v>
      </c>
      <c r="BA114" s="148">
        <f>IF($R114=AX$17,AY114,0)</f>
        <v>0</v>
      </c>
      <c r="BB114" s="145">
        <v>2972</v>
      </c>
      <c r="BC114" s="148">
        <f>100*BB114/$AI114</f>
        <v>6.22408376963351</v>
      </c>
      <c r="BD114" s="145">
        <f>IF(BC114&gt;$AI$8,1,0)</f>
        <v>0</v>
      </c>
      <c r="BE114" s="148">
        <f>IF($R114=BB$17,BC114,0)</f>
        <v>0</v>
      </c>
      <c r="BF114" s="145">
        <v>0</v>
      </c>
      <c r="BG114" s="148">
        <f>100*BF114/$AI114</f>
        <v>0</v>
      </c>
      <c r="BH114" s="145">
        <f>IF(BG114&gt;$AI$8,1,0)</f>
        <v>0</v>
      </c>
      <c r="BI114" s="148">
        <f>IF($R114=BF$17,BG114,0)</f>
        <v>0</v>
      </c>
      <c r="BJ114" s="145">
        <v>0</v>
      </c>
      <c r="BK114" s="148">
        <f>100*BJ114/$AI114</f>
        <v>0</v>
      </c>
      <c r="BL114" s="145">
        <f>IF(BK114&gt;$AI$8,1,0)</f>
        <v>0</v>
      </c>
      <c r="BM114" s="148">
        <f>IF($R114=BJ$17,BK114,0)</f>
        <v>0</v>
      </c>
      <c r="BN114" s="145">
        <v>0</v>
      </c>
      <c r="BO114" s="148">
        <f>100*BN114/$AI114</f>
        <v>0</v>
      </c>
      <c r="BP114" s="145">
        <f>IF(BO114&gt;$AI$8,1,0)</f>
        <v>0</v>
      </c>
      <c r="BQ114" s="148">
        <f>IF($R114=BN$17,BO114,0)</f>
        <v>0</v>
      </c>
      <c r="BR114" s="145">
        <v>0</v>
      </c>
      <c r="BS114" s="148">
        <f>100*BR114/$AI114</f>
        <v>0</v>
      </c>
      <c r="BT114" s="145">
        <f>IF(BS114&gt;$AI$8,1,0)</f>
        <v>0</v>
      </c>
      <c r="BU114" s="148">
        <f>IF($R114=BR$17,BS114,0)</f>
        <v>0</v>
      </c>
      <c r="BV114" s="145">
        <v>0</v>
      </c>
      <c r="BW114" s="148">
        <f>100*BV114/$AI114</f>
        <v>0</v>
      </c>
      <c r="BX114" s="145">
        <f>IF(BW114&gt;$AI$8,1,0)</f>
        <v>0</v>
      </c>
      <c r="BY114" s="148">
        <f>IF($R114=BV$17,BW114,0)</f>
        <v>0</v>
      </c>
      <c r="BZ114" s="145">
        <v>0</v>
      </c>
      <c r="CA114" s="148">
        <f>100*BZ114/$AI114</f>
        <v>0</v>
      </c>
      <c r="CB114" s="145">
        <f>IF(CA114&gt;$AI$8,1,0)</f>
        <v>0</v>
      </c>
      <c r="CC114" s="148">
        <f>IF($R114=BZ$17,CA114,0)</f>
        <v>0</v>
      </c>
      <c r="CD114" s="145">
        <v>0</v>
      </c>
      <c r="CE114" s="148">
        <f>100*CD114/$AI114</f>
        <v>0</v>
      </c>
      <c r="CF114" s="145">
        <f>IF(CE114&gt;$AI$8,1,0)</f>
        <v>0</v>
      </c>
      <c r="CG114" s="148">
        <f>IF($R114=CD$17,CE114,0)</f>
        <v>0</v>
      </c>
      <c r="CH114" s="145">
        <v>0</v>
      </c>
      <c r="CI114" s="148">
        <f>100*CH114/$AI114</f>
        <v>0</v>
      </c>
      <c r="CJ114" s="145">
        <f>IF(CI114&gt;$AI$8,1,0)</f>
        <v>0</v>
      </c>
      <c r="CK114" s="148">
        <f>IF($R114=CH$17,CI114,0)</f>
        <v>0</v>
      </c>
      <c r="CL114" s="145">
        <v>0</v>
      </c>
      <c r="CM114" s="145">
        <v>0</v>
      </c>
      <c r="CN114" s="149"/>
    </row>
    <row r="115" ht="15.75" customHeight="1">
      <c r="A115" t="s" s="179">
        <v>3327</v>
      </c>
      <c r="B115" t="s" s="180">
        <v>197</v>
      </c>
      <c r="C115" t="s" s="180">
        <v>1966</v>
      </c>
      <c r="D115" t="s" s="181">
        <v>200</v>
      </c>
      <c r="E115" t="s" s="182">
        <v>79</v>
      </c>
      <c r="F115" t="s" s="130">
        <v>46</v>
      </c>
      <c r="G115" t="s" s="130">
        <v>124</v>
      </c>
      <c r="H115" t="s" s="130">
        <v>1967</v>
      </c>
      <c r="I115" t="s" s="130">
        <v>49</v>
      </c>
      <c r="J115" t="s" s="130">
        <v>56</v>
      </c>
      <c r="K115" t="s" s="183">
        <f>_xlfn.IFS(Q115=0,O115,T115=1,R115,U115=1,AA115,V115=1,AD115)</f>
        <v>27</v>
      </c>
      <c r="L115" s="189">
        <f>_xlfn.IFS(Q115=0,P115,T115=1,S115,U115=1,AB115,V115=1,AE115)</f>
        <v>33.8264598856351</v>
      </c>
      <c r="M115" t="s" s="130">
        <f>IF(O115="Lab","over","under")</f>
        <v>3307</v>
      </c>
      <c r="N115" s="169"/>
      <c r="O115" t="s" s="184">
        <v>27</v>
      </c>
      <c r="P115" s="131">
        <f>AM115</f>
        <v>33.8264598856351</v>
      </c>
      <c r="Q115" s="173">
        <f>T115+U115+V115</f>
        <v>0</v>
      </c>
      <c r="R115" t="s" s="185">
        <v>28</v>
      </c>
      <c r="S115" s="131">
        <f>AS115</f>
        <v>26.8021140183677</v>
      </c>
      <c r="T115" s="169"/>
      <c r="U115" s="169"/>
      <c r="V115" s="169"/>
      <c r="W115" s="169"/>
      <c r="X115" t="s" s="130">
        <f>IF($A115=Y115,"ok","bad")</f>
        <v>2430</v>
      </c>
      <c r="Y115" t="s" s="130">
        <v>3327</v>
      </c>
      <c r="Z115" t="s" s="130">
        <v>1966</v>
      </c>
      <c r="AA115" t="s" s="186">
        <v>2365</v>
      </c>
      <c r="AB115" s="125">
        <f>100*AC115</f>
        <v>16.981459</v>
      </c>
      <c r="AC115" s="191">
        <v>0.16981459</v>
      </c>
      <c r="AD115" t="s" s="187">
        <v>29</v>
      </c>
      <c r="AE115" s="125">
        <v>15.6060475</v>
      </c>
      <c r="AF115" s="191">
        <v>0.156060475</v>
      </c>
      <c r="AG115" s="169"/>
      <c r="AH115" s="173">
        <v>73071</v>
      </c>
      <c r="AI115" s="173">
        <v>46168</v>
      </c>
      <c r="AJ115" s="173">
        <v>167</v>
      </c>
      <c r="AK115" s="173">
        <v>3243</v>
      </c>
      <c r="AL115" s="173">
        <v>15617</v>
      </c>
      <c r="AM115" s="175">
        <f>100*AL115/$AI115</f>
        <v>33.8264598856351</v>
      </c>
      <c r="AN115" s="173">
        <f>IF(AM115&gt;$AI$8,1,0)</f>
        <v>0</v>
      </c>
      <c r="AO115" s="175">
        <f>IF($R115=AL$17,AM115,0)</f>
        <v>0</v>
      </c>
      <c r="AP115" s="173">
        <v>12374</v>
      </c>
      <c r="AQ115" s="175">
        <f>100*AP115/$AI115</f>
        <v>26.8021140183677</v>
      </c>
      <c r="AR115" s="173">
        <f>IF(AQ115&gt;$AI$8,1,0)</f>
        <v>0</v>
      </c>
      <c r="AS115" s="175">
        <f>IF($R115=AP$17,AQ115,0)</f>
        <v>26.8021140183677</v>
      </c>
      <c r="AT115" s="173">
        <v>7205</v>
      </c>
      <c r="AU115" s="175">
        <f>100*AT115/$AI115</f>
        <v>15.6060474787732</v>
      </c>
      <c r="AV115" s="173">
        <f>IF(AU115&gt;$AI$8,1,0)</f>
        <v>0</v>
      </c>
      <c r="AW115" s="175">
        <f>IF($R115=AT$17,AU115,0)</f>
        <v>0</v>
      </c>
      <c r="AX115" s="173">
        <v>7840</v>
      </c>
      <c r="AY115" s="175">
        <f>100*AX115/$AI115</f>
        <v>16.9814590192341</v>
      </c>
      <c r="AZ115" s="173">
        <f>IF(AY115&gt;$AI$8,1,0)</f>
        <v>0</v>
      </c>
      <c r="BA115" s="175">
        <f>IF($R115=AX$17,AY115,0)</f>
        <v>0</v>
      </c>
      <c r="BB115" s="173">
        <v>2243</v>
      </c>
      <c r="BC115" s="175">
        <f>100*BB115/$AI115</f>
        <v>4.85834344134465</v>
      </c>
      <c r="BD115" s="173">
        <f>IF(BC115&gt;$AI$8,1,0)</f>
        <v>0</v>
      </c>
      <c r="BE115" s="175">
        <f>IF($R115=BB$17,BC115,0)</f>
        <v>0</v>
      </c>
      <c r="BF115" s="173">
        <v>0</v>
      </c>
      <c r="BG115" s="175">
        <f>100*BF115/$AI115</f>
        <v>0</v>
      </c>
      <c r="BH115" s="173">
        <f>IF(BG115&gt;$AI$8,1,0)</f>
        <v>0</v>
      </c>
      <c r="BI115" s="175">
        <f>IF($R115=BF$17,BG115,0)</f>
        <v>0</v>
      </c>
      <c r="BJ115" s="173">
        <v>0</v>
      </c>
      <c r="BK115" s="175">
        <f>100*BJ115/$AI115</f>
        <v>0</v>
      </c>
      <c r="BL115" s="173">
        <f>IF(BK115&gt;$AI$8,1,0)</f>
        <v>0</v>
      </c>
      <c r="BM115" s="175">
        <f>IF($R115=BJ$17,BK115,0)</f>
        <v>0</v>
      </c>
      <c r="BN115" s="173">
        <v>0</v>
      </c>
      <c r="BO115" s="175">
        <f>100*BN115/$AI115</f>
        <v>0</v>
      </c>
      <c r="BP115" s="173">
        <f>IF(BO115&gt;$AI$8,1,0)</f>
        <v>0</v>
      </c>
      <c r="BQ115" s="175">
        <f>IF($R115=BN$17,BO115,0)</f>
        <v>0</v>
      </c>
      <c r="BR115" s="173">
        <v>0</v>
      </c>
      <c r="BS115" s="175">
        <f>100*BR115/$AI115</f>
        <v>0</v>
      </c>
      <c r="BT115" s="173">
        <f>IF(BS115&gt;$AI$8,1,0)</f>
        <v>0</v>
      </c>
      <c r="BU115" s="175">
        <f>IF($R115=BR$17,BS115,0)</f>
        <v>0</v>
      </c>
      <c r="BV115" s="173">
        <v>0</v>
      </c>
      <c r="BW115" s="175">
        <f>100*BV115/$AI115</f>
        <v>0</v>
      </c>
      <c r="BX115" s="173">
        <f>IF(BW115&gt;$AI$8,1,0)</f>
        <v>0</v>
      </c>
      <c r="BY115" s="175">
        <f>IF($R115=BV$17,BW115,0)</f>
        <v>0</v>
      </c>
      <c r="BZ115" s="173">
        <v>0</v>
      </c>
      <c r="CA115" s="175">
        <f>100*BZ115/$AI115</f>
        <v>0</v>
      </c>
      <c r="CB115" s="173">
        <f>IF(CA115&gt;$AI$8,1,0)</f>
        <v>0</v>
      </c>
      <c r="CC115" s="175">
        <f>IF($R115=BZ$17,CA115,0)</f>
        <v>0</v>
      </c>
      <c r="CD115" s="173">
        <v>0</v>
      </c>
      <c r="CE115" s="175">
        <f>100*CD115/$AI115</f>
        <v>0</v>
      </c>
      <c r="CF115" s="173">
        <f>IF(CE115&gt;$AI$8,1,0)</f>
        <v>0</v>
      </c>
      <c r="CG115" s="175">
        <f>IF($R115=CD$17,CE115,0)</f>
        <v>0</v>
      </c>
      <c r="CH115" s="173">
        <v>0</v>
      </c>
      <c r="CI115" s="175">
        <f>100*CH115/$AI115</f>
        <v>0</v>
      </c>
      <c r="CJ115" s="173">
        <f>IF(CI115&gt;$AI$8,1,0)</f>
        <v>0</v>
      </c>
      <c r="CK115" s="175">
        <f>IF($R115=CH$17,CI115,0)</f>
        <v>0</v>
      </c>
      <c r="CL115" s="173">
        <v>1323</v>
      </c>
      <c r="CM115" s="173">
        <v>0</v>
      </c>
      <c r="CN115" s="176"/>
    </row>
    <row r="116" ht="15.75" customHeight="1">
      <c r="A116" t="s" s="179">
        <v>3380</v>
      </c>
      <c r="B116" t="s" s="180">
        <v>101</v>
      </c>
      <c r="C116" t="s" s="180">
        <v>742</v>
      </c>
      <c r="D116" t="s" s="181">
        <v>104</v>
      </c>
      <c r="E116" t="s" s="188">
        <v>79</v>
      </c>
      <c r="F116" t="s" s="146">
        <v>46</v>
      </c>
      <c r="G116" t="s" s="146">
        <v>269</v>
      </c>
      <c r="H116" t="s" s="146">
        <v>124</v>
      </c>
      <c r="I116" t="s" s="146">
        <v>49</v>
      </c>
      <c r="J116" t="s" s="146">
        <v>56</v>
      </c>
      <c r="K116" t="s" s="183">
        <f>_xlfn.IFS(Q116=0,O116,T116=1,R116,U116=1,AA116,V116=1,AD116)</f>
        <v>27</v>
      </c>
      <c r="L116" s="189">
        <f>_xlfn.IFS(Q116=0,P116,T116=1,S116,U116=1,AB116,V116=1,AE116)</f>
        <v>33.6686635771071</v>
      </c>
      <c r="M116" t="s" s="146">
        <f>IF(O116="Lab","over","under")</f>
        <v>3307</v>
      </c>
      <c r="N116" s="138"/>
      <c r="O116" t="s" s="184">
        <v>27</v>
      </c>
      <c r="P116" s="147">
        <f>AM116</f>
        <v>33.6686635771071</v>
      </c>
      <c r="Q116" s="145">
        <f>T116+U116+V116</f>
        <v>0</v>
      </c>
      <c r="R116" t="s" s="185">
        <v>28</v>
      </c>
      <c r="S116" s="147">
        <f>AS116</f>
        <v>27.9944237217889</v>
      </c>
      <c r="T116" s="138"/>
      <c r="U116" s="138"/>
      <c r="V116" s="138"/>
      <c r="W116" s="138"/>
      <c r="X116" t="s" s="146">
        <f>IF($A116=Y116,"ok","bad")</f>
        <v>2430</v>
      </c>
      <c r="Y116" t="s" s="146">
        <v>3380</v>
      </c>
      <c r="Z116" t="s" s="146">
        <v>742</v>
      </c>
      <c r="AA116" t="s" s="186">
        <v>2365</v>
      </c>
      <c r="AB116" s="141">
        <f>100*AC116</f>
        <v>20.036924</v>
      </c>
      <c r="AC116" s="190">
        <v>0.20036924</v>
      </c>
      <c r="AD116" t="s" s="187">
        <v>29</v>
      </c>
      <c r="AE116" s="141">
        <v>12.7255944</v>
      </c>
      <c r="AF116" s="190">
        <v>0.127255944</v>
      </c>
      <c r="AG116" s="138"/>
      <c r="AH116" s="145">
        <v>80879</v>
      </c>
      <c r="AI116" s="145">
        <v>53082</v>
      </c>
      <c r="AJ116" s="145">
        <v>216</v>
      </c>
      <c r="AK116" s="145">
        <v>3012</v>
      </c>
      <c r="AL116" s="145">
        <v>17872</v>
      </c>
      <c r="AM116" s="148">
        <f>100*AL116/$AI116</f>
        <v>33.6686635771071</v>
      </c>
      <c r="AN116" s="145">
        <f>IF(AM116&gt;$AI$8,1,0)</f>
        <v>0</v>
      </c>
      <c r="AO116" s="148">
        <f>IF($R116=AL$17,AM116,0)</f>
        <v>0</v>
      </c>
      <c r="AP116" s="145">
        <v>14860</v>
      </c>
      <c r="AQ116" s="148">
        <f>100*AP116/$AI116</f>
        <v>27.9944237217889</v>
      </c>
      <c r="AR116" s="145">
        <f>IF(AQ116&gt;$AI$8,1,0)</f>
        <v>0</v>
      </c>
      <c r="AS116" s="148">
        <f>IF($R116=AP$17,AQ116,0)</f>
        <v>27.9944237217889</v>
      </c>
      <c r="AT116" s="145">
        <v>6755</v>
      </c>
      <c r="AU116" s="148">
        <f>100*AT116/$AI116</f>
        <v>12.7255943634377</v>
      </c>
      <c r="AV116" s="145">
        <f>IF(AU116&gt;$AI$8,1,0)</f>
        <v>0</v>
      </c>
      <c r="AW116" s="148">
        <f>IF($R116=AT$17,AU116,0)</f>
        <v>0</v>
      </c>
      <c r="AX116" s="145">
        <v>10636</v>
      </c>
      <c r="AY116" s="148">
        <f>100*AX116/$AI116</f>
        <v>20.0369240043706</v>
      </c>
      <c r="AZ116" s="145">
        <f>IF(AY116&gt;$AI$8,1,0)</f>
        <v>0</v>
      </c>
      <c r="BA116" s="148">
        <f>IF($R116=AX$17,AY116,0)</f>
        <v>0</v>
      </c>
      <c r="BB116" s="145">
        <v>2959</v>
      </c>
      <c r="BC116" s="148">
        <f>100*BB116/$AI116</f>
        <v>5.57439433329566</v>
      </c>
      <c r="BD116" s="145">
        <f>IF(BC116&gt;$AI$8,1,0)</f>
        <v>0</v>
      </c>
      <c r="BE116" s="148">
        <f>IF($R116=BB$17,BC116,0)</f>
        <v>0</v>
      </c>
      <c r="BF116" s="145">
        <v>0</v>
      </c>
      <c r="BG116" s="148">
        <f>100*BF116/$AI116</f>
        <v>0</v>
      </c>
      <c r="BH116" s="145">
        <f>IF(BG116&gt;$AI$8,1,0)</f>
        <v>0</v>
      </c>
      <c r="BI116" s="148">
        <f>IF($R116=BF$17,BG116,0)</f>
        <v>0</v>
      </c>
      <c r="BJ116" s="145">
        <v>0</v>
      </c>
      <c r="BK116" s="148">
        <f>100*BJ116/$AI116</f>
        <v>0</v>
      </c>
      <c r="BL116" s="145">
        <f>IF(BK116&gt;$AI$8,1,0)</f>
        <v>0</v>
      </c>
      <c r="BM116" s="148">
        <f>IF($R116=BJ$17,BK116,0)</f>
        <v>0</v>
      </c>
      <c r="BN116" s="145">
        <v>0</v>
      </c>
      <c r="BO116" s="148">
        <f>100*BN116/$AI116</f>
        <v>0</v>
      </c>
      <c r="BP116" s="145">
        <f>IF(BO116&gt;$AI$8,1,0)</f>
        <v>0</v>
      </c>
      <c r="BQ116" s="148">
        <f>IF($R116=BN$17,BO116,0)</f>
        <v>0</v>
      </c>
      <c r="BR116" s="145">
        <v>0</v>
      </c>
      <c r="BS116" s="148">
        <f>100*BR116/$AI116</f>
        <v>0</v>
      </c>
      <c r="BT116" s="145">
        <f>IF(BS116&gt;$AI$8,1,0)</f>
        <v>0</v>
      </c>
      <c r="BU116" s="148">
        <f>IF($R116=BR$17,BS116,0)</f>
        <v>0</v>
      </c>
      <c r="BV116" s="145">
        <v>0</v>
      </c>
      <c r="BW116" s="148">
        <f>100*BV116/$AI116</f>
        <v>0</v>
      </c>
      <c r="BX116" s="145">
        <f>IF(BW116&gt;$AI$8,1,0)</f>
        <v>0</v>
      </c>
      <c r="BY116" s="148">
        <f>IF($R116=BV$17,BW116,0)</f>
        <v>0</v>
      </c>
      <c r="BZ116" s="145">
        <v>0</v>
      </c>
      <c r="CA116" s="148">
        <f>100*BZ116/$AI116</f>
        <v>0</v>
      </c>
      <c r="CB116" s="145">
        <f>IF(CA116&gt;$AI$8,1,0)</f>
        <v>0</v>
      </c>
      <c r="CC116" s="148">
        <f>IF($R116=BZ$17,CA116,0)</f>
        <v>0</v>
      </c>
      <c r="CD116" s="145">
        <v>0</v>
      </c>
      <c r="CE116" s="148">
        <f>100*CD116/$AI116</f>
        <v>0</v>
      </c>
      <c r="CF116" s="145">
        <f>IF(CE116&gt;$AI$8,1,0)</f>
        <v>0</v>
      </c>
      <c r="CG116" s="148">
        <f>IF($R116=CD$17,CE116,0)</f>
        <v>0</v>
      </c>
      <c r="CH116" s="145">
        <v>0</v>
      </c>
      <c r="CI116" s="148">
        <f>100*CH116/$AI116</f>
        <v>0</v>
      </c>
      <c r="CJ116" s="145">
        <f>IF(CI116&gt;$AI$8,1,0)</f>
        <v>0</v>
      </c>
      <c r="CK116" s="148">
        <f>IF($R116=CH$17,CI116,0)</f>
        <v>0</v>
      </c>
      <c r="CL116" s="145">
        <v>0</v>
      </c>
      <c r="CM116" s="145">
        <v>0</v>
      </c>
      <c r="CN116" s="149"/>
    </row>
    <row r="117" ht="15.75" customHeight="1">
      <c r="A117" t="s" s="179">
        <v>3475</v>
      </c>
      <c r="B117" t="s" s="180">
        <v>90</v>
      </c>
      <c r="C117" t="s" s="180">
        <v>976</v>
      </c>
      <c r="D117" t="s" s="181">
        <v>93</v>
      </c>
      <c r="E117" t="s" s="182">
        <v>79</v>
      </c>
      <c r="F117" t="s" s="130">
        <v>46</v>
      </c>
      <c r="G117" t="s" s="130">
        <v>124</v>
      </c>
      <c r="H117" t="s" s="130">
        <v>3476</v>
      </c>
      <c r="I117" t="s" s="130">
        <v>49</v>
      </c>
      <c r="J117" t="s" s="130">
        <v>56</v>
      </c>
      <c r="K117" t="s" s="183">
        <f>_xlfn.IFS(Q117=0,O117,T117=1,R117,U117=1,AA117,V117=1,AD117)</f>
        <v>27</v>
      </c>
      <c r="L117" s="189">
        <f>_xlfn.IFS(Q117=0,P117,T117=1,S117,U117=1,AB117,V117=1,AE117)</f>
        <v>33.1880733944954</v>
      </c>
      <c r="M117" t="s" s="130">
        <f>IF(O117="Lab","over","under")</f>
        <v>3307</v>
      </c>
      <c r="N117" s="169"/>
      <c r="O117" t="s" s="184">
        <v>27</v>
      </c>
      <c r="P117" s="131">
        <f>AM117</f>
        <v>33.1880733944954</v>
      </c>
      <c r="Q117" s="173">
        <f>T117+U117+V117</f>
        <v>0</v>
      </c>
      <c r="R117" t="s" s="185">
        <v>28</v>
      </c>
      <c r="S117" s="131">
        <f>AS117</f>
        <v>32.0183486238532</v>
      </c>
      <c r="T117" s="169"/>
      <c r="U117" s="169"/>
      <c r="V117" s="169"/>
      <c r="W117" s="169"/>
      <c r="X117" t="s" s="130">
        <f>IF($A117=Y117,"ok","bad")</f>
        <v>2430</v>
      </c>
      <c r="Y117" t="s" s="130">
        <v>3475</v>
      </c>
      <c r="Z117" t="s" s="130">
        <v>976</v>
      </c>
      <c r="AA117" t="s" s="186">
        <v>2365</v>
      </c>
      <c r="AB117" s="125">
        <f>100*AC117</f>
        <v>17.2956631</v>
      </c>
      <c r="AC117" s="191">
        <v>0.172956631</v>
      </c>
      <c r="AD117" t="s" s="187">
        <v>217</v>
      </c>
      <c r="AE117" s="125">
        <v>9.4099249</v>
      </c>
      <c r="AF117" s="191">
        <v>0.094099249</v>
      </c>
      <c r="AG117" s="169"/>
      <c r="AH117" s="173">
        <v>77100</v>
      </c>
      <c r="AI117" s="173">
        <v>47960</v>
      </c>
      <c r="AJ117" s="173">
        <v>145</v>
      </c>
      <c r="AK117" s="173">
        <v>561</v>
      </c>
      <c r="AL117" s="173">
        <v>15917</v>
      </c>
      <c r="AM117" s="175">
        <f>100*AL117/$AI117</f>
        <v>33.1880733944954</v>
      </c>
      <c r="AN117" s="173">
        <f>IF(AM117&gt;$AI$8,1,0)</f>
        <v>0</v>
      </c>
      <c r="AO117" s="175">
        <f>IF($R117=AL$17,AM117,0)</f>
        <v>0</v>
      </c>
      <c r="AP117" s="173">
        <v>15356</v>
      </c>
      <c r="AQ117" s="175">
        <f>100*AP117/$AI117</f>
        <v>32.0183486238532</v>
      </c>
      <c r="AR117" s="173">
        <f>IF(AQ117&gt;$AI$8,1,0)</f>
        <v>0</v>
      </c>
      <c r="AS117" s="175">
        <f>IF($R117=AP$17,AQ117,0)</f>
        <v>32.0183486238532</v>
      </c>
      <c r="AT117" s="173">
        <v>2120</v>
      </c>
      <c r="AU117" s="175">
        <f>100*AT117/$AI117</f>
        <v>4.42035029190992</v>
      </c>
      <c r="AV117" s="173">
        <f>IF(AU117&gt;$AI$8,1,0)</f>
        <v>0</v>
      </c>
      <c r="AW117" s="175">
        <f>IF($R117=AT$17,AU117,0)</f>
        <v>0</v>
      </c>
      <c r="AX117" s="173">
        <v>8295</v>
      </c>
      <c r="AY117" s="175">
        <f>100*AX117/$AI117</f>
        <v>17.2956630525438</v>
      </c>
      <c r="AZ117" s="173">
        <f>IF(AY117&gt;$AI$8,1,0)</f>
        <v>0</v>
      </c>
      <c r="BA117" s="175">
        <f>IF($R117=AX$17,AY117,0)</f>
        <v>0</v>
      </c>
      <c r="BB117" s="173">
        <v>1560</v>
      </c>
      <c r="BC117" s="175">
        <f>100*BB117/$AI117</f>
        <v>3.25271059216013</v>
      </c>
      <c r="BD117" s="173">
        <f>IF(BC117&gt;$AI$8,1,0)</f>
        <v>0</v>
      </c>
      <c r="BE117" s="175">
        <f>IF($R117=BB$17,BC117,0)</f>
        <v>0</v>
      </c>
      <c r="BF117" s="173">
        <v>0</v>
      </c>
      <c r="BG117" s="175">
        <f>100*BF117/$AI117</f>
        <v>0</v>
      </c>
      <c r="BH117" s="173">
        <f>IF(BG117&gt;$AI$8,1,0)</f>
        <v>0</v>
      </c>
      <c r="BI117" s="175">
        <f>IF($R117=BF$17,BG117,0)</f>
        <v>0</v>
      </c>
      <c r="BJ117" s="173">
        <v>0</v>
      </c>
      <c r="BK117" s="175">
        <f>100*BJ117/$AI117</f>
        <v>0</v>
      </c>
      <c r="BL117" s="173">
        <f>IF(BK117&gt;$AI$8,1,0)</f>
        <v>0</v>
      </c>
      <c r="BM117" s="175">
        <f>IF($R117=BJ$17,BK117,0)</f>
        <v>0</v>
      </c>
      <c r="BN117" s="173">
        <v>0</v>
      </c>
      <c r="BO117" s="175">
        <f>100*BN117/$AI117</f>
        <v>0</v>
      </c>
      <c r="BP117" s="173">
        <f>IF(BO117&gt;$AI$8,1,0)</f>
        <v>0</v>
      </c>
      <c r="BQ117" s="175">
        <f>IF($R117=BN$17,BO117,0)</f>
        <v>0</v>
      </c>
      <c r="BR117" s="173">
        <v>0</v>
      </c>
      <c r="BS117" s="175">
        <f>100*BR117/$AI117</f>
        <v>0</v>
      </c>
      <c r="BT117" s="173">
        <f>IF(BS117&gt;$AI$8,1,0)</f>
        <v>0</v>
      </c>
      <c r="BU117" s="175">
        <f>IF($R117=BR$17,BS117,0)</f>
        <v>0</v>
      </c>
      <c r="BV117" s="173">
        <v>0</v>
      </c>
      <c r="BW117" s="175">
        <f>100*BV117/$AI117</f>
        <v>0</v>
      </c>
      <c r="BX117" s="173">
        <f>IF(BW117&gt;$AI$8,1,0)</f>
        <v>0</v>
      </c>
      <c r="BY117" s="175">
        <f>IF($R117=BV$17,BW117,0)</f>
        <v>0</v>
      </c>
      <c r="BZ117" s="173">
        <v>0</v>
      </c>
      <c r="CA117" s="175">
        <f>100*BZ117/$AI117</f>
        <v>0</v>
      </c>
      <c r="CB117" s="173">
        <f>IF(CA117&gt;$AI$8,1,0)</f>
        <v>0</v>
      </c>
      <c r="CC117" s="175">
        <f>IF($R117=BZ$17,CA117,0)</f>
        <v>0</v>
      </c>
      <c r="CD117" s="173">
        <v>0</v>
      </c>
      <c r="CE117" s="175">
        <f>100*CD117/$AI117</f>
        <v>0</v>
      </c>
      <c r="CF117" s="173">
        <f>IF(CE117&gt;$AI$8,1,0)</f>
        <v>0</v>
      </c>
      <c r="CG117" s="175">
        <f>IF($R117=CD$17,CE117,0)</f>
        <v>0</v>
      </c>
      <c r="CH117" s="173">
        <v>0</v>
      </c>
      <c r="CI117" s="175">
        <f>100*CH117/$AI117</f>
        <v>0</v>
      </c>
      <c r="CJ117" s="173">
        <f>IF(CI117&gt;$AI$8,1,0)</f>
        <v>0</v>
      </c>
      <c r="CK117" s="175">
        <f>IF($R117=CH$17,CI117,0)</f>
        <v>0</v>
      </c>
      <c r="CL117" s="173">
        <v>443</v>
      </c>
      <c r="CM117" s="173">
        <v>0</v>
      </c>
      <c r="CN117" s="176"/>
    </row>
    <row r="118" ht="15.75" customHeight="1">
      <c r="A118" t="s" s="179">
        <v>3409</v>
      </c>
      <c r="B118" t="s" s="180">
        <v>183</v>
      </c>
      <c r="C118" t="s" s="180">
        <v>3410</v>
      </c>
      <c r="D118" t="s" s="181">
        <v>186</v>
      </c>
      <c r="E118" t="s" s="188">
        <v>79</v>
      </c>
      <c r="F118" t="s" s="146">
        <v>46</v>
      </c>
      <c r="G118" t="s" s="146">
        <v>468</v>
      </c>
      <c r="H118" t="s" s="146">
        <v>469</v>
      </c>
      <c r="I118" t="s" s="146">
        <v>49</v>
      </c>
      <c r="J118" t="s" s="146">
        <v>56</v>
      </c>
      <c r="K118" t="s" s="183">
        <f>_xlfn.IFS(Q118=0,O118,T118=1,R118,U118=1,AA118,V118=1,AD118)</f>
        <v>27</v>
      </c>
      <c r="L118" s="189">
        <f>_xlfn.IFS(Q118=0,P118,T118=1,S118,U118=1,AB118,V118=1,AE118)</f>
        <v>32.9650798780118</v>
      </c>
      <c r="M118" t="s" s="146">
        <f>IF(O118="Lab","over","under")</f>
        <v>3307</v>
      </c>
      <c r="N118" s="138"/>
      <c r="O118" t="s" s="184">
        <v>27</v>
      </c>
      <c r="P118" s="147">
        <f>AM118</f>
        <v>32.9650798780118</v>
      </c>
      <c r="Q118" s="145">
        <f>T118+U118+V118</f>
        <v>0</v>
      </c>
      <c r="R118" t="s" s="185">
        <v>28</v>
      </c>
      <c r="S118" s="147">
        <f>AS118</f>
        <v>31.512935996607</v>
      </c>
      <c r="T118" s="138"/>
      <c r="U118" s="138"/>
      <c r="V118" s="138"/>
      <c r="W118" s="138"/>
      <c r="X118" t="s" s="146">
        <f>IF($A118=Y118,"ok","bad")</f>
        <v>2430</v>
      </c>
      <c r="Y118" t="s" s="146">
        <v>3409</v>
      </c>
      <c r="Z118" t="s" s="146">
        <v>3410</v>
      </c>
      <c r="AA118" t="s" s="186">
        <v>2365</v>
      </c>
      <c r="AB118" s="141">
        <f>100*AC118</f>
        <v>17.8922707</v>
      </c>
      <c r="AC118" s="190">
        <v>0.178922707</v>
      </c>
      <c r="AD118" t="s" s="187">
        <v>29</v>
      </c>
      <c r="AE118" s="141">
        <v>11.1607053</v>
      </c>
      <c r="AF118" s="190">
        <v>0.111607053</v>
      </c>
      <c r="AG118" s="138"/>
      <c r="AH118" s="145">
        <v>76863</v>
      </c>
      <c r="AI118" s="145">
        <v>49513</v>
      </c>
      <c r="AJ118" s="145">
        <v>192</v>
      </c>
      <c r="AK118" s="145">
        <v>719</v>
      </c>
      <c r="AL118" s="145">
        <v>16322</v>
      </c>
      <c r="AM118" s="148">
        <f>100*AL118/$AI118</f>
        <v>32.9650798780118</v>
      </c>
      <c r="AN118" s="145">
        <f>IF(AM118&gt;$AI$8,1,0)</f>
        <v>0</v>
      </c>
      <c r="AO118" s="148">
        <f>IF($R118=AL$17,AM118,0)</f>
        <v>0</v>
      </c>
      <c r="AP118" s="145">
        <v>15603</v>
      </c>
      <c r="AQ118" s="148">
        <f>100*AP118/$AI118</f>
        <v>31.512935996607</v>
      </c>
      <c r="AR118" s="145">
        <f>IF(AQ118&gt;$AI$8,1,0)</f>
        <v>0</v>
      </c>
      <c r="AS118" s="148">
        <f>IF($R118=AP$17,AQ118,0)</f>
        <v>31.512935996607</v>
      </c>
      <c r="AT118" s="145">
        <v>5526</v>
      </c>
      <c r="AU118" s="148">
        <f>100*AT118/$AI118</f>
        <v>11.1607052693232</v>
      </c>
      <c r="AV118" s="145">
        <f>IF(AU118&gt;$AI$8,1,0)</f>
        <v>0</v>
      </c>
      <c r="AW118" s="148">
        <f>IF($R118=AT$17,AU118,0)</f>
        <v>0</v>
      </c>
      <c r="AX118" s="145">
        <v>8859</v>
      </c>
      <c r="AY118" s="148">
        <f>100*AX118/$AI118</f>
        <v>17.8922707167815</v>
      </c>
      <c r="AZ118" s="145">
        <f>IF(AY118&gt;$AI$8,1,0)</f>
        <v>0</v>
      </c>
      <c r="BA118" s="148">
        <f>IF($R118=AX$17,AY118,0)</f>
        <v>0</v>
      </c>
      <c r="BB118" s="145">
        <v>3203</v>
      </c>
      <c r="BC118" s="148">
        <f>100*BB118/$AI118</f>
        <v>6.46900813927655</v>
      </c>
      <c r="BD118" s="145">
        <f>IF(BC118&gt;$AI$8,1,0)</f>
        <v>0</v>
      </c>
      <c r="BE118" s="148">
        <f>IF($R118=BB$17,BC118,0)</f>
        <v>0</v>
      </c>
      <c r="BF118" s="145">
        <v>0</v>
      </c>
      <c r="BG118" s="148">
        <f>100*BF118/$AI118</f>
        <v>0</v>
      </c>
      <c r="BH118" s="145">
        <f>IF(BG118&gt;$AI$8,1,0)</f>
        <v>0</v>
      </c>
      <c r="BI118" s="148">
        <f>IF($R118=BF$17,BG118,0)</f>
        <v>0</v>
      </c>
      <c r="BJ118" s="145">
        <v>0</v>
      </c>
      <c r="BK118" s="148">
        <f>100*BJ118/$AI118</f>
        <v>0</v>
      </c>
      <c r="BL118" s="145">
        <f>IF(BK118&gt;$AI$8,1,0)</f>
        <v>0</v>
      </c>
      <c r="BM118" s="148">
        <f>IF($R118=BJ$17,BK118,0)</f>
        <v>0</v>
      </c>
      <c r="BN118" s="145">
        <v>0</v>
      </c>
      <c r="BO118" s="148">
        <f>100*BN118/$AI118</f>
        <v>0</v>
      </c>
      <c r="BP118" s="145">
        <f>IF(BO118&gt;$AI$8,1,0)</f>
        <v>0</v>
      </c>
      <c r="BQ118" s="148">
        <f>IF($R118=BN$17,BO118,0)</f>
        <v>0</v>
      </c>
      <c r="BR118" s="145">
        <v>0</v>
      </c>
      <c r="BS118" s="148">
        <f>100*BR118/$AI118</f>
        <v>0</v>
      </c>
      <c r="BT118" s="145">
        <f>IF(BS118&gt;$AI$8,1,0)</f>
        <v>0</v>
      </c>
      <c r="BU118" s="148">
        <f>IF($R118=BR$17,BS118,0)</f>
        <v>0</v>
      </c>
      <c r="BV118" s="145">
        <v>0</v>
      </c>
      <c r="BW118" s="148">
        <f>100*BV118/$AI118</f>
        <v>0</v>
      </c>
      <c r="BX118" s="145">
        <f>IF(BW118&gt;$AI$8,1,0)</f>
        <v>0</v>
      </c>
      <c r="BY118" s="148">
        <f>IF($R118=BV$17,BW118,0)</f>
        <v>0</v>
      </c>
      <c r="BZ118" s="145">
        <v>0</v>
      </c>
      <c r="CA118" s="148">
        <f>100*BZ118/$AI118</f>
        <v>0</v>
      </c>
      <c r="CB118" s="145">
        <f>IF(CA118&gt;$AI$8,1,0)</f>
        <v>0</v>
      </c>
      <c r="CC118" s="148">
        <f>IF($R118=BZ$17,CA118,0)</f>
        <v>0</v>
      </c>
      <c r="CD118" s="145">
        <v>0</v>
      </c>
      <c r="CE118" s="148">
        <f>100*CD118/$AI118</f>
        <v>0</v>
      </c>
      <c r="CF118" s="145">
        <f>IF(CE118&gt;$AI$8,1,0)</f>
        <v>0</v>
      </c>
      <c r="CG118" s="148">
        <f>IF($R118=CD$17,CE118,0)</f>
        <v>0</v>
      </c>
      <c r="CH118" s="145">
        <v>0</v>
      </c>
      <c r="CI118" s="148">
        <f>100*CH118/$AI118</f>
        <v>0</v>
      </c>
      <c r="CJ118" s="145">
        <f>IF(CI118&gt;$AI$8,1,0)</f>
        <v>0</v>
      </c>
      <c r="CK118" s="148">
        <f>IF($R118=CH$17,CI118,0)</f>
        <v>0</v>
      </c>
      <c r="CL118" s="145">
        <v>1213</v>
      </c>
      <c r="CM118" s="145">
        <v>0</v>
      </c>
      <c r="CN118" s="149"/>
    </row>
    <row r="119" ht="15.75" customHeight="1">
      <c r="A119" t="s" s="179">
        <v>3368</v>
      </c>
      <c r="B119" t="s" s="180">
        <v>183</v>
      </c>
      <c r="C119" t="s" s="180">
        <v>1941</v>
      </c>
      <c r="D119" t="s" s="181">
        <v>186</v>
      </c>
      <c r="E119" t="s" s="182">
        <v>79</v>
      </c>
      <c r="F119" t="s" s="130">
        <v>46</v>
      </c>
      <c r="G119" t="s" s="130">
        <v>393</v>
      </c>
      <c r="H119" t="s" s="130">
        <v>1942</v>
      </c>
      <c r="I119" t="s" s="130">
        <v>49</v>
      </c>
      <c r="J119" t="s" s="130">
        <v>56</v>
      </c>
      <c r="K119" t="s" s="183">
        <f>_xlfn.IFS(Q119=0,O119,T119=1,R119,U119=1,AA119,V119=1,AD119)</f>
        <v>27</v>
      </c>
      <c r="L119" s="189">
        <f>_xlfn.IFS(Q119=0,P119,T119=1,S119,U119=1,AB119,V119=1,AE119)</f>
        <v>32.9542427409274</v>
      </c>
      <c r="M119" t="s" s="130">
        <f>IF(O119="Lab","over","under")</f>
        <v>3307</v>
      </c>
      <c r="N119" s="169"/>
      <c r="O119" t="s" s="184">
        <v>27</v>
      </c>
      <c r="P119" s="131">
        <f>AM119</f>
        <v>32.9542427409274</v>
      </c>
      <c r="Q119" s="173">
        <f>T119+U119+V119</f>
        <v>0</v>
      </c>
      <c r="R119" t="s" s="185">
        <v>28</v>
      </c>
      <c r="S119" s="131">
        <f>AS119</f>
        <v>26.7105182270855</v>
      </c>
      <c r="T119" s="169"/>
      <c r="U119" s="169"/>
      <c r="V119" s="169"/>
      <c r="W119" s="169"/>
      <c r="X119" t="s" s="130">
        <f>IF($A119=Y119,"ok","bad")</f>
        <v>2430</v>
      </c>
      <c r="Y119" t="s" s="130">
        <v>3368</v>
      </c>
      <c r="Z119" t="s" s="130">
        <v>1941</v>
      </c>
      <c r="AA119" t="s" s="186">
        <v>2365</v>
      </c>
      <c r="AB119" s="125">
        <f>100*AC119</f>
        <v>18.9586279</v>
      </c>
      <c r="AC119" s="191">
        <v>0.189586279</v>
      </c>
      <c r="AD119" t="s" s="187">
        <v>29</v>
      </c>
      <c r="AE119" s="125">
        <v>13.1636647</v>
      </c>
      <c r="AF119" s="191">
        <v>0.131636647</v>
      </c>
      <c r="AG119" s="169"/>
      <c r="AH119" s="173">
        <v>74619</v>
      </c>
      <c r="AI119" s="173">
        <v>48801</v>
      </c>
      <c r="AJ119" s="173">
        <v>183</v>
      </c>
      <c r="AK119" s="173">
        <v>3047</v>
      </c>
      <c r="AL119" s="173">
        <v>16082</v>
      </c>
      <c r="AM119" s="175">
        <f>100*AL119/$AI119</f>
        <v>32.9542427409274</v>
      </c>
      <c r="AN119" s="173">
        <f>IF(AM119&gt;$AI$8,1,0)</f>
        <v>0</v>
      </c>
      <c r="AO119" s="175">
        <f>IF($R119=AL$17,AM119,0)</f>
        <v>0</v>
      </c>
      <c r="AP119" s="173">
        <v>13035</v>
      </c>
      <c r="AQ119" s="175">
        <f>100*AP119/$AI119</f>
        <v>26.7105182270855</v>
      </c>
      <c r="AR119" s="173">
        <f>IF(AQ119&gt;$AI$8,1,0)</f>
        <v>0</v>
      </c>
      <c r="AS119" s="175">
        <f>IF($R119=AP$17,AQ119,0)</f>
        <v>26.7105182270855</v>
      </c>
      <c r="AT119" s="173">
        <v>6424</v>
      </c>
      <c r="AU119" s="175">
        <f>100*AT119/$AI119</f>
        <v>13.1636646790025</v>
      </c>
      <c r="AV119" s="173">
        <f>IF(AU119&gt;$AI$8,1,0)</f>
        <v>0</v>
      </c>
      <c r="AW119" s="175">
        <f>IF($R119=AT$17,AU119,0)</f>
        <v>0</v>
      </c>
      <c r="AX119" s="173">
        <v>9252</v>
      </c>
      <c r="AY119" s="175">
        <f>100*AX119/$AI119</f>
        <v>18.9586278969693</v>
      </c>
      <c r="AZ119" s="173">
        <f>IF(AY119&gt;$AI$8,1,0)</f>
        <v>0</v>
      </c>
      <c r="BA119" s="175">
        <f>IF($R119=AX$17,AY119,0)</f>
        <v>0</v>
      </c>
      <c r="BB119" s="173">
        <v>4008</v>
      </c>
      <c r="BC119" s="175">
        <f>100*BB119/$AI119</f>
        <v>8.212946456015249</v>
      </c>
      <c r="BD119" s="173">
        <f>IF(BC119&gt;$AI$8,1,0)</f>
        <v>0</v>
      </c>
      <c r="BE119" s="175">
        <f>IF($R119=BB$17,BC119,0)</f>
        <v>0</v>
      </c>
      <c r="BF119" s="173">
        <v>0</v>
      </c>
      <c r="BG119" s="175">
        <f>100*BF119/$AI119</f>
        <v>0</v>
      </c>
      <c r="BH119" s="173">
        <f>IF(BG119&gt;$AI$8,1,0)</f>
        <v>0</v>
      </c>
      <c r="BI119" s="175">
        <f>IF($R119=BF$17,BG119,0)</f>
        <v>0</v>
      </c>
      <c r="BJ119" s="173">
        <v>0</v>
      </c>
      <c r="BK119" s="175">
        <f>100*BJ119/$AI119</f>
        <v>0</v>
      </c>
      <c r="BL119" s="173">
        <f>IF(BK119&gt;$AI$8,1,0)</f>
        <v>0</v>
      </c>
      <c r="BM119" s="175">
        <f>IF($R119=BJ$17,BK119,0)</f>
        <v>0</v>
      </c>
      <c r="BN119" s="173">
        <v>0</v>
      </c>
      <c r="BO119" s="175">
        <f>100*BN119/$AI119</f>
        <v>0</v>
      </c>
      <c r="BP119" s="173">
        <f>IF(BO119&gt;$AI$8,1,0)</f>
        <v>0</v>
      </c>
      <c r="BQ119" s="175">
        <f>IF($R119=BN$17,BO119,0)</f>
        <v>0</v>
      </c>
      <c r="BR119" s="173">
        <v>0</v>
      </c>
      <c r="BS119" s="175">
        <f>100*BR119/$AI119</f>
        <v>0</v>
      </c>
      <c r="BT119" s="173">
        <f>IF(BS119&gt;$AI$8,1,0)</f>
        <v>0</v>
      </c>
      <c r="BU119" s="175">
        <f>IF($R119=BR$17,BS119,0)</f>
        <v>0</v>
      </c>
      <c r="BV119" s="173">
        <v>0</v>
      </c>
      <c r="BW119" s="175">
        <f>100*BV119/$AI119</f>
        <v>0</v>
      </c>
      <c r="BX119" s="173">
        <f>IF(BW119&gt;$AI$8,1,0)</f>
        <v>0</v>
      </c>
      <c r="BY119" s="175">
        <f>IF($R119=BV$17,BW119,0)</f>
        <v>0</v>
      </c>
      <c r="BZ119" s="173">
        <v>0</v>
      </c>
      <c r="CA119" s="175">
        <f>100*BZ119/$AI119</f>
        <v>0</v>
      </c>
      <c r="CB119" s="173">
        <f>IF(CA119&gt;$AI$8,1,0)</f>
        <v>0</v>
      </c>
      <c r="CC119" s="175">
        <f>IF($R119=BZ$17,CA119,0)</f>
        <v>0</v>
      </c>
      <c r="CD119" s="173">
        <v>0</v>
      </c>
      <c r="CE119" s="175">
        <f>100*CD119/$AI119</f>
        <v>0</v>
      </c>
      <c r="CF119" s="173">
        <f>IF(CE119&gt;$AI$8,1,0)</f>
        <v>0</v>
      </c>
      <c r="CG119" s="175">
        <f>IF($R119=CD$17,CE119,0)</f>
        <v>0</v>
      </c>
      <c r="CH119" s="173">
        <v>0</v>
      </c>
      <c r="CI119" s="175">
        <f>100*CH119/$AI119</f>
        <v>0</v>
      </c>
      <c r="CJ119" s="173">
        <f>IF(CI119&gt;$AI$8,1,0)</f>
        <v>0</v>
      </c>
      <c r="CK119" s="175">
        <f>IF($R119=CH$17,CI119,0)</f>
        <v>0</v>
      </c>
      <c r="CL119" s="173">
        <v>0</v>
      </c>
      <c r="CM119" s="173">
        <v>0</v>
      </c>
      <c r="CN119" s="176"/>
    </row>
    <row r="120" ht="15.75" customHeight="1">
      <c r="A120" t="s" s="179">
        <v>3434</v>
      </c>
      <c r="B120" t="s" s="180">
        <v>58</v>
      </c>
      <c r="C120" t="s" s="180">
        <v>3435</v>
      </c>
      <c r="D120" t="s" s="181">
        <v>60</v>
      </c>
      <c r="E120" t="s" s="188">
        <v>60</v>
      </c>
      <c r="F120" t="s" s="146">
        <v>46</v>
      </c>
      <c r="G120" t="s" s="146">
        <v>523</v>
      </c>
      <c r="H120" t="s" s="146">
        <v>3436</v>
      </c>
      <c r="I120" t="s" s="146">
        <v>64</v>
      </c>
      <c r="J120" t="s" s="146">
        <v>56</v>
      </c>
      <c r="K120" t="s" s="183">
        <f>_xlfn.IFS(Q120=0,O120,T120=1,R120,U120=1,AA120,V120=1,AD120)</f>
        <v>27</v>
      </c>
      <c r="L120" s="189">
        <f>_xlfn.IFS(Q120=0,P120,T120=1,S120,U120=1,AB120,V120=1,AE120)</f>
        <v>32.8817733990148</v>
      </c>
      <c r="M120" t="s" s="146">
        <f>IF(O120="Lab","over","under")</f>
        <v>3307</v>
      </c>
      <c r="N120" s="138"/>
      <c r="O120" t="s" s="184">
        <v>27</v>
      </c>
      <c r="P120" s="147">
        <f>AM120</f>
        <v>32.8817733990148</v>
      </c>
      <c r="Q120" s="145">
        <f>T120+U120+V120</f>
        <v>0</v>
      </c>
      <c r="R120" t="s" s="185">
        <v>32</v>
      </c>
      <c r="S120" s="147">
        <f>BI120</f>
        <v>30.8794015690567</v>
      </c>
      <c r="T120" s="138"/>
      <c r="U120" s="138"/>
      <c r="V120" s="138"/>
      <c r="W120" s="138"/>
      <c r="X120" t="s" s="146">
        <f>IF($A120=Y120,"ok","bad")</f>
        <v>2430</v>
      </c>
      <c r="Y120" t="s" s="146">
        <v>3434</v>
      </c>
      <c r="Z120" t="s" s="146">
        <v>3435</v>
      </c>
      <c r="AA120" t="s" s="186">
        <v>29</v>
      </c>
      <c r="AB120" s="141">
        <f>100*AC120</f>
        <v>16.6643861</v>
      </c>
      <c r="AC120" s="190">
        <v>0.166643861</v>
      </c>
      <c r="AD120" t="s" s="187">
        <v>28</v>
      </c>
      <c r="AE120" s="141">
        <v>10.6869184</v>
      </c>
      <c r="AF120" s="190">
        <v>0.106869184</v>
      </c>
      <c r="AG120" s="138"/>
      <c r="AH120" s="145">
        <v>69605</v>
      </c>
      <c r="AI120" s="145">
        <v>43848</v>
      </c>
      <c r="AJ120" s="145">
        <v>166</v>
      </c>
      <c r="AK120" s="145">
        <v>878</v>
      </c>
      <c r="AL120" s="145">
        <v>14418</v>
      </c>
      <c r="AM120" s="148">
        <f>100*AL120/$AI120</f>
        <v>32.8817733990148</v>
      </c>
      <c r="AN120" s="145">
        <f>IF(AM120&gt;$AI$8,1,0)</f>
        <v>0</v>
      </c>
      <c r="AO120" s="148">
        <f>IF($R120=AL$17,AM120,0)</f>
        <v>0</v>
      </c>
      <c r="AP120" s="145">
        <v>4686</v>
      </c>
      <c r="AQ120" s="148">
        <f>100*AP120/$AI120</f>
        <v>10.6869184455391</v>
      </c>
      <c r="AR120" s="145">
        <f>IF(AQ120&gt;$AI$8,1,0)</f>
        <v>0</v>
      </c>
      <c r="AS120" s="148">
        <f>IF($R120=AP$17,AQ120,0)</f>
        <v>0</v>
      </c>
      <c r="AT120" s="145">
        <v>7307</v>
      </c>
      <c r="AU120" s="148">
        <f>100*AT120/$AI120</f>
        <v>16.6643860609378</v>
      </c>
      <c r="AV120" s="145">
        <f>IF(AU120&gt;$AI$8,1,0)</f>
        <v>0</v>
      </c>
      <c r="AW120" s="148">
        <f>IF($R120=AT$17,AU120,0)</f>
        <v>0</v>
      </c>
      <c r="AX120" s="145">
        <v>3897</v>
      </c>
      <c r="AY120" s="148">
        <f>100*AX120/$AI120</f>
        <v>8.88752052545156</v>
      </c>
      <c r="AZ120" s="145">
        <f>IF(AY120&gt;$AI$8,1,0)</f>
        <v>0</v>
      </c>
      <c r="BA120" s="148">
        <f>IF($R120=AX$17,AY120,0)</f>
        <v>0</v>
      </c>
      <c r="BB120" s="145">
        <v>0</v>
      </c>
      <c r="BC120" s="148">
        <f>100*BB120/$AI120</f>
        <v>0</v>
      </c>
      <c r="BD120" s="145">
        <f>IF(BC120&gt;$AI$8,1,0)</f>
        <v>0</v>
      </c>
      <c r="BE120" s="148">
        <f>IF($R120=BB$17,BC120,0)</f>
        <v>0</v>
      </c>
      <c r="BF120" s="145">
        <v>13540</v>
      </c>
      <c r="BG120" s="148">
        <f>100*BF120/$AI120</f>
        <v>30.8794015690567</v>
      </c>
      <c r="BH120" s="145">
        <f>IF(BG120&gt;$AI$8,1,0)</f>
        <v>0</v>
      </c>
      <c r="BI120" s="148">
        <f>IF($R120=BF$17,BG120,0)</f>
        <v>30.8794015690567</v>
      </c>
      <c r="BJ120" s="145">
        <v>0</v>
      </c>
      <c r="BK120" s="148">
        <f>100*BJ120/$AI120</f>
        <v>0</v>
      </c>
      <c r="BL120" s="145">
        <f>IF(BK120&gt;$AI$8,1,0)</f>
        <v>0</v>
      </c>
      <c r="BM120" s="148">
        <f>IF($R120=BJ$17,BK120,0)</f>
        <v>0</v>
      </c>
      <c r="BN120" s="145">
        <v>0</v>
      </c>
      <c r="BO120" s="148">
        <f>100*BN120/$AI120</f>
        <v>0</v>
      </c>
      <c r="BP120" s="145">
        <f>IF(BO120&gt;$AI$8,1,0)</f>
        <v>0</v>
      </c>
      <c r="BQ120" s="148">
        <f>IF($R120=BN$17,BO120,0)</f>
        <v>0</v>
      </c>
      <c r="BR120" s="145">
        <v>0</v>
      </c>
      <c r="BS120" s="148">
        <f>100*BR120/$AI120</f>
        <v>0</v>
      </c>
      <c r="BT120" s="145">
        <f>IF(BS120&gt;$AI$8,1,0)</f>
        <v>0</v>
      </c>
      <c r="BU120" s="148">
        <f>IF($R120=BR$17,BS120,0)</f>
        <v>0</v>
      </c>
      <c r="BV120" s="145">
        <v>0</v>
      </c>
      <c r="BW120" s="148">
        <f>100*BV120/$AI120</f>
        <v>0</v>
      </c>
      <c r="BX120" s="145">
        <f>IF(BW120&gt;$AI$8,1,0)</f>
        <v>0</v>
      </c>
      <c r="BY120" s="148">
        <f>IF($R120=BV$17,BW120,0)</f>
        <v>0</v>
      </c>
      <c r="BZ120" s="145">
        <v>0</v>
      </c>
      <c r="CA120" s="148">
        <f>100*BZ120/$AI120</f>
        <v>0</v>
      </c>
      <c r="CB120" s="145">
        <f>IF(CA120&gt;$AI$8,1,0)</f>
        <v>0</v>
      </c>
      <c r="CC120" s="148">
        <f>IF($R120=BZ$17,CA120,0)</f>
        <v>0</v>
      </c>
      <c r="CD120" s="145">
        <v>0</v>
      </c>
      <c r="CE120" s="148">
        <f>100*CD120/$AI120</f>
        <v>0</v>
      </c>
      <c r="CF120" s="145">
        <f>IF(CE120&gt;$AI$8,1,0)</f>
        <v>0</v>
      </c>
      <c r="CG120" s="148">
        <f>IF($R120=CD$17,CE120,0)</f>
        <v>0</v>
      </c>
      <c r="CH120" s="145">
        <v>0</v>
      </c>
      <c r="CI120" s="148">
        <f>100*CH120/$AI120</f>
        <v>0</v>
      </c>
      <c r="CJ120" s="145">
        <f>IF(CI120&gt;$AI$8,1,0)</f>
        <v>0</v>
      </c>
      <c r="CK120" s="148">
        <f>IF($R120=CH$17,CI120,0)</f>
        <v>0</v>
      </c>
      <c r="CL120" s="145">
        <v>0</v>
      </c>
      <c r="CM120" s="145">
        <v>0</v>
      </c>
      <c r="CN120" s="149"/>
    </row>
    <row r="121" ht="15.75" customHeight="1">
      <c r="A121" t="s" s="179">
        <v>3345</v>
      </c>
      <c r="B121" t="s" s="180">
        <v>84</v>
      </c>
      <c r="C121" t="s" s="180">
        <v>475</v>
      </c>
      <c r="D121" t="s" s="181">
        <v>86</v>
      </c>
      <c r="E121" t="s" s="182">
        <v>79</v>
      </c>
      <c r="F121" t="s" s="130">
        <v>46</v>
      </c>
      <c r="G121" t="s" s="130">
        <v>1400</v>
      </c>
      <c r="H121" t="s" s="130">
        <v>1100</v>
      </c>
      <c r="I121" t="s" s="130">
        <v>49</v>
      </c>
      <c r="J121" t="s" s="130">
        <v>56</v>
      </c>
      <c r="K121" t="s" s="183">
        <f>_xlfn.IFS(Q121=0,O121,T121=1,R121,U121=1,AA121,V121=1,AD121)</f>
        <v>27</v>
      </c>
      <c r="L121" s="189">
        <f>_xlfn.IFS(Q121=0,P121,T121=1,S121,U121=1,AB121,V121=1,AE121)</f>
        <v>32.8003174288265</v>
      </c>
      <c r="M121" t="s" s="130">
        <f>IF(O121="Lab","over","under")</f>
        <v>3307</v>
      </c>
      <c r="N121" s="169"/>
      <c r="O121" t="s" s="184">
        <v>27</v>
      </c>
      <c r="P121" s="131">
        <f>AM121</f>
        <v>32.8003174288265</v>
      </c>
      <c r="Q121" s="173">
        <f>T121+U121+V121</f>
        <v>0</v>
      </c>
      <c r="R121" t="s" s="185">
        <v>28</v>
      </c>
      <c r="S121" s="131">
        <f>AS121</f>
        <v>26.8167840492015</v>
      </c>
      <c r="T121" s="169"/>
      <c r="U121" s="169"/>
      <c r="V121" s="169"/>
      <c r="W121" s="169"/>
      <c r="X121" t="s" s="130">
        <f>IF($A121=Y121,"ok","bad")</f>
        <v>2430</v>
      </c>
      <c r="Y121" t="s" s="130">
        <v>3345</v>
      </c>
      <c r="Z121" t="s" s="130">
        <v>475</v>
      </c>
      <c r="AA121" t="s" s="186">
        <v>2365</v>
      </c>
      <c r="AB121" s="125">
        <f>100*AC121</f>
        <v>19.0139867</v>
      </c>
      <c r="AC121" s="191">
        <v>0.190139867</v>
      </c>
      <c r="AD121" t="s" s="187">
        <v>29</v>
      </c>
      <c r="AE121" s="125">
        <v>14.6632279</v>
      </c>
      <c r="AF121" s="191">
        <v>0.146632279</v>
      </c>
      <c r="AG121" s="169"/>
      <c r="AH121" s="173">
        <v>76468</v>
      </c>
      <c r="AI121" s="173">
        <v>50405</v>
      </c>
      <c r="AJ121" s="173">
        <v>140</v>
      </c>
      <c r="AK121" s="173">
        <v>3016</v>
      </c>
      <c r="AL121" s="173">
        <v>16533</v>
      </c>
      <c r="AM121" s="175">
        <f>100*AL121/$AI121</f>
        <v>32.8003174288265</v>
      </c>
      <c r="AN121" s="173">
        <f>IF(AM121&gt;$AI$8,1,0)</f>
        <v>0</v>
      </c>
      <c r="AO121" s="175">
        <f>IF($R121=AL$17,AM121,0)</f>
        <v>0</v>
      </c>
      <c r="AP121" s="173">
        <v>13517</v>
      </c>
      <c r="AQ121" s="175">
        <f>100*AP121/$AI121</f>
        <v>26.8167840492015</v>
      </c>
      <c r="AR121" s="173">
        <f>IF(AQ121&gt;$AI$8,1,0)</f>
        <v>0</v>
      </c>
      <c r="AS121" s="175">
        <f>IF($R121=AP$17,AQ121,0)</f>
        <v>26.8167840492015</v>
      </c>
      <c r="AT121" s="173">
        <v>7391</v>
      </c>
      <c r="AU121" s="175">
        <f>100*AT121/$AI121</f>
        <v>14.6632278543795</v>
      </c>
      <c r="AV121" s="173">
        <f>IF(AU121&gt;$AI$8,1,0)</f>
        <v>0</v>
      </c>
      <c r="AW121" s="175">
        <f>IF($R121=AT$17,AU121,0)</f>
        <v>0</v>
      </c>
      <c r="AX121" s="173">
        <v>9584</v>
      </c>
      <c r="AY121" s="175">
        <f>100*AX121/$AI121</f>
        <v>19.0139867076679</v>
      </c>
      <c r="AZ121" s="173">
        <f>IF(AY121&gt;$AI$8,1,0)</f>
        <v>0</v>
      </c>
      <c r="BA121" s="175">
        <f>IF($R121=AX$17,AY121,0)</f>
        <v>0</v>
      </c>
      <c r="BB121" s="173">
        <v>1675</v>
      </c>
      <c r="BC121" s="175">
        <f>100*BB121/$AI121</f>
        <v>3.32308302747743</v>
      </c>
      <c r="BD121" s="173">
        <f>IF(BC121&gt;$AI$8,1,0)</f>
        <v>0</v>
      </c>
      <c r="BE121" s="175">
        <f>IF($R121=BB$17,BC121,0)</f>
        <v>0</v>
      </c>
      <c r="BF121" s="173">
        <v>0</v>
      </c>
      <c r="BG121" s="175">
        <f>100*BF121/$AI121</f>
        <v>0</v>
      </c>
      <c r="BH121" s="173">
        <f>IF(BG121&gt;$AI$8,1,0)</f>
        <v>0</v>
      </c>
      <c r="BI121" s="175">
        <f>IF($R121=BF$17,BG121,0)</f>
        <v>0</v>
      </c>
      <c r="BJ121" s="173">
        <v>0</v>
      </c>
      <c r="BK121" s="175">
        <f>100*BJ121/$AI121</f>
        <v>0</v>
      </c>
      <c r="BL121" s="173">
        <f>IF(BK121&gt;$AI$8,1,0)</f>
        <v>0</v>
      </c>
      <c r="BM121" s="175">
        <f>IF($R121=BJ$17,BK121,0)</f>
        <v>0</v>
      </c>
      <c r="BN121" s="173">
        <v>0</v>
      </c>
      <c r="BO121" s="175">
        <f>100*BN121/$AI121</f>
        <v>0</v>
      </c>
      <c r="BP121" s="173">
        <f>IF(BO121&gt;$AI$8,1,0)</f>
        <v>0</v>
      </c>
      <c r="BQ121" s="175">
        <f>IF($R121=BN$17,BO121,0)</f>
        <v>0</v>
      </c>
      <c r="BR121" s="173">
        <v>0</v>
      </c>
      <c r="BS121" s="175">
        <f>100*BR121/$AI121</f>
        <v>0</v>
      </c>
      <c r="BT121" s="173">
        <f>IF(BS121&gt;$AI$8,1,0)</f>
        <v>0</v>
      </c>
      <c r="BU121" s="175">
        <f>IF($R121=BR$17,BS121,0)</f>
        <v>0</v>
      </c>
      <c r="BV121" s="173">
        <v>0</v>
      </c>
      <c r="BW121" s="175">
        <f>100*BV121/$AI121</f>
        <v>0</v>
      </c>
      <c r="BX121" s="173">
        <f>IF(BW121&gt;$AI$8,1,0)</f>
        <v>0</v>
      </c>
      <c r="BY121" s="175">
        <f>IF($R121=BV$17,BW121,0)</f>
        <v>0</v>
      </c>
      <c r="BZ121" s="173">
        <v>0</v>
      </c>
      <c r="CA121" s="175">
        <f>100*BZ121/$AI121</f>
        <v>0</v>
      </c>
      <c r="CB121" s="173">
        <f>IF(CA121&gt;$AI$8,1,0)</f>
        <v>0</v>
      </c>
      <c r="CC121" s="175">
        <f>IF($R121=BZ$17,CA121,0)</f>
        <v>0</v>
      </c>
      <c r="CD121" s="173">
        <v>0</v>
      </c>
      <c r="CE121" s="175">
        <f>100*CD121/$AI121</f>
        <v>0</v>
      </c>
      <c r="CF121" s="173">
        <f>IF(CE121&gt;$AI$8,1,0)</f>
        <v>0</v>
      </c>
      <c r="CG121" s="175">
        <f>IF($R121=CD$17,CE121,0)</f>
        <v>0</v>
      </c>
      <c r="CH121" s="173">
        <v>0</v>
      </c>
      <c r="CI121" s="175">
        <f>100*CH121/$AI121</f>
        <v>0</v>
      </c>
      <c r="CJ121" s="173">
        <f>IF(CI121&gt;$AI$8,1,0)</f>
        <v>0</v>
      </c>
      <c r="CK121" s="175">
        <f>IF($R121=CH$17,CI121,0)</f>
        <v>0</v>
      </c>
      <c r="CL121" s="173">
        <v>0</v>
      </c>
      <c r="CM121" s="173">
        <v>0</v>
      </c>
      <c r="CN121" s="176"/>
    </row>
    <row r="122" ht="15.75" customHeight="1">
      <c r="A122" t="s" s="179">
        <v>3443</v>
      </c>
      <c r="B122" t="s" s="180">
        <v>75</v>
      </c>
      <c r="C122" t="s" s="180">
        <v>352</v>
      </c>
      <c r="D122" t="s" s="181">
        <v>78</v>
      </c>
      <c r="E122" t="s" s="188">
        <v>79</v>
      </c>
      <c r="F122" t="s" s="146">
        <v>80</v>
      </c>
      <c r="G122" t="s" s="146">
        <v>996</v>
      </c>
      <c r="H122" t="s" s="146">
        <v>498</v>
      </c>
      <c r="I122" t="s" s="146">
        <v>64</v>
      </c>
      <c r="J122" t="s" s="146">
        <v>56</v>
      </c>
      <c r="K122" t="s" s="183">
        <f>_xlfn.IFS(Q122=0,O122,T122=1,R122,U122=1,AA122,V122=1,AD122)</f>
        <v>27</v>
      </c>
      <c r="L122" s="189">
        <f>_xlfn.IFS(Q122=0,P122,T122=1,S122,U122=1,AB122,V122=1,AE122)</f>
        <v>32.7806469149225</v>
      </c>
      <c r="M122" t="s" s="146">
        <f>IF(O122="Lab","over","under")</f>
        <v>3307</v>
      </c>
      <c r="N122" s="138"/>
      <c r="O122" t="s" s="184">
        <v>27</v>
      </c>
      <c r="P122" s="147">
        <f>AM122</f>
        <v>32.7806469149225</v>
      </c>
      <c r="Q122" s="145">
        <f>T122+U122+V122</f>
        <v>0</v>
      </c>
      <c r="R122" t="s" s="185">
        <v>28</v>
      </c>
      <c r="S122" s="147">
        <f>AS122</f>
        <v>29.0902628222552</v>
      </c>
      <c r="T122" s="138"/>
      <c r="U122" s="138"/>
      <c r="V122" s="138"/>
      <c r="W122" s="138"/>
      <c r="X122" t="s" s="146">
        <f>IF($A122=Y122,"ok","bad")</f>
        <v>2430</v>
      </c>
      <c r="Y122" t="s" s="146">
        <v>3443</v>
      </c>
      <c r="Z122" t="s" s="146">
        <v>352</v>
      </c>
      <c r="AA122" t="s" s="186">
        <v>2365</v>
      </c>
      <c r="AB122" s="141">
        <f>100*AC122</f>
        <v>21.4564995</v>
      </c>
      <c r="AC122" s="190">
        <v>0.214564995</v>
      </c>
      <c r="AD122" t="s" s="187">
        <v>29</v>
      </c>
      <c r="AE122" s="141">
        <v>10.6237063</v>
      </c>
      <c r="AF122" s="190">
        <v>0.106237063</v>
      </c>
      <c r="AG122" s="138"/>
      <c r="AH122" s="145">
        <v>76854</v>
      </c>
      <c r="AI122" s="145">
        <v>47827</v>
      </c>
      <c r="AJ122" s="145">
        <v>186</v>
      </c>
      <c r="AK122" s="145">
        <v>1765</v>
      </c>
      <c r="AL122" s="145">
        <v>15678</v>
      </c>
      <c r="AM122" s="148">
        <f>100*AL122/$AI122</f>
        <v>32.7806469149225</v>
      </c>
      <c r="AN122" s="145">
        <f>IF(AM122&gt;$AI$8,1,0)</f>
        <v>0</v>
      </c>
      <c r="AO122" s="148">
        <f>IF($R122=AL$17,AM122,0)</f>
        <v>0</v>
      </c>
      <c r="AP122" s="145">
        <v>13913</v>
      </c>
      <c r="AQ122" s="148">
        <f>100*AP122/$AI122</f>
        <v>29.0902628222552</v>
      </c>
      <c r="AR122" s="145">
        <f>IF(AQ122&gt;$AI$8,1,0)</f>
        <v>0</v>
      </c>
      <c r="AS122" s="148">
        <f>IF($R122=AP$17,AQ122,0)</f>
        <v>29.0902628222552</v>
      </c>
      <c r="AT122" s="145">
        <v>5081</v>
      </c>
      <c r="AU122" s="148">
        <f>100*AT122/$AI122</f>
        <v>10.6237062746984</v>
      </c>
      <c r="AV122" s="145">
        <f>IF(AU122&gt;$AI$8,1,0)</f>
        <v>0</v>
      </c>
      <c r="AW122" s="148">
        <f>IF($R122=AT$17,AU122,0)</f>
        <v>0</v>
      </c>
      <c r="AX122" s="145">
        <v>10262</v>
      </c>
      <c r="AY122" s="148">
        <f>100*AX122/$AI122</f>
        <v>21.4564994668284</v>
      </c>
      <c r="AZ122" s="145">
        <f>IF(AY122&gt;$AI$8,1,0)</f>
        <v>0</v>
      </c>
      <c r="BA122" s="148">
        <f>IF($R122=AX$17,AY122,0)</f>
        <v>0</v>
      </c>
      <c r="BB122" s="145">
        <v>2185</v>
      </c>
      <c r="BC122" s="148">
        <f>100*BB122/$AI122</f>
        <v>4.56854914587994</v>
      </c>
      <c r="BD122" s="145">
        <f>IF(BC122&gt;$AI$8,1,0)</f>
        <v>0</v>
      </c>
      <c r="BE122" s="148">
        <f>IF($R122=BB$17,BC122,0)</f>
        <v>0</v>
      </c>
      <c r="BF122" s="145">
        <v>0</v>
      </c>
      <c r="BG122" s="148">
        <f>100*BF122/$AI122</f>
        <v>0</v>
      </c>
      <c r="BH122" s="145">
        <f>IF(BG122&gt;$AI$8,1,0)</f>
        <v>0</v>
      </c>
      <c r="BI122" s="148">
        <f>IF($R122=BF$17,BG122,0)</f>
        <v>0</v>
      </c>
      <c r="BJ122" s="145">
        <v>0</v>
      </c>
      <c r="BK122" s="148">
        <f>100*BJ122/$AI122</f>
        <v>0</v>
      </c>
      <c r="BL122" s="145">
        <f>IF(BK122&gt;$AI$8,1,0)</f>
        <v>0</v>
      </c>
      <c r="BM122" s="148">
        <f>IF($R122=BJ$17,BK122,0)</f>
        <v>0</v>
      </c>
      <c r="BN122" s="145">
        <v>0</v>
      </c>
      <c r="BO122" s="148">
        <f>100*BN122/$AI122</f>
        <v>0</v>
      </c>
      <c r="BP122" s="145">
        <f>IF(BO122&gt;$AI$8,1,0)</f>
        <v>0</v>
      </c>
      <c r="BQ122" s="148">
        <f>IF($R122=BN$17,BO122,0)</f>
        <v>0</v>
      </c>
      <c r="BR122" s="145">
        <v>0</v>
      </c>
      <c r="BS122" s="148">
        <f>100*BR122/$AI122</f>
        <v>0</v>
      </c>
      <c r="BT122" s="145">
        <f>IF(BS122&gt;$AI$8,1,0)</f>
        <v>0</v>
      </c>
      <c r="BU122" s="148">
        <f>IF($R122=BR$17,BS122,0)</f>
        <v>0</v>
      </c>
      <c r="BV122" s="145">
        <v>0</v>
      </c>
      <c r="BW122" s="148">
        <f>100*BV122/$AI122</f>
        <v>0</v>
      </c>
      <c r="BX122" s="145">
        <f>IF(BW122&gt;$AI$8,1,0)</f>
        <v>0</v>
      </c>
      <c r="BY122" s="148">
        <f>IF($R122=BV$17,BW122,0)</f>
        <v>0</v>
      </c>
      <c r="BZ122" s="145">
        <v>0</v>
      </c>
      <c r="CA122" s="148">
        <f>100*BZ122/$AI122</f>
        <v>0</v>
      </c>
      <c r="CB122" s="145">
        <f>IF(CA122&gt;$AI$8,1,0)</f>
        <v>0</v>
      </c>
      <c r="CC122" s="148">
        <f>IF($R122=BZ$17,CA122,0)</f>
        <v>0</v>
      </c>
      <c r="CD122" s="145">
        <v>0</v>
      </c>
      <c r="CE122" s="148">
        <f>100*CD122/$AI122</f>
        <v>0</v>
      </c>
      <c r="CF122" s="145">
        <f>IF(CE122&gt;$AI$8,1,0)</f>
        <v>0</v>
      </c>
      <c r="CG122" s="148">
        <f>IF($R122=CD$17,CE122,0)</f>
        <v>0</v>
      </c>
      <c r="CH122" s="145">
        <v>0</v>
      </c>
      <c r="CI122" s="148">
        <f>100*CH122/$AI122</f>
        <v>0</v>
      </c>
      <c r="CJ122" s="145">
        <f>IF(CI122&gt;$AI$8,1,0)</f>
        <v>0</v>
      </c>
      <c r="CK122" s="148">
        <f>IF($R122=CH$17,CI122,0)</f>
        <v>0</v>
      </c>
      <c r="CL122" s="145">
        <v>0</v>
      </c>
      <c r="CM122" s="145">
        <v>0</v>
      </c>
      <c r="CN122" s="149"/>
    </row>
    <row r="123" ht="15.75" customHeight="1">
      <c r="A123" t="s" s="179">
        <v>3404</v>
      </c>
      <c r="B123" t="s" s="180">
        <v>84</v>
      </c>
      <c r="C123" t="s" s="180">
        <v>1136</v>
      </c>
      <c r="D123" t="s" s="181">
        <v>86</v>
      </c>
      <c r="E123" t="s" s="182">
        <v>79</v>
      </c>
      <c r="F123" t="s" s="130">
        <v>46</v>
      </c>
      <c r="G123" t="s" s="130">
        <v>1137</v>
      </c>
      <c r="H123" t="s" s="130">
        <v>1138</v>
      </c>
      <c r="I123" t="s" s="130">
        <v>49</v>
      </c>
      <c r="J123" t="s" s="130">
        <v>56</v>
      </c>
      <c r="K123" t="s" s="183">
        <f>_xlfn.IFS(Q123=0,O123,T123=1,R123,U123=1,AA123,V123=1,AD123)</f>
        <v>27</v>
      </c>
      <c r="L123" s="189">
        <f>_xlfn.IFS(Q123=0,P123,T123=1,S123,U123=1,AB123,V123=1,AE123)</f>
        <v>32.631879224085</v>
      </c>
      <c r="M123" t="s" s="130">
        <f>IF(O123="Lab","over","under")</f>
        <v>3307</v>
      </c>
      <c r="N123" s="169"/>
      <c r="O123" t="s" s="184">
        <v>27</v>
      </c>
      <c r="P123" s="131">
        <f>AM123</f>
        <v>32.631879224085</v>
      </c>
      <c r="Q123" s="173">
        <f>T123+U123+V123</f>
        <v>0</v>
      </c>
      <c r="R123" t="s" s="185">
        <v>28</v>
      </c>
      <c r="S123" s="131">
        <f>AS123</f>
        <v>29.8253313438076</v>
      </c>
      <c r="T123" s="169"/>
      <c r="U123" s="169"/>
      <c r="V123" s="169"/>
      <c r="W123" s="169"/>
      <c r="X123" t="s" s="130">
        <f>IF($A123=Y123,"ok","bad")</f>
        <v>2430</v>
      </c>
      <c r="Y123" t="s" s="130">
        <v>3404</v>
      </c>
      <c r="Z123" t="s" s="130">
        <v>1136</v>
      </c>
      <c r="AA123" t="s" s="186">
        <v>2365</v>
      </c>
      <c r="AB123" s="125">
        <f>100*AC123</f>
        <v>18.4213991</v>
      </c>
      <c r="AC123" s="191">
        <v>0.184213991</v>
      </c>
      <c r="AD123" t="s" s="187">
        <v>29</v>
      </c>
      <c r="AE123" s="125">
        <v>11.6848065</v>
      </c>
      <c r="AF123" s="191">
        <v>0.116848065</v>
      </c>
      <c r="AG123" s="169"/>
      <c r="AH123" s="173">
        <v>72203</v>
      </c>
      <c r="AI123" s="173">
        <v>45572</v>
      </c>
      <c r="AJ123" s="173">
        <v>154</v>
      </c>
      <c r="AK123" s="173">
        <v>1279</v>
      </c>
      <c r="AL123" s="173">
        <v>14871</v>
      </c>
      <c r="AM123" s="175">
        <f>100*AL123/$AI123</f>
        <v>32.631879224085</v>
      </c>
      <c r="AN123" s="173">
        <f>IF(AM123&gt;$AI$8,1,0)</f>
        <v>0</v>
      </c>
      <c r="AO123" s="175">
        <f>IF($R123=AL$17,AM123,0)</f>
        <v>0</v>
      </c>
      <c r="AP123" s="173">
        <v>13592</v>
      </c>
      <c r="AQ123" s="175">
        <f>100*AP123/$AI123</f>
        <v>29.8253313438076</v>
      </c>
      <c r="AR123" s="173">
        <f>IF(AQ123&gt;$AI$8,1,0)</f>
        <v>0</v>
      </c>
      <c r="AS123" s="175">
        <f>IF($R123=AP$17,AQ123,0)</f>
        <v>29.8253313438076</v>
      </c>
      <c r="AT123" s="173">
        <v>5325</v>
      </c>
      <c r="AU123" s="175">
        <f>100*AT123/$AI123</f>
        <v>11.6848064601071</v>
      </c>
      <c r="AV123" s="173">
        <f>IF(AU123&gt;$AI$8,1,0)</f>
        <v>0</v>
      </c>
      <c r="AW123" s="175">
        <f>IF($R123=AT$17,AU123,0)</f>
        <v>0</v>
      </c>
      <c r="AX123" s="173">
        <v>8395</v>
      </c>
      <c r="AY123" s="175">
        <f>100*AX123/$AI123</f>
        <v>18.4213991047134</v>
      </c>
      <c r="AZ123" s="173">
        <f>IF(AY123&gt;$AI$8,1,0)</f>
        <v>0</v>
      </c>
      <c r="BA123" s="175">
        <f>IF($R123=AX$17,AY123,0)</f>
        <v>0</v>
      </c>
      <c r="BB123" s="173">
        <v>3175</v>
      </c>
      <c r="BC123" s="175">
        <f>100*BB123/$AI123</f>
        <v>6.96699727903098</v>
      </c>
      <c r="BD123" s="173">
        <f>IF(BC123&gt;$AI$8,1,0)</f>
        <v>0</v>
      </c>
      <c r="BE123" s="175">
        <f>IF($R123=BB$17,BC123,0)</f>
        <v>0</v>
      </c>
      <c r="BF123" s="173">
        <v>0</v>
      </c>
      <c r="BG123" s="175">
        <f>100*BF123/$AI123</f>
        <v>0</v>
      </c>
      <c r="BH123" s="173">
        <f>IF(BG123&gt;$AI$8,1,0)</f>
        <v>0</v>
      </c>
      <c r="BI123" s="175">
        <f>IF($R123=BF$17,BG123,0)</f>
        <v>0</v>
      </c>
      <c r="BJ123" s="173">
        <v>0</v>
      </c>
      <c r="BK123" s="175">
        <f>100*BJ123/$AI123</f>
        <v>0</v>
      </c>
      <c r="BL123" s="173">
        <f>IF(BK123&gt;$AI$8,1,0)</f>
        <v>0</v>
      </c>
      <c r="BM123" s="175">
        <f>IF($R123=BJ$17,BK123,0)</f>
        <v>0</v>
      </c>
      <c r="BN123" s="173">
        <v>0</v>
      </c>
      <c r="BO123" s="175">
        <f>100*BN123/$AI123</f>
        <v>0</v>
      </c>
      <c r="BP123" s="173">
        <f>IF(BO123&gt;$AI$8,1,0)</f>
        <v>0</v>
      </c>
      <c r="BQ123" s="175">
        <f>IF($R123=BN$17,BO123,0)</f>
        <v>0</v>
      </c>
      <c r="BR123" s="173">
        <v>0</v>
      </c>
      <c r="BS123" s="175">
        <f>100*BR123/$AI123</f>
        <v>0</v>
      </c>
      <c r="BT123" s="173">
        <f>IF(BS123&gt;$AI$8,1,0)</f>
        <v>0</v>
      </c>
      <c r="BU123" s="175">
        <f>IF($R123=BR$17,BS123,0)</f>
        <v>0</v>
      </c>
      <c r="BV123" s="173">
        <v>0</v>
      </c>
      <c r="BW123" s="175">
        <f>100*BV123/$AI123</f>
        <v>0</v>
      </c>
      <c r="BX123" s="173">
        <f>IF(BW123&gt;$AI$8,1,0)</f>
        <v>0</v>
      </c>
      <c r="BY123" s="175">
        <f>IF($R123=BV$17,BW123,0)</f>
        <v>0</v>
      </c>
      <c r="BZ123" s="173">
        <v>0</v>
      </c>
      <c r="CA123" s="175">
        <f>100*BZ123/$AI123</f>
        <v>0</v>
      </c>
      <c r="CB123" s="173">
        <f>IF(CA123&gt;$AI$8,1,0)</f>
        <v>0</v>
      </c>
      <c r="CC123" s="175">
        <f>IF($R123=BZ$17,CA123,0)</f>
        <v>0</v>
      </c>
      <c r="CD123" s="173">
        <v>0</v>
      </c>
      <c r="CE123" s="175">
        <f>100*CD123/$AI123</f>
        <v>0</v>
      </c>
      <c r="CF123" s="173">
        <f>IF(CE123&gt;$AI$8,1,0)</f>
        <v>0</v>
      </c>
      <c r="CG123" s="175">
        <f>IF($R123=CD$17,CE123,0)</f>
        <v>0</v>
      </c>
      <c r="CH123" s="173">
        <v>0</v>
      </c>
      <c r="CI123" s="175">
        <f>100*CH123/$AI123</f>
        <v>0</v>
      </c>
      <c r="CJ123" s="173">
        <f>IF(CI123&gt;$AI$8,1,0)</f>
        <v>0</v>
      </c>
      <c r="CK123" s="175">
        <f>IF($R123=CH$17,CI123,0)</f>
        <v>0</v>
      </c>
      <c r="CL123" s="173">
        <v>922</v>
      </c>
      <c r="CM123" s="173">
        <v>0</v>
      </c>
      <c r="CN123" s="176"/>
    </row>
    <row r="124" ht="15.75" customHeight="1">
      <c r="A124" t="s" s="179">
        <v>3465</v>
      </c>
      <c r="B124" t="s" s="180">
        <v>84</v>
      </c>
      <c r="C124" t="s" s="180">
        <v>2084</v>
      </c>
      <c r="D124" t="s" s="181">
        <v>86</v>
      </c>
      <c r="E124" t="s" s="188">
        <v>79</v>
      </c>
      <c r="F124" t="s" s="146">
        <v>46</v>
      </c>
      <c r="G124" t="s" s="146">
        <v>98</v>
      </c>
      <c r="H124" t="s" s="146">
        <v>2085</v>
      </c>
      <c r="I124" t="s" s="146">
        <v>49</v>
      </c>
      <c r="J124" t="s" s="146">
        <v>56</v>
      </c>
      <c r="K124" t="s" s="183">
        <f>_xlfn.IFS(Q124=0,O124,T124=1,R124,U124=1,AA124,V124=1,AD124)</f>
        <v>27</v>
      </c>
      <c r="L124" s="189">
        <f>_xlfn.IFS(Q124=0,P124,T124=1,S124,U124=1,AB124,V124=1,AE124)</f>
        <v>32.6269492203119</v>
      </c>
      <c r="M124" t="s" s="146">
        <f>IF(O124="Lab","over","under")</f>
        <v>3307</v>
      </c>
      <c r="N124" s="138"/>
      <c r="O124" t="s" s="184">
        <v>27</v>
      </c>
      <c r="P124" s="147">
        <f>AM124</f>
        <v>32.6269492203119</v>
      </c>
      <c r="Q124" s="145">
        <f>T124+U124+V124</f>
        <v>0</v>
      </c>
      <c r="R124" t="s" s="185">
        <v>28</v>
      </c>
      <c r="S124" s="147">
        <f>AS124</f>
        <v>30.8616553378649</v>
      </c>
      <c r="T124" s="138"/>
      <c r="U124" s="138"/>
      <c r="V124" s="138"/>
      <c r="W124" s="138"/>
      <c r="X124" t="s" s="146">
        <f>IF($A124=Y124,"ok","bad")</f>
        <v>2430</v>
      </c>
      <c r="Y124" t="s" s="146">
        <v>3465</v>
      </c>
      <c r="Z124" t="s" s="146">
        <v>2084</v>
      </c>
      <c r="AA124" t="s" s="186">
        <v>2365</v>
      </c>
      <c r="AB124" s="141">
        <f>100*AC124</f>
        <v>19.8320672</v>
      </c>
      <c r="AC124" s="190">
        <v>0.198320672</v>
      </c>
      <c r="AD124" t="s" s="187">
        <v>29</v>
      </c>
      <c r="AE124" s="141">
        <v>9.510195899999999</v>
      </c>
      <c r="AF124" s="190">
        <v>0.095101959</v>
      </c>
      <c r="AG124" s="138"/>
      <c r="AH124" s="145">
        <v>78942</v>
      </c>
      <c r="AI124" s="145">
        <v>50020</v>
      </c>
      <c r="AJ124" s="145">
        <v>163</v>
      </c>
      <c r="AK124" s="145">
        <v>883</v>
      </c>
      <c r="AL124" s="145">
        <v>16320</v>
      </c>
      <c r="AM124" s="148">
        <f>100*AL124/$AI124</f>
        <v>32.6269492203119</v>
      </c>
      <c r="AN124" s="145">
        <f>IF(AM124&gt;$AI$8,1,0)</f>
        <v>0</v>
      </c>
      <c r="AO124" s="148">
        <f>IF($R124=AL$17,AM124,0)</f>
        <v>0</v>
      </c>
      <c r="AP124" s="145">
        <v>15437</v>
      </c>
      <c r="AQ124" s="148">
        <f>100*AP124/$AI124</f>
        <v>30.8616553378649</v>
      </c>
      <c r="AR124" s="145">
        <f>IF(AQ124&gt;$AI$8,1,0)</f>
        <v>0</v>
      </c>
      <c r="AS124" s="148">
        <f>IF($R124=AP$17,AQ124,0)</f>
        <v>30.8616553378649</v>
      </c>
      <c r="AT124" s="145">
        <v>4757</v>
      </c>
      <c r="AU124" s="148">
        <f>100*AT124/$AI124</f>
        <v>9.51019592163135</v>
      </c>
      <c r="AV124" s="145">
        <f>IF(AU124&gt;$AI$8,1,0)</f>
        <v>0</v>
      </c>
      <c r="AW124" s="148">
        <f>IF($R124=AT$17,AU124,0)</f>
        <v>0</v>
      </c>
      <c r="AX124" s="145">
        <v>9920</v>
      </c>
      <c r="AY124" s="148">
        <f>100*AX124/$AI124</f>
        <v>19.8320671731307</v>
      </c>
      <c r="AZ124" s="145">
        <f>IF(AY124&gt;$AI$8,1,0)</f>
        <v>0</v>
      </c>
      <c r="BA124" s="148">
        <f>IF($R124=AX$17,AY124,0)</f>
        <v>0</v>
      </c>
      <c r="BB124" s="145">
        <v>3028</v>
      </c>
      <c r="BC124" s="148">
        <f>100*BB124/$AI124</f>
        <v>6.05357856857257</v>
      </c>
      <c r="BD124" s="145">
        <f>IF(BC124&gt;$AI$8,1,0)</f>
        <v>0</v>
      </c>
      <c r="BE124" s="148">
        <f>IF($R124=BB$17,BC124,0)</f>
        <v>0</v>
      </c>
      <c r="BF124" s="145">
        <v>0</v>
      </c>
      <c r="BG124" s="148">
        <f>100*BF124/$AI124</f>
        <v>0</v>
      </c>
      <c r="BH124" s="145">
        <f>IF(BG124&gt;$AI$8,1,0)</f>
        <v>0</v>
      </c>
      <c r="BI124" s="148">
        <f>IF($R124=BF$17,BG124,0)</f>
        <v>0</v>
      </c>
      <c r="BJ124" s="145">
        <v>0</v>
      </c>
      <c r="BK124" s="148">
        <f>100*BJ124/$AI124</f>
        <v>0</v>
      </c>
      <c r="BL124" s="145">
        <f>IF(BK124&gt;$AI$8,1,0)</f>
        <v>0</v>
      </c>
      <c r="BM124" s="148">
        <f>IF($R124=BJ$17,BK124,0)</f>
        <v>0</v>
      </c>
      <c r="BN124" s="145">
        <v>0</v>
      </c>
      <c r="BO124" s="148">
        <f>100*BN124/$AI124</f>
        <v>0</v>
      </c>
      <c r="BP124" s="145">
        <f>IF(BO124&gt;$AI$8,1,0)</f>
        <v>0</v>
      </c>
      <c r="BQ124" s="148">
        <f>IF($R124=BN$17,BO124,0)</f>
        <v>0</v>
      </c>
      <c r="BR124" s="145">
        <v>0</v>
      </c>
      <c r="BS124" s="148">
        <f>100*BR124/$AI124</f>
        <v>0</v>
      </c>
      <c r="BT124" s="145">
        <f>IF(BS124&gt;$AI$8,1,0)</f>
        <v>0</v>
      </c>
      <c r="BU124" s="148">
        <f>IF($R124=BR$17,BS124,0)</f>
        <v>0</v>
      </c>
      <c r="BV124" s="145">
        <v>0</v>
      </c>
      <c r="BW124" s="148">
        <f>100*BV124/$AI124</f>
        <v>0</v>
      </c>
      <c r="BX124" s="145">
        <f>IF(BW124&gt;$AI$8,1,0)</f>
        <v>0</v>
      </c>
      <c r="BY124" s="148">
        <f>IF($R124=BV$17,BW124,0)</f>
        <v>0</v>
      </c>
      <c r="BZ124" s="145">
        <v>0</v>
      </c>
      <c r="CA124" s="148">
        <f>100*BZ124/$AI124</f>
        <v>0</v>
      </c>
      <c r="CB124" s="145">
        <f>IF(CA124&gt;$AI$8,1,0)</f>
        <v>0</v>
      </c>
      <c r="CC124" s="148">
        <f>IF($R124=BZ$17,CA124,0)</f>
        <v>0</v>
      </c>
      <c r="CD124" s="145">
        <v>0</v>
      </c>
      <c r="CE124" s="148">
        <f>100*CD124/$AI124</f>
        <v>0</v>
      </c>
      <c r="CF124" s="145">
        <f>IF(CE124&gt;$AI$8,1,0)</f>
        <v>0</v>
      </c>
      <c r="CG124" s="148">
        <f>IF($R124=CD$17,CE124,0)</f>
        <v>0</v>
      </c>
      <c r="CH124" s="145">
        <v>0</v>
      </c>
      <c r="CI124" s="148">
        <f>100*CH124/$AI124</f>
        <v>0</v>
      </c>
      <c r="CJ124" s="145">
        <f>IF(CI124&gt;$AI$8,1,0)</f>
        <v>0</v>
      </c>
      <c r="CK124" s="148">
        <f>IF($R124=CH$17,CI124,0)</f>
        <v>0</v>
      </c>
      <c r="CL124" s="145">
        <v>0</v>
      </c>
      <c r="CM124" s="145">
        <v>0</v>
      </c>
      <c r="CN124" s="149"/>
    </row>
    <row r="125" ht="15.75" customHeight="1">
      <c r="A125" t="s" s="179">
        <v>3389</v>
      </c>
      <c r="B125" t="s" s="180">
        <v>183</v>
      </c>
      <c r="C125" t="s" s="180">
        <v>587</v>
      </c>
      <c r="D125" t="s" s="181">
        <v>186</v>
      </c>
      <c r="E125" t="s" s="182">
        <v>79</v>
      </c>
      <c r="F125" t="s" s="130">
        <v>46</v>
      </c>
      <c r="G125" t="s" s="130">
        <v>1003</v>
      </c>
      <c r="H125" t="s" s="130">
        <v>1805</v>
      </c>
      <c r="I125" t="s" s="130">
        <v>49</v>
      </c>
      <c r="J125" t="s" s="130">
        <v>56</v>
      </c>
      <c r="K125" t="s" s="183">
        <f>_xlfn.IFS(Q125=0,O125,T125=1,R125,U125=1,AA125,V125=1,AD125)</f>
        <v>27</v>
      </c>
      <c r="L125" s="189">
        <f>_xlfn.IFS(Q125=0,P125,T125=1,S125,U125=1,AB125,V125=1,AE125)</f>
        <v>32.621760765138</v>
      </c>
      <c r="M125" t="s" s="130">
        <f>IF(O125="Lab","over","under")</f>
        <v>3307</v>
      </c>
      <c r="N125" s="169"/>
      <c r="O125" t="s" s="184">
        <v>27</v>
      </c>
      <c r="P125" s="131">
        <f>AM125</f>
        <v>32.621760765138</v>
      </c>
      <c r="Q125" s="173">
        <f>T125+U125+V125</f>
        <v>0</v>
      </c>
      <c r="R125" t="s" s="185">
        <v>28</v>
      </c>
      <c r="S125" s="131">
        <f>AS125</f>
        <v>23.380651832066</v>
      </c>
      <c r="T125" s="169"/>
      <c r="U125" s="169"/>
      <c r="V125" s="169"/>
      <c r="W125" s="169"/>
      <c r="X125" t="s" s="130">
        <f>IF($A125=Y125,"ok","bad")</f>
        <v>2430</v>
      </c>
      <c r="Y125" t="s" s="130">
        <v>3389</v>
      </c>
      <c r="Z125" t="s" s="130">
        <v>587</v>
      </c>
      <c r="AA125" t="s" s="186">
        <v>2365</v>
      </c>
      <c r="AB125" s="125">
        <f>100*AC125</f>
        <v>18.9690455</v>
      </c>
      <c r="AC125" s="191">
        <v>0.189690455</v>
      </c>
      <c r="AD125" t="s" s="187">
        <v>31</v>
      </c>
      <c r="AE125" s="125">
        <v>12.1749995</v>
      </c>
      <c r="AF125" s="191">
        <v>0.121749995</v>
      </c>
      <c r="AG125" s="169"/>
      <c r="AH125" s="173">
        <v>73046</v>
      </c>
      <c r="AI125" s="173">
        <v>46423</v>
      </c>
      <c r="AJ125" s="173">
        <v>215</v>
      </c>
      <c r="AK125" s="173">
        <v>4290</v>
      </c>
      <c r="AL125" s="173">
        <v>15144</v>
      </c>
      <c r="AM125" s="175">
        <f>100*AL125/$AI125</f>
        <v>32.621760765138</v>
      </c>
      <c r="AN125" s="173">
        <f>IF(AM125&gt;$AI$8,1,0)</f>
        <v>0</v>
      </c>
      <c r="AO125" s="175">
        <f>IF($R125=AL$17,AM125,0)</f>
        <v>0</v>
      </c>
      <c r="AP125" s="173">
        <v>10854</v>
      </c>
      <c r="AQ125" s="175">
        <f>100*AP125/$AI125</f>
        <v>23.380651832066</v>
      </c>
      <c r="AR125" s="173">
        <f>IF(AQ125&gt;$AI$8,1,0)</f>
        <v>0</v>
      </c>
      <c r="AS125" s="175">
        <f>IF($R125=AP$17,AQ125,0)</f>
        <v>23.380651832066</v>
      </c>
      <c r="AT125" s="173">
        <v>5407</v>
      </c>
      <c r="AU125" s="175">
        <f>100*AT125/$AI125</f>
        <v>11.6472438231049</v>
      </c>
      <c r="AV125" s="173">
        <f>IF(AU125&gt;$AI$8,1,0)</f>
        <v>0</v>
      </c>
      <c r="AW125" s="175">
        <f>IF($R125=AT$17,AU125,0)</f>
        <v>0</v>
      </c>
      <c r="AX125" s="173">
        <v>8806</v>
      </c>
      <c r="AY125" s="175">
        <f>100*AX125/$AI125</f>
        <v>18.9690455162312</v>
      </c>
      <c r="AZ125" s="173">
        <f>IF(AY125&gt;$AI$8,1,0)</f>
        <v>0</v>
      </c>
      <c r="BA125" s="175">
        <f>IF($R125=AX$17,AY125,0)</f>
        <v>0</v>
      </c>
      <c r="BB125" s="173">
        <v>5652</v>
      </c>
      <c r="BC125" s="175">
        <f>100*BB125/$AI125</f>
        <v>12.1749994614738</v>
      </c>
      <c r="BD125" s="173">
        <f>IF(BC125&gt;$AI$8,1,0)</f>
        <v>0</v>
      </c>
      <c r="BE125" s="175">
        <f>IF($R125=BB$17,BC125,0)</f>
        <v>0</v>
      </c>
      <c r="BF125" s="173">
        <v>0</v>
      </c>
      <c r="BG125" s="175">
        <f>100*BF125/$AI125</f>
        <v>0</v>
      </c>
      <c r="BH125" s="173">
        <f>IF(BG125&gt;$AI$8,1,0)</f>
        <v>0</v>
      </c>
      <c r="BI125" s="175">
        <f>IF($R125=BF$17,BG125,0)</f>
        <v>0</v>
      </c>
      <c r="BJ125" s="173">
        <v>0</v>
      </c>
      <c r="BK125" s="175">
        <f>100*BJ125/$AI125</f>
        <v>0</v>
      </c>
      <c r="BL125" s="173">
        <f>IF(BK125&gt;$AI$8,1,0)</f>
        <v>0</v>
      </c>
      <c r="BM125" s="175">
        <f>IF($R125=BJ$17,BK125,0)</f>
        <v>0</v>
      </c>
      <c r="BN125" s="173">
        <v>0</v>
      </c>
      <c r="BO125" s="175">
        <f>100*BN125/$AI125</f>
        <v>0</v>
      </c>
      <c r="BP125" s="173">
        <f>IF(BO125&gt;$AI$8,1,0)</f>
        <v>0</v>
      </c>
      <c r="BQ125" s="175">
        <f>IF($R125=BN$17,BO125,0)</f>
        <v>0</v>
      </c>
      <c r="BR125" s="173">
        <v>0</v>
      </c>
      <c r="BS125" s="175">
        <f>100*BR125/$AI125</f>
        <v>0</v>
      </c>
      <c r="BT125" s="173">
        <f>IF(BS125&gt;$AI$8,1,0)</f>
        <v>0</v>
      </c>
      <c r="BU125" s="175">
        <f>IF($R125=BR$17,BS125,0)</f>
        <v>0</v>
      </c>
      <c r="BV125" s="173">
        <v>0</v>
      </c>
      <c r="BW125" s="175">
        <f>100*BV125/$AI125</f>
        <v>0</v>
      </c>
      <c r="BX125" s="173">
        <f>IF(BW125&gt;$AI$8,1,0)</f>
        <v>0</v>
      </c>
      <c r="BY125" s="175">
        <f>IF($R125=BV$17,BW125,0)</f>
        <v>0</v>
      </c>
      <c r="BZ125" s="173">
        <v>0</v>
      </c>
      <c r="CA125" s="175">
        <f>100*BZ125/$AI125</f>
        <v>0</v>
      </c>
      <c r="CB125" s="173">
        <f>IF(CA125&gt;$AI$8,1,0)</f>
        <v>0</v>
      </c>
      <c r="CC125" s="175">
        <f>IF($R125=BZ$17,CA125,0)</f>
        <v>0</v>
      </c>
      <c r="CD125" s="173">
        <v>0</v>
      </c>
      <c r="CE125" s="175">
        <f>100*CD125/$AI125</f>
        <v>0</v>
      </c>
      <c r="CF125" s="173">
        <f>IF(CE125&gt;$AI$8,1,0)</f>
        <v>0</v>
      </c>
      <c r="CG125" s="175">
        <f>IF($R125=CD$17,CE125,0)</f>
        <v>0</v>
      </c>
      <c r="CH125" s="173">
        <v>0</v>
      </c>
      <c r="CI125" s="175">
        <f>100*CH125/$AI125</f>
        <v>0</v>
      </c>
      <c r="CJ125" s="173">
        <f>IF(CI125&gt;$AI$8,1,0)</f>
        <v>0</v>
      </c>
      <c r="CK125" s="175">
        <f>IF($R125=CH$17,CI125,0)</f>
        <v>0</v>
      </c>
      <c r="CL125" s="173">
        <v>634</v>
      </c>
      <c r="CM125" s="173">
        <v>0</v>
      </c>
      <c r="CN125" s="176"/>
    </row>
    <row r="126" ht="15.75" customHeight="1">
      <c r="A126" t="s" s="179">
        <v>3653</v>
      </c>
      <c r="B126" t="s" s="180">
        <v>160</v>
      </c>
      <c r="C126" t="s" s="180">
        <v>1166</v>
      </c>
      <c r="D126" t="s" s="181">
        <v>162</v>
      </c>
      <c r="E126" t="s" s="188">
        <v>79</v>
      </c>
      <c r="F126" t="s" s="146">
        <v>80</v>
      </c>
      <c r="G126" t="s" s="146">
        <v>1167</v>
      </c>
      <c r="H126" t="s" s="146">
        <v>1168</v>
      </c>
      <c r="I126" t="s" s="146">
        <v>64</v>
      </c>
      <c r="J126" t="s" s="146">
        <v>56</v>
      </c>
      <c r="K126" t="s" s="183">
        <f>_xlfn.IFS(Q126=0,O126,T126=1,R126,U126=1,AA126,V126=1,AD126)</f>
        <v>27</v>
      </c>
      <c r="L126" s="189">
        <f>_xlfn.IFS(Q126=0,P126,T126=1,S126,U126=1,AB126,V126=1,AE126)</f>
        <v>32.5296838694549</v>
      </c>
      <c r="M126" t="s" s="146">
        <f>IF(O126="Lab","over","under")</f>
        <v>3307</v>
      </c>
      <c r="N126" s="138"/>
      <c r="O126" t="s" s="184">
        <v>27</v>
      </c>
      <c r="P126" s="147">
        <f>AM126</f>
        <v>32.5296838694549</v>
      </c>
      <c r="Q126" s="145">
        <f>T126+U126+V126</f>
        <v>0</v>
      </c>
      <c r="R126" t="s" s="185">
        <v>2365</v>
      </c>
      <c r="S126" s="147">
        <f>BA126</f>
        <v>28.3877981710047</v>
      </c>
      <c r="T126" s="138"/>
      <c r="U126" s="138"/>
      <c r="V126" s="138"/>
      <c r="W126" s="138"/>
      <c r="X126" t="s" s="146">
        <f>IF($A126=Y126,"ok","bad")</f>
        <v>2430</v>
      </c>
      <c r="Y126" t="s" s="146">
        <v>3653</v>
      </c>
      <c r="Z126" t="s" s="146">
        <v>1166</v>
      </c>
      <c r="AA126" t="s" s="186">
        <v>28</v>
      </c>
      <c r="AB126" s="141">
        <f>100*AC126</f>
        <v>27.582017</v>
      </c>
      <c r="AC126" s="190">
        <v>0.27582017</v>
      </c>
      <c r="AD126" t="s" s="187">
        <v>31</v>
      </c>
      <c r="AE126" s="141">
        <v>5.585044</v>
      </c>
      <c r="AF126" s="190">
        <v>0.05585044</v>
      </c>
      <c r="AG126" s="138"/>
      <c r="AH126" s="145">
        <v>75438</v>
      </c>
      <c r="AI126" s="145">
        <v>46911</v>
      </c>
      <c r="AJ126" s="145">
        <v>125</v>
      </c>
      <c r="AK126" s="145">
        <v>1943</v>
      </c>
      <c r="AL126" s="145">
        <v>15260</v>
      </c>
      <c r="AM126" s="148">
        <f>100*AL126/$AI126</f>
        <v>32.5296838694549</v>
      </c>
      <c r="AN126" s="145">
        <f>IF(AM126&gt;$AI$8,1,0)</f>
        <v>0</v>
      </c>
      <c r="AO126" s="148">
        <f>IF($R126=AL$17,AM126,0)</f>
        <v>0</v>
      </c>
      <c r="AP126" s="145">
        <v>12939</v>
      </c>
      <c r="AQ126" s="148">
        <f>100*AP126/$AI126</f>
        <v>27.5820170109356</v>
      </c>
      <c r="AR126" s="145">
        <f>IF(AQ126&gt;$AI$8,1,0)</f>
        <v>0</v>
      </c>
      <c r="AS126" s="148">
        <f>IF($R126=AP$17,AQ126,0)</f>
        <v>0</v>
      </c>
      <c r="AT126" s="145">
        <v>2381</v>
      </c>
      <c r="AU126" s="148">
        <f>100*AT126/$AI126</f>
        <v>5.07556862995886</v>
      </c>
      <c r="AV126" s="145">
        <f>IF(AU126&gt;$AI$8,1,0)</f>
        <v>0</v>
      </c>
      <c r="AW126" s="148">
        <f>IF($R126=AT$17,AU126,0)</f>
        <v>0</v>
      </c>
      <c r="AX126" s="145">
        <v>13317</v>
      </c>
      <c r="AY126" s="148">
        <f>100*AX126/$AI126</f>
        <v>28.3877981710047</v>
      </c>
      <c r="AZ126" s="145">
        <f>IF(AY126&gt;$AI$8,1,0)</f>
        <v>0</v>
      </c>
      <c r="BA126" s="148">
        <f>IF($R126=AX$17,AY126,0)</f>
        <v>28.3877981710047</v>
      </c>
      <c r="BB126" s="145">
        <v>2620</v>
      </c>
      <c r="BC126" s="148">
        <f>100*BB126/$AI126</f>
        <v>5.58504401952634</v>
      </c>
      <c r="BD126" s="145">
        <f>IF(BC126&gt;$AI$8,1,0)</f>
        <v>0</v>
      </c>
      <c r="BE126" s="148">
        <f>IF($R126=BB$17,BC126,0)</f>
        <v>0</v>
      </c>
      <c r="BF126" s="145">
        <v>0</v>
      </c>
      <c r="BG126" s="148">
        <f>100*BF126/$AI126</f>
        <v>0</v>
      </c>
      <c r="BH126" s="145">
        <f>IF(BG126&gt;$AI$8,1,0)</f>
        <v>0</v>
      </c>
      <c r="BI126" s="148">
        <f>IF($R126=BF$17,BG126,0)</f>
        <v>0</v>
      </c>
      <c r="BJ126" s="145">
        <v>0</v>
      </c>
      <c r="BK126" s="148">
        <f>100*BJ126/$AI126</f>
        <v>0</v>
      </c>
      <c r="BL126" s="145">
        <f>IF(BK126&gt;$AI$8,1,0)</f>
        <v>0</v>
      </c>
      <c r="BM126" s="148">
        <f>IF($R126=BJ$17,BK126,0)</f>
        <v>0</v>
      </c>
      <c r="BN126" s="145">
        <v>0</v>
      </c>
      <c r="BO126" s="148">
        <f>100*BN126/$AI126</f>
        <v>0</v>
      </c>
      <c r="BP126" s="145">
        <f>IF(BO126&gt;$AI$8,1,0)</f>
        <v>0</v>
      </c>
      <c r="BQ126" s="148">
        <f>IF($R126=BN$17,BO126,0)</f>
        <v>0</v>
      </c>
      <c r="BR126" s="145">
        <v>0</v>
      </c>
      <c r="BS126" s="148">
        <f>100*BR126/$AI126</f>
        <v>0</v>
      </c>
      <c r="BT126" s="145">
        <f>IF(BS126&gt;$AI$8,1,0)</f>
        <v>0</v>
      </c>
      <c r="BU126" s="148">
        <f>IF($R126=BR$17,BS126,0)</f>
        <v>0</v>
      </c>
      <c r="BV126" s="145">
        <v>0</v>
      </c>
      <c r="BW126" s="148">
        <f>100*BV126/$AI126</f>
        <v>0</v>
      </c>
      <c r="BX126" s="145">
        <f>IF(BW126&gt;$AI$8,1,0)</f>
        <v>0</v>
      </c>
      <c r="BY126" s="148">
        <f>IF($R126=BV$17,BW126,0)</f>
        <v>0</v>
      </c>
      <c r="BZ126" s="145">
        <v>0</v>
      </c>
      <c r="CA126" s="148">
        <f>100*BZ126/$AI126</f>
        <v>0</v>
      </c>
      <c r="CB126" s="145">
        <f>IF(CA126&gt;$AI$8,1,0)</f>
        <v>0</v>
      </c>
      <c r="CC126" s="148">
        <f>IF($R126=BZ$17,CA126,0)</f>
        <v>0</v>
      </c>
      <c r="CD126" s="145">
        <v>0</v>
      </c>
      <c r="CE126" s="148">
        <f>100*CD126/$AI126</f>
        <v>0</v>
      </c>
      <c r="CF126" s="145">
        <f>IF(CE126&gt;$AI$8,1,0)</f>
        <v>0</v>
      </c>
      <c r="CG126" s="148">
        <f>IF($R126=CD$17,CE126,0)</f>
        <v>0</v>
      </c>
      <c r="CH126" s="145">
        <v>0</v>
      </c>
      <c r="CI126" s="148">
        <f>100*CH126/$AI126</f>
        <v>0</v>
      </c>
      <c r="CJ126" s="145">
        <f>IF(CI126&gt;$AI$8,1,0)</f>
        <v>0</v>
      </c>
      <c r="CK126" s="148">
        <f>IF($R126=CH$17,CI126,0)</f>
        <v>0</v>
      </c>
      <c r="CL126" s="145">
        <v>0</v>
      </c>
      <c r="CM126" s="145">
        <v>0</v>
      </c>
      <c r="CN126" s="149"/>
    </row>
    <row r="127" ht="19.95" customHeight="1">
      <c r="A127" t="s" s="179">
        <v>3624</v>
      </c>
      <c r="B127" t="s" s="180">
        <v>84</v>
      </c>
      <c r="C127" t="s" s="180">
        <v>2317</v>
      </c>
      <c r="D127" t="s" s="181">
        <v>86</v>
      </c>
      <c r="E127" t="s" s="182">
        <v>79</v>
      </c>
      <c r="F127" t="s" s="130">
        <v>46</v>
      </c>
      <c r="G127" t="s" s="130">
        <v>98</v>
      </c>
      <c r="H127" t="s" s="130">
        <v>2318</v>
      </c>
      <c r="I127" t="s" s="130">
        <v>49</v>
      </c>
      <c r="J127" t="s" s="130">
        <v>56</v>
      </c>
      <c r="K127" t="s" s="183">
        <f>_xlfn.IFS(Q127=0,O127,T127=1,R127,U127=1,AA127,V127=1,AD127)</f>
        <v>27</v>
      </c>
      <c r="L127" s="189">
        <f>_xlfn.IFS(Q127=0,P127,T127=1,S127,U127=1,AB127,V127=1,AE127)</f>
        <v>32.0851233447008</v>
      </c>
      <c r="M127" t="s" s="130">
        <f>IF(O127="Lab","over","under")</f>
        <v>3307</v>
      </c>
      <c r="N127" s="169"/>
      <c r="O127" t="s" s="184">
        <v>27</v>
      </c>
      <c r="P127" s="131">
        <f>AM127</f>
        <v>32.0851233447008</v>
      </c>
      <c r="Q127" s="173">
        <f>T127+U127+V127</f>
        <v>0</v>
      </c>
      <c r="R127" t="s" s="185">
        <v>28</v>
      </c>
      <c r="S127" s="131">
        <f>AS127</f>
        <v>30.2869923380132</v>
      </c>
      <c r="T127" s="169"/>
      <c r="U127" s="169"/>
      <c r="V127" s="169"/>
      <c r="W127" s="169"/>
      <c r="X127" t="s" s="130">
        <f>IF($A127=Y127,"ok","bad")</f>
        <v>2430</v>
      </c>
      <c r="Y127" t="s" s="130">
        <v>3624</v>
      </c>
      <c r="Z127" t="s" s="130">
        <v>2317</v>
      </c>
      <c r="AA127" t="s" s="186">
        <v>2365</v>
      </c>
      <c r="AB127" s="125">
        <f>100*AC127</f>
        <v>21.4402764</v>
      </c>
      <c r="AC127" s="191">
        <v>0.214402764</v>
      </c>
      <c r="AD127" t="s" s="187">
        <v>29</v>
      </c>
      <c r="AE127" s="125">
        <v>6.2203818</v>
      </c>
      <c r="AF127" s="191">
        <v>0.062203818</v>
      </c>
      <c r="AG127" s="169"/>
      <c r="AH127" s="173">
        <v>77329</v>
      </c>
      <c r="AI127" s="173">
        <v>45158</v>
      </c>
      <c r="AJ127" s="173">
        <v>137</v>
      </c>
      <c r="AK127" s="173">
        <v>812</v>
      </c>
      <c r="AL127" s="173">
        <v>14489</v>
      </c>
      <c r="AM127" s="175">
        <f>100*AL127/$AI127</f>
        <v>32.0851233447008</v>
      </c>
      <c r="AN127" s="173">
        <f>IF(AM127&gt;$AI$8,1,0)</f>
        <v>0</v>
      </c>
      <c r="AO127" s="175">
        <f>IF($R127=AL$17,AM127,0)</f>
        <v>0</v>
      </c>
      <c r="AP127" s="173">
        <v>13677</v>
      </c>
      <c r="AQ127" s="175">
        <f>100*AP127/$AI127</f>
        <v>30.2869923380132</v>
      </c>
      <c r="AR127" s="173">
        <f>IF(AQ127&gt;$AI$8,1,0)</f>
        <v>0</v>
      </c>
      <c r="AS127" s="175">
        <f>IF($R127=AP$17,AQ127,0)</f>
        <v>30.2869923380132</v>
      </c>
      <c r="AT127" s="173">
        <v>2809</v>
      </c>
      <c r="AU127" s="175">
        <f>100*AT127/$AI127</f>
        <v>6.22038177067186</v>
      </c>
      <c r="AV127" s="173">
        <f>IF(AU127&gt;$AI$8,1,0)</f>
        <v>0</v>
      </c>
      <c r="AW127" s="175">
        <f>IF($R127=AT$17,AU127,0)</f>
        <v>0</v>
      </c>
      <c r="AX127" s="173">
        <v>9682</v>
      </c>
      <c r="AY127" s="175">
        <f>100*AX127/$AI127</f>
        <v>21.4402763629922</v>
      </c>
      <c r="AZ127" s="173">
        <f>IF(AY127&gt;$AI$8,1,0)</f>
        <v>0</v>
      </c>
      <c r="BA127" s="175">
        <f>IF($R127=AX$17,AY127,0)</f>
        <v>0</v>
      </c>
      <c r="BB127" s="173">
        <v>2443</v>
      </c>
      <c r="BC127" s="175">
        <f>100*BB127/$AI127</f>
        <v>5.40989414943089</v>
      </c>
      <c r="BD127" s="173">
        <f>IF(BC127&gt;$AI$8,1,0)</f>
        <v>0</v>
      </c>
      <c r="BE127" s="175">
        <f>IF($R127=BB$17,BC127,0)</f>
        <v>0</v>
      </c>
      <c r="BF127" s="173">
        <v>0</v>
      </c>
      <c r="BG127" s="175">
        <f>100*BF127/$AI127</f>
        <v>0</v>
      </c>
      <c r="BH127" s="173">
        <f>IF(BG127&gt;$AI$8,1,0)</f>
        <v>0</v>
      </c>
      <c r="BI127" s="175">
        <f>IF($R127=BF$17,BG127,0)</f>
        <v>0</v>
      </c>
      <c r="BJ127" s="173">
        <v>0</v>
      </c>
      <c r="BK127" s="175">
        <f>100*BJ127/$AI127</f>
        <v>0</v>
      </c>
      <c r="BL127" s="173">
        <f>IF(BK127&gt;$AI$8,1,0)</f>
        <v>0</v>
      </c>
      <c r="BM127" s="175">
        <f>IF($R127=BJ$17,BK127,0)</f>
        <v>0</v>
      </c>
      <c r="BN127" s="173">
        <v>0</v>
      </c>
      <c r="BO127" s="175">
        <f>100*BN127/$AI127</f>
        <v>0</v>
      </c>
      <c r="BP127" s="173">
        <f>IF(BO127&gt;$AI$8,1,0)</f>
        <v>0</v>
      </c>
      <c r="BQ127" s="175">
        <f>IF($R127=BN$17,BO127,0)</f>
        <v>0</v>
      </c>
      <c r="BR127" s="173">
        <v>0</v>
      </c>
      <c r="BS127" s="175">
        <f>100*BR127/$AI127</f>
        <v>0</v>
      </c>
      <c r="BT127" s="173">
        <f>IF(BS127&gt;$AI$8,1,0)</f>
        <v>0</v>
      </c>
      <c r="BU127" s="175">
        <f>IF($R127=BR$17,BS127,0)</f>
        <v>0</v>
      </c>
      <c r="BV127" s="173">
        <v>0</v>
      </c>
      <c r="BW127" s="175">
        <f>100*BV127/$AI127</f>
        <v>0</v>
      </c>
      <c r="BX127" s="173">
        <f>IF(BW127&gt;$AI$8,1,0)</f>
        <v>0</v>
      </c>
      <c r="BY127" s="175">
        <f>IF($R127=BV$17,BW127,0)</f>
        <v>0</v>
      </c>
      <c r="BZ127" s="173">
        <v>0</v>
      </c>
      <c r="CA127" s="175">
        <f>100*BZ127/$AI127</f>
        <v>0</v>
      </c>
      <c r="CB127" s="173">
        <f>IF(CA127&gt;$AI$8,1,0)</f>
        <v>0</v>
      </c>
      <c r="CC127" s="175">
        <f>IF($R127=BZ$17,CA127,0)</f>
        <v>0</v>
      </c>
      <c r="CD127" s="173">
        <v>0</v>
      </c>
      <c r="CE127" s="175">
        <f>100*CD127/$AI127</f>
        <v>0</v>
      </c>
      <c r="CF127" s="173">
        <f>IF(CE127&gt;$AI$8,1,0)</f>
        <v>0</v>
      </c>
      <c r="CG127" s="175">
        <f>IF($R127=CD$17,CE127,0)</f>
        <v>0</v>
      </c>
      <c r="CH127" s="173">
        <v>0</v>
      </c>
      <c r="CI127" s="175">
        <f>100*CH127/$AI127</f>
        <v>0</v>
      </c>
      <c r="CJ127" s="173">
        <f>IF(CI127&gt;$AI$8,1,0)</f>
        <v>0</v>
      </c>
      <c r="CK127" s="175">
        <f>IF($R127=CH$17,CI127,0)</f>
        <v>0</v>
      </c>
      <c r="CL127" s="173">
        <v>493</v>
      </c>
      <c r="CM127" s="173">
        <v>0</v>
      </c>
      <c r="CN127" s="176"/>
    </row>
    <row r="128" ht="15.75" customHeight="1">
      <c r="A128" t="s" s="179">
        <v>3499</v>
      </c>
      <c r="B128" t="s" s="180">
        <v>75</v>
      </c>
      <c r="C128" t="s" s="180">
        <v>950</v>
      </c>
      <c r="D128" t="s" s="181">
        <v>78</v>
      </c>
      <c r="E128" t="s" s="188">
        <v>79</v>
      </c>
      <c r="F128" t="s" s="146">
        <v>46</v>
      </c>
      <c r="G128" t="s" s="146">
        <v>789</v>
      </c>
      <c r="H128" t="s" s="146">
        <v>951</v>
      </c>
      <c r="I128" t="s" s="146">
        <v>64</v>
      </c>
      <c r="J128" t="s" s="146">
        <v>56</v>
      </c>
      <c r="K128" t="s" s="183">
        <f>_xlfn.IFS(Q128=0,O128,T128=1,R128,U128=1,AA128,V128=1,AD128)</f>
        <v>27</v>
      </c>
      <c r="L128" s="189">
        <f>_xlfn.IFS(Q128=0,P128,T128=1,S128,U128=1,AB128,V128=1,AE128)</f>
        <v>31.7980855904194</v>
      </c>
      <c r="M128" t="s" s="146">
        <f>IF(O128="Lab","over","under")</f>
        <v>3307</v>
      </c>
      <c r="N128" s="138"/>
      <c r="O128" t="s" s="184">
        <v>27</v>
      </c>
      <c r="P128" s="147">
        <f>AM128</f>
        <v>31.7980855904194</v>
      </c>
      <c r="Q128" s="145">
        <f>T128+U128+V128</f>
        <v>0</v>
      </c>
      <c r="R128" t="s" s="185">
        <v>28</v>
      </c>
      <c r="S128" s="147">
        <f>AS128</f>
        <v>28.6453191398034</v>
      </c>
      <c r="T128" s="138"/>
      <c r="U128" s="138"/>
      <c r="V128" s="138"/>
      <c r="W128" s="138"/>
      <c r="X128" t="s" s="146">
        <f>IF($A128=Y128,"ok","bad")</f>
        <v>2430</v>
      </c>
      <c r="Y128" t="s" s="146">
        <v>3499</v>
      </c>
      <c r="Z128" t="s" s="146">
        <v>950</v>
      </c>
      <c r="AA128" t="s" s="186">
        <v>2365</v>
      </c>
      <c r="AB128" s="141">
        <f>100*AC128</f>
        <v>21.2130317</v>
      </c>
      <c r="AC128" s="190">
        <v>0.212130317</v>
      </c>
      <c r="AD128" t="s" s="187">
        <v>31</v>
      </c>
      <c r="AE128" s="141">
        <v>9.052667700000001</v>
      </c>
      <c r="AF128" s="190">
        <v>0.090526677</v>
      </c>
      <c r="AG128" s="138"/>
      <c r="AH128" s="145">
        <v>74301</v>
      </c>
      <c r="AI128" s="145">
        <v>46594</v>
      </c>
      <c r="AJ128" s="145">
        <v>172</v>
      </c>
      <c r="AK128" s="145">
        <v>1469</v>
      </c>
      <c r="AL128" s="145">
        <v>14816</v>
      </c>
      <c r="AM128" s="148">
        <f>100*AL128/$AI128</f>
        <v>31.7980855904194</v>
      </c>
      <c r="AN128" s="145">
        <f>IF(AM128&gt;$AI$8,1,0)</f>
        <v>0</v>
      </c>
      <c r="AO128" s="148">
        <f>IF($R128=AL$17,AM128,0)</f>
        <v>0</v>
      </c>
      <c r="AP128" s="145">
        <v>13347</v>
      </c>
      <c r="AQ128" s="148">
        <f>100*AP128/$AI128</f>
        <v>28.6453191398034</v>
      </c>
      <c r="AR128" s="145">
        <f>IF(AQ128&gt;$AI$8,1,0)</f>
        <v>0</v>
      </c>
      <c r="AS128" s="148">
        <f>IF($R128=AP$17,AQ128,0)</f>
        <v>28.6453191398034</v>
      </c>
      <c r="AT128" s="145">
        <v>4158</v>
      </c>
      <c r="AU128" s="148">
        <f>100*AT128/$AI128</f>
        <v>8.923895780572609</v>
      </c>
      <c r="AV128" s="145">
        <f>IF(AU128&gt;$AI$8,1,0)</f>
        <v>0</v>
      </c>
      <c r="AW128" s="148">
        <f>IF($R128=AT$17,AU128,0)</f>
        <v>0</v>
      </c>
      <c r="AX128" s="145">
        <v>9884</v>
      </c>
      <c r="AY128" s="148">
        <f>100*AX128/$AI128</f>
        <v>21.2130317208224</v>
      </c>
      <c r="AZ128" s="145">
        <f>IF(AY128&gt;$AI$8,1,0)</f>
        <v>0</v>
      </c>
      <c r="BA128" s="148">
        <f>IF($R128=AX$17,AY128,0)</f>
        <v>0</v>
      </c>
      <c r="BB128" s="145">
        <v>4218</v>
      </c>
      <c r="BC128" s="148">
        <f>100*BB128/$AI128</f>
        <v>9.05266772545821</v>
      </c>
      <c r="BD128" s="145">
        <f>IF(BC128&gt;$AI$8,1,0)</f>
        <v>0</v>
      </c>
      <c r="BE128" s="148">
        <f>IF($R128=BB$17,BC128,0)</f>
        <v>0</v>
      </c>
      <c r="BF128" s="145">
        <v>0</v>
      </c>
      <c r="BG128" s="148">
        <f>100*BF128/$AI128</f>
        <v>0</v>
      </c>
      <c r="BH128" s="145">
        <f>IF(BG128&gt;$AI$8,1,0)</f>
        <v>0</v>
      </c>
      <c r="BI128" s="148">
        <f>IF($R128=BF$17,BG128,0)</f>
        <v>0</v>
      </c>
      <c r="BJ128" s="145">
        <v>0</v>
      </c>
      <c r="BK128" s="148">
        <f>100*BJ128/$AI128</f>
        <v>0</v>
      </c>
      <c r="BL128" s="145">
        <f>IF(BK128&gt;$AI$8,1,0)</f>
        <v>0</v>
      </c>
      <c r="BM128" s="148">
        <f>IF($R128=BJ$17,BK128,0)</f>
        <v>0</v>
      </c>
      <c r="BN128" s="145">
        <v>0</v>
      </c>
      <c r="BO128" s="148">
        <f>100*BN128/$AI128</f>
        <v>0</v>
      </c>
      <c r="BP128" s="145">
        <f>IF(BO128&gt;$AI$8,1,0)</f>
        <v>0</v>
      </c>
      <c r="BQ128" s="148">
        <f>IF($R128=BN$17,BO128,0)</f>
        <v>0</v>
      </c>
      <c r="BR128" s="145">
        <v>0</v>
      </c>
      <c r="BS128" s="148">
        <f>100*BR128/$AI128</f>
        <v>0</v>
      </c>
      <c r="BT128" s="145">
        <f>IF(BS128&gt;$AI$8,1,0)</f>
        <v>0</v>
      </c>
      <c r="BU128" s="148">
        <f>IF($R128=BR$17,BS128,0)</f>
        <v>0</v>
      </c>
      <c r="BV128" s="145">
        <v>0</v>
      </c>
      <c r="BW128" s="148">
        <f>100*BV128/$AI128</f>
        <v>0</v>
      </c>
      <c r="BX128" s="145">
        <f>IF(BW128&gt;$AI$8,1,0)</f>
        <v>0</v>
      </c>
      <c r="BY128" s="148">
        <f>IF($R128=BV$17,BW128,0)</f>
        <v>0</v>
      </c>
      <c r="BZ128" s="145">
        <v>0</v>
      </c>
      <c r="CA128" s="148">
        <f>100*BZ128/$AI128</f>
        <v>0</v>
      </c>
      <c r="CB128" s="145">
        <f>IF(CA128&gt;$AI$8,1,0)</f>
        <v>0</v>
      </c>
      <c r="CC128" s="148">
        <f>IF($R128=BZ$17,CA128,0)</f>
        <v>0</v>
      </c>
      <c r="CD128" s="145">
        <v>0</v>
      </c>
      <c r="CE128" s="148">
        <f>100*CD128/$AI128</f>
        <v>0</v>
      </c>
      <c r="CF128" s="145">
        <f>IF(CE128&gt;$AI$8,1,0)</f>
        <v>0</v>
      </c>
      <c r="CG128" s="148">
        <f>IF($R128=CD$17,CE128,0)</f>
        <v>0</v>
      </c>
      <c r="CH128" s="145">
        <v>0</v>
      </c>
      <c r="CI128" s="148">
        <f>100*CH128/$AI128</f>
        <v>0</v>
      </c>
      <c r="CJ128" s="145">
        <f>IF(CI128&gt;$AI$8,1,0)</f>
        <v>0</v>
      </c>
      <c r="CK128" s="148">
        <f>IF($R128=CH$17,CI128,0)</f>
        <v>0</v>
      </c>
      <c r="CL128" s="145">
        <v>1196</v>
      </c>
      <c r="CM128" s="145">
        <v>0</v>
      </c>
      <c r="CN128" s="149"/>
    </row>
    <row r="129" ht="15.75" customHeight="1">
      <c r="A129" t="s" s="179">
        <v>3310</v>
      </c>
      <c r="B129" t="s" s="180">
        <v>197</v>
      </c>
      <c r="C129" t="s" s="180">
        <v>3311</v>
      </c>
      <c r="D129" t="s" s="181">
        <v>200</v>
      </c>
      <c r="E129" t="s" s="182">
        <v>79</v>
      </c>
      <c r="F129" t="s" s="130">
        <v>46</v>
      </c>
      <c r="G129" t="s" s="130">
        <v>2081</v>
      </c>
      <c r="H129" t="s" s="130">
        <v>2114</v>
      </c>
      <c r="I129" t="s" s="130">
        <v>49</v>
      </c>
      <c r="J129" t="s" s="130">
        <v>56</v>
      </c>
      <c r="K129" t="s" s="183">
        <f>_xlfn.IFS(Q129=0,O129,T129=1,R129,U129=1,AA129,V129=1,AD129)</f>
        <v>27</v>
      </c>
      <c r="L129" s="189">
        <f>_xlfn.IFS(Q129=0,P129,T129=1,S129,U129=1,AB129,V129=1,AE129)</f>
        <v>31.5800865800866</v>
      </c>
      <c r="M129" t="s" s="130">
        <f>IF(O129="Lab","over","under")</f>
        <v>3307</v>
      </c>
      <c r="N129" s="169"/>
      <c r="O129" t="s" s="184">
        <v>27</v>
      </c>
      <c r="P129" s="131">
        <f>AM129</f>
        <v>31.5800865800866</v>
      </c>
      <c r="Q129" s="173">
        <f>T129+U129+V129</f>
        <v>0</v>
      </c>
      <c r="R129" t="s" s="185">
        <v>29</v>
      </c>
      <c r="S129" s="131">
        <f>AW129</f>
        <v>23.8075560802834</v>
      </c>
      <c r="T129" s="169"/>
      <c r="U129" s="169"/>
      <c r="V129" s="169"/>
      <c r="W129" s="169"/>
      <c r="X129" t="s" s="130">
        <f>IF($A129=Y129,"ok","bad")</f>
        <v>2430</v>
      </c>
      <c r="Y129" t="s" s="130">
        <v>3310</v>
      </c>
      <c r="Z129" t="s" s="130">
        <v>3311</v>
      </c>
      <c r="AA129" t="s" s="186">
        <v>28</v>
      </c>
      <c r="AB129" s="125">
        <f>100*AC129</f>
        <v>21.1826053</v>
      </c>
      <c r="AC129" s="191">
        <v>0.211826053</v>
      </c>
      <c r="AD129" t="s" s="187">
        <v>2365</v>
      </c>
      <c r="AE129" s="125">
        <v>18.008658</v>
      </c>
      <c r="AF129" s="191">
        <v>0.18008658</v>
      </c>
      <c r="AG129" s="169"/>
      <c r="AH129" s="173">
        <v>74727</v>
      </c>
      <c r="AI129" s="173">
        <v>50820</v>
      </c>
      <c r="AJ129" s="173">
        <v>170</v>
      </c>
      <c r="AK129" s="173">
        <v>3950</v>
      </c>
      <c r="AL129" s="173">
        <v>16049</v>
      </c>
      <c r="AM129" s="175">
        <f>100*AL129/$AI129</f>
        <v>31.5800865800866</v>
      </c>
      <c r="AN129" s="173">
        <f>IF(AM129&gt;$AI$8,1,0)</f>
        <v>0</v>
      </c>
      <c r="AO129" s="175">
        <f>IF($R129=AL$17,AM129,0)</f>
        <v>0</v>
      </c>
      <c r="AP129" s="173">
        <v>10765</v>
      </c>
      <c r="AQ129" s="175">
        <f>100*AP129/$AI129</f>
        <v>21.1826052735144</v>
      </c>
      <c r="AR129" s="173">
        <f>IF(AQ129&gt;$AI$8,1,0)</f>
        <v>0</v>
      </c>
      <c r="AS129" s="175">
        <f>IF($R129=AP$17,AQ129,0)</f>
        <v>0</v>
      </c>
      <c r="AT129" s="173">
        <v>12099</v>
      </c>
      <c r="AU129" s="175">
        <f>100*AT129/$AI129</f>
        <v>23.8075560802834</v>
      </c>
      <c r="AV129" s="173">
        <f>IF(AU129&gt;$AI$8,1,0)</f>
        <v>0</v>
      </c>
      <c r="AW129" s="175">
        <f>IF($R129=AT$17,AU129,0)</f>
        <v>23.8075560802834</v>
      </c>
      <c r="AX129" s="173">
        <v>9152</v>
      </c>
      <c r="AY129" s="175">
        <f>100*AX129/$AI129</f>
        <v>18.008658008658</v>
      </c>
      <c r="AZ129" s="173">
        <f>IF(AY129&gt;$AI$8,1,0)</f>
        <v>0</v>
      </c>
      <c r="BA129" s="175">
        <f>IF($R129=AX$17,AY129,0)</f>
        <v>0</v>
      </c>
      <c r="BB129" s="173">
        <v>2350</v>
      </c>
      <c r="BC129" s="175">
        <f>100*BB129/$AI129</f>
        <v>4.62416371507281</v>
      </c>
      <c r="BD129" s="173">
        <f>IF(BC129&gt;$AI$8,1,0)</f>
        <v>0</v>
      </c>
      <c r="BE129" s="175">
        <f>IF($R129=BB$17,BC129,0)</f>
        <v>0</v>
      </c>
      <c r="BF129" s="173">
        <v>0</v>
      </c>
      <c r="BG129" s="175">
        <f>100*BF129/$AI129</f>
        <v>0</v>
      </c>
      <c r="BH129" s="173">
        <f>IF(BG129&gt;$AI$8,1,0)</f>
        <v>0</v>
      </c>
      <c r="BI129" s="175">
        <f>IF($R129=BF$17,BG129,0)</f>
        <v>0</v>
      </c>
      <c r="BJ129" s="173">
        <v>0</v>
      </c>
      <c r="BK129" s="175">
        <f>100*BJ129/$AI129</f>
        <v>0</v>
      </c>
      <c r="BL129" s="173">
        <f>IF(BK129&gt;$AI$8,1,0)</f>
        <v>0</v>
      </c>
      <c r="BM129" s="175">
        <f>IF($R129=BJ$17,BK129,0)</f>
        <v>0</v>
      </c>
      <c r="BN129" s="173">
        <v>0</v>
      </c>
      <c r="BO129" s="175">
        <f>100*BN129/$AI129</f>
        <v>0</v>
      </c>
      <c r="BP129" s="173">
        <f>IF(BO129&gt;$AI$8,1,0)</f>
        <v>0</v>
      </c>
      <c r="BQ129" s="175">
        <f>IF($R129=BN$17,BO129,0)</f>
        <v>0</v>
      </c>
      <c r="BR129" s="173">
        <v>0</v>
      </c>
      <c r="BS129" s="175">
        <f>100*BR129/$AI129</f>
        <v>0</v>
      </c>
      <c r="BT129" s="173">
        <f>IF(BS129&gt;$AI$8,1,0)</f>
        <v>0</v>
      </c>
      <c r="BU129" s="175">
        <f>IF($R129=BR$17,BS129,0)</f>
        <v>0</v>
      </c>
      <c r="BV129" s="173">
        <v>0</v>
      </c>
      <c r="BW129" s="175">
        <f>100*BV129/$AI129</f>
        <v>0</v>
      </c>
      <c r="BX129" s="173">
        <f>IF(BW129&gt;$AI$8,1,0)</f>
        <v>0</v>
      </c>
      <c r="BY129" s="175">
        <f>IF($R129=BV$17,BW129,0)</f>
        <v>0</v>
      </c>
      <c r="BZ129" s="173">
        <v>0</v>
      </c>
      <c r="CA129" s="175">
        <f>100*BZ129/$AI129</f>
        <v>0</v>
      </c>
      <c r="CB129" s="173">
        <f>IF(CA129&gt;$AI$8,1,0)</f>
        <v>0</v>
      </c>
      <c r="CC129" s="175">
        <f>IF($R129=BZ$17,CA129,0)</f>
        <v>0</v>
      </c>
      <c r="CD129" s="173">
        <v>0</v>
      </c>
      <c r="CE129" s="175">
        <f>100*CD129/$AI129</f>
        <v>0</v>
      </c>
      <c r="CF129" s="173">
        <f>IF(CE129&gt;$AI$8,1,0)</f>
        <v>0</v>
      </c>
      <c r="CG129" s="175">
        <f>IF($R129=CD$17,CE129,0)</f>
        <v>0</v>
      </c>
      <c r="CH129" s="173">
        <v>0</v>
      </c>
      <c r="CI129" s="175">
        <f>100*CH129/$AI129</f>
        <v>0</v>
      </c>
      <c r="CJ129" s="173">
        <f>IF(CI129&gt;$AI$8,1,0)</f>
        <v>0</v>
      </c>
      <c r="CK129" s="175">
        <f>IF($R129=CH$17,CI129,0)</f>
        <v>0</v>
      </c>
      <c r="CL129" s="173">
        <v>1306</v>
      </c>
      <c r="CM129" s="173">
        <v>0</v>
      </c>
      <c r="CN129" s="176"/>
    </row>
    <row r="130" ht="15.75" customHeight="1">
      <c r="A130" t="s" s="179">
        <v>3346</v>
      </c>
      <c r="B130" t="s" s="180">
        <v>197</v>
      </c>
      <c r="C130" t="s" s="180">
        <v>582</v>
      </c>
      <c r="D130" t="s" s="181">
        <v>200</v>
      </c>
      <c r="E130" t="s" s="188">
        <v>79</v>
      </c>
      <c r="F130" t="s" s="146">
        <v>46</v>
      </c>
      <c r="G130" t="s" s="146">
        <v>584</v>
      </c>
      <c r="H130" t="s" s="146">
        <v>585</v>
      </c>
      <c r="I130" t="s" s="146">
        <v>49</v>
      </c>
      <c r="J130" t="s" s="146">
        <v>56</v>
      </c>
      <c r="K130" t="s" s="183">
        <f>_xlfn.IFS(Q130=0,O130,T130=1,R130,U130=1,AA130,V130=1,AD130)</f>
        <v>27</v>
      </c>
      <c r="L130" s="189">
        <f>_xlfn.IFS(Q130=0,P130,T130=1,S130,U130=1,AB130,V130=1,AE130)</f>
        <v>31.4998502769876</v>
      </c>
      <c r="M130" t="s" s="146">
        <f>IF(O130="Lab","over","under")</f>
        <v>3307</v>
      </c>
      <c r="N130" s="138"/>
      <c r="O130" t="s" s="184">
        <v>27</v>
      </c>
      <c r="P130" s="147">
        <f>AM130</f>
        <v>31.4998502769876</v>
      </c>
      <c r="Q130" s="145">
        <f>T130+U130+V130</f>
        <v>0</v>
      </c>
      <c r="R130" t="s" s="185">
        <v>28</v>
      </c>
      <c r="S130" s="147">
        <f>AS130</f>
        <v>31.385686480012</v>
      </c>
      <c r="T130" s="138"/>
      <c r="U130" s="138"/>
      <c r="V130" s="138"/>
      <c r="W130" s="138"/>
      <c r="X130" t="s" s="146">
        <f>IF($A130=Y130,"ok","bad")</f>
        <v>2430</v>
      </c>
      <c r="Y130" t="s" s="146">
        <v>3346</v>
      </c>
      <c r="Z130" t="s" s="146">
        <v>582</v>
      </c>
      <c r="AA130" t="s" s="186">
        <v>29</v>
      </c>
      <c r="AB130" s="141">
        <f>100*AC130</f>
        <v>15.406498</v>
      </c>
      <c r="AC130" s="190">
        <v>0.15406498</v>
      </c>
      <c r="AD130" t="s" s="187">
        <v>2365</v>
      </c>
      <c r="AE130" s="141">
        <v>14.5680491</v>
      </c>
      <c r="AF130" s="190">
        <v>0.145680491</v>
      </c>
      <c r="AG130" s="138"/>
      <c r="AH130" s="145">
        <v>75385</v>
      </c>
      <c r="AI130" s="145">
        <v>53432</v>
      </c>
      <c r="AJ130" s="145">
        <v>211</v>
      </c>
      <c r="AK130" s="145">
        <v>61</v>
      </c>
      <c r="AL130" s="145">
        <v>16831</v>
      </c>
      <c r="AM130" s="148">
        <f>100*AL130/$AI130</f>
        <v>31.4998502769876</v>
      </c>
      <c r="AN130" s="145">
        <f>IF(AM130&gt;$AI$8,1,0)</f>
        <v>0</v>
      </c>
      <c r="AO130" s="148">
        <f>IF($R130=AL$17,AM130,0)</f>
        <v>0</v>
      </c>
      <c r="AP130" s="145">
        <v>16770</v>
      </c>
      <c r="AQ130" s="148">
        <f>100*AP130/$AI130</f>
        <v>31.385686480012</v>
      </c>
      <c r="AR130" s="145">
        <f>IF(AQ130&gt;$AI$8,1,0)</f>
        <v>0</v>
      </c>
      <c r="AS130" s="148">
        <f>IF($R130=AP$17,AQ130,0)</f>
        <v>31.385686480012</v>
      </c>
      <c r="AT130" s="145">
        <v>8232</v>
      </c>
      <c r="AU130" s="148">
        <f>100*AT130/$AI130</f>
        <v>15.4064979787393</v>
      </c>
      <c r="AV130" s="145">
        <f>IF(AU130&gt;$AI$8,1,0)</f>
        <v>0</v>
      </c>
      <c r="AW130" s="148">
        <f>IF($R130=AT$17,AU130,0)</f>
        <v>0</v>
      </c>
      <c r="AX130" s="145">
        <v>7784</v>
      </c>
      <c r="AY130" s="148">
        <f>100*AX130/$AI130</f>
        <v>14.5680491091481</v>
      </c>
      <c r="AZ130" s="145">
        <f>IF(AY130&gt;$AI$8,1,0)</f>
        <v>0</v>
      </c>
      <c r="BA130" s="148">
        <f>IF($R130=AX$17,AY130,0)</f>
        <v>0</v>
      </c>
      <c r="BB130" s="145">
        <v>3338</v>
      </c>
      <c r="BC130" s="148">
        <f>100*BB130/$AI130</f>
        <v>6.24719269351699</v>
      </c>
      <c r="BD130" s="145">
        <f>IF(BC130&gt;$AI$8,1,0)</f>
        <v>0</v>
      </c>
      <c r="BE130" s="148">
        <f>IF($R130=BB$17,BC130,0)</f>
        <v>0</v>
      </c>
      <c r="BF130" s="145">
        <v>0</v>
      </c>
      <c r="BG130" s="148">
        <f>100*BF130/$AI130</f>
        <v>0</v>
      </c>
      <c r="BH130" s="145">
        <f>IF(BG130&gt;$AI$8,1,0)</f>
        <v>0</v>
      </c>
      <c r="BI130" s="148">
        <f>IF($R130=BF$17,BG130,0)</f>
        <v>0</v>
      </c>
      <c r="BJ130" s="145">
        <v>0</v>
      </c>
      <c r="BK130" s="148">
        <f>100*BJ130/$AI130</f>
        <v>0</v>
      </c>
      <c r="BL130" s="145">
        <f>IF(BK130&gt;$AI$8,1,0)</f>
        <v>0</v>
      </c>
      <c r="BM130" s="148">
        <f>IF($R130=BJ$17,BK130,0)</f>
        <v>0</v>
      </c>
      <c r="BN130" s="145">
        <v>0</v>
      </c>
      <c r="BO130" s="148">
        <f>100*BN130/$AI130</f>
        <v>0</v>
      </c>
      <c r="BP130" s="145">
        <f>IF(BO130&gt;$AI$8,1,0)</f>
        <v>0</v>
      </c>
      <c r="BQ130" s="148">
        <f>IF($R130=BN$17,BO130,0)</f>
        <v>0</v>
      </c>
      <c r="BR130" s="145">
        <v>0</v>
      </c>
      <c r="BS130" s="148">
        <f>100*BR130/$AI130</f>
        <v>0</v>
      </c>
      <c r="BT130" s="145">
        <f>IF(BS130&gt;$AI$8,1,0)</f>
        <v>0</v>
      </c>
      <c r="BU130" s="148">
        <f>IF($R130=BR$17,BS130,0)</f>
        <v>0</v>
      </c>
      <c r="BV130" s="145">
        <v>0</v>
      </c>
      <c r="BW130" s="148">
        <f>100*BV130/$AI130</f>
        <v>0</v>
      </c>
      <c r="BX130" s="145">
        <f>IF(BW130&gt;$AI$8,1,0)</f>
        <v>0</v>
      </c>
      <c r="BY130" s="148">
        <f>IF($R130=BV$17,BW130,0)</f>
        <v>0</v>
      </c>
      <c r="BZ130" s="145">
        <v>0</v>
      </c>
      <c r="CA130" s="148">
        <f>100*BZ130/$AI130</f>
        <v>0</v>
      </c>
      <c r="CB130" s="145">
        <f>IF(CA130&gt;$AI$8,1,0)</f>
        <v>0</v>
      </c>
      <c r="CC130" s="148">
        <f>IF($R130=BZ$17,CA130,0)</f>
        <v>0</v>
      </c>
      <c r="CD130" s="145">
        <v>0</v>
      </c>
      <c r="CE130" s="148">
        <f>100*CD130/$AI130</f>
        <v>0</v>
      </c>
      <c r="CF130" s="145">
        <f>IF(CE130&gt;$AI$8,1,0)</f>
        <v>0</v>
      </c>
      <c r="CG130" s="148">
        <f>IF($R130=CD$17,CE130,0)</f>
        <v>0</v>
      </c>
      <c r="CH130" s="145">
        <v>0</v>
      </c>
      <c r="CI130" s="148">
        <f>100*CH130/$AI130</f>
        <v>0</v>
      </c>
      <c r="CJ130" s="145">
        <f>IF(CI130&gt;$AI$8,1,0)</f>
        <v>0</v>
      </c>
      <c r="CK130" s="148">
        <f>IF($R130=CH$17,CI130,0)</f>
        <v>0</v>
      </c>
      <c r="CL130" s="145">
        <v>0</v>
      </c>
      <c r="CM130" s="145">
        <v>0</v>
      </c>
      <c r="CN130" s="149"/>
    </row>
    <row r="131" ht="15.75" customHeight="1">
      <c r="A131" t="s" s="179">
        <v>3394</v>
      </c>
      <c r="B131" t="s" s="180">
        <v>101</v>
      </c>
      <c r="C131" t="s" s="180">
        <v>1300</v>
      </c>
      <c r="D131" t="s" s="181">
        <v>104</v>
      </c>
      <c r="E131" t="s" s="182">
        <v>79</v>
      </c>
      <c r="F131" t="s" s="130">
        <v>80</v>
      </c>
      <c r="G131" t="s" s="130">
        <v>3395</v>
      </c>
      <c r="H131" t="s" s="130">
        <v>3396</v>
      </c>
      <c r="I131" t="s" s="130">
        <v>64</v>
      </c>
      <c r="J131" t="s" s="130">
        <v>131</v>
      </c>
      <c r="K131" t="s" s="183">
        <f>_xlfn.IFS(Q131=0,O131,T131=1,R131,U131=1,AA131,V131=1,AD131)</f>
        <v>27</v>
      </c>
      <c r="L131" s="189">
        <f>_xlfn.IFS(Q131=0,P131,T131=1,S131,U131=1,AB131,V131=1,AE131)</f>
        <v>31.0956030312112</v>
      </c>
      <c r="M131" t="s" s="130">
        <f>IF(O131="Lab","over","under")</f>
        <v>3307</v>
      </c>
      <c r="N131" s="169"/>
      <c r="O131" t="s" s="184">
        <v>27</v>
      </c>
      <c r="P131" s="131">
        <f>AM131</f>
        <v>31.0956030312112</v>
      </c>
      <c r="Q131" s="173">
        <f>T131+U131+V131</f>
        <v>0</v>
      </c>
      <c r="R131" t="s" s="185">
        <v>28</v>
      </c>
      <c r="S131" s="131">
        <f>AS131</f>
        <v>21.6209273451214</v>
      </c>
      <c r="T131" s="169"/>
      <c r="U131" s="169"/>
      <c r="V131" s="169"/>
      <c r="W131" s="169"/>
      <c r="X131" t="s" s="130">
        <f>IF($A131=Y131,"ok","bad")</f>
        <v>2430</v>
      </c>
      <c r="Y131" t="s" s="130">
        <v>3394</v>
      </c>
      <c r="Z131" t="s" s="130">
        <v>1300</v>
      </c>
      <c r="AA131" t="s" s="186">
        <v>29</v>
      </c>
      <c r="AB131" s="125">
        <f>100*AC131</f>
        <v>13.5484009</v>
      </c>
      <c r="AC131" s="191">
        <v>0.135484009</v>
      </c>
      <c r="AD131" t="s" s="187">
        <v>217</v>
      </c>
      <c r="AE131" s="125">
        <v>11.8422743</v>
      </c>
      <c r="AF131" s="191">
        <v>0.118422743</v>
      </c>
      <c r="AG131" s="169"/>
      <c r="AH131" s="173">
        <v>76560</v>
      </c>
      <c r="AI131" s="173">
        <v>46714</v>
      </c>
      <c r="AJ131" s="173">
        <v>255</v>
      </c>
      <c r="AK131" s="173">
        <v>4426</v>
      </c>
      <c r="AL131" s="173">
        <v>14526</v>
      </c>
      <c r="AM131" s="175">
        <f>100*AL131/$AI131</f>
        <v>31.0956030312112</v>
      </c>
      <c r="AN131" s="173">
        <f>IF(AM131&gt;$AI$8,1,0)</f>
        <v>0</v>
      </c>
      <c r="AO131" s="175">
        <f>IF($R131=AL$17,AM131,0)</f>
        <v>0</v>
      </c>
      <c r="AP131" s="173">
        <v>10100</v>
      </c>
      <c r="AQ131" s="175">
        <f>100*AP131/$AI131</f>
        <v>21.6209273451214</v>
      </c>
      <c r="AR131" s="173">
        <f>IF(AQ131&gt;$AI$8,1,0)</f>
        <v>0</v>
      </c>
      <c r="AS131" s="175">
        <f>IF($R131=AP$17,AQ131,0)</f>
        <v>21.6209273451214</v>
      </c>
      <c r="AT131" s="173">
        <v>6329</v>
      </c>
      <c r="AU131" s="175">
        <f>100*AT131/$AI131</f>
        <v>13.5484009076508</v>
      </c>
      <c r="AV131" s="173">
        <f>IF(AU131&gt;$AI$8,1,0)</f>
        <v>0</v>
      </c>
      <c r="AW131" s="175">
        <f>IF($R131=AT$17,AU131,0)</f>
        <v>0</v>
      </c>
      <c r="AX131" s="173">
        <v>2611</v>
      </c>
      <c r="AY131" s="175">
        <f>100*AX131/$AI131</f>
        <v>5.58933082159524</v>
      </c>
      <c r="AZ131" s="173">
        <f>IF(AY131&gt;$AI$8,1,0)</f>
        <v>0</v>
      </c>
      <c r="BA131" s="175">
        <f>IF($R131=AX$17,AY131,0)</f>
        <v>0</v>
      </c>
      <c r="BB131" s="173">
        <v>2143</v>
      </c>
      <c r="BC131" s="175">
        <f>100*BB131/$AI131</f>
        <v>4.58748983174209</v>
      </c>
      <c r="BD131" s="173">
        <f>IF(BC131&gt;$AI$8,1,0)</f>
        <v>0</v>
      </c>
      <c r="BE131" s="175">
        <f>IF($R131=BB$17,BC131,0)</f>
        <v>0</v>
      </c>
      <c r="BF131" s="173">
        <v>0</v>
      </c>
      <c r="BG131" s="175">
        <f>100*BF131/$AI131</f>
        <v>0</v>
      </c>
      <c r="BH131" s="173">
        <f>IF(BG131&gt;$AI$8,1,0)</f>
        <v>0</v>
      </c>
      <c r="BI131" s="175">
        <f>IF($R131=BF$17,BG131,0)</f>
        <v>0</v>
      </c>
      <c r="BJ131" s="173">
        <v>0</v>
      </c>
      <c r="BK131" s="175">
        <f>100*BJ131/$AI131</f>
        <v>0</v>
      </c>
      <c r="BL131" s="173">
        <f>IF(BK131&gt;$AI$8,1,0)</f>
        <v>0</v>
      </c>
      <c r="BM131" s="175">
        <f>IF($R131=BJ$17,BK131,0)</f>
        <v>0</v>
      </c>
      <c r="BN131" s="173">
        <v>0</v>
      </c>
      <c r="BO131" s="175">
        <f>100*BN131/$AI131</f>
        <v>0</v>
      </c>
      <c r="BP131" s="173">
        <f>IF(BO131&gt;$AI$8,1,0)</f>
        <v>0</v>
      </c>
      <c r="BQ131" s="175">
        <f>IF($R131=BN$17,BO131,0)</f>
        <v>0</v>
      </c>
      <c r="BR131" s="173">
        <v>0</v>
      </c>
      <c r="BS131" s="175">
        <f>100*BR131/$AI131</f>
        <v>0</v>
      </c>
      <c r="BT131" s="173">
        <f>IF(BS131&gt;$AI$8,1,0)</f>
        <v>0</v>
      </c>
      <c r="BU131" s="175">
        <f>IF($R131=BR$17,BS131,0)</f>
        <v>0</v>
      </c>
      <c r="BV131" s="173">
        <v>0</v>
      </c>
      <c r="BW131" s="175">
        <f>100*BV131/$AI131</f>
        <v>0</v>
      </c>
      <c r="BX131" s="173">
        <f>IF(BW131&gt;$AI$8,1,0)</f>
        <v>0</v>
      </c>
      <c r="BY131" s="175">
        <f>IF($R131=BV$17,BW131,0)</f>
        <v>0</v>
      </c>
      <c r="BZ131" s="173">
        <v>0</v>
      </c>
      <c r="CA131" s="175">
        <f>100*BZ131/$AI131</f>
        <v>0</v>
      </c>
      <c r="CB131" s="173">
        <f>IF(CA131&gt;$AI$8,1,0)</f>
        <v>0</v>
      </c>
      <c r="CC131" s="175">
        <f>IF($R131=BZ$17,CA131,0)</f>
        <v>0</v>
      </c>
      <c r="CD131" s="173">
        <v>0</v>
      </c>
      <c r="CE131" s="175">
        <f>100*CD131/$AI131</f>
        <v>0</v>
      </c>
      <c r="CF131" s="173">
        <f>IF(CE131&gt;$AI$8,1,0)</f>
        <v>0</v>
      </c>
      <c r="CG131" s="175">
        <f>IF($R131=CD$17,CE131,0)</f>
        <v>0</v>
      </c>
      <c r="CH131" s="173">
        <v>0</v>
      </c>
      <c r="CI131" s="175">
        <f>100*CH131/$AI131</f>
        <v>0</v>
      </c>
      <c r="CJ131" s="173">
        <f>IF(CI131&gt;$AI$8,1,0)</f>
        <v>0</v>
      </c>
      <c r="CK131" s="175">
        <f>IF($R131=CH$17,CI131,0)</f>
        <v>0</v>
      </c>
      <c r="CL131" s="173">
        <v>1413</v>
      </c>
      <c r="CM131" s="173">
        <v>0</v>
      </c>
      <c r="CN131" s="176"/>
    </row>
    <row r="132" ht="15.75" customHeight="1">
      <c r="A132" t="s" s="179">
        <v>3543</v>
      </c>
      <c r="B132" t="s" s="180">
        <v>75</v>
      </c>
      <c r="C132" t="s" s="180">
        <v>1113</v>
      </c>
      <c r="D132" t="s" s="181">
        <v>78</v>
      </c>
      <c r="E132" t="s" s="188">
        <v>79</v>
      </c>
      <c r="F132" t="s" s="146">
        <v>80</v>
      </c>
      <c r="G132" t="s" s="146">
        <v>1114</v>
      </c>
      <c r="H132" t="s" s="146">
        <v>1115</v>
      </c>
      <c r="I132" t="s" s="146">
        <v>49</v>
      </c>
      <c r="J132" t="s" s="146">
        <v>56</v>
      </c>
      <c r="K132" t="s" s="183">
        <f>_xlfn.IFS(Q132=0,O132,T132=1,R132,U132=1,AA132,V132=1,AD132)</f>
        <v>27</v>
      </c>
      <c r="L132" s="189">
        <f>_xlfn.IFS(Q132=0,P132,T132=1,S132,U132=1,AB132,V132=1,AE132)</f>
        <v>30.7827241264875</v>
      </c>
      <c r="M132" t="s" s="146">
        <f>IF(O132="Lab","over","under")</f>
        <v>3307</v>
      </c>
      <c r="N132" s="138"/>
      <c r="O132" t="s" s="184">
        <v>27</v>
      </c>
      <c r="P132" s="147">
        <f>AM132</f>
        <v>30.7827241264875</v>
      </c>
      <c r="Q132" s="145">
        <f>T132+U132+V132</f>
        <v>0</v>
      </c>
      <c r="R132" t="s" s="185">
        <v>28</v>
      </c>
      <c r="S132" s="147">
        <f>AS132</f>
        <v>30.5646422983928</v>
      </c>
      <c r="T132" s="138"/>
      <c r="U132" s="138"/>
      <c r="V132" s="138"/>
      <c r="W132" s="138"/>
      <c r="X132" t="s" s="146">
        <f>IF($A132=Y132,"ok","bad")</f>
        <v>2430</v>
      </c>
      <c r="Y132" t="s" s="146">
        <v>3543</v>
      </c>
      <c r="Z132" t="s" s="146">
        <v>1113</v>
      </c>
      <c r="AA132" t="s" s="186">
        <v>2365</v>
      </c>
      <c r="AB132" s="141">
        <f>100*AC132</f>
        <v>23.6073579</v>
      </c>
      <c r="AC132" s="190">
        <v>0.236073579</v>
      </c>
      <c r="AD132" t="s" s="187">
        <v>29</v>
      </c>
      <c r="AE132" s="141">
        <v>7.763239</v>
      </c>
      <c r="AF132" s="190">
        <v>0.07763239</v>
      </c>
      <c r="AG132" s="138"/>
      <c r="AH132" s="145">
        <v>72323</v>
      </c>
      <c r="AI132" s="145">
        <v>42186</v>
      </c>
      <c r="AJ132" s="145">
        <v>133</v>
      </c>
      <c r="AK132" s="145">
        <v>92</v>
      </c>
      <c r="AL132" s="145">
        <v>12986</v>
      </c>
      <c r="AM132" s="148">
        <f>100*AL132/$AI132</f>
        <v>30.7827241264875</v>
      </c>
      <c r="AN132" s="145">
        <f>IF(AM132&gt;$AI$8,1,0)</f>
        <v>0</v>
      </c>
      <c r="AO132" s="148">
        <f>IF($R132=AL$17,AM132,0)</f>
        <v>0</v>
      </c>
      <c r="AP132" s="145">
        <v>12894</v>
      </c>
      <c r="AQ132" s="148">
        <f>100*AP132/$AI132</f>
        <v>30.5646422983928</v>
      </c>
      <c r="AR132" s="145">
        <f>IF(AQ132&gt;$AI$8,1,0)</f>
        <v>0</v>
      </c>
      <c r="AS132" s="148">
        <f>IF($R132=AP$17,AQ132,0)</f>
        <v>30.5646422983928</v>
      </c>
      <c r="AT132" s="145">
        <v>3275</v>
      </c>
      <c r="AU132" s="148">
        <f>100*AT132/$AI132</f>
        <v>7.76323898923814</v>
      </c>
      <c r="AV132" s="145">
        <f>IF(AU132&gt;$AI$8,1,0)</f>
        <v>0</v>
      </c>
      <c r="AW132" s="148">
        <f>IF($R132=AT$17,AU132,0)</f>
        <v>0</v>
      </c>
      <c r="AX132" s="145">
        <v>9959</v>
      </c>
      <c r="AY132" s="148">
        <f>100*AX132/$AI132</f>
        <v>23.6073578912435</v>
      </c>
      <c r="AZ132" s="145">
        <f>IF(AY132&gt;$AI$8,1,0)</f>
        <v>0</v>
      </c>
      <c r="BA132" s="148">
        <f>IF($R132=AX$17,AY132,0)</f>
        <v>0</v>
      </c>
      <c r="BB132" s="145">
        <v>2861</v>
      </c>
      <c r="BC132" s="148">
        <f>100*BB132/$AI132</f>
        <v>6.78187076281231</v>
      </c>
      <c r="BD132" s="145">
        <f>IF(BC132&gt;$AI$8,1,0)</f>
        <v>0</v>
      </c>
      <c r="BE132" s="148">
        <f>IF($R132=BB$17,BC132,0)</f>
        <v>0</v>
      </c>
      <c r="BF132" s="145">
        <v>0</v>
      </c>
      <c r="BG132" s="148">
        <f>100*BF132/$AI132</f>
        <v>0</v>
      </c>
      <c r="BH132" s="145">
        <f>IF(BG132&gt;$AI$8,1,0)</f>
        <v>0</v>
      </c>
      <c r="BI132" s="148">
        <f>IF($R132=BF$17,BG132,0)</f>
        <v>0</v>
      </c>
      <c r="BJ132" s="145">
        <v>0</v>
      </c>
      <c r="BK132" s="148">
        <f>100*BJ132/$AI132</f>
        <v>0</v>
      </c>
      <c r="BL132" s="145">
        <f>IF(BK132&gt;$AI$8,1,0)</f>
        <v>0</v>
      </c>
      <c r="BM132" s="148">
        <f>IF($R132=BJ$17,BK132,0)</f>
        <v>0</v>
      </c>
      <c r="BN132" s="145">
        <v>0</v>
      </c>
      <c r="BO132" s="148">
        <f>100*BN132/$AI132</f>
        <v>0</v>
      </c>
      <c r="BP132" s="145">
        <f>IF(BO132&gt;$AI$8,1,0)</f>
        <v>0</v>
      </c>
      <c r="BQ132" s="148">
        <f>IF($R132=BN$17,BO132,0)</f>
        <v>0</v>
      </c>
      <c r="BR132" s="145">
        <v>0</v>
      </c>
      <c r="BS132" s="148">
        <f>100*BR132/$AI132</f>
        <v>0</v>
      </c>
      <c r="BT132" s="145">
        <f>IF(BS132&gt;$AI$8,1,0)</f>
        <v>0</v>
      </c>
      <c r="BU132" s="148">
        <f>IF($R132=BR$17,BS132,0)</f>
        <v>0</v>
      </c>
      <c r="BV132" s="145">
        <v>0</v>
      </c>
      <c r="BW132" s="148">
        <f>100*BV132/$AI132</f>
        <v>0</v>
      </c>
      <c r="BX132" s="145">
        <f>IF(BW132&gt;$AI$8,1,0)</f>
        <v>0</v>
      </c>
      <c r="BY132" s="148">
        <f>IF($R132=BV$17,BW132,0)</f>
        <v>0</v>
      </c>
      <c r="BZ132" s="145">
        <v>0</v>
      </c>
      <c r="CA132" s="148">
        <f>100*BZ132/$AI132</f>
        <v>0</v>
      </c>
      <c r="CB132" s="145">
        <f>IF(CA132&gt;$AI$8,1,0)</f>
        <v>0</v>
      </c>
      <c r="CC132" s="148">
        <f>IF($R132=BZ$17,CA132,0)</f>
        <v>0</v>
      </c>
      <c r="CD132" s="145">
        <v>0</v>
      </c>
      <c r="CE132" s="148">
        <f>100*CD132/$AI132</f>
        <v>0</v>
      </c>
      <c r="CF132" s="145">
        <f>IF(CE132&gt;$AI$8,1,0)</f>
        <v>0</v>
      </c>
      <c r="CG132" s="148">
        <f>IF($R132=CD$17,CE132,0)</f>
        <v>0</v>
      </c>
      <c r="CH132" s="145">
        <v>0</v>
      </c>
      <c r="CI132" s="148">
        <f>100*CH132/$AI132</f>
        <v>0</v>
      </c>
      <c r="CJ132" s="145">
        <f>IF(CI132&gt;$AI$8,1,0)</f>
        <v>0</v>
      </c>
      <c r="CK132" s="148">
        <f>IF($R132=CH$17,CI132,0)</f>
        <v>0</v>
      </c>
      <c r="CL132" s="145">
        <v>884</v>
      </c>
      <c r="CM132" s="145">
        <v>0</v>
      </c>
      <c r="CN132" s="149"/>
    </row>
    <row r="133" ht="15.75" customHeight="1">
      <c r="A133" t="s" s="179">
        <v>3660</v>
      </c>
      <c r="B133" t="s" s="180">
        <v>183</v>
      </c>
      <c r="C133" t="s" s="180">
        <v>184</v>
      </c>
      <c r="D133" t="s" s="181">
        <v>186</v>
      </c>
      <c r="E133" t="s" s="182">
        <v>79</v>
      </c>
      <c r="F133" t="s" s="130">
        <v>80</v>
      </c>
      <c r="G133" t="s" s="130">
        <v>1025</v>
      </c>
      <c r="H133" t="s" s="130">
        <v>1610</v>
      </c>
      <c r="I133" t="s" s="130">
        <v>49</v>
      </c>
      <c r="J133" t="s" s="130">
        <v>56</v>
      </c>
      <c r="K133" t="s" s="183">
        <f>_xlfn.IFS(Q133=0,O133,T133=1,R133,U133=1,AA133,V133=1,AD133)</f>
        <v>27</v>
      </c>
      <c r="L133" s="189">
        <f>_xlfn.IFS(Q133=0,P133,T133=1,S133,U133=1,AB133,V133=1,AE133)</f>
        <v>30.6357420947678</v>
      </c>
      <c r="M133" t="s" s="130">
        <f>IF(O133="Lab","over","under")</f>
        <v>3307</v>
      </c>
      <c r="N133" s="169"/>
      <c r="O133" t="s" s="184">
        <v>27</v>
      </c>
      <c r="P133" s="131">
        <f>AM133</f>
        <v>30.6357420947678</v>
      </c>
      <c r="Q133" s="173">
        <f>T133+U133+V133</f>
        <v>0</v>
      </c>
      <c r="R133" t="s" s="185">
        <v>28</v>
      </c>
      <c r="S133" s="131">
        <f>AS133</f>
        <v>30.5882632228658</v>
      </c>
      <c r="T133" s="169"/>
      <c r="U133" s="169"/>
      <c r="V133" s="169"/>
      <c r="W133" s="169"/>
      <c r="X133" t="s" s="130">
        <f>IF($A133=Y133,"ok","bad")</f>
        <v>2430</v>
      </c>
      <c r="Y133" t="s" s="130">
        <v>3660</v>
      </c>
      <c r="Z133" t="s" s="130">
        <v>184</v>
      </c>
      <c r="AA133" t="s" s="186">
        <v>2365</v>
      </c>
      <c r="AB133" s="125">
        <f>100*AC133</f>
        <v>26.9537556</v>
      </c>
      <c r="AC133" s="191">
        <v>0.269537556</v>
      </c>
      <c r="AD133" t="s" s="187">
        <v>29</v>
      </c>
      <c r="AE133" s="125">
        <v>5.4410787</v>
      </c>
      <c r="AF133" s="191">
        <v>0.054410787</v>
      </c>
      <c r="AG133" s="169"/>
      <c r="AH133" s="173">
        <v>76873</v>
      </c>
      <c r="AI133" s="173">
        <v>42124</v>
      </c>
      <c r="AJ133" s="173">
        <v>176</v>
      </c>
      <c r="AK133" s="173">
        <v>20</v>
      </c>
      <c r="AL133" s="173">
        <v>12905</v>
      </c>
      <c r="AM133" s="175">
        <f>100*AL133/$AI133</f>
        <v>30.6357420947678</v>
      </c>
      <c r="AN133" s="173">
        <f>IF(AM133&gt;$AI$8,1,0)</f>
        <v>0</v>
      </c>
      <c r="AO133" s="175">
        <f>IF($R133=AL$17,AM133,0)</f>
        <v>0</v>
      </c>
      <c r="AP133" s="173">
        <v>12885</v>
      </c>
      <c r="AQ133" s="175">
        <f>100*AP133/$AI133</f>
        <v>30.5882632228658</v>
      </c>
      <c r="AR133" s="173">
        <f>IF(AQ133&gt;$AI$8,1,0)</f>
        <v>0</v>
      </c>
      <c r="AS133" s="175">
        <f>IF($R133=AP$17,AQ133,0)</f>
        <v>30.5882632228658</v>
      </c>
      <c r="AT133" s="173">
        <v>2292</v>
      </c>
      <c r="AU133" s="175">
        <f>100*AT133/$AI133</f>
        <v>5.44107871996961</v>
      </c>
      <c r="AV133" s="173">
        <f>IF(AU133&gt;$AI$8,1,0)</f>
        <v>0</v>
      </c>
      <c r="AW133" s="175">
        <f>IF($R133=AT$17,AU133,0)</f>
        <v>0</v>
      </c>
      <c r="AX133" s="173">
        <v>11354</v>
      </c>
      <c r="AY133" s="175">
        <f>100*AX133/$AI133</f>
        <v>26.9537555787674</v>
      </c>
      <c r="AZ133" s="173">
        <f>IF(AY133&gt;$AI$8,1,0)</f>
        <v>0</v>
      </c>
      <c r="BA133" s="175">
        <f>IF($R133=AX$17,AY133,0)</f>
        <v>0</v>
      </c>
      <c r="BB133" s="173">
        <v>2123</v>
      </c>
      <c r="BC133" s="175">
        <f>100*BB133/$AI133</f>
        <v>5.03988225239768</v>
      </c>
      <c r="BD133" s="173">
        <f>IF(BC133&gt;$AI$8,1,0)</f>
        <v>0</v>
      </c>
      <c r="BE133" s="175">
        <f>IF($R133=BB$17,BC133,0)</f>
        <v>0</v>
      </c>
      <c r="BF133" s="173">
        <v>0</v>
      </c>
      <c r="BG133" s="175">
        <f>100*BF133/$AI133</f>
        <v>0</v>
      </c>
      <c r="BH133" s="173">
        <f>IF(BG133&gt;$AI$8,1,0)</f>
        <v>0</v>
      </c>
      <c r="BI133" s="175">
        <f>IF($R133=BF$17,BG133,0)</f>
        <v>0</v>
      </c>
      <c r="BJ133" s="173">
        <v>0</v>
      </c>
      <c r="BK133" s="175">
        <f>100*BJ133/$AI133</f>
        <v>0</v>
      </c>
      <c r="BL133" s="173">
        <f>IF(BK133&gt;$AI$8,1,0)</f>
        <v>0</v>
      </c>
      <c r="BM133" s="175">
        <f>IF($R133=BJ$17,BK133,0)</f>
        <v>0</v>
      </c>
      <c r="BN133" s="173">
        <v>0</v>
      </c>
      <c r="BO133" s="175">
        <f>100*BN133/$AI133</f>
        <v>0</v>
      </c>
      <c r="BP133" s="173">
        <f>IF(BO133&gt;$AI$8,1,0)</f>
        <v>0</v>
      </c>
      <c r="BQ133" s="175">
        <f>IF($R133=BN$17,BO133,0)</f>
        <v>0</v>
      </c>
      <c r="BR133" s="173">
        <v>0</v>
      </c>
      <c r="BS133" s="175">
        <f>100*BR133/$AI133</f>
        <v>0</v>
      </c>
      <c r="BT133" s="173">
        <f>IF(BS133&gt;$AI$8,1,0)</f>
        <v>0</v>
      </c>
      <c r="BU133" s="175">
        <f>IF($R133=BR$17,BS133,0)</f>
        <v>0</v>
      </c>
      <c r="BV133" s="173">
        <v>0</v>
      </c>
      <c r="BW133" s="175">
        <f>100*BV133/$AI133</f>
        <v>0</v>
      </c>
      <c r="BX133" s="173">
        <f>IF(BW133&gt;$AI$8,1,0)</f>
        <v>0</v>
      </c>
      <c r="BY133" s="175">
        <f>IF($R133=BV$17,BW133,0)</f>
        <v>0</v>
      </c>
      <c r="BZ133" s="173">
        <v>0</v>
      </c>
      <c r="CA133" s="175">
        <f>100*BZ133/$AI133</f>
        <v>0</v>
      </c>
      <c r="CB133" s="173">
        <f>IF(CA133&gt;$AI$8,1,0)</f>
        <v>0</v>
      </c>
      <c r="CC133" s="175">
        <f>IF($R133=BZ$17,CA133,0)</f>
        <v>0</v>
      </c>
      <c r="CD133" s="173">
        <v>0</v>
      </c>
      <c r="CE133" s="175">
        <f>100*CD133/$AI133</f>
        <v>0</v>
      </c>
      <c r="CF133" s="173">
        <f>IF(CE133&gt;$AI$8,1,0)</f>
        <v>0</v>
      </c>
      <c r="CG133" s="175">
        <f>IF($R133=CD$17,CE133,0)</f>
        <v>0</v>
      </c>
      <c r="CH133" s="173">
        <v>0</v>
      </c>
      <c r="CI133" s="175">
        <f>100*CH133/$AI133</f>
        <v>0</v>
      </c>
      <c r="CJ133" s="173">
        <f>IF(CI133&gt;$AI$8,1,0)</f>
        <v>0</v>
      </c>
      <c r="CK133" s="175">
        <f>IF($R133=CH$17,CI133,0)</f>
        <v>0</v>
      </c>
      <c r="CL133" s="173">
        <v>127</v>
      </c>
      <c r="CM133" s="173">
        <v>0</v>
      </c>
      <c r="CN133" s="176"/>
    </row>
    <row r="134" ht="15.75" customHeight="1">
      <c r="A134" t="s" s="179">
        <v>3349</v>
      </c>
      <c r="B134" t="s" s="180">
        <v>197</v>
      </c>
      <c r="C134" t="s" s="180">
        <v>3350</v>
      </c>
      <c r="D134" t="s" s="181">
        <v>200</v>
      </c>
      <c r="E134" t="s" s="188">
        <v>79</v>
      </c>
      <c r="F134" t="s" s="146">
        <v>46</v>
      </c>
      <c r="G134" t="s" s="146">
        <v>2659</v>
      </c>
      <c r="H134" t="s" s="146">
        <v>1592</v>
      </c>
      <c r="I134" t="s" s="146">
        <v>49</v>
      </c>
      <c r="J134" t="s" s="146">
        <v>56</v>
      </c>
      <c r="K134" t="s" s="183">
        <f>_xlfn.IFS(Q134=0,O134,T134=1,R134,U134=1,AA134,V134=1,AD134)</f>
        <v>27</v>
      </c>
      <c r="L134" s="189">
        <f>_xlfn.IFS(Q134=0,P134,T134=1,S134,U134=1,AB134,V134=1,AE134)</f>
        <v>30.6038027361758</v>
      </c>
      <c r="M134" t="s" s="146">
        <f>IF(O134="Lab","over","under")</f>
        <v>3307</v>
      </c>
      <c r="N134" s="138"/>
      <c r="O134" t="s" s="184">
        <v>27</v>
      </c>
      <c r="P134" s="147">
        <f>AM134</f>
        <v>30.6038027361758</v>
      </c>
      <c r="Q134" s="145">
        <f>T134+U134+V134</f>
        <v>0</v>
      </c>
      <c r="R134" t="s" s="185">
        <v>28</v>
      </c>
      <c r="S134" s="147">
        <f>AS134</f>
        <v>27.2421440853248</v>
      </c>
      <c r="T134" s="138"/>
      <c r="U134" s="138"/>
      <c r="V134" s="138"/>
      <c r="W134" s="138"/>
      <c r="X134" t="s" s="146">
        <f>IF($A134=Y134,"ok","bad")</f>
        <v>2430</v>
      </c>
      <c r="Y134" t="s" s="146">
        <v>3349</v>
      </c>
      <c r="Z134" t="s" s="146">
        <v>3350</v>
      </c>
      <c r="AA134" t="s" s="186">
        <v>2365</v>
      </c>
      <c r="AB134" s="141">
        <f>100*AC134</f>
        <v>22.2108699</v>
      </c>
      <c r="AC134" s="190">
        <v>0.222108699</v>
      </c>
      <c r="AD134" t="s" s="187">
        <v>29</v>
      </c>
      <c r="AE134" s="141">
        <v>14.4060405</v>
      </c>
      <c r="AF134" s="190">
        <v>0.144060405</v>
      </c>
      <c r="AG134" s="138"/>
      <c r="AH134" s="145">
        <v>71571</v>
      </c>
      <c r="AI134" s="145">
        <v>40129</v>
      </c>
      <c r="AJ134" s="145">
        <v>149</v>
      </c>
      <c r="AK134" s="145">
        <v>1349</v>
      </c>
      <c r="AL134" s="145">
        <v>12281</v>
      </c>
      <c r="AM134" s="148">
        <f>100*AL134/$AI134</f>
        <v>30.6038027361758</v>
      </c>
      <c r="AN134" s="145">
        <f>IF(AM134&gt;$AI$8,1,0)</f>
        <v>0</v>
      </c>
      <c r="AO134" s="148">
        <f>IF($R134=AL$17,AM134,0)</f>
        <v>0</v>
      </c>
      <c r="AP134" s="145">
        <v>10932</v>
      </c>
      <c r="AQ134" s="148">
        <f>100*AP134/$AI134</f>
        <v>27.2421440853248</v>
      </c>
      <c r="AR134" s="145">
        <f>IF(AQ134&gt;$AI$8,1,0)</f>
        <v>0</v>
      </c>
      <c r="AS134" s="148">
        <f>IF($R134=AP$17,AQ134,0)</f>
        <v>27.2421440853248</v>
      </c>
      <c r="AT134" s="145">
        <v>5781</v>
      </c>
      <c r="AU134" s="148">
        <f>100*AT134/$AI134</f>
        <v>14.4060405193252</v>
      </c>
      <c r="AV134" s="145">
        <f>IF(AU134&gt;$AI$8,1,0)</f>
        <v>0</v>
      </c>
      <c r="AW134" s="148">
        <f>IF($R134=AT$17,AU134,0)</f>
        <v>0</v>
      </c>
      <c r="AX134" s="145">
        <v>8913</v>
      </c>
      <c r="AY134" s="148">
        <f>100*AX134/$AI134</f>
        <v>22.2108699444292</v>
      </c>
      <c r="AZ134" s="145">
        <f>IF(AY134&gt;$AI$8,1,0)</f>
        <v>0</v>
      </c>
      <c r="BA134" s="148">
        <f>IF($R134=AX$17,AY134,0)</f>
        <v>0</v>
      </c>
      <c r="BB134" s="145">
        <v>1720</v>
      </c>
      <c r="BC134" s="148">
        <f>100*BB134/$AI134</f>
        <v>4.28617707892048</v>
      </c>
      <c r="BD134" s="145">
        <f>IF(BC134&gt;$AI$8,1,0)</f>
        <v>0</v>
      </c>
      <c r="BE134" s="148">
        <f>IF($R134=BB$17,BC134,0)</f>
        <v>0</v>
      </c>
      <c r="BF134" s="145">
        <v>0</v>
      </c>
      <c r="BG134" s="148">
        <f>100*BF134/$AI134</f>
        <v>0</v>
      </c>
      <c r="BH134" s="145">
        <f>IF(BG134&gt;$AI$8,1,0)</f>
        <v>0</v>
      </c>
      <c r="BI134" s="148">
        <f>IF($R134=BF$17,BG134,0)</f>
        <v>0</v>
      </c>
      <c r="BJ134" s="145">
        <v>0</v>
      </c>
      <c r="BK134" s="148">
        <f>100*BJ134/$AI134</f>
        <v>0</v>
      </c>
      <c r="BL134" s="145">
        <f>IF(BK134&gt;$AI$8,1,0)</f>
        <v>0</v>
      </c>
      <c r="BM134" s="148">
        <f>IF($R134=BJ$17,BK134,0)</f>
        <v>0</v>
      </c>
      <c r="BN134" s="145">
        <v>0</v>
      </c>
      <c r="BO134" s="148">
        <f>100*BN134/$AI134</f>
        <v>0</v>
      </c>
      <c r="BP134" s="145">
        <f>IF(BO134&gt;$AI$8,1,0)</f>
        <v>0</v>
      </c>
      <c r="BQ134" s="148">
        <f>IF($R134=BN$17,BO134,0)</f>
        <v>0</v>
      </c>
      <c r="BR134" s="145">
        <v>0</v>
      </c>
      <c r="BS134" s="148">
        <f>100*BR134/$AI134</f>
        <v>0</v>
      </c>
      <c r="BT134" s="145">
        <f>IF(BS134&gt;$AI$8,1,0)</f>
        <v>0</v>
      </c>
      <c r="BU134" s="148">
        <f>IF($R134=BR$17,BS134,0)</f>
        <v>0</v>
      </c>
      <c r="BV134" s="145">
        <v>0</v>
      </c>
      <c r="BW134" s="148">
        <f>100*BV134/$AI134</f>
        <v>0</v>
      </c>
      <c r="BX134" s="145">
        <f>IF(BW134&gt;$AI$8,1,0)</f>
        <v>0</v>
      </c>
      <c r="BY134" s="148">
        <f>IF($R134=BV$17,BW134,0)</f>
        <v>0</v>
      </c>
      <c r="BZ134" s="145">
        <v>0</v>
      </c>
      <c r="CA134" s="148">
        <f>100*BZ134/$AI134</f>
        <v>0</v>
      </c>
      <c r="CB134" s="145">
        <f>IF(CA134&gt;$AI$8,1,0)</f>
        <v>0</v>
      </c>
      <c r="CC134" s="148">
        <f>IF($R134=BZ$17,CA134,0)</f>
        <v>0</v>
      </c>
      <c r="CD134" s="145">
        <v>0</v>
      </c>
      <c r="CE134" s="148">
        <f>100*CD134/$AI134</f>
        <v>0</v>
      </c>
      <c r="CF134" s="145">
        <f>IF(CE134&gt;$AI$8,1,0)</f>
        <v>0</v>
      </c>
      <c r="CG134" s="148">
        <f>IF($R134=CD$17,CE134,0)</f>
        <v>0</v>
      </c>
      <c r="CH134" s="145">
        <v>0</v>
      </c>
      <c r="CI134" s="148">
        <f>100*CH134/$AI134</f>
        <v>0</v>
      </c>
      <c r="CJ134" s="145">
        <f>IF(CI134&gt;$AI$8,1,0)</f>
        <v>0</v>
      </c>
      <c r="CK134" s="148">
        <f>IF($R134=CH$17,CI134,0)</f>
        <v>0</v>
      </c>
      <c r="CL134" s="145">
        <v>985</v>
      </c>
      <c r="CM134" s="145">
        <v>0</v>
      </c>
      <c r="CN134" s="149"/>
    </row>
    <row r="135" ht="15.75" customHeight="1">
      <c r="A135" t="s" s="179">
        <v>3305</v>
      </c>
      <c r="B135" t="s" s="180">
        <v>75</v>
      </c>
      <c r="C135" t="s" s="180">
        <v>3306</v>
      </c>
      <c r="D135" t="s" s="181">
        <v>78</v>
      </c>
      <c r="E135" t="s" s="182">
        <v>79</v>
      </c>
      <c r="F135" t="s" s="130">
        <v>46</v>
      </c>
      <c r="G135" t="s" s="130">
        <v>2852</v>
      </c>
      <c r="H135" t="s" s="130">
        <v>2078</v>
      </c>
      <c r="I135" t="s" s="130">
        <v>49</v>
      </c>
      <c r="J135" t="s" s="130">
        <v>56</v>
      </c>
      <c r="K135" t="s" s="183">
        <f>_xlfn.IFS(Q135=0,O135,T135=1,R135,U135=1,AA135,V135=1,AD135)</f>
        <v>27</v>
      </c>
      <c r="L135" s="189">
        <f>_xlfn.IFS(Q135=0,P135,T135=1,S135,U135=1,AB135,V135=1,AE135)</f>
        <v>30.5974529021656</v>
      </c>
      <c r="M135" t="s" s="130">
        <f>IF(O135="Lab","over","under")</f>
        <v>3307</v>
      </c>
      <c r="N135" s="169"/>
      <c r="O135" t="s" s="184">
        <v>27</v>
      </c>
      <c r="P135" s="131">
        <f>AM135</f>
        <v>30.5974529021656</v>
      </c>
      <c r="Q135" s="173">
        <f>T135+U135+V135</f>
        <v>0</v>
      </c>
      <c r="R135" t="s" s="185">
        <v>2365</v>
      </c>
      <c r="S135" s="131">
        <f>BA135</f>
        <v>20.8462937965843</v>
      </c>
      <c r="T135" s="169"/>
      <c r="U135" s="169"/>
      <c r="V135" s="169"/>
      <c r="W135" s="169"/>
      <c r="X135" t="s" s="130">
        <f>IF($A135=Y135,"ok","bad")</f>
        <v>2430</v>
      </c>
      <c r="Y135" t="s" s="130">
        <v>3305</v>
      </c>
      <c r="Z135" t="s" s="130">
        <v>3306</v>
      </c>
      <c r="AA135" t="s" s="186">
        <v>31</v>
      </c>
      <c r="AB135" s="125">
        <f>100*AC135</f>
        <v>18.5251482</v>
      </c>
      <c r="AC135" s="191">
        <v>0.185251482</v>
      </c>
      <c r="AD135" t="s" s="187">
        <v>28</v>
      </c>
      <c r="AE135" s="125">
        <v>18.3813604</v>
      </c>
      <c r="AF135" s="191">
        <v>0.183813604</v>
      </c>
      <c r="AG135" s="169"/>
      <c r="AH135" s="173">
        <v>55855</v>
      </c>
      <c r="AI135" s="173">
        <v>34078</v>
      </c>
      <c r="AJ135" s="173">
        <v>71</v>
      </c>
      <c r="AK135" s="173">
        <v>3323</v>
      </c>
      <c r="AL135" s="173">
        <v>10427</v>
      </c>
      <c r="AM135" s="175">
        <f>100*AL135/$AI135</f>
        <v>30.5974529021656</v>
      </c>
      <c r="AN135" s="173">
        <f>IF(AM135&gt;$AI$8,1,0)</f>
        <v>0</v>
      </c>
      <c r="AO135" s="175">
        <f>IF($R135=AL$17,AM135,0)</f>
        <v>0</v>
      </c>
      <c r="AP135" s="173">
        <v>6264</v>
      </c>
      <c r="AQ135" s="175">
        <f>100*AP135/$AI135</f>
        <v>18.3813604084747</v>
      </c>
      <c r="AR135" s="173">
        <f>IF(AQ135&gt;$AI$8,1,0)</f>
        <v>0</v>
      </c>
      <c r="AS135" s="175">
        <f>IF($R135=AP$17,AQ135,0)</f>
        <v>0</v>
      </c>
      <c r="AT135" s="173">
        <v>3550</v>
      </c>
      <c r="AU135" s="175">
        <f>100*AT135/$AI135</f>
        <v>10.4172780092728</v>
      </c>
      <c r="AV135" s="173">
        <f>IF(AU135&gt;$AI$8,1,0)</f>
        <v>0</v>
      </c>
      <c r="AW135" s="175">
        <f>IF($R135=AT$17,AU135,0)</f>
        <v>0</v>
      </c>
      <c r="AX135" s="173">
        <v>7104</v>
      </c>
      <c r="AY135" s="175">
        <f>100*AX135/$AI135</f>
        <v>20.8462937965843</v>
      </c>
      <c r="AZ135" s="173">
        <f>IF(AY135&gt;$AI$8,1,0)</f>
        <v>0</v>
      </c>
      <c r="BA135" s="175">
        <f>IF($R135=AX$17,AY135,0)</f>
        <v>20.8462937965843</v>
      </c>
      <c r="BB135" s="173">
        <v>6313</v>
      </c>
      <c r="BC135" s="175">
        <f>100*BB135/$AI135</f>
        <v>18.5251481894477</v>
      </c>
      <c r="BD135" s="173">
        <f>IF(BC135&gt;$AI$8,1,0)</f>
        <v>0</v>
      </c>
      <c r="BE135" s="175">
        <f>IF($R135=BB$17,BC135,0)</f>
        <v>0</v>
      </c>
      <c r="BF135" s="173">
        <v>0</v>
      </c>
      <c r="BG135" s="175">
        <f>100*BF135/$AI135</f>
        <v>0</v>
      </c>
      <c r="BH135" s="173">
        <f>IF(BG135&gt;$AI$8,1,0)</f>
        <v>0</v>
      </c>
      <c r="BI135" s="175">
        <f>IF($R135=BF$17,BG135,0)</f>
        <v>0</v>
      </c>
      <c r="BJ135" s="173">
        <v>0</v>
      </c>
      <c r="BK135" s="175">
        <f>100*BJ135/$AI135</f>
        <v>0</v>
      </c>
      <c r="BL135" s="173">
        <f>IF(BK135&gt;$AI$8,1,0)</f>
        <v>0</v>
      </c>
      <c r="BM135" s="175">
        <f>IF($R135=BJ$17,BK135,0)</f>
        <v>0</v>
      </c>
      <c r="BN135" s="173">
        <v>0</v>
      </c>
      <c r="BO135" s="175">
        <f>100*BN135/$AI135</f>
        <v>0</v>
      </c>
      <c r="BP135" s="173">
        <f>IF(BO135&gt;$AI$8,1,0)</f>
        <v>0</v>
      </c>
      <c r="BQ135" s="175">
        <f>IF($R135=BN$17,BO135,0)</f>
        <v>0</v>
      </c>
      <c r="BR135" s="173">
        <v>0</v>
      </c>
      <c r="BS135" s="175">
        <f>100*BR135/$AI135</f>
        <v>0</v>
      </c>
      <c r="BT135" s="173">
        <f>IF(BS135&gt;$AI$8,1,0)</f>
        <v>0</v>
      </c>
      <c r="BU135" s="175">
        <f>IF($R135=BR$17,BS135,0)</f>
        <v>0</v>
      </c>
      <c r="BV135" s="173">
        <v>0</v>
      </c>
      <c r="BW135" s="175">
        <f>100*BV135/$AI135</f>
        <v>0</v>
      </c>
      <c r="BX135" s="173">
        <f>IF(BW135&gt;$AI$8,1,0)</f>
        <v>0</v>
      </c>
      <c r="BY135" s="175">
        <f>IF($R135=BV$17,BW135,0)</f>
        <v>0</v>
      </c>
      <c r="BZ135" s="173">
        <v>0</v>
      </c>
      <c r="CA135" s="175">
        <f>100*BZ135/$AI135</f>
        <v>0</v>
      </c>
      <c r="CB135" s="173">
        <f>IF(CA135&gt;$AI$8,1,0)</f>
        <v>0</v>
      </c>
      <c r="CC135" s="175">
        <f>IF($R135=BZ$17,CA135,0)</f>
        <v>0</v>
      </c>
      <c r="CD135" s="173">
        <v>0</v>
      </c>
      <c r="CE135" s="175">
        <f>100*CD135/$AI135</f>
        <v>0</v>
      </c>
      <c r="CF135" s="173">
        <f>IF(CE135&gt;$AI$8,1,0)</f>
        <v>0</v>
      </c>
      <c r="CG135" s="175">
        <f>IF($R135=CD$17,CE135,0)</f>
        <v>0</v>
      </c>
      <c r="CH135" s="173">
        <v>0</v>
      </c>
      <c r="CI135" s="175">
        <f>100*CH135/$AI135</f>
        <v>0</v>
      </c>
      <c r="CJ135" s="173">
        <f>IF(CI135&gt;$AI$8,1,0)</f>
        <v>0</v>
      </c>
      <c r="CK135" s="175">
        <f>IF($R135=CH$17,CI135,0)</f>
        <v>0</v>
      </c>
      <c r="CL135" s="173">
        <v>0</v>
      </c>
      <c r="CM135" s="173">
        <v>0</v>
      </c>
      <c r="CN135" s="176"/>
    </row>
    <row r="136" ht="15.75" customHeight="1">
      <c r="A136" t="s" s="179">
        <v>3357</v>
      </c>
      <c r="B136" t="s" s="180">
        <v>75</v>
      </c>
      <c r="C136" t="s" s="180">
        <v>3358</v>
      </c>
      <c r="D136" t="s" s="181">
        <v>78</v>
      </c>
      <c r="E136" t="s" s="188">
        <v>79</v>
      </c>
      <c r="F136" t="s" s="146">
        <v>46</v>
      </c>
      <c r="G136" t="s" s="146">
        <v>789</v>
      </c>
      <c r="H136" t="s" s="146">
        <v>1022</v>
      </c>
      <c r="I136" t="s" s="146">
        <v>64</v>
      </c>
      <c r="J136" t="s" s="146">
        <v>56</v>
      </c>
      <c r="K136" t="s" s="183">
        <f>_xlfn.IFS(Q136=0,O136,T136=1,R136,U136=1,AA136,V136=1,AD136)</f>
        <v>27</v>
      </c>
      <c r="L136" s="189">
        <f>_xlfn.IFS(Q136=0,P136,T136=1,S136,U136=1,AB136,V136=1,AE136)</f>
        <v>30.4942982172498</v>
      </c>
      <c r="M136" t="s" s="146">
        <f>IF(O136="Lab","over","under")</f>
        <v>3307</v>
      </c>
      <c r="N136" s="138"/>
      <c r="O136" t="s" s="184">
        <v>27</v>
      </c>
      <c r="P136" s="147">
        <f>AM136</f>
        <v>30.4942982172498</v>
      </c>
      <c r="Q136" s="145">
        <f>T136+U136+V136</f>
        <v>0</v>
      </c>
      <c r="R136" t="s" s="185">
        <v>28</v>
      </c>
      <c r="S136" s="147">
        <f>AS136</f>
        <v>26.8856841061459</v>
      </c>
      <c r="T136" s="138"/>
      <c r="U136" s="138"/>
      <c r="V136" s="138"/>
      <c r="W136" s="138"/>
      <c r="X136" t="s" s="146">
        <f>IF($A136=Y136,"ok","bad")</f>
        <v>2430</v>
      </c>
      <c r="Y136" t="s" s="146">
        <v>3357</v>
      </c>
      <c r="Z136" t="s" s="146">
        <v>3358</v>
      </c>
      <c r="AA136" t="s" s="186">
        <v>2365</v>
      </c>
      <c r="AB136" s="141">
        <f>100*AC136</f>
        <v>20.0823471</v>
      </c>
      <c r="AC136" s="190">
        <v>0.200823471</v>
      </c>
      <c r="AD136" t="s" s="187">
        <v>29</v>
      </c>
      <c r="AE136" s="141">
        <v>13.7424821</v>
      </c>
      <c r="AF136" s="190">
        <v>0.137424821</v>
      </c>
      <c r="AG136" s="138"/>
      <c r="AH136" s="145">
        <v>76449</v>
      </c>
      <c r="AI136" s="145">
        <v>46389</v>
      </c>
      <c r="AJ136" s="145">
        <v>131</v>
      </c>
      <c r="AK136" s="145">
        <v>1674</v>
      </c>
      <c r="AL136" s="145">
        <v>14146</v>
      </c>
      <c r="AM136" s="148">
        <f>100*AL136/$AI136</f>
        <v>30.4942982172498</v>
      </c>
      <c r="AN136" s="145">
        <f>IF(AM136&gt;$AI$8,1,0)</f>
        <v>0</v>
      </c>
      <c r="AO136" s="148">
        <f>IF($R136=AL$17,AM136,0)</f>
        <v>0</v>
      </c>
      <c r="AP136" s="145">
        <v>12472</v>
      </c>
      <c r="AQ136" s="148">
        <f>100*AP136/$AI136</f>
        <v>26.8856841061459</v>
      </c>
      <c r="AR136" s="145">
        <f>IF(AQ136&gt;$AI$8,1,0)</f>
        <v>0</v>
      </c>
      <c r="AS136" s="148">
        <f>IF($R136=AP$17,AQ136,0)</f>
        <v>26.8856841061459</v>
      </c>
      <c r="AT136" s="145">
        <v>6375</v>
      </c>
      <c r="AU136" s="148">
        <f>100*AT136/$AI136</f>
        <v>13.7424820539352</v>
      </c>
      <c r="AV136" s="145">
        <f>IF(AU136&gt;$AI$8,1,0)</f>
        <v>0</v>
      </c>
      <c r="AW136" s="148">
        <f>IF($R136=AT$17,AU136,0)</f>
        <v>0</v>
      </c>
      <c r="AX136" s="145">
        <v>9316</v>
      </c>
      <c r="AY136" s="148">
        <f>100*AX136/$AI136</f>
        <v>20.0823471081506</v>
      </c>
      <c r="AZ136" s="145">
        <f>IF(AY136&gt;$AI$8,1,0)</f>
        <v>0</v>
      </c>
      <c r="BA136" s="148">
        <f>IF($R136=AX$17,AY136,0)</f>
        <v>0</v>
      </c>
      <c r="BB136" s="145">
        <v>3727</v>
      </c>
      <c r="BC136" s="148">
        <f>100*BB136/$AI136</f>
        <v>8.034232253335921</v>
      </c>
      <c r="BD136" s="145">
        <f>IF(BC136&gt;$AI$8,1,0)</f>
        <v>0</v>
      </c>
      <c r="BE136" s="148">
        <f>IF($R136=BB$17,BC136,0)</f>
        <v>0</v>
      </c>
      <c r="BF136" s="145">
        <v>0</v>
      </c>
      <c r="BG136" s="148">
        <f>100*BF136/$AI136</f>
        <v>0</v>
      </c>
      <c r="BH136" s="145">
        <f>IF(BG136&gt;$AI$8,1,0)</f>
        <v>0</v>
      </c>
      <c r="BI136" s="148">
        <f>IF($R136=BF$17,BG136,0)</f>
        <v>0</v>
      </c>
      <c r="BJ136" s="145">
        <v>0</v>
      </c>
      <c r="BK136" s="148">
        <f>100*BJ136/$AI136</f>
        <v>0</v>
      </c>
      <c r="BL136" s="145">
        <f>IF(BK136&gt;$AI$8,1,0)</f>
        <v>0</v>
      </c>
      <c r="BM136" s="148">
        <f>IF($R136=BJ$17,BK136,0)</f>
        <v>0</v>
      </c>
      <c r="BN136" s="145">
        <v>0</v>
      </c>
      <c r="BO136" s="148">
        <f>100*BN136/$AI136</f>
        <v>0</v>
      </c>
      <c r="BP136" s="145">
        <f>IF(BO136&gt;$AI$8,1,0)</f>
        <v>0</v>
      </c>
      <c r="BQ136" s="148">
        <f>IF($R136=BN$17,BO136,0)</f>
        <v>0</v>
      </c>
      <c r="BR136" s="145">
        <v>0</v>
      </c>
      <c r="BS136" s="148">
        <f>100*BR136/$AI136</f>
        <v>0</v>
      </c>
      <c r="BT136" s="145">
        <f>IF(BS136&gt;$AI$8,1,0)</f>
        <v>0</v>
      </c>
      <c r="BU136" s="148">
        <f>IF($R136=BR$17,BS136,0)</f>
        <v>0</v>
      </c>
      <c r="BV136" s="145">
        <v>0</v>
      </c>
      <c r="BW136" s="148">
        <f>100*BV136/$AI136</f>
        <v>0</v>
      </c>
      <c r="BX136" s="145">
        <f>IF(BW136&gt;$AI$8,1,0)</f>
        <v>0</v>
      </c>
      <c r="BY136" s="148">
        <f>IF($R136=BV$17,BW136,0)</f>
        <v>0</v>
      </c>
      <c r="BZ136" s="145">
        <v>0</v>
      </c>
      <c r="CA136" s="148">
        <f>100*BZ136/$AI136</f>
        <v>0</v>
      </c>
      <c r="CB136" s="145">
        <f>IF(CA136&gt;$AI$8,1,0)</f>
        <v>0</v>
      </c>
      <c r="CC136" s="148">
        <f>IF($R136=BZ$17,CA136,0)</f>
        <v>0</v>
      </c>
      <c r="CD136" s="145">
        <v>0</v>
      </c>
      <c r="CE136" s="148">
        <f>100*CD136/$AI136</f>
        <v>0</v>
      </c>
      <c r="CF136" s="145">
        <f>IF(CE136&gt;$AI$8,1,0)</f>
        <v>0</v>
      </c>
      <c r="CG136" s="148">
        <f>IF($R136=CD$17,CE136,0)</f>
        <v>0</v>
      </c>
      <c r="CH136" s="145">
        <v>0</v>
      </c>
      <c r="CI136" s="148">
        <f>100*CH136/$AI136</f>
        <v>0</v>
      </c>
      <c r="CJ136" s="145">
        <f>IF(CI136&gt;$AI$8,1,0)</f>
        <v>0</v>
      </c>
      <c r="CK136" s="148">
        <f>IF($R136=CH$17,CI136,0)</f>
        <v>0</v>
      </c>
      <c r="CL136" s="145">
        <v>374</v>
      </c>
      <c r="CM136" s="145">
        <v>0</v>
      </c>
      <c r="CN136" s="149"/>
    </row>
    <row r="137" ht="15.75" customHeight="1">
      <c r="A137" t="s" s="179">
        <v>3314</v>
      </c>
      <c r="B137" t="s" s="180">
        <v>75</v>
      </c>
      <c r="C137" t="s" s="180">
        <v>1969</v>
      </c>
      <c r="D137" t="s" s="181">
        <v>78</v>
      </c>
      <c r="E137" t="s" s="182">
        <v>79</v>
      </c>
      <c r="F137" t="s" s="130">
        <v>80</v>
      </c>
      <c r="G137" t="s" s="130">
        <v>1332</v>
      </c>
      <c r="H137" t="s" s="130">
        <v>3315</v>
      </c>
      <c r="I137" t="s" s="130">
        <v>49</v>
      </c>
      <c r="J137" t="s" s="130">
        <v>56</v>
      </c>
      <c r="K137" t="s" s="183">
        <f>_xlfn.IFS(Q137=0,O137,T137=1,R137,U137=1,AA137,V137=1,AD137)</f>
        <v>27</v>
      </c>
      <c r="L137" s="189">
        <f>_xlfn.IFS(Q137=0,P137,T137=1,S137,U137=1,AB137,V137=1,AE137)</f>
        <v>30.407659316380</v>
      </c>
      <c r="M137" t="s" s="130">
        <f>IF(O137="Lab","over","under")</f>
        <v>3307</v>
      </c>
      <c r="N137" s="169"/>
      <c r="O137" t="s" s="184">
        <v>27</v>
      </c>
      <c r="P137" s="131">
        <f>AM137</f>
        <v>30.407659316380</v>
      </c>
      <c r="Q137" s="173">
        <f>T137+U137+V137</f>
        <v>0</v>
      </c>
      <c r="R137" t="s" s="185">
        <v>28</v>
      </c>
      <c r="S137" s="131">
        <f>AS137</f>
        <v>26.9635662608846</v>
      </c>
      <c r="T137" s="169"/>
      <c r="U137" s="169"/>
      <c r="V137" s="169"/>
      <c r="W137" s="169"/>
      <c r="X137" t="s" s="130">
        <f>IF($A137=Y137,"ok","bad")</f>
        <v>2430</v>
      </c>
      <c r="Y137" t="s" s="130">
        <v>3314</v>
      </c>
      <c r="Z137" t="s" s="130">
        <v>1969</v>
      </c>
      <c r="AA137" t="s" s="186">
        <v>29</v>
      </c>
      <c r="AB137" s="125">
        <f>100*AC137</f>
        <v>18.8666984</v>
      </c>
      <c r="AC137" s="191">
        <v>0.188666984</v>
      </c>
      <c r="AD137" t="s" s="187">
        <v>2365</v>
      </c>
      <c r="AE137" s="125">
        <v>17.9439414</v>
      </c>
      <c r="AF137" s="191">
        <v>0.179439414</v>
      </c>
      <c r="AG137" s="169"/>
      <c r="AH137" s="173">
        <v>73782</v>
      </c>
      <c r="AI137" s="173">
        <v>46166</v>
      </c>
      <c r="AJ137" s="173">
        <v>144</v>
      </c>
      <c r="AK137" s="173">
        <v>1590</v>
      </c>
      <c r="AL137" s="173">
        <v>14038</v>
      </c>
      <c r="AM137" s="175">
        <f>100*AL137/$AI137</f>
        <v>30.407659316380</v>
      </c>
      <c r="AN137" s="173">
        <f>IF(AM137&gt;$AI$8,1,0)</f>
        <v>0</v>
      </c>
      <c r="AO137" s="175">
        <f>IF($R137=AL$17,AM137,0)</f>
        <v>0</v>
      </c>
      <c r="AP137" s="173">
        <v>12448</v>
      </c>
      <c r="AQ137" s="175">
        <f>100*AP137/$AI137</f>
        <v>26.9635662608846</v>
      </c>
      <c r="AR137" s="173">
        <f>IF(AQ137&gt;$AI$8,1,0)</f>
        <v>0</v>
      </c>
      <c r="AS137" s="175">
        <f>IF($R137=AP$17,AQ137,0)</f>
        <v>26.9635662608846</v>
      </c>
      <c r="AT137" s="173">
        <v>8710</v>
      </c>
      <c r="AU137" s="175">
        <f>100*AT137/$AI137</f>
        <v>18.8666984360785</v>
      </c>
      <c r="AV137" s="173">
        <f>IF(AU137&gt;$AI$8,1,0)</f>
        <v>0</v>
      </c>
      <c r="AW137" s="175">
        <f>IF($R137=AT$17,AU137,0)</f>
        <v>0</v>
      </c>
      <c r="AX137" s="173">
        <v>8284</v>
      </c>
      <c r="AY137" s="175">
        <f>100*AX137/$AI137</f>
        <v>17.9439414287571</v>
      </c>
      <c r="AZ137" s="173">
        <f>IF(AY137&gt;$AI$8,1,0)</f>
        <v>0</v>
      </c>
      <c r="BA137" s="175">
        <f>IF($R137=AX$17,AY137,0)</f>
        <v>0</v>
      </c>
      <c r="BB137" s="173">
        <v>2413</v>
      </c>
      <c r="BC137" s="175">
        <f>100*BB137/$AI137</f>
        <v>5.22679027855998</v>
      </c>
      <c r="BD137" s="173">
        <f>IF(BC137&gt;$AI$8,1,0)</f>
        <v>0</v>
      </c>
      <c r="BE137" s="175">
        <f>IF($R137=BB$17,BC137,0)</f>
        <v>0</v>
      </c>
      <c r="BF137" s="173">
        <v>0</v>
      </c>
      <c r="BG137" s="175">
        <f>100*BF137/$AI137</f>
        <v>0</v>
      </c>
      <c r="BH137" s="173">
        <f>IF(BG137&gt;$AI$8,1,0)</f>
        <v>0</v>
      </c>
      <c r="BI137" s="175">
        <f>IF($R137=BF$17,BG137,0)</f>
        <v>0</v>
      </c>
      <c r="BJ137" s="173">
        <v>0</v>
      </c>
      <c r="BK137" s="175">
        <f>100*BJ137/$AI137</f>
        <v>0</v>
      </c>
      <c r="BL137" s="173">
        <f>IF(BK137&gt;$AI$8,1,0)</f>
        <v>0</v>
      </c>
      <c r="BM137" s="175">
        <f>IF($R137=BJ$17,BK137,0)</f>
        <v>0</v>
      </c>
      <c r="BN137" s="173">
        <v>0</v>
      </c>
      <c r="BO137" s="175">
        <f>100*BN137/$AI137</f>
        <v>0</v>
      </c>
      <c r="BP137" s="173">
        <f>IF(BO137&gt;$AI$8,1,0)</f>
        <v>0</v>
      </c>
      <c r="BQ137" s="175">
        <f>IF($R137=BN$17,BO137,0)</f>
        <v>0</v>
      </c>
      <c r="BR137" s="173">
        <v>0</v>
      </c>
      <c r="BS137" s="175">
        <f>100*BR137/$AI137</f>
        <v>0</v>
      </c>
      <c r="BT137" s="173">
        <f>IF(BS137&gt;$AI$8,1,0)</f>
        <v>0</v>
      </c>
      <c r="BU137" s="175">
        <f>IF($R137=BR$17,BS137,0)</f>
        <v>0</v>
      </c>
      <c r="BV137" s="173">
        <v>0</v>
      </c>
      <c r="BW137" s="175">
        <f>100*BV137/$AI137</f>
        <v>0</v>
      </c>
      <c r="BX137" s="173">
        <f>IF(BW137&gt;$AI$8,1,0)</f>
        <v>0</v>
      </c>
      <c r="BY137" s="175">
        <f>IF($R137=BV$17,BW137,0)</f>
        <v>0</v>
      </c>
      <c r="BZ137" s="173">
        <v>0</v>
      </c>
      <c r="CA137" s="175">
        <f>100*BZ137/$AI137</f>
        <v>0</v>
      </c>
      <c r="CB137" s="173">
        <f>IF(CA137&gt;$AI$8,1,0)</f>
        <v>0</v>
      </c>
      <c r="CC137" s="175">
        <f>IF($R137=BZ$17,CA137,0)</f>
        <v>0</v>
      </c>
      <c r="CD137" s="173">
        <v>0</v>
      </c>
      <c r="CE137" s="175">
        <f>100*CD137/$AI137</f>
        <v>0</v>
      </c>
      <c r="CF137" s="173">
        <f>IF(CE137&gt;$AI$8,1,0)</f>
        <v>0</v>
      </c>
      <c r="CG137" s="175">
        <f>IF($R137=CD$17,CE137,0)</f>
        <v>0</v>
      </c>
      <c r="CH137" s="173">
        <v>0</v>
      </c>
      <c r="CI137" s="175">
        <f>100*CH137/$AI137</f>
        <v>0</v>
      </c>
      <c r="CJ137" s="173">
        <f>IF(CI137&gt;$AI$8,1,0)</f>
        <v>0</v>
      </c>
      <c r="CK137" s="175">
        <f>IF($R137=CH$17,CI137,0)</f>
        <v>0</v>
      </c>
      <c r="CL137" s="173">
        <v>3658</v>
      </c>
      <c r="CM137" s="173">
        <v>0</v>
      </c>
      <c r="CN137" s="176"/>
    </row>
    <row r="138" ht="15.75" customHeight="1">
      <c r="A138" t="s" s="179">
        <v>3469</v>
      </c>
      <c r="B138" t="s" s="180">
        <v>58</v>
      </c>
      <c r="C138" t="s" s="180">
        <v>792</v>
      </c>
      <c r="D138" t="s" s="181">
        <v>60</v>
      </c>
      <c r="E138" t="s" s="188">
        <v>60</v>
      </c>
      <c r="F138" t="s" s="146">
        <v>46</v>
      </c>
      <c r="G138" t="s" s="146">
        <v>187</v>
      </c>
      <c r="H138" t="s" s="146">
        <v>1525</v>
      </c>
      <c r="I138" t="s" s="146">
        <v>49</v>
      </c>
      <c r="J138" t="s" s="146">
        <v>56</v>
      </c>
      <c r="K138" t="s" s="183">
        <f>_xlfn.IFS(Q138=0,O138,T138=1,R138,U138=1,AA138,V138=1,AD138)</f>
        <v>27</v>
      </c>
      <c r="L138" s="189">
        <f>_xlfn.IFS(Q138=0,P138,T138=1,S138,U138=1,AB138,V138=1,AE138)</f>
        <v>29.5510649918078</v>
      </c>
      <c r="M138" t="s" s="146">
        <f>IF(O138="Lab","over","under")</f>
        <v>3307</v>
      </c>
      <c r="N138" s="138"/>
      <c r="O138" t="s" s="184">
        <v>27</v>
      </c>
      <c r="P138" s="147">
        <f>AM138</f>
        <v>29.5510649918078</v>
      </c>
      <c r="Q138" s="145">
        <f>T138+U138+V138</f>
        <v>0</v>
      </c>
      <c r="R138" t="s" s="185">
        <v>32</v>
      </c>
      <c r="S138" s="147">
        <f>BI138</f>
        <v>27.5193883123976</v>
      </c>
      <c r="T138" s="138"/>
      <c r="U138" s="138"/>
      <c r="V138" s="138"/>
      <c r="W138" s="138"/>
      <c r="X138" t="s" s="146">
        <f>IF($A138=Y138,"ok","bad")</f>
        <v>2430</v>
      </c>
      <c r="Y138" t="s" s="146">
        <v>3469</v>
      </c>
      <c r="Z138" t="s" s="146">
        <v>792</v>
      </c>
      <c r="AA138" t="s" s="186">
        <v>28</v>
      </c>
      <c r="AB138" s="141">
        <f>100*AC138</f>
        <v>25.7061715</v>
      </c>
      <c r="AC138" s="190">
        <v>0.257061715</v>
      </c>
      <c r="AD138" t="s" s="187">
        <v>2365</v>
      </c>
      <c r="AE138" s="141">
        <v>9.4221737</v>
      </c>
      <c r="AF138" s="190">
        <v>0.094221737</v>
      </c>
      <c r="AG138" s="138"/>
      <c r="AH138" s="145">
        <v>78541</v>
      </c>
      <c r="AI138" s="145">
        <v>45775</v>
      </c>
      <c r="AJ138" s="145">
        <v>162</v>
      </c>
      <c r="AK138" s="145">
        <v>930</v>
      </c>
      <c r="AL138" s="145">
        <v>13527</v>
      </c>
      <c r="AM138" s="148">
        <f>100*AL138/$AI138</f>
        <v>29.5510649918078</v>
      </c>
      <c r="AN138" s="145">
        <f>IF(AM138&gt;$AI$8,1,0)</f>
        <v>0</v>
      </c>
      <c r="AO138" s="148">
        <f>IF($R138=AL$17,AM138,0)</f>
        <v>0</v>
      </c>
      <c r="AP138" s="145">
        <v>11767</v>
      </c>
      <c r="AQ138" s="148">
        <f>100*AP138/$AI138</f>
        <v>25.7061714909885</v>
      </c>
      <c r="AR138" s="145">
        <f>IF(AQ138&gt;$AI$8,1,0)</f>
        <v>0</v>
      </c>
      <c r="AS138" s="148">
        <f>IF($R138=AP$17,AQ138,0)</f>
        <v>0</v>
      </c>
      <c r="AT138" s="145">
        <v>2092</v>
      </c>
      <c r="AU138" s="148">
        <f>100*AT138/$AI138</f>
        <v>4.57018022938285</v>
      </c>
      <c r="AV138" s="145">
        <f>IF(AU138&gt;$AI$8,1,0)</f>
        <v>0</v>
      </c>
      <c r="AW138" s="148">
        <f>IF($R138=AT$17,AU138,0)</f>
        <v>0</v>
      </c>
      <c r="AX138" s="145">
        <v>4313</v>
      </c>
      <c r="AY138" s="148">
        <f>100*AX138/$AI138</f>
        <v>9.422173675587111</v>
      </c>
      <c r="AZ138" s="145">
        <f>IF(AY138&gt;$AI$8,1,0)</f>
        <v>0</v>
      </c>
      <c r="BA138" s="148">
        <f>IF($R138=AX$17,AY138,0)</f>
        <v>0</v>
      </c>
      <c r="BB138" s="145">
        <v>1249</v>
      </c>
      <c r="BC138" s="148">
        <f>100*BB138/$AI138</f>
        <v>2.72856362643364</v>
      </c>
      <c r="BD138" s="145">
        <f>IF(BC138&gt;$AI$8,1,0)</f>
        <v>0</v>
      </c>
      <c r="BE138" s="148">
        <f>IF($R138=BB$17,BC138,0)</f>
        <v>0</v>
      </c>
      <c r="BF138" s="145">
        <v>12597</v>
      </c>
      <c r="BG138" s="148">
        <f>100*BF138/$AI138</f>
        <v>27.5193883123976</v>
      </c>
      <c r="BH138" s="145">
        <f>IF(BG138&gt;$AI$8,1,0)</f>
        <v>0</v>
      </c>
      <c r="BI138" s="148">
        <f>IF($R138=BF$17,BG138,0)</f>
        <v>27.5193883123976</v>
      </c>
      <c r="BJ138" s="145">
        <v>0</v>
      </c>
      <c r="BK138" s="148">
        <f>100*BJ138/$AI138</f>
        <v>0</v>
      </c>
      <c r="BL138" s="145">
        <f>IF(BK138&gt;$AI$8,1,0)</f>
        <v>0</v>
      </c>
      <c r="BM138" s="148">
        <f>IF($R138=BJ$17,BK138,0)</f>
        <v>0</v>
      </c>
      <c r="BN138" s="145">
        <v>0</v>
      </c>
      <c r="BO138" s="148">
        <f>100*BN138/$AI138</f>
        <v>0</v>
      </c>
      <c r="BP138" s="145">
        <f>IF(BO138&gt;$AI$8,1,0)</f>
        <v>0</v>
      </c>
      <c r="BQ138" s="148">
        <f>IF($R138=BN$17,BO138,0)</f>
        <v>0</v>
      </c>
      <c r="BR138" s="145">
        <v>0</v>
      </c>
      <c r="BS138" s="148">
        <f>100*BR138/$AI138</f>
        <v>0</v>
      </c>
      <c r="BT138" s="145">
        <f>IF(BS138&gt;$AI$8,1,0)</f>
        <v>0</v>
      </c>
      <c r="BU138" s="148">
        <f>IF($R138=BR$17,BS138,0)</f>
        <v>0</v>
      </c>
      <c r="BV138" s="145">
        <v>0</v>
      </c>
      <c r="BW138" s="148">
        <f>100*BV138/$AI138</f>
        <v>0</v>
      </c>
      <c r="BX138" s="145">
        <f>IF(BW138&gt;$AI$8,1,0)</f>
        <v>0</v>
      </c>
      <c r="BY138" s="148">
        <f>IF($R138=BV$17,BW138,0)</f>
        <v>0</v>
      </c>
      <c r="BZ138" s="145">
        <v>0</v>
      </c>
      <c r="CA138" s="148">
        <f>100*BZ138/$AI138</f>
        <v>0</v>
      </c>
      <c r="CB138" s="145">
        <f>IF(CA138&gt;$AI$8,1,0)</f>
        <v>0</v>
      </c>
      <c r="CC138" s="148">
        <f>IF($R138=BZ$17,CA138,0)</f>
        <v>0</v>
      </c>
      <c r="CD138" s="145">
        <v>0</v>
      </c>
      <c r="CE138" s="148">
        <f>100*CD138/$AI138</f>
        <v>0</v>
      </c>
      <c r="CF138" s="145">
        <f>IF(CE138&gt;$AI$8,1,0)</f>
        <v>0</v>
      </c>
      <c r="CG138" s="148">
        <f>IF($R138=CD$17,CE138,0)</f>
        <v>0</v>
      </c>
      <c r="CH138" s="145">
        <v>0</v>
      </c>
      <c r="CI138" s="148">
        <f>100*CH138/$AI138</f>
        <v>0</v>
      </c>
      <c r="CJ138" s="145">
        <f>IF(CI138&gt;$AI$8,1,0)</f>
        <v>0</v>
      </c>
      <c r="CK138" s="148">
        <f>IF($R138=CH$17,CI138,0)</f>
        <v>0</v>
      </c>
      <c r="CL138" s="145">
        <v>1348</v>
      </c>
      <c r="CM138" s="145">
        <v>0</v>
      </c>
      <c r="CN138" s="149"/>
    </row>
    <row r="139" ht="15.75" customHeight="1">
      <c r="A139" t="s" s="179">
        <v>3355</v>
      </c>
      <c r="B139" t="s" s="180">
        <v>197</v>
      </c>
      <c r="C139" t="s" s="180">
        <v>3356</v>
      </c>
      <c r="D139" t="s" s="181">
        <v>200</v>
      </c>
      <c r="E139" t="s" s="182">
        <v>79</v>
      </c>
      <c r="F139" t="s" s="130">
        <v>46</v>
      </c>
      <c r="G139" t="s" s="130">
        <v>157</v>
      </c>
      <c r="H139" t="s" s="130">
        <v>718</v>
      </c>
      <c r="I139" t="s" s="130">
        <v>49</v>
      </c>
      <c r="J139" t="s" s="130">
        <v>56</v>
      </c>
      <c r="K139" t="s" s="183">
        <f>_xlfn.IFS(Q139=0,O139,T139=1,R139,U139=1,AA139,V139=1,AD139)</f>
        <v>27</v>
      </c>
      <c r="L139" s="189">
        <f>_xlfn.IFS(Q139=0,P139,T139=1,S139,U139=1,AB139,V139=1,AE139)</f>
        <v>28.6950083778202</v>
      </c>
      <c r="M139" t="s" s="130">
        <f>IF(O139="Lab","over","under")</f>
        <v>3307</v>
      </c>
      <c r="N139" s="169"/>
      <c r="O139" t="s" s="184">
        <v>27</v>
      </c>
      <c r="P139" s="131">
        <f>AM139</f>
        <v>28.6950083778202</v>
      </c>
      <c r="Q139" s="173">
        <f>T139+U139+V139</f>
        <v>0</v>
      </c>
      <c r="R139" t="s" s="185">
        <v>28</v>
      </c>
      <c r="S139" s="131">
        <f>AS139</f>
        <v>28.4592604138254</v>
      </c>
      <c r="T139" s="169"/>
      <c r="U139" s="169"/>
      <c r="V139" s="169"/>
      <c r="W139" s="169"/>
      <c r="X139" t="s" s="130">
        <f>IF($A139=Y139,"ok","bad")</f>
        <v>2430</v>
      </c>
      <c r="Y139" t="s" s="130">
        <v>3355</v>
      </c>
      <c r="Z139" t="s" s="130">
        <v>3356</v>
      </c>
      <c r="AA139" t="s" s="186">
        <v>29</v>
      </c>
      <c r="AB139" s="125">
        <f>100*AC139</f>
        <v>22.1856369</v>
      </c>
      <c r="AC139" s="191">
        <v>0.221856369</v>
      </c>
      <c r="AD139" t="s" s="187">
        <v>2365</v>
      </c>
      <c r="AE139" s="125">
        <v>13.8234033</v>
      </c>
      <c r="AF139" s="191">
        <v>0.138234033</v>
      </c>
      <c r="AG139" s="169"/>
      <c r="AH139" s="173">
        <v>79983</v>
      </c>
      <c r="AI139" s="173">
        <v>51326</v>
      </c>
      <c r="AJ139" s="173">
        <v>151</v>
      </c>
      <c r="AK139" s="173">
        <v>121</v>
      </c>
      <c r="AL139" s="173">
        <v>14728</v>
      </c>
      <c r="AM139" s="175">
        <f>100*AL139/$AI139</f>
        <v>28.6950083778202</v>
      </c>
      <c r="AN139" s="173">
        <f>IF(AM139&gt;$AI$8,1,0)</f>
        <v>0</v>
      </c>
      <c r="AO139" s="175">
        <f>IF($R139=AL$17,AM139,0)</f>
        <v>0</v>
      </c>
      <c r="AP139" s="173">
        <v>14607</v>
      </c>
      <c r="AQ139" s="175">
        <f>100*AP139/$AI139</f>
        <v>28.4592604138254</v>
      </c>
      <c r="AR139" s="173">
        <f>IF(AQ139&gt;$AI$8,1,0)</f>
        <v>0</v>
      </c>
      <c r="AS139" s="175">
        <f>IF($R139=AP$17,AQ139,0)</f>
        <v>28.4592604138254</v>
      </c>
      <c r="AT139" s="173">
        <v>11387</v>
      </c>
      <c r="AU139" s="175">
        <f>100*AT139/$AI139</f>
        <v>22.1856369091688</v>
      </c>
      <c r="AV139" s="173">
        <f>IF(AU139&gt;$AI$8,1,0)</f>
        <v>0</v>
      </c>
      <c r="AW139" s="175">
        <f>IF($R139=AT$17,AU139,0)</f>
        <v>0</v>
      </c>
      <c r="AX139" s="173">
        <v>7095</v>
      </c>
      <c r="AY139" s="175">
        <f>100*AX139/$AI139</f>
        <v>13.8234033433348</v>
      </c>
      <c r="AZ139" s="173">
        <f>IF(AY139&gt;$AI$8,1,0)</f>
        <v>0</v>
      </c>
      <c r="BA139" s="175">
        <f>IF($R139=AX$17,AY139,0)</f>
        <v>0</v>
      </c>
      <c r="BB139" s="173">
        <v>2331</v>
      </c>
      <c r="BC139" s="175">
        <f>100*BB139/$AI139</f>
        <v>4.54155788489265</v>
      </c>
      <c r="BD139" s="173">
        <f>IF(BC139&gt;$AI$8,1,0)</f>
        <v>0</v>
      </c>
      <c r="BE139" s="175">
        <f>IF($R139=BB$17,BC139,0)</f>
        <v>0</v>
      </c>
      <c r="BF139" s="173">
        <v>0</v>
      </c>
      <c r="BG139" s="175">
        <f>100*BF139/$AI139</f>
        <v>0</v>
      </c>
      <c r="BH139" s="173">
        <f>IF(BG139&gt;$AI$8,1,0)</f>
        <v>0</v>
      </c>
      <c r="BI139" s="175">
        <f>IF($R139=BF$17,BG139,0)</f>
        <v>0</v>
      </c>
      <c r="BJ139" s="173">
        <v>0</v>
      </c>
      <c r="BK139" s="175">
        <f>100*BJ139/$AI139</f>
        <v>0</v>
      </c>
      <c r="BL139" s="173">
        <f>IF(BK139&gt;$AI$8,1,0)</f>
        <v>0</v>
      </c>
      <c r="BM139" s="175">
        <f>IF($R139=BJ$17,BK139,0)</f>
        <v>0</v>
      </c>
      <c r="BN139" s="173">
        <v>0</v>
      </c>
      <c r="BO139" s="175">
        <f>100*BN139/$AI139</f>
        <v>0</v>
      </c>
      <c r="BP139" s="173">
        <f>IF(BO139&gt;$AI$8,1,0)</f>
        <v>0</v>
      </c>
      <c r="BQ139" s="175">
        <f>IF($R139=BN$17,BO139,0)</f>
        <v>0</v>
      </c>
      <c r="BR139" s="173">
        <v>0</v>
      </c>
      <c r="BS139" s="175">
        <f>100*BR139/$AI139</f>
        <v>0</v>
      </c>
      <c r="BT139" s="173">
        <f>IF(BS139&gt;$AI$8,1,0)</f>
        <v>0</v>
      </c>
      <c r="BU139" s="175">
        <f>IF($R139=BR$17,BS139,0)</f>
        <v>0</v>
      </c>
      <c r="BV139" s="173">
        <v>0</v>
      </c>
      <c r="BW139" s="175">
        <f>100*BV139/$AI139</f>
        <v>0</v>
      </c>
      <c r="BX139" s="173">
        <f>IF(BW139&gt;$AI$8,1,0)</f>
        <v>0</v>
      </c>
      <c r="BY139" s="175">
        <f>IF($R139=BV$17,BW139,0)</f>
        <v>0</v>
      </c>
      <c r="BZ139" s="173">
        <v>0</v>
      </c>
      <c r="CA139" s="175">
        <f>100*BZ139/$AI139</f>
        <v>0</v>
      </c>
      <c r="CB139" s="173">
        <f>IF(CA139&gt;$AI$8,1,0)</f>
        <v>0</v>
      </c>
      <c r="CC139" s="175">
        <f>IF($R139=BZ$17,CA139,0)</f>
        <v>0</v>
      </c>
      <c r="CD139" s="173">
        <v>0</v>
      </c>
      <c r="CE139" s="175">
        <f>100*CD139/$AI139</f>
        <v>0</v>
      </c>
      <c r="CF139" s="173">
        <f>IF(CE139&gt;$AI$8,1,0)</f>
        <v>0</v>
      </c>
      <c r="CG139" s="175">
        <f>IF($R139=CD$17,CE139,0)</f>
        <v>0</v>
      </c>
      <c r="CH139" s="205">
        <v>0</v>
      </c>
      <c r="CI139" s="175">
        <f>100*CH139/$AI139</f>
        <v>0</v>
      </c>
      <c r="CJ139" s="173">
        <f>IF(CI139&gt;$AI$8,1,0)</f>
        <v>0</v>
      </c>
      <c r="CK139" s="175">
        <f>IF($R139=CH$17,CI139,0)</f>
        <v>0</v>
      </c>
      <c r="CL139" s="173">
        <v>875</v>
      </c>
      <c r="CM139" s="173">
        <v>0</v>
      </c>
      <c r="CN139" s="176"/>
    </row>
    <row r="140" ht="15.75" customHeight="1">
      <c r="A140" t="s" s="179">
        <v>2867</v>
      </c>
      <c r="B140" t="s" s="180">
        <v>228</v>
      </c>
      <c r="C140" t="s" s="180">
        <v>229</v>
      </c>
      <c r="D140" t="s" s="181">
        <v>230</v>
      </c>
      <c r="E140" t="s" s="188">
        <v>230</v>
      </c>
      <c r="F140" t="s" s="146">
        <v>80</v>
      </c>
      <c r="G140" t="s" s="146">
        <v>231</v>
      </c>
      <c r="H140" t="s" s="146">
        <v>232</v>
      </c>
      <c r="I140" t="s" s="146">
        <v>49</v>
      </c>
      <c r="J140" t="s" s="146">
        <v>233</v>
      </c>
      <c r="K140" t="s" s="183">
        <f>_xlfn.IFS(Q140=0,O140,T140=1,R140,U140=1,AA140,V140=1,AD140)</f>
        <v>34</v>
      </c>
      <c r="L140" s="189">
        <f>_xlfn.IFS(Q140=0,P140,T140=1,S140,U140=1,AB140,V140=1,AE140)</f>
        <v>46.583618226947</v>
      </c>
      <c r="M140" t="s" s="146">
        <v>2429</v>
      </c>
      <c r="N140" s="145">
        <v>1</v>
      </c>
      <c r="O140" t="s" s="184">
        <v>34</v>
      </c>
      <c r="P140" s="147">
        <f>BO140</f>
        <v>46.583618226947</v>
      </c>
      <c r="Q140" s="145">
        <f>T140+U140+V140</f>
        <v>0</v>
      </c>
      <c r="R140" t="s" s="185">
        <v>2390</v>
      </c>
      <c r="S140" s="147">
        <f>CE140</f>
        <v>40.3175197864469</v>
      </c>
      <c r="T140" s="138"/>
      <c r="U140" s="138"/>
      <c r="V140" s="138"/>
      <c r="W140" s="138"/>
      <c r="X140" t="s" s="146">
        <f>IF($A140=Y140,"ok","bad")</f>
        <v>2430</v>
      </c>
      <c r="Y140" t="s" s="146">
        <v>2867</v>
      </c>
      <c r="Z140" t="s" s="146">
        <v>229</v>
      </c>
      <c r="AA140" t="s" s="186">
        <v>2394</v>
      </c>
      <c r="AB140" s="141">
        <f>100*AC140</f>
        <v>4.4911722</v>
      </c>
      <c r="AC140" s="190">
        <v>0.044911722</v>
      </c>
      <c r="AD140" t="s" s="187">
        <v>37</v>
      </c>
      <c r="AE140" s="141">
        <v>4.2570131</v>
      </c>
      <c r="AF140" s="190">
        <v>0.042570131</v>
      </c>
      <c r="AG140" s="138"/>
      <c r="AH140" s="145">
        <v>72917</v>
      </c>
      <c r="AI140" s="145">
        <v>42706</v>
      </c>
      <c r="AJ140" s="145">
        <v>184</v>
      </c>
      <c r="AK140" s="145">
        <v>2676</v>
      </c>
      <c r="AL140" s="145">
        <v>0</v>
      </c>
      <c r="AM140" s="148">
        <f>100*AL140/$AI140</f>
        <v>0</v>
      </c>
      <c r="AN140" s="145">
        <f>IF(AM140&gt;$AI$8,1,0)</f>
        <v>0</v>
      </c>
      <c r="AO140" s="148">
        <f>IF($R140=AL$17,AM140,0)</f>
        <v>0</v>
      </c>
      <c r="AP140" s="145">
        <v>0</v>
      </c>
      <c r="AQ140" s="148">
        <f>100*AP140/$AI140</f>
        <v>0</v>
      </c>
      <c r="AR140" s="145">
        <f>IF(AQ140&gt;$AI$8,1,0)</f>
        <v>0</v>
      </c>
      <c r="AS140" s="148">
        <f>IF($R140=AP$17,AQ140,0)</f>
        <v>0</v>
      </c>
      <c r="AT140" s="145">
        <v>0</v>
      </c>
      <c r="AU140" s="148">
        <f>100*AT140/$AI140</f>
        <v>0</v>
      </c>
      <c r="AV140" s="145">
        <f>IF(AU140&gt;$AI$8,1,0)</f>
        <v>0</v>
      </c>
      <c r="AW140" s="148">
        <f>IF($R140=AT$17,AU140,0)</f>
        <v>0</v>
      </c>
      <c r="AX140" s="145">
        <v>0</v>
      </c>
      <c r="AY140" s="148">
        <f>100*AX140/$AI140</f>
        <v>0</v>
      </c>
      <c r="AZ140" s="145">
        <f>IF(AY140&gt;$AI$8,1,0)</f>
        <v>0</v>
      </c>
      <c r="BA140" s="148">
        <f>IF($R140=AX$17,AY140,0)</f>
        <v>0</v>
      </c>
      <c r="BB140" s="145">
        <v>1077</v>
      </c>
      <c r="BC140" s="148">
        <f>100*BB140/$AI140</f>
        <v>2.52189387908022</v>
      </c>
      <c r="BD140" s="145">
        <f>IF(BC140&gt;$AI$8,1,0)</f>
        <v>0</v>
      </c>
      <c r="BE140" s="148">
        <f>IF($R140=BB$17,BC140,0)</f>
        <v>0</v>
      </c>
      <c r="BF140" s="145">
        <v>0</v>
      </c>
      <c r="BG140" s="148">
        <f>100*BF140/$AI140</f>
        <v>0</v>
      </c>
      <c r="BH140" s="145">
        <f>IF(BG140&gt;$AI$8,1,0)</f>
        <v>0</v>
      </c>
      <c r="BI140" s="148">
        <f>IF($R140=BF$17,BG140,0)</f>
        <v>0</v>
      </c>
      <c r="BJ140" s="145">
        <v>0</v>
      </c>
      <c r="BK140" s="148">
        <f>100*BJ140/$AI140</f>
        <v>0</v>
      </c>
      <c r="BL140" s="145">
        <f>IF(BK140&gt;$AI$8,1,0)</f>
        <v>0</v>
      </c>
      <c r="BM140" s="148">
        <f>IF($R140=BJ$17,BK140,0)</f>
        <v>0</v>
      </c>
      <c r="BN140" s="145">
        <v>19894</v>
      </c>
      <c r="BO140" s="148">
        <f>100*BN140/$AI140</f>
        <v>46.583618226947</v>
      </c>
      <c r="BP140" s="145">
        <f>IF(BO140&gt;$AI$8,1,0)</f>
        <v>0</v>
      </c>
      <c r="BQ140" s="148">
        <f>IF($R140=BN$17,BO140,0)</f>
        <v>0</v>
      </c>
      <c r="BR140" s="145">
        <v>0</v>
      </c>
      <c r="BS140" s="148">
        <f>100*BR140/$AI140</f>
        <v>0</v>
      </c>
      <c r="BT140" s="145">
        <f>IF(BS140&gt;$AI$8,1,0)</f>
        <v>0</v>
      </c>
      <c r="BU140" s="148">
        <f>IF($R140=BR$17,BS140,0)</f>
        <v>0</v>
      </c>
      <c r="BV140" s="145">
        <v>619</v>
      </c>
      <c r="BW140" s="148">
        <f>100*BV140/$AI140</f>
        <v>1.44944504285112</v>
      </c>
      <c r="BX140" s="145">
        <f>IF(BW140&gt;$AI$8,1,0)</f>
        <v>0</v>
      </c>
      <c r="BY140" s="148">
        <f>IF($R140=BV$17,BW140,0)</f>
        <v>0</v>
      </c>
      <c r="BZ140" s="145">
        <v>1818</v>
      </c>
      <c r="CA140" s="148">
        <f>100*BZ140/$AI140</f>
        <v>4.25701306607971</v>
      </c>
      <c r="CB140" s="145">
        <f>IF(CA140&gt;$AI$8,1,0)</f>
        <v>0</v>
      </c>
      <c r="CC140" s="148">
        <f>IF($R140=BZ$17,CA140,0)</f>
        <v>0</v>
      </c>
      <c r="CD140" s="145">
        <v>17218</v>
      </c>
      <c r="CE140" s="148">
        <f>100*CD140/$AI140</f>
        <v>40.3175197864469</v>
      </c>
      <c r="CF140" s="145">
        <f>IF(CE140&gt;$AI$8,1,0)</f>
        <v>0</v>
      </c>
      <c r="CG140" s="206">
        <f>IF($R140=CD$17,CE140,0)</f>
        <v>40.3175197864469</v>
      </c>
      <c r="CH140" s="207">
        <v>1918</v>
      </c>
      <c r="CI140" s="208">
        <f>100*CH140/$AI140</f>
        <v>4.49117220062755</v>
      </c>
      <c r="CJ140" s="145">
        <f>IF(CI140&gt;$AI$8,1,0)</f>
        <v>0</v>
      </c>
      <c r="CK140" s="148">
        <f>IF($R140=CH$17,CI140,0)</f>
        <v>4.49117220062755</v>
      </c>
      <c r="CL140" s="145">
        <v>0</v>
      </c>
      <c r="CM140" s="145">
        <v>0</v>
      </c>
      <c r="CN140" s="149"/>
    </row>
    <row r="141" ht="20.7" customHeight="1">
      <c r="A141" t="s" s="179">
        <v>2618</v>
      </c>
      <c r="B141" t="s" s="180">
        <v>228</v>
      </c>
      <c r="C141" t="s" s="180">
        <v>2133</v>
      </c>
      <c r="D141" t="s" s="181">
        <v>230</v>
      </c>
      <c r="E141" t="s" s="182">
        <v>230</v>
      </c>
      <c r="F141" t="s" s="130">
        <v>46</v>
      </c>
      <c r="G141" t="s" s="130">
        <v>2134</v>
      </c>
      <c r="H141" t="s" s="130">
        <v>2135</v>
      </c>
      <c r="I141" t="s" s="130">
        <v>64</v>
      </c>
      <c r="J141" t="s" s="130">
        <v>233</v>
      </c>
      <c r="K141" t="s" s="183">
        <f>_xlfn.IFS(Q141=0,O141,T141=1,R141,U141=1,AA141,V141=1,AD141)</f>
        <v>34</v>
      </c>
      <c r="L141" s="189">
        <f>_xlfn.IFS(Q141=0,P141,T141=1,S141,U141=1,AB141,V141=1,AE141)</f>
        <v>45.6987203851514</v>
      </c>
      <c r="M141" t="s" s="130">
        <v>2429</v>
      </c>
      <c r="N141" s="173">
        <v>1</v>
      </c>
      <c r="O141" t="s" s="184">
        <v>34</v>
      </c>
      <c r="P141" s="131">
        <f>BO141</f>
        <v>45.6987203851514</v>
      </c>
      <c r="Q141" s="173">
        <f>T141+U141+V141</f>
        <v>0</v>
      </c>
      <c r="R141" t="s" s="185">
        <v>35</v>
      </c>
      <c r="S141" s="131">
        <f>BU141</f>
        <v>30.0603910638118</v>
      </c>
      <c r="T141" s="169"/>
      <c r="U141" s="169"/>
      <c r="V141" s="169"/>
      <c r="W141" s="169"/>
      <c r="X141" t="s" s="130">
        <f>IF($A141=Y141,"ok","bad")</f>
        <v>2430</v>
      </c>
      <c r="Y141" t="s" s="130">
        <v>2618</v>
      </c>
      <c r="Z141" t="s" s="130">
        <v>2133</v>
      </c>
      <c r="AA141" t="s" s="186">
        <v>2390</v>
      </c>
      <c r="AB141" s="125">
        <f>100*AC141</f>
        <v>13.3493813</v>
      </c>
      <c r="AC141" s="191">
        <v>0.133493813</v>
      </c>
      <c r="AD141" t="s" s="187">
        <v>37</v>
      </c>
      <c r="AE141" s="125">
        <v>7.7325901</v>
      </c>
      <c r="AF141" s="191">
        <v>0.077325901</v>
      </c>
      <c r="AG141" s="169"/>
      <c r="AH141" s="173">
        <v>81249</v>
      </c>
      <c r="AI141" s="173">
        <v>47358</v>
      </c>
      <c r="AJ141" s="173">
        <v>241</v>
      </c>
      <c r="AK141" s="173">
        <v>7406</v>
      </c>
      <c r="AL141" s="173">
        <v>0</v>
      </c>
      <c r="AM141" s="175">
        <f>100*AL141/$AI141</f>
        <v>0</v>
      </c>
      <c r="AN141" s="173">
        <f>IF(AM141&gt;$AI$8,1,0)</f>
        <v>0</v>
      </c>
      <c r="AO141" s="175">
        <f>IF($R141=AL$17,AM141,0)</f>
        <v>0</v>
      </c>
      <c r="AP141" s="173">
        <v>0</v>
      </c>
      <c r="AQ141" s="175">
        <f>100*AP141/$AI141</f>
        <v>0</v>
      </c>
      <c r="AR141" s="173">
        <f>IF(AQ141&gt;$AI$8,1,0)</f>
        <v>0</v>
      </c>
      <c r="AS141" s="175">
        <f>IF($R141=AP$17,AQ141,0)</f>
        <v>0</v>
      </c>
      <c r="AT141" s="173">
        <v>0</v>
      </c>
      <c r="AU141" s="175">
        <f>100*AT141/$AI141</f>
        <v>0</v>
      </c>
      <c r="AV141" s="173">
        <f>IF(AU141&gt;$AI$8,1,0)</f>
        <v>0</v>
      </c>
      <c r="AW141" s="175">
        <f>IF($R141=AT$17,AU141,0)</f>
        <v>0</v>
      </c>
      <c r="AX141" s="173">
        <v>0</v>
      </c>
      <c r="AY141" s="175">
        <f>100*AX141/$AI141</f>
        <v>0</v>
      </c>
      <c r="AZ141" s="173">
        <f>IF(AY141&gt;$AI$8,1,0)</f>
        <v>0</v>
      </c>
      <c r="BA141" s="175">
        <f>IF($R141=AX$17,AY141,0)</f>
        <v>0</v>
      </c>
      <c r="BB141" s="173">
        <v>0</v>
      </c>
      <c r="BC141" s="175">
        <f>100*BB141/$AI141</f>
        <v>0</v>
      </c>
      <c r="BD141" s="173">
        <f>IF(BC141&gt;$AI$8,1,0)</f>
        <v>0</v>
      </c>
      <c r="BE141" s="175">
        <f>IF($R141=BB$17,BC141,0)</f>
        <v>0</v>
      </c>
      <c r="BF141" s="173">
        <v>0</v>
      </c>
      <c r="BG141" s="175">
        <f>100*BF141/$AI141</f>
        <v>0</v>
      </c>
      <c r="BH141" s="173">
        <f>IF(BG141&gt;$AI$8,1,0)</f>
        <v>0</v>
      </c>
      <c r="BI141" s="175">
        <f>IF($R141=BF$17,BG141,0)</f>
        <v>0</v>
      </c>
      <c r="BJ141" s="173">
        <v>0</v>
      </c>
      <c r="BK141" s="175">
        <f>100*BJ141/$AI141</f>
        <v>0</v>
      </c>
      <c r="BL141" s="173">
        <f>IF(BK141&gt;$AI$8,1,0)</f>
        <v>0</v>
      </c>
      <c r="BM141" s="175">
        <f>IF($R141=BJ$17,BK141,0)</f>
        <v>0</v>
      </c>
      <c r="BN141" s="173">
        <v>21642</v>
      </c>
      <c r="BO141" s="175">
        <f>100*BN141/$AI141</f>
        <v>45.6987203851514</v>
      </c>
      <c r="BP141" s="173">
        <f>IF(BO141&gt;$AI$8,1,0)</f>
        <v>0</v>
      </c>
      <c r="BQ141" s="175">
        <f>IF($R141=BN$17,BO141,0)</f>
        <v>0</v>
      </c>
      <c r="BR141" s="173">
        <v>14236</v>
      </c>
      <c r="BS141" s="175">
        <f>100*BR141/$AI141</f>
        <v>30.0603910638118</v>
      </c>
      <c r="BT141" s="173">
        <f>IF(BS141&gt;$AI$8,1,0)</f>
        <v>0</v>
      </c>
      <c r="BU141" s="175">
        <f>IF($R141=BR$17,BS141,0)</f>
        <v>30.0603910638118</v>
      </c>
      <c r="BV141" s="173">
        <v>1496</v>
      </c>
      <c r="BW141" s="175">
        <f>100*BV141/$AI141</f>
        <v>3.1589171840027</v>
      </c>
      <c r="BX141" s="173">
        <f>IF(BW141&gt;$AI$8,1,0)</f>
        <v>0</v>
      </c>
      <c r="BY141" s="175">
        <f>IF($R141=BV$17,BW141,0)</f>
        <v>0</v>
      </c>
      <c r="BZ141" s="173">
        <v>3662</v>
      </c>
      <c r="CA141" s="175">
        <f>100*BZ141/$AI141</f>
        <v>7.7325900587018</v>
      </c>
      <c r="CB141" s="173">
        <f>IF(CA141&gt;$AI$8,1,0)</f>
        <v>0</v>
      </c>
      <c r="CC141" s="175">
        <f>IF($R141=BZ$17,CA141,0)</f>
        <v>0</v>
      </c>
      <c r="CD141" s="173">
        <v>6322</v>
      </c>
      <c r="CE141" s="175">
        <f>100*CD141/$AI141</f>
        <v>13.3493813083323</v>
      </c>
      <c r="CF141" s="173">
        <f>IF(CE141&gt;$AI$8,1,0)</f>
        <v>0</v>
      </c>
      <c r="CG141" s="175">
        <f>IF($R141=CD$17,CE141,0)</f>
        <v>0</v>
      </c>
      <c r="CH141" s="326">
        <v>0</v>
      </c>
      <c r="CI141" s="175">
        <f>100*CH141/$AI141</f>
        <v>0</v>
      </c>
      <c r="CJ141" s="173">
        <f>IF(CI141&gt;$AI$8,1,0)</f>
        <v>0</v>
      </c>
      <c r="CK141" s="175">
        <f>IF($R141=CH$17,CI141,0)</f>
        <v>0</v>
      </c>
      <c r="CL141" s="173">
        <v>751</v>
      </c>
      <c r="CM141" s="173">
        <v>0</v>
      </c>
      <c r="CN141" s="176"/>
    </row>
    <row r="142" ht="15.75" customHeight="1">
      <c r="A142" t="s" s="179">
        <v>2595</v>
      </c>
      <c r="B142" t="s" s="180">
        <v>228</v>
      </c>
      <c r="C142" t="s" s="180">
        <v>2026</v>
      </c>
      <c r="D142" t="s" s="181">
        <v>230</v>
      </c>
      <c r="E142" t="s" s="188">
        <v>230</v>
      </c>
      <c r="F142" t="s" s="146">
        <v>46</v>
      </c>
      <c r="G142" t="s" s="146">
        <v>1657</v>
      </c>
      <c r="H142" t="s" s="146">
        <v>2027</v>
      </c>
      <c r="I142" t="s" s="146">
        <v>49</v>
      </c>
      <c r="J142" t="s" s="146">
        <v>233</v>
      </c>
      <c r="K142" t="s" s="183">
        <f>_xlfn.IFS(Q142=0,O142,T142=1,R142,U142=1,AA142,V142=1,AD142)</f>
        <v>34</v>
      </c>
      <c r="L142" s="189">
        <f>_xlfn.IFS(Q142=0,P142,T142=1,S142,U142=1,AB142,V142=1,AE142)</f>
        <v>39.9881775424709</v>
      </c>
      <c r="M142" t="s" s="146">
        <v>2429</v>
      </c>
      <c r="N142" s="145">
        <v>1</v>
      </c>
      <c r="O142" t="s" s="184">
        <v>34</v>
      </c>
      <c r="P142" s="147">
        <f>BO142</f>
        <v>39.9881775424709</v>
      </c>
      <c r="Q142" s="145">
        <f>T142+U142+V142</f>
        <v>0</v>
      </c>
      <c r="R142" t="s" s="185">
        <v>2390</v>
      </c>
      <c r="S142" s="147">
        <f>CE142</f>
        <v>26.8009971985916</v>
      </c>
      <c r="T142" s="138"/>
      <c r="U142" s="138"/>
      <c r="V142" s="138"/>
      <c r="W142" s="138"/>
      <c r="X142" t="s" s="146">
        <f>IF($A142=Y142,"ok","bad")</f>
        <v>2430</v>
      </c>
      <c r="Y142" t="s" s="146">
        <v>2595</v>
      </c>
      <c r="Z142" t="s" s="146">
        <v>2026</v>
      </c>
      <c r="AA142" t="s" s="186">
        <v>37</v>
      </c>
      <c r="AB142" s="141">
        <f>100*AC142</f>
        <v>10.128762</v>
      </c>
      <c r="AC142" s="190">
        <v>0.10128762</v>
      </c>
      <c r="AD142" t="s" s="187">
        <v>2394</v>
      </c>
      <c r="AE142" s="141">
        <v>8.077822599999999</v>
      </c>
      <c r="AF142" s="190">
        <v>0.08077822599999999</v>
      </c>
      <c r="AG142" s="138"/>
      <c r="AH142" s="145">
        <v>74525</v>
      </c>
      <c r="AI142" s="145">
        <v>38909</v>
      </c>
      <c r="AJ142" s="145">
        <v>135</v>
      </c>
      <c r="AK142" s="145">
        <v>5131</v>
      </c>
      <c r="AL142" s="145">
        <v>146</v>
      </c>
      <c r="AM142" s="148">
        <f>100*AL142/$AI142</f>
        <v>0.375234521575985</v>
      </c>
      <c r="AN142" s="145">
        <f>IF(AM142&gt;$AI$8,1,0)</f>
        <v>0</v>
      </c>
      <c r="AO142" s="148">
        <f>IF($R142=AL$17,AM142,0)</f>
        <v>0</v>
      </c>
      <c r="AP142" s="145">
        <v>0</v>
      </c>
      <c r="AQ142" s="148">
        <f>100*AP142/$AI142</f>
        <v>0</v>
      </c>
      <c r="AR142" s="145">
        <f>IF(AQ142&gt;$AI$8,1,0)</f>
        <v>0</v>
      </c>
      <c r="AS142" s="148">
        <f>IF($R142=AP$17,AQ142,0)</f>
        <v>0</v>
      </c>
      <c r="AT142" s="145">
        <v>0</v>
      </c>
      <c r="AU142" s="148">
        <f>100*AT142/$AI142</f>
        <v>0</v>
      </c>
      <c r="AV142" s="145">
        <f>IF(AU142&gt;$AI$8,1,0)</f>
        <v>0</v>
      </c>
      <c r="AW142" s="148">
        <f>IF($R142=AT$17,AU142,0)</f>
        <v>0</v>
      </c>
      <c r="AX142" s="145">
        <v>0</v>
      </c>
      <c r="AY142" s="148">
        <f>100*AX142/$AI142</f>
        <v>0</v>
      </c>
      <c r="AZ142" s="145">
        <f>IF(AY142&gt;$AI$8,1,0)</f>
        <v>0</v>
      </c>
      <c r="BA142" s="148">
        <f>IF($R142=AX$17,AY142,0)</f>
        <v>0</v>
      </c>
      <c r="BB142" s="145">
        <v>703</v>
      </c>
      <c r="BC142" s="148">
        <f>100*BB142/$AI142</f>
        <v>1.806779922383</v>
      </c>
      <c r="BD142" s="145">
        <f>IF(BC142&gt;$AI$8,1,0)</f>
        <v>0</v>
      </c>
      <c r="BE142" s="148">
        <f>IF($R142=BB$17,BC142,0)</f>
        <v>0</v>
      </c>
      <c r="BF142" s="145">
        <v>0</v>
      </c>
      <c r="BG142" s="148">
        <f>100*BF142/$AI142</f>
        <v>0</v>
      </c>
      <c r="BH142" s="145">
        <f>IF(BG142&gt;$AI$8,1,0)</f>
        <v>0</v>
      </c>
      <c r="BI142" s="148">
        <f>IF($R142=BF$17,BG142,0)</f>
        <v>0</v>
      </c>
      <c r="BJ142" s="145">
        <v>0</v>
      </c>
      <c r="BK142" s="148">
        <f>100*BJ142/$AI142</f>
        <v>0</v>
      </c>
      <c r="BL142" s="145">
        <f>IF(BK142&gt;$AI$8,1,0)</f>
        <v>0</v>
      </c>
      <c r="BM142" s="148">
        <f>IF($R142=BJ$17,BK142,0)</f>
        <v>0</v>
      </c>
      <c r="BN142" s="145">
        <v>15559</v>
      </c>
      <c r="BO142" s="148">
        <f>100*BN142/$AI142</f>
        <v>39.9881775424709</v>
      </c>
      <c r="BP142" s="145">
        <f>IF(BO142&gt;$AI$8,1,0)</f>
        <v>0</v>
      </c>
      <c r="BQ142" s="148">
        <f>IF($R142=BN$17,BO142,0)</f>
        <v>0</v>
      </c>
      <c r="BR142" s="145">
        <v>2793</v>
      </c>
      <c r="BS142" s="148">
        <f>100*BR142/$AI142</f>
        <v>7.17828779973785</v>
      </c>
      <c r="BT142" s="145">
        <f>IF(BS142&gt;$AI$8,1,0)</f>
        <v>0</v>
      </c>
      <c r="BU142" s="148">
        <f>IF($R142=BR$17,BS142,0)</f>
        <v>0</v>
      </c>
      <c r="BV142" s="145">
        <v>1783</v>
      </c>
      <c r="BW142" s="148">
        <f>100*BV142/$AI142</f>
        <v>4.58248734226015</v>
      </c>
      <c r="BX142" s="145">
        <f>IF(BW142&gt;$AI$8,1,0)</f>
        <v>0</v>
      </c>
      <c r="BY142" s="148">
        <f>IF($R142=BV$17,BW142,0)</f>
        <v>0</v>
      </c>
      <c r="BZ142" s="145">
        <v>3941</v>
      </c>
      <c r="CA142" s="148">
        <f>100*BZ142/$AI142</f>
        <v>10.1287619830887</v>
      </c>
      <c r="CB142" s="145">
        <f>IF(CA142&gt;$AI$8,1,0)</f>
        <v>0</v>
      </c>
      <c r="CC142" s="148">
        <f>IF($R142=BZ$17,CA142,0)</f>
        <v>0</v>
      </c>
      <c r="CD142" s="145">
        <v>10428</v>
      </c>
      <c r="CE142" s="148">
        <f>100*CD142/$AI142</f>
        <v>26.8009971985916</v>
      </c>
      <c r="CF142" s="145">
        <f>IF(CE142&gt;$AI$8,1,0)</f>
        <v>0</v>
      </c>
      <c r="CG142" s="206">
        <f>IF($R142=CD$17,CE142,0)</f>
        <v>26.8009971985916</v>
      </c>
      <c r="CH142" s="207">
        <v>3143</v>
      </c>
      <c r="CI142" s="208">
        <f>100*CH142/$AI142</f>
        <v>8.077822611735071</v>
      </c>
      <c r="CJ142" s="145">
        <f>IF(CI142&gt;$AI$8,1,0)</f>
        <v>0</v>
      </c>
      <c r="CK142" s="148">
        <f>IF($R142=CH$17,CI142,0)</f>
        <v>8.077822611735071</v>
      </c>
      <c r="CL142" s="145">
        <v>0</v>
      </c>
      <c r="CM142" s="145">
        <v>0</v>
      </c>
      <c r="CN142" s="149"/>
    </row>
    <row r="143" ht="15.75" customHeight="1">
      <c r="A143" t="s" s="179">
        <v>2475</v>
      </c>
      <c r="B143" t="s" s="180">
        <v>228</v>
      </c>
      <c r="C143" t="s" s="180">
        <v>826</v>
      </c>
      <c r="D143" t="s" s="181">
        <v>230</v>
      </c>
      <c r="E143" t="s" s="182">
        <v>230</v>
      </c>
      <c r="F143" t="s" s="130">
        <v>46</v>
      </c>
      <c r="G143" t="s" s="130">
        <v>827</v>
      </c>
      <c r="H143" t="s" s="130">
        <v>828</v>
      </c>
      <c r="I143" t="s" s="130">
        <v>49</v>
      </c>
      <c r="J143" t="s" s="130">
        <v>233</v>
      </c>
      <c r="K143" t="s" s="183">
        <f>_xlfn.IFS(Q143=0,O143,T143=1,R143,U143=1,AA143,V143=1,AD143)</f>
        <v>34</v>
      </c>
      <c r="L143" s="189">
        <f>_xlfn.IFS(Q143=0,P143,T143=1,S143,U143=1,AB143,V143=1,AE143)</f>
        <v>28.8897290485192</v>
      </c>
      <c r="M143" t="s" s="130">
        <v>2429</v>
      </c>
      <c r="N143" s="173">
        <v>1</v>
      </c>
      <c r="O143" t="s" s="184">
        <v>34</v>
      </c>
      <c r="P143" s="131">
        <f>BO143</f>
        <v>28.8897290485192</v>
      </c>
      <c r="Q143" s="173">
        <f>T143+U143+V143</f>
        <v>0</v>
      </c>
      <c r="R143" t="s" s="185">
        <v>2390</v>
      </c>
      <c r="S143" s="131">
        <f>CE143</f>
        <v>25.5979836168872</v>
      </c>
      <c r="T143" s="169"/>
      <c r="U143" s="169"/>
      <c r="V143" s="169"/>
      <c r="W143" s="169"/>
      <c r="X143" t="s" s="130">
        <f>IF($A143=Y143,"ok","bad")</f>
        <v>2430</v>
      </c>
      <c r="Y143" t="s" s="130">
        <v>2475</v>
      </c>
      <c r="Z143" t="s" s="130">
        <v>826</v>
      </c>
      <c r="AA143" t="s" s="186">
        <v>37</v>
      </c>
      <c r="AB143" s="125">
        <f>100*AC143</f>
        <v>23.884058</v>
      </c>
      <c r="AC143" s="191">
        <v>0.23884058</v>
      </c>
      <c r="AD143" t="s" s="187">
        <v>2394</v>
      </c>
      <c r="AE143" s="125">
        <v>10.4221802</v>
      </c>
      <c r="AF143" s="191">
        <v>0.104221802</v>
      </c>
      <c r="AG143" s="169"/>
      <c r="AH143" s="173">
        <v>73302</v>
      </c>
      <c r="AI143" s="173">
        <v>39675</v>
      </c>
      <c r="AJ143" s="173">
        <v>142</v>
      </c>
      <c r="AK143" s="173">
        <v>1306</v>
      </c>
      <c r="AL143" s="173">
        <v>0</v>
      </c>
      <c r="AM143" s="175">
        <f>100*AL143/$AI143</f>
        <v>0</v>
      </c>
      <c r="AN143" s="173">
        <f>IF(AM143&gt;$AI$8,1,0)</f>
        <v>0</v>
      </c>
      <c r="AO143" s="175">
        <f>IF($R143=AL$17,AM143,0)</f>
        <v>0</v>
      </c>
      <c r="AP143" s="173">
        <v>0</v>
      </c>
      <c r="AQ143" s="175">
        <f>100*AP143/$AI143</f>
        <v>0</v>
      </c>
      <c r="AR143" s="173">
        <f>IF(AQ143&gt;$AI$8,1,0)</f>
        <v>0</v>
      </c>
      <c r="AS143" s="175">
        <f>IF($R143=AP$17,AQ143,0)</f>
        <v>0</v>
      </c>
      <c r="AT143" s="173">
        <v>0</v>
      </c>
      <c r="AU143" s="175">
        <f>100*AT143/$AI143</f>
        <v>0</v>
      </c>
      <c r="AV143" s="173">
        <f>IF(AU143&gt;$AI$8,1,0)</f>
        <v>0</v>
      </c>
      <c r="AW143" s="175">
        <f>IF($R143=AT$17,AU143,0)</f>
        <v>0</v>
      </c>
      <c r="AX143" s="173">
        <v>0</v>
      </c>
      <c r="AY143" s="175">
        <f>100*AX143/$AI143</f>
        <v>0</v>
      </c>
      <c r="AZ143" s="173">
        <f>IF(AY143&gt;$AI$8,1,0)</f>
        <v>0</v>
      </c>
      <c r="BA143" s="175">
        <f>IF($R143=AX$17,AY143,0)</f>
        <v>0</v>
      </c>
      <c r="BB143" s="173">
        <v>568</v>
      </c>
      <c r="BC143" s="175">
        <f>100*BB143/$AI143</f>
        <v>1.43163201008192</v>
      </c>
      <c r="BD143" s="173">
        <f>IF(BC143&gt;$AI$8,1,0)</f>
        <v>0</v>
      </c>
      <c r="BE143" s="175">
        <f>IF($R143=BB$17,BC143,0)</f>
        <v>0</v>
      </c>
      <c r="BF143" s="173">
        <v>0</v>
      </c>
      <c r="BG143" s="175">
        <f>100*BF143/$AI143</f>
        <v>0</v>
      </c>
      <c r="BH143" s="173">
        <f>IF(BG143&gt;$AI$8,1,0)</f>
        <v>0</v>
      </c>
      <c r="BI143" s="175">
        <f>IF($R143=BF$17,BG143,0)</f>
        <v>0</v>
      </c>
      <c r="BJ143" s="173">
        <v>0</v>
      </c>
      <c r="BK143" s="175">
        <f>100*BJ143/$AI143</f>
        <v>0</v>
      </c>
      <c r="BL143" s="173">
        <f>IF(BK143&gt;$AI$8,1,0)</f>
        <v>0</v>
      </c>
      <c r="BM143" s="175">
        <f>IF($R143=BJ$17,BK143,0)</f>
        <v>0</v>
      </c>
      <c r="BN143" s="173">
        <v>11462</v>
      </c>
      <c r="BO143" s="175">
        <f>100*BN143/$AI143</f>
        <v>28.8897290485192</v>
      </c>
      <c r="BP143" s="173">
        <f>IF(BO143&gt;$AI$8,1,0)</f>
        <v>0</v>
      </c>
      <c r="BQ143" s="175">
        <f>IF($R143=BN$17,BO143,0)</f>
        <v>0</v>
      </c>
      <c r="BR143" s="173">
        <v>2986</v>
      </c>
      <c r="BS143" s="175">
        <f>100*BR143/$AI143</f>
        <v>7.52614996849401</v>
      </c>
      <c r="BT143" s="173">
        <f>IF(BS143&gt;$AI$8,1,0)</f>
        <v>0</v>
      </c>
      <c r="BU143" s="175">
        <f>IF($R143=BR$17,BS143,0)</f>
        <v>0</v>
      </c>
      <c r="BV143" s="173">
        <v>892</v>
      </c>
      <c r="BW143" s="175">
        <f>100*BV143/$AI143</f>
        <v>2.24826717076244</v>
      </c>
      <c r="BX143" s="173">
        <f>IF(BW143&gt;$AI$8,1,0)</f>
        <v>0</v>
      </c>
      <c r="BY143" s="175">
        <f>IF($R143=BV$17,BW143,0)</f>
        <v>0</v>
      </c>
      <c r="BZ143" s="173">
        <v>9476</v>
      </c>
      <c r="CA143" s="175">
        <f>100*BZ143/$AI143</f>
        <v>23.8840579710145</v>
      </c>
      <c r="CB143" s="173">
        <f>IF(CA143&gt;$AI$8,1,0)</f>
        <v>0</v>
      </c>
      <c r="CC143" s="175">
        <f>IF($R143=BZ$17,CA143,0)</f>
        <v>0</v>
      </c>
      <c r="CD143" s="173">
        <v>10156</v>
      </c>
      <c r="CE143" s="175">
        <f>100*CD143/$AI143</f>
        <v>25.5979836168872</v>
      </c>
      <c r="CF143" s="173">
        <f>IF(CE143&gt;$AI$8,1,0)</f>
        <v>0</v>
      </c>
      <c r="CG143" s="200">
        <f>IF($R143=CD$17,CE143,0)</f>
        <v>25.5979836168872</v>
      </c>
      <c r="CH143" s="201">
        <v>4135</v>
      </c>
      <c r="CI143" s="202">
        <f>100*CH143/$AI143</f>
        <v>10.4221802142407</v>
      </c>
      <c r="CJ143" s="173">
        <f>IF(CI143&gt;$AI$8,1,0)</f>
        <v>0</v>
      </c>
      <c r="CK143" s="175">
        <f>IF($R143=CH$17,CI143,0)</f>
        <v>10.4221802142407</v>
      </c>
      <c r="CL143" s="173">
        <v>648</v>
      </c>
      <c r="CM143" s="173">
        <v>0</v>
      </c>
      <c r="CN143" s="176"/>
    </row>
    <row r="144" ht="15.75" customHeight="1">
      <c r="A144" t="s" s="179">
        <v>3299</v>
      </c>
      <c r="B144" t="s" s="180">
        <v>228</v>
      </c>
      <c r="C144" t="s" s="180">
        <v>854</v>
      </c>
      <c r="D144" t="s" s="181">
        <v>230</v>
      </c>
      <c r="E144" t="s" s="188">
        <v>230</v>
      </c>
      <c r="F144" t="s" s="146">
        <v>46</v>
      </c>
      <c r="G144" t="s" s="146">
        <v>855</v>
      </c>
      <c r="H144" t="s" s="146">
        <v>856</v>
      </c>
      <c r="I144" t="s" s="146">
        <v>49</v>
      </c>
      <c r="J144" t="s" s="146">
        <v>233</v>
      </c>
      <c r="K144" t="s" s="183">
        <v>37</v>
      </c>
      <c r="L144" s="189">
        <v>8.27</v>
      </c>
      <c r="M144" t="s" s="146">
        <v>2429</v>
      </c>
      <c r="N144" s="145">
        <v>0</v>
      </c>
      <c r="O144" t="s" s="184">
        <v>34</v>
      </c>
      <c r="P144" s="147">
        <v>27.88</v>
      </c>
      <c r="Q144" s="145">
        <v>1</v>
      </c>
      <c r="R144" t="s" s="185">
        <v>35</v>
      </c>
      <c r="S144" s="147">
        <f>BU144</f>
        <v>27.4414322746324</v>
      </c>
      <c r="T144" s="138"/>
      <c r="U144" s="138"/>
      <c r="V144" s="138"/>
      <c r="W144" s="138"/>
      <c r="X144" t="s" s="146">
        <f>IF($A144=Y144,"ok","bad")</f>
        <v>2430</v>
      </c>
      <c r="Y144" t="s" s="146">
        <v>3299</v>
      </c>
      <c r="Z144" t="s" s="146">
        <v>854</v>
      </c>
      <c r="AA144" t="s" s="186">
        <v>36</v>
      </c>
      <c r="AB144" s="141">
        <f>100*AC144</f>
        <v>12.7431742</v>
      </c>
      <c r="AC144" s="190">
        <v>0.127431742</v>
      </c>
      <c r="AD144" t="s" s="187">
        <v>2394</v>
      </c>
      <c r="AE144" s="141">
        <v>10.5700511</v>
      </c>
      <c r="AF144" s="190">
        <v>0.105700511</v>
      </c>
      <c r="AG144" s="138"/>
      <c r="AH144" s="145">
        <v>75707</v>
      </c>
      <c r="AI144" s="145">
        <v>41277</v>
      </c>
      <c r="AJ144" s="145">
        <v>158</v>
      </c>
      <c r="AK144" s="145">
        <v>179</v>
      </c>
      <c r="AL144" s="145">
        <v>187</v>
      </c>
      <c r="AM144" s="148">
        <f>100*AL144/$AI144</f>
        <v>0.45303680015505</v>
      </c>
      <c r="AN144" s="145">
        <f>IF(AM144&gt;$AI$8,1,0)</f>
        <v>0</v>
      </c>
      <c r="AO144" s="148">
        <f>IF($R144=AL$17,AM144,0)</f>
        <v>0</v>
      </c>
      <c r="AP144" s="145">
        <v>0</v>
      </c>
      <c r="AQ144" s="148">
        <f>100*AP144/$AI144</f>
        <v>0</v>
      </c>
      <c r="AR144" s="145">
        <f>IF(AQ144&gt;$AI$8,1,0)</f>
        <v>0</v>
      </c>
      <c r="AS144" s="148">
        <f>IF($R144=AP$17,AQ144,0)</f>
        <v>0</v>
      </c>
      <c r="AT144" s="145">
        <v>0</v>
      </c>
      <c r="AU144" s="148">
        <f>100*AT144/$AI144</f>
        <v>0</v>
      </c>
      <c r="AV144" s="145">
        <f>IF(AU144&gt;$AI$8,1,0)</f>
        <v>0</v>
      </c>
      <c r="AW144" s="148">
        <f>IF($R144=AT$17,AU144,0)</f>
        <v>0</v>
      </c>
      <c r="AX144" s="145">
        <v>0</v>
      </c>
      <c r="AY144" s="148">
        <f>100*AX144/$AI144</f>
        <v>0</v>
      </c>
      <c r="AZ144" s="145">
        <f>IF(AY144&gt;$AI$8,1,0)</f>
        <v>0</v>
      </c>
      <c r="BA144" s="148">
        <f>IF($R144=AX$17,AY144,0)</f>
        <v>0</v>
      </c>
      <c r="BB144" s="145">
        <v>445</v>
      </c>
      <c r="BC144" s="148">
        <f>100*BB144/$AI144</f>
        <v>1.0780822249679</v>
      </c>
      <c r="BD144" s="145">
        <f>IF(BC144&gt;$AI$8,1,0)</f>
        <v>0</v>
      </c>
      <c r="BE144" s="148">
        <f>IF($R144=BB$17,BC144,0)</f>
        <v>0</v>
      </c>
      <c r="BF144" s="145">
        <v>0</v>
      </c>
      <c r="BG144" s="148">
        <f>100*BF144/$AI144</f>
        <v>0</v>
      </c>
      <c r="BH144" s="145">
        <f>IF(BG144&gt;$AI$8,1,0)</f>
        <v>0</v>
      </c>
      <c r="BI144" s="148">
        <f>IF($R144=BF$17,BG144,0)</f>
        <v>0</v>
      </c>
      <c r="BJ144" s="145">
        <v>0</v>
      </c>
      <c r="BK144" s="148">
        <f>100*BJ144/$AI144</f>
        <v>0</v>
      </c>
      <c r="BL144" s="145">
        <f>IF(BK144&gt;$AI$8,1,0)</f>
        <v>0</v>
      </c>
      <c r="BM144" s="148">
        <f>IF($R144=BJ$17,BK144,0)</f>
        <v>0</v>
      </c>
      <c r="BN144" s="145">
        <v>11506</v>
      </c>
      <c r="BO144" s="148">
        <f>100*BN144/$AI144</f>
        <v>27.8750878213048</v>
      </c>
      <c r="BP144" s="145">
        <f>IF(BO144&gt;$AI$8,1,0)</f>
        <v>0</v>
      </c>
      <c r="BQ144" s="148">
        <f>IF($R144=BN$17,BO144,0)</f>
        <v>0</v>
      </c>
      <c r="BR144" s="145">
        <v>11327</v>
      </c>
      <c r="BS144" s="148">
        <f>100*BR144/$AI144</f>
        <v>27.4414322746324</v>
      </c>
      <c r="BT144" s="145">
        <f>IF(BS144&gt;$AI$8,1,0)</f>
        <v>0</v>
      </c>
      <c r="BU144" s="148">
        <f>IF($R144=BR$17,BS144,0)</f>
        <v>27.4414322746324</v>
      </c>
      <c r="BV144" s="145">
        <v>5260</v>
      </c>
      <c r="BW144" s="148">
        <f>100*BV144/$AI144</f>
        <v>12.7431741647891</v>
      </c>
      <c r="BX144" s="145">
        <f>IF(BW144&gt;$AI$8,1,0)</f>
        <v>0</v>
      </c>
      <c r="BY144" s="148">
        <f>IF($R144=BV$17,BW144,0)</f>
        <v>0</v>
      </c>
      <c r="BZ144" s="145">
        <v>3412</v>
      </c>
      <c r="CA144" s="148">
        <f>100*BZ144/$AI144</f>
        <v>8.26610461031567</v>
      </c>
      <c r="CB144" s="145">
        <f>IF(CA144&gt;$AI$8,1,0)</f>
        <v>0</v>
      </c>
      <c r="CC144" s="148">
        <f>IF($R144=BZ$17,CA144,0)</f>
        <v>0</v>
      </c>
      <c r="CD144" s="145">
        <v>3734</v>
      </c>
      <c r="CE144" s="148">
        <f>100*CD144/$AI144</f>
        <v>9.046200062989071</v>
      </c>
      <c r="CF144" s="145">
        <f>IF(CE144&gt;$AI$8,1,0)</f>
        <v>0</v>
      </c>
      <c r="CG144" s="206">
        <f>IF($R144=CD$17,CE144,0)</f>
        <v>0</v>
      </c>
      <c r="CH144" s="207">
        <v>4363</v>
      </c>
      <c r="CI144" s="208">
        <f>100*CH144/$AI144</f>
        <v>10.5700511180561</v>
      </c>
      <c r="CJ144" s="145">
        <f>IF(CI144&gt;$AI$8,1,0)</f>
        <v>0</v>
      </c>
      <c r="CK144" s="148">
        <f>IF($R144=CH$17,CI144,0)</f>
        <v>0</v>
      </c>
      <c r="CL144" s="145">
        <v>7285</v>
      </c>
      <c r="CM144" s="145">
        <v>0</v>
      </c>
      <c r="CN144" s="149"/>
    </row>
    <row r="145" ht="15.75" customHeight="1">
      <c r="A145" t="s" s="179">
        <v>3711</v>
      </c>
      <c r="B145" t="s" s="180">
        <v>197</v>
      </c>
      <c r="C145" t="s" s="180">
        <v>3712</v>
      </c>
      <c r="D145" t="s" s="181">
        <v>200</v>
      </c>
      <c r="E145" t="s" s="182">
        <v>79</v>
      </c>
      <c r="F145" t="s" s="130">
        <v>80</v>
      </c>
      <c r="G145" t="s" s="130">
        <v>2134</v>
      </c>
      <c r="H145" t="s" s="130">
        <v>3713</v>
      </c>
      <c r="I145" t="s" s="130">
        <v>64</v>
      </c>
      <c r="J145" t="s" s="130">
        <v>3714</v>
      </c>
      <c r="K145" t="s" s="183">
        <f>O145</f>
        <v>31</v>
      </c>
      <c r="L145" s="189">
        <f>P145</f>
        <v>56.5871094200392</v>
      </c>
      <c r="M145" t="s" s="130">
        <f>IF(O145="Lab","over","under")</f>
        <v>3307</v>
      </c>
      <c r="N145" s="169"/>
      <c r="O145" t="s" s="184">
        <v>31</v>
      </c>
      <c r="P145" s="131">
        <f>BC145</f>
        <v>56.5871094200392</v>
      </c>
      <c r="Q145" s="173">
        <f>T145+U145+V145</f>
        <v>0</v>
      </c>
      <c r="R145" t="s" s="185">
        <v>28</v>
      </c>
      <c r="S145" s="131">
        <f>AS145</f>
        <v>32.5884930243284</v>
      </c>
      <c r="T145" s="169"/>
      <c r="U145" s="169"/>
      <c r="V145" s="169"/>
      <c r="W145" s="169"/>
      <c r="X145" t="s" s="130">
        <f>IF($A145=Y145,"ok","bad")</f>
        <v>2430</v>
      </c>
      <c r="Y145" t="s" s="130">
        <v>3711</v>
      </c>
      <c r="Z145" t="s" s="130">
        <v>3712</v>
      </c>
      <c r="AA145" t="s" s="186">
        <v>27</v>
      </c>
      <c r="AB145" s="125">
        <f>100*AC145</f>
        <v>4.6074023</v>
      </c>
      <c r="AC145" s="191">
        <v>0.046074023</v>
      </c>
      <c r="AD145" t="s" s="187">
        <v>2365</v>
      </c>
      <c r="AE145" s="125">
        <v>3.0854376</v>
      </c>
      <c r="AF145" s="191">
        <v>0.030854376</v>
      </c>
      <c r="AG145" s="169"/>
      <c r="AH145" s="173">
        <v>62735</v>
      </c>
      <c r="AI145" s="173">
        <v>43365</v>
      </c>
      <c r="AJ145" s="173">
        <v>165</v>
      </c>
      <c r="AK145" s="173">
        <v>10407</v>
      </c>
      <c r="AL145" s="173">
        <v>1998</v>
      </c>
      <c r="AM145" s="175">
        <f>100*AL145/$AI145</f>
        <v>4.60740228294708</v>
      </c>
      <c r="AN145" s="173">
        <f>IF(AM145&gt;$AI$8,1,0)</f>
        <v>0</v>
      </c>
      <c r="AO145" s="175">
        <f>IF($R145=AL$17,AM145,0)</f>
        <v>0</v>
      </c>
      <c r="AP145" s="173">
        <v>14132</v>
      </c>
      <c r="AQ145" s="175">
        <f>100*AP145/$AI145</f>
        <v>32.5884930243284</v>
      </c>
      <c r="AR145" s="173">
        <f>IF(AQ145&gt;$AI$8,1,0)</f>
        <v>0</v>
      </c>
      <c r="AS145" s="175">
        <f>IF($R145=AP$17,AQ145,0)</f>
        <v>32.5884930243284</v>
      </c>
      <c r="AT145" s="173">
        <v>1162</v>
      </c>
      <c r="AU145" s="175">
        <f>100*AT145/$AI145</f>
        <v>2.67958030669895</v>
      </c>
      <c r="AV145" s="173">
        <f>IF(AU145&gt;$AI$8,1,0)</f>
        <v>0</v>
      </c>
      <c r="AW145" s="175">
        <f>IF($R145=AT$17,AU145,0)</f>
        <v>0</v>
      </c>
      <c r="AX145" s="173">
        <v>1338</v>
      </c>
      <c r="AY145" s="175">
        <f>100*AX145/$AI145</f>
        <v>3.08543756485645</v>
      </c>
      <c r="AZ145" s="173">
        <f>IF(AY145&gt;$AI$8,1,0)</f>
        <v>0</v>
      </c>
      <c r="BA145" s="175">
        <f>IF($R145=AX$17,AY145,0)</f>
        <v>0</v>
      </c>
      <c r="BB145" s="173">
        <v>24539</v>
      </c>
      <c r="BC145" s="175">
        <f>100*BB145/$AI145</f>
        <v>56.5871094200392</v>
      </c>
      <c r="BD145" s="173">
        <f>IF(BC145&gt;$AI$8,1,0)</f>
        <v>1</v>
      </c>
      <c r="BE145" s="175">
        <f>IF($R145=BB$17,BC145,0)</f>
        <v>0</v>
      </c>
      <c r="BF145" s="173">
        <v>0</v>
      </c>
      <c r="BG145" s="175">
        <f>100*BF145/$AI145</f>
        <v>0</v>
      </c>
      <c r="BH145" s="173">
        <f>IF(BG145&gt;$AI$8,1,0)</f>
        <v>0</v>
      </c>
      <c r="BI145" s="175">
        <f>IF($R145=BF$17,BG145,0)</f>
        <v>0</v>
      </c>
      <c r="BJ145" s="173">
        <v>0</v>
      </c>
      <c r="BK145" s="175">
        <f>100*BJ145/$AI145</f>
        <v>0</v>
      </c>
      <c r="BL145" s="173">
        <f>IF(BK145&gt;$AI$8,1,0)</f>
        <v>0</v>
      </c>
      <c r="BM145" s="175">
        <f>IF($R145=BJ$17,BK145,0)</f>
        <v>0</v>
      </c>
      <c r="BN145" s="173">
        <v>0</v>
      </c>
      <c r="BO145" s="175">
        <f>100*BN145/$AI145</f>
        <v>0</v>
      </c>
      <c r="BP145" s="173">
        <f>IF(BO145&gt;$AI$8,1,0)</f>
        <v>0</v>
      </c>
      <c r="BQ145" s="175">
        <f>IF($R145=BN$17,BO145,0)</f>
        <v>0</v>
      </c>
      <c r="BR145" s="173">
        <v>0</v>
      </c>
      <c r="BS145" s="175">
        <f>100*BR145/$AI145</f>
        <v>0</v>
      </c>
      <c r="BT145" s="173">
        <f>IF(BS145&gt;$AI$8,1,0)</f>
        <v>0</v>
      </c>
      <c r="BU145" s="175">
        <f>IF($R145=BR$17,BS145,0)</f>
        <v>0</v>
      </c>
      <c r="BV145" s="173">
        <v>0</v>
      </c>
      <c r="BW145" s="175">
        <f>100*BV145/$AI145</f>
        <v>0</v>
      </c>
      <c r="BX145" s="173">
        <f>IF(BW145&gt;$AI$8,1,0)</f>
        <v>0</v>
      </c>
      <c r="BY145" s="175">
        <f>IF($R145=BV$17,BW145,0)</f>
        <v>0</v>
      </c>
      <c r="BZ145" s="173">
        <v>0</v>
      </c>
      <c r="CA145" s="175">
        <f>100*BZ145/$AI145</f>
        <v>0</v>
      </c>
      <c r="CB145" s="173">
        <f>IF(CA145&gt;$AI$8,1,0)</f>
        <v>0</v>
      </c>
      <c r="CC145" s="175">
        <f>IF($R145=BZ$17,CA145,0)</f>
        <v>0</v>
      </c>
      <c r="CD145" s="173">
        <v>0</v>
      </c>
      <c r="CE145" s="175">
        <f>100*CD145/$AI145</f>
        <v>0</v>
      </c>
      <c r="CF145" s="173">
        <f>IF(CE145&gt;$AI$8,1,0)</f>
        <v>0</v>
      </c>
      <c r="CG145" s="175">
        <f>IF($R145=CD$17,CE145,0)</f>
        <v>0</v>
      </c>
      <c r="CH145" s="209">
        <v>0</v>
      </c>
      <c r="CI145" s="175">
        <f>100*CH145/$AI145</f>
        <v>0</v>
      </c>
      <c r="CJ145" s="173">
        <f>IF(CI145&gt;$AI$8,1,0)</f>
        <v>0</v>
      </c>
      <c r="CK145" s="175">
        <f>IF($R145=CH$17,CI145,0)</f>
        <v>0</v>
      </c>
      <c r="CL145" s="173">
        <v>0</v>
      </c>
      <c r="CM145" s="173">
        <v>0</v>
      </c>
      <c r="CN145" s="176"/>
    </row>
    <row r="146" ht="15.75" customHeight="1">
      <c r="A146" t="s" s="179">
        <v>3661</v>
      </c>
      <c r="B146" t="s" s="180">
        <v>75</v>
      </c>
      <c r="C146" t="s" s="180">
        <v>3662</v>
      </c>
      <c r="D146" t="s" s="181">
        <v>78</v>
      </c>
      <c r="E146" t="s" s="188">
        <v>79</v>
      </c>
      <c r="F146" t="s" s="146">
        <v>80</v>
      </c>
      <c r="G146" t="s" s="146">
        <v>3663</v>
      </c>
      <c r="H146" t="s" s="146">
        <v>1786</v>
      </c>
      <c r="I146" t="s" s="146">
        <v>64</v>
      </c>
      <c r="J146" t="s" s="146">
        <v>449</v>
      </c>
      <c r="K146" t="s" s="183">
        <f>O146</f>
        <v>31</v>
      </c>
      <c r="L146" s="189">
        <f>P146</f>
        <v>55.0178561197792</v>
      </c>
      <c r="M146" t="s" s="146">
        <f>IF(O146="Lab","over","under")</f>
        <v>3307</v>
      </c>
      <c r="N146" s="138"/>
      <c r="O146" t="s" s="184">
        <v>31</v>
      </c>
      <c r="P146" s="147">
        <f>BC146</f>
        <v>55.0178561197792</v>
      </c>
      <c r="Q146" s="145">
        <f>T146+U146+V146</f>
        <v>0</v>
      </c>
      <c r="R146" t="s" s="185">
        <v>28</v>
      </c>
      <c r="S146" s="147">
        <f>AS146</f>
        <v>27.7275939117316</v>
      </c>
      <c r="T146" s="138"/>
      <c r="U146" s="138"/>
      <c r="V146" s="138"/>
      <c r="W146" s="138"/>
      <c r="X146" t="s" s="146">
        <f>IF($A146=Y146,"ok","bad")</f>
        <v>2430</v>
      </c>
      <c r="Y146" t="s" s="146">
        <v>3661</v>
      </c>
      <c r="Z146" t="s" s="146">
        <v>3662</v>
      </c>
      <c r="AA146" t="s" s="186">
        <v>27</v>
      </c>
      <c r="AB146" s="141">
        <f>100*AC146</f>
        <v>7.5912381</v>
      </c>
      <c r="AC146" s="190">
        <v>0.075912381</v>
      </c>
      <c r="AD146" t="s" s="187">
        <v>2365</v>
      </c>
      <c r="AE146" s="141">
        <v>5.416038</v>
      </c>
      <c r="AF146" s="190">
        <v>0.05416038</v>
      </c>
      <c r="AG146" s="138"/>
      <c r="AH146" s="145">
        <v>74786</v>
      </c>
      <c r="AI146" s="145">
        <v>52363</v>
      </c>
      <c r="AJ146" s="145">
        <v>209</v>
      </c>
      <c r="AK146" s="145">
        <v>14290</v>
      </c>
      <c r="AL146" s="145">
        <v>3975</v>
      </c>
      <c r="AM146" s="148">
        <f>100*AL146/$AI146</f>
        <v>7.59123808796287</v>
      </c>
      <c r="AN146" s="145">
        <f>IF(AM146&gt;$AI$8,1,0)</f>
        <v>0</v>
      </c>
      <c r="AO146" s="148">
        <f>IF($R146=AL$17,AM146,0)</f>
        <v>0</v>
      </c>
      <c r="AP146" s="145">
        <v>14519</v>
      </c>
      <c r="AQ146" s="148">
        <f>100*AP146/$AI146</f>
        <v>27.7275939117316</v>
      </c>
      <c r="AR146" s="145">
        <f>IF(AQ146&gt;$AI$8,1,0)</f>
        <v>0</v>
      </c>
      <c r="AS146" s="148">
        <f>IF($R146=AP$17,AQ146,0)</f>
        <v>27.7275939117316</v>
      </c>
      <c r="AT146" s="145">
        <v>1604</v>
      </c>
      <c r="AU146" s="148">
        <f>100*AT146/$AI146</f>
        <v>3.06323167121823</v>
      </c>
      <c r="AV146" s="145">
        <f>IF(AU146&gt;$AI$8,1,0)</f>
        <v>0</v>
      </c>
      <c r="AW146" s="148">
        <f>IF($R146=AT$17,AU146,0)</f>
        <v>0</v>
      </c>
      <c r="AX146" s="145">
        <v>2836</v>
      </c>
      <c r="AY146" s="148">
        <f>100*AX146/$AI146</f>
        <v>5.41603804212898</v>
      </c>
      <c r="AZ146" s="145">
        <f>IF(AY146&gt;$AI$8,1,0)</f>
        <v>0</v>
      </c>
      <c r="BA146" s="148">
        <f>IF($R146=AX$17,AY146,0)</f>
        <v>0</v>
      </c>
      <c r="BB146" s="145">
        <v>28809</v>
      </c>
      <c r="BC146" s="148">
        <f>100*BB146/$AI146</f>
        <v>55.0178561197792</v>
      </c>
      <c r="BD146" s="145">
        <f>IF(BC146&gt;$AI$8,1,0)</f>
        <v>1</v>
      </c>
      <c r="BE146" s="148">
        <f>IF($R146=BB$17,BC146,0)</f>
        <v>0</v>
      </c>
      <c r="BF146" s="145">
        <v>0</v>
      </c>
      <c r="BG146" s="148">
        <f>100*BF146/$AI146</f>
        <v>0</v>
      </c>
      <c r="BH146" s="145">
        <f>IF(BG146&gt;$AI$8,1,0)</f>
        <v>0</v>
      </c>
      <c r="BI146" s="148">
        <f>IF($R146=BF$17,BG146,0)</f>
        <v>0</v>
      </c>
      <c r="BJ146" s="145">
        <v>0</v>
      </c>
      <c r="BK146" s="148">
        <f>100*BJ146/$AI146</f>
        <v>0</v>
      </c>
      <c r="BL146" s="145">
        <f>IF(BK146&gt;$AI$8,1,0)</f>
        <v>0</v>
      </c>
      <c r="BM146" s="148">
        <f>IF($R146=BJ$17,BK146,0)</f>
        <v>0</v>
      </c>
      <c r="BN146" s="145">
        <v>0</v>
      </c>
      <c r="BO146" s="148">
        <f>100*BN146/$AI146</f>
        <v>0</v>
      </c>
      <c r="BP146" s="145">
        <f>IF(BO146&gt;$AI$8,1,0)</f>
        <v>0</v>
      </c>
      <c r="BQ146" s="148">
        <f>IF($R146=BN$17,BO146,0)</f>
        <v>0</v>
      </c>
      <c r="BR146" s="145">
        <v>0</v>
      </c>
      <c r="BS146" s="148">
        <f>100*BR146/$AI146</f>
        <v>0</v>
      </c>
      <c r="BT146" s="145">
        <f>IF(BS146&gt;$AI$8,1,0)</f>
        <v>0</v>
      </c>
      <c r="BU146" s="148">
        <f>IF($R146=BR$17,BS146,0)</f>
        <v>0</v>
      </c>
      <c r="BV146" s="145">
        <v>0</v>
      </c>
      <c r="BW146" s="148">
        <f>100*BV146/$AI146</f>
        <v>0</v>
      </c>
      <c r="BX146" s="145">
        <f>IF(BW146&gt;$AI$8,1,0)</f>
        <v>0</v>
      </c>
      <c r="BY146" s="148">
        <f>IF($R146=BV$17,BW146,0)</f>
        <v>0</v>
      </c>
      <c r="BZ146" s="145">
        <v>0</v>
      </c>
      <c r="CA146" s="148">
        <f>100*BZ146/$AI146</f>
        <v>0</v>
      </c>
      <c r="CB146" s="145">
        <f>IF(CA146&gt;$AI$8,1,0)</f>
        <v>0</v>
      </c>
      <c r="CC146" s="148">
        <f>IF($R146=BZ$17,CA146,0)</f>
        <v>0</v>
      </c>
      <c r="CD146" s="145">
        <v>0</v>
      </c>
      <c r="CE146" s="148">
        <f>100*CD146/$AI146</f>
        <v>0</v>
      </c>
      <c r="CF146" s="145">
        <f>IF(CE146&gt;$AI$8,1,0)</f>
        <v>0</v>
      </c>
      <c r="CG146" s="148">
        <f>IF($R146=CD$17,CE146,0)</f>
        <v>0</v>
      </c>
      <c r="CH146" s="145">
        <v>0</v>
      </c>
      <c r="CI146" s="148">
        <f>100*CH146/$AI146</f>
        <v>0</v>
      </c>
      <c r="CJ146" s="145">
        <f>IF(CI146&gt;$AI$8,1,0)</f>
        <v>0</v>
      </c>
      <c r="CK146" s="148">
        <f>IF($R146=CH$17,CI146,0)</f>
        <v>0</v>
      </c>
      <c r="CL146" s="145">
        <v>0</v>
      </c>
      <c r="CM146" s="145">
        <v>0</v>
      </c>
      <c r="CN146" s="149"/>
    </row>
    <row r="147" ht="15.75" customHeight="1">
      <c r="A147" t="s" s="179">
        <v>3612</v>
      </c>
      <c r="B147" t="s" s="180">
        <v>84</v>
      </c>
      <c r="C147" t="s" s="180">
        <v>1580</v>
      </c>
      <c r="D147" t="s" s="181">
        <v>86</v>
      </c>
      <c r="E147" t="s" s="182">
        <v>79</v>
      </c>
      <c r="F147" t="s" s="130">
        <v>46</v>
      </c>
      <c r="G147" t="s" s="130">
        <v>1323</v>
      </c>
      <c r="H147" t="s" s="130">
        <v>3613</v>
      </c>
      <c r="I147" t="s" s="130">
        <v>64</v>
      </c>
      <c r="J147" t="s" s="130">
        <v>3474</v>
      </c>
      <c r="K147" t="s" s="183">
        <f>_xlfn.IFS(Q147=0,O147,T147=1,R147,U147=1,AA147,V147=1,AD147)</f>
        <v>31</v>
      </c>
      <c r="L147" s="189">
        <f>_xlfn.IFS(Q147=0,P147,T147=1,S147,U147=1,AB147,V147=1,AE147)</f>
        <v>43.1595250387197</v>
      </c>
      <c r="M147" t="s" s="130">
        <f>IF(O147="Lab","over","under")</f>
        <v>3307</v>
      </c>
      <c r="N147" s="169"/>
      <c r="O147" t="s" s="184">
        <v>31</v>
      </c>
      <c r="P147" s="131">
        <f>BC147</f>
        <v>43.1595250387197</v>
      </c>
      <c r="Q147" s="173">
        <f>T147+U147+V147</f>
        <v>0</v>
      </c>
      <c r="R147" t="s" s="185">
        <v>27</v>
      </c>
      <c r="S147" s="131">
        <f>AO147</f>
        <v>31.4562567014813</v>
      </c>
      <c r="T147" s="169"/>
      <c r="U147" s="169"/>
      <c r="V147" s="169"/>
      <c r="W147" s="169"/>
      <c r="X147" t="s" s="130">
        <f>IF($A147=Y147,"ok","bad")</f>
        <v>2430</v>
      </c>
      <c r="Y147" t="s" s="130">
        <v>3612</v>
      </c>
      <c r="Z147" t="s" s="130">
        <v>1580</v>
      </c>
      <c r="AA147" t="s" s="186">
        <v>2365</v>
      </c>
      <c r="AB147" s="125">
        <f>100*AC147</f>
        <v>15.9803026</v>
      </c>
      <c r="AC147" s="191">
        <v>0.159803026</v>
      </c>
      <c r="AD147" t="s" s="187">
        <v>28</v>
      </c>
      <c r="AE147" s="125">
        <v>6.3639252</v>
      </c>
      <c r="AF147" s="191">
        <v>0.06363925199999999</v>
      </c>
      <c r="AG147" s="169"/>
      <c r="AH147" s="173">
        <v>72797</v>
      </c>
      <c r="AI147" s="173">
        <v>50362</v>
      </c>
      <c r="AJ147" s="173">
        <v>145</v>
      </c>
      <c r="AK147" s="173">
        <v>5894</v>
      </c>
      <c r="AL147" s="173">
        <v>15842</v>
      </c>
      <c r="AM147" s="175">
        <f>100*AL147/$AI147</f>
        <v>31.4562567014813</v>
      </c>
      <c r="AN147" s="173">
        <f>IF(AM147&gt;$AI$8,1,0)</f>
        <v>0</v>
      </c>
      <c r="AO147" s="175">
        <f>IF($R147=AL$17,AM147,0)</f>
        <v>31.4562567014813</v>
      </c>
      <c r="AP147" s="173">
        <v>3205</v>
      </c>
      <c r="AQ147" s="175">
        <f>100*AP147/$AI147</f>
        <v>6.3639251816846</v>
      </c>
      <c r="AR147" s="173">
        <f>IF(AQ147&gt;$AI$8,1,0)</f>
        <v>0</v>
      </c>
      <c r="AS147" s="175">
        <f>IF($R147=AP$17,AQ147,0)</f>
        <v>0</v>
      </c>
      <c r="AT147" s="173">
        <v>1436</v>
      </c>
      <c r="AU147" s="175">
        <f>100*AT147/$AI147</f>
        <v>2.85135618124777</v>
      </c>
      <c r="AV147" s="173">
        <f>IF(AU147&gt;$AI$8,1,0)</f>
        <v>0</v>
      </c>
      <c r="AW147" s="175">
        <f>IF($R147=AT$17,AU147,0)</f>
        <v>0</v>
      </c>
      <c r="AX147" s="173">
        <v>8048</v>
      </c>
      <c r="AY147" s="175">
        <f>100*AX147/$AI147</f>
        <v>15.980302609110</v>
      </c>
      <c r="AZ147" s="173">
        <f>IF(AY147&gt;$AI$8,1,0)</f>
        <v>0</v>
      </c>
      <c r="BA147" s="175">
        <f>IF($R147=AX$17,AY147,0)</f>
        <v>0</v>
      </c>
      <c r="BB147" s="173">
        <v>21736</v>
      </c>
      <c r="BC147" s="175">
        <f>100*BB147/$AI147</f>
        <v>43.1595250387197</v>
      </c>
      <c r="BD147" s="173">
        <f>IF(BC147&gt;$AI$8,1,0)</f>
        <v>0</v>
      </c>
      <c r="BE147" s="175">
        <f>IF($R147=BB$17,BC147,0)</f>
        <v>0</v>
      </c>
      <c r="BF147" s="173">
        <v>0</v>
      </c>
      <c r="BG147" s="175">
        <f>100*BF147/$AI147</f>
        <v>0</v>
      </c>
      <c r="BH147" s="173">
        <f>IF(BG147&gt;$AI$8,1,0)</f>
        <v>0</v>
      </c>
      <c r="BI147" s="175">
        <f>IF($R147=BF$17,BG147,0)</f>
        <v>0</v>
      </c>
      <c r="BJ147" s="173">
        <v>0</v>
      </c>
      <c r="BK147" s="175">
        <f>100*BJ147/$AI147</f>
        <v>0</v>
      </c>
      <c r="BL147" s="173">
        <f>IF(BK147&gt;$AI$8,1,0)</f>
        <v>0</v>
      </c>
      <c r="BM147" s="175">
        <f>IF($R147=BJ$17,BK147,0)</f>
        <v>0</v>
      </c>
      <c r="BN147" s="173">
        <v>0</v>
      </c>
      <c r="BO147" s="175">
        <f>100*BN147/$AI147</f>
        <v>0</v>
      </c>
      <c r="BP147" s="173">
        <f>IF(BO147&gt;$AI$8,1,0)</f>
        <v>0</v>
      </c>
      <c r="BQ147" s="175">
        <f>IF($R147=BN$17,BO147,0)</f>
        <v>0</v>
      </c>
      <c r="BR147" s="173">
        <v>0</v>
      </c>
      <c r="BS147" s="175">
        <f>100*BR147/$AI147</f>
        <v>0</v>
      </c>
      <c r="BT147" s="173">
        <f>IF(BS147&gt;$AI$8,1,0)</f>
        <v>0</v>
      </c>
      <c r="BU147" s="175">
        <f>IF($R147=BR$17,BS147,0)</f>
        <v>0</v>
      </c>
      <c r="BV147" s="173">
        <v>0</v>
      </c>
      <c r="BW147" s="175">
        <f>100*BV147/$AI147</f>
        <v>0</v>
      </c>
      <c r="BX147" s="173">
        <f>IF(BW147&gt;$AI$8,1,0)</f>
        <v>0</v>
      </c>
      <c r="BY147" s="175">
        <f>IF($R147=BV$17,BW147,0)</f>
        <v>0</v>
      </c>
      <c r="BZ147" s="173">
        <v>0</v>
      </c>
      <c r="CA147" s="175">
        <f>100*BZ147/$AI147</f>
        <v>0</v>
      </c>
      <c r="CB147" s="173">
        <f>IF(CA147&gt;$AI$8,1,0)</f>
        <v>0</v>
      </c>
      <c r="CC147" s="175">
        <f>IF($R147=BZ$17,CA147,0)</f>
        <v>0</v>
      </c>
      <c r="CD147" s="173">
        <v>0</v>
      </c>
      <c r="CE147" s="175">
        <f>100*CD147/$AI147</f>
        <v>0</v>
      </c>
      <c r="CF147" s="173">
        <f>IF(CE147&gt;$AI$8,1,0)</f>
        <v>0</v>
      </c>
      <c r="CG147" s="175">
        <f>IF($R147=CD$17,CE147,0)</f>
        <v>0</v>
      </c>
      <c r="CH147" s="173">
        <v>0</v>
      </c>
      <c r="CI147" s="175">
        <f>100*CH147/$AI147</f>
        <v>0</v>
      </c>
      <c r="CJ147" s="173">
        <f>IF(CI147&gt;$AI$8,1,0)</f>
        <v>0</v>
      </c>
      <c r="CK147" s="175">
        <f>IF($R147=CH$17,CI147,0)</f>
        <v>0</v>
      </c>
      <c r="CL147" s="173">
        <v>324</v>
      </c>
      <c r="CM147" s="173">
        <v>0</v>
      </c>
      <c r="CN147" s="176"/>
    </row>
    <row r="148" ht="15.75" customHeight="1">
      <c r="A148" t="s" s="179">
        <v>3470</v>
      </c>
      <c r="B148" t="s" s="180">
        <v>183</v>
      </c>
      <c r="C148" t="s" s="180">
        <v>3471</v>
      </c>
      <c r="D148" t="s" s="181">
        <v>186</v>
      </c>
      <c r="E148" t="s" s="188">
        <v>79</v>
      </c>
      <c r="F148" t="s" s="146">
        <v>46</v>
      </c>
      <c r="G148" t="s" s="146">
        <v>3472</v>
      </c>
      <c r="H148" t="s" s="146">
        <v>3473</v>
      </c>
      <c r="I148" t="s" s="146">
        <v>49</v>
      </c>
      <c r="J148" t="s" s="146">
        <v>3474</v>
      </c>
      <c r="K148" t="s" s="183">
        <f>_xlfn.IFS(Q148=0,O148,T148=1,R148,U148=1,AA148,V148=1,AD148)</f>
        <v>31</v>
      </c>
      <c r="L148" s="189">
        <f>_xlfn.IFS(Q148=0,P148,T148=1,S148,U148=1,AB148,V148=1,AE148)</f>
        <v>41.7081023801761</v>
      </c>
      <c r="M148" t="s" s="146">
        <f>IF(O148="Lab","over","under")</f>
        <v>3307</v>
      </c>
      <c r="N148" s="138"/>
      <c r="O148" t="s" s="184">
        <v>31</v>
      </c>
      <c r="P148" s="195">
        <f>BC148</f>
        <v>41.7081023801761</v>
      </c>
      <c r="Q148" s="145">
        <f>T148+U148+V148</f>
        <v>0</v>
      </c>
      <c r="R148" t="s" s="185">
        <v>27</v>
      </c>
      <c r="S148" s="147">
        <f>AO148</f>
        <v>30.308526247147</v>
      </c>
      <c r="T148" s="138"/>
      <c r="U148" s="138"/>
      <c r="V148" s="138"/>
      <c r="W148" s="138"/>
      <c r="X148" t="s" s="146">
        <f>IF($A148=Y148,"ok","bad")</f>
        <v>2430</v>
      </c>
      <c r="Y148" t="s" s="146">
        <v>3470</v>
      </c>
      <c r="Z148" t="s" s="146">
        <v>3471</v>
      </c>
      <c r="AA148" t="s" s="186">
        <v>2365</v>
      </c>
      <c r="AB148" s="141">
        <f>100*AC148</f>
        <v>15.8522172</v>
      </c>
      <c r="AC148" s="190">
        <v>0.158522172</v>
      </c>
      <c r="AD148" t="s" s="187">
        <v>28</v>
      </c>
      <c r="AE148" s="141">
        <v>9.416775400000001</v>
      </c>
      <c r="AF148" s="190">
        <v>0.09416775400000001</v>
      </c>
      <c r="AG148" s="138"/>
      <c r="AH148" s="145">
        <v>73056</v>
      </c>
      <c r="AI148" s="145">
        <v>49072</v>
      </c>
      <c r="AJ148" s="145">
        <v>131</v>
      </c>
      <c r="AK148" s="145">
        <v>5594</v>
      </c>
      <c r="AL148" s="145">
        <v>14873</v>
      </c>
      <c r="AM148" s="148">
        <f>100*AL148/$AI148</f>
        <v>30.308526247147</v>
      </c>
      <c r="AN148" s="145">
        <f>IF(AM148&gt;$AI$8,1,0)</f>
        <v>0</v>
      </c>
      <c r="AO148" s="148">
        <f>IF($R148=AL$17,AM148,0)</f>
        <v>30.308526247147</v>
      </c>
      <c r="AP148" s="145">
        <v>4621</v>
      </c>
      <c r="AQ148" s="148">
        <f>100*AP148/$AI148</f>
        <v>9.416775350505381</v>
      </c>
      <c r="AR148" s="145">
        <f>IF(AQ148&gt;$AI$8,1,0)</f>
        <v>0</v>
      </c>
      <c r="AS148" s="148">
        <f>IF($R148=AP$17,AQ148,0)</f>
        <v>0</v>
      </c>
      <c r="AT148" s="145">
        <v>1214</v>
      </c>
      <c r="AU148" s="148">
        <f>100*AT148/$AI148</f>
        <v>2.47391587870884</v>
      </c>
      <c r="AV148" s="145">
        <f>IF(AU148&gt;$AI$8,1,0)</f>
        <v>0</v>
      </c>
      <c r="AW148" s="148">
        <f>IF($R148=AT$17,AU148,0)</f>
        <v>0</v>
      </c>
      <c r="AX148" s="145">
        <v>7779</v>
      </c>
      <c r="AY148" s="148">
        <f>100*AX148/$AI148</f>
        <v>15.8522171503097</v>
      </c>
      <c r="AZ148" s="145">
        <f>IF(AY148&gt;$AI$8,1,0)</f>
        <v>0</v>
      </c>
      <c r="BA148" s="148">
        <f>IF($R148=AX$17,AY148,0)</f>
        <v>0</v>
      </c>
      <c r="BB148" s="145">
        <v>20467</v>
      </c>
      <c r="BC148" s="148">
        <f>100*BB148/$AI148</f>
        <v>41.7081023801761</v>
      </c>
      <c r="BD148" s="145">
        <f>IF(BC148&gt;$AI$8,1,0)</f>
        <v>0</v>
      </c>
      <c r="BE148" s="148">
        <f>IF($R148=BB$17,BC148,0)</f>
        <v>0</v>
      </c>
      <c r="BF148" s="145">
        <v>0</v>
      </c>
      <c r="BG148" s="148">
        <f>100*BF148/$AI148</f>
        <v>0</v>
      </c>
      <c r="BH148" s="145">
        <f>IF(BG148&gt;$AI$8,1,0)</f>
        <v>0</v>
      </c>
      <c r="BI148" s="148">
        <f>IF($R148=BF$17,BG148,0)</f>
        <v>0</v>
      </c>
      <c r="BJ148" s="145">
        <v>0</v>
      </c>
      <c r="BK148" s="148">
        <f>100*BJ148/$AI148</f>
        <v>0</v>
      </c>
      <c r="BL148" s="145">
        <f>IF(BK148&gt;$AI$8,1,0)</f>
        <v>0</v>
      </c>
      <c r="BM148" s="148">
        <f>IF($R148=BJ$17,BK148,0)</f>
        <v>0</v>
      </c>
      <c r="BN148" s="145">
        <v>0</v>
      </c>
      <c r="BO148" s="148">
        <f>100*BN148/$AI148</f>
        <v>0</v>
      </c>
      <c r="BP148" s="145">
        <f>IF(BO148&gt;$AI$8,1,0)</f>
        <v>0</v>
      </c>
      <c r="BQ148" s="148">
        <f>IF($R148=BN$17,BO148,0)</f>
        <v>0</v>
      </c>
      <c r="BR148" s="145">
        <v>0</v>
      </c>
      <c r="BS148" s="148">
        <f>100*BR148/$AI148</f>
        <v>0</v>
      </c>
      <c r="BT148" s="145">
        <f>IF(BS148&gt;$AI$8,1,0)</f>
        <v>0</v>
      </c>
      <c r="BU148" s="148">
        <f>IF($R148=BR$17,BS148,0)</f>
        <v>0</v>
      </c>
      <c r="BV148" s="145">
        <v>0</v>
      </c>
      <c r="BW148" s="148">
        <f>100*BV148/$AI148</f>
        <v>0</v>
      </c>
      <c r="BX148" s="145">
        <f>IF(BW148&gt;$AI$8,1,0)</f>
        <v>0</v>
      </c>
      <c r="BY148" s="148">
        <f>IF($R148=BV$17,BW148,0)</f>
        <v>0</v>
      </c>
      <c r="BZ148" s="145">
        <v>0</v>
      </c>
      <c r="CA148" s="148">
        <f>100*BZ148/$AI148</f>
        <v>0</v>
      </c>
      <c r="CB148" s="145">
        <f>IF(CA148&gt;$AI$8,1,0)</f>
        <v>0</v>
      </c>
      <c r="CC148" s="148">
        <f>IF($R148=BZ$17,CA148,0)</f>
        <v>0</v>
      </c>
      <c r="CD148" s="145">
        <v>0</v>
      </c>
      <c r="CE148" s="148">
        <f>100*CD148/$AI148</f>
        <v>0</v>
      </c>
      <c r="CF148" s="145">
        <f>IF(CE148&gt;$AI$8,1,0)</f>
        <v>0</v>
      </c>
      <c r="CG148" s="148">
        <f>IF($R148=CD$17,CE148,0)</f>
        <v>0</v>
      </c>
      <c r="CH148" s="145">
        <v>0</v>
      </c>
      <c r="CI148" s="148">
        <f>100*CH148/$AI148</f>
        <v>0</v>
      </c>
      <c r="CJ148" s="145">
        <f>IF(CI148&gt;$AI$8,1,0)</f>
        <v>0</v>
      </c>
      <c r="CK148" s="148">
        <f>IF($R148=CH$17,CI148,0)</f>
        <v>0</v>
      </c>
      <c r="CL148" s="145">
        <v>0</v>
      </c>
      <c r="CM148" s="145">
        <v>0</v>
      </c>
      <c r="CN148" s="149"/>
    </row>
    <row r="149" ht="15.75" customHeight="1">
      <c r="A149" t="s" s="179">
        <v>3706</v>
      </c>
      <c r="B149" t="s" s="180">
        <v>160</v>
      </c>
      <c r="C149" t="s" s="180">
        <v>1218</v>
      </c>
      <c r="D149" t="s" s="181">
        <v>162</v>
      </c>
      <c r="E149" t="s" s="182">
        <v>79</v>
      </c>
      <c r="F149" t="s" s="130">
        <v>80</v>
      </c>
      <c r="G149" t="s" s="130">
        <v>1175</v>
      </c>
      <c r="H149" t="s" s="130">
        <v>1219</v>
      </c>
      <c r="I149" t="s" s="130">
        <v>49</v>
      </c>
      <c r="J149" t="s" s="130">
        <v>3384</v>
      </c>
      <c r="K149" t="s" s="183">
        <f>_xlfn.IFS(Q149=0,O149,T149=1,R149,U149=1,AA149,V149=1,AD149)</f>
        <v>217</v>
      </c>
      <c r="L149" s="189">
        <f>_xlfn.IFS(Q149=0,P149,T149=1,S149,U149=1,AB149,V149=1,AE149)</f>
        <v>49.218463</v>
      </c>
      <c r="M149" t="s" s="130">
        <f>IF(O149="Lab","over","under")</f>
        <v>3307</v>
      </c>
      <c r="N149" s="169"/>
      <c r="O149" t="s" s="305">
        <v>217</v>
      </c>
      <c r="P149" s="198">
        <f>100*0.49218463</f>
        <v>49.218463</v>
      </c>
      <c r="Q149" s="306">
        <f>T149+U149+V149</f>
        <v>0</v>
      </c>
      <c r="R149" t="s" s="185">
        <v>28</v>
      </c>
      <c r="S149" s="131">
        <f>AS149</f>
        <v>34.4304779006652</v>
      </c>
      <c r="T149" s="169"/>
      <c r="U149" s="169"/>
      <c r="V149" s="169"/>
      <c r="W149" s="169"/>
      <c r="X149" t="s" s="130">
        <f>IF($A149=Y149,"ok","bad")</f>
        <v>2430</v>
      </c>
      <c r="Y149" t="s" s="130">
        <v>3706</v>
      </c>
      <c r="Z149" t="s" s="130">
        <v>1218</v>
      </c>
      <c r="AA149" t="s" s="186">
        <v>31</v>
      </c>
      <c r="AB149" s="125">
        <f>100*AC149</f>
        <v>5.4279068</v>
      </c>
      <c r="AC149" s="191">
        <v>0.054279068</v>
      </c>
      <c r="AD149" t="s" s="187">
        <v>27</v>
      </c>
      <c r="AE149" s="125">
        <v>3.9791046</v>
      </c>
      <c r="AF149" s="191">
        <v>0.039791046</v>
      </c>
      <c r="AG149" s="169"/>
      <c r="AH149" s="173">
        <v>72852</v>
      </c>
      <c r="AI149" s="173">
        <v>49006</v>
      </c>
      <c r="AJ149" s="173">
        <v>116</v>
      </c>
      <c r="AK149" s="173">
        <v>7247</v>
      </c>
      <c r="AL149" s="173">
        <v>1950</v>
      </c>
      <c r="AM149" s="175">
        <f>100*AL149/$AI149</f>
        <v>3.9791045994368</v>
      </c>
      <c r="AN149" s="173">
        <f>IF(AM149&gt;$AI$8,1,0)</f>
        <v>0</v>
      </c>
      <c r="AO149" s="175">
        <f>IF($R149=AL$17,AM149,0)</f>
        <v>0</v>
      </c>
      <c r="AP149" s="173">
        <v>16873</v>
      </c>
      <c r="AQ149" s="175">
        <f>100*AP149/$AI149</f>
        <v>34.4304779006652</v>
      </c>
      <c r="AR149" s="173">
        <f>IF(AQ149&gt;$AI$8,1,0)</f>
        <v>0</v>
      </c>
      <c r="AS149" s="175">
        <f>IF($R149=AP$17,AQ149,0)</f>
        <v>34.4304779006652</v>
      </c>
      <c r="AT149" s="173">
        <v>1661</v>
      </c>
      <c r="AU149" s="175">
        <f>100*AT149/$AI149</f>
        <v>3.38938089213566</v>
      </c>
      <c r="AV149" s="173">
        <f>IF(AU149&gt;$AI$8,1,0)</f>
        <v>0</v>
      </c>
      <c r="AW149" s="175">
        <f>IF($R149=AT$17,AU149,0)</f>
        <v>0</v>
      </c>
      <c r="AX149" s="173">
        <v>1710</v>
      </c>
      <c r="AY149" s="175">
        <f>100*AX149/$AI149</f>
        <v>3.48936864873689</v>
      </c>
      <c r="AZ149" s="173">
        <f>IF(AY149&gt;$AI$8,1,0)</f>
        <v>0</v>
      </c>
      <c r="BA149" s="175">
        <f>IF($R149=AX$17,AY149,0)</f>
        <v>0</v>
      </c>
      <c r="BB149" s="173">
        <v>2660</v>
      </c>
      <c r="BC149" s="175">
        <f>100*BB149/$AI149</f>
        <v>5.42790678692405</v>
      </c>
      <c r="BD149" s="173">
        <f>IF(BC149&gt;$AI$8,1,0)</f>
        <v>0</v>
      </c>
      <c r="BE149" s="175">
        <f>IF($R149=BB$17,BC149,0)</f>
        <v>0</v>
      </c>
      <c r="BF149" s="173">
        <v>0</v>
      </c>
      <c r="BG149" s="175">
        <f>100*BF149/$AI149</f>
        <v>0</v>
      </c>
      <c r="BH149" s="173">
        <f>IF(BG149&gt;$AI$8,1,0)</f>
        <v>0</v>
      </c>
      <c r="BI149" s="175">
        <f>IF($R149=BF$17,BG149,0)</f>
        <v>0</v>
      </c>
      <c r="BJ149" s="173">
        <v>0</v>
      </c>
      <c r="BK149" s="175">
        <f>100*BJ149/$AI149</f>
        <v>0</v>
      </c>
      <c r="BL149" s="173">
        <f>IF(BK149&gt;$AI$8,1,0)</f>
        <v>0</v>
      </c>
      <c r="BM149" s="175">
        <f>IF($R149=BJ$17,BK149,0)</f>
        <v>0</v>
      </c>
      <c r="BN149" s="173">
        <v>0</v>
      </c>
      <c r="BO149" s="175">
        <f>100*BN149/$AI149</f>
        <v>0</v>
      </c>
      <c r="BP149" s="173">
        <f>IF(BO149&gt;$AI$8,1,0)</f>
        <v>0</v>
      </c>
      <c r="BQ149" s="175">
        <f>IF($R149=BN$17,BO149,0)</f>
        <v>0</v>
      </c>
      <c r="BR149" s="173">
        <v>0</v>
      </c>
      <c r="BS149" s="175">
        <f>100*BR149/$AI149</f>
        <v>0</v>
      </c>
      <c r="BT149" s="173">
        <f>IF(BS149&gt;$AI$8,1,0)</f>
        <v>0</v>
      </c>
      <c r="BU149" s="175">
        <f>IF($R149=BR$17,BS149,0)</f>
        <v>0</v>
      </c>
      <c r="BV149" s="173">
        <v>0</v>
      </c>
      <c r="BW149" s="175">
        <f>100*BV149/$AI149</f>
        <v>0</v>
      </c>
      <c r="BX149" s="173">
        <f>IF(BW149&gt;$AI$8,1,0)</f>
        <v>0</v>
      </c>
      <c r="BY149" s="175">
        <f>IF($R149=BV$17,BW149,0)</f>
        <v>0</v>
      </c>
      <c r="BZ149" s="173">
        <v>0</v>
      </c>
      <c r="CA149" s="175">
        <f>100*BZ149/$AI149</f>
        <v>0</v>
      </c>
      <c r="CB149" s="173">
        <f>IF(CA149&gt;$AI$8,1,0)</f>
        <v>0</v>
      </c>
      <c r="CC149" s="175">
        <f>IF($R149=BZ$17,CA149,0)</f>
        <v>0</v>
      </c>
      <c r="CD149" s="173">
        <v>0</v>
      </c>
      <c r="CE149" s="175">
        <f>100*CD149/$AI149</f>
        <v>0</v>
      </c>
      <c r="CF149" s="173">
        <f>IF(CE149&gt;$AI$8,1,0)</f>
        <v>0</v>
      </c>
      <c r="CG149" s="175">
        <f>IF($R149=CD$17,CE149,0)</f>
        <v>0</v>
      </c>
      <c r="CH149" s="173">
        <v>0</v>
      </c>
      <c r="CI149" s="175">
        <f>100*CH149/$AI149</f>
        <v>0</v>
      </c>
      <c r="CJ149" s="173">
        <f>IF(CI149&gt;$AI$8,1,0)</f>
        <v>0</v>
      </c>
      <c r="CK149" s="175">
        <f>IF($R149=CH$17,CI149,0)</f>
        <v>0</v>
      </c>
      <c r="CL149" s="173">
        <v>0</v>
      </c>
      <c r="CM149" s="173">
        <v>0</v>
      </c>
      <c r="CN149" s="176"/>
    </row>
    <row r="150" ht="15.75" customHeight="1">
      <c r="A150" t="s" s="179">
        <v>3717</v>
      </c>
      <c r="B150" t="s" s="180">
        <v>228</v>
      </c>
      <c r="C150" t="s" s="180">
        <v>1549</v>
      </c>
      <c r="D150" t="s" s="181">
        <v>230</v>
      </c>
      <c r="E150" t="s" s="188">
        <v>230</v>
      </c>
      <c r="F150" t="s" s="146">
        <v>46</v>
      </c>
      <c r="G150" t="s" s="146">
        <v>428</v>
      </c>
      <c r="H150" t="s" s="146">
        <v>3718</v>
      </c>
      <c r="I150" t="s" s="146">
        <v>49</v>
      </c>
      <c r="J150" t="s" s="146">
        <v>3719</v>
      </c>
      <c r="K150" t="s" s="183">
        <f>_xlfn.IFS(Q150=0,O150,T150=1,R150,U150=1,AA150,V150=1,AD150)</f>
        <v>217</v>
      </c>
      <c r="L150" s="189">
        <f>_xlfn.IFS(Q150=0,P150,T150=1,S150,U150=1,AB150,V150=1,AE150)</f>
        <v>48.3023836</v>
      </c>
      <c r="M150" t="s" s="146">
        <f>IF(O150="Lab","over","under")</f>
        <v>3307</v>
      </c>
      <c r="N150" s="138"/>
      <c r="O150" t="s" s="305">
        <v>217</v>
      </c>
      <c r="P150" s="211">
        <f>100*0.483023836</f>
        <v>48.3023836</v>
      </c>
      <c r="Q150" s="307">
        <f>T150+U150+V150</f>
        <v>0</v>
      </c>
      <c r="R150" t="s" s="185">
        <v>2390</v>
      </c>
      <c r="S150" s="147">
        <f>CE150</f>
        <v>31.430155210643</v>
      </c>
      <c r="T150" s="138"/>
      <c r="U150" s="138"/>
      <c r="V150" s="138"/>
      <c r="W150" s="138"/>
      <c r="X150" t="s" s="146">
        <f>IF($A150=Y150,"ok","bad")</f>
        <v>2430</v>
      </c>
      <c r="Y150" t="s" s="146">
        <v>3717</v>
      </c>
      <c r="Z150" t="s" s="146">
        <v>1549</v>
      </c>
      <c r="AA150" t="s" s="186">
        <v>37</v>
      </c>
      <c r="AB150" s="141">
        <f>100*AC150</f>
        <v>15.5995935</v>
      </c>
      <c r="AC150" s="190">
        <v>0.155995935</v>
      </c>
      <c r="AD150" t="s" s="187">
        <v>31</v>
      </c>
      <c r="AE150" s="141">
        <v>2.8801737</v>
      </c>
      <c r="AF150" s="190">
        <v>0.028801737</v>
      </c>
      <c r="AG150" s="138"/>
      <c r="AH150" s="145">
        <v>73885</v>
      </c>
      <c r="AI150" s="145">
        <v>43296</v>
      </c>
      <c r="AJ150" s="145">
        <v>168</v>
      </c>
      <c r="AK150" s="145">
        <v>7305</v>
      </c>
      <c r="AL150" s="145">
        <v>0</v>
      </c>
      <c r="AM150" s="148">
        <f>100*AL150/$AI150</f>
        <v>0</v>
      </c>
      <c r="AN150" s="145">
        <f>IF(AM150&gt;$AI$8,1,0)</f>
        <v>0</v>
      </c>
      <c r="AO150" s="148">
        <f>IF($R150=AL$17,AM150,0)</f>
        <v>0</v>
      </c>
      <c r="AP150" s="145">
        <v>0</v>
      </c>
      <c r="AQ150" s="148">
        <f>100*AP150/$AI150</f>
        <v>0</v>
      </c>
      <c r="AR150" s="145">
        <f>IF(AQ150&gt;$AI$8,1,0)</f>
        <v>0</v>
      </c>
      <c r="AS150" s="148">
        <f>IF($R150=AP$17,AQ150,0)</f>
        <v>0</v>
      </c>
      <c r="AT150" s="145">
        <v>0</v>
      </c>
      <c r="AU150" s="148">
        <f>100*AT150/$AI150</f>
        <v>0</v>
      </c>
      <c r="AV150" s="145">
        <f>IF(AU150&gt;$AI$8,1,0)</f>
        <v>0</v>
      </c>
      <c r="AW150" s="148">
        <f>IF($R150=AT$17,AU150,0)</f>
        <v>0</v>
      </c>
      <c r="AX150" s="145">
        <v>0</v>
      </c>
      <c r="AY150" s="148">
        <f>100*AX150/$AI150</f>
        <v>0</v>
      </c>
      <c r="AZ150" s="145">
        <f>IF(AY150&gt;$AI$8,1,0)</f>
        <v>0</v>
      </c>
      <c r="BA150" s="148">
        <f>IF($R150=AX$17,AY150,0)</f>
        <v>0</v>
      </c>
      <c r="BB150" s="145">
        <v>1247</v>
      </c>
      <c r="BC150" s="148">
        <f>100*BB150/$AI150</f>
        <v>2.88017368810052</v>
      </c>
      <c r="BD150" s="145">
        <f>IF(BC150&gt;$AI$8,1,0)</f>
        <v>0</v>
      </c>
      <c r="BE150" s="148">
        <f>IF($R150=BB$17,BC150,0)</f>
        <v>0</v>
      </c>
      <c r="BF150" s="145">
        <v>0</v>
      </c>
      <c r="BG150" s="148">
        <f>100*BF150/$AI150</f>
        <v>0</v>
      </c>
      <c r="BH150" s="145">
        <f>IF(BG150&gt;$AI$8,1,0)</f>
        <v>0</v>
      </c>
      <c r="BI150" s="148">
        <f>IF($R150=BF$17,BG150,0)</f>
        <v>0</v>
      </c>
      <c r="BJ150" s="145">
        <v>0</v>
      </c>
      <c r="BK150" s="148">
        <f>100*BJ150/$AI150</f>
        <v>0</v>
      </c>
      <c r="BL150" s="145">
        <f>IF(BK150&gt;$AI$8,1,0)</f>
        <v>0</v>
      </c>
      <c r="BM150" s="148">
        <f>IF($R150=BJ$17,BK150,0)</f>
        <v>0</v>
      </c>
      <c r="BN150" s="145">
        <v>0</v>
      </c>
      <c r="BO150" s="148">
        <f>100*BN150/$AI150</f>
        <v>0</v>
      </c>
      <c r="BP150" s="145">
        <f>IF(BO150&gt;$AI$8,1,0)</f>
        <v>0</v>
      </c>
      <c r="BQ150" s="148">
        <f>IF($R150=BN$17,BO150,0)</f>
        <v>0</v>
      </c>
      <c r="BR150" s="145">
        <v>0</v>
      </c>
      <c r="BS150" s="148">
        <f>100*BR150/$AI150</f>
        <v>0</v>
      </c>
      <c r="BT150" s="145">
        <f>IF(BS150&gt;$AI$8,1,0)</f>
        <v>0</v>
      </c>
      <c r="BU150" s="148">
        <f>IF($R150=BR$17,BS150,0)</f>
        <v>0</v>
      </c>
      <c r="BV150" s="145">
        <v>657</v>
      </c>
      <c r="BW150" s="148">
        <f>100*BV150/$AI150</f>
        <v>1.51746119733925</v>
      </c>
      <c r="BX150" s="145">
        <f>IF(BW150&gt;$AI$8,1,0)</f>
        <v>0</v>
      </c>
      <c r="BY150" s="148">
        <f>IF($R150=BV$17,BW150,0)</f>
        <v>0</v>
      </c>
      <c r="BZ150" s="145">
        <v>6754</v>
      </c>
      <c r="CA150" s="148">
        <f>100*BZ150/$AI150</f>
        <v>15.599593495935</v>
      </c>
      <c r="CB150" s="145">
        <f>IF(CA150&gt;$AI$8,1,0)</f>
        <v>0</v>
      </c>
      <c r="CC150" s="148">
        <f>IF($R150=BZ$17,CA150,0)</f>
        <v>0</v>
      </c>
      <c r="CD150" s="145">
        <v>13608</v>
      </c>
      <c r="CE150" s="148">
        <f>100*CD150/$AI150</f>
        <v>31.430155210643</v>
      </c>
      <c r="CF150" s="145">
        <f>IF(CE150&gt;$AI$8,1,0)</f>
        <v>0</v>
      </c>
      <c r="CG150" s="148">
        <f>IF($R150=CD$17,CE150,0)</f>
        <v>31.430155210643</v>
      </c>
      <c r="CH150" s="145">
        <v>0</v>
      </c>
      <c r="CI150" s="148">
        <f>100*CH150/$AI150</f>
        <v>0</v>
      </c>
      <c r="CJ150" s="145">
        <f>IF(CI150&gt;$AI$8,1,0)</f>
        <v>0</v>
      </c>
      <c r="CK150" s="148">
        <f>IF($R150=CH$17,CI150,0)</f>
        <v>0</v>
      </c>
      <c r="CL150" s="145">
        <v>0</v>
      </c>
      <c r="CM150" s="145">
        <v>0</v>
      </c>
      <c r="CN150" s="149"/>
    </row>
    <row r="151" ht="15.75" customHeight="1">
      <c r="A151" t="s" s="179">
        <v>3415</v>
      </c>
      <c r="B151" t="s" s="180">
        <v>166</v>
      </c>
      <c r="C151" t="s" s="180">
        <v>3416</v>
      </c>
      <c r="D151" t="s" s="181">
        <v>169</v>
      </c>
      <c r="E151" t="s" s="182">
        <v>79</v>
      </c>
      <c r="F151" t="s" s="130">
        <v>80</v>
      </c>
      <c r="G151" t="s" s="130">
        <v>3417</v>
      </c>
      <c r="H151" t="s" s="130">
        <v>2697</v>
      </c>
      <c r="I151" t="s" s="130">
        <v>49</v>
      </c>
      <c r="J151" t="s" s="130">
        <v>3384</v>
      </c>
      <c r="K151" t="s" s="183">
        <f>_xlfn.IFS(Q151=0,O151,T151=1,R151,U151=1,AA151,V151=1,AD151)</f>
        <v>217</v>
      </c>
      <c r="L151" s="189">
        <f>_xlfn.IFS(Q151=0,P151,T151=1,S151,U151=1,AB151,V151=1,AE151)</f>
        <v>41.0848437</v>
      </c>
      <c r="M151" t="s" s="130">
        <f>IF(O151="Lab","over","under")</f>
        <v>3307</v>
      </c>
      <c r="N151" s="169"/>
      <c r="O151" t="s" s="305">
        <v>217</v>
      </c>
      <c r="P151" s="198">
        <f>100*0.410848437</f>
        <v>41.0848437</v>
      </c>
      <c r="Q151" s="306">
        <f>T151+U151+V151</f>
        <v>0</v>
      </c>
      <c r="R151" t="s" s="185">
        <v>28</v>
      </c>
      <c r="S151" s="131">
        <f>AS151</f>
        <v>22.8710270554242</v>
      </c>
      <c r="T151" s="169"/>
      <c r="U151" s="169"/>
      <c r="V151" s="169"/>
      <c r="W151" s="169"/>
      <c r="X151" t="s" s="130">
        <f>IF($A151=Y151,"ok","bad")</f>
        <v>2430</v>
      </c>
      <c r="Y151" t="s" s="130">
        <v>3415</v>
      </c>
      <c r="Z151" t="s" s="130">
        <v>3416</v>
      </c>
      <c r="AA151" t="s" s="186">
        <v>2365</v>
      </c>
      <c r="AB151" s="125">
        <f>100*AC151</f>
        <v>16.1597058</v>
      </c>
      <c r="AC151" s="191">
        <v>0.161597058</v>
      </c>
      <c r="AD151" t="s" s="187">
        <v>27</v>
      </c>
      <c r="AE151" s="125">
        <v>10.9850276</v>
      </c>
      <c r="AF151" s="191">
        <v>0.109850276</v>
      </c>
      <c r="AG151" s="169"/>
      <c r="AH151" s="173">
        <v>71685</v>
      </c>
      <c r="AI151" s="173">
        <v>38070</v>
      </c>
      <c r="AJ151" s="173">
        <v>131</v>
      </c>
      <c r="AK151" s="173">
        <v>6934</v>
      </c>
      <c r="AL151" s="173">
        <v>4182</v>
      </c>
      <c r="AM151" s="175">
        <f>100*AL151/$AI151</f>
        <v>10.9850275807723</v>
      </c>
      <c r="AN151" s="173">
        <f>IF(AM151&gt;$AI$8,1,0)</f>
        <v>0</v>
      </c>
      <c r="AO151" s="175">
        <f>IF($R151=AL$17,AM151,0)</f>
        <v>0</v>
      </c>
      <c r="AP151" s="173">
        <v>8707</v>
      </c>
      <c r="AQ151" s="175">
        <f>100*AP151/$AI151</f>
        <v>22.8710270554242</v>
      </c>
      <c r="AR151" s="173">
        <f>IF(AQ151&gt;$AI$8,1,0)</f>
        <v>0</v>
      </c>
      <c r="AS151" s="175">
        <f>IF($R151=AP$17,AQ151,0)</f>
        <v>22.8710270554242</v>
      </c>
      <c r="AT151" s="173">
        <v>1340</v>
      </c>
      <c r="AU151" s="175">
        <f>100*AT151/$AI151</f>
        <v>3.51983188862621</v>
      </c>
      <c r="AV151" s="173">
        <f>IF(AU151&gt;$AI$8,1,0)</f>
        <v>0</v>
      </c>
      <c r="AW151" s="175">
        <f>IF($R151=AT$17,AU151,0)</f>
        <v>0</v>
      </c>
      <c r="AX151" s="173">
        <v>6152</v>
      </c>
      <c r="AY151" s="175">
        <f>100*AX151/$AI151</f>
        <v>16.1597058050959</v>
      </c>
      <c r="AZ151" s="173">
        <f>IF(AY151&gt;$AI$8,1,0)</f>
        <v>0</v>
      </c>
      <c r="BA151" s="175">
        <f>IF($R151=AX$17,AY151,0)</f>
        <v>0</v>
      </c>
      <c r="BB151" s="173">
        <v>2048</v>
      </c>
      <c r="BC151" s="175">
        <f>100*BB151/$AI151</f>
        <v>5.37956396112424</v>
      </c>
      <c r="BD151" s="173">
        <f>IF(BC151&gt;$AI$8,1,0)</f>
        <v>0</v>
      </c>
      <c r="BE151" s="175">
        <f>IF($R151=BB$17,BC151,0)</f>
        <v>0</v>
      </c>
      <c r="BF151" s="173">
        <v>0</v>
      </c>
      <c r="BG151" s="175">
        <f>100*BF151/$AI151</f>
        <v>0</v>
      </c>
      <c r="BH151" s="173">
        <f>IF(BG151&gt;$AI$8,1,0)</f>
        <v>0</v>
      </c>
      <c r="BI151" s="175">
        <f>IF($R151=BF$17,BG151,0)</f>
        <v>0</v>
      </c>
      <c r="BJ151" s="173">
        <v>0</v>
      </c>
      <c r="BK151" s="175">
        <f>100*BJ151/$AI151</f>
        <v>0</v>
      </c>
      <c r="BL151" s="173">
        <f>IF(BK151&gt;$AI$8,1,0)</f>
        <v>0</v>
      </c>
      <c r="BM151" s="175">
        <f>IF($R151=BJ$17,BK151,0)</f>
        <v>0</v>
      </c>
      <c r="BN151" s="173">
        <v>0</v>
      </c>
      <c r="BO151" s="175">
        <f>100*BN151/$AI151</f>
        <v>0</v>
      </c>
      <c r="BP151" s="173">
        <f>IF(BO151&gt;$AI$8,1,0)</f>
        <v>0</v>
      </c>
      <c r="BQ151" s="175">
        <f>IF($R151=BN$17,BO151,0)</f>
        <v>0</v>
      </c>
      <c r="BR151" s="173">
        <v>0</v>
      </c>
      <c r="BS151" s="175">
        <f>100*BR151/$AI151</f>
        <v>0</v>
      </c>
      <c r="BT151" s="173">
        <f>IF(BS151&gt;$AI$8,1,0)</f>
        <v>0</v>
      </c>
      <c r="BU151" s="175">
        <f>IF($R151=BR$17,BS151,0)</f>
        <v>0</v>
      </c>
      <c r="BV151" s="173">
        <v>0</v>
      </c>
      <c r="BW151" s="175">
        <f>100*BV151/$AI151</f>
        <v>0</v>
      </c>
      <c r="BX151" s="173">
        <f>IF(BW151&gt;$AI$8,1,0)</f>
        <v>0</v>
      </c>
      <c r="BY151" s="175">
        <f>IF($R151=BV$17,BW151,0)</f>
        <v>0</v>
      </c>
      <c r="BZ151" s="173">
        <v>0</v>
      </c>
      <c r="CA151" s="175">
        <f>100*BZ151/$AI151</f>
        <v>0</v>
      </c>
      <c r="CB151" s="173">
        <f>IF(CA151&gt;$AI$8,1,0)</f>
        <v>0</v>
      </c>
      <c r="CC151" s="175">
        <f>IF($R151=BZ$17,CA151,0)</f>
        <v>0</v>
      </c>
      <c r="CD151" s="173">
        <v>0</v>
      </c>
      <c r="CE151" s="175">
        <f>100*CD151/$AI151</f>
        <v>0</v>
      </c>
      <c r="CF151" s="173">
        <f>IF(CE151&gt;$AI$8,1,0)</f>
        <v>0</v>
      </c>
      <c r="CG151" s="175">
        <f>IF($R151=CD$17,CE151,0)</f>
        <v>0</v>
      </c>
      <c r="CH151" s="173">
        <v>0</v>
      </c>
      <c r="CI151" s="175">
        <f>100*CH151/$AI151</f>
        <v>0</v>
      </c>
      <c r="CJ151" s="173">
        <f>IF(CI151&gt;$AI$8,1,0)</f>
        <v>0</v>
      </c>
      <c r="CK151" s="175">
        <f>IF($R151=CH$17,CI151,0)</f>
        <v>0</v>
      </c>
      <c r="CL151" s="173">
        <v>0</v>
      </c>
      <c r="CM151" s="173">
        <v>0</v>
      </c>
      <c r="CN151" s="176"/>
    </row>
    <row r="152" ht="15.75" customHeight="1">
      <c r="A152" t="s" s="179">
        <v>3606</v>
      </c>
      <c r="B152" t="s" s="180">
        <v>84</v>
      </c>
      <c r="C152" t="s" s="180">
        <v>3607</v>
      </c>
      <c r="D152" t="s" s="181">
        <v>86</v>
      </c>
      <c r="E152" t="s" s="188">
        <v>79</v>
      </c>
      <c r="F152" t="s" s="146">
        <v>80</v>
      </c>
      <c r="G152" t="s" s="146">
        <v>3608</v>
      </c>
      <c r="H152" t="s" s="146">
        <v>1394</v>
      </c>
      <c r="I152" t="s" s="146">
        <v>49</v>
      </c>
      <c r="J152" t="s" s="146">
        <v>3384</v>
      </c>
      <c r="K152" t="s" s="183">
        <f>_xlfn.IFS(Q152=0,O152,T152=1,R152,U152=1,AA152,V152=1,AD152)</f>
        <v>217</v>
      </c>
      <c r="L152" s="189">
        <f>_xlfn.IFS(Q152=0,P152,T152=1,S152,U152=1,AB152,V152=1,AE152)</f>
        <v>35.497385</v>
      </c>
      <c r="M152" t="s" s="146">
        <f>IF(O152="Lab","over","under")</f>
        <v>3307</v>
      </c>
      <c r="N152" s="138"/>
      <c r="O152" t="s" s="305">
        <v>217</v>
      </c>
      <c r="P152" s="211">
        <f>100*0.35497385</f>
        <v>35.497385</v>
      </c>
      <c r="Q152" s="307">
        <f>T152+U152+V152</f>
        <v>0</v>
      </c>
      <c r="R152" t="s" s="185">
        <v>28</v>
      </c>
      <c r="S152" s="147">
        <f>AS152</f>
        <v>34.1445191589284</v>
      </c>
      <c r="T152" s="138"/>
      <c r="U152" s="138"/>
      <c r="V152" s="138"/>
      <c r="W152" s="138"/>
      <c r="X152" t="s" s="146">
        <f>IF($A152=Y152,"ok","bad")</f>
        <v>2430</v>
      </c>
      <c r="Y152" t="s" s="146">
        <v>3606</v>
      </c>
      <c r="Z152" t="s" s="146">
        <v>3607</v>
      </c>
      <c r="AA152" t="s" s="186">
        <v>27</v>
      </c>
      <c r="AB152" s="141">
        <f>100*AC152</f>
        <v>11.2792187</v>
      </c>
      <c r="AC152" s="190">
        <v>0.112792187</v>
      </c>
      <c r="AD152" t="s" s="187">
        <v>2365</v>
      </c>
      <c r="AE152" s="141">
        <v>6.5268438</v>
      </c>
      <c r="AF152" s="190">
        <v>0.065268438</v>
      </c>
      <c r="AG152" s="138"/>
      <c r="AH152" s="145">
        <v>76350</v>
      </c>
      <c r="AI152" s="145">
        <v>37476</v>
      </c>
      <c r="AJ152" s="145">
        <v>211</v>
      </c>
      <c r="AK152" s="145">
        <v>507</v>
      </c>
      <c r="AL152" s="145">
        <v>4227</v>
      </c>
      <c r="AM152" s="148">
        <f>100*AL152/$AI152</f>
        <v>11.279218699968</v>
      </c>
      <c r="AN152" s="145">
        <f>IF(AM152&gt;$AI$8,1,0)</f>
        <v>0</v>
      </c>
      <c r="AO152" s="148">
        <f>IF($R152=AL$17,AM152,0)</f>
        <v>0</v>
      </c>
      <c r="AP152" s="145">
        <v>12796</v>
      </c>
      <c r="AQ152" s="148">
        <f>100*AP152/$AI152</f>
        <v>34.1445191589284</v>
      </c>
      <c r="AR152" s="145">
        <f>IF(AQ152&gt;$AI$8,1,0)</f>
        <v>0</v>
      </c>
      <c r="AS152" s="148">
        <f>IF($R152=AP$17,AQ152,0)</f>
        <v>34.1445191589284</v>
      </c>
      <c r="AT152" s="145">
        <v>1302</v>
      </c>
      <c r="AU152" s="148">
        <f>100*AT152/$AI152</f>
        <v>3.47422350304195</v>
      </c>
      <c r="AV152" s="145">
        <f>IF(AU152&gt;$AI$8,1,0)</f>
        <v>0</v>
      </c>
      <c r="AW152" s="148">
        <f>IF($R152=AT$17,AU152,0)</f>
        <v>0</v>
      </c>
      <c r="AX152" s="145">
        <v>2446</v>
      </c>
      <c r="AY152" s="148">
        <f>100*AX152/$AI152</f>
        <v>6.52684384672857</v>
      </c>
      <c r="AZ152" s="145">
        <f>IF(AY152&gt;$AI$8,1,0)</f>
        <v>0</v>
      </c>
      <c r="BA152" s="148">
        <f>IF($R152=AX$17,AY152,0)</f>
        <v>0</v>
      </c>
      <c r="BB152" s="145">
        <v>2440</v>
      </c>
      <c r="BC152" s="148">
        <f>100*BB152/$AI152</f>
        <v>6.51083360017078</v>
      </c>
      <c r="BD152" s="145">
        <f>IF(BC152&gt;$AI$8,1,0)</f>
        <v>0</v>
      </c>
      <c r="BE152" s="148">
        <f>IF($R152=BB$17,BC152,0)</f>
        <v>0</v>
      </c>
      <c r="BF152" s="145">
        <v>0</v>
      </c>
      <c r="BG152" s="148">
        <f>100*BF152/$AI152</f>
        <v>0</v>
      </c>
      <c r="BH152" s="145">
        <f>IF(BG152&gt;$AI$8,1,0)</f>
        <v>0</v>
      </c>
      <c r="BI152" s="148">
        <f>IF($R152=BF$17,BG152,0)</f>
        <v>0</v>
      </c>
      <c r="BJ152" s="145">
        <v>0</v>
      </c>
      <c r="BK152" s="148">
        <f>100*BJ152/$AI152</f>
        <v>0</v>
      </c>
      <c r="BL152" s="145">
        <f>IF(BK152&gt;$AI$8,1,0)</f>
        <v>0</v>
      </c>
      <c r="BM152" s="148">
        <f>IF($R152=BJ$17,BK152,0)</f>
        <v>0</v>
      </c>
      <c r="BN152" s="145">
        <v>0</v>
      </c>
      <c r="BO152" s="148">
        <f>100*BN152/$AI152</f>
        <v>0</v>
      </c>
      <c r="BP152" s="145">
        <f>IF(BO152&gt;$AI$8,1,0)</f>
        <v>0</v>
      </c>
      <c r="BQ152" s="148">
        <f>IF($R152=BN$17,BO152,0)</f>
        <v>0</v>
      </c>
      <c r="BR152" s="145">
        <v>0</v>
      </c>
      <c r="BS152" s="148">
        <f>100*BR152/$AI152</f>
        <v>0</v>
      </c>
      <c r="BT152" s="145">
        <f>IF(BS152&gt;$AI$8,1,0)</f>
        <v>0</v>
      </c>
      <c r="BU152" s="148">
        <f>IF($R152=BR$17,BS152,0)</f>
        <v>0</v>
      </c>
      <c r="BV152" s="145">
        <v>0</v>
      </c>
      <c r="BW152" s="148">
        <f>100*BV152/$AI152</f>
        <v>0</v>
      </c>
      <c r="BX152" s="145">
        <f>IF(BW152&gt;$AI$8,1,0)</f>
        <v>0</v>
      </c>
      <c r="BY152" s="148">
        <f>IF($R152=BV$17,BW152,0)</f>
        <v>0</v>
      </c>
      <c r="BZ152" s="145">
        <v>0</v>
      </c>
      <c r="CA152" s="148">
        <f>100*BZ152/$AI152</f>
        <v>0</v>
      </c>
      <c r="CB152" s="145">
        <f>IF(CA152&gt;$AI$8,1,0)</f>
        <v>0</v>
      </c>
      <c r="CC152" s="148">
        <f>IF($R152=BZ$17,CA152,0)</f>
        <v>0</v>
      </c>
      <c r="CD152" s="145">
        <v>0</v>
      </c>
      <c r="CE152" s="148">
        <f>100*CD152/$AI152</f>
        <v>0</v>
      </c>
      <c r="CF152" s="145">
        <f>IF(CE152&gt;$AI$8,1,0)</f>
        <v>0</v>
      </c>
      <c r="CG152" s="148">
        <f>IF($R152=CD$17,CE152,0)</f>
        <v>0</v>
      </c>
      <c r="CH152" s="145">
        <v>0</v>
      </c>
      <c r="CI152" s="148">
        <f>100*CH152/$AI152</f>
        <v>0</v>
      </c>
      <c r="CJ152" s="145">
        <f>IF(CI152&gt;$AI$8,1,0)</f>
        <v>0</v>
      </c>
      <c r="CK152" s="148">
        <f>IF($R152=CH$17,CI152,0)</f>
        <v>0</v>
      </c>
      <c r="CL152" s="145">
        <v>0</v>
      </c>
      <c r="CM152" s="145">
        <v>0</v>
      </c>
      <c r="CN152" s="149"/>
    </row>
    <row r="153" ht="15.75" customHeight="1">
      <c r="A153" t="s" s="179">
        <v>3491</v>
      </c>
      <c r="B153" t="s" s="180">
        <v>101</v>
      </c>
      <c r="C153" t="s" s="180">
        <v>1304</v>
      </c>
      <c r="D153" t="s" s="181">
        <v>104</v>
      </c>
      <c r="E153" t="s" s="182">
        <v>79</v>
      </c>
      <c r="F153" t="s" s="130">
        <v>80</v>
      </c>
      <c r="G153" t="s" s="130">
        <v>3492</v>
      </c>
      <c r="H153" t="s" s="130">
        <v>1041</v>
      </c>
      <c r="I153" t="s" s="130">
        <v>49</v>
      </c>
      <c r="J153" t="s" s="130">
        <v>3384</v>
      </c>
      <c r="K153" t="s" s="183">
        <f>_xlfn.IFS(Q153=0,O153,T153=1,R153,U153=1,AA153,V153=1,AD153)</f>
        <v>217</v>
      </c>
      <c r="L153" s="189">
        <f>_xlfn.IFS(Q153=0,P153,T153=1,S153,U153=1,AB153,V153=1,AE153)</f>
        <v>35.2295815</v>
      </c>
      <c r="M153" t="s" s="130">
        <f>IF(O153="Lab","over","under")</f>
        <v>3307</v>
      </c>
      <c r="N153" s="169"/>
      <c r="O153" t="s" s="305">
        <v>217</v>
      </c>
      <c r="P153" s="198">
        <f>100*0.352295815</f>
        <v>35.2295815</v>
      </c>
      <c r="Q153" s="306">
        <f>T153+U153+V153</f>
        <v>0</v>
      </c>
      <c r="R153" t="s" s="185">
        <v>28</v>
      </c>
      <c r="S153" s="131">
        <f>AS153</f>
        <v>32.8895475296986</v>
      </c>
      <c r="T153" s="169"/>
      <c r="U153" s="169"/>
      <c r="V153" s="169"/>
      <c r="W153" s="169"/>
      <c r="X153" t="s" s="130">
        <f>IF($A153=Y153,"ok","bad")</f>
        <v>2430</v>
      </c>
      <c r="Y153" t="s" s="130">
        <v>3491</v>
      </c>
      <c r="Z153" t="s" s="130">
        <v>1304</v>
      </c>
      <c r="AA153" t="s" s="186">
        <v>27</v>
      </c>
      <c r="AB153" s="125">
        <f>100*AC153</f>
        <v>11.5209026</v>
      </c>
      <c r="AC153" s="191">
        <v>0.115209026</v>
      </c>
      <c r="AD153" t="s" s="187">
        <v>31</v>
      </c>
      <c r="AE153" s="125">
        <v>9.1450152</v>
      </c>
      <c r="AF153" s="191">
        <v>0.09145015200000001</v>
      </c>
      <c r="AG153" s="169"/>
      <c r="AH153" s="173">
        <v>70867</v>
      </c>
      <c r="AI153" s="173">
        <v>41837</v>
      </c>
      <c r="AJ153" s="173">
        <v>158</v>
      </c>
      <c r="AK153" s="173">
        <v>979</v>
      </c>
      <c r="AL153" s="173">
        <v>4820</v>
      </c>
      <c r="AM153" s="175">
        <f>100*AL153/$AI153</f>
        <v>11.5209025503741</v>
      </c>
      <c r="AN153" s="173">
        <f>IF(AM153&gt;$AI$8,1,0)</f>
        <v>0</v>
      </c>
      <c r="AO153" s="175">
        <f>IF($R153=AL$17,AM153,0)</f>
        <v>0</v>
      </c>
      <c r="AP153" s="173">
        <v>13760</v>
      </c>
      <c r="AQ153" s="175">
        <f>100*AP153/$AI153</f>
        <v>32.8895475296986</v>
      </c>
      <c r="AR153" s="173">
        <f>IF(AQ153&gt;$AI$8,1,0)</f>
        <v>0</v>
      </c>
      <c r="AS153" s="175">
        <f>IF($R153=AP$17,AQ153,0)</f>
        <v>32.8895475296986</v>
      </c>
      <c r="AT153" s="173">
        <v>1425</v>
      </c>
      <c r="AU153" s="175">
        <f>100*AT153/$AI153</f>
        <v>3.40607596146951</v>
      </c>
      <c r="AV153" s="173">
        <f>IF(AU153&gt;$AI$8,1,0)</f>
        <v>0</v>
      </c>
      <c r="AW153" s="175">
        <f>IF($R153=AT$17,AU153,0)</f>
        <v>0</v>
      </c>
      <c r="AX153" s="173">
        <v>2470</v>
      </c>
      <c r="AY153" s="175">
        <f>100*AX153/$AI153</f>
        <v>5.90386499988049</v>
      </c>
      <c r="AZ153" s="173">
        <f>IF(AY153&gt;$AI$8,1,0)</f>
        <v>0</v>
      </c>
      <c r="BA153" s="175">
        <f>IF($R153=AX$17,AY153,0)</f>
        <v>0</v>
      </c>
      <c r="BB153" s="173">
        <v>3826</v>
      </c>
      <c r="BC153" s="175">
        <f>100*BB153/$AI153</f>
        <v>9.14501517795253</v>
      </c>
      <c r="BD153" s="173">
        <f>IF(BC153&gt;$AI$8,1,0)</f>
        <v>0</v>
      </c>
      <c r="BE153" s="175">
        <f>IF($R153=BB$17,BC153,0)</f>
        <v>0</v>
      </c>
      <c r="BF153" s="173">
        <v>0</v>
      </c>
      <c r="BG153" s="175">
        <f>100*BF153/$AI153</f>
        <v>0</v>
      </c>
      <c r="BH153" s="173">
        <f>IF(BG153&gt;$AI$8,1,0)</f>
        <v>0</v>
      </c>
      <c r="BI153" s="175">
        <f>IF($R153=BF$17,BG153,0)</f>
        <v>0</v>
      </c>
      <c r="BJ153" s="173">
        <v>0</v>
      </c>
      <c r="BK153" s="175">
        <f>100*BJ153/$AI153</f>
        <v>0</v>
      </c>
      <c r="BL153" s="173">
        <f>IF(BK153&gt;$AI$8,1,0)</f>
        <v>0</v>
      </c>
      <c r="BM153" s="175">
        <f>IF($R153=BJ$17,BK153,0)</f>
        <v>0</v>
      </c>
      <c r="BN153" s="173">
        <v>0</v>
      </c>
      <c r="BO153" s="175">
        <f>100*BN153/$AI153</f>
        <v>0</v>
      </c>
      <c r="BP153" s="173">
        <f>IF(BO153&gt;$AI$8,1,0)</f>
        <v>0</v>
      </c>
      <c r="BQ153" s="175">
        <f>IF($R153=BN$17,BO153,0)</f>
        <v>0</v>
      </c>
      <c r="BR153" s="173">
        <v>0</v>
      </c>
      <c r="BS153" s="175">
        <f>100*BR153/$AI153</f>
        <v>0</v>
      </c>
      <c r="BT153" s="173">
        <f>IF(BS153&gt;$AI$8,1,0)</f>
        <v>0</v>
      </c>
      <c r="BU153" s="175">
        <f>IF($R153=BR$17,BS153,0)</f>
        <v>0</v>
      </c>
      <c r="BV153" s="173">
        <v>0</v>
      </c>
      <c r="BW153" s="175">
        <f>100*BV153/$AI153</f>
        <v>0</v>
      </c>
      <c r="BX153" s="173">
        <f>IF(BW153&gt;$AI$8,1,0)</f>
        <v>0</v>
      </c>
      <c r="BY153" s="175">
        <f>IF($R153=BV$17,BW153,0)</f>
        <v>0</v>
      </c>
      <c r="BZ153" s="173">
        <v>0</v>
      </c>
      <c r="CA153" s="175">
        <f>100*BZ153/$AI153</f>
        <v>0</v>
      </c>
      <c r="CB153" s="173">
        <f>IF(CA153&gt;$AI$8,1,0)</f>
        <v>0</v>
      </c>
      <c r="CC153" s="175">
        <f>IF($R153=BZ$17,CA153,0)</f>
        <v>0</v>
      </c>
      <c r="CD153" s="173">
        <v>0</v>
      </c>
      <c r="CE153" s="175">
        <f>100*CD153/$AI153</f>
        <v>0</v>
      </c>
      <c r="CF153" s="173">
        <f>IF(CE153&gt;$AI$8,1,0)</f>
        <v>0</v>
      </c>
      <c r="CG153" s="175">
        <f>IF($R153=CD$17,CE153,0)</f>
        <v>0</v>
      </c>
      <c r="CH153" s="173">
        <v>0</v>
      </c>
      <c r="CI153" s="175">
        <f>100*CH153/$AI153</f>
        <v>0</v>
      </c>
      <c r="CJ153" s="173">
        <f>IF(CI153&gt;$AI$8,1,0)</f>
        <v>0</v>
      </c>
      <c r="CK153" s="175">
        <f>IF($R153=CH$17,CI153,0)</f>
        <v>0</v>
      </c>
      <c r="CL153" s="173">
        <v>0</v>
      </c>
      <c r="CM153" s="173">
        <v>0</v>
      </c>
      <c r="CN153" s="176"/>
    </row>
    <row r="154" ht="15.75" customHeight="1">
      <c r="A154" t="s" s="179">
        <v>3382</v>
      </c>
      <c r="B154" t="s" s="180">
        <v>90</v>
      </c>
      <c r="C154" t="s" s="180">
        <v>323</v>
      </c>
      <c r="D154" t="s" s="181">
        <v>93</v>
      </c>
      <c r="E154" t="s" s="188">
        <v>79</v>
      </c>
      <c r="F154" t="s" s="146">
        <v>80</v>
      </c>
      <c r="G154" t="s" s="146">
        <v>3383</v>
      </c>
      <c r="H154" t="s" s="146">
        <v>398</v>
      </c>
      <c r="I154" t="s" s="146">
        <v>49</v>
      </c>
      <c r="J154" t="s" s="146">
        <v>3384</v>
      </c>
      <c r="K154" t="s" s="183">
        <f>_xlfn.IFS(Q154=0,O154,T154=1,R154,U154=1,AA154,V154=1,AD154)</f>
        <v>217</v>
      </c>
      <c r="L154" s="189">
        <f>_xlfn.IFS(Q154=0,P154,T154=1,S154,U154=1,AB154,V154=1,AE154)</f>
        <v>27.0475995</v>
      </c>
      <c r="M154" t="s" s="146">
        <f>IF(O154="Lab","over","under")</f>
        <v>3307</v>
      </c>
      <c r="N154" s="138"/>
      <c r="O154" t="s" s="305">
        <v>217</v>
      </c>
      <c r="P154" s="211">
        <f>100*0.270475995</f>
        <v>27.0475995</v>
      </c>
      <c r="Q154" s="307">
        <f>T154+U154+V154</f>
        <v>0</v>
      </c>
      <c r="R154" t="s" s="185">
        <v>28</v>
      </c>
      <c r="S154" s="147">
        <f>AS154</f>
        <v>26.7081543960707</v>
      </c>
      <c r="T154" s="138"/>
      <c r="U154" s="138"/>
      <c r="V154" s="138"/>
      <c r="W154" s="138"/>
      <c r="X154" t="s" s="146">
        <f>IF($A154=Y154,"ok","bad")</f>
        <v>2430</v>
      </c>
      <c r="Y154" t="s" s="146">
        <v>3382</v>
      </c>
      <c r="Z154" t="s" s="146">
        <v>323</v>
      </c>
      <c r="AA154" t="s" s="186">
        <v>2484</v>
      </c>
      <c r="AB154" s="141">
        <f>100*AC154</f>
        <v>18.2708874</v>
      </c>
      <c r="AC154" s="190">
        <v>0.182708874</v>
      </c>
      <c r="AD154" t="s" s="187">
        <v>2365</v>
      </c>
      <c r="AE154" s="141">
        <v>12.456605</v>
      </c>
      <c r="AF154" s="190">
        <v>0.12456605</v>
      </c>
      <c r="AG154" s="138"/>
      <c r="AH154" s="145">
        <v>73263</v>
      </c>
      <c r="AI154" s="145">
        <v>38887</v>
      </c>
      <c r="AJ154" s="145">
        <v>163</v>
      </c>
      <c r="AK154" s="145">
        <v>132</v>
      </c>
      <c r="AL154" s="145">
        <v>3474</v>
      </c>
      <c r="AM154" s="148">
        <f>100*AL154/$AI154</f>
        <v>8.93357677372901</v>
      </c>
      <c r="AN154" s="145">
        <f>IF(AM154&gt;$AI$8,1,0)</f>
        <v>0</v>
      </c>
      <c r="AO154" s="148">
        <f>IF($R154=AL$17,AM154,0)</f>
        <v>0</v>
      </c>
      <c r="AP154" s="145">
        <v>10386</v>
      </c>
      <c r="AQ154" s="148">
        <f>100*AP154/$AI154</f>
        <v>26.7081543960707</v>
      </c>
      <c r="AR154" s="145">
        <f>IF(AQ154&gt;$AI$8,1,0)</f>
        <v>0</v>
      </c>
      <c r="AS154" s="148">
        <f>IF($R154=AP$17,AQ154,0)</f>
        <v>26.7081543960707</v>
      </c>
      <c r="AT154" s="145">
        <v>689</v>
      </c>
      <c r="AU154" s="148">
        <f>100*AT154/$AI154</f>
        <v>1.77180034458817</v>
      </c>
      <c r="AV154" s="145">
        <f>IF(AU154&gt;$AI$8,1,0)</f>
        <v>0</v>
      </c>
      <c r="AW154" s="148">
        <f>IF($R154=AT$17,AU154,0)</f>
        <v>0</v>
      </c>
      <c r="AX154" s="145">
        <v>4844</v>
      </c>
      <c r="AY154" s="148">
        <f>100*AX154/$AI154</f>
        <v>12.4566050351017</v>
      </c>
      <c r="AZ154" s="145">
        <f>IF(AY154&gt;$AI$8,1,0)</f>
        <v>0</v>
      </c>
      <c r="BA154" s="148">
        <f>IF($R154=AX$17,AY154,0)</f>
        <v>0</v>
      </c>
      <c r="BB154" s="145">
        <v>1416</v>
      </c>
      <c r="BC154" s="148">
        <f>100*BB154/$AI154</f>
        <v>3.6413197212436</v>
      </c>
      <c r="BD154" s="145">
        <f>IF(BC154&gt;$AI$8,1,0)</f>
        <v>0</v>
      </c>
      <c r="BE154" s="148">
        <f>IF($R154=BB$17,BC154,0)</f>
        <v>0</v>
      </c>
      <c r="BF154" s="145">
        <v>0</v>
      </c>
      <c r="BG154" s="148">
        <f>100*BF154/$AI154</f>
        <v>0</v>
      </c>
      <c r="BH154" s="145">
        <f>IF(BG154&gt;$AI$8,1,0)</f>
        <v>0</v>
      </c>
      <c r="BI154" s="148">
        <f>IF($R154=BF$17,BG154,0)</f>
        <v>0</v>
      </c>
      <c r="BJ154" s="145">
        <v>0</v>
      </c>
      <c r="BK154" s="148">
        <f>100*BJ154/$AI154</f>
        <v>0</v>
      </c>
      <c r="BL154" s="145">
        <f>IF(BK154&gt;$AI$8,1,0)</f>
        <v>0</v>
      </c>
      <c r="BM154" s="148">
        <f>IF($R154=BJ$17,BK154,0)</f>
        <v>0</v>
      </c>
      <c r="BN154" s="145">
        <v>0</v>
      </c>
      <c r="BO154" s="148">
        <f>100*BN154/$AI154</f>
        <v>0</v>
      </c>
      <c r="BP154" s="145">
        <f>IF(BO154&gt;$AI$8,1,0)</f>
        <v>0</v>
      </c>
      <c r="BQ154" s="148">
        <f>IF($R154=BN$17,BO154,0)</f>
        <v>0</v>
      </c>
      <c r="BR154" s="145">
        <v>0</v>
      </c>
      <c r="BS154" s="148">
        <f>100*BR154/$AI154</f>
        <v>0</v>
      </c>
      <c r="BT154" s="145">
        <f>IF(BS154&gt;$AI$8,1,0)</f>
        <v>0</v>
      </c>
      <c r="BU154" s="148">
        <f>IF($R154=BR$17,BS154,0)</f>
        <v>0</v>
      </c>
      <c r="BV154" s="145">
        <v>0</v>
      </c>
      <c r="BW154" s="148">
        <f>100*BV154/$AI154</f>
        <v>0</v>
      </c>
      <c r="BX154" s="145">
        <f>IF(BW154&gt;$AI$8,1,0)</f>
        <v>0</v>
      </c>
      <c r="BY154" s="148">
        <f>IF($R154=BV$17,BW154,0)</f>
        <v>0</v>
      </c>
      <c r="BZ154" s="145">
        <v>0</v>
      </c>
      <c r="CA154" s="148">
        <f>100*BZ154/$AI154</f>
        <v>0</v>
      </c>
      <c r="CB154" s="145">
        <f>IF(CA154&gt;$AI$8,1,0)</f>
        <v>0</v>
      </c>
      <c r="CC154" s="148">
        <f>IF($R154=BZ$17,CA154,0)</f>
        <v>0</v>
      </c>
      <c r="CD154" s="145">
        <v>0</v>
      </c>
      <c r="CE154" s="148">
        <f>100*CD154/$AI154</f>
        <v>0</v>
      </c>
      <c r="CF154" s="145">
        <f>IF(CE154&gt;$AI$8,1,0)</f>
        <v>0</v>
      </c>
      <c r="CG154" s="148">
        <f>IF($R154=CD$17,CE154,0)</f>
        <v>0</v>
      </c>
      <c r="CH154" s="145">
        <v>0</v>
      </c>
      <c r="CI154" s="148">
        <f>100*CH154/$AI154</f>
        <v>0</v>
      </c>
      <c r="CJ154" s="145">
        <f>IF(CI154&gt;$AI$8,1,0)</f>
        <v>0</v>
      </c>
      <c r="CK154" s="148">
        <f>IF($R154=CH$17,CI154,0)</f>
        <v>0</v>
      </c>
      <c r="CL154" s="145">
        <v>0</v>
      </c>
      <c r="CM154" s="145">
        <v>0</v>
      </c>
      <c r="CN154" s="149"/>
    </row>
    <row r="155" ht="15.75" customHeight="1">
      <c r="A155" t="s" s="179">
        <v>2884</v>
      </c>
      <c r="B155" t="s" s="180">
        <v>90</v>
      </c>
      <c r="C155" t="s" s="180">
        <v>2885</v>
      </c>
      <c r="D155" t="s" s="181">
        <v>93</v>
      </c>
      <c r="E155" t="s" s="182">
        <v>79</v>
      </c>
      <c r="F155" t="s" s="130">
        <v>80</v>
      </c>
      <c r="G155" t="s" s="130">
        <v>588</v>
      </c>
      <c r="H155" t="s" s="130">
        <v>1342</v>
      </c>
      <c r="I155" t="s" s="130">
        <v>49</v>
      </c>
      <c r="J155" t="s" s="130">
        <v>50</v>
      </c>
      <c r="K155" t="s" s="183">
        <f>O155</f>
        <v>28</v>
      </c>
      <c r="L155" s="189">
        <f>P155</f>
        <v>70.5742015941007</v>
      </c>
      <c r="M155" t="s" s="130">
        <f>IF(O155="Lab","over","under")</f>
        <v>2429</v>
      </c>
      <c r="N155" s="173">
        <v>1</v>
      </c>
      <c r="O155" t="s" s="184">
        <v>28</v>
      </c>
      <c r="P155" s="213">
        <f>AQ155</f>
        <v>70.5742015941007</v>
      </c>
      <c r="Q155" s="173">
        <f>T155+U155+V155</f>
        <v>0</v>
      </c>
      <c r="R155" t="s" s="185">
        <v>2365</v>
      </c>
      <c r="S155" s="131">
        <f>BA155</f>
        <v>15.6888792495798</v>
      </c>
      <c r="T155" s="169"/>
      <c r="U155" s="169"/>
      <c r="V155" s="169"/>
      <c r="W155" s="169"/>
      <c r="X155" t="s" s="130">
        <f>IF($A155=Y155,"ok","bad")</f>
        <v>2430</v>
      </c>
      <c r="Y155" t="s" s="130">
        <v>2884</v>
      </c>
      <c r="Z155" t="s" s="130">
        <v>2885</v>
      </c>
      <c r="AA155" t="s" s="186">
        <v>31</v>
      </c>
      <c r="AB155" s="125">
        <f>100*AC155</f>
        <v>6.474001</v>
      </c>
      <c r="AC155" s="191">
        <v>0.06474001</v>
      </c>
      <c r="AD155" t="s" s="187">
        <v>27</v>
      </c>
      <c r="AE155" s="125">
        <v>3.4755734</v>
      </c>
      <c r="AF155" s="191">
        <v>0.034755734</v>
      </c>
      <c r="AG155" s="169"/>
      <c r="AH155" s="173">
        <v>69317</v>
      </c>
      <c r="AI155" s="173">
        <v>36886</v>
      </c>
      <c r="AJ155" s="173">
        <v>132</v>
      </c>
      <c r="AK155" s="173">
        <v>20245</v>
      </c>
      <c r="AL155" s="173">
        <v>1282</v>
      </c>
      <c r="AM155" s="175">
        <f>100*AL155/$AI155</f>
        <v>3.4755733882774</v>
      </c>
      <c r="AN155" s="173">
        <f>IF(AM155&gt;$AI$8,1,0)</f>
        <v>0</v>
      </c>
      <c r="AO155" s="175">
        <f>IF($R155=AL$17,AM155,0)</f>
        <v>0</v>
      </c>
      <c r="AP155" s="173">
        <v>26032</v>
      </c>
      <c r="AQ155" s="175">
        <f>100*AP155/$AI155</f>
        <v>70.5742015941007</v>
      </c>
      <c r="AR155" s="173">
        <f>IF(AQ155&gt;$AI$8,1,0)</f>
        <v>1</v>
      </c>
      <c r="AS155" s="175">
        <f>IF($R155=AP$17,AQ155,0)</f>
        <v>0</v>
      </c>
      <c r="AT155" s="173">
        <v>945</v>
      </c>
      <c r="AU155" s="175">
        <f>100*AT155/$AI155</f>
        <v>2.56194762240416</v>
      </c>
      <c r="AV155" s="173">
        <f>IF(AU155&gt;$AI$8,1,0)</f>
        <v>0</v>
      </c>
      <c r="AW155" s="175">
        <f>IF($R155=AT$17,AU155,0)</f>
        <v>0</v>
      </c>
      <c r="AX155" s="173">
        <v>5787</v>
      </c>
      <c r="AY155" s="175">
        <f>100*AX155/$AI155</f>
        <v>15.6888792495798</v>
      </c>
      <c r="AZ155" s="173">
        <f>IF(AY155&gt;$AI$8,1,0)</f>
        <v>0</v>
      </c>
      <c r="BA155" s="175">
        <f>IF($R155=AX$17,AY155,0)</f>
        <v>15.6888792495798</v>
      </c>
      <c r="BB155" s="173">
        <v>2388</v>
      </c>
      <c r="BC155" s="175">
        <f>100*BB155/$AI155</f>
        <v>6.47400097598005</v>
      </c>
      <c r="BD155" s="173">
        <f>IF(BC155&gt;$AI$8,1,0)</f>
        <v>0</v>
      </c>
      <c r="BE155" s="175">
        <f>IF($R155=BB$17,BC155,0)</f>
        <v>0</v>
      </c>
      <c r="BF155" s="173">
        <v>0</v>
      </c>
      <c r="BG155" s="175">
        <f>100*BF155/$AI155</f>
        <v>0</v>
      </c>
      <c r="BH155" s="173">
        <f>IF(BG155&gt;$AI$8,1,0)</f>
        <v>0</v>
      </c>
      <c r="BI155" s="175">
        <f>IF($R155=BF$17,BG155,0)</f>
        <v>0</v>
      </c>
      <c r="BJ155" s="173">
        <v>0</v>
      </c>
      <c r="BK155" s="175">
        <f>100*BJ155/$AI155</f>
        <v>0</v>
      </c>
      <c r="BL155" s="173">
        <f>IF(BK155&gt;$AI$8,1,0)</f>
        <v>0</v>
      </c>
      <c r="BM155" s="175">
        <f>IF($R155=BJ$17,BK155,0)</f>
        <v>0</v>
      </c>
      <c r="BN155" s="173">
        <v>0</v>
      </c>
      <c r="BO155" s="175">
        <f>100*BN155/$AI155</f>
        <v>0</v>
      </c>
      <c r="BP155" s="173">
        <f>IF(BO155&gt;$AI$8,1,0)</f>
        <v>0</v>
      </c>
      <c r="BQ155" s="175">
        <f>IF($R155=BN$17,BO155,0)</f>
        <v>0</v>
      </c>
      <c r="BR155" s="173">
        <v>0</v>
      </c>
      <c r="BS155" s="175">
        <f>100*BR155/$AI155</f>
        <v>0</v>
      </c>
      <c r="BT155" s="173">
        <f>IF(BS155&gt;$AI$8,1,0)</f>
        <v>0</v>
      </c>
      <c r="BU155" s="175">
        <f>IF($R155=BR$17,BS155,0)</f>
        <v>0</v>
      </c>
      <c r="BV155" s="173">
        <v>0</v>
      </c>
      <c r="BW155" s="175">
        <f>100*BV155/$AI155</f>
        <v>0</v>
      </c>
      <c r="BX155" s="173">
        <f>IF(BW155&gt;$AI$8,1,0)</f>
        <v>0</v>
      </c>
      <c r="BY155" s="175">
        <f>IF($R155=BV$17,BW155,0)</f>
        <v>0</v>
      </c>
      <c r="BZ155" s="173">
        <v>0</v>
      </c>
      <c r="CA155" s="175">
        <f>100*BZ155/$AI155</f>
        <v>0</v>
      </c>
      <c r="CB155" s="173">
        <f>IF(CA155&gt;$AI$8,1,0)</f>
        <v>0</v>
      </c>
      <c r="CC155" s="175">
        <f>IF($R155=BZ$17,CA155,0)</f>
        <v>0</v>
      </c>
      <c r="CD155" s="173">
        <v>0</v>
      </c>
      <c r="CE155" s="175">
        <f>100*CD155/$AI155</f>
        <v>0</v>
      </c>
      <c r="CF155" s="173">
        <f>IF(CE155&gt;$AI$8,1,0)</f>
        <v>0</v>
      </c>
      <c r="CG155" s="175">
        <f>IF($R155=CD$17,CE155,0)</f>
        <v>0</v>
      </c>
      <c r="CH155" s="173">
        <v>0</v>
      </c>
      <c r="CI155" s="175">
        <f>100*CH155/$AI155</f>
        <v>0</v>
      </c>
      <c r="CJ155" s="173">
        <f>IF(CI155&gt;$AI$8,1,0)</f>
        <v>0</v>
      </c>
      <c r="CK155" s="175">
        <f>IF($R155=CH$17,CI155,0)</f>
        <v>0</v>
      </c>
      <c r="CL155" s="173">
        <v>149</v>
      </c>
      <c r="CM155" s="173">
        <v>0</v>
      </c>
      <c r="CN155" s="176"/>
    </row>
    <row r="156" ht="15.75" customHeight="1">
      <c r="A156" t="s" s="179">
        <v>2860</v>
      </c>
      <c r="B156" t="s" s="180">
        <v>90</v>
      </c>
      <c r="C156" t="s" s="180">
        <v>368</v>
      </c>
      <c r="D156" t="s" s="181">
        <v>93</v>
      </c>
      <c r="E156" t="s" s="188">
        <v>79</v>
      </c>
      <c r="F156" t="s" s="146">
        <v>80</v>
      </c>
      <c r="G156" t="s" s="146">
        <v>369</v>
      </c>
      <c r="H156" t="s" s="146">
        <v>370</v>
      </c>
      <c r="I156" t="s" s="146">
        <v>49</v>
      </c>
      <c r="J156" t="s" s="146">
        <v>50</v>
      </c>
      <c r="K156" t="s" s="183">
        <f>O156</f>
        <v>28</v>
      </c>
      <c r="L156" s="189">
        <f>P156</f>
        <v>68.7474279835391</v>
      </c>
      <c r="M156" t="s" s="146">
        <f>IF(O156="Lab","over","under")</f>
        <v>2429</v>
      </c>
      <c r="N156" s="145">
        <v>1</v>
      </c>
      <c r="O156" t="s" s="184">
        <v>28</v>
      </c>
      <c r="P156" s="147">
        <f>AQ156</f>
        <v>68.7474279835391</v>
      </c>
      <c r="Q156" s="145">
        <f>T156+U156+V156</f>
        <v>0</v>
      </c>
      <c r="R156" t="s" s="185">
        <v>2365</v>
      </c>
      <c r="S156" s="147">
        <f>BA156</f>
        <v>12.2067901234568</v>
      </c>
      <c r="T156" s="138"/>
      <c r="U156" s="138"/>
      <c r="V156" s="138"/>
      <c r="W156" s="138"/>
      <c r="X156" t="s" s="146">
        <f>IF($A156=Y156,"ok","bad")</f>
        <v>2430</v>
      </c>
      <c r="Y156" t="s" s="146">
        <v>2860</v>
      </c>
      <c r="Z156" t="s" s="146">
        <v>368</v>
      </c>
      <c r="AA156" t="s" s="186">
        <v>31</v>
      </c>
      <c r="AB156" s="141">
        <f>100*AC156</f>
        <v>10.0411523</v>
      </c>
      <c r="AC156" s="190">
        <v>0.100411523</v>
      </c>
      <c r="AD156" t="s" s="187">
        <v>27</v>
      </c>
      <c r="AE156" s="141">
        <v>4.3055556</v>
      </c>
      <c r="AF156" s="190">
        <v>0.043055556</v>
      </c>
      <c r="AG156" s="138"/>
      <c r="AH156" s="145">
        <v>73037</v>
      </c>
      <c r="AI156" s="145">
        <v>38880</v>
      </c>
      <c r="AJ156" s="145">
        <v>139</v>
      </c>
      <c r="AK156" s="145">
        <v>21983</v>
      </c>
      <c r="AL156" s="145">
        <v>1674</v>
      </c>
      <c r="AM156" s="148">
        <f>100*AL156/$AI156</f>
        <v>4.30555555555556</v>
      </c>
      <c r="AN156" s="145">
        <f>IF(AM156&gt;$AI$8,1,0)</f>
        <v>0</v>
      </c>
      <c r="AO156" s="148">
        <f>IF($R156=AL$17,AM156,0)</f>
        <v>0</v>
      </c>
      <c r="AP156" s="145">
        <v>26729</v>
      </c>
      <c r="AQ156" s="148">
        <f>100*AP156/$AI156</f>
        <v>68.7474279835391</v>
      </c>
      <c r="AR156" s="145">
        <f>IF(AQ156&gt;$AI$8,1,0)</f>
        <v>1</v>
      </c>
      <c r="AS156" s="148">
        <f>IF($R156=AP$17,AQ156,0)</f>
        <v>0</v>
      </c>
      <c r="AT156" s="145">
        <v>1301</v>
      </c>
      <c r="AU156" s="148">
        <f>100*AT156/$AI156</f>
        <v>3.34619341563786</v>
      </c>
      <c r="AV156" s="145">
        <f>IF(AU156&gt;$AI$8,1,0)</f>
        <v>0</v>
      </c>
      <c r="AW156" s="148">
        <f>IF($R156=AT$17,AU156,0)</f>
        <v>0</v>
      </c>
      <c r="AX156" s="145">
        <v>4746</v>
      </c>
      <c r="AY156" s="148">
        <f>100*AX156/$AI156</f>
        <v>12.2067901234568</v>
      </c>
      <c r="AZ156" s="145">
        <f>IF(AY156&gt;$AI$8,1,0)</f>
        <v>0</v>
      </c>
      <c r="BA156" s="148">
        <f>IF($R156=AX$17,AY156,0)</f>
        <v>12.2067901234568</v>
      </c>
      <c r="BB156" s="145">
        <v>3904</v>
      </c>
      <c r="BC156" s="148">
        <f>100*BB156/$AI156</f>
        <v>10.0411522633745</v>
      </c>
      <c r="BD156" s="145">
        <f>IF(BC156&gt;$AI$8,1,0)</f>
        <v>0</v>
      </c>
      <c r="BE156" s="148">
        <f>IF($R156=BB$17,BC156,0)</f>
        <v>0</v>
      </c>
      <c r="BF156" s="145">
        <v>0</v>
      </c>
      <c r="BG156" s="148">
        <f>100*BF156/$AI156</f>
        <v>0</v>
      </c>
      <c r="BH156" s="145">
        <f>IF(BG156&gt;$AI$8,1,0)</f>
        <v>0</v>
      </c>
      <c r="BI156" s="148">
        <f>IF($R156=BF$17,BG156,0)</f>
        <v>0</v>
      </c>
      <c r="BJ156" s="145">
        <v>0</v>
      </c>
      <c r="BK156" s="148">
        <f>100*BJ156/$AI156</f>
        <v>0</v>
      </c>
      <c r="BL156" s="145">
        <f>IF(BK156&gt;$AI$8,1,0)</f>
        <v>0</v>
      </c>
      <c r="BM156" s="148">
        <f>IF($R156=BJ$17,BK156,0)</f>
        <v>0</v>
      </c>
      <c r="BN156" s="145">
        <v>0</v>
      </c>
      <c r="BO156" s="148">
        <f>100*BN156/$AI156</f>
        <v>0</v>
      </c>
      <c r="BP156" s="145">
        <f>IF(BO156&gt;$AI$8,1,0)</f>
        <v>0</v>
      </c>
      <c r="BQ156" s="148">
        <f>IF($R156=BN$17,BO156,0)</f>
        <v>0</v>
      </c>
      <c r="BR156" s="145">
        <v>0</v>
      </c>
      <c r="BS156" s="148">
        <f>100*BR156/$AI156</f>
        <v>0</v>
      </c>
      <c r="BT156" s="145">
        <f>IF(BS156&gt;$AI$8,1,0)</f>
        <v>0</v>
      </c>
      <c r="BU156" s="148">
        <f>IF($R156=BR$17,BS156,0)</f>
        <v>0</v>
      </c>
      <c r="BV156" s="145">
        <v>0</v>
      </c>
      <c r="BW156" s="148">
        <f>100*BV156/$AI156</f>
        <v>0</v>
      </c>
      <c r="BX156" s="145">
        <f>IF(BW156&gt;$AI$8,1,0)</f>
        <v>0</v>
      </c>
      <c r="BY156" s="148">
        <f>IF($R156=BV$17,BW156,0)</f>
        <v>0</v>
      </c>
      <c r="BZ156" s="145">
        <v>0</v>
      </c>
      <c r="CA156" s="148">
        <f>100*BZ156/$AI156</f>
        <v>0</v>
      </c>
      <c r="CB156" s="145">
        <f>IF(CA156&gt;$AI$8,1,0)</f>
        <v>0</v>
      </c>
      <c r="CC156" s="148">
        <f>IF($R156=BZ$17,CA156,0)</f>
        <v>0</v>
      </c>
      <c r="CD156" s="145">
        <v>0</v>
      </c>
      <c r="CE156" s="148">
        <f>100*CD156/$AI156</f>
        <v>0</v>
      </c>
      <c r="CF156" s="145">
        <f>IF(CE156&gt;$AI$8,1,0)</f>
        <v>0</v>
      </c>
      <c r="CG156" s="148">
        <f>IF($R156=CD$17,CE156,0)</f>
        <v>0</v>
      </c>
      <c r="CH156" s="145">
        <v>0</v>
      </c>
      <c r="CI156" s="148">
        <f>100*CH156/$AI156</f>
        <v>0</v>
      </c>
      <c r="CJ156" s="145">
        <f>IF(CI156&gt;$AI$8,1,0)</f>
        <v>0</v>
      </c>
      <c r="CK156" s="148">
        <f>IF($R156=CH$17,CI156,0)</f>
        <v>0</v>
      </c>
      <c r="CL156" s="145">
        <v>0</v>
      </c>
      <c r="CM156" s="145">
        <v>0</v>
      </c>
      <c r="CN156" s="149"/>
    </row>
    <row r="157" ht="15.75" customHeight="1">
      <c r="A157" t="s" s="179">
        <v>2870</v>
      </c>
      <c r="B157" t="s" s="180">
        <v>90</v>
      </c>
      <c r="C157" t="s" s="180">
        <v>1270</v>
      </c>
      <c r="D157" t="s" s="181">
        <v>93</v>
      </c>
      <c r="E157" t="s" s="182">
        <v>79</v>
      </c>
      <c r="F157" t="s" s="130">
        <v>80</v>
      </c>
      <c r="G157" t="s" s="130">
        <v>1668</v>
      </c>
      <c r="H157" t="s" s="130">
        <v>2871</v>
      </c>
      <c r="I157" t="s" s="130">
        <v>64</v>
      </c>
      <c r="J157" t="s" s="130">
        <v>50</v>
      </c>
      <c r="K157" t="s" s="183">
        <f>O157</f>
        <v>28</v>
      </c>
      <c r="L157" s="189">
        <f>P157</f>
        <v>67.2538630121785</v>
      </c>
      <c r="M157" t="s" s="130">
        <f>IF(O157="Lab","over","under")</f>
        <v>2429</v>
      </c>
      <c r="N157" s="173">
        <v>1</v>
      </c>
      <c r="O157" t="s" s="184">
        <v>28</v>
      </c>
      <c r="P157" s="131">
        <f>AQ157</f>
        <v>67.2538630121785</v>
      </c>
      <c r="Q157" s="173">
        <f>T157+U157+V157</f>
        <v>0</v>
      </c>
      <c r="R157" t="s" s="185">
        <v>2365</v>
      </c>
      <c r="S157" s="131">
        <f>BA157</f>
        <v>16.4340999250978</v>
      </c>
      <c r="T157" s="169"/>
      <c r="U157" s="169"/>
      <c r="V157" s="169"/>
      <c r="W157" s="169"/>
      <c r="X157" t="s" s="130">
        <f>IF($A157=Y157,"ok","bad")</f>
        <v>2430</v>
      </c>
      <c r="Y157" t="s" s="130">
        <v>2870</v>
      </c>
      <c r="Z157" t="s" s="130">
        <v>1270</v>
      </c>
      <c r="AA157" t="s" s="186">
        <v>31</v>
      </c>
      <c r="AB157" s="125">
        <f>100*AC157</f>
        <v>7.6899603</v>
      </c>
      <c r="AC157" s="191">
        <v>0.076899603</v>
      </c>
      <c r="AD157" t="s" s="187">
        <v>27</v>
      </c>
      <c r="AE157" s="125">
        <v>4.1501373</v>
      </c>
      <c r="AF157" s="191">
        <v>0.041501373</v>
      </c>
      <c r="AG157" s="169"/>
      <c r="AH157" s="173">
        <v>71964</v>
      </c>
      <c r="AI157" s="173">
        <v>36047</v>
      </c>
      <c r="AJ157" s="173">
        <v>88</v>
      </c>
      <c r="AK157" s="173">
        <v>18319</v>
      </c>
      <c r="AL157" s="173">
        <v>1496</v>
      </c>
      <c r="AM157" s="175">
        <f>100*AL157/$AI157</f>
        <v>4.15013732072017</v>
      </c>
      <c r="AN157" s="173">
        <f>IF(AM157&gt;$AI$8,1,0)</f>
        <v>0</v>
      </c>
      <c r="AO157" s="175">
        <f>IF($R157=AL$17,AM157,0)</f>
        <v>0</v>
      </c>
      <c r="AP157" s="173">
        <v>24243</v>
      </c>
      <c r="AQ157" s="175">
        <f>100*AP157/$AI157</f>
        <v>67.2538630121785</v>
      </c>
      <c r="AR157" s="173">
        <f>IF(AQ157&gt;$AI$8,1,0)</f>
        <v>1</v>
      </c>
      <c r="AS157" s="175">
        <f>IF($R157=AP$17,AQ157,0)</f>
        <v>0</v>
      </c>
      <c r="AT157" s="173">
        <v>1232</v>
      </c>
      <c r="AU157" s="175">
        <f>100*AT157/$AI157</f>
        <v>3.41776014647543</v>
      </c>
      <c r="AV157" s="173">
        <f>IF(AU157&gt;$AI$8,1,0)</f>
        <v>0</v>
      </c>
      <c r="AW157" s="175">
        <f>IF($R157=AT$17,AU157,0)</f>
        <v>0</v>
      </c>
      <c r="AX157" s="173">
        <v>5924</v>
      </c>
      <c r="AY157" s="175">
        <f>100*AX157/$AI157</f>
        <v>16.4340999250978</v>
      </c>
      <c r="AZ157" s="173">
        <f>IF(AY157&gt;$AI$8,1,0)</f>
        <v>0</v>
      </c>
      <c r="BA157" s="175">
        <f>IF($R157=AX$17,AY157,0)</f>
        <v>16.4340999250978</v>
      </c>
      <c r="BB157" s="173">
        <v>2772</v>
      </c>
      <c r="BC157" s="175">
        <f>100*BB157/$AI157</f>
        <v>7.68996032956973</v>
      </c>
      <c r="BD157" s="173">
        <f>IF(BC157&gt;$AI$8,1,0)</f>
        <v>0</v>
      </c>
      <c r="BE157" s="175">
        <f>IF($R157=BB$17,BC157,0)</f>
        <v>0</v>
      </c>
      <c r="BF157" s="173">
        <v>0</v>
      </c>
      <c r="BG157" s="175">
        <f>100*BF157/$AI157</f>
        <v>0</v>
      </c>
      <c r="BH157" s="173">
        <f>IF(BG157&gt;$AI$8,1,0)</f>
        <v>0</v>
      </c>
      <c r="BI157" s="175">
        <f>IF($R157=BF$17,BG157,0)</f>
        <v>0</v>
      </c>
      <c r="BJ157" s="173">
        <v>0</v>
      </c>
      <c r="BK157" s="175">
        <f>100*BJ157/$AI157</f>
        <v>0</v>
      </c>
      <c r="BL157" s="173">
        <f>IF(BK157&gt;$AI$8,1,0)</f>
        <v>0</v>
      </c>
      <c r="BM157" s="175">
        <f>IF($R157=BJ$17,BK157,0)</f>
        <v>0</v>
      </c>
      <c r="BN157" s="173">
        <v>0</v>
      </c>
      <c r="BO157" s="175">
        <f>100*BN157/$AI157</f>
        <v>0</v>
      </c>
      <c r="BP157" s="173">
        <f>IF(BO157&gt;$AI$8,1,0)</f>
        <v>0</v>
      </c>
      <c r="BQ157" s="175">
        <f>IF($R157=BN$17,BO157,0)</f>
        <v>0</v>
      </c>
      <c r="BR157" s="173">
        <v>0</v>
      </c>
      <c r="BS157" s="175">
        <f>100*BR157/$AI157</f>
        <v>0</v>
      </c>
      <c r="BT157" s="173">
        <f>IF(BS157&gt;$AI$8,1,0)</f>
        <v>0</v>
      </c>
      <c r="BU157" s="175">
        <f>IF($R157=BR$17,BS157,0)</f>
        <v>0</v>
      </c>
      <c r="BV157" s="173">
        <v>0</v>
      </c>
      <c r="BW157" s="175">
        <f>100*BV157/$AI157</f>
        <v>0</v>
      </c>
      <c r="BX157" s="173">
        <f>IF(BW157&gt;$AI$8,1,0)</f>
        <v>0</v>
      </c>
      <c r="BY157" s="175">
        <f>IF($R157=BV$17,BW157,0)</f>
        <v>0</v>
      </c>
      <c r="BZ157" s="173">
        <v>0</v>
      </c>
      <c r="CA157" s="175">
        <f>100*BZ157/$AI157</f>
        <v>0</v>
      </c>
      <c r="CB157" s="173">
        <f>IF(CA157&gt;$AI$8,1,0)</f>
        <v>0</v>
      </c>
      <c r="CC157" s="175">
        <f>IF($R157=BZ$17,CA157,0)</f>
        <v>0</v>
      </c>
      <c r="CD157" s="173">
        <v>0</v>
      </c>
      <c r="CE157" s="175">
        <f>100*CD157/$AI157</f>
        <v>0</v>
      </c>
      <c r="CF157" s="173">
        <f>IF(CE157&gt;$AI$8,1,0)</f>
        <v>0</v>
      </c>
      <c r="CG157" s="175">
        <f>IF($R157=CD$17,CE157,0)</f>
        <v>0</v>
      </c>
      <c r="CH157" s="173">
        <v>0</v>
      </c>
      <c r="CI157" s="175">
        <f>100*CH157/$AI157</f>
        <v>0</v>
      </c>
      <c r="CJ157" s="173">
        <f>IF(CI157&gt;$AI$8,1,0)</f>
        <v>0</v>
      </c>
      <c r="CK157" s="175">
        <f>IF($R157=CH$17,CI157,0)</f>
        <v>0</v>
      </c>
      <c r="CL157" s="173">
        <v>731</v>
      </c>
      <c r="CM157" s="173">
        <v>0</v>
      </c>
      <c r="CN157" s="176"/>
    </row>
    <row r="158" ht="15.75" customHeight="1">
      <c r="A158" t="s" s="179">
        <v>2743</v>
      </c>
      <c r="B158" t="s" s="180">
        <v>90</v>
      </c>
      <c r="C158" t="s" s="180">
        <v>2744</v>
      </c>
      <c r="D158" t="s" s="181">
        <v>93</v>
      </c>
      <c r="E158" t="s" s="188">
        <v>79</v>
      </c>
      <c r="F158" t="s" s="146">
        <v>80</v>
      </c>
      <c r="G158" t="s" s="146">
        <v>349</v>
      </c>
      <c r="H158" t="s" s="146">
        <v>298</v>
      </c>
      <c r="I158" t="s" s="146">
        <v>49</v>
      </c>
      <c r="J158" t="s" s="146">
        <v>50</v>
      </c>
      <c r="K158" t="s" s="183">
        <f>O158</f>
        <v>28</v>
      </c>
      <c r="L158" s="189">
        <f>P158</f>
        <v>66.57369888964899</v>
      </c>
      <c r="M158" t="s" s="146">
        <f>IF(O158="Lab","over","under")</f>
        <v>2429</v>
      </c>
      <c r="N158" s="145">
        <v>1</v>
      </c>
      <c r="O158" t="s" s="184">
        <v>28</v>
      </c>
      <c r="P158" s="147">
        <f>AQ158</f>
        <v>66.57369888964899</v>
      </c>
      <c r="Q158" s="145">
        <f>T158+U158+V158</f>
        <v>0</v>
      </c>
      <c r="R158" t="s" s="185">
        <v>2365</v>
      </c>
      <c r="S158" s="147">
        <f>BA158</f>
        <v>12.8374467189391</v>
      </c>
      <c r="T158" s="138"/>
      <c r="U158" s="138"/>
      <c r="V158" s="138"/>
      <c r="W158" s="138"/>
      <c r="X158" t="s" s="146">
        <f>IF($A158=Y158,"ok","bad")</f>
        <v>2430</v>
      </c>
      <c r="Y158" t="s" s="146">
        <v>2743</v>
      </c>
      <c r="Z158" t="s" s="146">
        <v>2744</v>
      </c>
      <c r="AA158" t="s" s="186">
        <v>31</v>
      </c>
      <c r="AB158" s="141">
        <f>100*AC158</f>
        <v>6.9646898</v>
      </c>
      <c r="AC158" s="190">
        <v>0.069646898</v>
      </c>
      <c r="AD158" t="s" s="187">
        <v>2745</v>
      </c>
      <c r="AE158" s="141">
        <v>6.1463979</v>
      </c>
      <c r="AF158" s="190">
        <v>0.061463979</v>
      </c>
      <c r="AG158" s="138"/>
      <c r="AH158" s="145">
        <v>69934</v>
      </c>
      <c r="AI158" s="145">
        <v>38006</v>
      </c>
      <c r="AJ158" s="145">
        <v>162</v>
      </c>
      <c r="AK158" s="145">
        <v>20423</v>
      </c>
      <c r="AL158" s="145">
        <v>1566</v>
      </c>
      <c r="AM158" s="148">
        <f>100*AL158/$AI158</f>
        <v>4.12040204178288</v>
      </c>
      <c r="AN158" s="145">
        <f>IF(AM158&gt;$AI$8,1,0)</f>
        <v>0</v>
      </c>
      <c r="AO158" s="148">
        <f>IF($R158=AL$17,AM158,0)</f>
        <v>0</v>
      </c>
      <c r="AP158" s="145">
        <v>25302</v>
      </c>
      <c r="AQ158" s="148">
        <f>100*AP158/$AI158</f>
        <v>66.57369888964899</v>
      </c>
      <c r="AR158" s="145">
        <f>IF(AQ158&gt;$AI$8,1,0)</f>
        <v>1</v>
      </c>
      <c r="AS158" s="148">
        <f>IF($R158=AP$17,AQ158,0)</f>
        <v>0</v>
      </c>
      <c r="AT158" s="145">
        <v>1276</v>
      </c>
      <c r="AU158" s="148">
        <f>100*AT158/$AI158</f>
        <v>3.3573646266379</v>
      </c>
      <c r="AV158" s="145">
        <f>IF(AU158&gt;$AI$8,1,0)</f>
        <v>0</v>
      </c>
      <c r="AW158" s="148">
        <f>IF($R158=AT$17,AU158,0)</f>
        <v>0</v>
      </c>
      <c r="AX158" s="145">
        <v>4879</v>
      </c>
      <c r="AY158" s="148">
        <f>100*AX158/$AI158</f>
        <v>12.8374467189391</v>
      </c>
      <c r="AZ158" s="145">
        <f>IF(AY158&gt;$AI$8,1,0)</f>
        <v>0</v>
      </c>
      <c r="BA158" s="148">
        <f>IF($R158=AX$17,AY158,0)</f>
        <v>12.8374467189391</v>
      </c>
      <c r="BB158" s="145">
        <v>2647</v>
      </c>
      <c r="BC158" s="148">
        <f>100*BB158/$AI158</f>
        <v>6.96468978582329</v>
      </c>
      <c r="BD158" s="145">
        <f>IF(BC158&gt;$AI$8,1,0)</f>
        <v>0</v>
      </c>
      <c r="BE158" s="148">
        <f>IF($R158=BB$17,BC158,0)</f>
        <v>0</v>
      </c>
      <c r="BF158" s="145">
        <v>0</v>
      </c>
      <c r="BG158" s="148">
        <f>100*BF158/$AI158</f>
        <v>0</v>
      </c>
      <c r="BH158" s="145">
        <f>IF(BG158&gt;$AI$8,1,0)</f>
        <v>0</v>
      </c>
      <c r="BI158" s="148">
        <f>IF($R158=BF$17,BG158,0)</f>
        <v>0</v>
      </c>
      <c r="BJ158" s="145">
        <v>0</v>
      </c>
      <c r="BK158" s="148">
        <f>100*BJ158/$AI158</f>
        <v>0</v>
      </c>
      <c r="BL158" s="145">
        <f>IF(BK158&gt;$AI$8,1,0)</f>
        <v>0</v>
      </c>
      <c r="BM158" s="148">
        <f>IF($R158=BJ$17,BK158,0)</f>
        <v>0</v>
      </c>
      <c r="BN158" s="145">
        <v>0</v>
      </c>
      <c r="BO158" s="148">
        <f>100*BN158/$AI158</f>
        <v>0</v>
      </c>
      <c r="BP158" s="145">
        <f>IF(BO158&gt;$AI$8,1,0)</f>
        <v>0</v>
      </c>
      <c r="BQ158" s="148">
        <f>IF($R158=BN$17,BO158,0)</f>
        <v>0</v>
      </c>
      <c r="BR158" s="145">
        <v>0</v>
      </c>
      <c r="BS158" s="148">
        <f>100*BR158/$AI158</f>
        <v>0</v>
      </c>
      <c r="BT158" s="145">
        <f>IF(BS158&gt;$AI$8,1,0)</f>
        <v>0</v>
      </c>
      <c r="BU158" s="148">
        <f>IF($R158=BR$17,BS158,0)</f>
        <v>0</v>
      </c>
      <c r="BV158" s="145">
        <v>0</v>
      </c>
      <c r="BW158" s="148">
        <f>100*BV158/$AI158</f>
        <v>0</v>
      </c>
      <c r="BX158" s="145">
        <f>IF(BW158&gt;$AI$8,1,0)</f>
        <v>0</v>
      </c>
      <c r="BY158" s="148">
        <f>IF($R158=BV$17,BW158,0)</f>
        <v>0</v>
      </c>
      <c r="BZ158" s="145">
        <v>0</v>
      </c>
      <c r="CA158" s="148">
        <f>100*BZ158/$AI158</f>
        <v>0</v>
      </c>
      <c r="CB158" s="145">
        <f>IF(CA158&gt;$AI$8,1,0)</f>
        <v>0</v>
      </c>
      <c r="CC158" s="148">
        <f>IF($R158=BZ$17,CA158,0)</f>
        <v>0</v>
      </c>
      <c r="CD158" s="145">
        <v>0</v>
      </c>
      <c r="CE158" s="148">
        <f>100*CD158/$AI158</f>
        <v>0</v>
      </c>
      <c r="CF158" s="145">
        <f>IF(CE158&gt;$AI$8,1,0)</f>
        <v>0</v>
      </c>
      <c r="CG158" s="148">
        <f>IF($R158=CD$17,CE158,0)</f>
        <v>0</v>
      </c>
      <c r="CH158" s="145">
        <v>0</v>
      </c>
      <c r="CI158" s="148">
        <f>100*CH158/$AI158</f>
        <v>0</v>
      </c>
      <c r="CJ158" s="145">
        <f>IF(CI158&gt;$AI$8,1,0)</f>
        <v>0</v>
      </c>
      <c r="CK158" s="148">
        <f>IF($R158=CH$17,CI158,0)</f>
        <v>0</v>
      </c>
      <c r="CL158" s="145">
        <v>308</v>
      </c>
      <c r="CM158" s="145">
        <v>0</v>
      </c>
      <c r="CN158" s="149"/>
    </row>
    <row r="159" ht="15.75" customHeight="1">
      <c r="A159" t="s" s="179">
        <v>2831</v>
      </c>
      <c r="B159" t="s" s="180">
        <v>90</v>
      </c>
      <c r="C159" t="s" s="180">
        <v>2832</v>
      </c>
      <c r="D159" t="s" s="181">
        <v>93</v>
      </c>
      <c r="E159" t="s" s="182">
        <v>79</v>
      </c>
      <c r="F159" t="s" s="130">
        <v>80</v>
      </c>
      <c r="G159" t="s" s="130">
        <v>1339</v>
      </c>
      <c r="H159" t="s" s="130">
        <v>740</v>
      </c>
      <c r="I159" t="s" s="130">
        <v>64</v>
      </c>
      <c r="J159" t="s" s="130">
        <v>50</v>
      </c>
      <c r="K159" t="s" s="183">
        <f>O159</f>
        <v>28</v>
      </c>
      <c r="L159" s="189">
        <f>P159</f>
        <v>61.8850560513882</v>
      </c>
      <c r="M159" t="s" s="130">
        <f>IF(O159="Lab","over","under")</f>
        <v>2429</v>
      </c>
      <c r="N159" s="173">
        <v>1</v>
      </c>
      <c r="O159" t="s" s="184">
        <v>28</v>
      </c>
      <c r="P159" s="131">
        <f>AQ159</f>
        <v>61.8850560513882</v>
      </c>
      <c r="Q159" s="173">
        <f>T159+U159+V159</f>
        <v>0</v>
      </c>
      <c r="R159" t="s" s="185">
        <v>31</v>
      </c>
      <c r="S159" s="131">
        <f>BE159</f>
        <v>16.2008585281492</v>
      </c>
      <c r="T159" s="169"/>
      <c r="U159" s="169"/>
      <c r="V159" s="169"/>
      <c r="W159" s="169"/>
      <c r="X159" t="s" s="130">
        <f>IF($A159=Y159,"ok","bad")</f>
        <v>2430</v>
      </c>
      <c r="Y159" t="s" s="130">
        <v>2831</v>
      </c>
      <c r="Z159" t="s" s="130">
        <v>2832</v>
      </c>
      <c r="AA159" t="s" s="186">
        <v>2365</v>
      </c>
      <c r="AB159" s="125">
        <f>100*AC159</f>
        <v>10.104691</v>
      </c>
      <c r="AC159" s="191">
        <v>0.10104691</v>
      </c>
      <c r="AD159" t="s" s="187">
        <v>29</v>
      </c>
      <c r="AE159" s="125">
        <v>4.7682283</v>
      </c>
      <c r="AF159" s="191">
        <v>0.047682283</v>
      </c>
      <c r="AG159" s="169"/>
      <c r="AH159" s="173">
        <v>71380</v>
      </c>
      <c r="AI159" s="173">
        <v>32381</v>
      </c>
      <c r="AJ159" s="173">
        <v>156</v>
      </c>
      <c r="AK159" s="173">
        <v>14793</v>
      </c>
      <c r="AL159" s="173">
        <v>1155</v>
      </c>
      <c r="AM159" s="175">
        <f>100*AL159/$AI159</f>
        <v>3.56690651925512</v>
      </c>
      <c r="AN159" s="173">
        <f>IF(AM159&gt;$AI$8,1,0)</f>
        <v>0</v>
      </c>
      <c r="AO159" s="175">
        <f>IF($R159=AL$17,AM159,0)</f>
        <v>0</v>
      </c>
      <c r="AP159" s="173">
        <v>20039</v>
      </c>
      <c r="AQ159" s="175">
        <f>100*AP159/$AI159</f>
        <v>61.8850560513882</v>
      </c>
      <c r="AR159" s="173">
        <f>IF(AQ159&gt;$AI$8,1,0)</f>
        <v>1</v>
      </c>
      <c r="AS159" s="175">
        <f>IF($R159=AP$17,AQ159,0)</f>
        <v>0</v>
      </c>
      <c r="AT159" s="173">
        <v>1544</v>
      </c>
      <c r="AU159" s="175">
        <f>100*AT159/$AI159</f>
        <v>4.76822828201723</v>
      </c>
      <c r="AV159" s="173">
        <f>IF(AU159&gt;$AI$8,1,0)</f>
        <v>0</v>
      </c>
      <c r="AW159" s="175">
        <f>IF($R159=AT$17,AU159,0)</f>
        <v>0</v>
      </c>
      <c r="AX159" s="173">
        <v>3272</v>
      </c>
      <c r="AY159" s="175">
        <f>100*AX159/$AI159</f>
        <v>10.1046910225132</v>
      </c>
      <c r="AZ159" s="173">
        <f>IF(AY159&gt;$AI$8,1,0)</f>
        <v>0</v>
      </c>
      <c r="BA159" s="175">
        <f>IF($R159=AX$17,AY159,0)</f>
        <v>0</v>
      </c>
      <c r="BB159" s="173">
        <v>5246</v>
      </c>
      <c r="BC159" s="175">
        <f>100*BB159/$AI159</f>
        <v>16.2008585281492</v>
      </c>
      <c r="BD159" s="173">
        <f>IF(BC159&gt;$AI$8,1,0)</f>
        <v>0</v>
      </c>
      <c r="BE159" s="175">
        <f>IF($R159=BB$17,BC159,0)</f>
        <v>16.2008585281492</v>
      </c>
      <c r="BF159" s="173">
        <v>0</v>
      </c>
      <c r="BG159" s="175">
        <f>100*BF159/$AI159</f>
        <v>0</v>
      </c>
      <c r="BH159" s="173">
        <f>IF(BG159&gt;$AI$8,1,0)</f>
        <v>0</v>
      </c>
      <c r="BI159" s="175">
        <f>IF($R159=BF$17,BG159,0)</f>
        <v>0</v>
      </c>
      <c r="BJ159" s="173">
        <v>0</v>
      </c>
      <c r="BK159" s="175">
        <f>100*BJ159/$AI159</f>
        <v>0</v>
      </c>
      <c r="BL159" s="173">
        <f>IF(BK159&gt;$AI$8,1,0)</f>
        <v>0</v>
      </c>
      <c r="BM159" s="175">
        <f>IF($R159=BJ$17,BK159,0)</f>
        <v>0</v>
      </c>
      <c r="BN159" s="173">
        <v>0</v>
      </c>
      <c r="BO159" s="175">
        <f>100*BN159/$AI159</f>
        <v>0</v>
      </c>
      <c r="BP159" s="173">
        <f>IF(BO159&gt;$AI$8,1,0)</f>
        <v>0</v>
      </c>
      <c r="BQ159" s="175">
        <f>IF($R159=BN$17,BO159,0)</f>
        <v>0</v>
      </c>
      <c r="BR159" s="173">
        <v>0</v>
      </c>
      <c r="BS159" s="175">
        <f>100*BR159/$AI159</f>
        <v>0</v>
      </c>
      <c r="BT159" s="173">
        <f>IF(BS159&gt;$AI$8,1,0)</f>
        <v>0</v>
      </c>
      <c r="BU159" s="175">
        <f>IF($R159=BR$17,BS159,0)</f>
        <v>0</v>
      </c>
      <c r="BV159" s="173">
        <v>0</v>
      </c>
      <c r="BW159" s="175">
        <f>100*BV159/$AI159</f>
        <v>0</v>
      </c>
      <c r="BX159" s="173">
        <f>IF(BW159&gt;$AI$8,1,0)</f>
        <v>0</v>
      </c>
      <c r="BY159" s="175">
        <f>IF($R159=BV$17,BW159,0)</f>
        <v>0</v>
      </c>
      <c r="BZ159" s="173">
        <v>0</v>
      </c>
      <c r="CA159" s="175">
        <f>100*BZ159/$AI159</f>
        <v>0</v>
      </c>
      <c r="CB159" s="173">
        <f>IF(CA159&gt;$AI$8,1,0)</f>
        <v>0</v>
      </c>
      <c r="CC159" s="175">
        <f>IF($R159=BZ$17,CA159,0)</f>
        <v>0</v>
      </c>
      <c r="CD159" s="173">
        <v>0</v>
      </c>
      <c r="CE159" s="175">
        <f>100*CD159/$AI159</f>
        <v>0</v>
      </c>
      <c r="CF159" s="173">
        <f>IF(CE159&gt;$AI$8,1,0)</f>
        <v>0</v>
      </c>
      <c r="CG159" s="175">
        <f>IF($R159=CD$17,CE159,0)</f>
        <v>0</v>
      </c>
      <c r="CH159" s="173">
        <v>0</v>
      </c>
      <c r="CI159" s="175">
        <f>100*CH159/$AI159</f>
        <v>0</v>
      </c>
      <c r="CJ159" s="173">
        <f>IF(CI159&gt;$AI$8,1,0)</f>
        <v>0</v>
      </c>
      <c r="CK159" s="175">
        <f>IF($R159=CH$17,CI159,0)</f>
        <v>0</v>
      </c>
      <c r="CL159" s="173">
        <v>676</v>
      </c>
      <c r="CM159" s="173">
        <v>0</v>
      </c>
      <c r="CN159" s="176"/>
    </row>
    <row r="160" ht="19.95" customHeight="1">
      <c r="A160" t="s" s="179">
        <v>2800</v>
      </c>
      <c r="B160" t="s" s="180">
        <v>90</v>
      </c>
      <c r="C160" t="s" s="180">
        <v>2801</v>
      </c>
      <c r="D160" t="s" s="181">
        <v>93</v>
      </c>
      <c r="E160" t="s" s="188">
        <v>79</v>
      </c>
      <c r="F160" t="s" s="146">
        <v>46</v>
      </c>
      <c r="G160" t="s" s="146">
        <v>1077</v>
      </c>
      <c r="H160" t="s" s="146">
        <v>1078</v>
      </c>
      <c r="I160" t="s" s="146">
        <v>49</v>
      </c>
      <c r="J160" t="s" s="146">
        <v>50</v>
      </c>
      <c r="K160" t="s" s="183">
        <f>O160</f>
        <v>28</v>
      </c>
      <c r="L160" s="189">
        <f>P160</f>
        <v>61.611921502781</v>
      </c>
      <c r="M160" t="s" s="146">
        <f>IF(O160="Lab","over","under")</f>
        <v>2429</v>
      </c>
      <c r="N160" s="145">
        <v>1</v>
      </c>
      <c r="O160" t="s" s="184">
        <v>28</v>
      </c>
      <c r="P160" s="147">
        <f>AQ160</f>
        <v>61.611921502781</v>
      </c>
      <c r="Q160" s="145">
        <f>T160+U160+V160</f>
        <v>0</v>
      </c>
      <c r="R160" t="s" s="185">
        <v>2365</v>
      </c>
      <c r="S160" s="147">
        <f>BA160</f>
        <v>18.5197817189632</v>
      </c>
      <c r="T160" s="138"/>
      <c r="U160" s="138"/>
      <c r="V160" s="138"/>
      <c r="W160" s="138"/>
      <c r="X160" t="s" s="146">
        <f>IF($A160=Y160,"ok","bad")</f>
        <v>2430</v>
      </c>
      <c r="Y160" t="s" s="146">
        <v>2800</v>
      </c>
      <c r="Z160" t="s" s="146">
        <v>2801</v>
      </c>
      <c r="AA160" t="s" s="186">
        <v>27</v>
      </c>
      <c r="AB160" s="141">
        <f>100*AC160</f>
        <v>9.200860499999999</v>
      </c>
      <c r="AC160" s="190">
        <v>0.09200860499999999</v>
      </c>
      <c r="AD160" t="s" s="187">
        <v>31</v>
      </c>
      <c r="AE160" s="141">
        <v>5.3993074</v>
      </c>
      <c r="AF160" s="190">
        <v>0.053993074</v>
      </c>
      <c r="AG160" s="138"/>
      <c r="AH160" s="145">
        <v>70161</v>
      </c>
      <c r="AI160" s="145">
        <v>38116</v>
      </c>
      <c r="AJ160" s="145">
        <v>95</v>
      </c>
      <c r="AK160" s="145">
        <v>16425</v>
      </c>
      <c r="AL160" s="145">
        <v>3507</v>
      </c>
      <c r="AM160" s="148">
        <f>100*AL160/$AI160</f>
        <v>9.2008605310106</v>
      </c>
      <c r="AN160" s="145">
        <f>IF(AM160&gt;$AI$8,1,0)</f>
        <v>0</v>
      </c>
      <c r="AO160" s="148">
        <f>IF($R160=AL$17,AM160,0)</f>
        <v>0</v>
      </c>
      <c r="AP160" s="145">
        <v>23484</v>
      </c>
      <c r="AQ160" s="148">
        <f>100*AP160/$AI160</f>
        <v>61.611921502781</v>
      </c>
      <c r="AR160" s="145">
        <f>IF(AQ160&gt;$AI$8,1,0)</f>
        <v>1</v>
      </c>
      <c r="AS160" s="148">
        <f>IF($R160=AP$17,AQ160,0)</f>
        <v>0</v>
      </c>
      <c r="AT160" s="145">
        <v>1593</v>
      </c>
      <c r="AU160" s="148">
        <f>100*AT160/$AI160</f>
        <v>4.17934725574562</v>
      </c>
      <c r="AV160" s="145">
        <f>IF(AU160&gt;$AI$8,1,0)</f>
        <v>0</v>
      </c>
      <c r="AW160" s="148">
        <f>IF($R160=AT$17,AU160,0)</f>
        <v>0</v>
      </c>
      <c r="AX160" s="145">
        <v>7059</v>
      </c>
      <c r="AY160" s="148">
        <f>100*AX160/$AI160</f>
        <v>18.5197817189632</v>
      </c>
      <c r="AZ160" s="145">
        <f>IF(AY160&gt;$AI$8,1,0)</f>
        <v>0</v>
      </c>
      <c r="BA160" s="148">
        <f>IF($R160=AX$17,AY160,0)</f>
        <v>18.5197817189632</v>
      </c>
      <c r="BB160" s="145">
        <v>2058</v>
      </c>
      <c r="BC160" s="148">
        <f>100*BB160/$AI160</f>
        <v>5.39930737747927</v>
      </c>
      <c r="BD160" s="145">
        <f>IF(BC160&gt;$AI$8,1,0)</f>
        <v>0</v>
      </c>
      <c r="BE160" s="148">
        <f>IF($R160=BB$17,BC160,0)</f>
        <v>0</v>
      </c>
      <c r="BF160" s="145">
        <v>0</v>
      </c>
      <c r="BG160" s="148">
        <f>100*BF160/$AI160</f>
        <v>0</v>
      </c>
      <c r="BH160" s="145">
        <f>IF(BG160&gt;$AI$8,1,0)</f>
        <v>0</v>
      </c>
      <c r="BI160" s="148">
        <f>IF($R160=BF$17,BG160,0)</f>
        <v>0</v>
      </c>
      <c r="BJ160" s="145">
        <v>0</v>
      </c>
      <c r="BK160" s="148">
        <f>100*BJ160/$AI160</f>
        <v>0</v>
      </c>
      <c r="BL160" s="145">
        <f>IF(BK160&gt;$AI$8,1,0)</f>
        <v>0</v>
      </c>
      <c r="BM160" s="148">
        <f>IF($R160=BJ$17,BK160,0)</f>
        <v>0</v>
      </c>
      <c r="BN160" s="145">
        <v>0</v>
      </c>
      <c r="BO160" s="148">
        <f>100*BN160/$AI160</f>
        <v>0</v>
      </c>
      <c r="BP160" s="145">
        <f>IF(BO160&gt;$AI$8,1,0)</f>
        <v>0</v>
      </c>
      <c r="BQ160" s="148">
        <f>IF($R160=BN$17,BO160,0)</f>
        <v>0</v>
      </c>
      <c r="BR160" s="145">
        <v>0</v>
      </c>
      <c r="BS160" s="148">
        <f>100*BR160/$AI160</f>
        <v>0</v>
      </c>
      <c r="BT160" s="145">
        <f>IF(BS160&gt;$AI$8,1,0)</f>
        <v>0</v>
      </c>
      <c r="BU160" s="148">
        <f>IF($R160=BR$17,BS160,0)</f>
        <v>0</v>
      </c>
      <c r="BV160" s="145">
        <v>0</v>
      </c>
      <c r="BW160" s="148">
        <f>100*BV160/$AI160</f>
        <v>0</v>
      </c>
      <c r="BX160" s="145">
        <f>IF(BW160&gt;$AI$8,1,0)</f>
        <v>0</v>
      </c>
      <c r="BY160" s="148">
        <f>IF($R160=BV$17,BW160,0)</f>
        <v>0</v>
      </c>
      <c r="BZ160" s="145">
        <v>0</v>
      </c>
      <c r="CA160" s="148">
        <f>100*BZ160/$AI160</f>
        <v>0</v>
      </c>
      <c r="CB160" s="145">
        <f>IF(CA160&gt;$AI$8,1,0)</f>
        <v>0</v>
      </c>
      <c r="CC160" s="148">
        <f>IF($R160=BZ$17,CA160,0)</f>
        <v>0</v>
      </c>
      <c r="CD160" s="145">
        <v>0</v>
      </c>
      <c r="CE160" s="148">
        <f>100*CD160/$AI160</f>
        <v>0</v>
      </c>
      <c r="CF160" s="145">
        <f>IF(CE160&gt;$AI$8,1,0)</f>
        <v>0</v>
      </c>
      <c r="CG160" s="148">
        <f>IF($R160=CD$17,CE160,0)</f>
        <v>0</v>
      </c>
      <c r="CH160" s="145">
        <v>0</v>
      </c>
      <c r="CI160" s="148">
        <f>100*CH160/$AI160</f>
        <v>0</v>
      </c>
      <c r="CJ160" s="145">
        <f>IF(CI160&gt;$AI$8,1,0)</f>
        <v>0</v>
      </c>
      <c r="CK160" s="148">
        <f>IF($R160=CH$17,CI160,0)</f>
        <v>0</v>
      </c>
      <c r="CL160" s="145">
        <v>1731</v>
      </c>
      <c r="CM160" s="145">
        <v>0</v>
      </c>
      <c r="CN160" s="149"/>
    </row>
    <row r="161" ht="15.75" customHeight="1">
      <c r="A161" t="s" s="179">
        <v>2626</v>
      </c>
      <c r="B161" t="s" s="180">
        <v>160</v>
      </c>
      <c r="C161" t="s" s="180">
        <v>788</v>
      </c>
      <c r="D161" t="s" s="181">
        <v>162</v>
      </c>
      <c r="E161" t="s" s="182">
        <v>79</v>
      </c>
      <c r="F161" t="s" s="130">
        <v>80</v>
      </c>
      <c r="G161" t="s" s="130">
        <v>789</v>
      </c>
      <c r="H161" t="s" s="130">
        <v>790</v>
      </c>
      <c r="I161" t="s" s="130">
        <v>64</v>
      </c>
      <c r="J161" t="s" s="130">
        <v>50</v>
      </c>
      <c r="K161" t="s" s="183">
        <f>O161</f>
        <v>28</v>
      </c>
      <c r="L161" s="189">
        <f>P161</f>
        <v>60.2847194675834</v>
      </c>
      <c r="M161" t="s" s="130">
        <f>IF(O161="Lab","over","under")</f>
        <v>2429</v>
      </c>
      <c r="N161" s="173">
        <v>1</v>
      </c>
      <c r="O161" t="s" s="184">
        <v>28</v>
      </c>
      <c r="P161" s="131">
        <f>AQ161</f>
        <v>60.2847194675834</v>
      </c>
      <c r="Q161" s="173">
        <f>T161+U161+V161</f>
        <v>0</v>
      </c>
      <c r="R161" t="s" s="185">
        <v>31</v>
      </c>
      <c r="S161" s="131">
        <f>BE161</f>
        <v>18.8791925602715</v>
      </c>
      <c r="T161" s="169"/>
      <c r="U161" s="169"/>
      <c r="V161" s="169"/>
      <c r="W161" s="169"/>
      <c r="X161" t="s" s="130">
        <f>IF($A161=Y161,"ok","bad")</f>
        <v>2430</v>
      </c>
      <c r="Y161" t="s" s="130">
        <v>2626</v>
      </c>
      <c r="Z161" t="s" s="130">
        <v>788</v>
      </c>
      <c r="AA161" t="s" s="186">
        <v>27</v>
      </c>
      <c r="AB161" s="125">
        <f>100*AC161</f>
        <v>8.5349729</v>
      </c>
      <c r="AC161" s="191">
        <v>0.085349729</v>
      </c>
      <c r="AD161" t="s" s="187">
        <v>29</v>
      </c>
      <c r="AE161" s="125">
        <v>7.679933</v>
      </c>
      <c r="AF161" s="191">
        <v>0.07679933</v>
      </c>
      <c r="AG161" s="169"/>
      <c r="AH161" s="173">
        <v>79894</v>
      </c>
      <c r="AI161" s="173">
        <v>45378</v>
      </c>
      <c r="AJ161" s="173">
        <v>227</v>
      </c>
      <c r="AK161" s="173">
        <v>18789</v>
      </c>
      <c r="AL161" s="173">
        <v>3873</v>
      </c>
      <c r="AM161" s="175">
        <f>100*AL161/$AI161</f>
        <v>8.534972894354089</v>
      </c>
      <c r="AN161" s="173">
        <f>IF(AM161&gt;$AI$8,1,0)</f>
        <v>0</v>
      </c>
      <c r="AO161" s="175">
        <f>IF($R161=AL$17,AM161,0)</f>
        <v>0</v>
      </c>
      <c r="AP161" s="173">
        <v>27356</v>
      </c>
      <c r="AQ161" s="175">
        <f>100*AP161/$AI161</f>
        <v>60.2847194675834</v>
      </c>
      <c r="AR161" s="173">
        <f>IF(AQ161&gt;$AI$8,1,0)</f>
        <v>1</v>
      </c>
      <c r="AS161" s="175">
        <f>IF($R161=AP$17,AQ161,0)</f>
        <v>0</v>
      </c>
      <c r="AT161" s="173">
        <v>3485</v>
      </c>
      <c r="AU161" s="175">
        <f>100*AT161/$AI161</f>
        <v>7.6799330071841</v>
      </c>
      <c r="AV161" s="173">
        <f>IF(AU161&gt;$AI$8,1,0)</f>
        <v>0</v>
      </c>
      <c r="AW161" s="175">
        <f>IF($R161=AT$17,AU161,0)</f>
        <v>0</v>
      </c>
      <c r="AX161" s="173">
        <v>1801</v>
      </c>
      <c r="AY161" s="175">
        <f>100*AX161/$AI161</f>
        <v>3.96888359998237</v>
      </c>
      <c r="AZ161" s="173">
        <f>IF(AY161&gt;$AI$8,1,0)</f>
        <v>0</v>
      </c>
      <c r="BA161" s="175">
        <f>IF($R161=AX$17,AY161,0)</f>
        <v>0</v>
      </c>
      <c r="BB161" s="173">
        <v>8567</v>
      </c>
      <c r="BC161" s="175">
        <f>100*BB161/$AI161</f>
        <v>18.8791925602715</v>
      </c>
      <c r="BD161" s="173">
        <f>IF(BC161&gt;$AI$8,1,0)</f>
        <v>0</v>
      </c>
      <c r="BE161" s="175">
        <f>IF($R161=BB$17,BC161,0)</f>
        <v>18.8791925602715</v>
      </c>
      <c r="BF161" s="173">
        <v>0</v>
      </c>
      <c r="BG161" s="175">
        <f>100*BF161/$AI161</f>
        <v>0</v>
      </c>
      <c r="BH161" s="173">
        <f>IF(BG161&gt;$AI$8,1,0)</f>
        <v>0</v>
      </c>
      <c r="BI161" s="175">
        <f>IF($R161=BF$17,BG161,0)</f>
        <v>0</v>
      </c>
      <c r="BJ161" s="173">
        <v>0</v>
      </c>
      <c r="BK161" s="175">
        <f>100*BJ161/$AI161</f>
        <v>0</v>
      </c>
      <c r="BL161" s="173">
        <f>IF(BK161&gt;$AI$8,1,0)</f>
        <v>0</v>
      </c>
      <c r="BM161" s="175">
        <f>IF($R161=BJ$17,BK161,0)</f>
        <v>0</v>
      </c>
      <c r="BN161" s="173">
        <v>0</v>
      </c>
      <c r="BO161" s="175">
        <f>100*BN161/$AI161</f>
        <v>0</v>
      </c>
      <c r="BP161" s="173">
        <f>IF(BO161&gt;$AI$8,1,0)</f>
        <v>0</v>
      </c>
      <c r="BQ161" s="175">
        <f>IF($R161=BN$17,BO161,0)</f>
        <v>0</v>
      </c>
      <c r="BR161" s="173">
        <v>0</v>
      </c>
      <c r="BS161" s="175">
        <f>100*BR161/$AI161</f>
        <v>0</v>
      </c>
      <c r="BT161" s="173">
        <f>IF(BS161&gt;$AI$8,1,0)</f>
        <v>0</v>
      </c>
      <c r="BU161" s="175">
        <f>IF($R161=BR$17,BS161,0)</f>
        <v>0</v>
      </c>
      <c r="BV161" s="173">
        <v>0</v>
      </c>
      <c r="BW161" s="175">
        <f>100*BV161/$AI161</f>
        <v>0</v>
      </c>
      <c r="BX161" s="173">
        <f>IF(BW161&gt;$AI$8,1,0)</f>
        <v>0</v>
      </c>
      <c r="BY161" s="175">
        <f>IF($R161=BV$17,BW161,0)</f>
        <v>0</v>
      </c>
      <c r="BZ161" s="173">
        <v>0</v>
      </c>
      <c r="CA161" s="175">
        <f>100*BZ161/$AI161</f>
        <v>0</v>
      </c>
      <c r="CB161" s="173">
        <f>IF(CA161&gt;$AI$8,1,0)</f>
        <v>0</v>
      </c>
      <c r="CC161" s="175">
        <f>IF($R161=BZ$17,CA161,0)</f>
        <v>0</v>
      </c>
      <c r="CD161" s="173">
        <v>0</v>
      </c>
      <c r="CE161" s="175">
        <f>100*CD161/$AI161</f>
        <v>0</v>
      </c>
      <c r="CF161" s="173">
        <f>IF(CE161&gt;$AI$8,1,0)</f>
        <v>0</v>
      </c>
      <c r="CG161" s="175">
        <f>IF($R161=CD$17,CE161,0)</f>
        <v>0</v>
      </c>
      <c r="CH161" s="173">
        <v>0</v>
      </c>
      <c r="CI161" s="175">
        <f>100*CH161/$AI161</f>
        <v>0</v>
      </c>
      <c r="CJ161" s="173">
        <f>IF(CI161&gt;$AI$8,1,0)</f>
        <v>0</v>
      </c>
      <c r="CK161" s="175">
        <f>IF($R161=CH$17,CI161,0)</f>
        <v>0</v>
      </c>
      <c r="CL161" s="173">
        <v>520</v>
      </c>
      <c r="CM161" s="173">
        <v>0</v>
      </c>
      <c r="CN161" s="176"/>
    </row>
    <row r="162" ht="19.95" customHeight="1">
      <c r="A162" t="s" s="179">
        <v>2872</v>
      </c>
      <c r="B162" t="s" s="180">
        <v>160</v>
      </c>
      <c r="C162" t="s" s="180">
        <v>2163</v>
      </c>
      <c r="D162" t="s" s="181">
        <v>162</v>
      </c>
      <c r="E162" t="s" s="188">
        <v>79</v>
      </c>
      <c r="F162" t="s" s="146">
        <v>80</v>
      </c>
      <c r="G162" t="s" s="146">
        <v>2164</v>
      </c>
      <c r="H162" t="s" s="146">
        <v>2165</v>
      </c>
      <c r="I162" t="s" s="146">
        <v>64</v>
      </c>
      <c r="J162" t="s" s="146">
        <v>50</v>
      </c>
      <c r="K162" t="s" s="183">
        <f>O162</f>
        <v>28</v>
      </c>
      <c r="L162" s="189">
        <f>P162</f>
        <v>59.4989927301393</v>
      </c>
      <c r="M162" t="s" s="146">
        <f>IF(O162="Lab","over","under")</f>
        <v>2429</v>
      </c>
      <c r="N162" s="145">
        <v>1</v>
      </c>
      <c r="O162" t="s" s="184">
        <v>28</v>
      </c>
      <c r="P162" s="147">
        <f>AQ162</f>
        <v>59.4989927301393</v>
      </c>
      <c r="Q162" s="145">
        <f>T162+U162+V162</f>
        <v>0</v>
      </c>
      <c r="R162" t="s" s="185">
        <v>31</v>
      </c>
      <c r="S162" s="147">
        <f>BE162</f>
        <v>20.0928440045546</v>
      </c>
      <c r="T162" s="138"/>
      <c r="U162" s="138"/>
      <c r="V162" s="138"/>
      <c r="W162" s="138"/>
      <c r="X162" t="s" s="146">
        <f>IF($A162=Y162,"ok","bad")</f>
        <v>2430</v>
      </c>
      <c r="Y162" t="s" s="146">
        <v>2872</v>
      </c>
      <c r="Z162" t="s" s="146">
        <v>2163</v>
      </c>
      <c r="AA162" t="s" s="186">
        <v>27</v>
      </c>
      <c r="AB162" s="141">
        <f>100*AC162</f>
        <v>5.1524043</v>
      </c>
      <c r="AC162" s="190">
        <v>0.051524043</v>
      </c>
      <c r="AD162" t="s" s="187">
        <v>2365</v>
      </c>
      <c r="AE162" s="141">
        <v>4.0203206</v>
      </c>
      <c r="AF162" s="190">
        <v>0.040203206</v>
      </c>
      <c r="AG162" s="138"/>
      <c r="AH162" s="145">
        <v>74474</v>
      </c>
      <c r="AI162" s="145">
        <v>45668</v>
      </c>
      <c r="AJ162" s="145">
        <v>255</v>
      </c>
      <c r="AK162" s="145">
        <v>17996</v>
      </c>
      <c r="AL162" s="145">
        <v>2353</v>
      </c>
      <c r="AM162" s="148">
        <f>100*AL162/$AI162</f>
        <v>5.15240430936323</v>
      </c>
      <c r="AN162" s="145">
        <f>IF(AM162&gt;$AI$8,1,0)</f>
        <v>0</v>
      </c>
      <c r="AO162" s="148">
        <f>IF($R162=AL$17,AM162,0)</f>
        <v>0</v>
      </c>
      <c r="AP162" s="145">
        <v>27172</v>
      </c>
      <c r="AQ162" s="148">
        <f>100*AP162/$AI162</f>
        <v>59.4989927301393</v>
      </c>
      <c r="AR162" s="145">
        <f>IF(AQ162&gt;$AI$8,1,0)</f>
        <v>1</v>
      </c>
      <c r="AS162" s="148">
        <f>IF($R162=AP$17,AQ162,0)</f>
        <v>0</v>
      </c>
      <c r="AT162" s="145">
        <v>1736</v>
      </c>
      <c r="AU162" s="148">
        <f>100*AT162/$AI162</f>
        <v>3.80134886572655</v>
      </c>
      <c r="AV162" s="145">
        <f>IF(AU162&gt;$AI$8,1,0)</f>
        <v>0</v>
      </c>
      <c r="AW162" s="148">
        <f>IF($R162=AT$17,AU162,0)</f>
        <v>0</v>
      </c>
      <c r="AX162" s="145">
        <v>1836</v>
      </c>
      <c r="AY162" s="148">
        <f>100*AX162/$AI162</f>
        <v>4.02032057458176</v>
      </c>
      <c r="AZ162" s="145">
        <f>IF(AY162&gt;$AI$8,1,0)</f>
        <v>0</v>
      </c>
      <c r="BA162" s="148">
        <f>IF($R162=AX$17,AY162,0)</f>
        <v>0</v>
      </c>
      <c r="BB162" s="145">
        <v>9176</v>
      </c>
      <c r="BC162" s="148">
        <f>100*BB162/$AI162</f>
        <v>20.0928440045546</v>
      </c>
      <c r="BD162" s="145">
        <f>IF(BC162&gt;$AI$8,1,0)</f>
        <v>0</v>
      </c>
      <c r="BE162" s="148">
        <f>IF($R162=BB$17,BC162,0)</f>
        <v>20.0928440045546</v>
      </c>
      <c r="BF162" s="145">
        <v>0</v>
      </c>
      <c r="BG162" s="148">
        <f>100*BF162/$AI162</f>
        <v>0</v>
      </c>
      <c r="BH162" s="145">
        <f>IF(BG162&gt;$AI$8,1,0)</f>
        <v>0</v>
      </c>
      <c r="BI162" s="148">
        <f>IF($R162=BF$17,BG162,0)</f>
        <v>0</v>
      </c>
      <c r="BJ162" s="145">
        <v>0</v>
      </c>
      <c r="BK162" s="148">
        <f>100*BJ162/$AI162</f>
        <v>0</v>
      </c>
      <c r="BL162" s="145">
        <f>IF(BK162&gt;$AI$8,1,0)</f>
        <v>0</v>
      </c>
      <c r="BM162" s="148">
        <f>IF($R162=BJ$17,BK162,0)</f>
        <v>0</v>
      </c>
      <c r="BN162" s="145">
        <v>0</v>
      </c>
      <c r="BO162" s="148">
        <f>100*BN162/$AI162</f>
        <v>0</v>
      </c>
      <c r="BP162" s="145">
        <f>IF(BO162&gt;$AI$8,1,0)</f>
        <v>0</v>
      </c>
      <c r="BQ162" s="148">
        <f>IF($R162=BN$17,BO162,0)</f>
        <v>0</v>
      </c>
      <c r="BR162" s="145">
        <v>0</v>
      </c>
      <c r="BS162" s="148">
        <f>100*BR162/$AI162</f>
        <v>0</v>
      </c>
      <c r="BT162" s="145">
        <f>IF(BS162&gt;$AI$8,1,0)</f>
        <v>0</v>
      </c>
      <c r="BU162" s="148">
        <f>IF($R162=BR$17,BS162,0)</f>
        <v>0</v>
      </c>
      <c r="BV162" s="145">
        <v>0</v>
      </c>
      <c r="BW162" s="148">
        <f>100*BV162/$AI162</f>
        <v>0</v>
      </c>
      <c r="BX162" s="145">
        <f>IF(BW162&gt;$AI$8,1,0)</f>
        <v>0</v>
      </c>
      <c r="BY162" s="148">
        <f>IF($R162=BV$17,BW162,0)</f>
        <v>0</v>
      </c>
      <c r="BZ162" s="145">
        <v>0</v>
      </c>
      <c r="CA162" s="148">
        <f>100*BZ162/$AI162</f>
        <v>0</v>
      </c>
      <c r="CB162" s="145">
        <f>IF(CA162&gt;$AI$8,1,0)</f>
        <v>0</v>
      </c>
      <c r="CC162" s="148">
        <f>IF($R162=BZ$17,CA162,0)</f>
        <v>0</v>
      </c>
      <c r="CD162" s="145">
        <v>0</v>
      </c>
      <c r="CE162" s="148">
        <f>100*CD162/$AI162</f>
        <v>0</v>
      </c>
      <c r="CF162" s="145">
        <f>IF(CE162&gt;$AI$8,1,0)</f>
        <v>0</v>
      </c>
      <c r="CG162" s="148">
        <f>IF($R162=CD$17,CE162,0)</f>
        <v>0</v>
      </c>
      <c r="CH162" s="145">
        <v>0</v>
      </c>
      <c r="CI162" s="148">
        <f>100*CH162/$AI162</f>
        <v>0</v>
      </c>
      <c r="CJ162" s="145">
        <f>IF(CI162&gt;$AI$8,1,0)</f>
        <v>0</v>
      </c>
      <c r="CK162" s="148">
        <f>IF($R162=CH$17,CI162,0)</f>
        <v>0</v>
      </c>
      <c r="CL162" s="145">
        <v>0</v>
      </c>
      <c r="CM162" s="145">
        <v>0</v>
      </c>
      <c r="CN162" s="149"/>
    </row>
    <row r="163" ht="15.75" customHeight="1">
      <c r="A163" t="s" s="179">
        <v>2878</v>
      </c>
      <c r="B163" t="s" s="180">
        <v>160</v>
      </c>
      <c r="C163" t="s" s="180">
        <v>1059</v>
      </c>
      <c r="D163" t="s" s="181">
        <v>162</v>
      </c>
      <c r="E163" t="s" s="182">
        <v>79</v>
      </c>
      <c r="F163" t="s" s="130">
        <v>80</v>
      </c>
      <c r="G163" t="s" s="130">
        <v>1060</v>
      </c>
      <c r="H163" t="s" s="130">
        <v>1061</v>
      </c>
      <c r="I163" t="s" s="130">
        <v>64</v>
      </c>
      <c r="J163" t="s" s="130">
        <v>50</v>
      </c>
      <c r="K163" t="s" s="183">
        <f>O163</f>
        <v>28</v>
      </c>
      <c r="L163" s="189">
        <f>P163</f>
        <v>59.4619009253156</v>
      </c>
      <c r="M163" t="s" s="130">
        <f>IF(O163="Lab","over","under")</f>
        <v>2429</v>
      </c>
      <c r="N163" s="173">
        <v>1</v>
      </c>
      <c r="O163" t="s" s="184">
        <v>28</v>
      </c>
      <c r="P163" s="131">
        <f>AQ163</f>
        <v>59.4619009253156</v>
      </c>
      <c r="Q163" s="173">
        <f>T163+U163+V163</f>
        <v>0</v>
      </c>
      <c r="R163" t="s" s="185">
        <v>31</v>
      </c>
      <c r="S163" s="131">
        <f>BE163</f>
        <v>22.6445958153275</v>
      </c>
      <c r="T163" s="169"/>
      <c r="U163" s="169"/>
      <c r="V163" s="169"/>
      <c r="W163" s="169"/>
      <c r="X163" t="s" s="130">
        <f>IF($A163=Y163,"ok","bad")</f>
        <v>2430</v>
      </c>
      <c r="Y163" t="s" s="130">
        <v>2878</v>
      </c>
      <c r="Z163" t="s" s="130">
        <v>1059</v>
      </c>
      <c r="AA163" t="s" s="186">
        <v>27</v>
      </c>
      <c r="AB163" s="125">
        <f>100*AC163</f>
        <v>8.4401475</v>
      </c>
      <c r="AC163" s="191">
        <v>0.084401475</v>
      </c>
      <c r="AD163" t="s" s="187">
        <v>29</v>
      </c>
      <c r="AE163" s="125">
        <v>3.8135697</v>
      </c>
      <c r="AF163" s="191">
        <v>0.038135697</v>
      </c>
      <c r="AG163" s="169"/>
      <c r="AH163" s="173">
        <v>77812</v>
      </c>
      <c r="AI163" s="173">
        <v>40959</v>
      </c>
      <c r="AJ163" s="173">
        <v>254</v>
      </c>
      <c r="AK163" s="173">
        <v>15080</v>
      </c>
      <c r="AL163" s="173">
        <v>3457</v>
      </c>
      <c r="AM163" s="175">
        <f>100*AL163/$AI163</f>
        <v>8.440147464537709</v>
      </c>
      <c r="AN163" s="173">
        <f>IF(AM163&gt;$AI$8,1,0)</f>
        <v>0</v>
      </c>
      <c r="AO163" s="175">
        <f>IF($R163=AL$17,AM163,0)</f>
        <v>0</v>
      </c>
      <c r="AP163" s="173">
        <v>24355</v>
      </c>
      <c r="AQ163" s="175">
        <f>100*AP163/$AI163</f>
        <v>59.4619009253156</v>
      </c>
      <c r="AR163" s="173">
        <f>IF(AQ163&gt;$AI$8,1,0)</f>
        <v>1</v>
      </c>
      <c r="AS163" s="175">
        <f>IF($R163=AP$17,AQ163,0)</f>
        <v>0</v>
      </c>
      <c r="AT163" s="173">
        <v>1562</v>
      </c>
      <c r="AU163" s="175">
        <f>100*AT163/$AI163</f>
        <v>3.8135696672282</v>
      </c>
      <c r="AV163" s="173">
        <f>IF(AU163&gt;$AI$8,1,0)</f>
        <v>0</v>
      </c>
      <c r="AW163" s="175">
        <f>IF($R163=AT$17,AU163,0)</f>
        <v>0</v>
      </c>
      <c r="AX163" s="173">
        <v>1283</v>
      </c>
      <c r="AY163" s="175">
        <f>100*AX163/$AI163</f>
        <v>3.1324006933763</v>
      </c>
      <c r="AZ163" s="173">
        <f>IF(AY163&gt;$AI$8,1,0)</f>
        <v>0</v>
      </c>
      <c r="BA163" s="175">
        <f>IF($R163=AX$17,AY163,0)</f>
        <v>0</v>
      </c>
      <c r="BB163" s="173">
        <v>9275</v>
      </c>
      <c r="BC163" s="175">
        <f>100*BB163/$AI163</f>
        <v>22.6445958153275</v>
      </c>
      <c r="BD163" s="173">
        <f>IF(BC163&gt;$AI$8,1,0)</f>
        <v>0</v>
      </c>
      <c r="BE163" s="175">
        <f>IF($R163=BB$17,BC163,0)</f>
        <v>22.6445958153275</v>
      </c>
      <c r="BF163" s="173">
        <v>0</v>
      </c>
      <c r="BG163" s="175">
        <f>100*BF163/$AI163</f>
        <v>0</v>
      </c>
      <c r="BH163" s="173">
        <f>IF(BG163&gt;$AI$8,1,0)</f>
        <v>0</v>
      </c>
      <c r="BI163" s="175">
        <f>IF($R163=BF$17,BG163,0)</f>
        <v>0</v>
      </c>
      <c r="BJ163" s="173">
        <v>0</v>
      </c>
      <c r="BK163" s="175">
        <f>100*BJ163/$AI163</f>
        <v>0</v>
      </c>
      <c r="BL163" s="173">
        <f>IF(BK163&gt;$AI$8,1,0)</f>
        <v>0</v>
      </c>
      <c r="BM163" s="175">
        <f>IF($R163=BJ$17,BK163,0)</f>
        <v>0</v>
      </c>
      <c r="BN163" s="173">
        <v>0</v>
      </c>
      <c r="BO163" s="175">
        <f>100*BN163/$AI163</f>
        <v>0</v>
      </c>
      <c r="BP163" s="173">
        <f>IF(BO163&gt;$AI$8,1,0)</f>
        <v>0</v>
      </c>
      <c r="BQ163" s="175">
        <f>IF($R163=BN$17,BO163,0)</f>
        <v>0</v>
      </c>
      <c r="BR163" s="173">
        <v>0</v>
      </c>
      <c r="BS163" s="175">
        <f>100*BR163/$AI163</f>
        <v>0</v>
      </c>
      <c r="BT163" s="173">
        <f>IF(BS163&gt;$AI$8,1,0)</f>
        <v>0</v>
      </c>
      <c r="BU163" s="175">
        <f>IF($R163=BR$17,BS163,0)</f>
        <v>0</v>
      </c>
      <c r="BV163" s="173">
        <v>0</v>
      </c>
      <c r="BW163" s="175">
        <f>100*BV163/$AI163</f>
        <v>0</v>
      </c>
      <c r="BX163" s="173">
        <f>IF(BW163&gt;$AI$8,1,0)</f>
        <v>0</v>
      </c>
      <c r="BY163" s="175">
        <f>IF($R163=BV$17,BW163,0)</f>
        <v>0</v>
      </c>
      <c r="BZ163" s="173">
        <v>0</v>
      </c>
      <c r="CA163" s="175">
        <f>100*BZ163/$AI163</f>
        <v>0</v>
      </c>
      <c r="CB163" s="173">
        <f>IF(CA163&gt;$AI$8,1,0)</f>
        <v>0</v>
      </c>
      <c r="CC163" s="175">
        <f>IF($R163=BZ$17,CA163,0)</f>
        <v>0</v>
      </c>
      <c r="CD163" s="173">
        <v>0</v>
      </c>
      <c r="CE163" s="175">
        <f>100*CD163/$AI163</f>
        <v>0</v>
      </c>
      <c r="CF163" s="173">
        <f>IF(CE163&gt;$AI$8,1,0)</f>
        <v>0</v>
      </c>
      <c r="CG163" s="175">
        <f>IF($R163=CD$17,CE163,0)</f>
        <v>0</v>
      </c>
      <c r="CH163" s="173">
        <v>0</v>
      </c>
      <c r="CI163" s="175">
        <f>100*CH163/$AI163</f>
        <v>0</v>
      </c>
      <c r="CJ163" s="173">
        <f>IF(CI163&gt;$AI$8,1,0)</f>
        <v>0</v>
      </c>
      <c r="CK163" s="175">
        <f>IF($R163=CH$17,CI163,0)</f>
        <v>0</v>
      </c>
      <c r="CL163" s="173">
        <v>698</v>
      </c>
      <c r="CM163" s="173">
        <v>0</v>
      </c>
      <c r="CN163" s="176"/>
    </row>
    <row r="164" ht="15.75" customHeight="1">
      <c r="A164" t="s" s="179">
        <v>2830</v>
      </c>
      <c r="B164" t="s" s="180">
        <v>160</v>
      </c>
      <c r="C164" t="s" s="180">
        <v>1063</v>
      </c>
      <c r="D164" t="s" s="181">
        <v>162</v>
      </c>
      <c r="E164" t="s" s="188">
        <v>79</v>
      </c>
      <c r="F164" t="s" s="146">
        <v>80</v>
      </c>
      <c r="G164" t="s" s="146">
        <v>1064</v>
      </c>
      <c r="H164" t="s" s="146">
        <v>1065</v>
      </c>
      <c r="I164" t="s" s="146">
        <v>64</v>
      </c>
      <c r="J164" t="s" s="146">
        <v>50</v>
      </c>
      <c r="K164" t="s" s="183">
        <f>O164</f>
        <v>28</v>
      </c>
      <c r="L164" s="189">
        <f>P164</f>
        <v>59.2887460732357</v>
      </c>
      <c r="M164" t="s" s="146">
        <f>IF(O164="Lab","over","under")</f>
        <v>2429</v>
      </c>
      <c r="N164" s="145">
        <v>1</v>
      </c>
      <c r="O164" t="s" s="184">
        <v>28</v>
      </c>
      <c r="P164" s="147">
        <f>AQ164</f>
        <v>59.2887460732357</v>
      </c>
      <c r="Q164" s="145">
        <f>T164+U164+V164</f>
        <v>0</v>
      </c>
      <c r="R164" t="s" s="185">
        <v>31</v>
      </c>
      <c r="S164" s="147">
        <f>BE164</f>
        <v>23.949065969641</v>
      </c>
      <c r="T164" s="138"/>
      <c r="U164" s="138"/>
      <c r="V164" s="138"/>
      <c r="W164" s="138"/>
      <c r="X164" t="s" s="146">
        <f>IF($A164=Y164,"ok","bad")</f>
        <v>2430</v>
      </c>
      <c r="Y164" t="s" s="146">
        <v>2830</v>
      </c>
      <c r="Z164" t="s" s="146">
        <v>1063</v>
      </c>
      <c r="AA164" t="s" s="186">
        <v>27</v>
      </c>
      <c r="AB164" s="141">
        <f>100*AC164</f>
        <v>4.9782979</v>
      </c>
      <c r="AC164" s="190">
        <v>0.049782979</v>
      </c>
      <c r="AD164" t="s" s="187">
        <v>29</v>
      </c>
      <c r="AE164" s="141">
        <v>4.786456</v>
      </c>
      <c r="AF164" s="190">
        <v>0.04786456</v>
      </c>
      <c r="AG164" s="138"/>
      <c r="AH164" s="145">
        <v>78277</v>
      </c>
      <c r="AI164" s="145">
        <v>41701</v>
      </c>
      <c r="AJ164" s="145">
        <v>213</v>
      </c>
      <c r="AK164" s="145">
        <v>14737</v>
      </c>
      <c r="AL164" s="145">
        <v>2076</v>
      </c>
      <c r="AM164" s="148">
        <f>100*AL164/$AI164</f>
        <v>4.97829788254478</v>
      </c>
      <c r="AN164" s="145">
        <f>IF(AM164&gt;$AI$8,1,0)</f>
        <v>0</v>
      </c>
      <c r="AO164" s="148">
        <f>IF($R164=AL$17,AM164,0)</f>
        <v>0</v>
      </c>
      <c r="AP164" s="145">
        <v>24724</v>
      </c>
      <c r="AQ164" s="148">
        <f>100*AP164/$AI164</f>
        <v>59.2887460732357</v>
      </c>
      <c r="AR164" s="145">
        <f>IF(AQ164&gt;$AI$8,1,0)</f>
        <v>1</v>
      </c>
      <c r="AS164" s="148">
        <f>IF($R164=AP$17,AQ164,0)</f>
        <v>0</v>
      </c>
      <c r="AT164" s="145">
        <v>1996</v>
      </c>
      <c r="AU164" s="148">
        <f>100*AT164/$AI164</f>
        <v>4.78645596028872</v>
      </c>
      <c r="AV164" s="145">
        <f>IF(AU164&gt;$AI$8,1,0)</f>
        <v>0</v>
      </c>
      <c r="AW164" s="148">
        <f>IF($R164=AT$17,AU164,0)</f>
        <v>0</v>
      </c>
      <c r="AX164" s="145">
        <v>1601</v>
      </c>
      <c r="AY164" s="148">
        <f>100*AX164/$AI164</f>
        <v>3.83923646914942</v>
      </c>
      <c r="AZ164" s="145">
        <f>IF(AY164&gt;$AI$8,1,0)</f>
        <v>0</v>
      </c>
      <c r="BA164" s="148">
        <f>IF($R164=AX$17,AY164,0)</f>
        <v>0</v>
      </c>
      <c r="BB164" s="145">
        <v>9987</v>
      </c>
      <c r="BC164" s="148">
        <f>100*BB164/$AI164</f>
        <v>23.949065969641</v>
      </c>
      <c r="BD164" s="145">
        <f>IF(BC164&gt;$AI$8,1,0)</f>
        <v>0</v>
      </c>
      <c r="BE164" s="148">
        <f>IF($R164=BB$17,BC164,0)</f>
        <v>23.949065969641</v>
      </c>
      <c r="BF164" s="145">
        <v>0</v>
      </c>
      <c r="BG164" s="148">
        <f>100*BF164/$AI164</f>
        <v>0</v>
      </c>
      <c r="BH164" s="145">
        <f>IF(BG164&gt;$AI$8,1,0)</f>
        <v>0</v>
      </c>
      <c r="BI164" s="148">
        <f>IF($R164=BF$17,BG164,0)</f>
        <v>0</v>
      </c>
      <c r="BJ164" s="145">
        <v>0</v>
      </c>
      <c r="BK164" s="148">
        <f>100*BJ164/$AI164</f>
        <v>0</v>
      </c>
      <c r="BL164" s="145">
        <f>IF(BK164&gt;$AI$8,1,0)</f>
        <v>0</v>
      </c>
      <c r="BM164" s="148">
        <f>IF($R164=BJ$17,BK164,0)</f>
        <v>0</v>
      </c>
      <c r="BN164" s="145">
        <v>0</v>
      </c>
      <c r="BO164" s="148">
        <f>100*BN164/$AI164</f>
        <v>0</v>
      </c>
      <c r="BP164" s="145">
        <f>IF(BO164&gt;$AI$8,1,0)</f>
        <v>0</v>
      </c>
      <c r="BQ164" s="148">
        <f>IF($R164=BN$17,BO164,0)</f>
        <v>0</v>
      </c>
      <c r="BR164" s="145">
        <v>0</v>
      </c>
      <c r="BS164" s="148">
        <f>100*BR164/$AI164</f>
        <v>0</v>
      </c>
      <c r="BT164" s="145">
        <f>IF(BS164&gt;$AI$8,1,0)</f>
        <v>0</v>
      </c>
      <c r="BU164" s="148">
        <f>IF($R164=BR$17,BS164,0)</f>
        <v>0</v>
      </c>
      <c r="BV164" s="145">
        <v>0</v>
      </c>
      <c r="BW164" s="148">
        <f>100*BV164/$AI164</f>
        <v>0</v>
      </c>
      <c r="BX164" s="145">
        <f>IF(BW164&gt;$AI$8,1,0)</f>
        <v>0</v>
      </c>
      <c r="BY164" s="148">
        <f>IF($R164=BV$17,BW164,0)</f>
        <v>0</v>
      </c>
      <c r="BZ164" s="145">
        <v>0</v>
      </c>
      <c r="CA164" s="148">
        <f>100*BZ164/$AI164</f>
        <v>0</v>
      </c>
      <c r="CB164" s="145">
        <f>IF(CA164&gt;$AI$8,1,0)</f>
        <v>0</v>
      </c>
      <c r="CC164" s="148">
        <f>IF($R164=BZ$17,CA164,0)</f>
        <v>0</v>
      </c>
      <c r="CD164" s="145">
        <v>0</v>
      </c>
      <c r="CE164" s="148">
        <f>100*CD164/$AI164</f>
        <v>0</v>
      </c>
      <c r="CF164" s="145">
        <f>IF(CE164&gt;$AI$8,1,0)</f>
        <v>0</v>
      </c>
      <c r="CG164" s="148">
        <f>IF($R164=CD$17,CE164,0)</f>
        <v>0</v>
      </c>
      <c r="CH164" s="145">
        <v>0</v>
      </c>
      <c r="CI164" s="148">
        <f>100*CH164/$AI164</f>
        <v>0</v>
      </c>
      <c r="CJ164" s="145">
        <f>IF(CI164&gt;$AI$8,1,0)</f>
        <v>0</v>
      </c>
      <c r="CK164" s="148">
        <f>IF($R164=CH$17,CI164,0)</f>
        <v>0</v>
      </c>
      <c r="CL164" s="145">
        <v>745</v>
      </c>
      <c r="CM164" s="145">
        <v>0</v>
      </c>
      <c r="CN164" s="149"/>
    </row>
    <row r="165" ht="15.75" customHeight="1">
      <c r="A165" t="s" s="179">
        <v>2645</v>
      </c>
      <c r="B165" t="s" s="180">
        <v>160</v>
      </c>
      <c r="C165" t="s" s="180">
        <v>2646</v>
      </c>
      <c r="D165" t="s" s="181">
        <v>162</v>
      </c>
      <c r="E165" t="s" s="182">
        <v>79</v>
      </c>
      <c r="F165" t="s" s="130">
        <v>80</v>
      </c>
      <c r="G165" t="s" s="130">
        <v>1323</v>
      </c>
      <c r="H165" t="s" s="130">
        <v>1298</v>
      </c>
      <c r="I165" t="s" s="130">
        <v>64</v>
      </c>
      <c r="J165" t="s" s="130">
        <v>50</v>
      </c>
      <c r="K165" t="s" s="183">
        <f>O165</f>
        <v>28</v>
      </c>
      <c r="L165" s="189">
        <f>P165</f>
        <v>59.0468393157237</v>
      </c>
      <c r="M165" t="s" s="130">
        <f>IF(O165="Lab","over","under")</f>
        <v>2429</v>
      </c>
      <c r="N165" s="173">
        <v>1</v>
      </c>
      <c r="O165" t="s" s="184">
        <v>28</v>
      </c>
      <c r="P165" s="131">
        <f>AQ165</f>
        <v>59.0468393157237</v>
      </c>
      <c r="Q165" s="173">
        <f>T165+U165+V165</f>
        <v>0</v>
      </c>
      <c r="R165" t="s" s="185">
        <v>31</v>
      </c>
      <c r="S165" s="131">
        <f>BE165</f>
        <v>19.4100917826518</v>
      </c>
      <c r="T165" s="169"/>
      <c r="U165" s="169"/>
      <c r="V165" s="169"/>
      <c r="W165" s="169"/>
      <c r="X165" t="s" s="130">
        <f>IF($A165=Y165,"ok","bad")</f>
        <v>2430</v>
      </c>
      <c r="Y165" t="s" s="130">
        <v>2645</v>
      </c>
      <c r="Z165" t="s" s="130">
        <v>2646</v>
      </c>
      <c r="AA165" t="s" s="186">
        <v>29</v>
      </c>
      <c r="AB165" s="125">
        <f>100*AC165</f>
        <v>7.6657905</v>
      </c>
      <c r="AC165" s="191">
        <v>0.076657905</v>
      </c>
      <c r="AD165" t="s" s="187">
        <v>27</v>
      </c>
      <c r="AE165" s="125">
        <v>7.4912742</v>
      </c>
      <c r="AF165" s="191">
        <v>0.074912742</v>
      </c>
      <c r="AG165" s="169"/>
      <c r="AH165" s="173">
        <v>69386</v>
      </c>
      <c r="AI165" s="173">
        <v>46414</v>
      </c>
      <c r="AJ165" s="173">
        <v>213</v>
      </c>
      <c r="AK165" s="173">
        <v>18397</v>
      </c>
      <c r="AL165" s="173">
        <v>3477</v>
      </c>
      <c r="AM165" s="175">
        <f>100*AL165/$AI165</f>
        <v>7.49127418451329</v>
      </c>
      <c r="AN165" s="173">
        <f>IF(AM165&gt;$AI$8,1,0)</f>
        <v>0</v>
      </c>
      <c r="AO165" s="175">
        <f>IF($R165=AL$17,AM165,0)</f>
        <v>0</v>
      </c>
      <c r="AP165" s="173">
        <v>27406</v>
      </c>
      <c r="AQ165" s="175">
        <f>100*AP165/$AI165</f>
        <v>59.0468393157237</v>
      </c>
      <c r="AR165" s="173">
        <f>IF(AQ165&gt;$AI$8,1,0)</f>
        <v>1</v>
      </c>
      <c r="AS165" s="175">
        <f>IF($R165=AP$17,AQ165,0)</f>
        <v>0</v>
      </c>
      <c r="AT165" s="173">
        <v>3558</v>
      </c>
      <c r="AU165" s="175">
        <f>100*AT165/$AI165</f>
        <v>7.66579049424743</v>
      </c>
      <c r="AV165" s="173">
        <f>IF(AU165&gt;$AI$8,1,0)</f>
        <v>0</v>
      </c>
      <c r="AW165" s="175">
        <f>IF($R165=AT$17,AU165,0)</f>
        <v>0</v>
      </c>
      <c r="AX165" s="173">
        <v>2234</v>
      </c>
      <c r="AY165" s="175">
        <f>100*AX165/$AI165</f>
        <v>4.81320291291421</v>
      </c>
      <c r="AZ165" s="173">
        <f>IF(AY165&gt;$AI$8,1,0)</f>
        <v>0</v>
      </c>
      <c r="BA165" s="175">
        <f>IF($R165=AX$17,AY165,0)</f>
        <v>0</v>
      </c>
      <c r="BB165" s="173">
        <v>9009</v>
      </c>
      <c r="BC165" s="175">
        <f>100*BB165/$AI165</f>
        <v>19.4100917826518</v>
      </c>
      <c r="BD165" s="173">
        <f>IF(BC165&gt;$AI$8,1,0)</f>
        <v>0</v>
      </c>
      <c r="BE165" s="175">
        <f>IF($R165=BB$17,BC165,0)</f>
        <v>19.4100917826518</v>
      </c>
      <c r="BF165" s="173">
        <v>0</v>
      </c>
      <c r="BG165" s="175">
        <f>100*BF165/$AI165</f>
        <v>0</v>
      </c>
      <c r="BH165" s="173">
        <f>IF(BG165&gt;$AI$8,1,0)</f>
        <v>0</v>
      </c>
      <c r="BI165" s="175">
        <f>IF($R165=BF$17,BG165,0)</f>
        <v>0</v>
      </c>
      <c r="BJ165" s="173">
        <v>0</v>
      </c>
      <c r="BK165" s="175">
        <f>100*BJ165/$AI165</f>
        <v>0</v>
      </c>
      <c r="BL165" s="173">
        <f>IF(BK165&gt;$AI$8,1,0)</f>
        <v>0</v>
      </c>
      <c r="BM165" s="175">
        <f>IF($R165=BJ$17,BK165,0)</f>
        <v>0</v>
      </c>
      <c r="BN165" s="173">
        <v>0</v>
      </c>
      <c r="BO165" s="175">
        <f>100*BN165/$AI165</f>
        <v>0</v>
      </c>
      <c r="BP165" s="173">
        <f>IF(BO165&gt;$AI$8,1,0)</f>
        <v>0</v>
      </c>
      <c r="BQ165" s="175">
        <f>IF($R165=BN$17,BO165,0)</f>
        <v>0</v>
      </c>
      <c r="BR165" s="173">
        <v>0</v>
      </c>
      <c r="BS165" s="175">
        <f>100*BR165/$AI165</f>
        <v>0</v>
      </c>
      <c r="BT165" s="173">
        <f>IF(BS165&gt;$AI$8,1,0)</f>
        <v>0</v>
      </c>
      <c r="BU165" s="175">
        <f>IF($R165=BR$17,BS165,0)</f>
        <v>0</v>
      </c>
      <c r="BV165" s="173">
        <v>0</v>
      </c>
      <c r="BW165" s="175">
        <f>100*BV165/$AI165</f>
        <v>0</v>
      </c>
      <c r="BX165" s="173">
        <f>IF(BW165&gt;$AI$8,1,0)</f>
        <v>0</v>
      </c>
      <c r="BY165" s="175">
        <f>IF($R165=BV$17,BW165,0)</f>
        <v>0</v>
      </c>
      <c r="BZ165" s="173">
        <v>0</v>
      </c>
      <c r="CA165" s="175">
        <f>100*BZ165/$AI165</f>
        <v>0</v>
      </c>
      <c r="CB165" s="173">
        <f>IF(CA165&gt;$AI$8,1,0)</f>
        <v>0</v>
      </c>
      <c r="CC165" s="175">
        <f>IF($R165=BZ$17,CA165,0)</f>
        <v>0</v>
      </c>
      <c r="CD165" s="173">
        <v>0</v>
      </c>
      <c r="CE165" s="175">
        <f>100*CD165/$AI165</f>
        <v>0</v>
      </c>
      <c r="CF165" s="173">
        <f>IF(CE165&gt;$AI$8,1,0)</f>
        <v>0</v>
      </c>
      <c r="CG165" s="175">
        <f>IF($R165=CD$17,CE165,0)</f>
        <v>0</v>
      </c>
      <c r="CH165" s="173">
        <v>0</v>
      </c>
      <c r="CI165" s="175">
        <f>100*CH165/$AI165</f>
        <v>0</v>
      </c>
      <c r="CJ165" s="173">
        <f>IF(CI165&gt;$AI$8,1,0)</f>
        <v>0</v>
      </c>
      <c r="CK165" s="175">
        <f>IF($R165=CH$17,CI165,0)</f>
        <v>0</v>
      </c>
      <c r="CL165" s="173">
        <v>0</v>
      </c>
      <c r="CM165" s="173">
        <v>0</v>
      </c>
      <c r="CN165" s="176"/>
    </row>
    <row r="166" ht="15.75" customHeight="1">
      <c r="A166" t="s" s="179">
        <v>2767</v>
      </c>
      <c r="B166" t="s" s="180">
        <v>160</v>
      </c>
      <c r="C166" t="s" s="180">
        <v>2768</v>
      </c>
      <c r="D166" t="s" s="181">
        <v>162</v>
      </c>
      <c r="E166" t="s" s="188">
        <v>79</v>
      </c>
      <c r="F166" t="s" s="146">
        <v>80</v>
      </c>
      <c r="G166" t="s" s="146">
        <v>2769</v>
      </c>
      <c r="H166" t="s" s="146">
        <v>2770</v>
      </c>
      <c r="I166" t="s" s="146">
        <v>64</v>
      </c>
      <c r="J166" t="s" s="146">
        <v>50</v>
      </c>
      <c r="K166" t="s" s="183">
        <f>O166</f>
        <v>28</v>
      </c>
      <c r="L166" s="189">
        <f>P166</f>
        <v>58.8009382168724</v>
      </c>
      <c r="M166" t="s" s="146">
        <f>IF(O166="Lab","over","under")</f>
        <v>2429</v>
      </c>
      <c r="N166" s="145">
        <v>1</v>
      </c>
      <c r="O166" t="s" s="184">
        <v>28</v>
      </c>
      <c r="P166" s="147">
        <f>AQ166</f>
        <v>58.8009382168724</v>
      </c>
      <c r="Q166" s="145">
        <f>T166+U166+V166</f>
        <v>0</v>
      </c>
      <c r="R166" t="s" s="185">
        <v>31</v>
      </c>
      <c r="S166" s="147">
        <f>BE166</f>
        <v>19.5504807072712</v>
      </c>
      <c r="T166" s="138"/>
      <c r="U166" s="138"/>
      <c r="V166" s="138"/>
      <c r="W166" s="138"/>
      <c r="X166" t="s" s="146">
        <f>IF($A166=Y166,"ok","bad")</f>
        <v>2430</v>
      </c>
      <c r="Y166" t="s" s="146">
        <v>2767</v>
      </c>
      <c r="Z166" t="s" s="146">
        <v>2768</v>
      </c>
      <c r="AA166" t="s" s="186">
        <v>29</v>
      </c>
      <c r="AB166" s="141">
        <f>100*AC166</f>
        <v>7.0211614</v>
      </c>
      <c r="AC166" s="190">
        <v>0.07021161400000001</v>
      </c>
      <c r="AD166" t="s" s="187">
        <v>27</v>
      </c>
      <c r="AE166" s="141">
        <v>5.866433</v>
      </c>
      <c r="AF166" s="190">
        <v>0.05866433</v>
      </c>
      <c r="AG166" s="138"/>
      <c r="AH166" s="145">
        <v>72127</v>
      </c>
      <c r="AI166" s="145">
        <v>38797</v>
      </c>
      <c r="AJ166" s="145">
        <v>226</v>
      </c>
      <c r="AK166" s="145">
        <v>15228</v>
      </c>
      <c r="AL166" s="145">
        <v>2276</v>
      </c>
      <c r="AM166" s="148">
        <f>100*AL166/$AI166</f>
        <v>5.86643297162152</v>
      </c>
      <c r="AN166" s="145">
        <f>IF(AM166&gt;$AI$8,1,0)</f>
        <v>0</v>
      </c>
      <c r="AO166" s="148">
        <f>IF($R166=AL$17,AM166,0)</f>
        <v>0</v>
      </c>
      <c r="AP166" s="145">
        <v>22813</v>
      </c>
      <c r="AQ166" s="148">
        <f>100*AP166/$AI166</f>
        <v>58.8009382168724</v>
      </c>
      <c r="AR166" s="145">
        <f>IF(AQ166&gt;$AI$8,1,0)</f>
        <v>1</v>
      </c>
      <c r="AS166" s="148">
        <f>IF($R166=AP$17,AQ166,0)</f>
        <v>0</v>
      </c>
      <c r="AT166" s="145">
        <v>2724</v>
      </c>
      <c r="AU166" s="148">
        <f>100*AT166/$AI166</f>
        <v>7.02116143000747</v>
      </c>
      <c r="AV166" s="145">
        <f>IF(AU166&gt;$AI$8,1,0)</f>
        <v>0</v>
      </c>
      <c r="AW166" s="148">
        <f>IF($R166=AT$17,AU166,0)</f>
        <v>0</v>
      </c>
      <c r="AX166" s="145">
        <v>1790</v>
      </c>
      <c r="AY166" s="148">
        <f>100*AX166/$AI166</f>
        <v>4.61375879578318</v>
      </c>
      <c r="AZ166" s="145">
        <f>IF(AY166&gt;$AI$8,1,0)</f>
        <v>0</v>
      </c>
      <c r="BA166" s="148">
        <f>IF($R166=AX$17,AY166,0)</f>
        <v>0</v>
      </c>
      <c r="BB166" s="145">
        <v>7585</v>
      </c>
      <c r="BC166" s="148">
        <f>100*BB166/$AI166</f>
        <v>19.5504807072712</v>
      </c>
      <c r="BD166" s="145">
        <f>IF(BC166&gt;$AI$8,1,0)</f>
        <v>0</v>
      </c>
      <c r="BE166" s="148">
        <f>IF($R166=BB$17,BC166,0)</f>
        <v>19.5504807072712</v>
      </c>
      <c r="BF166" s="145">
        <v>0</v>
      </c>
      <c r="BG166" s="148">
        <f>100*BF166/$AI166</f>
        <v>0</v>
      </c>
      <c r="BH166" s="145">
        <f>IF(BG166&gt;$AI$8,1,0)</f>
        <v>0</v>
      </c>
      <c r="BI166" s="148">
        <f>IF($R166=BF$17,BG166,0)</f>
        <v>0</v>
      </c>
      <c r="BJ166" s="145">
        <v>0</v>
      </c>
      <c r="BK166" s="148">
        <f>100*BJ166/$AI166</f>
        <v>0</v>
      </c>
      <c r="BL166" s="145">
        <f>IF(BK166&gt;$AI$8,1,0)</f>
        <v>0</v>
      </c>
      <c r="BM166" s="148">
        <f>IF($R166=BJ$17,BK166,0)</f>
        <v>0</v>
      </c>
      <c r="BN166" s="145">
        <v>0</v>
      </c>
      <c r="BO166" s="148">
        <f>100*BN166/$AI166</f>
        <v>0</v>
      </c>
      <c r="BP166" s="145">
        <f>IF(BO166&gt;$AI$8,1,0)</f>
        <v>0</v>
      </c>
      <c r="BQ166" s="148">
        <f>IF($R166=BN$17,BO166,0)</f>
        <v>0</v>
      </c>
      <c r="BR166" s="145">
        <v>0</v>
      </c>
      <c r="BS166" s="148">
        <f>100*BR166/$AI166</f>
        <v>0</v>
      </c>
      <c r="BT166" s="145">
        <f>IF(BS166&gt;$AI$8,1,0)</f>
        <v>0</v>
      </c>
      <c r="BU166" s="148">
        <f>IF($R166=BR$17,BS166,0)</f>
        <v>0</v>
      </c>
      <c r="BV166" s="145">
        <v>0</v>
      </c>
      <c r="BW166" s="148">
        <f>100*BV166/$AI166</f>
        <v>0</v>
      </c>
      <c r="BX166" s="145">
        <f>IF(BW166&gt;$AI$8,1,0)</f>
        <v>0</v>
      </c>
      <c r="BY166" s="148">
        <f>IF($R166=BV$17,BW166,0)</f>
        <v>0</v>
      </c>
      <c r="BZ166" s="145">
        <v>0</v>
      </c>
      <c r="CA166" s="148">
        <f>100*BZ166/$AI166</f>
        <v>0</v>
      </c>
      <c r="CB166" s="145">
        <f>IF(CA166&gt;$AI$8,1,0)</f>
        <v>0</v>
      </c>
      <c r="CC166" s="148">
        <f>IF($R166=BZ$17,CA166,0)</f>
        <v>0</v>
      </c>
      <c r="CD166" s="145">
        <v>0</v>
      </c>
      <c r="CE166" s="148">
        <f>100*CD166/$AI166</f>
        <v>0</v>
      </c>
      <c r="CF166" s="145">
        <f>IF(CE166&gt;$AI$8,1,0)</f>
        <v>0</v>
      </c>
      <c r="CG166" s="148">
        <f>IF($R166=CD$17,CE166,0)</f>
        <v>0</v>
      </c>
      <c r="CH166" s="145">
        <v>0</v>
      </c>
      <c r="CI166" s="148">
        <f>100*CH166/$AI166</f>
        <v>0</v>
      </c>
      <c r="CJ166" s="145">
        <f>IF(CI166&gt;$AI$8,1,0)</f>
        <v>0</v>
      </c>
      <c r="CK166" s="148">
        <f>IF($R166=CH$17,CI166,0)</f>
        <v>0</v>
      </c>
      <c r="CL166" s="145">
        <v>288</v>
      </c>
      <c r="CM166" s="145">
        <v>0</v>
      </c>
      <c r="CN166" s="149"/>
    </row>
    <row r="167" ht="15.75" customHeight="1">
      <c r="A167" t="s" s="179">
        <v>2586</v>
      </c>
      <c r="B167" t="s" s="180">
        <v>160</v>
      </c>
      <c r="C167" t="s" s="180">
        <v>2587</v>
      </c>
      <c r="D167" t="s" s="181">
        <v>162</v>
      </c>
      <c r="E167" t="s" s="182">
        <v>79</v>
      </c>
      <c r="F167" t="s" s="130">
        <v>80</v>
      </c>
      <c r="G167" t="s" s="130">
        <v>1171</v>
      </c>
      <c r="H167" t="s" s="130">
        <v>1172</v>
      </c>
      <c r="I167" t="s" s="130">
        <v>64</v>
      </c>
      <c r="J167" t="s" s="130">
        <v>50</v>
      </c>
      <c r="K167" t="s" s="183">
        <f>O167</f>
        <v>28</v>
      </c>
      <c r="L167" s="189">
        <f>P167</f>
        <v>58.6632950947741</v>
      </c>
      <c r="M167" t="s" s="130">
        <f>IF(O167="Lab","over","under")</f>
        <v>2429</v>
      </c>
      <c r="N167" s="173">
        <v>1</v>
      </c>
      <c r="O167" t="s" s="184">
        <v>28</v>
      </c>
      <c r="P167" s="131">
        <f>AQ167</f>
        <v>58.6632950947741</v>
      </c>
      <c r="Q167" s="173">
        <f>T167+U167+V167</f>
        <v>0</v>
      </c>
      <c r="R167" t="s" s="185">
        <v>31</v>
      </c>
      <c r="S167" s="131">
        <f>BE167</f>
        <v>14.5142058303524</v>
      </c>
      <c r="T167" s="169"/>
      <c r="U167" s="169"/>
      <c r="V167" s="169"/>
      <c r="W167" s="169"/>
      <c r="X167" t="s" s="130">
        <f>IF($A167=Y167,"ok","bad")</f>
        <v>2430</v>
      </c>
      <c r="Y167" t="s" s="130">
        <v>2586</v>
      </c>
      <c r="Z167" t="s" s="130">
        <v>2587</v>
      </c>
      <c r="AA167" t="s" s="186">
        <v>29</v>
      </c>
      <c r="AB167" s="125">
        <f>100*AC167</f>
        <v>12.5385469</v>
      </c>
      <c r="AC167" s="191">
        <v>0.125385469</v>
      </c>
      <c r="AD167" t="s" s="187">
        <v>27</v>
      </c>
      <c r="AE167" s="125">
        <v>8.2459603</v>
      </c>
      <c r="AF167" s="191">
        <v>0.08245960300000001</v>
      </c>
      <c r="AG167" s="169"/>
      <c r="AH167" s="173">
        <v>69885</v>
      </c>
      <c r="AI167" s="173">
        <v>48642</v>
      </c>
      <c r="AJ167" s="173">
        <v>287</v>
      </c>
      <c r="AK167" s="173">
        <v>21475</v>
      </c>
      <c r="AL167" s="173">
        <v>4011</v>
      </c>
      <c r="AM167" s="175">
        <f>100*AL167/$AI167</f>
        <v>8.245960281238441</v>
      </c>
      <c r="AN167" s="173">
        <f>IF(AM167&gt;$AI$8,1,0)</f>
        <v>0</v>
      </c>
      <c r="AO167" s="175">
        <f>IF($R167=AL$17,AM167,0)</f>
        <v>0</v>
      </c>
      <c r="AP167" s="173">
        <v>28535</v>
      </c>
      <c r="AQ167" s="175">
        <f>100*AP167/$AI167</f>
        <v>58.6632950947741</v>
      </c>
      <c r="AR167" s="173">
        <f>IF(AQ167&gt;$AI$8,1,0)</f>
        <v>1</v>
      </c>
      <c r="AS167" s="175">
        <f>IF($R167=AP$17,AQ167,0)</f>
        <v>0</v>
      </c>
      <c r="AT167" s="173">
        <v>6099</v>
      </c>
      <c r="AU167" s="175">
        <f>100*AT167/$AI167</f>
        <v>12.5385469347477</v>
      </c>
      <c r="AV167" s="173">
        <f>IF(AU167&gt;$AI$8,1,0)</f>
        <v>0</v>
      </c>
      <c r="AW167" s="175">
        <f>IF($R167=AT$17,AU167,0)</f>
        <v>0</v>
      </c>
      <c r="AX167" s="173">
        <v>1989</v>
      </c>
      <c r="AY167" s="175">
        <f>100*AX167/$AI167</f>
        <v>4.0890588380412</v>
      </c>
      <c r="AZ167" s="173">
        <f>IF(AY167&gt;$AI$8,1,0)</f>
        <v>0</v>
      </c>
      <c r="BA167" s="175">
        <f>IF($R167=AX$17,AY167,0)</f>
        <v>0</v>
      </c>
      <c r="BB167" s="173">
        <v>7060</v>
      </c>
      <c r="BC167" s="175">
        <f>100*BB167/$AI167</f>
        <v>14.5142058303524</v>
      </c>
      <c r="BD167" s="173">
        <f>IF(BC167&gt;$AI$8,1,0)</f>
        <v>0</v>
      </c>
      <c r="BE167" s="175">
        <f>IF($R167=BB$17,BC167,0)</f>
        <v>14.5142058303524</v>
      </c>
      <c r="BF167" s="173">
        <v>0</v>
      </c>
      <c r="BG167" s="175">
        <f>100*BF167/$AI167</f>
        <v>0</v>
      </c>
      <c r="BH167" s="173">
        <f>IF(BG167&gt;$AI$8,1,0)</f>
        <v>0</v>
      </c>
      <c r="BI167" s="175">
        <f>IF($R167=BF$17,BG167,0)</f>
        <v>0</v>
      </c>
      <c r="BJ167" s="173">
        <v>0</v>
      </c>
      <c r="BK167" s="175">
        <f>100*BJ167/$AI167</f>
        <v>0</v>
      </c>
      <c r="BL167" s="173">
        <f>IF(BK167&gt;$AI$8,1,0)</f>
        <v>0</v>
      </c>
      <c r="BM167" s="175">
        <f>IF($R167=BJ$17,BK167,0)</f>
        <v>0</v>
      </c>
      <c r="BN167" s="173">
        <v>0</v>
      </c>
      <c r="BO167" s="175">
        <f>100*BN167/$AI167</f>
        <v>0</v>
      </c>
      <c r="BP167" s="173">
        <f>IF(BO167&gt;$AI$8,1,0)</f>
        <v>0</v>
      </c>
      <c r="BQ167" s="175">
        <f>IF($R167=BN$17,BO167,0)</f>
        <v>0</v>
      </c>
      <c r="BR167" s="173">
        <v>0</v>
      </c>
      <c r="BS167" s="175">
        <f>100*BR167/$AI167</f>
        <v>0</v>
      </c>
      <c r="BT167" s="173">
        <f>IF(BS167&gt;$AI$8,1,0)</f>
        <v>0</v>
      </c>
      <c r="BU167" s="175">
        <f>IF($R167=BR$17,BS167,0)</f>
        <v>0</v>
      </c>
      <c r="BV167" s="173">
        <v>0</v>
      </c>
      <c r="BW167" s="175">
        <f>100*BV167/$AI167</f>
        <v>0</v>
      </c>
      <c r="BX167" s="173">
        <f>IF(BW167&gt;$AI$8,1,0)</f>
        <v>0</v>
      </c>
      <c r="BY167" s="175">
        <f>IF($R167=BV$17,BW167,0)</f>
        <v>0</v>
      </c>
      <c r="BZ167" s="173">
        <v>0</v>
      </c>
      <c r="CA167" s="175">
        <f>100*BZ167/$AI167</f>
        <v>0</v>
      </c>
      <c r="CB167" s="173">
        <f>IF(CA167&gt;$AI$8,1,0)</f>
        <v>0</v>
      </c>
      <c r="CC167" s="175">
        <f>IF($R167=BZ$17,CA167,0)</f>
        <v>0</v>
      </c>
      <c r="CD167" s="173">
        <v>0</v>
      </c>
      <c r="CE167" s="175">
        <f>100*CD167/$AI167</f>
        <v>0</v>
      </c>
      <c r="CF167" s="173">
        <f>IF(CE167&gt;$AI$8,1,0)</f>
        <v>0</v>
      </c>
      <c r="CG167" s="175">
        <f>IF($R167=CD$17,CE167,0)</f>
        <v>0</v>
      </c>
      <c r="CH167" s="173">
        <v>0</v>
      </c>
      <c r="CI167" s="175">
        <f>100*CH167/$AI167</f>
        <v>0</v>
      </c>
      <c r="CJ167" s="173">
        <f>IF(CI167&gt;$AI$8,1,0)</f>
        <v>0</v>
      </c>
      <c r="CK167" s="175">
        <f>IF($R167=CH$17,CI167,0)</f>
        <v>0</v>
      </c>
      <c r="CL167" s="173">
        <v>959</v>
      </c>
      <c r="CM167" s="173">
        <v>0</v>
      </c>
      <c r="CN167" s="176"/>
    </row>
    <row r="168" ht="15.75" customHeight="1">
      <c r="A168" t="s" s="179">
        <v>2621</v>
      </c>
      <c r="B168" t="s" s="180">
        <v>90</v>
      </c>
      <c r="C168" t="s" s="180">
        <v>2622</v>
      </c>
      <c r="D168" t="s" s="181">
        <v>93</v>
      </c>
      <c r="E168" t="s" s="188">
        <v>79</v>
      </c>
      <c r="F168" t="s" s="146">
        <v>80</v>
      </c>
      <c r="G168" t="s" s="146">
        <v>191</v>
      </c>
      <c r="H168" t="s" s="146">
        <v>983</v>
      </c>
      <c r="I168" t="s" s="146">
        <v>64</v>
      </c>
      <c r="J168" t="s" s="146">
        <v>50</v>
      </c>
      <c r="K168" t="s" s="183">
        <f>O168</f>
        <v>28</v>
      </c>
      <c r="L168" s="189">
        <f>P168</f>
        <v>58.366870668921</v>
      </c>
      <c r="M168" t="s" s="146">
        <f>IF(O168="Lab","over","under")</f>
        <v>2429</v>
      </c>
      <c r="N168" s="145">
        <v>1</v>
      </c>
      <c r="O168" t="s" s="184">
        <v>28</v>
      </c>
      <c r="P168" s="147">
        <f>AQ168</f>
        <v>58.366870668921</v>
      </c>
      <c r="Q168" s="145">
        <f>T168+U168+V168</f>
        <v>0</v>
      </c>
      <c r="R168" t="s" s="185">
        <v>2365</v>
      </c>
      <c r="S168" s="147">
        <f>BA168</f>
        <v>10.4922248946253</v>
      </c>
      <c r="T168" s="138"/>
      <c r="U168" s="138"/>
      <c r="V168" s="138"/>
      <c r="W168" s="138"/>
      <c r="X168" t="s" s="146">
        <f>IF($A168=Y168,"ok","bad")</f>
        <v>2430</v>
      </c>
      <c r="Y168" t="s" s="146">
        <v>2621</v>
      </c>
      <c r="Z168" t="s" s="146">
        <v>2622</v>
      </c>
      <c r="AA168" t="s" s="186">
        <v>2623</v>
      </c>
      <c r="AB168" s="141">
        <f>100*AC168</f>
        <v>7.8441645</v>
      </c>
      <c r="AC168" s="190">
        <v>0.078441645</v>
      </c>
      <c r="AD168" t="s" s="187">
        <v>29</v>
      </c>
      <c r="AE168" s="141">
        <v>7.7131903</v>
      </c>
      <c r="AF168" s="190">
        <v>0.077131903</v>
      </c>
      <c r="AG168" s="138"/>
      <c r="AH168" s="145">
        <v>69282</v>
      </c>
      <c r="AI168" s="145">
        <v>41993</v>
      </c>
      <c r="AJ168" s="145">
        <v>155</v>
      </c>
      <c r="AK168" s="145">
        <v>20104</v>
      </c>
      <c r="AL168" s="145">
        <v>2943</v>
      </c>
      <c r="AM168" s="148">
        <f>100*AL168/$AI168</f>
        <v>7.00831090896102</v>
      </c>
      <c r="AN168" s="145">
        <f>IF(AM168&gt;$AI$8,1,0)</f>
        <v>0</v>
      </c>
      <c r="AO168" s="148">
        <f>IF($R168=AL$17,AM168,0)</f>
        <v>0</v>
      </c>
      <c r="AP168" s="145">
        <v>24510</v>
      </c>
      <c r="AQ168" s="148">
        <f>100*AP168/$AI168</f>
        <v>58.366870668921</v>
      </c>
      <c r="AR168" s="145">
        <f>IF(AQ168&gt;$AI$8,1,0)</f>
        <v>1</v>
      </c>
      <c r="AS168" s="148">
        <f>IF($R168=AP$17,AQ168,0)</f>
        <v>0</v>
      </c>
      <c r="AT168" s="145">
        <v>3239</v>
      </c>
      <c r="AU168" s="148">
        <f>100*AT168/$AI168</f>
        <v>7.71319029362037</v>
      </c>
      <c r="AV168" s="145">
        <f>IF(AU168&gt;$AI$8,1,0)</f>
        <v>0</v>
      </c>
      <c r="AW168" s="148">
        <f>IF($R168=AT$17,AU168,0)</f>
        <v>0</v>
      </c>
      <c r="AX168" s="145">
        <v>4406</v>
      </c>
      <c r="AY168" s="148">
        <f>100*AX168/$AI168</f>
        <v>10.4922248946253</v>
      </c>
      <c r="AZ168" s="145">
        <f>IF(AY168&gt;$AI$8,1,0)</f>
        <v>0</v>
      </c>
      <c r="BA168" s="148">
        <f>IF($R168=AX$17,AY168,0)</f>
        <v>10.4922248946253</v>
      </c>
      <c r="BB168" s="145">
        <v>2816</v>
      </c>
      <c r="BC168" s="148">
        <f>100*BB168/$AI168</f>
        <v>6.7058795513538</v>
      </c>
      <c r="BD168" s="145">
        <f>IF(BC168&gt;$AI$8,1,0)</f>
        <v>0</v>
      </c>
      <c r="BE168" s="148">
        <f>IF($R168=BB$17,BC168,0)</f>
        <v>0</v>
      </c>
      <c r="BF168" s="145">
        <v>0</v>
      </c>
      <c r="BG168" s="148">
        <f>100*BF168/$AI168</f>
        <v>0</v>
      </c>
      <c r="BH168" s="145">
        <f>IF(BG168&gt;$AI$8,1,0)</f>
        <v>0</v>
      </c>
      <c r="BI168" s="148">
        <f>IF($R168=BF$17,BG168,0)</f>
        <v>0</v>
      </c>
      <c r="BJ168" s="145">
        <v>0</v>
      </c>
      <c r="BK168" s="148">
        <f>100*BJ168/$AI168</f>
        <v>0</v>
      </c>
      <c r="BL168" s="145">
        <f>IF(BK168&gt;$AI$8,1,0)</f>
        <v>0</v>
      </c>
      <c r="BM168" s="148">
        <f>IF($R168=BJ$17,BK168,0)</f>
        <v>0</v>
      </c>
      <c r="BN168" s="145">
        <v>0</v>
      </c>
      <c r="BO168" s="148">
        <f>100*BN168/$AI168</f>
        <v>0</v>
      </c>
      <c r="BP168" s="145">
        <f>IF(BO168&gt;$AI$8,1,0)</f>
        <v>0</v>
      </c>
      <c r="BQ168" s="148">
        <f>IF($R168=BN$17,BO168,0)</f>
        <v>0</v>
      </c>
      <c r="BR168" s="145">
        <v>0</v>
      </c>
      <c r="BS168" s="148">
        <f>100*BR168/$AI168</f>
        <v>0</v>
      </c>
      <c r="BT168" s="145">
        <f>IF(BS168&gt;$AI$8,1,0)</f>
        <v>0</v>
      </c>
      <c r="BU168" s="148">
        <f>IF($R168=BR$17,BS168,0)</f>
        <v>0</v>
      </c>
      <c r="BV168" s="145">
        <v>0</v>
      </c>
      <c r="BW168" s="148">
        <f>100*BV168/$AI168</f>
        <v>0</v>
      </c>
      <c r="BX168" s="145">
        <f>IF(BW168&gt;$AI$8,1,0)</f>
        <v>0</v>
      </c>
      <c r="BY168" s="148">
        <f>IF($R168=BV$17,BW168,0)</f>
        <v>0</v>
      </c>
      <c r="BZ168" s="145">
        <v>0</v>
      </c>
      <c r="CA168" s="148">
        <f>100*BZ168/$AI168</f>
        <v>0</v>
      </c>
      <c r="CB168" s="145">
        <f>IF(CA168&gt;$AI$8,1,0)</f>
        <v>0</v>
      </c>
      <c r="CC168" s="148">
        <f>IF($R168=BZ$17,CA168,0)</f>
        <v>0</v>
      </c>
      <c r="CD168" s="145">
        <v>0</v>
      </c>
      <c r="CE168" s="148">
        <f>100*CD168/$AI168</f>
        <v>0</v>
      </c>
      <c r="CF168" s="145">
        <f>IF(CE168&gt;$AI$8,1,0)</f>
        <v>0</v>
      </c>
      <c r="CG168" s="148">
        <f>IF($R168=CD$17,CE168,0)</f>
        <v>0</v>
      </c>
      <c r="CH168" s="145">
        <v>0</v>
      </c>
      <c r="CI168" s="148">
        <f>100*CH168/$AI168</f>
        <v>0</v>
      </c>
      <c r="CJ168" s="145">
        <f>IF(CI168&gt;$AI$8,1,0)</f>
        <v>0</v>
      </c>
      <c r="CK168" s="148">
        <f>IF($R168=CH$17,CI168,0)</f>
        <v>0</v>
      </c>
      <c r="CL168" s="145">
        <v>590</v>
      </c>
      <c r="CM168" s="145">
        <v>0</v>
      </c>
      <c r="CN168" s="149"/>
    </row>
    <row r="169" ht="15.75" customHeight="1">
      <c r="A169" t="s" s="179">
        <v>2568</v>
      </c>
      <c r="B169" t="s" s="180">
        <v>160</v>
      </c>
      <c r="C169" t="s" s="180">
        <v>1318</v>
      </c>
      <c r="D169" t="s" s="181">
        <v>162</v>
      </c>
      <c r="E169" t="s" s="182">
        <v>79</v>
      </c>
      <c r="F169" t="s" s="130">
        <v>80</v>
      </c>
      <c r="G169" t="s" s="130">
        <v>1319</v>
      </c>
      <c r="H169" t="s" s="130">
        <v>1320</v>
      </c>
      <c r="I169" t="s" s="130">
        <v>64</v>
      </c>
      <c r="J169" t="s" s="130">
        <v>50</v>
      </c>
      <c r="K169" t="s" s="183">
        <f>O169</f>
        <v>28</v>
      </c>
      <c r="L169" s="189">
        <f>P169</f>
        <v>58.1883505180008</v>
      </c>
      <c r="M169" t="s" s="130">
        <f>IF(O169="Lab","over","under")</f>
        <v>2429</v>
      </c>
      <c r="N169" s="173">
        <v>1</v>
      </c>
      <c r="O169" t="s" s="184">
        <v>28</v>
      </c>
      <c r="P169" s="131">
        <f>AQ169</f>
        <v>58.1883505180008</v>
      </c>
      <c r="Q169" s="173">
        <f>T169+U169+V169</f>
        <v>0</v>
      </c>
      <c r="R169" t="s" s="185">
        <v>31</v>
      </c>
      <c r="S169" s="131">
        <f>BE169</f>
        <v>13.7141029111401</v>
      </c>
      <c r="T169" s="169"/>
      <c r="U169" s="169"/>
      <c r="V169" s="169"/>
      <c r="W169" s="169"/>
      <c r="X169" t="s" s="130">
        <f>IF($A169=Y169,"ok","bad")</f>
        <v>2430</v>
      </c>
      <c r="Y169" t="s" s="130">
        <v>2568</v>
      </c>
      <c r="Z169" t="s" s="130">
        <v>1318</v>
      </c>
      <c r="AA169" t="s" s="186">
        <v>27</v>
      </c>
      <c r="AB169" s="125">
        <f>100*AC169</f>
        <v>10.8300317</v>
      </c>
      <c r="AC169" s="191">
        <v>0.108300317</v>
      </c>
      <c r="AD169" t="s" s="187">
        <v>2365</v>
      </c>
      <c r="AE169" s="125">
        <v>8.536555399999999</v>
      </c>
      <c r="AF169" s="191">
        <v>0.085365554</v>
      </c>
      <c r="AG169" s="169"/>
      <c r="AH169" s="173">
        <v>73380</v>
      </c>
      <c r="AI169" s="173">
        <v>40637</v>
      </c>
      <c r="AJ169" s="173">
        <v>192</v>
      </c>
      <c r="AK169" s="173">
        <v>18073</v>
      </c>
      <c r="AL169" s="173">
        <v>4401</v>
      </c>
      <c r="AM169" s="175">
        <f>100*AL169/$AI169</f>
        <v>10.8300317444693</v>
      </c>
      <c r="AN169" s="173">
        <f>IF(AM169&gt;$AI$8,1,0)</f>
        <v>0</v>
      </c>
      <c r="AO169" s="175">
        <f>IF($R169=AL$17,AM169,0)</f>
        <v>0</v>
      </c>
      <c r="AP169" s="173">
        <v>23646</v>
      </c>
      <c r="AQ169" s="175">
        <f>100*AP169/$AI169</f>
        <v>58.1883505180008</v>
      </c>
      <c r="AR169" s="173">
        <f>IF(AQ169&gt;$AI$8,1,0)</f>
        <v>1</v>
      </c>
      <c r="AS169" s="175">
        <f>IF($R169=AP$17,AQ169,0)</f>
        <v>0</v>
      </c>
      <c r="AT169" s="173">
        <v>2471</v>
      </c>
      <c r="AU169" s="175">
        <f>100*AT169/$AI169</f>
        <v>6.08066540345006</v>
      </c>
      <c r="AV169" s="173">
        <f>IF(AU169&gt;$AI$8,1,0)</f>
        <v>0</v>
      </c>
      <c r="AW169" s="175">
        <f>IF($R169=AT$17,AU169,0)</f>
        <v>0</v>
      </c>
      <c r="AX169" s="173">
        <v>3469</v>
      </c>
      <c r="AY169" s="175">
        <f>100*AX169/$AI169</f>
        <v>8.53655535595639</v>
      </c>
      <c r="AZ169" s="173">
        <f>IF(AY169&gt;$AI$8,1,0)</f>
        <v>0</v>
      </c>
      <c r="BA169" s="175">
        <f>IF($R169=AX$17,AY169,0)</f>
        <v>0</v>
      </c>
      <c r="BB169" s="173">
        <v>5573</v>
      </c>
      <c r="BC169" s="175">
        <f>100*BB169/$AI169</f>
        <v>13.7141029111401</v>
      </c>
      <c r="BD169" s="173">
        <f>IF(BC169&gt;$AI$8,1,0)</f>
        <v>0</v>
      </c>
      <c r="BE169" s="175">
        <f>IF($R169=BB$17,BC169,0)</f>
        <v>13.7141029111401</v>
      </c>
      <c r="BF169" s="173">
        <v>0</v>
      </c>
      <c r="BG169" s="175">
        <f>100*BF169/$AI169</f>
        <v>0</v>
      </c>
      <c r="BH169" s="173">
        <f>IF(BG169&gt;$AI$8,1,0)</f>
        <v>0</v>
      </c>
      <c r="BI169" s="175">
        <f>IF($R169=BF$17,BG169,0)</f>
        <v>0</v>
      </c>
      <c r="BJ169" s="173">
        <v>0</v>
      </c>
      <c r="BK169" s="175">
        <f>100*BJ169/$AI169</f>
        <v>0</v>
      </c>
      <c r="BL169" s="173">
        <f>IF(BK169&gt;$AI$8,1,0)</f>
        <v>0</v>
      </c>
      <c r="BM169" s="175">
        <f>IF($R169=BJ$17,BK169,0)</f>
        <v>0</v>
      </c>
      <c r="BN169" s="173">
        <v>0</v>
      </c>
      <c r="BO169" s="175">
        <f>100*BN169/$AI169</f>
        <v>0</v>
      </c>
      <c r="BP169" s="173">
        <f>IF(BO169&gt;$AI$8,1,0)</f>
        <v>0</v>
      </c>
      <c r="BQ169" s="175">
        <f>IF($R169=BN$17,BO169,0)</f>
        <v>0</v>
      </c>
      <c r="BR169" s="173">
        <v>0</v>
      </c>
      <c r="BS169" s="175">
        <f>100*BR169/$AI169</f>
        <v>0</v>
      </c>
      <c r="BT169" s="173">
        <f>IF(BS169&gt;$AI$8,1,0)</f>
        <v>0</v>
      </c>
      <c r="BU169" s="175">
        <f>IF($R169=BR$17,BS169,0)</f>
        <v>0</v>
      </c>
      <c r="BV169" s="173">
        <v>0</v>
      </c>
      <c r="BW169" s="175">
        <f>100*BV169/$AI169</f>
        <v>0</v>
      </c>
      <c r="BX169" s="173">
        <f>IF(BW169&gt;$AI$8,1,0)</f>
        <v>0</v>
      </c>
      <c r="BY169" s="175">
        <f>IF($R169=BV$17,BW169,0)</f>
        <v>0</v>
      </c>
      <c r="BZ169" s="173">
        <v>0</v>
      </c>
      <c r="CA169" s="175">
        <f>100*BZ169/$AI169</f>
        <v>0</v>
      </c>
      <c r="CB169" s="173">
        <f>IF(CA169&gt;$AI$8,1,0)</f>
        <v>0</v>
      </c>
      <c r="CC169" s="175">
        <f>IF($R169=BZ$17,CA169,0)</f>
        <v>0</v>
      </c>
      <c r="CD169" s="173">
        <v>0</v>
      </c>
      <c r="CE169" s="175">
        <f>100*CD169/$AI169</f>
        <v>0</v>
      </c>
      <c r="CF169" s="173">
        <f>IF(CE169&gt;$AI$8,1,0)</f>
        <v>0</v>
      </c>
      <c r="CG169" s="175">
        <f>IF($R169=CD$17,CE169,0)</f>
        <v>0</v>
      </c>
      <c r="CH169" s="173">
        <v>0</v>
      </c>
      <c r="CI169" s="175">
        <f>100*CH169/$AI169</f>
        <v>0</v>
      </c>
      <c r="CJ169" s="173">
        <f>IF(CI169&gt;$AI$8,1,0)</f>
        <v>0</v>
      </c>
      <c r="CK169" s="175">
        <f>IF($R169=CH$17,CI169,0)</f>
        <v>0</v>
      </c>
      <c r="CL169" s="173">
        <v>58</v>
      </c>
      <c r="CM169" s="173">
        <v>0</v>
      </c>
      <c r="CN169" s="176"/>
    </row>
    <row r="170" ht="15.75" customHeight="1">
      <c r="A170" t="s" s="179">
        <v>2689</v>
      </c>
      <c r="B170" t="s" s="180">
        <v>90</v>
      </c>
      <c r="C170" t="s" s="180">
        <v>2690</v>
      </c>
      <c r="D170" t="s" s="181">
        <v>93</v>
      </c>
      <c r="E170" t="s" s="188">
        <v>79</v>
      </c>
      <c r="F170" t="s" s="146">
        <v>80</v>
      </c>
      <c r="G170" t="s" s="146">
        <v>1345</v>
      </c>
      <c r="H170" t="s" s="146">
        <v>1346</v>
      </c>
      <c r="I170" t="s" s="146">
        <v>64</v>
      </c>
      <c r="J170" t="s" s="146">
        <v>50</v>
      </c>
      <c r="K170" t="s" s="183">
        <f>O170</f>
        <v>28</v>
      </c>
      <c r="L170" s="189">
        <f>P170</f>
        <v>57.9605676252669</v>
      </c>
      <c r="M170" t="s" s="146">
        <f>IF(O170="Lab","over","under")</f>
        <v>2429</v>
      </c>
      <c r="N170" s="145">
        <v>1</v>
      </c>
      <c r="O170" t="s" s="184">
        <v>28</v>
      </c>
      <c r="P170" s="147">
        <f>AQ170</f>
        <v>57.9605676252669</v>
      </c>
      <c r="Q170" s="145">
        <f>T170+U170+V170</f>
        <v>0</v>
      </c>
      <c r="R170" t="s" s="185">
        <v>31</v>
      </c>
      <c r="S170" s="147">
        <f>BE170</f>
        <v>17.0111766922014</v>
      </c>
      <c r="T170" s="138"/>
      <c r="U170" s="138"/>
      <c r="V170" s="138"/>
      <c r="W170" s="138"/>
      <c r="X170" t="s" s="146">
        <f>IF($A170=Y170,"ok","bad")</f>
        <v>2430</v>
      </c>
      <c r="Y170" t="s" s="146">
        <v>2689</v>
      </c>
      <c r="Z170" t="s" s="146">
        <v>2690</v>
      </c>
      <c r="AA170" t="s" s="186">
        <v>2365</v>
      </c>
      <c r="AB170" s="141">
        <f>100*AC170</f>
        <v>8.675122399999999</v>
      </c>
      <c r="AC170" s="190">
        <v>0.086751224</v>
      </c>
      <c r="AD170" t="s" s="187">
        <v>29</v>
      </c>
      <c r="AE170" s="141">
        <v>6.9295492</v>
      </c>
      <c r="AF170" s="190">
        <v>0.069295492</v>
      </c>
      <c r="AG170" s="138"/>
      <c r="AH170" s="145">
        <v>70581</v>
      </c>
      <c r="AI170" s="145">
        <v>39815</v>
      </c>
      <c r="AJ170" s="145">
        <v>231</v>
      </c>
      <c r="AK170" s="145">
        <v>16304</v>
      </c>
      <c r="AL170" s="145">
        <v>1887</v>
      </c>
      <c r="AM170" s="148">
        <f>100*AL170/$AI170</f>
        <v>4.73941981665202</v>
      </c>
      <c r="AN170" s="145">
        <f>IF(AM170&gt;$AI$8,1,0)</f>
        <v>0</v>
      </c>
      <c r="AO170" s="148">
        <f>IF($R170=AL$17,AM170,0)</f>
        <v>0</v>
      </c>
      <c r="AP170" s="145">
        <v>23077</v>
      </c>
      <c r="AQ170" s="148">
        <f>100*AP170/$AI170</f>
        <v>57.9605676252669</v>
      </c>
      <c r="AR170" s="145">
        <f>IF(AQ170&gt;$AI$8,1,0)</f>
        <v>1</v>
      </c>
      <c r="AS170" s="148">
        <f>IF($R170=AP$17,AQ170,0)</f>
        <v>0</v>
      </c>
      <c r="AT170" s="145">
        <v>2759</v>
      </c>
      <c r="AU170" s="148">
        <f>100*AT170/$AI170</f>
        <v>6.92954916488761</v>
      </c>
      <c r="AV170" s="145">
        <f>IF(AU170&gt;$AI$8,1,0)</f>
        <v>0</v>
      </c>
      <c r="AW170" s="148">
        <f>IF($R170=AT$17,AU170,0)</f>
        <v>0</v>
      </c>
      <c r="AX170" s="145">
        <v>3454</v>
      </c>
      <c r="AY170" s="148">
        <f>100*AX170/$AI170</f>
        <v>8.67512244129097</v>
      </c>
      <c r="AZ170" s="145">
        <f>IF(AY170&gt;$AI$8,1,0)</f>
        <v>0</v>
      </c>
      <c r="BA170" s="148">
        <f>IF($R170=AX$17,AY170,0)</f>
        <v>0</v>
      </c>
      <c r="BB170" s="145">
        <v>6773</v>
      </c>
      <c r="BC170" s="148">
        <f>100*BB170/$AI170</f>
        <v>17.0111766922014</v>
      </c>
      <c r="BD170" s="145">
        <f>IF(BC170&gt;$AI$8,1,0)</f>
        <v>0</v>
      </c>
      <c r="BE170" s="148">
        <f>IF($R170=BB$17,BC170,0)</f>
        <v>17.0111766922014</v>
      </c>
      <c r="BF170" s="145">
        <v>0</v>
      </c>
      <c r="BG170" s="148">
        <f>100*BF170/$AI170</f>
        <v>0</v>
      </c>
      <c r="BH170" s="145">
        <f>IF(BG170&gt;$AI$8,1,0)</f>
        <v>0</v>
      </c>
      <c r="BI170" s="148">
        <f>IF($R170=BF$17,BG170,0)</f>
        <v>0</v>
      </c>
      <c r="BJ170" s="145">
        <v>0</v>
      </c>
      <c r="BK170" s="148">
        <f>100*BJ170/$AI170</f>
        <v>0</v>
      </c>
      <c r="BL170" s="145">
        <f>IF(BK170&gt;$AI$8,1,0)</f>
        <v>0</v>
      </c>
      <c r="BM170" s="148">
        <f>IF($R170=BJ$17,BK170,0)</f>
        <v>0</v>
      </c>
      <c r="BN170" s="145">
        <v>0</v>
      </c>
      <c r="BO170" s="148">
        <f>100*BN170/$AI170</f>
        <v>0</v>
      </c>
      <c r="BP170" s="145">
        <f>IF(BO170&gt;$AI$8,1,0)</f>
        <v>0</v>
      </c>
      <c r="BQ170" s="148">
        <f>IF($R170=BN$17,BO170,0)</f>
        <v>0</v>
      </c>
      <c r="BR170" s="145">
        <v>0</v>
      </c>
      <c r="BS170" s="148">
        <f>100*BR170/$AI170</f>
        <v>0</v>
      </c>
      <c r="BT170" s="145">
        <f>IF(BS170&gt;$AI$8,1,0)</f>
        <v>0</v>
      </c>
      <c r="BU170" s="148">
        <f>IF($R170=BR$17,BS170,0)</f>
        <v>0</v>
      </c>
      <c r="BV170" s="145">
        <v>0</v>
      </c>
      <c r="BW170" s="148">
        <f>100*BV170/$AI170</f>
        <v>0</v>
      </c>
      <c r="BX170" s="145">
        <f>IF(BW170&gt;$AI$8,1,0)</f>
        <v>0</v>
      </c>
      <c r="BY170" s="148">
        <f>IF($R170=BV$17,BW170,0)</f>
        <v>0</v>
      </c>
      <c r="BZ170" s="145">
        <v>0</v>
      </c>
      <c r="CA170" s="148">
        <f>100*BZ170/$AI170</f>
        <v>0</v>
      </c>
      <c r="CB170" s="145">
        <f>IF(CA170&gt;$AI$8,1,0)</f>
        <v>0</v>
      </c>
      <c r="CC170" s="148">
        <f>IF($R170=BZ$17,CA170,0)</f>
        <v>0</v>
      </c>
      <c r="CD170" s="145">
        <v>0</v>
      </c>
      <c r="CE170" s="148">
        <f>100*CD170/$AI170</f>
        <v>0</v>
      </c>
      <c r="CF170" s="145">
        <f>IF(CE170&gt;$AI$8,1,0)</f>
        <v>0</v>
      </c>
      <c r="CG170" s="148">
        <f>IF($R170=CD$17,CE170,0)</f>
        <v>0</v>
      </c>
      <c r="CH170" s="145">
        <v>0</v>
      </c>
      <c r="CI170" s="148">
        <f>100*CH170/$AI170</f>
        <v>0</v>
      </c>
      <c r="CJ170" s="145">
        <f>IF(CI170&gt;$AI$8,1,0)</f>
        <v>0</v>
      </c>
      <c r="CK170" s="148">
        <f>IF($R170=CH$17,CI170,0)</f>
        <v>0</v>
      </c>
      <c r="CL170" s="145">
        <v>0</v>
      </c>
      <c r="CM170" s="145">
        <v>0</v>
      </c>
      <c r="CN170" s="149"/>
    </row>
    <row r="171" ht="15.75" customHeight="1">
      <c r="A171" t="s" s="179">
        <v>2525</v>
      </c>
      <c r="B171" t="s" s="180">
        <v>90</v>
      </c>
      <c r="C171" t="s" s="180">
        <v>2153</v>
      </c>
      <c r="D171" t="s" s="181">
        <v>93</v>
      </c>
      <c r="E171" t="s" s="182">
        <v>79</v>
      </c>
      <c r="F171" t="s" s="130">
        <v>80</v>
      </c>
      <c r="G171" t="s" s="130">
        <v>139</v>
      </c>
      <c r="H171" t="s" s="130">
        <v>983</v>
      </c>
      <c r="I171" t="s" s="130">
        <v>64</v>
      </c>
      <c r="J171" t="s" s="130">
        <v>50</v>
      </c>
      <c r="K171" t="s" s="183">
        <f>O171</f>
        <v>28</v>
      </c>
      <c r="L171" s="189">
        <f>P171</f>
        <v>57.7223599868994</v>
      </c>
      <c r="M171" t="s" s="130">
        <f>IF(O171="Lab","over","under")</f>
        <v>2429</v>
      </c>
      <c r="N171" s="173">
        <v>1</v>
      </c>
      <c r="O171" t="s" s="184">
        <v>28</v>
      </c>
      <c r="P171" s="131">
        <f>AQ171</f>
        <v>57.7223599868994</v>
      </c>
      <c r="Q171" s="173">
        <f>T171+U171+V171</f>
        <v>0</v>
      </c>
      <c r="R171" t="s" s="185">
        <v>2365</v>
      </c>
      <c r="S171" s="131">
        <f>BA171</f>
        <v>15.6225143873111</v>
      </c>
      <c r="T171" s="169"/>
      <c r="U171" s="169"/>
      <c r="V171" s="169"/>
      <c r="W171" s="169"/>
      <c r="X171" t="s" s="130">
        <f>IF($A171=Y171,"ok","bad")</f>
        <v>2430</v>
      </c>
      <c r="Y171" t="s" s="130">
        <v>2525</v>
      </c>
      <c r="Z171" t="s" s="130">
        <v>2153</v>
      </c>
      <c r="AA171" t="s" s="186">
        <v>27</v>
      </c>
      <c r="AB171" s="125">
        <f>100*AC171</f>
        <v>11.6665887</v>
      </c>
      <c r="AC171" s="191">
        <v>0.116665887</v>
      </c>
      <c r="AD171" t="s" s="187">
        <v>31</v>
      </c>
      <c r="AE171" s="125">
        <v>9.1353577</v>
      </c>
      <c r="AF171" s="191">
        <v>0.09135357700000001</v>
      </c>
      <c r="AG171" s="169"/>
      <c r="AH171" s="173">
        <v>74082</v>
      </c>
      <c r="AI171" s="173">
        <v>42746</v>
      </c>
      <c r="AJ171" s="173">
        <v>168</v>
      </c>
      <c r="AK171" s="173">
        <v>17996</v>
      </c>
      <c r="AL171" s="173">
        <v>4987</v>
      </c>
      <c r="AM171" s="175">
        <f>100*AL171/$AI171</f>
        <v>11.6665886866607</v>
      </c>
      <c r="AN171" s="173">
        <f>IF(AM171&gt;$AI$8,1,0)</f>
        <v>0</v>
      </c>
      <c r="AO171" s="175">
        <f>IF($R171=AL$17,AM171,0)</f>
        <v>0</v>
      </c>
      <c r="AP171" s="173">
        <v>24674</v>
      </c>
      <c r="AQ171" s="175">
        <f>100*AP171/$AI171</f>
        <v>57.7223599868994</v>
      </c>
      <c r="AR171" s="173">
        <f>IF(AQ171&gt;$AI$8,1,0)</f>
        <v>1</v>
      </c>
      <c r="AS171" s="175">
        <f>IF($R171=AP$17,AQ171,0)</f>
        <v>0</v>
      </c>
      <c r="AT171" s="173">
        <v>1843</v>
      </c>
      <c r="AU171" s="175">
        <f>100*AT171/$AI171</f>
        <v>4.3115145276751</v>
      </c>
      <c r="AV171" s="173">
        <f>IF(AU171&gt;$AI$8,1,0)</f>
        <v>0</v>
      </c>
      <c r="AW171" s="175">
        <f>IF($R171=AT$17,AU171,0)</f>
        <v>0</v>
      </c>
      <c r="AX171" s="173">
        <v>6678</v>
      </c>
      <c r="AY171" s="175">
        <f>100*AX171/$AI171</f>
        <v>15.6225143873111</v>
      </c>
      <c r="AZ171" s="173">
        <f>IF(AY171&gt;$AI$8,1,0)</f>
        <v>0</v>
      </c>
      <c r="BA171" s="175">
        <f>IF($R171=AX$17,AY171,0)</f>
        <v>15.6225143873111</v>
      </c>
      <c r="BB171" s="173">
        <v>3905</v>
      </c>
      <c r="BC171" s="175">
        <f>100*BB171/$AI171</f>
        <v>9.13535769428718</v>
      </c>
      <c r="BD171" s="173">
        <f>IF(BC171&gt;$AI$8,1,0)</f>
        <v>0</v>
      </c>
      <c r="BE171" s="175">
        <f>IF($R171=BB$17,BC171,0)</f>
        <v>0</v>
      </c>
      <c r="BF171" s="173">
        <v>0</v>
      </c>
      <c r="BG171" s="175">
        <f>100*BF171/$AI171</f>
        <v>0</v>
      </c>
      <c r="BH171" s="173">
        <f>IF(BG171&gt;$AI$8,1,0)</f>
        <v>0</v>
      </c>
      <c r="BI171" s="175">
        <f>IF($R171=BF$17,BG171,0)</f>
        <v>0</v>
      </c>
      <c r="BJ171" s="173">
        <v>0</v>
      </c>
      <c r="BK171" s="175">
        <f>100*BJ171/$AI171</f>
        <v>0</v>
      </c>
      <c r="BL171" s="173">
        <f>IF(BK171&gt;$AI$8,1,0)</f>
        <v>0</v>
      </c>
      <c r="BM171" s="175">
        <f>IF($R171=BJ$17,BK171,0)</f>
        <v>0</v>
      </c>
      <c r="BN171" s="173">
        <v>0</v>
      </c>
      <c r="BO171" s="175">
        <f>100*BN171/$AI171</f>
        <v>0</v>
      </c>
      <c r="BP171" s="173">
        <f>IF(BO171&gt;$AI$8,1,0)</f>
        <v>0</v>
      </c>
      <c r="BQ171" s="175">
        <f>IF($R171=BN$17,BO171,0)</f>
        <v>0</v>
      </c>
      <c r="BR171" s="173">
        <v>0</v>
      </c>
      <c r="BS171" s="175">
        <f>100*BR171/$AI171</f>
        <v>0</v>
      </c>
      <c r="BT171" s="173">
        <f>IF(BS171&gt;$AI$8,1,0)</f>
        <v>0</v>
      </c>
      <c r="BU171" s="175">
        <f>IF($R171=BR$17,BS171,0)</f>
        <v>0</v>
      </c>
      <c r="BV171" s="173">
        <v>0</v>
      </c>
      <c r="BW171" s="175">
        <f>100*BV171/$AI171</f>
        <v>0</v>
      </c>
      <c r="BX171" s="173">
        <f>IF(BW171&gt;$AI$8,1,0)</f>
        <v>0</v>
      </c>
      <c r="BY171" s="175">
        <f>IF($R171=BV$17,BW171,0)</f>
        <v>0</v>
      </c>
      <c r="BZ171" s="173">
        <v>0</v>
      </c>
      <c r="CA171" s="175">
        <f>100*BZ171/$AI171</f>
        <v>0</v>
      </c>
      <c r="CB171" s="173">
        <f>IF(CA171&gt;$AI$8,1,0)</f>
        <v>0</v>
      </c>
      <c r="CC171" s="175">
        <f>IF($R171=BZ$17,CA171,0)</f>
        <v>0</v>
      </c>
      <c r="CD171" s="173">
        <v>0</v>
      </c>
      <c r="CE171" s="175">
        <f>100*CD171/$AI171</f>
        <v>0</v>
      </c>
      <c r="CF171" s="173">
        <f>IF(CE171&gt;$AI$8,1,0)</f>
        <v>0</v>
      </c>
      <c r="CG171" s="175">
        <f>IF($R171=CD$17,CE171,0)</f>
        <v>0</v>
      </c>
      <c r="CH171" s="173">
        <v>0</v>
      </c>
      <c r="CI171" s="175">
        <f>100*CH171/$AI171</f>
        <v>0</v>
      </c>
      <c r="CJ171" s="173">
        <f>IF(CI171&gt;$AI$8,1,0)</f>
        <v>0</v>
      </c>
      <c r="CK171" s="175">
        <f>IF($R171=CH$17,CI171,0)</f>
        <v>0</v>
      </c>
      <c r="CL171" s="173">
        <v>0</v>
      </c>
      <c r="CM171" s="173">
        <v>0</v>
      </c>
      <c r="CN171" s="176"/>
    </row>
    <row r="172" ht="15.75" customHeight="1">
      <c r="A172" t="s" s="179">
        <v>2754</v>
      </c>
      <c r="B172" t="s" s="180">
        <v>160</v>
      </c>
      <c r="C172" t="s" s="180">
        <v>2755</v>
      </c>
      <c r="D172" t="s" s="181">
        <v>162</v>
      </c>
      <c r="E172" t="s" s="188">
        <v>79</v>
      </c>
      <c r="F172" t="s" s="146">
        <v>80</v>
      </c>
      <c r="G172" t="s" s="146">
        <v>607</v>
      </c>
      <c r="H172" t="s" s="146">
        <v>1316</v>
      </c>
      <c r="I172" t="s" s="146">
        <v>64</v>
      </c>
      <c r="J172" t="s" s="146">
        <v>50</v>
      </c>
      <c r="K172" t="s" s="183">
        <f>O172</f>
        <v>28</v>
      </c>
      <c r="L172" s="189">
        <f>P172</f>
        <v>57.6606969004008</v>
      </c>
      <c r="M172" t="s" s="146">
        <f>IF(O172="Lab","over","under")</f>
        <v>2429</v>
      </c>
      <c r="N172" s="145">
        <v>1</v>
      </c>
      <c r="O172" t="s" s="184">
        <v>28</v>
      </c>
      <c r="P172" s="147">
        <f>AQ172</f>
        <v>57.6606969004008</v>
      </c>
      <c r="Q172" s="145">
        <f>T172+U172+V172</f>
        <v>0</v>
      </c>
      <c r="R172" t="s" s="185">
        <v>31</v>
      </c>
      <c r="S172" s="147">
        <f>BE172</f>
        <v>21.9281363914235</v>
      </c>
      <c r="T172" s="138"/>
      <c r="U172" s="138"/>
      <c r="V172" s="138"/>
      <c r="W172" s="138"/>
      <c r="X172" t="s" s="146">
        <f>IF($A172=Y172,"ok","bad")</f>
        <v>2430</v>
      </c>
      <c r="Y172" t="s" s="146">
        <v>2754</v>
      </c>
      <c r="Z172" t="s" s="146">
        <v>2755</v>
      </c>
      <c r="AA172" t="s" s="186">
        <v>29</v>
      </c>
      <c r="AB172" s="141">
        <f>100*AC172</f>
        <v>7.4354156</v>
      </c>
      <c r="AC172" s="190">
        <v>0.074354156</v>
      </c>
      <c r="AD172" t="s" s="187">
        <v>27</v>
      </c>
      <c r="AE172" s="141">
        <v>6.1154255</v>
      </c>
      <c r="AF172" s="190">
        <v>0.061154255</v>
      </c>
      <c r="AG172" s="138"/>
      <c r="AH172" s="145">
        <v>74205</v>
      </c>
      <c r="AI172" s="145">
        <v>44167</v>
      </c>
      <c r="AJ172" s="145">
        <v>262</v>
      </c>
      <c r="AK172" s="145">
        <v>15782</v>
      </c>
      <c r="AL172" s="145">
        <v>2701</v>
      </c>
      <c r="AM172" s="148">
        <f>100*AL172/$AI172</f>
        <v>6.11542554395816</v>
      </c>
      <c r="AN172" s="145">
        <f>IF(AM172&gt;$AI$8,1,0)</f>
        <v>0</v>
      </c>
      <c r="AO172" s="148">
        <f>IF($R172=AL$17,AM172,0)</f>
        <v>0</v>
      </c>
      <c r="AP172" s="145">
        <v>25467</v>
      </c>
      <c r="AQ172" s="148">
        <f>100*AP172/$AI172</f>
        <v>57.6606969004008</v>
      </c>
      <c r="AR172" s="145">
        <f>IF(AQ172&gt;$AI$8,1,0)</f>
        <v>1</v>
      </c>
      <c r="AS172" s="148">
        <f>IF($R172=AP$17,AQ172,0)</f>
        <v>0</v>
      </c>
      <c r="AT172" s="145">
        <v>3284</v>
      </c>
      <c r="AU172" s="148">
        <f>100*AT172/$AI172</f>
        <v>7.43541558176919</v>
      </c>
      <c r="AV172" s="145">
        <f>IF(AU172&gt;$AI$8,1,0)</f>
        <v>0</v>
      </c>
      <c r="AW172" s="148">
        <f>IF($R172=AT$17,AU172,0)</f>
        <v>0</v>
      </c>
      <c r="AX172" s="145">
        <v>2000</v>
      </c>
      <c r="AY172" s="148">
        <f>100*AX172/$AI172</f>
        <v>4.52826771118709</v>
      </c>
      <c r="AZ172" s="145">
        <f>IF(AY172&gt;$AI$8,1,0)</f>
        <v>0</v>
      </c>
      <c r="BA172" s="148">
        <f>IF($R172=AX$17,AY172,0)</f>
        <v>0</v>
      </c>
      <c r="BB172" s="145">
        <v>9685</v>
      </c>
      <c r="BC172" s="148">
        <f>100*BB172/$AI172</f>
        <v>21.9281363914235</v>
      </c>
      <c r="BD172" s="145">
        <f>IF(BC172&gt;$AI$8,1,0)</f>
        <v>0</v>
      </c>
      <c r="BE172" s="148">
        <f>IF($R172=BB$17,BC172,0)</f>
        <v>21.9281363914235</v>
      </c>
      <c r="BF172" s="145">
        <v>0</v>
      </c>
      <c r="BG172" s="148">
        <f>100*BF172/$AI172</f>
        <v>0</v>
      </c>
      <c r="BH172" s="145">
        <f>IF(BG172&gt;$AI$8,1,0)</f>
        <v>0</v>
      </c>
      <c r="BI172" s="148">
        <f>IF($R172=BF$17,BG172,0)</f>
        <v>0</v>
      </c>
      <c r="BJ172" s="145">
        <v>0</v>
      </c>
      <c r="BK172" s="148">
        <f>100*BJ172/$AI172</f>
        <v>0</v>
      </c>
      <c r="BL172" s="145">
        <f>IF(BK172&gt;$AI$8,1,0)</f>
        <v>0</v>
      </c>
      <c r="BM172" s="148">
        <f>IF($R172=BJ$17,BK172,0)</f>
        <v>0</v>
      </c>
      <c r="BN172" s="145">
        <v>0</v>
      </c>
      <c r="BO172" s="148">
        <f>100*BN172/$AI172</f>
        <v>0</v>
      </c>
      <c r="BP172" s="145">
        <f>IF(BO172&gt;$AI$8,1,0)</f>
        <v>0</v>
      </c>
      <c r="BQ172" s="148">
        <f>IF($R172=BN$17,BO172,0)</f>
        <v>0</v>
      </c>
      <c r="BR172" s="145">
        <v>0</v>
      </c>
      <c r="BS172" s="148">
        <f>100*BR172/$AI172</f>
        <v>0</v>
      </c>
      <c r="BT172" s="145">
        <f>IF(BS172&gt;$AI$8,1,0)</f>
        <v>0</v>
      </c>
      <c r="BU172" s="148">
        <f>IF($R172=BR$17,BS172,0)</f>
        <v>0</v>
      </c>
      <c r="BV172" s="145">
        <v>0</v>
      </c>
      <c r="BW172" s="148">
        <f>100*BV172/$AI172</f>
        <v>0</v>
      </c>
      <c r="BX172" s="145">
        <f>IF(BW172&gt;$AI$8,1,0)</f>
        <v>0</v>
      </c>
      <c r="BY172" s="148">
        <f>IF($R172=BV$17,BW172,0)</f>
        <v>0</v>
      </c>
      <c r="BZ172" s="145">
        <v>0</v>
      </c>
      <c r="CA172" s="148">
        <f>100*BZ172/$AI172</f>
        <v>0</v>
      </c>
      <c r="CB172" s="145">
        <f>IF(CA172&gt;$AI$8,1,0)</f>
        <v>0</v>
      </c>
      <c r="CC172" s="148">
        <f>IF($R172=BZ$17,CA172,0)</f>
        <v>0</v>
      </c>
      <c r="CD172" s="145">
        <v>0</v>
      </c>
      <c r="CE172" s="148">
        <f>100*CD172/$AI172</f>
        <v>0</v>
      </c>
      <c r="CF172" s="145">
        <f>IF(CE172&gt;$AI$8,1,0)</f>
        <v>0</v>
      </c>
      <c r="CG172" s="148">
        <f>IF($R172=CD$17,CE172,0)</f>
        <v>0</v>
      </c>
      <c r="CH172" s="145">
        <v>0</v>
      </c>
      <c r="CI172" s="148">
        <f>100*CH172/$AI172</f>
        <v>0</v>
      </c>
      <c r="CJ172" s="145">
        <f>IF(CI172&gt;$AI$8,1,0)</f>
        <v>0</v>
      </c>
      <c r="CK172" s="148">
        <f>IF($R172=CH$17,CI172,0)</f>
        <v>0</v>
      </c>
      <c r="CL172" s="145">
        <v>0</v>
      </c>
      <c r="CM172" s="145">
        <v>0</v>
      </c>
      <c r="CN172" s="149"/>
    </row>
    <row r="173" ht="15.75" customHeight="1">
      <c r="A173" t="s" s="179">
        <v>2720</v>
      </c>
      <c r="B173" t="s" s="180">
        <v>90</v>
      </c>
      <c r="C173" t="s" s="180">
        <v>2721</v>
      </c>
      <c r="D173" t="s" s="181">
        <v>93</v>
      </c>
      <c r="E173" t="s" s="182">
        <v>79</v>
      </c>
      <c r="F173" t="s" s="130">
        <v>80</v>
      </c>
      <c r="G173" t="s" s="130">
        <v>902</v>
      </c>
      <c r="H173" t="s" s="130">
        <v>903</v>
      </c>
      <c r="I173" t="s" s="130">
        <v>49</v>
      </c>
      <c r="J173" t="s" s="130">
        <v>50</v>
      </c>
      <c r="K173" t="s" s="183">
        <f>O173</f>
        <v>28</v>
      </c>
      <c r="L173" s="189">
        <f>P173</f>
        <v>57.6351158135545</v>
      </c>
      <c r="M173" t="s" s="130">
        <f>IF(O173="Lab","over","under")</f>
        <v>2429</v>
      </c>
      <c r="N173" s="173">
        <v>1</v>
      </c>
      <c r="O173" t="s" s="184">
        <v>28</v>
      </c>
      <c r="P173" s="131">
        <f>AQ173</f>
        <v>57.6351158135545</v>
      </c>
      <c r="Q173" s="173">
        <f>T173+U173+V173</f>
        <v>0</v>
      </c>
      <c r="R173" t="s" s="185">
        <v>2365</v>
      </c>
      <c r="S173" s="131">
        <f>BA173</f>
        <v>17.3434372319131</v>
      </c>
      <c r="T173" s="169"/>
      <c r="U173" s="169"/>
      <c r="V173" s="169"/>
      <c r="W173" s="169"/>
      <c r="X173" t="s" s="130">
        <f>IF($A173=Y173,"ok","bad")</f>
        <v>2430</v>
      </c>
      <c r="Y173" t="s" s="130">
        <v>2720</v>
      </c>
      <c r="Z173" t="s" s="130">
        <v>2721</v>
      </c>
      <c r="AA173" t="s" s="186">
        <v>27</v>
      </c>
      <c r="AB173" s="125">
        <f>100*AC173</f>
        <v>12.4154037</v>
      </c>
      <c r="AC173" s="191">
        <v>0.124154037</v>
      </c>
      <c r="AD173" t="s" s="187">
        <v>31</v>
      </c>
      <c r="AE173" s="125">
        <v>6.4483843</v>
      </c>
      <c r="AF173" s="191">
        <v>0.064483843</v>
      </c>
      <c r="AG173" s="169"/>
      <c r="AH173" s="173">
        <v>70799</v>
      </c>
      <c r="AI173" s="173">
        <v>41964</v>
      </c>
      <c r="AJ173" s="173">
        <v>153</v>
      </c>
      <c r="AK173" s="173">
        <v>16908</v>
      </c>
      <c r="AL173" s="173">
        <v>5210</v>
      </c>
      <c r="AM173" s="175">
        <f>100*AL173/$AI173</f>
        <v>12.4154036793442</v>
      </c>
      <c r="AN173" s="173">
        <f>IF(AM173&gt;$AI$8,1,0)</f>
        <v>0</v>
      </c>
      <c r="AO173" s="175">
        <f>IF($R173=AL$17,AM173,0)</f>
        <v>0</v>
      </c>
      <c r="AP173" s="173">
        <v>24186</v>
      </c>
      <c r="AQ173" s="175">
        <f>100*AP173/$AI173</f>
        <v>57.6351158135545</v>
      </c>
      <c r="AR173" s="173">
        <f>IF(AQ173&gt;$AI$8,1,0)</f>
        <v>1</v>
      </c>
      <c r="AS173" s="175">
        <f>IF($R173=AP$17,AQ173,0)</f>
        <v>0</v>
      </c>
      <c r="AT173" s="173">
        <v>2328</v>
      </c>
      <c r="AU173" s="175">
        <f>100*AT173/$AI173</f>
        <v>5.54761223906205</v>
      </c>
      <c r="AV173" s="173">
        <f>IF(AU173&gt;$AI$8,1,0)</f>
        <v>0</v>
      </c>
      <c r="AW173" s="175">
        <f>IF($R173=AT$17,AU173,0)</f>
        <v>0</v>
      </c>
      <c r="AX173" s="173">
        <v>7278</v>
      </c>
      <c r="AY173" s="175">
        <f>100*AX173/$AI173</f>
        <v>17.3434372319131</v>
      </c>
      <c r="AZ173" s="173">
        <f>IF(AY173&gt;$AI$8,1,0)</f>
        <v>0</v>
      </c>
      <c r="BA173" s="175">
        <f>IF($R173=AX$17,AY173,0)</f>
        <v>17.3434372319131</v>
      </c>
      <c r="BB173" s="173">
        <v>2706</v>
      </c>
      <c r="BC173" s="175">
        <f>100*BB173/$AI173</f>
        <v>6.44838432942522</v>
      </c>
      <c r="BD173" s="173">
        <f>IF(BC173&gt;$AI$8,1,0)</f>
        <v>0</v>
      </c>
      <c r="BE173" s="175">
        <f>IF($R173=BB$17,BC173,0)</f>
        <v>0</v>
      </c>
      <c r="BF173" s="173">
        <v>0</v>
      </c>
      <c r="BG173" s="175">
        <f>100*BF173/$AI173</f>
        <v>0</v>
      </c>
      <c r="BH173" s="173">
        <f>IF(BG173&gt;$AI$8,1,0)</f>
        <v>0</v>
      </c>
      <c r="BI173" s="175">
        <f>IF($R173=BF$17,BG173,0)</f>
        <v>0</v>
      </c>
      <c r="BJ173" s="173">
        <v>0</v>
      </c>
      <c r="BK173" s="175">
        <f>100*BJ173/$AI173</f>
        <v>0</v>
      </c>
      <c r="BL173" s="173">
        <f>IF(BK173&gt;$AI$8,1,0)</f>
        <v>0</v>
      </c>
      <c r="BM173" s="175">
        <f>IF($R173=BJ$17,BK173,0)</f>
        <v>0</v>
      </c>
      <c r="BN173" s="173">
        <v>0</v>
      </c>
      <c r="BO173" s="175">
        <f>100*BN173/$AI173</f>
        <v>0</v>
      </c>
      <c r="BP173" s="173">
        <f>IF(BO173&gt;$AI$8,1,0)</f>
        <v>0</v>
      </c>
      <c r="BQ173" s="175">
        <f>IF($R173=BN$17,BO173,0)</f>
        <v>0</v>
      </c>
      <c r="BR173" s="173">
        <v>0</v>
      </c>
      <c r="BS173" s="175">
        <f>100*BR173/$AI173</f>
        <v>0</v>
      </c>
      <c r="BT173" s="173">
        <f>IF(BS173&gt;$AI$8,1,0)</f>
        <v>0</v>
      </c>
      <c r="BU173" s="175">
        <f>IF($R173=BR$17,BS173,0)</f>
        <v>0</v>
      </c>
      <c r="BV173" s="173">
        <v>0</v>
      </c>
      <c r="BW173" s="175">
        <f>100*BV173/$AI173</f>
        <v>0</v>
      </c>
      <c r="BX173" s="173">
        <f>IF(BW173&gt;$AI$8,1,0)</f>
        <v>0</v>
      </c>
      <c r="BY173" s="175">
        <f>IF($R173=BV$17,BW173,0)</f>
        <v>0</v>
      </c>
      <c r="BZ173" s="173">
        <v>0</v>
      </c>
      <c r="CA173" s="175">
        <f>100*BZ173/$AI173</f>
        <v>0</v>
      </c>
      <c r="CB173" s="173">
        <f>IF(CA173&gt;$AI$8,1,0)</f>
        <v>0</v>
      </c>
      <c r="CC173" s="175">
        <f>IF($R173=BZ$17,CA173,0)</f>
        <v>0</v>
      </c>
      <c r="CD173" s="173">
        <v>0</v>
      </c>
      <c r="CE173" s="175">
        <f>100*CD173/$AI173</f>
        <v>0</v>
      </c>
      <c r="CF173" s="173">
        <f>IF(CE173&gt;$AI$8,1,0)</f>
        <v>0</v>
      </c>
      <c r="CG173" s="175">
        <f>IF($R173=CD$17,CE173,0)</f>
        <v>0</v>
      </c>
      <c r="CH173" s="173">
        <v>0</v>
      </c>
      <c r="CI173" s="175">
        <f>100*CH173/$AI173</f>
        <v>0</v>
      </c>
      <c r="CJ173" s="173">
        <f>IF(CI173&gt;$AI$8,1,0)</f>
        <v>0</v>
      </c>
      <c r="CK173" s="175">
        <f>IF($R173=CH$17,CI173,0)</f>
        <v>0</v>
      </c>
      <c r="CL173" s="173">
        <v>0</v>
      </c>
      <c r="CM173" s="173">
        <v>0</v>
      </c>
      <c r="CN173" s="176"/>
    </row>
    <row r="174" ht="19.95" customHeight="1">
      <c r="A174" t="s" s="179">
        <v>2780</v>
      </c>
      <c r="B174" t="s" s="180">
        <v>160</v>
      </c>
      <c r="C174" t="s" s="180">
        <v>2119</v>
      </c>
      <c r="D174" t="s" s="181">
        <v>162</v>
      </c>
      <c r="E174" t="s" s="188">
        <v>79</v>
      </c>
      <c r="F174" t="s" s="146">
        <v>80</v>
      </c>
      <c r="G174" t="s" s="146">
        <v>157</v>
      </c>
      <c r="H174" t="s" s="146">
        <v>2120</v>
      </c>
      <c r="I174" t="s" s="146">
        <v>49</v>
      </c>
      <c r="J174" t="s" s="146">
        <v>50</v>
      </c>
      <c r="K174" t="s" s="183">
        <f>O174</f>
        <v>28</v>
      </c>
      <c r="L174" s="189">
        <f>P174</f>
        <v>57.4524260237123</v>
      </c>
      <c r="M174" t="s" s="146">
        <f>IF(O174="Lab","over","under")</f>
        <v>2429</v>
      </c>
      <c r="N174" s="145">
        <v>1</v>
      </c>
      <c r="O174" t="s" s="184">
        <v>28</v>
      </c>
      <c r="P174" s="147">
        <f>AQ174</f>
        <v>57.4524260237123</v>
      </c>
      <c r="Q174" s="145">
        <f>T174+U174+V174</f>
        <v>0</v>
      </c>
      <c r="R174" t="s" s="185">
        <v>31</v>
      </c>
      <c r="S174" s="147">
        <f>BE174</f>
        <v>19.0096642423035</v>
      </c>
      <c r="T174" s="138"/>
      <c r="U174" s="138"/>
      <c r="V174" s="138"/>
      <c r="W174" s="138"/>
      <c r="X174" t="s" s="146">
        <f>IF($A174=Y174,"ok","bad")</f>
        <v>2430</v>
      </c>
      <c r="Y174" t="s" s="146">
        <v>2780</v>
      </c>
      <c r="Z174" t="s" s="146">
        <v>2119</v>
      </c>
      <c r="AA174" t="s" s="186">
        <v>217</v>
      </c>
      <c r="AB174" s="141">
        <f>100*AC174</f>
        <v>5.8483611</v>
      </c>
      <c r="AC174" s="190">
        <v>0.058483611</v>
      </c>
      <c r="AD174" t="s" s="187">
        <v>27</v>
      </c>
      <c r="AE174" s="141">
        <v>5.7786191</v>
      </c>
      <c r="AF174" s="190">
        <v>0.057786191</v>
      </c>
      <c r="AG174" s="138"/>
      <c r="AH174" s="145">
        <v>75906</v>
      </c>
      <c r="AI174" s="145">
        <v>40148</v>
      </c>
      <c r="AJ174" s="145">
        <v>250</v>
      </c>
      <c r="AK174" s="145">
        <v>15434</v>
      </c>
      <c r="AL174" s="145">
        <v>2320</v>
      </c>
      <c r="AM174" s="148">
        <f>100*AL174/$AI174</f>
        <v>5.77861910929561</v>
      </c>
      <c r="AN174" s="145">
        <f>IF(AM174&gt;$AI$8,1,0)</f>
        <v>0</v>
      </c>
      <c r="AO174" s="148">
        <f>IF($R174=AL$17,AM174,0)</f>
        <v>0</v>
      </c>
      <c r="AP174" s="145">
        <v>23066</v>
      </c>
      <c r="AQ174" s="148">
        <f>100*AP174/$AI174</f>
        <v>57.4524260237123</v>
      </c>
      <c r="AR174" s="145">
        <f>IF(AQ174&gt;$AI$8,1,0)</f>
        <v>1</v>
      </c>
      <c r="AS174" s="148">
        <f>IF($R174=AP$17,AQ174,0)</f>
        <v>0</v>
      </c>
      <c r="AT174" s="145">
        <v>1928</v>
      </c>
      <c r="AU174" s="148">
        <f>100*AT174/$AI174</f>
        <v>4.80223174255256</v>
      </c>
      <c r="AV174" s="145">
        <f>IF(AU174&gt;$AI$8,1,0)</f>
        <v>0</v>
      </c>
      <c r="AW174" s="148">
        <f>IF($R174=AT$17,AU174,0)</f>
        <v>0</v>
      </c>
      <c r="AX174" s="145">
        <v>1602</v>
      </c>
      <c r="AY174" s="148">
        <f>100*AX174/$AI174</f>
        <v>3.99023612633257</v>
      </c>
      <c r="AZ174" s="145">
        <f>IF(AY174&gt;$AI$8,1,0)</f>
        <v>0</v>
      </c>
      <c r="BA174" s="148">
        <f>IF($R174=AX$17,AY174,0)</f>
        <v>0</v>
      </c>
      <c r="BB174" s="145">
        <v>7632</v>
      </c>
      <c r="BC174" s="148">
        <f>100*BB174/$AI174</f>
        <v>19.0096642423035</v>
      </c>
      <c r="BD174" s="145">
        <f>IF(BC174&gt;$AI$8,1,0)</f>
        <v>0</v>
      </c>
      <c r="BE174" s="148">
        <f>IF($R174=BB$17,BC174,0)</f>
        <v>19.0096642423035</v>
      </c>
      <c r="BF174" s="145">
        <v>0</v>
      </c>
      <c r="BG174" s="148">
        <f>100*BF174/$AI174</f>
        <v>0</v>
      </c>
      <c r="BH174" s="145">
        <f>IF(BG174&gt;$AI$8,1,0)</f>
        <v>0</v>
      </c>
      <c r="BI174" s="148">
        <f>IF($R174=BF$17,BG174,0)</f>
        <v>0</v>
      </c>
      <c r="BJ174" s="145">
        <v>0</v>
      </c>
      <c r="BK174" s="148">
        <f>100*BJ174/$AI174</f>
        <v>0</v>
      </c>
      <c r="BL174" s="145">
        <f>IF(BK174&gt;$AI$8,1,0)</f>
        <v>0</v>
      </c>
      <c r="BM174" s="148">
        <f>IF($R174=BJ$17,BK174,0)</f>
        <v>0</v>
      </c>
      <c r="BN174" s="145">
        <v>0</v>
      </c>
      <c r="BO174" s="148">
        <f>100*BN174/$AI174</f>
        <v>0</v>
      </c>
      <c r="BP174" s="145">
        <f>IF(BO174&gt;$AI$8,1,0)</f>
        <v>0</v>
      </c>
      <c r="BQ174" s="148">
        <f>IF($R174=BN$17,BO174,0)</f>
        <v>0</v>
      </c>
      <c r="BR174" s="145">
        <v>0</v>
      </c>
      <c r="BS174" s="148">
        <f>100*BR174/$AI174</f>
        <v>0</v>
      </c>
      <c r="BT174" s="145">
        <f>IF(BS174&gt;$AI$8,1,0)</f>
        <v>0</v>
      </c>
      <c r="BU174" s="148">
        <f>IF($R174=BR$17,BS174,0)</f>
        <v>0</v>
      </c>
      <c r="BV174" s="145">
        <v>0</v>
      </c>
      <c r="BW174" s="148">
        <f>100*BV174/$AI174</f>
        <v>0</v>
      </c>
      <c r="BX174" s="145">
        <f>IF(BW174&gt;$AI$8,1,0)</f>
        <v>0</v>
      </c>
      <c r="BY174" s="148">
        <f>IF($R174=BV$17,BW174,0)</f>
        <v>0</v>
      </c>
      <c r="BZ174" s="145">
        <v>0</v>
      </c>
      <c r="CA174" s="148">
        <f>100*BZ174/$AI174</f>
        <v>0</v>
      </c>
      <c r="CB174" s="145">
        <f>IF(CA174&gt;$AI$8,1,0)</f>
        <v>0</v>
      </c>
      <c r="CC174" s="148">
        <f>IF($R174=BZ$17,CA174,0)</f>
        <v>0</v>
      </c>
      <c r="CD174" s="145">
        <v>0</v>
      </c>
      <c r="CE174" s="148">
        <f>100*CD174/$AI174</f>
        <v>0</v>
      </c>
      <c r="CF174" s="145">
        <f>IF(CE174&gt;$AI$8,1,0)</f>
        <v>0</v>
      </c>
      <c r="CG174" s="148">
        <f>IF($R174=CD$17,CE174,0)</f>
        <v>0</v>
      </c>
      <c r="CH174" s="145">
        <v>0</v>
      </c>
      <c r="CI174" s="148">
        <f>100*CH174/$AI174</f>
        <v>0</v>
      </c>
      <c r="CJ174" s="145">
        <f>IF(CI174&gt;$AI$8,1,0)</f>
        <v>0</v>
      </c>
      <c r="CK174" s="148">
        <f>IF($R174=CH$17,CI174,0)</f>
        <v>0</v>
      </c>
      <c r="CL174" s="145">
        <v>0</v>
      </c>
      <c r="CM174" s="145">
        <v>0</v>
      </c>
      <c r="CN174" s="149"/>
    </row>
    <row r="175" ht="15.75" customHeight="1">
      <c r="A175" t="s" s="179">
        <v>2647</v>
      </c>
      <c r="B175" t="s" s="180">
        <v>160</v>
      </c>
      <c r="C175" t="s" s="180">
        <v>2648</v>
      </c>
      <c r="D175" t="s" s="181">
        <v>162</v>
      </c>
      <c r="E175" t="s" s="182">
        <v>79</v>
      </c>
      <c r="F175" t="s" s="130">
        <v>80</v>
      </c>
      <c r="G175" t="s" s="130">
        <v>2147</v>
      </c>
      <c r="H175" t="s" s="130">
        <v>2148</v>
      </c>
      <c r="I175" t="s" s="130">
        <v>64</v>
      </c>
      <c r="J175" t="s" s="130">
        <v>50</v>
      </c>
      <c r="K175" t="s" s="183">
        <f>O175</f>
        <v>28</v>
      </c>
      <c r="L175" s="189">
        <f>P175</f>
        <v>57.3529411764706</v>
      </c>
      <c r="M175" t="s" s="130">
        <f>IF(O175="Lab","over","under")</f>
        <v>2429</v>
      </c>
      <c r="N175" s="173">
        <v>1</v>
      </c>
      <c r="O175" t="s" s="184">
        <v>28</v>
      </c>
      <c r="P175" s="131">
        <f>AQ175</f>
        <v>57.3529411764706</v>
      </c>
      <c r="Q175" s="173">
        <f>T175+U175+V175</f>
        <v>0</v>
      </c>
      <c r="R175" t="s" s="185">
        <v>31</v>
      </c>
      <c r="S175" s="131">
        <f>BE175</f>
        <v>17.0929241261722</v>
      </c>
      <c r="T175" s="169"/>
      <c r="U175" s="169"/>
      <c r="V175" s="169"/>
      <c r="W175" s="169"/>
      <c r="X175" t="s" s="130">
        <f>IF($A175=Y175,"ok","bad")</f>
        <v>2430</v>
      </c>
      <c r="Y175" t="s" s="130">
        <v>2647</v>
      </c>
      <c r="Z175" t="s" s="130">
        <v>2648</v>
      </c>
      <c r="AA175" t="s" s="186">
        <v>29</v>
      </c>
      <c r="AB175" s="125">
        <f>100*AC175</f>
        <v>12.1190324</v>
      </c>
      <c r="AC175" s="191">
        <v>0.121190324</v>
      </c>
      <c r="AD175" t="s" s="187">
        <v>27</v>
      </c>
      <c r="AE175" s="125">
        <v>7.4834825</v>
      </c>
      <c r="AF175" s="191">
        <v>0.07483482499999999</v>
      </c>
      <c r="AG175" s="169"/>
      <c r="AH175" s="173">
        <v>77527</v>
      </c>
      <c r="AI175" s="173">
        <v>37536</v>
      </c>
      <c r="AJ175" s="173">
        <v>261</v>
      </c>
      <c r="AK175" s="173">
        <v>15112</v>
      </c>
      <c r="AL175" s="173">
        <v>2809</v>
      </c>
      <c r="AM175" s="175">
        <f>100*AL175/$AI175</f>
        <v>7.48348252344416</v>
      </c>
      <c r="AN175" s="173">
        <f>IF(AM175&gt;$AI$8,1,0)</f>
        <v>0</v>
      </c>
      <c r="AO175" s="175">
        <f>IF($R175=AL$17,AM175,0)</f>
        <v>0</v>
      </c>
      <c r="AP175" s="173">
        <v>21528</v>
      </c>
      <c r="AQ175" s="175">
        <f>100*AP175/$AI175</f>
        <v>57.3529411764706</v>
      </c>
      <c r="AR175" s="173">
        <f>IF(AQ175&gt;$AI$8,1,0)</f>
        <v>1</v>
      </c>
      <c r="AS175" s="175">
        <f>IF($R175=AP$17,AQ175,0)</f>
        <v>0</v>
      </c>
      <c r="AT175" s="173">
        <v>4549</v>
      </c>
      <c r="AU175" s="175">
        <f>100*AT175/$AI175</f>
        <v>12.1190323955669</v>
      </c>
      <c r="AV175" s="173">
        <f>IF(AU175&gt;$AI$8,1,0)</f>
        <v>0</v>
      </c>
      <c r="AW175" s="175">
        <f>IF($R175=AT$17,AU175,0)</f>
        <v>0</v>
      </c>
      <c r="AX175" s="173">
        <v>2033</v>
      </c>
      <c r="AY175" s="175">
        <f>100*AX175/$AI175</f>
        <v>5.41613384484228</v>
      </c>
      <c r="AZ175" s="173">
        <f>IF(AY175&gt;$AI$8,1,0)</f>
        <v>0</v>
      </c>
      <c r="BA175" s="175">
        <f>IF($R175=AX$17,AY175,0)</f>
        <v>0</v>
      </c>
      <c r="BB175" s="173">
        <v>6416</v>
      </c>
      <c r="BC175" s="175">
        <f>100*BB175/$AI175</f>
        <v>17.0929241261722</v>
      </c>
      <c r="BD175" s="173">
        <f>IF(BC175&gt;$AI$8,1,0)</f>
        <v>0</v>
      </c>
      <c r="BE175" s="175">
        <f>IF($R175=BB$17,BC175,0)</f>
        <v>17.0929241261722</v>
      </c>
      <c r="BF175" s="173">
        <v>0</v>
      </c>
      <c r="BG175" s="175">
        <f>100*BF175/$AI175</f>
        <v>0</v>
      </c>
      <c r="BH175" s="173">
        <f>IF(BG175&gt;$AI$8,1,0)</f>
        <v>0</v>
      </c>
      <c r="BI175" s="175">
        <f>IF($R175=BF$17,BG175,0)</f>
        <v>0</v>
      </c>
      <c r="BJ175" s="173">
        <v>0</v>
      </c>
      <c r="BK175" s="175">
        <f>100*BJ175/$AI175</f>
        <v>0</v>
      </c>
      <c r="BL175" s="173">
        <f>IF(BK175&gt;$AI$8,1,0)</f>
        <v>0</v>
      </c>
      <c r="BM175" s="175">
        <f>IF($R175=BJ$17,BK175,0)</f>
        <v>0</v>
      </c>
      <c r="BN175" s="173">
        <v>0</v>
      </c>
      <c r="BO175" s="175">
        <f>100*BN175/$AI175</f>
        <v>0</v>
      </c>
      <c r="BP175" s="173">
        <f>IF(BO175&gt;$AI$8,1,0)</f>
        <v>0</v>
      </c>
      <c r="BQ175" s="175">
        <f>IF($R175=BN$17,BO175,0)</f>
        <v>0</v>
      </c>
      <c r="BR175" s="173">
        <v>0</v>
      </c>
      <c r="BS175" s="175">
        <f>100*BR175/$AI175</f>
        <v>0</v>
      </c>
      <c r="BT175" s="173">
        <f>IF(BS175&gt;$AI$8,1,0)</f>
        <v>0</v>
      </c>
      <c r="BU175" s="175">
        <f>IF($R175=BR$17,BS175,0)</f>
        <v>0</v>
      </c>
      <c r="BV175" s="173">
        <v>0</v>
      </c>
      <c r="BW175" s="175">
        <f>100*BV175/$AI175</f>
        <v>0</v>
      </c>
      <c r="BX175" s="173">
        <f>IF(BW175&gt;$AI$8,1,0)</f>
        <v>0</v>
      </c>
      <c r="BY175" s="175">
        <f>IF($R175=BV$17,BW175,0)</f>
        <v>0</v>
      </c>
      <c r="BZ175" s="173">
        <v>0</v>
      </c>
      <c r="CA175" s="175">
        <f>100*BZ175/$AI175</f>
        <v>0</v>
      </c>
      <c r="CB175" s="173">
        <f>IF(CA175&gt;$AI$8,1,0)</f>
        <v>0</v>
      </c>
      <c r="CC175" s="175">
        <f>IF($R175=BZ$17,CA175,0)</f>
        <v>0</v>
      </c>
      <c r="CD175" s="173">
        <v>0</v>
      </c>
      <c r="CE175" s="175">
        <f>100*CD175/$AI175</f>
        <v>0</v>
      </c>
      <c r="CF175" s="173">
        <f>IF(CE175&gt;$AI$8,1,0)</f>
        <v>0</v>
      </c>
      <c r="CG175" s="175">
        <f>IF($R175=CD$17,CE175,0)</f>
        <v>0</v>
      </c>
      <c r="CH175" s="173">
        <v>0</v>
      </c>
      <c r="CI175" s="175">
        <f>100*CH175/$AI175</f>
        <v>0</v>
      </c>
      <c r="CJ175" s="173">
        <f>IF(CI175&gt;$AI$8,1,0)</f>
        <v>0</v>
      </c>
      <c r="CK175" s="175">
        <f>IF($R175=CH$17,CI175,0)</f>
        <v>0</v>
      </c>
      <c r="CL175" s="173">
        <v>0</v>
      </c>
      <c r="CM175" s="173">
        <v>0</v>
      </c>
      <c r="CN175" s="176"/>
    </row>
    <row r="176" ht="15.75" customHeight="1">
      <c r="A176" t="s" s="179">
        <v>2467</v>
      </c>
      <c r="B176" t="s" s="180">
        <v>166</v>
      </c>
      <c r="C176" t="s" s="180">
        <v>2330</v>
      </c>
      <c r="D176" t="s" s="181">
        <v>169</v>
      </c>
      <c r="E176" t="s" s="188">
        <v>79</v>
      </c>
      <c r="F176" t="s" s="146">
        <v>80</v>
      </c>
      <c r="G176" t="s" s="146">
        <v>2331</v>
      </c>
      <c r="H176" t="s" s="146">
        <v>2332</v>
      </c>
      <c r="I176" t="s" s="146">
        <v>64</v>
      </c>
      <c r="J176" t="s" s="146">
        <v>50</v>
      </c>
      <c r="K176" t="s" s="183">
        <f>O176</f>
        <v>28</v>
      </c>
      <c r="L176" s="189">
        <f>P176</f>
        <v>56.6373519839346</v>
      </c>
      <c r="M176" t="s" s="146">
        <f>IF(O176="Lab","over","under")</f>
        <v>2429</v>
      </c>
      <c r="N176" s="145">
        <v>1</v>
      </c>
      <c r="O176" t="s" s="184">
        <v>28</v>
      </c>
      <c r="P176" s="147">
        <f>AQ176</f>
        <v>56.6373519839346</v>
      </c>
      <c r="Q176" s="145">
        <f>T176+U176+V176</f>
        <v>0</v>
      </c>
      <c r="R176" t="s" s="185">
        <v>27</v>
      </c>
      <c r="S176" s="147">
        <f>AO176</f>
        <v>12.4252706414607</v>
      </c>
      <c r="T176" s="138"/>
      <c r="U176" s="138"/>
      <c r="V176" s="138"/>
      <c r="W176" s="138"/>
      <c r="X176" t="s" s="146">
        <f>IF($A176=Y176,"ok","bad")</f>
        <v>2430</v>
      </c>
      <c r="Y176" t="s" s="146">
        <v>2467</v>
      </c>
      <c r="Z176" t="s" s="146">
        <v>2330</v>
      </c>
      <c r="AA176" t="s" s="186">
        <v>31</v>
      </c>
      <c r="AB176" s="141">
        <f>100*AC176</f>
        <v>11.9682386</v>
      </c>
      <c r="AC176" s="190">
        <v>0.119682386</v>
      </c>
      <c r="AD176" t="s" s="187">
        <v>2365</v>
      </c>
      <c r="AE176" s="141">
        <v>10.897214</v>
      </c>
      <c r="AF176" s="190">
        <v>0.10897214</v>
      </c>
      <c r="AG176" s="138"/>
      <c r="AH176" s="145">
        <v>79557</v>
      </c>
      <c r="AI176" s="145">
        <v>43323</v>
      </c>
      <c r="AJ176" s="145">
        <v>228</v>
      </c>
      <c r="AK176" s="145">
        <v>19154</v>
      </c>
      <c r="AL176" s="145">
        <v>5383</v>
      </c>
      <c r="AM176" s="148">
        <f>100*AL176/$AI176</f>
        <v>12.4252706414607</v>
      </c>
      <c r="AN176" s="145">
        <f>IF(AM176&gt;$AI$8,1,0)</f>
        <v>0</v>
      </c>
      <c r="AO176" s="148">
        <f>IF($R176=AL$17,AM176,0)</f>
        <v>12.4252706414607</v>
      </c>
      <c r="AP176" s="145">
        <v>24537</v>
      </c>
      <c r="AQ176" s="148">
        <f>100*AP176/$AI176</f>
        <v>56.6373519839346</v>
      </c>
      <c r="AR176" s="145">
        <f>IF(AQ176&gt;$AI$8,1,0)</f>
        <v>1</v>
      </c>
      <c r="AS176" s="148">
        <f>IF($R176=AP$17,AQ176,0)</f>
        <v>0</v>
      </c>
      <c r="AT176" s="145">
        <v>3051</v>
      </c>
      <c r="AU176" s="148">
        <f>100*AT176/$AI176</f>
        <v>7.04244858389308</v>
      </c>
      <c r="AV176" s="145">
        <f>IF(AU176&gt;$AI$8,1,0)</f>
        <v>0</v>
      </c>
      <c r="AW176" s="148">
        <f>IF($R176=AT$17,AU176,0)</f>
        <v>0</v>
      </c>
      <c r="AX176" s="145">
        <v>4721</v>
      </c>
      <c r="AY176" s="148">
        <f>100*AX176/$AI176</f>
        <v>10.8972139510191</v>
      </c>
      <c r="AZ176" s="145">
        <f>IF(AY176&gt;$AI$8,1,0)</f>
        <v>0</v>
      </c>
      <c r="BA176" s="148">
        <f>IF($R176=AX$17,AY176,0)</f>
        <v>0</v>
      </c>
      <c r="BB176" s="145">
        <v>5185</v>
      </c>
      <c r="BC176" s="148">
        <f>100*BB176/$AI176</f>
        <v>11.9682385799691</v>
      </c>
      <c r="BD176" s="145">
        <f>IF(BC176&gt;$AI$8,1,0)</f>
        <v>0</v>
      </c>
      <c r="BE176" s="148">
        <f>IF($R176=BB$17,BC176,0)</f>
        <v>0</v>
      </c>
      <c r="BF176" s="145">
        <v>0</v>
      </c>
      <c r="BG176" s="148">
        <f>100*BF176/$AI176</f>
        <v>0</v>
      </c>
      <c r="BH176" s="145">
        <f>IF(BG176&gt;$AI$8,1,0)</f>
        <v>0</v>
      </c>
      <c r="BI176" s="148">
        <f>IF($R176=BF$17,BG176,0)</f>
        <v>0</v>
      </c>
      <c r="BJ176" s="145">
        <v>0</v>
      </c>
      <c r="BK176" s="148">
        <f>100*BJ176/$AI176</f>
        <v>0</v>
      </c>
      <c r="BL176" s="145">
        <f>IF(BK176&gt;$AI$8,1,0)</f>
        <v>0</v>
      </c>
      <c r="BM176" s="148">
        <f>IF($R176=BJ$17,BK176,0)</f>
        <v>0</v>
      </c>
      <c r="BN176" s="145">
        <v>0</v>
      </c>
      <c r="BO176" s="148">
        <f>100*BN176/$AI176</f>
        <v>0</v>
      </c>
      <c r="BP176" s="145">
        <f>IF(BO176&gt;$AI$8,1,0)</f>
        <v>0</v>
      </c>
      <c r="BQ176" s="148">
        <f>IF($R176=BN$17,BO176,0)</f>
        <v>0</v>
      </c>
      <c r="BR176" s="145">
        <v>0</v>
      </c>
      <c r="BS176" s="148">
        <f>100*BR176/$AI176</f>
        <v>0</v>
      </c>
      <c r="BT176" s="145">
        <f>IF(BS176&gt;$AI$8,1,0)</f>
        <v>0</v>
      </c>
      <c r="BU176" s="148">
        <f>IF($R176=BR$17,BS176,0)</f>
        <v>0</v>
      </c>
      <c r="BV176" s="145">
        <v>0</v>
      </c>
      <c r="BW176" s="148">
        <f>100*BV176/$AI176</f>
        <v>0</v>
      </c>
      <c r="BX176" s="145">
        <f>IF(BW176&gt;$AI$8,1,0)</f>
        <v>0</v>
      </c>
      <c r="BY176" s="148">
        <f>IF($R176=BV$17,BW176,0)</f>
        <v>0</v>
      </c>
      <c r="BZ176" s="145">
        <v>0</v>
      </c>
      <c r="CA176" s="148">
        <f>100*BZ176/$AI176</f>
        <v>0</v>
      </c>
      <c r="CB176" s="145">
        <f>IF(CA176&gt;$AI$8,1,0)</f>
        <v>0</v>
      </c>
      <c r="CC176" s="148">
        <f>IF($R176=BZ$17,CA176,0)</f>
        <v>0</v>
      </c>
      <c r="CD176" s="145">
        <v>0</v>
      </c>
      <c r="CE176" s="148">
        <f>100*CD176/$AI176</f>
        <v>0</v>
      </c>
      <c r="CF176" s="145">
        <f>IF(CE176&gt;$AI$8,1,0)</f>
        <v>0</v>
      </c>
      <c r="CG176" s="148">
        <f>IF($R176=CD$17,CE176,0)</f>
        <v>0</v>
      </c>
      <c r="CH176" s="145">
        <v>0</v>
      </c>
      <c r="CI176" s="148">
        <f>100*CH176/$AI176</f>
        <v>0</v>
      </c>
      <c r="CJ176" s="145">
        <f>IF(CI176&gt;$AI$8,1,0)</f>
        <v>0</v>
      </c>
      <c r="CK176" s="148">
        <f>IF($R176=CH$17,CI176,0)</f>
        <v>0</v>
      </c>
      <c r="CL176" s="145">
        <v>291</v>
      </c>
      <c r="CM176" s="145">
        <v>0</v>
      </c>
      <c r="CN176" s="149"/>
    </row>
    <row r="177" ht="15.75" customHeight="1">
      <c r="A177" t="s" s="179">
        <v>2486</v>
      </c>
      <c r="B177" t="s" s="180">
        <v>160</v>
      </c>
      <c r="C177" t="s" s="180">
        <v>2487</v>
      </c>
      <c r="D177" t="s" s="181">
        <v>162</v>
      </c>
      <c r="E177" t="s" s="182">
        <v>79</v>
      </c>
      <c r="F177" t="s" s="130">
        <v>80</v>
      </c>
      <c r="G177" t="s" s="130">
        <v>1492</v>
      </c>
      <c r="H177" t="s" s="130">
        <v>2034</v>
      </c>
      <c r="I177" t="s" s="130">
        <v>64</v>
      </c>
      <c r="J177" t="s" s="130">
        <v>50</v>
      </c>
      <c r="K177" t="s" s="183">
        <f>O177</f>
        <v>28</v>
      </c>
      <c r="L177" s="189">
        <f>P177</f>
        <v>56.5405582461805</v>
      </c>
      <c r="M177" t="s" s="130">
        <f>IF(O177="Lab","over","under")</f>
        <v>2429</v>
      </c>
      <c r="N177" s="173">
        <v>1</v>
      </c>
      <c r="O177" t="s" s="184">
        <v>28</v>
      </c>
      <c r="P177" s="131">
        <f>AQ177</f>
        <v>56.5405582461805</v>
      </c>
      <c r="Q177" s="173">
        <f>T177+U177+V177</f>
        <v>0</v>
      </c>
      <c r="R177" t="s" s="185">
        <v>29</v>
      </c>
      <c r="S177" s="131">
        <f>AW177</f>
        <v>14.4147305865562</v>
      </c>
      <c r="T177" s="169"/>
      <c r="U177" s="169"/>
      <c r="V177" s="169"/>
      <c r="W177" s="169"/>
      <c r="X177" t="s" s="130">
        <f>IF($A177=Y177,"ok","bad")</f>
        <v>2430</v>
      </c>
      <c r="Y177" t="s" s="130">
        <v>2486</v>
      </c>
      <c r="Z177" t="s" s="130">
        <v>2487</v>
      </c>
      <c r="AA177" t="s" s="186">
        <v>31</v>
      </c>
      <c r="AB177" s="125">
        <f>100*AC177</f>
        <v>13.4952388</v>
      </c>
      <c r="AC177" s="191">
        <v>0.134952388</v>
      </c>
      <c r="AD177" t="s" s="187">
        <v>27</v>
      </c>
      <c r="AE177" s="125">
        <v>10.200978</v>
      </c>
      <c r="AF177" s="191">
        <v>0.10200978</v>
      </c>
      <c r="AG177" s="169"/>
      <c r="AH177" s="173">
        <v>83114</v>
      </c>
      <c r="AI177" s="173">
        <v>42741</v>
      </c>
      <c r="AJ177" s="173">
        <v>209</v>
      </c>
      <c r="AK177" s="173">
        <v>18005</v>
      </c>
      <c r="AL177" s="173">
        <v>4360</v>
      </c>
      <c r="AM177" s="175">
        <f>100*AL177/$AI177</f>
        <v>10.2009779836691</v>
      </c>
      <c r="AN177" s="173">
        <f>IF(AM177&gt;$AI$8,1,0)</f>
        <v>0</v>
      </c>
      <c r="AO177" s="175">
        <f>IF($R177=AL$17,AM177,0)</f>
        <v>0</v>
      </c>
      <c r="AP177" s="173">
        <v>24166</v>
      </c>
      <c r="AQ177" s="175">
        <f>100*AP177/$AI177</f>
        <v>56.5405582461805</v>
      </c>
      <c r="AR177" s="173">
        <f>IF(AQ177&gt;$AI$8,1,0)</f>
        <v>1</v>
      </c>
      <c r="AS177" s="175">
        <f>IF($R177=AP$17,AQ177,0)</f>
        <v>0</v>
      </c>
      <c r="AT177" s="173">
        <v>6161</v>
      </c>
      <c r="AU177" s="175">
        <f>100*AT177/$AI177</f>
        <v>14.4147305865562</v>
      </c>
      <c r="AV177" s="173">
        <f>IF(AU177&gt;$AI$8,1,0)</f>
        <v>0</v>
      </c>
      <c r="AW177" s="175">
        <f>IF($R177=AT$17,AU177,0)</f>
        <v>14.4147305865562</v>
      </c>
      <c r="AX177" s="173">
        <v>1758</v>
      </c>
      <c r="AY177" s="175">
        <f>100*AX177/$AI177</f>
        <v>4.11314662736015</v>
      </c>
      <c r="AZ177" s="173">
        <f>IF(AY177&gt;$AI$8,1,0)</f>
        <v>0</v>
      </c>
      <c r="BA177" s="175">
        <f>IF($R177=AX$17,AY177,0)</f>
        <v>0</v>
      </c>
      <c r="BB177" s="173">
        <v>5768</v>
      </c>
      <c r="BC177" s="175">
        <f>100*BB177/$AI177</f>
        <v>13.4952387637163</v>
      </c>
      <c r="BD177" s="173">
        <f>IF(BC177&gt;$AI$8,1,0)</f>
        <v>0</v>
      </c>
      <c r="BE177" s="175">
        <f>IF($R177=BB$17,BC177,0)</f>
        <v>0</v>
      </c>
      <c r="BF177" s="173">
        <v>0</v>
      </c>
      <c r="BG177" s="175">
        <f>100*BF177/$AI177</f>
        <v>0</v>
      </c>
      <c r="BH177" s="173">
        <f>IF(BG177&gt;$AI$8,1,0)</f>
        <v>0</v>
      </c>
      <c r="BI177" s="175">
        <f>IF($R177=BF$17,BG177,0)</f>
        <v>0</v>
      </c>
      <c r="BJ177" s="173">
        <v>0</v>
      </c>
      <c r="BK177" s="175">
        <f>100*BJ177/$AI177</f>
        <v>0</v>
      </c>
      <c r="BL177" s="173">
        <f>IF(BK177&gt;$AI$8,1,0)</f>
        <v>0</v>
      </c>
      <c r="BM177" s="175">
        <f>IF($R177=BJ$17,BK177,0)</f>
        <v>0</v>
      </c>
      <c r="BN177" s="173">
        <v>0</v>
      </c>
      <c r="BO177" s="175">
        <f>100*BN177/$AI177</f>
        <v>0</v>
      </c>
      <c r="BP177" s="173">
        <f>IF(BO177&gt;$AI$8,1,0)</f>
        <v>0</v>
      </c>
      <c r="BQ177" s="175">
        <f>IF($R177=BN$17,BO177,0)</f>
        <v>0</v>
      </c>
      <c r="BR177" s="173">
        <v>0</v>
      </c>
      <c r="BS177" s="175">
        <f>100*BR177/$AI177</f>
        <v>0</v>
      </c>
      <c r="BT177" s="173">
        <f>IF(BS177&gt;$AI$8,1,0)</f>
        <v>0</v>
      </c>
      <c r="BU177" s="175">
        <f>IF($R177=BR$17,BS177,0)</f>
        <v>0</v>
      </c>
      <c r="BV177" s="173">
        <v>0</v>
      </c>
      <c r="BW177" s="175">
        <f>100*BV177/$AI177</f>
        <v>0</v>
      </c>
      <c r="BX177" s="173">
        <f>IF(BW177&gt;$AI$8,1,0)</f>
        <v>0</v>
      </c>
      <c r="BY177" s="175">
        <f>IF($R177=BV$17,BW177,0)</f>
        <v>0</v>
      </c>
      <c r="BZ177" s="173">
        <v>0</v>
      </c>
      <c r="CA177" s="175">
        <f>100*BZ177/$AI177</f>
        <v>0</v>
      </c>
      <c r="CB177" s="173">
        <f>IF(CA177&gt;$AI$8,1,0)</f>
        <v>0</v>
      </c>
      <c r="CC177" s="175">
        <f>IF($R177=BZ$17,CA177,0)</f>
        <v>0</v>
      </c>
      <c r="CD177" s="173">
        <v>0</v>
      </c>
      <c r="CE177" s="175">
        <f>100*CD177/$AI177</f>
        <v>0</v>
      </c>
      <c r="CF177" s="173">
        <f>IF(CE177&gt;$AI$8,1,0)</f>
        <v>0</v>
      </c>
      <c r="CG177" s="175">
        <f>IF($R177=CD$17,CE177,0)</f>
        <v>0</v>
      </c>
      <c r="CH177" s="173">
        <v>0</v>
      </c>
      <c r="CI177" s="175">
        <f>100*CH177/$AI177</f>
        <v>0</v>
      </c>
      <c r="CJ177" s="173">
        <f>IF(CI177&gt;$AI$8,1,0)</f>
        <v>0</v>
      </c>
      <c r="CK177" s="175">
        <f>IF($R177=CH$17,CI177,0)</f>
        <v>0</v>
      </c>
      <c r="CL177" s="173">
        <v>1185</v>
      </c>
      <c r="CM177" s="173">
        <v>0</v>
      </c>
      <c r="CN177" s="176"/>
    </row>
    <row r="178" ht="15.75" customHeight="1">
      <c r="A178" t="s" s="179">
        <v>2688</v>
      </c>
      <c r="B178" t="s" s="180">
        <v>90</v>
      </c>
      <c r="C178" t="s" s="180">
        <v>1834</v>
      </c>
      <c r="D178" t="s" s="181">
        <v>93</v>
      </c>
      <c r="E178" t="s" s="188">
        <v>79</v>
      </c>
      <c r="F178" t="s" s="146">
        <v>46</v>
      </c>
      <c r="G178" t="s" s="146">
        <v>1581</v>
      </c>
      <c r="H178" t="s" s="146">
        <v>1835</v>
      </c>
      <c r="I178" t="s" s="146">
        <v>49</v>
      </c>
      <c r="J178" t="s" s="146">
        <v>50</v>
      </c>
      <c r="K178" t="s" s="183">
        <f>O178</f>
        <v>28</v>
      </c>
      <c r="L178" s="189">
        <f>P178</f>
        <v>56.4226854095977</v>
      </c>
      <c r="M178" t="s" s="146">
        <f>IF(O178="Lab","over","under")</f>
        <v>2429</v>
      </c>
      <c r="N178" s="145">
        <v>1</v>
      </c>
      <c r="O178" t="s" s="184">
        <v>28</v>
      </c>
      <c r="P178" s="147">
        <f>AQ178</f>
        <v>56.4226854095977</v>
      </c>
      <c r="Q178" s="145">
        <f>T178+U178+V178</f>
        <v>0</v>
      </c>
      <c r="R178" t="s" s="185">
        <v>27</v>
      </c>
      <c r="S178" s="147">
        <f>AO178</f>
        <v>17.8928955299374</v>
      </c>
      <c r="T178" s="138"/>
      <c r="U178" s="138"/>
      <c r="V178" s="138"/>
      <c r="W178" s="138"/>
      <c r="X178" t="s" s="146">
        <f>IF($A178=Y178,"ok","bad")</f>
        <v>2430</v>
      </c>
      <c r="Y178" t="s" s="146">
        <v>2688</v>
      </c>
      <c r="Z178" t="s" s="146">
        <v>1834</v>
      </c>
      <c r="AA178" t="s" s="186">
        <v>2365</v>
      </c>
      <c r="AB178" s="141">
        <f>100*AC178</f>
        <v>12.1541023</v>
      </c>
      <c r="AC178" s="190">
        <v>0.121541023</v>
      </c>
      <c r="AD178" t="s" s="187">
        <v>31</v>
      </c>
      <c r="AE178" s="141">
        <v>6.9421906</v>
      </c>
      <c r="AF178" s="190">
        <v>0.06942190600000001</v>
      </c>
      <c r="AG178" s="138"/>
      <c r="AH178" s="145">
        <v>74284</v>
      </c>
      <c r="AI178" s="145">
        <v>47449</v>
      </c>
      <c r="AJ178" s="145">
        <v>225</v>
      </c>
      <c r="AK178" s="145">
        <v>18282</v>
      </c>
      <c r="AL178" s="145">
        <v>8490</v>
      </c>
      <c r="AM178" s="148">
        <f>100*AL178/$AI178</f>
        <v>17.8928955299374</v>
      </c>
      <c r="AN178" s="145">
        <f>IF(AM178&gt;$AI$8,1,0)</f>
        <v>0</v>
      </c>
      <c r="AO178" s="148">
        <f>IF($R178=AL$17,AM178,0)</f>
        <v>17.8928955299374</v>
      </c>
      <c r="AP178" s="145">
        <v>26772</v>
      </c>
      <c r="AQ178" s="148">
        <f>100*AP178/$AI178</f>
        <v>56.4226854095977</v>
      </c>
      <c r="AR178" s="145">
        <f>IF(AQ178&gt;$AI$8,1,0)</f>
        <v>1</v>
      </c>
      <c r="AS178" s="148">
        <f>IF($R178=AP$17,AQ178,0)</f>
        <v>0</v>
      </c>
      <c r="AT178" s="145">
        <v>2630</v>
      </c>
      <c r="AU178" s="148">
        <f>100*AT178/$AI178</f>
        <v>5.54279331492761</v>
      </c>
      <c r="AV178" s="145">
        <f>IF(AU178&gt;$AI$8,1,0)</f>
        <v>0</v>
      </c>
      <c r="AW178" s="148">
        <f>IF($R178=AT$17,AU178,0)</f>
        <v>0</v>
      </c>
      <c r="AX178" s="145">
        <v>5767</v>
      </c>
      <c r="AY178" s="148">
        <f>100*AX178/$AI178</f>
        <v>12.1541022993108</v>
      </c>
      <c r="AZ178" s="145">
        <f>IF(AY178&gt;$AI$8,1,0)</f>
        <v>0</v>
      </c>
      <c r="BA178" s="148">
        <f>IF($R178=AX$17,AY178,0)</f>
        <v>0</v>
      </c>
      <c r="BB178" s="145">
        <v>3294</v>
      </c>
      <c r="BC178" s="148">
        <f>100*BB178/$AI178</f>
        <v>6.94219056249868</v>
      </c>
      <c r="BD178" s="145">
        <f>IF(BC178&gt;$AI$8,1,0)</f>
        <v>0</v>
      </c>
      <c r="BE178" s="148">
        <f>IF($R178=BB$17,BC178,0)</f>
        <v>0</v>
      </c>
      <c r="BF178" s="145">
        <v>0</v>
      </c>
      <c r="BG178" s="148">
        <f>100*BF178/$AI178</f>
        <v>0</v>
      </c>
      <c r="BH178" s="145">
        <f>IF(BG178&gt;$AI$8,1,0)</f>
        <v>0</v>
      </c>
      <c r="BI178" s="148">
        <f>IF($R178=BF$17,BG178,0)</f>
        <v>0</v>
      </c>
      <c r="BJ178" s="145">
        <v>0</v>
      </c>
      <c r="BK178" s="148">
        <f>100*BJ178/$AI178</f>
        <v>0</v>
      </c>
      <c r="BL178" s="145">
        <f>IF(BK178&gt;$AI$8,1,0)</f>
        <v>0</v>
      </c>
      <c r="BM178" s="148">
        <f>IF($R178=BJ$17,BK178,0)</f>
        <v>0</v>
      </c>
      <c r="BN178" s="145">
        <v>0</v>
      </c>
      <c r="BO178" s="148">
        <f>100*BN178/$AI178</f>
        <v>0</v>
      </c>
      <c r="BP178" s="145">
        <f>IF(BO178&gt;$AI$8,1,0)</f>
        <v>0</v>
      </c>
      <c r="BQ178" s="148">
        <f>IF($R178=BN$17,BO178,0)</f>
        <v>0</v>
      </c>
      <c r="BR178" s="145">
        <v>0</v>
      </c>
      <c r="BS178" s="148">
        <f>100*BR178/$AI178</f>
        <v>0</v>
      </c>
      <c r="BT178" s="145">
        <f>IF(BS178&gt;$AI$8,1,0)</f>
        <v>0</v>
      </c>
      <c r="BU178" s="148">
        <f>IF($R178=BR$17,BS178,0)</f>
        <v>0</v>
      </c>
      <c r="BV178" s="145">
        <v>0</v>
      </c>
      <c r="BW178" s="148">
        <f>100*BV178/$AI178</f>
        <v>0</v>
      </c>
      <c r="BX178" s="145">
        <f>IF(BW178&gt;$AI$8,1,0)</f>
        <v>0</v>
      </c>
      <c r="BY178" s="148">
        <f>IF($R178=BV$17,BW178,0)</f>
        <v>0</v>
      </c>
      <c r="BZ178" s="145">
        <v>0</v>
      </c>
      <c r="CA178" s="148">
        <f>100*BZ178/$AI178</f>
        <v>0</v>
      </c>
      <c r="CB178" s="145">
        <f>IF(CA178&gt;$AI$8,1,0)</f>
        <v>0</v>
      </c>
      <c r="CC178" s="148">
        <f>IF($R178=BZ$17,CA178,0)</f>
        <v>0</v>
      </c>
      <c r="CD178" s="145">
        <v>0</v>
      </c>
      <c r="CE178" s="148">
        <f>100*CD178/$AI178</f>
        <v>0</v>
      </c>
      <c r="CF178" s="145">
        <f>IF(CE178&gt;$AI$8,1,0)</f>
        <v>0</v>
      </c>
      <c r="CG178" s="148">
        <f>IF($R178=CD$17,CE178,0)</f>
        <v>0</v>
      </c>
      <c r="CH178" s="145">
        <v>0</v>
      </c>
      <c r="CI178" s="148">
        <f>100*CH178/$AI178</f>
        <v>0</v>
      </c>
      <c r="CJ178" s="145">
        <f>IF(CI178&gt;$AI$8,1,0)</f>
        <v>0</v>
      </c>
      <c r="CK178" s="148">
        <f>IF($R178=CH$17,CI178,0)</f>
        <v>0</v>
      </c>
      <c r="CL178" s="145">
        <v>0</v>
      </c>
      <c r="CM178" s="145">
        <v>0</v>
      </c>
      <c r="CN178" s="149"/>
    </row>
    <row r="179" ht="15.75" customHeight="1">
      <c r="A179" t="s" s="179">
        <v>2533</v>
      </c>
      <c r="B179" t="s" s="180">
        <v>160</v>
      </c>
      <c r="C179" t="s" s="180">
        <v>1052</v>
      </c>
      <c r="D179" t="s" s="181">
        <v>162</v>
      </c>
      <c r="E179" t="s" s="182">
        <v>79</v>
      </c>
      <c r="F179" t="s" s="130">
        <v>80</v>
      </c>
      <c r="G179" t="s" s="130">
        <v>1053</v>
      </c>
      <c r="H179" t="s" s="130">
        <v>1054</v>
      </c>
      <c r="I179" t="s" s="130">
        <v>49</v>
      </c>
      <c r="J179" t="s" s="130">
        <v>50</v>
      </c>
      <c r="K179" t="s" s="183">
        <f>O179</f>
        <v>28</v>
      </c>
      <c r="L179" s="189">
        <f>P179</f>
        <v>56.1787495025633</v>
      </c>
      <c r="M179" t="s" s="130">
        <f>IF(O179="Lab","over","under")</f>
        <v>2429</v>
      </c>
      <c r="N179" s="173">
        <v>1</v>
      </c>
      <c r="O179" t="s" s="184">
        <v>28</v>
      </c>
      <c r="P179" s="131">
        <f>AQ179</f>
        <v>56.1787495025633</v>
      </c>
      <c r="Q179" s="173">
        <f>T179+U179+V179</f>
        <v>0</v>
      </c>
      <c r="R179" t="s" s="185">
        <v>31</v>
      </c>
      <c r="S179" s="131">
        <f>BE179</f>
        <v>13.1861700882511</v>
      </c>
      <c r="T179" s="169"/>
      <c r="U179" s="169"/>
      <c r="V179" s="169"/>
      <c r="W179" s="169"/>
      <c r="X179" t="s" s="130">
        <f>IF($A179=Y179,"ok","bad")</f>
        <v>2430</v>
      </c>
      <c r="Y179" t="s" s="130">
        <v>2533</v>
      </c>
      <c r="Z179" t="s" s="130">
        <v>1052</v>
      </c>
      <c r="AA179" t="s" s="186">
        <v>27</v>
      </c>
      <c r="AB179" s="125">
        <f>100*AC179</f>
        <v>11.3836934</v>
      </c>
      <c r="AC179" s="191">
        <v>0.113836934</v>
      </c>
      <c r="AD179" t="s" s="187">
        <v>29</v>
      </c>
      <c r="AE179" s="125">
        <v>9.0474964</v>
      </c>
      <c r="AF179" s="191">
        <v>0.090474964</v>
      </c>
      <c r="AG179" s="169"/>
      <c r="AH179" s="173">
        <v>73073</v>
      </c>
      <c r="AI179" s="173">
        <v>42719</v>
      </c>
      <c r="AJ179" s="173">
        <v>221</v>
      </c>
      <c r="AK179" s="173">
        <v>18366</v>
      </c>
      <c r="AL179" s="173">
        <v>4863</v>
      </c>
      <c r="AM179" s="175">
        <f>100*AL179/$AI179</f>
        <v>11.3836934385168</v>
      </c>
      <c r="AN179" s="173">
        <f>IF(AM179&gt;$AI$8,1,0)</f>
        <v>0</v>
      </c>
      <c r="AO179" s="175">
        <f>IF($R179=AL$17,AM179,0)</f>
        <v>0</v>
      </c>
      <c r="AP179" s="173">
        <v>23999</v>
      </c>
      <c r="AQ179" s="175">
        <f>100*AP179/$AI179</f>
        <v>56.1787495025633</v>
      </c>
      <c r="AR179" s="173">
        <f>IF(AQ179&gt;$AI$8,1,0)</f>
        <v>1</v>
      </c>
      <c r="AS179" s="175">
        <f>IF($R179=AP$17,AQ179,0)</f>
        <v>0</v>
      </c>
      <c r="AT179" s="173">
        <v>3865</v>
      </c>
      <c r="AU179" s="175">
        <f>100*AT179/$AI179</f>
        <v>9.04749643015988</v>
      </c>
      <c r="AV179" s="173">
        <f>IF(AU179&gt;$AI$8,1,0)</f>
        <v>0</v>
      </c>
      <c r="AW179" s="175">
        <f>IF($R179=AT$17,AU179,0)</f>
        <v>0</v>
      </c>
      <c r="AX179" s="173">
        <v>3305</v>
      </c>
      <c r="AY179" s="175">
        <f>100*AX179/$AI179</f>
        <v>7.7366043212622</v>
      </c>
      <c r="AZ179" s="173">
        <f>IF(AY179&gt;$AI$8,1,0)</f>
        <v>0</v>
      </c>
      <c r="BA179" s="175">
        <f>IF($R179=AX$17,AY179,0)</f>
        <v>0</v>
      </c>
      <c r="BB179" s="173">
        <v>5633</v>
      </c>
      <c r="BC179" s="175">
        <f>100*BB179/$AI179</f>
        <v>13.1861700882511</v>
      </c>
      <c r="BD179" s="173">
        <f>IF(BC179&gt;$AI$8,1,0)</f>
        <v>0</v>
      </c>
      <c r="BE179" s="175">
        <f>IF($R179=BB$17,BC179,0)</f>
        <v>13.1861700882511</v>
      </c>
      <c r="BF179" s="173">
        <v>0</v>
      </c>
      <c r="BG179" s="175">
        <f>100*BF179/$AI179</f>
        <v>0</v>
      </c>
      <c r="BH179" s="173">
        <f>IF(BG179&gt;$AI$8,1,0)</f>
        <v>0</v>
      </c>
      <c r="BI179" s="175">
        <f>IF($R179=BF$17,BG179,0)</f>
        <v>0</v>
      </c>
      <c r="BJ179" s="173">
        <v>0</v>
      </c>
      <c r="BK179" s="175">
        <f>100*BJ179/$AI179</f>
        <v>0</v>
      </c>
      <c r="BL179" s="173">
        <f>IF(BK179&gt;$AI$8,1,0)</f>
        <v>0</v>
      </c>
      <c r="BM179" s="175">
        <f>IF($R179=BJ$17,BK179,0)</f>
        <v>0</v>
      </c>
      <c r="BN179" s="173">
        <v>0</v>
      </c>
      <c r="BO179" s="175">
        <f>100*BN179/$AI179</f>
        <v>0</v>
      </c>
      <c r="BP179" s="173">
        <f>IF(BO179&gt;$AI$8,1,0)</f>
        <v>0</v>
      </c>
      <c r="BQ179" s="175">
        <f>IF($R179=BN$17,BO179,0)</f>
        <v>0</v>
      </c>
      <c r="BR179" s="173">
        <v>0</v>
      </c>
      <c r="BS179" s="175">
        <f>100*BR179/$AI179</f>
        <v>0</v>
      </c>
      <c r="BT179" s="173">
        <f>IF(BS179&gt;$AI$8,1,0)</f>
        <v>0</v>
      </c>
      <c r="BU179" s="175">
        <f>IF($R179=BR$17,BS179,0)</f>
        <v>0</v>
      </c>
      <c r="BV179" s="173">
        <v>0</v>
      </c>
      <c r="BW179" s="175">
        <f>100*BV179/$AI179</f>
        <v>0</v>
      </c>
      <c r="BX179" s="173">
        <f>IF(BW179&gt;$AI$8,1,0)</f>
        <v>0</v>
      </c>
      <c r="BY179" s="175">
        <f>IF($R179=BV$17,BW179,0)</f>
        <v>0</v>
      </c>
      <c r="BZ179" s="173">
        <v>0</v>
      </c>
      <c r="CA179" s="175">
        <f>100*BZ179/$AI179</f>
        <v>0</v>
      </c>
      <c r="CB179" s="173">
        <f>IF(CA179&gt;$AI$8,1,0)</f>
        <v>0</v>
      </c>
      <c r="CC179" s="175">
        <f>IF($R179=BZ$17,CA179,0)</f>
        <v>0</v>
      </c>
      <c r="CD179" s="173">
        <v>0</v>
      </c>
      <c r="CE179" s="175">
        <f>100*CD179/$AI179</f>
        <v>0</v>
      </c>
      <c r="CF179" s="173">
        <f>IF(CE179&gt;$AI$8,1,0)</f>
        <v>0</v>
      </c>
      <c r="CG179" s="175">
        <f>IF($R179=CD$17,CE179,0)</f>
        <v>0</v>
      </c>
      <c r="CH179" s="173">
        <v>0</v>
      </c>
      <c r="CI179" s="175">
        <f>100*CH179/$AI179</f>
        <v>0</v>
      </c>
      <c r="CJ179" s="173">
        <f>IF(CI179&gt;$AI$8,1,0)</f>
        <v>0</v>
      </c>
      <c r="CK179" s="175">
        <f>IF($R179=CH$17,CI179,0)</f>
        <v>0</v>
      </c>
      <c r="CL179" s="173">
        <v>585</v>
      </c>
      <c r="CM179" s="173">
        <v>0</v>
      </c>
      <c r="CN179" s="176"/>
    </row>
    <row r="180" ht="15.75" customHeight="1">
      <c r="A180" t="s" s="179">
        <v>2524</v>
      </c>
      <c r="B180" t="s" s="180">
        <v>160</v>
      </c>
      <c r="C180" t="s" s="180">
        <v>1450</v>
      </c>
      <c r="D180" t="s" s="181">
        <v>162</v>
      </c>
      <c r="E180" t="s" s="188">
        <v>79</v>
      </c>
      <c r="F180" t="s" s="146">
        <v>80</v>
      </c>
      <c r="G180" t="s" s="146">
        <v>1451</v>
      </c>
      <c r="H180" t="s" s="146">
        <v>1452</v>
      </c>
      <c r="I180" t="s" s="146">
        <v>64</v>
      </c>
      <c r="J180" t="s" s="146">
        <v>50</v>
      </c>
      <c r="K180" t="s" s="183">
        <f>O180</f>
        <v>28</v>
      </c>
      <c r="L180" s="189">
        <f>P180</f>
        <v>55.4303391890399</v>
      </c>
      <c r="M180" t="s" s="146">
        <f>IF(O180="Lab","over","under")</f>
        <v>2429</v>
      </c>
      <c r="N180" s="145">
        <v>1</v>
      </c>
      <c r="O180" t="s" s="184">
        <v>28</v>
      </c>
      <c r="P180" s="147">
        <f>AQ180</f>
        <v>55.4303391890399</v>
      </c>
      <c r="Q180" s="145">
        <f>T180+U180+V180</f>
        <v>0</v>
      </c>
      <c r="R180" t="s" s="185">
        <v>27</v>
      </c>
      <c r="S180" s="147">
        <f>AO180</f>
        <v>13.9741465031488</v>
      </c>
      <c r="T180" s="138"/>
      <c r="U180" s="138"/>
      <c r="V180" s="138"/>
      <c r="W180" s="138"/>
      <c r="X180" t="s" s="146">
        <f>IF($A180=Y180,"ok","bad")</f>
        <v>2430</v>
      </c>
      <c r="Y180" t="s" s="146">
        <v>2524</v>
      </c>
      <c r="Z180" t="s" s="146">
        <v>1450</v>
      </c>
      <c r="AA180" t="s" s="186">
        <v>31</v>
      </c>
      <c r="AB180" s="141">
        <f>100*AC180</f>
        <v>10.2419622</v>
      </c>
      <c r="AC180" s="190">
        <v>0.102419622</v>
      </c>
      <c r="AD180" t="s" s="187">
        <v>2365</v>
      </c>
      <c r="AE180" s="141">
        <v>9.137111900000001</v>
      </c>
      <c r="AF180" s="190">
        <v>0.091371119</v>
      </c>
      <c r="AG180" s="138"/>
      <c r="AH180" s="145">
        <v>77282</v>
      </c>
      <c r="AI180" s="145">
        <v>45255</v>
      </c>
      <c r="AJ180" s="145">
        <v>182</v>
      </c>
      <c r="AK180" s="145">
        <v>18761</v>
      </c>
      <c r="AL180" s="145">
        <v>6324</v>
      </c>
      <c r="AM180" s="148">
        <f>100*AL180/$AI180</f>
        <v>13.9741465031488</v>
      </c>
      <c r="AN180" s="145">
        <f>IF(AM180&gt;$AI$8,1,0)</f>
        <v>0</v>
      </c>
      <c r="AO180" s="148">
        <f>IF($R180=AL$17,AM180,0)</f>
        <v>13.9741465031488</v>
      </c>
      <c r="AP180" s="145">
        <v>25085</v>
      </c>
      <c r="AQ180" s="148">
        <f>100*AP180/$AI180</f>
        <v>55.4303391890399</v>
      </c>
      <c r="AR180" s="145">
        <f>IF(AQ180&gt;$AI$8,1,0)</f>
        <v>1</v>
      </c>
      <c r="AS180" s="148">
        <f>IF($R180=AP$17,AQ180,0)</f>
        <v>0</v>
      </c>
      <c r="AT180" s="145">
        <v>3622</v>
      </c>
      <c r="AU180" s="148">
        <f>100*AT180/$AI180</f>
        <v>8.003535520936911</v>
      </c>
      <c r="AV180" s="145">
        <f>IF(AU180&gt;$AI$8,1,0)</f>
        <v>0</v>
      </c>
      <c r="AW180" s="148">
        <f>IF($R180=AT$17,AU180,0)</f>
        <v>0</v>
      </c>
      <c r="AX180" s="145">
        <v>4135</v>
      </c>
      <c r="AY180" s="148">
        <f>100*AX180/$AI180</f>
        <v>9.137111921334659</v>
      </c>
      <c r="AZ180" s="145">
        <f>IF(AY180&gt;$AI$8,1,0)</f>
        <v>0</v>
      </c>
      <c r="BA180" s="148">
        <f>IF($R180=AX$17,AY180,0)</f>
        <v>0</v>
      </c>
      <c r="BB180" s="145">
        <v>4635</v>
      </c>
      <c r="BC180" s="148">
        <f>100*BB180/$AI180</f>
        <v>10.241962214120</v>
      </c>
      <c r="BD180" s="145">
        <f>IF(BC180&gt;$AI$8,1,0)</f>
        <v>0</v>
      </c>
      <c r="BE180" s="148">
        <f>IF($R180=BB$17,BC180,0)</f>
        <v>0</v>
      </c>
      <c r="BF180" s="145">
        <v>0</v>
      </c>
      <c r="BG180" s="148">
        <f>100*BF180/$AI180</f>
        <v>0</v>
      </c>
      <c r="BH180" s="145">
        <f>IF(BG180&gt;$AI$8,1,0)</f>
        <v>0</v>
      </c>
      <c r="BI180" s="148">
        <f>IF($R180=BF$17,BG180,0)</f>
        <v>0</v>
      </c>
      <c r="BJ180" s="145">
        <v>0</v>
      </c>
      <c r="BK180" s="148">
        <f>100*BJ180/$AI180</f>
        <v>0</v>
      </c>
      <c r="BL180" s="145">
        <f>IF(BK180&gt;$AI$8,1,0)</f>
        <v>0</v>
      </c>
      <c r="BM180" s="148">
        <f>IF($R180=BJ$17,BK180,0)</f>
        <v>0</v>
      </c>
      <c r="BN180" s="145">
        <v>0</v>
      </c>
      <c r="BO180" s="148">
        <f>100*BN180/$AI180</f>
        <v>0</v>
      </c>
      <c r="BP180" s="145">
        <f>IF(BO180&gt;$AI$8,1,0)</f>
        <v>0</v>
      </c>
      <c r="BQ180" s="148">
        <f>IF($R180=BN$17,BO180,0)</f>
        <v>0</v>
      </c>
      <c r="BR180" s="145">
        <v>0</v>
      </c>
      <c r="BS180" s="148">
        <f>100*BR180/$AI180</f>
        <v>0</v>
      </c>
      <c r="BT180" s="145">
        <f>IF(BS180&gt;$AI$8,1,0)</f>
        <v>0</v>
      </c>
      <c r="BU180" s="148">
        <f>IF($R180=BR$17,BS180,0)</f>
        <v>0</v>
      </c>
      <c r="BV180" s="145">
        <v>0</v>
      </c>
      <c r="BW180" s="148">
        <f>100*BV180/$AI180</f>
        <v>0</v>
      </c>
      <c r="BX180" s="145">
        <f>IF(BW180&gt;$AI$8,1,0)</f>
        <v>0</v>
      </c>
      <c r="BY180" s="148">
        <f>IF($R180=BV$17,BW180,0)</f>
        <v>0</v>
      </c>
      <c r="BZ180" s="145">
        <v>0</v>
      </c>
      <c r="CA180" s="148">
        <f>100*BZ180/$AI180</f>
        <v>0</v>
      </c>
      <c r="CB180" s="145">
        <f>IF(CA180&gt;$AI$8,1,0)</f>
        <v>0</v>
      </c>
      <c r="CC180" s="148">
        <f>IF($R180=BZ$17,CA180,0)</f>
        <v>0</v>
      </c>
      <c r="CD180" s="145">
        <v>0</v>
      </c>
      <c r="CE180" s="148">
        <f>100*CD180/$AI180</f>
        <v>0</v>
      </c>
      <c r="CF180" s="145">
        <f>IF(CE180&gt;$AI$8,1,0)</f>
        <v>0</v>
      </c>
      <c r="CG180" s="148">
        <f>IF($R180=CD$17,CE180,0)</f>
        <v>0</v>
      </c>
      <c r="CH180" s="145">
        <v>0</v>
      </c>
      <c r="CI180" s="148">
        <f>100*CH180/$AI180</f>
        <v>0</v>
      </c>
      <c r="CJ180" s="145">
        <f>IF(CI180&gt;$AI$8,1,0)</f>
        <v>0</v>
      </c>
      <c r="CK180" s="148">
        <f>IF($R180=CH$17,CI180,0)</f>
        <v>0</v>
      </c>
      <c r="CL180" s="145">
        <v>0</v>
      </c>
      <c r="CM180" s="145">
        <v>0</v>
      </c>
      <c r="CN180" s="149"/>
    </row>
    <row r="181" ht="15.75" customHeight="1">
      <c r="A181" t="s" s="179">
        <v>2488</v>
      </c>
      <c r="B181" t="s" s="180">
        <v>166</v>
      </c>
      <c r="C181" t="s" s="180">
        <v>2489</v>
      </c>
      <c r="D181" t="s" s="181">
        <v>169</v>
      </c>
      <c r="E181" t="s" s="182">
        <v>79</v>
      </c>
      <c r="F181" t="s" s="130">
        <v>80</v>
      </c>
      <c r="G181" t="s" s="130">
        <v>1854</v>
      </c>
      <c r="H181" t="s" s="130">
        <v>1855</v>
      </c>
      <c r="I181" t="s" s="130">
        <v>64</v>
      </c>
      <c r="J181" t="s" s="130">
        <v>50</v>
      </c>
      <c r="K181" t="s" s="183">
        <f>O181</f>
        <v>28</v>
      </c>
      <c r="L181" s="189">
        <f>P181</f>
        <v>55.220309004838</v>
      </c>
      <c r="M181" t="s" s="130">
        <f>IF(O181="Lab","over","under")</f>
        <v>2429</v>
      </c>
      <c r="N181" s="173">
        <v>1</v>
      </c>
      <c r="O181" t="s" s="184">
        <v>28</v>
      </c>
      <c r="P181" s="131">
        <f>AQ181</f>
        <v>55.220309004838</v>
      </c>
      <c r="Q181" s="173">
        <f>T181+U181+V181</f>
        <v>0</v>
      </c>
      <c r="R181" t="s" s="185">
        <v>31</v>
      </c>
      <c r="S181" s="131">
        <f>BE181</f>
        <v>15.4138271861832</v>
      </c>
      <c r="T181" s="169"/>
      <c r="U181" s="169"/>
      <c r="V181" s="169"/>
      <c r="W181" s="169"/>
      <c r="X181" t="s" s="130">
        <f>IF($A181=Y181,"ok","bad")</f>
        <v>2430</v>
      </c>
      <c r="Y181" t="s" s="130">
        <v>2488</v>
      </c>
      <c r="Z181" t="s" s="130">
        <v>2489</v>
      </c>
      <c r="AA181" t="s" s="186">
        <v>27</v>
      </c>
      <c r="AB181" s="125">
        <f>100*AC181</f>
        <v>13.6347084</v>
      </c>
      <c r="AC181" s="191">
        <v>0.136347084</v>
      </c>
      <c r="AD181" t="s" s="187">
        <v>29</v>
      </c>
      <c r="AE181" s="125">
        <v>10.0478593</v>
      </c>
      <c r="AF181" s="191">
        <v>0.100478593</v>
      </c>
      <c r="AG181" s="169"/>
      <c r="AH181" s="173">
        <v>73452</v>
      </c>
      <c r="AI181" s="173">
        <v>38446</v>
      </c>
      <c r="AJ181" s="173">
        <v>638</v>
      </c>
      <c r="AK181" s="173">
        <v>15304</v>
      </c>
      <c r="AL181" s="173">
        <v>5242</v>
      </c>
      <c r="AM181" s="175">
        <f>100*AL181/$AI181</f>
        <v>13.6347084222026</v>
      </c>
      <c r="AN181" s="173">
        <f>IF(AM181&gt;$AI$8,1,0)</f>
        <v>0</v>
      </c>
      <c r="AO181" s="175">
        <f>IF($R181=AL$17,AM181,0)</f>
        <v>0</v>
      </c>
      <c r="AP181" s="173">
        <v>21230</v>
      </c>
      <c r="AQ181" s="175">
        <f>100*AP181/$AI181</f>
        <v>55.220309004838</v>
      </c>
      <c r="AR181" s="173">
        <f>IF(AQ181&gt;$AI$8,1,0)</f>
        <v>1</v>
      </c>
      <c r="AS181" s="175">
        <f>IF($R181=AP$17,AQ181,0)</f>
        <v>0</v>
      </c>
      <c r="AT181" s="173">
        <v>3863</v>
      </c>
      <c r="AU181" s="175">
        <f>100*AT181/$AI181</f>
        <v>10.0478593351714</v>
      </c>
      <c r="AV181" s="173">
        <f>IF(AU181&gt;$AI$8,1,0)</f>
        <v>0</v>
      </c>
      <c r="AW181" s="175">
        <f>IF($R181=AT$17,AU181,0)</f>
        <v>0</v>
      </c>
      <c r="AX181" s="173">
        <v>0</v>
      </c>
      <c r="AY181" s="175">
        <f>100*AX181/$AI181</f>
        <v>0</v>
      </c>
      <c r="AZ181" s="173">
        <f>IF(AY181&gt;$AI$8,1,0)</f>
        <v>0</v>
      </c>
      <c r="BA181" s="175">
        <f>IF($R181=AX$17,AY181,0)</f>
        <v>0</v>
      </c>
      <c r="BB181" s="173">
        <v>5926</v>
      </c>
      <c r="BC181" s="175">
        <f>100*BB181/$AI181</f>
        <v>15.4138271861832</v>
      </c>
      <c r="BD181" s="173">
        <f>IF(BC181&gt;$AI$8,1,0)</f>
        <v>0</v>
      </c>
      <c r="BE181" s="175">
        <f>IF($R181=BB$17,BC181,0)</f>
        <v>15.4138271861832</v>
      </c>
      <c r="BF181" s="173">
        <v>0</v>
      </c>
      <c r="BG181" s="175">
        <f>100*BF181/$AI181</f>
        <v>0</v>
      </c>
      <c r="BH181" s="173">
        <f>IF(BG181&gt;$AI$8,1,0)</f>
        <v>0</v>
      </c>
      <c r="BI181" s="175">
        <f>IF($R181=BF$17,BG181,0)</f>
        <v>0</v>
      </c>
      <c r="BJ181" s="173">
        <v>0</v>
      </c>
      <c r="BK181" s="175">
        <f>100*BJ181/$AI181</f>
        <v>0</v>
      </c>
      <c r="BL181" s="173">
        <f>IF(BK181&gt;$AI$8,1,0)</f>
        <v>0</v>
      </c>
      <c r="BM181" s="175">
        <f>IF($R181=BJ$17,BK181,0)</f>
        <v>0</v>
      </c>
      <c r="BN181" s="173">
        <v>0</v>
      </c>
      <c r="BO181" s="175">
        <f>100*BN181/$AI181</f>
        <v>0</v>
      </c>
      <c r="BP181" s="173">
        <f>IF(BO181&gt;$AI$8,1,0)</f>
        <v>0</v>
      </c>
      <c r="BQ181" s="175">
        <f>IF($R181=BN$17,BO181,0)</f>
        <v>0</v>
      </c>
      <c r="BR181" s="173">
        <v>0</v>
      </c>
      <c r="BS181" s="175">
        <f>100*BR181/$AI181</f>
        <v>0</v>
      </c>
      <c r="BT181" s="173">
        <f>IF(BS181&gt;$AI$8,1,0)</f>
        <v>0</v>
      </c>
      <c r="BU181" s="175">
        <f>IF($R181=BR$17,BS181,0)</f>
        <v>0</v>
      </c>
      <c r="BV181" s="173">
        <v>0</v>
      </c>
      <c r="BW181" s="175">
        <f>100*BV181/$AI181</f>
        <v>0</v>
      </c>
      <c r="BX181" s="173">
        <f>IF(BW181&gt;$AI$8,1,0)</f>
        <v>0</v>
      </c>
      <c r="BY181" s="175">
        <f>IF($R181=BV$17,BW181,0)</f>
        <v>0</v>
      </c>
      <c r="BZ181" s="173">
        <v>0</v>
      </c>
      <c r="CA181" s="175">
        <f>100*BZ181/$AI181</f>
        <v>0</v>
      </c>
      <c r="CB181" s="173">
        <f>IF(CA181&gt;$AI$8,1,0)</f>
        <v>0</v>
      </c>
      <c r="CC181" s="175">
        <f>IF($R181=BZ$17,CA181,0)</f>
        <v>0</v>
      </c>
      <c r="CD181" s="173">
        <v>0</v>
      </c>
      <c r="CE181" s="175">
        <f>100*CD181/$AI181</f>
        <v>0</v>
      </c>
      <c r="CF181" s="173">
        <f>IF(CE181&gt;$AI$8,1,0)</f>
        <v>0</v>
      </c>
      <c r="CG181" s="175">
        <f>IF($R181=CD$17,CE181,0)</f>
        <v>0</v>
      </c>
      <c r="CH181" s="173">
        <v>0</v>
      </c>
      <c r="CI181" s="175">
        <f>100*CH181/$AI181</f>
        <v>0</v>
      </c>
      <c r="CJ181" s="173">
        <f>IF(CI181&gt;$AI$8,1,0)</f>
        <v>0</v>
      </c>
      <c r="CK181" s="175">
        <f>IF($R181=CH$17,CI181,0)</f>
        <v>0</v>
      </c>
      <c r="CL181" s="173">
        <v>987</v>
      </c>
      <c r="CM181" s="173">
        <v>0</v>
      </c>
      <c r="CN181" s="176"/>
    </row>
    <row r="182" ht="15.75" customHeight="1">
      <c r="A182" t="s" s="179">
        <v>2577</v>
      </c>
      <c r="B182" t="s" s="180">
        <v>160</v>
      </c>
      <c r="C182" t="s" s="180">
        <v>2103</v>
      </c>
      <c r="D182" t="s" s="181">
        <v>162</v>
      </c>
      <c r="E182" t="s" s="188">
        <v>79</v>
      </c>
      <c r="F182" t="s" s="146">
        <v>80</v>
      </c>
      <c r="G182" t="s" s="146">
        <v>2104</v>
      </c>
      <c r="H182" t="s" s="146">
        <v>2105</v>
      </c>
      <c r="I182" t="s" s="146">
        <v>64</v>
      </c>
      <c r="J182" t="s" s="146">
        <v>50</v>
      </c>
      <c r="K182" t="s" s="183">
        <f>O182</f>
        <v>28</v>
      </c>
      <c r="L182" s="189">
        <f>P182</f>
        <v>55.1706552329864</v>
      </c>
      <c r="M182" t="s" s="146">
        <f>IF(O182="Lab","over","under")</f>
        <v>2429</v>
      </c>
      <c r="N182" s="145">
        <v>1</v>
      </c>
      <c r="O182" t="s" s="184">
        <v>28</v>
      </c>
      <c r="P182" s="147">
        <f>AQ182</f>
        <v>55.1706552329864</v>
      </c>
      <c r="Q182" s="145">
        <f>T182+U182+V182</f>
        <v>0</v>
      </c>
      <c r="R182" t="s" s="185">
        <v>27</v>
      </c>
      <c r="S182" s="147">
        <f>AO182</f>
        <v>18.3631452694407</v>
      </c>
      <c r="T182" s="138"/>
      <c r="U182" s="138"/>
      <c r="V182" s="138"/>
      <c r="W182" s="138"/>
      <c r="X182" t="s" s="146">
        <f>IF($A182=Y182,"ok","bad")</f>
        <v>2430</v>
      </c>
      <c r="Y182" t="s" s="146">
        <v>2577</v>
      </c>
      <c r="Z182" t="s" s="146">
        <v>2103</v>
      </c>
      <c r="AA182" t="s" s="186">
        <v>31</v>
      </c>
      <c r="AB182" s="141">
        <f>100*AC182</f>
        <v>10.7134088</v>
      </c>
      <c r="AC182" s="190">
        <v>0.107134088</v>
      </c>
      <c r="AD182" t="s" s="187">
        <v>29</v>
      </c>
      <c r="AE182" s="141">
        <v>8.382600200000001</v>
      </c>
      <c r="AF182" s="190">
        <v>0.083826002</v>
      </c>
      <c r="AG182" s="138"/>
      <c r="AH182" s="145">
        <v>76168</v>
      </c>
      <c r="AI182" s="145">
        <v>52943</v>
      </c>
      <c r="AJ182" s="145">
        <v>255</v>
      </c>
      <c r="AK182" s="145">
        <v>19487</v>
      </c>
      <c r="AL182" s="145">
        <v>9722</v>
      </c>
      <c r="AM182" s="148">
        <f>100*AL182/$AI182</f>
        <v>18.3631452694407</v>
      </c>
      <c r="AN182" s="145">
        <f>IF(AM182&gt;$AI$8,1,0)</f>
        <v>0</v>
      </c>
      <c r="AO182" s="148">
        <f>IF($R182=AL$17,AM182,0)</f>
        <v>18.3631452694407</v>
      </c>
      <c r="AP182" s="145">
        <v>29209</v>
      </c>
      <c r="AQ182" s="148">
        <f>100*AP182/$AI182</f>
        <v>55.1706552329864</v>
      </c>
      <c r="AR182" s="145">
        <f>IF(AQ182&gt;$AI$8,1,0)</f>
        <v>1</v>
      </c>
      <c r="AS182" s="148">
        <f>IF($R182=AP$17,AQ182,0)</f>
        <v>0</v>
      </c>
      <c r="AT182" s="145">
        <v>4438</v>
      </c>
      <c r="AU182" s="148">
        <f>100*AT182/$AI182</f>
        <v>8.38260015488355</v>
      </c>
      <c r="AV182" s="145">
        <f>IF(AU182&gt;$AI$8,1,0)</f>
        <v>0</v>
      </c>
      <c r="AW182" s="148">
        <f>IF($R182=AT$17,AU182,0)</f>
        <v>0</v>
      </c>
      <c r="AX182" s="145">
        <v>2546</v>
      </c>
      <c r="AY182" s="148">
        <f>100*AX182/$AI182</f>
        <v>4.80894546965605</v>
      </c>
      <c r="AZ182" s="145">
        <f>IF(AY182&gt;$AI$8,1,0)</f>
        <v>0</v>
      </c>
      <c r="BA182" s="148">
        <f>IF($R182=AX$17,AY182,0)</f>
        <v>0</v>
      </c>
      <c r="BB182" s="145">
        <v>5672</v>
      </c>
      <c r="BC182" s="148">
        <f>100*BB182/$AI182</f>
        <v>10.7134087603649</v>
      </c>
      <c r="BD182" s="145">
        <f>IF(BC182&gt;$AI$8,1,0)</f>
        <v>0</v>
      </c>
      <c r="BE182" s="148">
        <f>IF($R182=BB$17,BC182,0)</f>
        <v>0</v>
      </c>
      <c r="BF182" s="145">
        <v>0</v>
      </c>
      <c r="BG182" s="148">
        <f>100*BF182/$AI182</f>
        <v>0</v>
      </c>
      <c r="BH182" s="145">
        <f>IF(BG182&gt;$AI$8,1,0)</f>
        <v>0</v>
      </c>
      <c r="BI182" s="148">
        <f>IF($R182=BF$17,BG182,0)</f>
        <v>0</v>
      </c>
      <c r="BJ182" s="145">
        <v>0</v>
      </c>
      <c r="BK182" s="148">
        <f>100*BJ182/$AI182</f>
        <v>0</v>
      </c>
      <c r="BL182" s="145">
        <f>IF(BK182&gt;$AI$8,1,0)</f>
        <v>0</v>
      </c>
      <c r="BM182" s="148">
        <f>IF($R182=BJ$17,BK182,0)</f>
        <v>0</v>
      </c>
      <c r="BN182" s="145">
        <v>0</v>
      </c>
      <c r="BO182" s="148">
        <f>100*BN182/$AI182</f>
        <v>0</v>
      </c>
      <c r="BP182" s="145">
        <f>IF(BO182&gt;$AI$8,1,0)</f>
        <v>0</v>
      </c>
      <c r="BQ182" s="148">
        <f>IF($R182=BN$17,BO182,0)</f>
        <v>0</v>
      </c>
      <c r="BR182" s="145">
        <v>0</v>
      </c>
      <c r="BS182" s="148">
        <f>100*BR182/$AI182</f>
        <v>0</v>
      </c>
      <c r="BT182" s="145">
        <f>IF(BS182&gt;$AI$8,1,0)</f>
        <v>0</v>
      </c>
      <c r="BU182" s="148">
        <f>IF($R182=BR$17,BS182,0)</f>
        <v>0</v>
      </c>
      <c r="BV182" s="145">
        <v>0</v>
      </c>
      <c r="BW182" s="148">
        <f>100*BV182/$AI182</f>
        <v>0</v>
      </c>
      <c r="BX182" s="145">
        <f>IF(BW182&gt;$AI$8,1,0)</f>
        <v>0</v>
      </c>
      <c r="BY182" s="148">
        <f>IF($R182=BV$17,BW182,0)</f>
        <v>0</v>
      </c>
      <c r="BZ182" s="145">
        <v>0</v>
      </c>
      <c r="CA182" s="148">
        <f>100*BZ182/$AI182</f>
        <v>0</v>
      </c>
      <c r="CB182" s="145">
        <f>IF(CA182&gt;$AI$8,1,0)</f>
        <v>0</v>
      </c>
      <c r="CC182" s="148">
        <f>IF($R182=BZ$17,CA182,0)</f>
        <v>0</v>
      </c>
      <c r="CD182" s="145">
        <v>0</v>
      </c>
      <c r="CE182" s="148">
        <f>100*CD182/$AI182</f>
        <v>0</v>
      </c>
      <c r="CF182" s="145">
        <f>IF(CE182&gt;$AI$8,1,0)</f>
        <v>0</v>
      </c>
      <c r="CG182" s="148">
        <f>IF($R182=CD$17,CE182,0)</f>
        <v>0</v>
      </c>
      <c r="CH182" s="145">
        <v>0</v>
      </c>
      <c r="CI182" s="148">
        <f>100*CH182/$AI182</f>
        <v>0</v>
      </c>
      <c r="CJ182" s="145">
        <f>IF(CI182&gt;$AI$8,1,0)</f>
        <v>0</v>
      </c>
      <c r="CK182" s="148">
        <f>IF($R182=CH$17,CI182,0)</f>
        <v>0</v>
      </c>
      <c r="CL182" s="145">
        <v>0</v>
      </c>
      <c r="CM182" s="145">
        <v>0</v>
      </c>
      <c r="CN182" s="149"/>
    </row>
    <row r="183" ht="15.75" customHeight="1">
      <c r="A183" t="s" s="179">
        <v>2562</v>
      </c>
      <c r="B183" t="s" s="180">
        <v>160</v>
      </c>
      <c r="C183" t="s" s="180">
        <v>932</v>
      </c>
      <c r="D183" t="s" s="181">
        <v>162</v>
      </c>
      <c r="E183" t="s" s="182">
        <v>79</v>
      </c>
      <c r="F183" t="s" s="130">
        <v>80</v>
      </c>
      <c r="G183" t="s" s="130">
        <v>933</v>
      </c>
      <c r="H183" t="s" s="130">
        <v>934</v>
      </c>
      <c r="I183" t="s" s="130">
        <v>64</v>
      </c>
      <c r="J183" t="s" s="130">
        <v>50</v>
      </c>
      <c r="K183" t="s" s="183">
        <f>O183</f>
        <v>28</v>
      </c>
      <c r="L183" s="189">
        <f>P183</f>
        <v>55.092993882959</v>
      </c>
      <c r="M183" t="s" s="130">
        <f>IF(O183="Lab","over","under")</f>
        <v>2429</v>
      </c>
      <c r="N183" s="173">
        <v>1</v>
      </c>
      <c r="O183" t="s" s="184">
        <v>28</v>
      </c>
      <c r="P183" s="131">
        <f>AQ183</f>
        <v>55.092993882959</v>
      </c>
      <c r="Q183" s="173">
        <f>T183+U183+V183</f>
        <v>0</v>
      </c>
      <c r="R183" t="s" s="185">
        <v>2365</v>
      </c>
      <c r="S183" s="131">
        <f>BA183</f>
        <v>14.7205230441566</v>
      </c>
      <c r="T183" s="169"/>
      <c r="U183" s="169"/>
      <c r="V183" s="169"/>
      <c r="W183" s="169"/>
      <c r="X183" t="s" s="130">
        <f>IF($A183=Y183,"ok","bad")</f>
        <v>2430</v>
      </c>
      <c r="Y183" t="s" s="130">
        <v>2562</v>
      </c>
      <c r="Z183" t="s" s="130">
        <v>932</v>
      </c>
      <c r="AA183" t="s" s="186">
        <v>27</v>
      </c>
      <c r="AB183" s="125">
        <f>100*AC183</f>
        <v>13.7794398</v>
      </c>
      <c r="AC183" s="191">
        <v>0.137794398</v>
      </c>
      <c r="AD183" t="s" s="187">
        <v>31</v>
      </c>
      <c r="AE183" s="125">
        <v>8.6232943</v>
      </c>
      <c r="AF183" s="191">
        <v>0.08623294300000001</v>
      </c>
      <c r="AG183" s="169"/>
      <c r="AH183" s="173">
        <v>78740</v>
      </c>
      <c r="AI183" s="173">
        <v>40379</v>
      </c>
      <c r="AJ183" s="173">
        <v>157</v>
      </c>
      <c r="AK183" s="173">
        <v>16302</v>
      </c>
      <c r="AL183" s="173">
        <v>5564</v>
      </c>
      <c r="AM183" s="175">
        <f>100*AL183/$AI183</f>
        <v>13.7794398078209</v>
      </c>
      <c r="AN183" s="173">
        <f>IF(AM183&gt;$AI$8,1,0)</f>
        <v>0</v>
      </c>
      <c r="AO183" s="175">
        <f>IF($R183=AL$17,AM183,0)</f>
        <v>0</v>
      </c>
      <c r="AP183" s="173">
        <v>22246</v>
      </c>
      <c r="AQ183" s="175">
        <f>100*AP183/$AI183</f>
        <v>55.092993882959</v>
      </c>
      <c r="AR183" s="173">
        <f>IF(AQ183&gt;$AI$8,1,0)</f>
        <v>1</v>
      </c>
      <c r="AS183" s="175">
        <f>IF($R183=AP$17,AQ183,0)</f>
        <v>0</v>
      </c>
      <c r="AT183" s="173">
        <v>1872</v>
      </c>
      <c r="AU183" s="175">
        <f>100*AT183/$AI183</f>
        <v>4.63607320636965</v>
      </c>
      <c r="AV183" s="173">
        <f>IF(AU183&gt;$AI$8,1,0)</f>
        <v>0</v>
      </c>
      <c r="AW183" s="175">
        <f>IF($R183=AT$17,AU183,0)</f>
        <v>0</v>
      </c>
      <c r="AX183" s="173">
        <v>5944</v>
      </c>
      <c r="AY183" s="175">
        <f>100*AX183/$AI183</f>
        <v>14.7205230441566</v>
      </c>
      <c r="AZ183" s="173">
        <f>IF(AY183&gt;$AI$8,1,0)</f>
        <v>0</v>
      </c>
      <c r="BA183" s="175">
        <f>IF($R183=AX$17,AY183,0)</f>
        <v>14.7205230441566</v>
      </c>
      <c r="BB183" s="173">
        <v>3482</v>
      </c>
      <c r="BC183" s="175">
        <f>100*BB183/$AI183</f>
        <v>8.62329428663414</v>
      </c>
      <c r="BD183" s="173">
        <f>IF(BC183&gt;$AI$8,1,0)</f>
        <v>0</v>
      </c>
      <c r="BE183" s="175">
        <f>IF($R183=BB$17,BC183,0)</f>
        <v>0</v>
      </c>
      <c r="BF183" s="173">
        <v>0</v>
      </c>
      <c r="BG183" s="175">
        <f>100*BF183/$AI183</f>
        <v>0</v>
      </c>
      <c r="BH183" s="173">
        <f>IF(BG183&gt;$AI$8,1,0)</f>
        <v>0</v>
      </c>
      <c r="BI183" s="175">
        <f>IF($R183=BF$17,BG183,0)</f>
        <v>0</v>
      </c>
      <c r="BJ183" s="173">
        <v>0</v>
      </c>
      <c r="BK183" s="175">
        <f>100*BJ183/$AI183</f>
        <v>0</v>
      </c>
      <c r="BL183" s="173">
        <f>IF(BK183&gt;$AI$8,1,0)</f>
        <v>0</v>
      </c>
      <c r="BM183" s="175">
        <f>IF($R183=BJ$17,BK183,0)</f>
        <v>0</v>
      </c>
      <c r="BN183" s="173">
        <v>0</v>
      </c>
      <c r="BO183" s="175">
        <f>100*BN183/$AI183</f>
        <v>0</v>
      </c>
      <c r="BP183" s="173">
        <f>IF(BO183&gt;$AI$8,1,0)</f>
        <v>0</v>
      </c>
      <c r="BQ183" s="175">
        <f>IF($R183=BN$17,BO183,0)</f>
        <v>0</v>
      </c>
      <c r="BR183" s="173">
        <v>0</v>
      </c>
      <c r="BS183" s="175">
        <f>100*BR183/$AI183</f>
        <v>0</v>
      </c>
      <c r="BT183" s="173">
        <f>IF(BS183&gt;$AI$8,1,0)</f>
        <v>0</v>
      </c>
      <c r="BU183" s="175">
        <f>IF($R183=BR$17,BS183,0)</f>
        <v>0</v>
      </c>
      <c r="BV183" s="173">
        <v>0</v>
      </c>
      <c r="BW183" s="175">
        <f>100*BV183/$AI183</f>
        <v>0</v>
      </c>
      <c r="BX183" s="173">
        <f>IF(BW183&gt;$AI$8,1,0)</f>
        <v>0</v>
      </c>
      <c r="BY183" s="175">
        <f>IF($R183=BV$17,BW183,0)</f>
        <v>0</v>
      </c>
      <c r="BZ183" s="173">
        <v>0</v>
      </c>
      <c r="CA183" s="175">
        <f>100*BZ183/$AI183</f>
        <v>0</v>
      </c>
      <c r="CB183" s="173">
        <f>IF(CA183&gt;$AI$8,1,0)</f>
        <v>0</v>
      </c>
      <c r="CC183" s="175">
        <f>IF($R183=BZ$17,CA183,0)</f>
        <v>0</v>
      </c>
      <c r="CD183" s="173">
        <v>0</v>
      </c>
      <c r="CE183" s="175">
        <f>100*CD183/$AI183</f>
        <v>0</v>
      </c>
      <c r="CF183" s="173">
        <f>IF(CE183&gt;$AI$8,1,0)</f>
        <v>0</v>
      </c>
      <c r="CG183" s="175">
        <f>IF($R183=CD$17,CE183,0)</f>
        <v>0</v>
      </c>
      <c r="CH183" s="173">
        <v>0</v>
      </c>
      <c r="CI183" s="175">
        <f>100*CH183/$AI183</f>
        <v>0</v>
      </c>
      <c r="CJ183" s="173">
        <f>IF(CI183&gt;$AI$8,1,0)</f>
        <v>0</v>
      </c>
      <c r="CK183" s="175">
        <f>IF($R183=CH$17,CI183,0)</f>
        <v>0</v>
      </c>
      <c r="CL183" s="173">
        <v>0</v>
      </c>
      <c r="CM183" s="173">
        <v>0</v>
      </c>
      <c r="CN183" s="176"/>
    </row>
    <row r="184" ht="15.75" customHeight="1">
      <c r="A184" t="s" s="179">
        <v>2506</v>
      </c>
      <c r="B184" t="s" s="180">
        <v>160</v>
      </c>
      <c r="C184" t="s" s="180">
        <v>2507</v>
      </c>
      <c r="D184" t="s" s="181">
        <v>162</v>
      </c>
      <c r="E184" t="s" s="188">
        <v>79</v>
      </c>
      <c r="F184" t="s" s="146">
        <v>80</v>
      </c>
      <c r="G184" t="s" s="146">
        <v>714</v>
      </c>
      <c r="H184" t="s" s="146">
        <v>414</v>
      </c>
      <c r="I184" t="s" s="146">
        <v>64</v>
      </c>
      <c r="J184" t="s" s="146">
        <v>50</v>
      </c>
      <c r="K184" t="s" s="183">
        <f>O184</f>
        <v>28</v>
      </c>
      <c r="L184" s="189">
        <f>P184</f>
        <v>54.068516866901</v>
      </c>
      <c r="M184" t="s" s="146">
        <f>IF(O184="Lab","over","under")</f>
        <v>2429</v>
      </c>
      <c r="N184" s="145">
        <v>1</v>
      </c>
      <c r="O184" t="s" s="184">
        <v>28</v>
      </c>
      <c r="P184" s="147">
        <f>AQ184</f>
        <v>54.068516866901</v>
      </c>
      <c r="Q184" s="145">
        <f>T184+U184+V184</f>
        <v>0</v>
      </c>
      <c r="R184" t="s" s="185">
        <v>27</v>
      </c>
      <c r="S184" s="147">
        <f>AO184</f>
        <v>16.7514820838361</v>
      </c>
      <c r="T184" s="138"/>
      <c r="U184" s="138"/>
      <c r="V184" s="138"/>
      <c r="W184" s="138"/>
      <c r="X184" t="s" s="146">
        <f>IF($A184=Y184,"ok","bad")</f>
        <v>2430</v>
      </c>
      <c r="Y184" t="s" s="146">
        <v>2506</v>
      </c>
      <c r="Z184" t="s" s="146">
        <v>2507</v>
      </c>
      <c r="AA184" t="s" s="186">
        <v>31</v>
      </c>
      <c r="AB184" s="141">
        <f>100*AC184</f>
        <v>10.1017785</v>
      </c>
      <c r="AC184" s="190">
        <v>0.101017785</v>
      </c>
      <c r="AD184" t="s" s="187">
        <v>29</v>
      </c>
      <c r="AE184" s="141">
        <v>9.619117599999999</v>
      </c>
      <c r="AF184" s="190">
        <v>0.096191176</v>
      </c>
      <c r="AG184" s="138"/>
      <c r="AH184" s="145">
        <v>77891</v>
      </c>
      <c r="AI184" s="145">
        <v>38122</v>
      </c>
      <c r="AJ184" s="145">
        <v>172</v>
      </c>
      <c r="AK184" s="145">
        <v>14226</v>
      </c>
      <c r="AL184" s="145">
        <v>6386</v>
      </c>
      <c r="AM184" s="148">
        <f>100*AL184/$AI184</f>
        <v>16.7514820838361</v>
      </c>
      <c r="AN184" s="145">
        <f>IF(AM184&gt;$AI$8,1,0)</f>
        <v>0</v>
      </c>
      <c r="AO184" s="148">
        <f>IF($R184=AL$17,AM184,0)</f>
        <v>16.7514820838361</v>
      </c>
      <c r="AP184" s="145">
        <v>20612</v>
      </c>
      <c r="AQ184" s="148">
        <f>100*AP184/$AI184</f>
        <v>54.068516866901</v>
      </c>
      <c r="AR184" s="145">
        <f>IF(AQ184&gt;$AI$8,1,0)</f>
        <v>1</v>
      </c>
      <c r="AS184" s="148">
        <f>IF($R184=AP$17,AQ184,0)</f>
        <v>0</v>
      </c>
      <c r="AT184" s="145">
        <v>3667</v>
      </c>
      <c r="AU184" s="148">
        <f>100*AT184/$AI184</f>
        <v>9.619117569907139</v>
      </c>
      <c r="AV184" s="145">
        <f>IF(AU184&gt;$AI$8,1,0)</f>
        <v>0</v>
      </c>
      <c r="AW184" s="148">
        <f>IF($R184=AT$17,AU184,0)</f>
        <v>0</v>
      </c>
      <c r="AX184" s="145">
        <v>2148</v>
      </c>
      <c r="AY184" s="148">
        <f>100*AX184/$AI184</f>
        <v>5.63454173443156</v>
      </c>
      <c r="AZ184" s="145">
        <f>IF(AY184&gt;$AI$8,1,0)</f>
        <v>0</v>
      </c>
      <c r="BA184" s="148">
        <f>IF($R184=AX$17,AY184,0)</f>
        <v>0</v>
      </c>
      <c r="BB184" s="145">
        <v>3851</v>
      </c>
      <c r="BC184" s="148">
        <f>100*BB184/$AI184</f>
        <v>10.1017785006033</v>
      </c>
      <c r="BD184" s="145">
        <f>IF(BC184&gt;$AI$8,1,0)</f>
        <v>0</v>
      </c>
      <c r="BE184" s="148">
        <f>IF($R184=BB$17,BC184,0)</f>
        <v>0</v>
      </c>
      <c r="BF184" s="145">
        <v>0</v>
      </c>
      <c r="BG184" s="148">
        <f>100*BF184/$AI184</f>
        <v>0</v>
      </c>
      <c r="BH184" s="145">
        <f>IF(BG184&gt;$AI$8,1,0)</f>
        <v>0</v>
      </c>
      <c r="BI184" s="148">
        <f>IF($R184=BF$17,BG184,0)</f>
        <v>0</v>
      </c>
      <c r="BJ184" s="145">
        <v>0</v>
      </c>
      <c r="BK184" s="148">
        <f>100*BJ184/$AI184</f>
        <v>0</v>
      </c>
      <c r="BL184" s="145">
        <f>IF(BK184&gt;$AI$8,1,0)</f>
        <v>0</v>
      </c>
      <c r="BM184" s="148">
        <f>IF($R184=BJ$17,BK184,0)</f>
        <v>0</v>
      </c>
      <c r="BN184" s="145">
        <v>0</v>
      </c>
      <c r="BO184" s="148">
        <f>100*BN184/$AI184</f>
        <v>0</v>
      </c>
      <c r="BP184" s="145">
        <f>IF(BO184&gt;$AI$8,1,0)</f>
        <v>0</v>
      </c>
      <c r="BQ184" s="148">
        <f>IF($R184=BN$17,BO184,0)</f>
        <v>0</v>
      </c>
      <c r="BR184" s="145">
        <v>0</v>
      </c>
      <c r="BS184" s="148">
        <f>100*BR184/$AI184</f>
        <v>0</v>
      </c>
      <c r="BT184" s="145">
        <f>IF(BS184&gt;$AI$8,1,0)</f>
        <v>0</v>
      </c>
      <c r="BU184" s="148">
        <f>IF($R184=BR$17,BS184,0)</f>
        <v>0</v>
      </c>
      <c r="BV184" s="145">
        <v>0</v>
      </c>
      <c r="BW184" s="148">
        <f>100*BV184/$AI184</f>
        <v>0</v>
      </c>
      <c r="BX184" s="145">
        <f>IF(BW184&gt;$AI$8,1,0)</f>
        <v>0</v>
      </c>
      <c r="BY184" s="148">
        <f>IF($R184=BV$17,BW184,0)</f>
        <v>0</v>
      </c>
      <c r="BZ184" s="145">
        <v>0</v>
      </c>
      <c r="CA184" s="148">
        <f>100*BZ184/$AI184</f>
        <v>0</v>
      </c>
      <c r="CB184" s="145">
        <f>IF(CA184&gt;$AI$8,1,0)</f>
        <v>0</v>
      </c>
      <c r="CC184" s="148">
        <f>IF($R184=BZ$17,CA184,0)</f>
        <v>0</v>
      </c>
      <c r="CD184" s="145">
        <v>0</v>
      </c>
      <c r="CE184" s="148">
        <f>100*CD184/$AI184</f>
        <v>0</v>
      </c>
      <c r="CF184" s="145">
        <f>IF(CE184&gt;$AI$8,1,0)</f>
        <v>0</v>
      </c>
      <c r="CG184" s="148">
        <f>IF($R184=CD$17,CE184,0)</f>
        <v>0</v>
      </c>
      <c r="CH184" s="145">
        <v>0</v>
      </c>
      <c r="CI184" s="148">
        <f>100*CH184/$AI184</f>
        <v>0</v>
      </c>
      <c r="CJ184" s="145">
        <f>IF(CI184&gt;$AI$8,1,0)</f>
        <v>0</v>
      </c>
      <c r="CK184" s="148">
        <f>IF($R184=CH$17,CI184,0)</f>
        <v>0</v>
      </c>
      <c r="CL184" s="145">
        <v>0</v>
      </c>
      <c r="CM184" s="145">
        <v>0</v>
      </c>
      <c r="CN184" s="149"/>
    </row>
    <row r="185" ht="15.75" customHeight="1">
      <c r="A185" t="s" s="179">
        <v>2761</v>
      </c>
      <c r="B185" t="s" s="180">
        <v>166</v>
      </c>
      <c r="C185" t="s" s="180">
        <v>2762</v>
      </c>
      <c r="D185" t="s" s="181">
        <v>169</v>
      </c>
      <c r="E185" t="s" s="182">
        <v>79</v>
      </c>
      <c r="F185" t="s" s="130">
        <v>80</v>
      </c>
      <c r="G185" t="s" s="130">
        <v>1283</v>
      </c>
      <c r="H185" t="s" s="130">
        <v>1284</v>
      </c>
      <c r="I185" t="s" s="130">
        <v>49</v>
      </c>
      <c r="J185" t="s" s="130">
        <v>50</v>
      </c>
      <c r="K185" t="s" s="183">
        <f>O185</f>
        <v>28</v>
      </c>
      <c r="L185" s="189">
        <f>P185</f>
        <v>54.0343456026264</v>
      </c>
      <c r="M185" t="s" s="130">
        <f>IF(O185="Lab","over","under")</f>
        <v>2429</v>
      </c>
      <c r="N185" s="173">
        <v>1</v>
      </c>
      <c r="O185" t="s" s="184">
        <v>28</v>
      </c>
      <c r="P185" s="131">
        <f>AQ185</f>
        <v>54.0343456026264</v>
      </c>
      <c r="Q185" s="173">
        <f>T185+U185+V185</f>
        <v>0</v>
      </c>
      <c r="R185" t="s" s="185">
        <v>31</v>
      </c>
      <c r="S185" s="131">
        <f>BE185</f>
        <v>18.4291937622325</v>
      </c>
      <c r="T185" s="169"/>
      <c r="U185" s="169"/>
      <c r="V185" s="169"/>
      <c r="W185" s="169"/>
      <c r="X185" t="s" s="130">
        <f>IF($A185=Y185,"ok","bad")</f>
        <v>2430</v>
      </c>
      <c r="Y185" t="s" s="130">
        <v>2761</v>
      </c>
      <c r="Z185" t="s" s="130">
        <v>2762</v>
      </c>
      <c r="AA185" t="s" s="186">
        <v>27</v>
      </c>
      <c r="AB185" s="125">
        <f>100*AC185</f>
        <v>13.1700234</v>
      </c>
      <c r="AC185" s="191">
        <v>0.131700234</v>
      </c>
      <c r="AD185" t="s" s="187">
        <v>2763</v>
      </c>
      <c r="AE185" s="125">
        <v>5.9157775</v>
      </c>
      <c r="AF185" s="191">
        <v>0.059157775</v>
      </c>
      <c r="AG185" s="169"/>
      <c r="AH185" s="173">
        <v>75953</v>
      </c>
      <c r="AI185" s="173">
        <v>31678</v>
      </c>
      <c r="AJ185" s="173">
        <v>473</v>
      </c>
      <c r="AK185" s="173">
        <v>11279</v>
      </c>
      <c r="AL185" s="173">
        <v>4172</v>
      </c>
      <c r="AM185" s="175">
        <f>100*AL185/$AI185</f>
        <v>13.1700233600606</v>
      </c>
      <c r="AN185" s="173">
        <f>IF(AM185&gt;$AI$8,1,0)</f>
        <v>0</v>
      </c>
      <c r="AO185" s="175">
        <f>IF($R185=AL$17,AM185,0)</f>
        <v>0</v>
      </c>
      <c r="AP185" s="173">
        <v>17117</v>
      </c>
      <c r="AQ185" s="175">
        <f>100*AP185/$AI185</f>
        <v>54.0343456026264</v>
      </c>
      <c r="AR185" s="173">
        <f>IF(AQ185&gt;$AI$8,1,0)</f>
        <v>1</v>
      </c>
      <c r="AS185" s="175">
        <f>IF($R185=AP$17,AQ185,0)</f>
        <v>0</v>
      </c>
      <c r="AT185" s="173">
        <v>1340</v>
      </c>
      <c r="AU185" s="175">
        <f>100*AT185/$AI185</f>
        <v>4.23006502935791</v>
      </c>
      <c r="AV185" s="173">
        <f>IF(AU185&gt;$AI$8,1,0)</f>
        <v>0</v>
      </c>
      <c r="AW185" s="175">
        <f>IF($R185=AT$17,AU185,0)</f>
        <v>0</v>
      </c>
      <c r="AX185" s="173">
        <v>0</v>
      </c>
      <c r="AY185" s="175">
        <f>100*AX185/$AI185</f>
        <v>0</v>
      </c>
      <c r="AZ185" s="173">
        <f>IF(AY185&gt;$AI$8,1,0)</f>
        <v>0</v>
      </c>
      <c r="BA185" s="175">
        <f>IF($R185=AX$17,AY185,0)</f>
        <v>0</v>
      </c>
      <c r="BB185" s="173">
        <v>5838</v>
      </c>
      <c r="BC185" s="175">
        <f>100*BB185/$AI185</f>
        <v>18.4291937622325</v>
      </c>
      <c r="BD185" s="173">
        <f>IF(BC185&gt;$AI$8,1,0)</f>
        <v>0</v>
      </c>
      <c r="BE185" s="175">
        <f>IF($R185=BB$17,BC185,0)</f>
        <v>18.4291937622325</v>
      </c>
      <c r="BF185" s="173">
        <v>0</v>
      </c>
      <c r="BG185" s="175">
        <f>100*BF185/$AI185</f>
        <v>0</v>
      </c>
      <c r="BH185" s="173">
        <f>IF(BG185&gt;$AI$8,1,0)</f>
        <v>0</v>
      </c>
      <c r="BI185" s="175">
        <f>IF($R185=BF$17,BG185,0)</f>
        <v>0</v>
      </c>
      <c r="BJ185" s="173">
        <v>0</v>
      </c>
      <c r="BK185" s="175">
        <f>100*BJ185/$AI185</f>
        <v>0</v>
      </c>
      <c r="BL185" s="173">
        <f>IF(BK185&gt;$AI$8,1,0)</f>
        <v>0</v>
      </c>
      <c r="BM185" s="175">
        <f>IF($R185=BJ$17,BK185,0)</f>
        <v>0</v>
      </c>
      <c r="BN185" s="173">
        <v>0</v>
      </c>
      <c r="BO185" s="175">
        <f>100*BN185/$AI185</f>
        <v>0</v>
      </c>
      <c r="BP185" s="173">
        <f>IF(BO185&gt;$AI$8,1,0)</f>
        <v>0</v>
      </c>
      <c r="BQ185" s="175">
        <f>IF($R185=BN$17,BO185,0)</f>
        <v>0</v>
      </c>
      <c r="BR185" s="173">
        <v>0</v>
      </c>
      <c r="BS185" s="175">
        <f>100*BR185/$AI185</f>
        <v>0</v>
      </c>
      <c r="BT185" s="173">
        <f>IF(BS185&gt;$AI$8,1,0)</f>
        <v>0</v>
      </c>
      <c r="BU185" s="175">
        <f>IF($R185=BR$17,BS185,0)</f>
        <v>0</v>
      </c>
      <c r="BV185" s="173">
        <v>0</v>
      </c>
      <c r="BW185" s="175">
        <f>100*BV185/$AI185</f>
        <v>0</v>
      </c>
      <c r="BX185" s="173">
        <f>IF(BW185&gt;$AI$8,1,0)</f>
        <v>0</v>
      </c>
      <c r="BY185" s="175">
        <f>IF($R185=BV$17,BW185,0)</f>
        <v>0</v>
      </c>
      <c r="BZ185" s="173">
        <v>0</v>
      </c>
      <c r="CA185" s="175">
        <f>100*BZ185/$AI185</f>
        <v>0</v>
      </c>
      <c r="CB185" s="173">
        <f>IF(CA185&gt;$AI$8,1,0)</f>
        <v>0</v>
      </c>
      <c r="CC185" s="175">
        <f>IF($R185=BZ$17,CA185,0)</f>
        <v>0</v>
      </c>
      <c r="CD185" s="173">
        <v>0</v>
      </c>
      <c r="CE185" s="175">
        <f>100*CD185/$AI185</f>
        <v>0</v>
      </c>
      <c r="CF185" s="173">
        <f>IF(CE185&gt;$AI$8,1,0)</f>
        <v>0</v>
      </c>
      <c r="CG185" s="175">
        <f>IF($R185=CD$17,CE185,0)</f>
        <v>0</v>
      </c>
      <c r="CH185" s="173">
        <v>0</v>
      </c>
      <c r="CI185" s="175">
        <f>100*CH185/$AI185</f>
        <v>0</v>
      </c>
      <c r="CJ185" s="173">
        <f>IF(CI185&gt;$AI$8,1,0)</f>
        <v>0</v>
      </c>
      <c r="CK185" s="175">
        <f>IF($R185=CH$17,CI185,0)</f>
        <v>0</v>
      </c>
      <c r="CL185" s="173">
        <v>0</v>
      </c>
      <c r="CM185" s="173">
        <v>0</v>
      </c>
      <c r="CN185" s="176"/>
    </row>
    <row r="186" ht="15.75" customHeight="1">
      <c r="A186" t="s" s="179">
        <v>2500</v>
      </c>
      <c r="B186" t="s" s="180">
        <v>90</v>
      </c>
      <c r="C186" t="s" s="180">
        <v>2501</v>
      </c>
      <c r="D186" t="s" s="181">
        <v>93</v>
      </c>
      <c r="E186" t="s" s="188">
        <v>79</v>
      </c>
      <c r="F186" t="s" s="146">
        <v>80</v>
      </c>
      <c r="G186" t="s" s="146">
        <v>94</v>
      </c>
      <c r="H186" t="s" s="146">
        <v>329</v>
      </c>
      <c r="I186" t="s" s="146">
        <v>49</v>
      </c>
      <c r="J186" t="s" s="146">
        <v>50</v>
      </c>
      <c r="K186" t="s" s="183">
        <f>O186</f>
        <v>28</v>
      </c>
      <c r="L186" s="189">
        <f>P186</f>
        <v>53.8098276962348</v>
      </c>
      <c r="M186" t="s" s="146">
        <f>IF(O186="Lab","over","under")</f>
        <v>2429</v>
      </c>
      <c r="N186" s="145">
        <v>1</v>
      </c>
      <c r="O186" t="s" s="184">
        <v>28</v>
      </c>
      <c r="P186" s="147">
        <f>AQ186</f>
        <v>53.8098276962348</v>
      </c>
      <c r="Q186" s="145">
        <f>T186+U186+V186</f>
        <v>0</v>
      </c>
      <c r="R186" t="s" s="185">
        <v>2365</v>
      </c>
      <c r="S186" s="147">
        <f>BA186</f>
        <v>21.104020421187</v>
      </c>
      <c r="T186" s="138"/>
      <c r="U186" s="138"/>
      <c r="V186" s="138"/>
      <c r="W186" s="138"/>
      <c r="X186" t="s" s="146">
        <f>IF($A186=Y186,"ok","bad")</f>
        <v>2430</v>
      </c>
      <c r="Y186" t="s" s="146">
        <v>2500</v>
      </c>
      <c r="Z186" t="s" s="146">
        <v>2501</v>
      </c>
      <c r="AA186" t="s" s="186">
        <v>31</v>
      </c>
      <c r="AB186" s="141">
        <f>100*AC186</f>
        <v>10.2010211</v>
      </c>
      <c r="AC186" s="190">
        <v>0.102010211</v>
      </c>
      <c r="AD186" t="s" s="187">
        <v>27</v>
      </c>
      <c r="AE186" s="141">
        <v>9.8053606</v>
      </c>
      <c r="AF186" s="190">
        <v>0.098053606</v>
      </c>
      <c r="AG186" s="138"/>
      <c r="AH186" s="145">
        <v>72303</v>
      </c>
      <c r="AI186" s="145">
        <v>31340</v>
      </c>
      <c r="AJ186" s="145">
        <v>149</v>
      </c>
      <c r="AK186" s="145">
        <v>10250</v>
      </c>
      <c r="AL186" s="145">
        <v>3073</v>
      </c>
      <c r="AM186" s="148">
        <f>100*AL186/$AI186</f>
        <v>9.80536056158264</v>
      </c>
      <c r="AN186" s="145">
        <f>IF(AM186&gt;$AI$8,1,0)</f>
        <v>0</v>
      </c>
      <c r="AO186" s="148">
        <f>IF($R186=AL$17,AM186,0)</f>
        <v>0</v>
      </c>
      <c r="AP186" s="145">
        <v>16864</v>
      </c>
      <c r="AQ186" s="148">
        <f>100*AP186/$AI186</f>
        <v>53.8098276962348</v>
      </c>
      <c r="AR186" s="145">
        <f>IF(AQ186&gt;$AI$8,1,0)</f>
        <v>1</v>
      </c>
      <c r="AS186" s="148">
        <f>IF($R186=AP$17,AQ186,0)</f>
        <v>0</v>
      </c>
      <c r="AT186" s="145">
        <v>1592</v>
      </c>
      <c r="AU186" s="148">
        <f>100*AT186/$AI186</f>
        <v>5.07977026164646</v>
      </c>
      <c r="AV186" s="145">
        <f>IF(AU186&gt;$AI$8,1,0)</f>
        <v>0</v>
      </c>
      <c r="AW186" s="148">
        <f>IF($R186=AT$17,AU186,0)</f>
        <v>0</v>
      </c>
      <c r="AX186" s="145">
        <v>6614</v>
      </c>
      <c r="AY186" s="148">
        <f>100*AX186/$AI186</f>
        <v>21.104020421187</v>
      </c>
      <c r="AZ186" s="145">
        <f>IF(AY186&gt;$AI$8,1,0)</f>
        <v>0</v>
      </c>
      <c r="BA186" s="148">
        <f>IF($R186=AX$17,AY186,0)</f>
        <v>21.104020421187</v>
      </c>
      <c r="BB186" s="145">
        <v>3197</v>
      </c>
      <c r="BC186" s="148">
        <f>100*BB186/$AI186</f>
        <v>10.2010210593491</v>
      </c>
      <c r="BD186" s="145">
        <f>IF(BC186&gt;$AI$8,1,0)</f>
        <v>0</v>
      </c>
      <c r="BE186" s="148">
        <f>IF($R186=BB$17,BC186,0)</f>
        <v>0</v>
      </c>
      <c r="BF186" s="145">
        <v>0</v>
      </c>
      <c r="BG186" s="148">
        <f>100*BF186/$AI186</f>
        <v>0</v>
      </c>
      <c r="BH186" s="145">
        <f>IF(BG186&gt;$AI$8,1,0)</f>
        <v>0</v>
      </c>
      <c r="BI186" s="148">
        <f>IF($R186=BF$17,BG186,0)</f>
        <v>0</v>
      </c>
      <c r="BJ186" s="145">
        <v>0</v>
      </c>
      <c r="BK186" s="148">
        <f>100*BJ186/$AI186</f>
        <v>0</v>
      </c>
      <c r="BL186" s="145">
        <f>IF(BK186&gt;$AI$8,1,0)</f>
        <v>0</v>
      </c>
      <c r="BM186" s="148">
        <f>IF($R186=BJ$17,BK186,0)</f>
        <v>0</v>
      </c>
      <c r="BN186" s="145">
        <v>0</v>
      </c>
      <c r="BO186" s="148">
        <f>100*BN186/$AI186</f>
        <v>0</v>
      </c>
      <c r="BP186" s="145">
        <f>IF(BO186&gt;$AI$8,1,0)</f>
        <v>0</v>
      </c>
      <c r="BQ186" s="148">
        <f>IF($R186=BN$17,BO186,0)</f>
        <v>0</v>
      </c>
      <c r="BR186" s="145">
        <v>0</v>
      </c>
      <c r="BS186" s="148">
        <f>100*BR186/$AI186</f>
        <v>0</v>
      </c>
      <c r="BT186" s="145">
        <f>IF(BS186&gt;$AI$8,1,0)</f>
        <v>0</v>
      </c>
      <c r="BU186" s="148">
        <f>IF($R186=BR$17,BS186,0)</f>
        <v>0</v>
      </c>
      <c r="BV186" s="145">
        <v>0</v>
      </c>
      <c r="BW186" s="148">
        <f>100*BV186/$AI186</f>
        <v>0</v>
      </c>
      <c r="BX186" s="145">
        <f>IF(BW186&gt;$AI$8,1,0)</f>
        <v>0</v>
      </c>
      <c r="BY186" s="148">
        <f>IF($R186=BV$17,BW186,0)</f>
        <v>0</v>
      </c>
      <c r="BZ186" s="145">
        <v>0</v>
      </c>
      <c r="CA186" s="148">
        <f>100*BZ186/$AI186</f>
        <v>0</v>
      </c>
      <c r="CB186" s="145">
        <f>IF(CA186&gt;$AI$8,1,0)</f>
        <v>0</v>
      </c>
      <c r="CC186" s="148">
        <f>IF($R186=BZ$17,CA186,0)</f>
        <v>0</v>
      </c>
      <c r="CD186" s="145">
        <v>0</v>
      </c>
      <c r="CE186" s="148">
        <f>100*CD186/$AI186</f>
        <v>0</v>
      </c>
      <c r="CF186" s="145">
        <f>IF(CE186&gt;$AI$8,1,0)</f>
        <v>0</v>
      </c>
      <c r="CG186" s="148">
        <f>IF($R186=CD$17,CE186,0)</f>
        <v>0</v>
      </c>
      <c r="CH186" s="145">
        <v>0</v>
      </c>
      <c r="CI186" s="148">
        <f>100*CH186/$AI186</f>
        <v>0</v>
      </c>
      <c r="CJ186" s="145">
        <f>IF(CI186&gt;$AI$8,1,0)</f>
        <v>0</v>
      </c>
      <c r="CK186" s="148">
        <f>IF($R186=CH$17,CI186,0)</f>
        <v>0</v>
      </c>
      <c r="CL186" s="145">
        <v>348</v>
      </c>
      <c r="CM186" s="145">
        <v>0</v>
      </c>
      <c r="CN186" s="149"/>
    </row>
    <row r="187" ht="15.75" customHeight="1">
      <c r="A187" t="s" s="179">
        <v>2576</v>
      </c>
      <c r="B187" t="s" s="180">
        <v>160</v>
      </c>
      <c r="C187" t="s" s="180">
        <v>1221</v>
      </c>
      <c r="D187" t="s" s="181">
        <v>162</v>
      </c>
      <c r="E187" t="s" s="182">
        <v>79</v>
      </c>
      <c r="F187" t="s" s="130">
        <v>80</v>
      </c>
      <c r="G187" t="s" s="130">
        <v>1222</v>
      </c>
      <c r="H187" t="s" s="130">
        <v>1223</v>
      </c>
      <c r="I187" t="s" s="130">
        <v>64</v>
      </c>
      <c r="J187" t="s" s="130">
        <v>50</v>
      </c>
      <c r="K187" t="s" s="183">
        <f>O187</f>
        <v>28</v>
      </c>
      <c r="L187" s="189">
        <f>P187</f>
        <v>53.6698320624971</v>
      </c>
      <c r="M187" t="s" s="130">
        <f>IF(O187="Lab","over","under")</f>
        <v>2429</v>
      </c>
      <c r="N187" s="173">
        <v>1</v>
      </c>
      <c r="O187" t="s" s="184">
        <v>28</v>
      </c>
      <c r="P187" s="131">
        <f>AQ187</f>
        <v>53.6698320624971</v>
      </c>
      <c r="Q187" s="173">
        <f>T187+U187+V187</f>
        <v>0</v>
      </c>
      <c r="R187" t="s" s="185">
        <v>31</v>
      </c>
      <c r="S187" s="131">
        <f>BE187</f>
        <v>17.5211676100482</v>
      </c>
      <c r="T187" s="169"/>
      <c r="U187" s="169"/>
      <c r="V187" s="169"/>
      <c r="W187" s="169"/>
      <c r="X187" t="s" s="130">
        <f>IF($A187=Y187,"ok","bad")</f>
        <v>2430</v>
      </c>
      <c r="Y187" t="s" s="130">
        <v>2576</v>
      </c>
      <c r="Z187" t="s" s="130">
        <v>1221</v>
      </c>
      <c r="AA187" t="s" s="186">
        <v>29</v>
      </c>
      <c r="AB187" s="125">
        <f>100*AC187</f>
        <v>9.461103100000001</v>
      </c>
      <c r="AC187" s="191">
        <v>0.094611031</v>
      </c>
      <c r="AD187" t="s" s="187">
        <v>27</v>
      </c>
      <c r="AE187" s="125">
        <v>8.3828414</v>
      </c>
      <c r="AF187" s="191">
        <v>0.083828414</v>
      </c>
      <c r="AG187" s="169"/>
      <c r="AH187" s="173">
        <v>74122</v>
      </c>
      <c r="AI187" s="173">
        <v>42754</v>
      </c>
      <c r="AJ187" s="173">
        <v>199</v>
      </c>
      <c r="AK187" s="173">
        <v>15455</v>
      </c>
      <c r="AL187" s="173">
        <v>3584</v>
      </c>
      <c r="AM187" s="175">
        <f>100*AL187/$AI187</f>
        <v>8.38284137156757</v>
      </c>
      <c r="AN187" s="173">
        <f>IF(AM187&gt;$AI$8,1,0)</f>
        <v>0</v>
      </c>
      <c r="AO187" s="175">
        <f>IF($R187=AL$17,AM187,0)</f>
        <v>0</v>
      </c>
      <c r="AP187" s="173">
        <v>22946</v>
      </c>
      <c r="AQ187" s="175">
        <f>100*AP187/$AI187</f>
        <v>53.6698320624971</v>
      </c>
      <c r="AR187" s="173">
        <f>IF(AQ187&gt;$AI$8,1,0)</f>
        <v>1</v>
      </c>
      <c r="AS187" s="175">
        <f>IF($R187=AP$17,AQ187,0)</f>
        <v>0</v>
      </c>
      <c r="AT187" s="173">
        <v>4045</v>
      </c>
      <c r="AU187" s="175">
        <f>100*AT187/$AI187</f>
        <v>9.461103054684941</v>
      </c>
      <c r="AV187" s="173">
        <f>IF(AU187&gt;$AI$8,1,0)</f>
        <v>0</v>
      </c>
      <c r="AW187" s="175">
        <f>IF($R187=AT$17,AU187,0)</f>
        <v>0</v>
      </c>
      <c r="AX187" s="173">
        <v>3388</v>
      </c>
      <c r="AY187" s="175">
        <f>100*AX187/$AI187</f>
        <v>7.92440473405997</v>
      </c>
      <c r="AZ187" s="173">
        <f>IF(AY187&gt;$AI$8,1,0)</f>
        <v>0</v>
      </c>
      <c r="BA187" s="175">
        <f>IF($R187=AX$17,AY187,0)</f>
        <v>0</v>
      </c>
      <c r="BB187" s="173">
        <v>7491</v>
      </c>
      <c r="BC187" s="175">
        <f>100*BB187/$AI187</f>
        <v>17.5211676100482</v>
      </c>
      <c r="BD187" s="173">
        <f>IF(BC187&gt;$AI$8,1,0)</f>
        <v>0</v>
      </c>
      <c r="BE187" s="175">
        <f>IF($R187=BB$17,BC187,0)</f>
        <v>17.5211676100482</v>
      </c>
      <c r="BF187" s="173">
        <v>0</v>
      </c>
      <c r="BG187" s="175">
        <f>100*BF187/$AI187</f>
        <v>0</v>
      </c>
      <c r="BH187" s="173">
        <f>IF(BG187&gt;$AI$8,1,0)</f>
        <v>0</v>
      </c>
      <c r="BI187" s="175">
        <f>IF($R187=BF$17,BG187,0)</f>
        <v>0</v>
      </c>
      <c r="BJ187" s="173">
        <v>0</v>
      </c>
      <c r="BK187" s="175">
        <f>100*BJ187/$AI187</f>
        <v>0</v>
      </c>
      <c r="BL187" s="173">
        <f>IF(BK187&gt;$AI$8,1,0)</f>
        <v>0</v>
      </c>
      <c r="BM187" s="175">
        <f>IF($R187=BJ$17,BK187,0)</f>
        <v>0</v>
      </c>
      <c r="BN187" s="173">
        <v>0</v>
      </c>
      <c r="BO187" s="175">
        <f>100*BN187/$AI187</f>
        <v>0</v>
      </c>
      <c r="BP187" s="173">
        <f>IF(BO187&gt;$AI$8,1,0)</f>
        <v>0</v>
      </c>
      <c r="BQ187" s="175">
        <f>IF($R187=BN$17,BO187,0)</f>
        <v>0</v>
      </c>
      <c r="BR187" s="173">
        <v>0</v>
      </c>
      <c r="BS187" s="175">
        <f>100*BR187/$AI187</f>
        <v>0</v>
      </c>
      <c r="BT187" s="173">
        <f>IF(BS187&gt;$AI$8,1,0)</f>
        <v>0</v>
      </c>
      <c r="BU187" s="175">
        <f>IF($R187=BR$17,BS187,0)</f>
        <v>0</v>
      </c>
      <c r="BV187" s="173">
        <v>0</v>
      </c>
      <c r="BW187" s="175">
        <f>100*BV187/$AI187</f>
        <v>0</v>
      </c>
      <c r="BX187" s="173">
        <f>IF(BW187&gt;$AI$8,1,0)</f>
        <v>0</v>
      </c>
      <c r="BY187" s="175">
        <f>IF($R187=BV$17,BW187,0)</f>
        <v>0</v>
      </c>
      <c r="BZ187" s="173">
        <v>0</v>
      </c>
      <c r="CA187" s="175">
        <f>100*BZ187/$AI187</f>
        <v>0</v>
      </c>
      <c r="CB187" s="173">
        <f>IF(CA187&gt;$AI$8,1,0)</f>
        <v>0</v>
      </c>
      <c r="CC187" s="175">
        <f>IF($R187=BZ$17,CA187,0)</f>
        <v>0</v>
      </c>
      <c r="CD187" s="173">
        <v>0</v>
      </c>
      <c r="CE187" s="175">
        <f>100*CD187/$AI187</f>
        <v>0</v>
      </c>
      <c r="CF187" s="173">
        <f>IF(CE187&gt;$AI$8,1,0)</f>
        <v>0</v>
      </c>
      <c r="CG187" s="175">
        <f>IF($R187=CD$17,CE187,0)</f>
        <v>0</v>
      </c>
      <c r="CH187" s="173">
        <v>0</v>
      </c>
      <c r="CI187" s="175">
        <f>100*CH187/$AI187</f>
        <v>0</v>
      </c>
      <c r="CJ187" s="173">
        <f>IF(CI187&gt;$AI$8,1,0)</f>
        <v>0</v>
      </c>
      <c r="CK187" s="175">
        <f>IF($R187=CH$17,CI187,0)</f>
        <v>0</v>
      </c>
      <c r="CL187" s="173">
        <v>640</v>
      </c>
      <c r="CM187" s="173">
        <v>0</v>
      </c>
      <c r="CN187" s="176"/>
    </row>
    <row r="188" ht="15.75" customHeight="1">
      <c r="A188" t="s" s="179">
        <v>2596</v>
      </c>
      <c r="B188" t="s" s="180">
        <v>42</v>
      </c>
      <c r="C188" t="s" s="180">
        <v>2597</v>
      </c>
      <c r="D188" t="s" s="181">
        <v>45</v>
      </c>
      <c r="E188" t="s" s="188">
        <v>45</v>
      </c>
      <c r="F188" t="s" s="146">
        <v>46</v>
      </c>
      <c r="G188" t="s" s="146">
        <v>340</v>
      </c>
      <c r="H188" t="s" s="146">
        <v>341</v>
      </c>
      <c r="I188" t="s" s="146">
        <v>49</v>
      </c>
      <c r="J188" t="s" s="146">
        <v>50</v>
      </c>
      <c r="K188" t="s" s="183">
        <f>O188</f>
        <v>28</v>
      </c>
      <c r="L188" s="189">
        <f>P188</f>
        <v>53.5625960831495</v>
      </c>
      <c r="M188" t="s" s="146">
        <f>IF(O188="Lab","over","under")</f>
        <v>2429</v>
      </c>
      <c r="N188" s="145">
        <v>1</v>
      </c>
      <c r="O188" t="s" s="184">
        <v>28</v>
      </c>
      <c r="P188" s="147">
        <f>AQ188</f>
        <v>53.5625960831495</v>
      </c>
      <c r="Q188" s="145">
        <f>T188+U188+V188</f>
        <v>0</v>
      </c>
      <c r="R188" t="s" s="185">
        <v>33</v>
      </c>
      <c r="S188" s="147">
        <f>BM188</f>
        <v>12.8467348439275</v>
      </c>
      <c r="T188" s="138"/>
      <c r="U188" s="138"/>
      <c r="V188" s="138"/>
      <c r="W188" s="138"/>
      <c r="X188" t="s" s="146">
        <f>IF($A188=Y188,"ok","bad")</f>
        <v>2430</v>
      </c>
      <c r="Y188" t="s" s="146">
        <v>2596</v>
      </c>
      <c r="Z188" t="s" s="146">
        <v>2597</v>
      </c>
      <c r="AA188" t="s" s="186">
        <v>27</v>
      </c>
      <c r="AB188" s="141">
        <f>100*AC188</f>
        <v>12.6194773</v>
      </c>
      <c r="AC188" s="190">
        <v>0.126194773</v>
      </c>
      <c r="AD188" t="s" s="187">
        <v>217</v>
      </c>
      <c r="AE188" s="141">
        <v>8.050932400000001</v>
      </c>
      <c r="AF188" s="190">
        <v>0.08050932399999999</v>
      </c>
      <c r="AG188" s="138"/>
      <c r="AH188" s="145">
        <v>70153</v>
      </c>
      <c r="AI188" s="145">
        <v>29922</v>
      </c>
      <c r="AJ188" s="145">
        <v>516</v>
      </c>
      <c r="AK188" s="145">
        <v>12183</v>
      </c>
      <c r="AL188" s="145">
        <v>3776</v>
      </c>
      <c r="AM188" s="148">
        <f>100*AL188/$AI188</f>
        <v>12.6194773076666</v>
      </c>
      <c r="AN188" s="145">
        <f>IF(AM188&gt;$AI$8,1,0)</f>
        <v>0</v>
      </c>
      <c r="AO188" s="148">
        <f>IF($R188=AL$17,AM188,0)</f>
        <v>0</v>
      </c>
      <c r="AP188" s="145">
        <v>16027</v>
      </c>
      <c r="AQ188" s="148">
        <f>100*AP188/$AI188</f>
        <v>53.5625960831495</v>
      </c>
      <c r="AR188" s="145">
        <f>IF(AQ188&gt;$AI$8,1,0)</f>
        <v>1</v>
      </c>
      <c r="AS188" s="148">
        <f>IF($R188=AP$17,AQ188,0)</f>
        <v>0</v>
      </c>
      <c r="AT188" s="145">
        <v>1268</v>
      </c>
      <c r="AU188" s="148">
        <f>100*AT188/$AI188</f>
        <v>4.23768464674821</v>
      </c>
      <c r="AV188" s="145">
        <f>IF(AU188&gt;$AI$8,1,0)</f>
        <v>0</v>
      </c>
      <c r="AW188" s="148">
        <f>IF($R188=AT$17,AU188,0)</f>
        <v>0</v>
      </c>
      <c r="AX188" s="145">
        <v>0</v>
      </c>
      <c r="AY188" s="148">
        <f>100*AX188/$AI188</f>
        <v>0</v>
      </c>
      <c r="AZ188" s="145">
        <f>IF(AY188&gt;$AI$8,1,0)</f>
        <v>0</v>
      </c>
      <c r="BA188" s="148">
        <f>IF($R188=AX$17,AY188,0)</f>
        <v>0</v>
      </c>
      <c r="BB188" s="145">
        <v>1719</v>
      </c>
      <c r="BC188" s="148">
        <f>100*BB188/$AI188</f>
        <v>5.74493683577301</v>
      </c>
      <c r="BD188" s="145">
        <f>IF(BC188&gt;$AI$8,1,0)</f>
        <v>0</v>
      </c>
      <c r="BE188" s="148">
        <f>IF($R188=BB$17,BC188,0)</f>
        <v>0</v>
      </c>
      <c r="BF188" s="145">
        <v>0</v>
      </c>
      <c r="BG188" s="148">
        <f>100*BF188/$AI188</f>
        <v>0</v>
      </c>
      <c r="BH188" s="145">
        <f>IF(BG188&gt;$AI$8,1,0)</f>
        <v>0</v>
      </c>
      <c r="BI188" s="148">
        <f>IF($R188=BF$17,BG188,0)</f>
        <v>0</v>
      </c>
      <c r="BJ188" s="145">
        <v>3844</v>
      </c>
      <c r="BK188" s="148">
        <f>100*BJ188/$AI188</f>
        <v>12.8467348439275</v>
      </c>
      <c r="BL188" s="145">
        <f>IF(BK188&gt;$AI$8,1,0)</f>
        <v>0</v>
      </c>
      <c r="BM188" s="148">
        <f>IF($R188=BJ$17,BK188,0)</f>
        <v>12.8467348439275</v>
      </c>
      <c r="BN188" s="145">
        <v>0</v>
      </c>
      <c r="BO188" s="148">
        <f>100*BN188/$AI188</f>
        <v>0</v>
      </c>
      <c r="BP188" s="145">
        <f>IF(BO188&gt;$AI$8,1,0)</f>
        <v>0</v>
      </c>
      <c r="BQ188" s="148">
        <f>IF($R188=BN$17,BO188,0)</f>
        <v>0</v>
      </c>
      <c r="BR188" s="145">
        <v>0</v>
      </c>
      <c r="BS188" s="148">
        <f>100*BR188/$AI188</f>
        <v>0</v>
      </c>
      <c r="BT188" s="145">
        <f>IF(BS188&gt;$AI$8,1,0)</f>
        <v>0</v>
      </c>
      <c r="BU188" s="148">
        <f>IF($R188=BR$17,BS188,0)</f>
        <v>0</v>
      </c>
      <c r="BV188" s="145">
        <v>0</v>
      </c>
      <c r="BW188" s="148">
        <f>100*BV188/$AI188</f>
        <v>0</v>
      </c>
      <c r="BX188" s="145">
        <f>IF(BW188&gt;$AI$8,1,0)</f>
        <v>0</v>
      </c>
      <c r="BY188" s="148">
        <f>IF($R188=BV$17,BW188,0)</f>
        <v>0</v>
      </c>
      <c r="BZ188" s="145">
        <v>0</v>
      </c>
      <c r="CA188" s="148">
        <f>100*BZ188/$AI188</f>
        <v>0</v>
      </c>
      <c r="CB188" s="145">
        <f>IF(CA188&gt;$AI$8,1,0)</f>
        <v>0</v>
      </c>
      <c r="CC188" s="148">
        <f>IF($R188=BZ$17,CA188,0)</f>
        <v>0</v>
      </c>
      <c r="CD188" s="145">
        <v>0</v>
      </c>
      <c r="CE188" s="148">
        <f>100*CD188/$AI188</f>
        <v>0</v>
      </c>
      <c r="CF188" s="145">
        <f>IF(CE188&gt;$AI$8,1,0)</f>
        <v>0</v>
      </c>
      <c r="CG188" s="148">
        <f>IF($R188=CD$17,CE188,0)</f>
        <v>0</v>
      </c>
      <c r="CH188" s="145">
        <v>0</v>
      </c>
      <c r="CI188" s="148">
        <f>100*CH188/$AI188</f>
        <v>0</v>
      </c>
      <c r="CJ188" s="145">
        <f>IF(CI188&gt;$AI$8,1,0)</f>
        <v>0</v>
      </c>
      <c r="CK188" s="148">
        <f>IF($R188=CH$17,CI188,0)</f>
        <v>0</v>
      </c>
      <c r="CL188" s="145">
        <v>315</v>
      </c>
      <c r="CM188" s="145">
        <v>0</v>
      </c>
      <c r="CN188" s="149"/>
    </row>
    <row r="189" ht="15.75" customHeight="1">
      <c r="A189" t="s" s="179">
        <v>2499</v>
      </c>
      <c r="B189" t="s" s="180">
        <v>101</v>
      </c>
      <c r="C189" t="s" s="180">
        <v>1629</v>
      </c>
      <c r="D189" t="s" s="181">
        <v>104</v>
      </c>
      <c r="E189" t="s" s="182">
        <v>79</v>
      </c>
      <c r="F189" t="s" s="130">
        <v>80</v>
      </c>
      <c r="G189" t="s" s="130">
        <v>1630</v>
      </c>
      <c r="H189" t="s" s="130">
        <v>1631</v>
      </c>
      <c r="I189" t="s" s="130">
        <v>64</v>
      </c>
      <c r="J189" t="s" s="130">
        <v>50</v>
      </c>
      <c r="K189" t="s" s="183">
        <f>O189</f>
        <v>28</v>
      </c>
      <c r="L189" s="189">
        <f>P189</f>
        <v>53.5534738056647</v>
      </c>
      <c r="M189" t="s" s="130">
        <f>IF(O189="Lab","over","under")</f>
        <v>2429</v>
      </c>
      <c r="N189" s="173">
        <v>1</v>
      </c>
      <c r="O189" t="s" s="184">
        <v>28</v>
      </c>
      <c r="P189" s="131">
        <f>AQ189</f>
        <v>53.5534738056647</v>
      </c>
      <c r="Q189" s="173">
        <f>T189+U189+V189</f>
        <v>0</v>
      </c>
      <c r="R189" t="s" s="185">
        <v>31</v>
      </c>
      <c r="S189" s="131">
        <f>BE189</f>
        <v>11.9007719568144</v>
      </c>
      <c r="T189" s="169"/>
      <c r="U189" s="169"/>
      <c r="V189" s="169"/>
      <c r="W189" s="169"/>
      <c r="X189" t="s" s="130">
        <f>IF($A189=Y189,"ok","bad")</f>
        <v>2430</v>
      </c>
      <c r="Y189" t="s" s="130">
        <v>2499</v>
      </c>
      <c r="Z189" t="s" s="130">
        <v>1629</v>
      </c>
      <c r="AA189" t="s" s="186">
        <v>27</v>
      </c>
      <c r="AB189" s="125">
        <f>100*AC189</f>
        <v>10.7826708</v>
      </c>
      <c r="AC189" s="191">
        <v>0.107826708</v>
      </c>
      <c r="AD189" t="s" s="187">
        <v>2365</v>
      </c>
      <c r="AE189" s="125">
        <v>9.8294003</v>
      </c>
      <c r="AF189" s="191">
        <v>0.098294003</v>
      </c>
      <c r="AG189" s="169"/>
      <c r="AH189" s="173">
        <v>69395</v>
      </c>
      <c r="AI189" s="173">
        <v>36401</v>
      </c>
      <c r="AJ189" s="173">
        <v>226</v>
      </c>
      <c r="AK189" s="173">
        <v>15162</v>
      </c>
      <c r="AL189" s="173">
        <v>3925</v>
      </c>
      <c r="AM189" s="175">
        <f>100*AL189/$AI189</f>
        <v>10.7826708057471</v>
      </c>
      <c r="AN189" s="173">
        <f>IF(AM189&gt;$AI$8,1,0)</f>
        <v>0</v>
      </c>
      <c r="AO189" s="175">
        <f>IF($R189=AL$17,AM189,0)</f>
        <v>0</v>
      </c>
      <c r="AP189" s="173">
        <v>19494</v>
      </c>
      <c r="AQ189" s="175">
        <f>100*AP189/$AI189</f>
        <v>53.5534738056647</v>
      </c>
      <c r="AR189" s="173">
        <f>IF(AQ189&gt;$AI$8,1,0)</f>
        <v>1</v>
      </c>
      <c r="AS189" s="175">
        <f>IF($R189=AP$17,AQ189,0)</f>
        <v>0</v>
      </c>
      <c r="AT189" s="173">
        <v>1741</v>
      </c>
      <c r="AU189" s="175">
        <f>100*AT189/$AI189</f>
        <v>4.78283563638362</v>
      </c>
      <c r="AV189" s="173">
        <f>IF(AU189&gt;$AI$8,1,0)</f>
        <v>0</v>
      </c>
      <c r="AW189" s="175">
        <f>IF($R189=AT$17,AU189,0)</f>
        <v>0</v>
      </c>
      <c r="AX189" s="173">
        <v>3578</v>
      </c>
      <c r="AY189" s="175">
        <f>100*AX189/$AI189</f>
        <v>9.829400291200789</v>
      </c>
      <c r="AZ189" s="173">
        <f>IF(AY189&gt;$AI$8,1,0)</f>
        <v>0</v>
      </c>
      <c r="BA189" s="175">
        <f>IF($R189=AX$17,AY189,0)</f>
        <v>0</v>
      </c>
      <c r="BB189" s="173">
        <v>4332</v>
      </c>
      <c r="BC189" s="175">
        <f>100*BB189/$AI189</f>
        <v>11.9007719568144</v>
      </c>
      <c r="BD189" s="173">
        <f>IF(BC189&gt;$AI$8,1,0)</f>
        <v>0</v>
      </c>
      <c r="BE189" s="175">
        <f>IF($R189=BB$17,BC189,0)</f>
        <v>11.9007719568144</v>
      </c>
      <c r="BF189" s="173">
        <v>0</v>
      </c>
      <c r="BG189" s="175">
        <f>100*BF189/$AI189</f>
        <v>0</v>
      </c>
      <c r="BH189" s="173">
        <f>IF(BG189&gt;$AI$8,1,0)</f>
        <v>0</v>
      </c>
      <c r="BI189" s="175">
        <f>IF($R189=BF$17,BG189,0)</f>
        <v>0</v>
      </c>
      <c r="BJ189" s="173">
        <v>0</v>
      </c>
      <c r="BK189" s="175">
        <f>100*BJ189/$AI189</f>
        <v>0</v>
      </c>
      <c r="BL189" s="173">
        <f>IF(BK189&gt;$AI$8,1,0)</f>
        <v>0</v>
      </c>
      <c r="BM189" s="175">
        <f>IF($R189=BJ$17,BK189,0)</f>
        <v>0</v>
      </c>
      <c r="BN189" s="173">
        <v>0</v>
      </c>
      <c r="BO189" s="175">
        <f>100*BN189/$AI189</f>
        <v>0</v>
      </c>
      <c r="BP189" s="173">
        <f>IF(BO189&gt;$AI$8,1,0)</f>
        <v>0</v>
      </c>
      <c r="BQ189" s="175">
        <f>IF($R189=BN$17,BO189,0)</f>
        <v>0</v>
      </c>
      <c r="BR189" s="173">
        <v>0</v>
      </c>
      <c r="BS189" s="175">
        <f>100*BR189/$AI189</f>
        <v>0</v>
      </c>
      <c r="BT189" s="173">
        <f>IF(BS189&gt;$AI$8,1,0)</f>
        <v>0</v>
      </c>
      <c r="BU189" s="175">
        <f>IF($R189=BR$17,BS189,0)</f>
        <v>0</v>
      </c>
      <c r="BV189" s="173">
        <v>0</v>
      </c>
      <c r="BW189" s="175">
        <f>100*BV189/$AI189</f>
        <v>0</v>
      </c>
      <c r="BX189" s="173">
        <f>IF(BW189&gt;$AI$8,1,0)</f>
        <v>0</v>
      </c>
      <c r="BY189" s="175">
        <f>IF($R189=BV$17,BW189,0)</f>
        <v>0</v>
      </c>
      <c r="BZ189" s="173">
        <v>0</v>
      </c>
      <c r="CA189" s="175">
        <f>100*BZ189/$AI189</f>
        <v>0</v>
      </c>
      <c r="CB189" s="173">
        <f>IF(CA189&gt;$AI$8,1,0)</f>
        <v>0</v>
      </c>
      <c r="CC189" s="175">
        <f>IF($R189=BZ$17,CA189,0)</f>
        <v>0</v>
      </c>
      <c r="CD189" s="173">
        <v>0</v>
      </c>
      <c r="CE189" s="175">
        <f>100*CD189/$AI189</f>
        <v>0</v>
      </c>
      <c r="CF189" s="173">
        <f>IF(CE189&gt;$AI$8,1,0)</f>
        <v>0</v>
      </c>
      <c r="CG189" s="175">
        <f>IF($R189=CD$17,CE189,0)</f>
        <v>0</v>
      </c>
      <c r="CH189" s="173">
        <v>0</v>
      </c>
      <c r="CI189" s="175">
        <f>100*CH189/$AI189</f>
        <v>0</v>
      </c>
      <c r="CJ189" s="173">
        <f>IF(CI189&gt;$AI$8,1,0)</f>
        <v>0</v>
      </c>
      <c r="CK189" s="175">
        <f>IF($R189=CH$17,CI189,0)</f>
        <v>0</v>
      </c>
      <c r="CL189" s="173">
        <v>15919</v>
      </c>
      <c r="CM189" s="173">
        <v>0</v>
      </c>
      <c r="CN189" s="176"/>
    </row>
    <row r="190" ht="15.75" customHeight="1">
      <c r="A190" t="s" s="179">
        <v>2566</v>
      </c>
      <c r="B190" t="s" s="180">
        <v>58</v>
      </c>
      <c r="C190" t="s" s="180">
        <v>888</v>
      </c>
      <c r="D190" t="s" s="181">
        <v>60</v>
      </c>
      <c r="E190" t="s" s="188">
        <v>60</v>
      </c>
      <c r="F190" t="s" s="146">
        <v>61</v>
      </c>
      <c r="G190" t="s" s="146">
        <v>349</v>
      </c>
      <c r="H190" t="s" s="146">
        <v>816</v>
      </c>
      <c r="I190" t="s" s="146">
        <v>49</v>
      </c>
      <c r="J190" t="s" s="146">
        <v>50</v>
      </c>
      <c r="K190" t="s" s="183">
        <f>O190</f>
        <v>28</v>
      </c>
      <c r="L190" s="189">
        <f>P190</f>
        <v>53.3378892068509</v>
      </c>
      <c r="M190" t="s" s="146">
        <f>IF(O190="Lab","over","under")</f>
        <v>2429</v>
      </c>
      <c r="N190" s="145">
        <v>1</v>
      </c>
      <c r="O190" t="s" s="184">
        <v>28</v>
      </c>
      <c r="P190" s="147">
        <f>AQ190</f>
        <v>53.3378892068509</v>
      </c>
      <c r="Q190" s="145">
        <f>T190+U190+V190</f>
        <v>0</v>
      </c>
      <c r="R190" t="s" s="185">
        <v>32</v>
      </c>
      <c r="S190" s="147">
        <f>BI190</f>
        <v>16.4972451202323</v>
      </c>
      <c r="T190" s="138"/>
      <c r="U190" s="138"/>
      <c r="V190" s="138"/>
      <c r="W190" s="138"/>
      <c r="X190" t="s" s="146">
        <f>IF($A190=Y190,"ok","bad")</f>
        <v>2430</v>
      </c>
      <c r="Y190" t="s" s="146">
        <v>2566</v>
      </c>
      <c r="Z190" t="s" s="146">
        <v>888</v>
      </c>
      <c r="AA190" t="s" s="186">
        <v>31</v>
      </c>
      <c r="AB190" s="141">
        <f>100*AC190</f>
        <v>9.118865599999999</v>
      </c>
      <c r="AC190" s="190">
        <v>0.09118865600000001</v>
      </c>
      <c r="AD190" t="s" s="187">
        <v>27</v>
      </c>
      <c r="AE190" s="141">
        <v>8.5443984</v>
      </c>
      <c r="AF190" s="190">
        <v>0.085443984</v>
      </c>
      <c r="AG190" s="138"/>
      <c r="AH190" s="145">
        <v>70838</v>
      </c>
      <c r="AI190" s="145">
        <v>46826</v>
      </c>
      <c r="AJ190" s="145">
        <v>125</v>
      </c>
      <c r="AK190" s="145">
        <v>17251</v>
      </c>
      <c r="AL190" s="145">
        <v>4001</v>
      </c>
      <c r="AM190" s="148">
        <f>100*AL190/$AI190</f>
        <v>8.54439841113911</v>
      </c>
      <c r="AN190" s="145">
        <f>IF(AM190&gt;$AI$8,1,0)</f>
        <v>0</v>
      </c>
      <c r="AO190" s="148">
        <f>IF($R190=AL$17,AM190,0)</f>
        <v>0</v>
      </c>
      <c r="AP190" s="145">
        <v>24976</v>
      </c>
      <c r="AQ190" s="148">
        <f>100*AP190/$AI190</f>
        <v>53.3378892068509</v>
      </c>
      <c r="AR190" s="145">
        <f>IF(AQ190&gt;$AI$8,1,0)</f>
        <v>1</v>
      </c>
      <c r="AS190" s="148">
        <f>IF($R190=AP$17,AQ190,0)</f>
        <v>0</v>
      </c>
      <c r="AT190" s="145">
        <v>2746</v>
      </c>
      <c r="AU190" s="148">
        <f>100*AT190/$AI190</f>
        <v>5.86426344338615</v>
      </c>
      <c r="AV190" s="145">
        <f>IF(AU190&gt;$AI$8,1,0)</f>
        <v>0</v>
      </c>
      <c r="AW190" s="148">
        <f>IF($R190=AT$17,AU190,0)</f>
        <v>0</v>
      </c>
      <c r="AX190" s="145">
        <v>1845</v>
      </c>
      <c r="AY190" s="148">
        <f>100*AX190/$AI190</f>
        <v>3.94011873745355</v>
      </c>
      <c r="AZ190" s="145">
        <f>IF(AY190&gt;$AI$8,1,0)</f>
        <v>0</v>
      </c>
      <c r="BA190" s="148">
        <f>IF($R190=AX$17,AY190,0)</f>
        <v>0</v>
      </c>
      <c r="BB190" s="145">
        <v>4270</v>
      </c>
      <c r="BC190" s="148">
        <f>100*BB190/$AI190</f>
        <v>9.118865587494129</v>
      </c>
      <c r="BD190" s="145">
        <f>IF(BC190&gt;$AI$8,1,0)</f>
        <v>0</v>
      </c>
      <c r="BE190" s="148">
        <f>IF($R190=BB$17,BC190,0)</f>
        <v>0</v>
      </c>
      <c r="BF190" s="145">
        <v>7725</v>
      </c>
      <c r="BG190" s="148">
        <f>100*BF190/$AI190</f>
        <v>16.4972451202323</v>
      </c>
      <c r="BH190" s="145">
        <f>IF(BG190&gt;$AI$8,1,0)</f>
        <v>0</v>
      </c>
      <c r="BI190" s="148">
        <f>IF($R190=BF$17,BG190,0)</f>
        <v>16.4972451202323</v>
      </c>
      <c r="BJ190" s="145">
        <v>0</v>
      </c>
      <c r="BK190" s="148">
        <f>100*BJ190/$AI190</f>
        <v>0</v>
      </c>
      <c r="BL190" s="145">
        <f>IF(BK190&gt;$AI$8,1,0)</f>
        <v>0</v>
      </c>
      <c r="BM190" s="148">
        <f>IF($R190=BJ$17,BK190,0)</f>
        <v>0</v>
      </c>
      <c r="BN190" s="145">
        <v>0</v>
      </c>
      <c r="BO190" s="148">
        <f>100*BN190/$AI190</f>
        <v>0</v>
      </c>
      <c r="BP190" s="145">
        <f>IF(BO190&gt;$AI$8,1,0)</f>
        <v>0</v>
      </c>
      <c r="BQ190" s="148">
        <f>IF($R190=BN$17,BO190,0)</f>
        <v>0</v>
      </c>
      <c r="BR190" s="145">
        <v>0</v>
      </c>
      <c r="BS190" s="148">
        <f>100*BR190/$AI190</f>
        <v>0</v>
      </c>
      <c r="BT190" s="145">
        <f>IF(BS190&gt;$AI$8,1,0)</f>
        <v>0</v>
      </c>
      <c r="BU190" s="148">
        <f>IF($R190=BR$17,BS190,0)</f>
        <v>0</v>
      </c>
      <c r="BV190" s="145">
        <v>0</v>
      </c>
      <c r="BW190" s="148">
        <f>100*BV190/$AI190</f>
        <v>0</v>
      </c>
      <c r="BX190" s="145">
        <f>IF(BW190&gt;$AI$8,1,0)</f>
        <v>0</v>
      </c>
      <c r="BY190" s="148">
        <f>IF($R190=BV$17,BW190,0)</f>
        <v>0</v>
      </c>
      <c r="BZ190" s="145">
        <v>0</v>
      </c>
      <c r="CA190" s="148">
        <f>100*BZ190/$AI190</f>
        <v>0</v>
      </c>
      <c r="CB190" s="145">
        <f>IF(CA190&gt;$AI$8,1,0)</f>
        <v>0</v>
      </c>
      <c r="CC190" s="148">
        <f>IF($R190=BZ$17,CA190,0)</f>
        <v>0</v>
      </c>
      <c r="CD190" s="145">
        <v>0</v>
      </c>
      <c r="CE190" s="148">
        <f>100*CD190/$AI190</f>
        <v>0</v>
      </c>
      <c r="CF190" s="145">
        <f>IF(CE190&gt;$AI$8,1,0)</f>
        <v>0</v>
      </c>
      <c r="CG190" s="148">
        <f>IF($R190=CD$17,CE190,0)</f>
        <v>0</v>
      </c>
      <c r="CH190" s="145">
        <v>0</v>
      </c>
      <c r="CI190" s="148">
        <f>100*CH190/$AI190</f>
        <v>0</v>
      </c>
      <c r="CJ190" s="145">
        <f>IF(CI190&gt;$AI$8,1,0)</f>
        <v>0</v>
      </c>
      <c r="CK190" s="148">
        <f>IF($R190=CH$17,CI190,0)</f>
        <v>0</v>
      </c>
      <c r="CL190" s="145">
        <v>553</v>
      </c>
      <c r="CM190" s="145">
        <v>0</v>
      </c>
      <c r="CN190" s="149"/>
    </row>
    <row r="191" ht="15.75" customHeight="1">
      <c r="A191" t="s" s="179">
        <v>2795</v>
      </c>
      <c r="B191" t="s" s="180">
        <v>160</v>
      </c>
      <c r="C191" t="s" s="180">
        <v>1117</v>
      </c>
      <c r="D191" t="s" s="181">
        <v>162</v>
      </c>
      <c r="E191" t="s" s="182">
        <v>79</v>
      </c>
      <c r="F191" t="s" s="130">
        <v>80</v>
      </c>
      <c r="G191" t="s" s="130">
        <v>187</v>
      </c>
      <c r="H191" t="s" s="130">
        <v>1118</v>
      </c>
      <c r="I191" t="s" s="130">
        <v>49</v>
      </c>
      <c r="J191" t="s" s="130">
        <v>50</v>
      </c>
      <c r="K191" t="s" s="183">
        <f>O191</f>
        <v>28</v>
      </c>
      <c r="L191" s="189">
        <f>P191</f>
        <v>53.2559049980425</v>
      </c>
      <c r="M191" t="s" s="130">
        <f>IF(O191="Lab","over","under")</f>
        <v>2429</v>
      </c>
      <c r="N191" s="173">
        <v>1</v>
      </c>
      <c r="O191" t="s" s="184">
        <v>28</v>
      </c>
      <c r="P191" s="131">
        <f>AQ191</f>
        <v>53.2559049980425</v>
      </c>
      <c r="Q191" s="173">
        <f>T191+U191+V191</f>
        <v>0</v>
      </c>
      <c r="R191" t="s" s="185">
        <v>27</v>
      </c>
      <c r="S191" s="131">
        <f>AO191</f>
        <v>21.8556701030928</v>
      </c>
      <c r="T191" s="169"/>
      <c r="U191" s="169"/>
      <c r="V191" s="169"/>
      <c r="W191" s="169"/>
      <c r="X191" t="s" s="130">
        <f>IF($A191=Y191,"ok","bad")</f>
        <v>2430</v>
      </c>
      <c r="Y191" t="s" s="130">
        <v>2795</v>
      </c>
      <c r="Z191" t="s" s="130">
        <v>1117</v>
      </c>
      <c r="AA191" t="s" s="186">
        <v>2365</v>
      </c>
      <c r="AB191" s="125">
        <f>100*AC191</f>
        <v>10.7373091</v>
      </c>
      <c r="AC191" s="191">
        <v>0.107373091</v>
      </c>
      <c r="AD191" t="s" s="187">
        <v>31</v>
      </c>
      <c r="AE191" s="125">
        <v>5.5617904</v>
      </c>
      <c r="AF191" s="191">
        <v>0.055617904</v>
      </c>
      <c r="AG191" s="169"/>
      <c r="AH191" s="173">
        <v>74405</v>
      </c>
      <c r="AI191" s="173">
        <v>38315</v>
      </c>
      <c r="AJ191" s="173">
        <v>118</v>
      </c>
      <c r="AK191" s="173">
        <v>12031</v>
      </c>
      <c r="AL191" s="173">
        <v>8374</v>
      </c>
      <c r="AM191" s="175">
        <f>100*AL191/$AI191</f>
        <v>21.8556701030928</v>
      </c>
      <c r="AN191" s="173">
        <f>IF(AM191&gt;$AI$8,1,0)</f>
        <v>0</v>
      </c>
      <c r="AO191" s="175">
        <f>IF($R191=AL$17,AM191,0)</f>
        <v>21.8556701030928</v>
      </c>
      <c r="AP191" s="173">
        <v>20405</v>
      </c>
      <c r="AQ191" s="175">
        <f>100*AP191/$AI191</f>
        <v>53.2559049980425</v>
      </c>
      <c r="AR191" s="173">
        <f>IF(AQ191&gt;$AI$8,1,0)</f>
        <v>1</v>
      </c>
      <c r="AS191" s="175">
        <f>IF($R191=AP$17,AQ191,0)</f>
        <v>0</v>
      </c>
      <c r="AT191" s="173">
        <v>1316</v>
      </c>
      <c r="AU191" s="175">
        <f>100*AT191/$AI191</f>
        <v>3.43468615424768</v>
      </c>
      <c r="AV191" s="173">
        <f>IF(AU191&gt;$AI$8,1,0)</f>
        <v>0</v>
      </c>
      <c r="AW191" s="175">
        <f>IF($R191=AT$17,AU191,0)</f>
        <v>0</v>
      </c>
      <c r="AX191" s="173">
        <v>4114</v>
      </c>
      <c r="AY191" s="175">
        <f>100*AX191/$AI191</f>
        <v>10.7373091478533</v>
      </c>
      <c r="AZ191" s="173">
        <f>IF(AY191&gt;$AI$8,1,0)</f>
        <v>0</v>
      </c>
      <c r="BA191" s="175">
        <f>IF($R191=AX$17,AY191,0)</f>
        <v>0</v>
      </c>
      <c r="BB191" s="173">
        <v>2131</v>
      </c>
      <c r="BC191" s="175">
        <f>100*BB191/$AI191</f>
        <v>5.56179042150594</v>
      </c>
      <c r="BD191" s="173">
        <f>IF(BC191&gt;$AI$8,1,0)</f>
        <v>0</v>
      </c>
      <c r="BE191" s="175">
        <f>IF($R191=BB$17,BC191,0)</f>
        <v>0</v>
      </c>
      <c r="BF191" s="173">
        <v>0</v>
      </c>
      <c r="BG191" s="175">
        <f>100*BF191/$AI191</f>
        <v>0</v>
      </c>
      <c r="BH191" s="173">
        <f>IF(BG191&gt;$AI$8,1,0)</f>
        <v>0</v>
      </c>
      <c r="BI191" s="175">
        <f>IF($R191=BF$17,BG191,0)</f>
        <v>0</v>
      </c>
      <c r="BJ191" s="173">
        <v>0</v>
      </c>
      <c r="BK191" s="175">
        <f>100*BJ191/$AI191</f>
        <v>0</v>
      </c>
      <c r="BL191" s="173">
        <f>IF(BK191&gt;$AI$8,1,0)</f>
        <v>0</v>
      </c>
      <c r="BM191" s="175">
        <f>IF($R191=BJ$17,BK191,0)</f>
        <v>0</v>
      </c>
      <c r="BN191" s="173">
        <v>0</v>
      </c>
      <c r="BO191" s="175">
        <f>100*BN191/$AI191</f>
        <v>0</v>
      </c>
      <c r="BP191" s="173">
        <f>IF(BO191&gt;$AI$8,1,0)</f>
        <v>0</v>
      </c>
      <c r="BQ191" s="175">
        <f>IF($R191=BN$17,BO191,0)</f>
        <v>0</v>
      </c>
      <c r="BR191" s="173">
        <v>0</v>
      </c>
      <c r="BS191" s="175">
        <f>100*BR191/$AI191</f>
        <v>0</v>
      </c>
      <c r="BT191" s="173">
        <f>IF(BS191&gt;$AI$8,1,0)</f>
        <v>0</v>
      </c>
      <c r="BU191" s="175">
        <f>IF($R191=BR$17,BS191,0)</f>
        <v>0</v>
      </c>
      <c r="BV191" s="173">
        <v>0</v>
      </c>
      <c r="BW191" s="175">
        <f>100*BV191/$AI191</f>
        <v>0</v>
      </c>
      <c r="BX191" s="173">
        <f>IF(BW191&gt;$AI$8,1,0)</f>
        <v>0</v>
      </c>
      <c r="BY191" s="175">
        <f>IF($R191=BV$17,BW191,0)</f>
        <v>0</v>
      </c>
      <c r="BZ191" s="173">
        <v>0</v>
      </c>
      <c r="CA191" s="175">
        <f>100*BZ191/$AI191</f>
        <v>0</v>
      </c>
      <c r="CB191" s="173">
        <f>IF(CA191&gt;$AI$8,1,0)</f>
        <v>0</v>
      </c>
      <c r="CC191" s="175">
        <f>IF($R191=BZ$17,CA191,0)</f>
        <v>0</v>
      </c>
      <c r="CD191" s="173">
        <v>0</v>
      </c>
      <c r="CE191" s="175">
        <f>100*CD191/$AI191</f>
        <v>0</v>
      </c>
      <c r="CF191" s="173">
        <f>IF(CE191&gt;$AI$8,1,0)</f>
        <v>0</v>
      </c>
      <c r="CG191" s="175">
        <f>IF($R191=CD$17,CE191,0)</f>
        <v>0</v>
      </c>
      <c r="CH191" s="173">
        <v>0</v>
      </c>
      <c r="CI191" s="175">
        <f>100*CH191/$AI191</f>
        <v>0</v>
      </c>
      <c r="CJ191" s="173">
        <f>IF(CI191&gt;$AI$8,1,0)</f>
        <v>0</v>
      </c>
      <c r="CK191" s="175">
        <f>IF($R191=CH$17,CI191,0)</f>
        <v>0</v>
      </c>
      <c r="CL191" s="173">
        <v>840</v>
      </c>
      <c r="CM191" s="173">
        <v>0</v>
      </c>
      <c r="CN191" s="176"/>
    </row>
    <row r="192" ht="15.75" customHeight="1">
      <c r="A192" t="s" s="179">
        <v>2535</v>
      </c>
      <c r="B192" t="s" s="180">
        <v>90</v>
      </c>
      <c r="C192" t="s" s="180">
        <v>2536</v>
      </c>
      <c r="D192" t="s" s="181">
        <v>93</v>
      </c>
      <c r="E192" t="s" s="188">
        <v>79</v>
      </c>
      <c r="F192" t="s" s="146">
        <v>80</v>
      </c>
      <c r="G192" t="s" s="146">
        <v>575</v>
      </c>
      <c r="H192" t="s" s="146">
        <v>1821</v>
      </c>
      <c r="I192" t="s" s="146">
        <v>64</v>
      </c>
      <c r="J192" t="s" s="146">
        <v>50</v>
      </c>
      <c r="K192" t="s" s="183">
        <f>O192</f>
        <v>28</v>
      </c>
      <c r="L192" s="189">
        <f>P192</f>
        <v>53.223856538384</v>
      </c>
      <c r="M192" t="s" s="146">
        <f>IF(O192="Lab","over","under")</f>
        <v>2429</v>
      </c>
      <c r="N192" s="145">
        <v>1</v>
      </c>
      <c r="O192" t="s" s="184">
        <v>28</v>
      </c>
      <c r="P192" s="147">
        <f>AQ192</f>
        <v>53.223856538384</v>
      </c>
      <c r="Q192" s="145">
        <f>T192+U192+V192</f>
        <v>0</v>
      </c>
      <c r="R192" t="s" s="185">
        <v>2365</v>
      </c>
      <c r="S192" s="147">
        <f>BA192</f>
        <v>15.1899052992142</v>
      </c>
      <c r="T192" s="138"/>
      <c r="U192" s="138"/>
      <c r="V192" s="138"/>
      <c r="W192" s="138"/>
      <c r="X192" t="s" s="146">
        <f>IF($A192=Y192,"ok","bad")</f>
        <v>2430</v>
      </c>
      <c r="Y192" t="s" s="146">
        <v>2535</v>
      </c>
      <c r="Z192" t="s" s="146">
        <v>2536</v>
      </c>
      <c r="AA192" t="s" s="186">
        <v>31</v>
      </c>
      <c r="AB192" s="141">
        <f>100*AC192</f>
        <v>13.0666935</v>
      </c>
      <c r="AC192" s="190">
        <v>0.130666935</v>
      </c>
      <c r="AD192" t="s" s="187">
        <v>27</v>
      </c>
      <c r="AE192" s="141">
        <v>9.024279699999999</v>
      </c>
      <c r="AF192" s="190">
        <v>0.090242797</v>
      </c>
      <c r="AG192" s="138"/>
      <c r="AH192" s="145">
        <v>83633</v>
      </c>
      <c r="AI192" s="145">
        <v>39704</v>
      </c>
      <c r="AJ192" s="145">
        <v>185</v>
      </c>
      <c r="AK192" s="145">
        <v>15101</v>
      </c>
      <c r="AL192" s="145">
        <v>3583</v>
      </c>
      <c r="AM192" s="148">
        <f>100*AL192/$AI192</f>
        <v>9.0242796695547</v>
      </c>
      <c r="AN192" s="145">
        <f>IF(AM192&gt;$AI$8,1,0)</f>
        <v>0</v>
      </c>
      <c r="AO192" s="148">
        <f>IF($R192=AL$17,AM192,0)</f>
        <v>0</v>
      </c>
      <c r="AP192" s="145">
        <v>21132</v>
      </c>
      <c r="AQ192" s="148">
        <f>100*AP192/$AI192</f>
        <v>53.223856538384</v>
      </c>
      <c r="AR192" s="145">
        <f>IF(AQ192&gt;$AI$8,1,0)</f>
        <v>1</v>
      </c>
      <c r="AS192" s="148">
        <f>IF($R192=AP$17,AQ192,0)</f>
        <v>0</v>
      </c>
      <c r="AT192" s="145">
        <v>2752</v>
      </c>
      <c r="AU192" s="148">
        <f>100*AT192/$AI192</f>
        <v>6.93129155752569</v>
      </c>
      <c r="AV192" s="145">
        <f>IF(AU192&gt;$AI$8,1,0)</f>
        <v>0</v>
      </c>
      <c r="AW192" s="148">
        <f>IF($R192=AT$17,AU192,0)</f>
        <v>0</v>
      </c>
      <c r="AX192" s="145">
        <v>6031</v>
      </c>
      <c r="AY192" s="148">
        <f>100*AX192/$AI192</f>
        <v>15.1899052992142</v>
      </c>
      <c r="AZ192" s="145">
        <f>IF(AY192&gt;$AI$8,1,0)</f>
        <v>0</v>
      </c>
      <c r="BA192" s="148">
        <f>IF($R192=AX$17,AY192,0)</f>
        <v>15.1899052992142</v>
      </c>
      <c r="BB192" s="145">
        <v>5188</v>
      </c>
      <c r="BC192" s="148">
        <f>100*BB192/$AI192</f>
        <v>13.0666935321378</v>
      </c>
      <c r="BD192" s="145">
        <f>IF(BC192&gt;$AI$8,1,0)</f>
        <v>0</v>
      </c>
      <c r="BE192" s="148">
        <f>IF($R192=BB$17,BC192,0)</f>
        <v>0</v>
      </c>
      <c r="BF192" s="145">
        <v>0</v>
      </c>
      <c r="BG192" s="148">
        <f>100*BF192/$AI192</f>
        <v>0</v>
      </c>
      <c r="BH192" s="145">
        <f>IF(BG192&gt;$AI$8,1,0)</f>
        <v>0</v>
      </c>
      <c r="BI192" s="148">
        <f>IF($R192=BF$17,BG192,0)</f>
        <v>0</v>
      </c>
      <c r="BJ192" s="145">
        <v>0</v>
      </c>
      <c r="BK192" s="148">
        <f>100*BJ192/$AI192</f>
        <v>0</v>
      </c>
      <c r="BL192" s="145">
        <f>IF(BK192&gt;$AI$8,1,0)</f>
        <v>0</v>
      </c>
      <c r="BM192" s="148">
        <f>IF($R192=BJ$17,BK192,0)</f>
        <v>0</v>
      </c>
      <c r="BN192" s="145">
        <v>0</v>
      </c>
      <c r="BO192" s="148">
        <f>100*BN192/$AI192</f>
        <v>0</v>
      </c>
      <c r="BP192" s="145">
        <f>IF(BO192&gt;$AI$8,1,0)</f>
        <v>0</v>
      </c>
      <c r="BQ192" s="148">
        <f>IF($R192=BN$17,BO192,0)</f>
        <v>0</v>
      </c>
      <c r="BR192" s="145">
        <v>0</v>
      </c>
      <c r="BS192" s="148">
        <f>100*BR192/$AI192</f>
        <v>0</v>
      </c>
      <c r="BT192" s="145">
        <f>IF(BS192&gt;$AI$8,1,0)</f>
        <v>0</v>
      </c>
      <c r="BU192" s="148">
        <f>IF($R192=BR$17,BS192,0)</f>
        <v>0</v>
      </c>
      <c r="BV192" s="145">
        <v>0</v>
      </c>
      <c r="BW192" s="148">
        <f>100*BV192/$AI192</f>
        <v>0</v>
      </c>
      <c r="BX192" s="145">
        <f>IF(BW192&gt;$AI$8,1,0)</f>
        <v>0</v>
      </c>
      <c r="BY192" s="148">
        <f>IF($R192=BV$17,BW192,0)</f>
        <v>0</v>
      </c>
      <c r="BZ192" s="145">
        <v>0</v>
      </c>
      <c r="CA192" s="148">
        <f>100*BZ192/$AI192</f>
        <v>0</v>
      </c>
      <c r="CB192" s="145">
        <f>IF(CA192&gt;$AI$8,1,0)</f>
        <v>0</v>
      </c>
      <c r="CC192" s="148">
        <f>IF($R192=BZ$17,CA192,0)</f>
        <v>0</v>
      </c>
      <c r="CD192" s="145">
        <v>0</v>
      </c>
      <c r="CE192" s="148">
        <f>100*CD192/$AI192</f>
        <v>0</v>
      </c>
      <c r="CF192" s="145">
        <f>IF(CE192&gt;$AI$8,1,0)</f>
        <v>0</v>
      </c>
      <c r="CG192" s="148">
        <f>IF($R192=CD$17,CE192,0)</f>
        <v>0</v>
      </c>
      <c r="CH192" s="145">
        <v>0</v>
      </c>
      <c r="CI192" s="148">
        <f>100*CH192/$AI192</f>
        <v>0</v>
      </c>
      <c r="CJ192" s="145">
        <f>IF(CI192&gt;$AI$8,1,0)</f>
        <v>0</v>
      </c>
      <c r="CK192" s="148">
        <f>IF($R192=CH$17,CI192,0)</f>
        <v>0</v>
      </c>
      <c r="CL192" s="145">
        <v>113</v>
      </c>
      <c r="CM192" s="145">
        <v>0</v>
      </c>
      <c r="CN192" s="149"/>
    </row>
    <row r="193" ht="15.75" customHeight="1">
      <c r="A193" t="s" s="179">
        <v>2887</v>
      </c>
      <c r="B193" t="s" s="180">
        <v>90</v>
      </c>
      <c r="C193" t="s" s="180">
        <v>2888</v>
      </c>
      <c r="D193" t="s" s="181">
        <v>93</v>
      </c>
      <c r="E193" t="s" s="182">
        <v>79</v>
      </c>
      <c r="F193" t="s" s="130">
        <v>46</v>
      </c>
      <c r="G193" t="s" s="130">
        <v>2655</v>
      </c>
      <c r="H193" t="s" s="130">
        <v>2889</v>
      </c>
      <c r="I193" t="s" s="130">
        <v>49</v>
      </c>
      <c r="J193" t="s" s="130">
        <v>1733</v>
      </c>
      <c r="K193" t="s" s="183">
        <f>O193</f>
        <v>28</v>
      </c>
      <c r="L193" s="189">
        <f>P193</f>
        <v>52.994741873805</v>
      </c>
      <c r="M193" t="s" s="130">
        <f>IF(O193="Lab","over","under")</f>
        <v>2429</v>
      </c>
      <c r="N193" s="173">
        <v>1</v>
      </c>
      <c r="O193" t="s" s="184">
        <v>28</v>
      </c>
      <c r="P193" s="131">
        <f>AQ193</f>
        <v>52.994741873805</v>
      </c>
      <c r="Q193" s="173">
        <f>T193+U193+V193</f>
        <v>0</v>
      </c>
      <c r="R193" t="s" s="185">
        <v>2365</v>
      </c>
      <c r="S193" s="131">
        <f>BA193</f>
        <v>21.2404397705545</v>
      </c>
      <c r="T193" s="169"/>
      <c r="U193" s="169"/>
      <c r="V193" s="169"/>
      <c r="W193" s="169"/>
      <c r="X193" t="s" s="130">
        <f>IF($A193=Y193,"ok","bad")</f>
        <v>2430</v>
      </c>
      <c r="Y193" t="s" s="130">
        <v>2887</v>
      </c>
      <c r="Z193" t="s" s="130">
        <v>2888</v>
      </c>
      <c r="AA193" t="s" s="186">
        <v>27</v>
      </c>
      <c r="AB193" s="125">
        <f>100*AC193</f>
        <v>20.207935</v>
      </c>
      <c r="AC193" s="191">
        <v>0.20207935</v>
      </c>
      <c r="AD193" t="s" s="187">
        <v>31</v>
      </c>
      <c r="AE193" s="125">
        <v>2.8847992</v>
      </c>
      <c r="AF193" s="191">
        <v>0.028847992</v>
      </c>
      <c r="AG193" s="169"/>
      <c r="AH193" s="173">
        <v>73198</v>
      </c>
      <c r="AI193" s="173">
        <v>41840</v>
      </c>
      <c r="AJ193" s="173">
        <v>159</v>
      </c>
      <c r="AK193" s="173">
        <v>13286</v>
      </c>
      <c r="AL193" s="173">
        <v>8455</v>
      </c>
      <c r="AM193" s="175">
        <f>100*AL193/$AI193</f>
        <v>20.2079349904398</v>
      </c>
      <c r="AN193" s="173">
        <f>IF(AM193&gt;$AI$8,1,0)</f>
        <v>0</v>
      </c>
      <c r="AO193" s="175">
        <f>IF($R193=AL$17,AM193,0)</f>
        <v>0</v>
      </c>
      <c r="AP193" s="173">
        <v>22173</v>
      </c>
      <c r="AQ193" s="175">
        <f>100*AP193/$AI193</f>
        <v>52.994741873805</v>
      </c>
      <c r="AR193" s="173">
        <f>IF(AQ193&gt;$AI$8,1,0)</f>
        <v>1</v>
      </c>
      <c r="AS193" s="175">
        <f>IF($R193=AP$17,AQ193,0)</f>
        <v>0</v>
      </c>
      <c r="AT193" s="173">
        <v>1118</v>
      </c>
      <c r="AU193" s="175">
        <f>100*AT193/$AI193</f>
        <v>2.67208413001912</v>
      </c>
      <c r="AV193" s="173">
        <f>IF(AU193&gt;$AI$8,1,0)</f>
        <v>0</v>
      </c>
      <c r="AW193" s="175">
        <f>IF($R193=AT$17,AU193,0)</f>
        <v>0</v>
      </c>
      <c r="AX193" s="173">
        <v>8887</v>
      </c>
      <c r="AY193" s="175">
        <f>100*AX193/$AI193</f>
        <v>21.2404397705545</v>
      </c>
      <c r="AZ193" s="173">
        <f>IF(AY193&gt;$AI$8,1,0)</f>
        <v>0</v>
      </c>
      <c r="BA193" s="175">
        <f>IF($R193=AX$17,AY193,0)</f>
        <v>21.2404397705545</v>
      </c>
      <c r="BB193" s="173">
        <v>1207</v>
      </c>
      <c r="BC193" s="175">
        <f>100*BB193/$AI193</f>
        <v>2.88479923518164</v>
      </c>
      <c r="BD193" s="173">
        <f>IF(BC193&gt;$AI$8,1,0)</f>
        <v>0</v>
      </c>
      <c r="BE193" s="175">
        <f>IF($R193=BB$17,BC193,0)</f>
        <v>0</v>
      </c>
      <c r="BF193" s="173">
        <v>0</v>
      </c>
      <c r="BG193" s="175">
        <f>100*BF193/$AI193</f>
        <v>0</v>
      </c>
      <c r="BH193" s="173">
        <f>IF(BG193&gt;$AI$8,1,0)</f>
        <v>0</v>
      </c>
      <c r="BI193" s="175">
        <f>IF($R193=BF$17,BG193,0)</f>
        <v>0</v>
      </c>
      <c r="BJ193" s="173">
        <v>0</v>
      </c>
      <c r="BK193" s="175">
        <f>100*BJ193/$AI193</f>
        <v>0</v>
      </c>
      <c r="BL193" s="173">
        <f>IF(BK193&gt;$AI$8,1,0)</f>
        <v>0</v>
      </c>
      <c r="BM193" s="175">
        <f>IF($R193=BJ$17,BK193,0)</f>
        <v>0</v>
      </c>
      <c r="BN193" s="173">
        <v>0</v>
      </c>
      <c r="BO193" s="175">
        <f>100*BN193/$AI193</f>
        <v>0</v>
      </c>
      <c r="BP193" s="173">
        <f>IF(BO193&gt;$AI$8,1,0)</f>
        <v>0</v>
      </c>
      <c r="BQ193" s="175">
        <f>IF($R193=BN$17,BO193,0)</f>
        <v>0</v>
      </c>
      <c r="BR193" s="173">
        <v>0</v>
      </c>
      <c r="BS193" s="175">
        <f>100*BR193/$AI193</f>
        <v>0</v>
      </c>
      <c r="BT193" s="173">
        <f>IF(BS193&gt;$AI$8,1,0)</f>
        <v>0</v>
      </c>
      <c r="BU193" s="175">
        <f>IF($R193=BR$17,BS193,0)</f>
        <v>0</v>
      </c>
      <c r="BV193" s="173">
        <v>0</v>
      </c>
      <c r="BW193" s="175">
        <f>100*BV193/$AI193</f>
        <v>0</v>
      </c>
      <c r="BX193" s="173">
        <f>IF(BW193&gt;$AI$8,1,0)</f>
        <v>0</v>
      </c>
      <c r="BY193" s="175">
        <f>IF($R193=BV$17,BW193,0)</f>
        <v>0</v>
      </c>
      <c r="BZ193" s="173">
        <v>0</v>
      </c>
      <c r="CA193" s="175">
        <f>100*BZ193/$AI193</f>
        <v>0</v>
      </c>
      <c r="CB193" s="173">
        <f>IF(CA193&gt;$AI$8,1,0)</f>
        <v>0</v>
      </c>
      <c r="CC193" s="175">
        <f>IF($R193=BZ$17,CA193,0)</f>
        <v>0</v>
      </c>
      <c r="CD193" s="173">
        <v>0</v>
      </c>
      <c r="CE193" s="175">
        <f>100*CD193/$AI193</f>
        <v>0</v>
      </c>
      <c r="CF193" s="173">
        <f>IF(CE193&gt;$AI$8,1,0)</f>
        <v>0</v>
      </c>
      <c r="CG193" s="175">
        <f>IF($R193=CD$17,CE193,0)</f>
        <v>0</v>
      </c>
      <c r="CH193" s="173">
        <v>0</v>
      </c>
      <c r="CI193" s="175">
        <f>100*CH193/$AI193</f>
        <v>0</v>
      </c>
      <c r="CJ193" s="173">
        <f>IF(CI193&gt;$AI$8,1,0)</f>
        <v>0</v>
      </c>
      <c r="CK193" s="175">
        <f>IF($R193=CH$17,CI193,0)</f>
        <v>0</v>
      </c>
      <c r="CL193" s="173">
        <v>898</v>
      </c>
      <c r="CM193" s="173">
        <v>0</v>
      </c>
      <c r="CN193" s="176"/>
    </row>
    <row r="194" ht="15.75" customHeight="1">
      <c r="A194" t="s" s="179">
        <v>2723</v>
      </c>
      <c r="B194" t="s" s="180">
        <v>90</v>
      </c>
      <c r="C194" t="s" s="180">
        <v>2724</v>
      </c>
      <c r="D194" t="s" s="181">
        <v>93</v>
      </c>
      <c r="E194" t="s" s="188">
        <v>79</v>
      </c>
      <c r="F194" t="s" s="146">
        <v>46</v>
      </c>
      <c r="G194" t="s" s="146">
        <v>785</v>
      </c>
      <c r="H194" t="s" s="146">
        <v>2202</v>
      </c>
      <c r="I194" t="s" s="146">
        <v>49</v>
      </c>
      <c r="J194" t="s" s="146">
        <v>50</v>
      </c>
      <c r="K194" t="s" s="183">
        <f>O194</f>
        <v>28</v>
      </c>
      <c r="L194" s="189">
        <f>P194</f>
        <v>52.9371374452468</v>
      </c>
      <c r="M194" t="s" s="146">
        <f>IF(O194="Lab","over","under")</f>
        <v>2429</v>
      </c>
      <c r="N194" s="145">
        <v>1</v>
      </c>
      <c r="O194" t="s" s="184">
        <v>28</v>
      </c>
      <c r="P194" s="147">
        <f>AQ194</f>
        <v>52.9371374452468</v>
      </c>
      <c r="Q194" s="145">
        <f>T194+U194+V194</f>
        <v>0</v>
      </c>
      <c r="R194" t="s" s="185">
        <v>2365</v>
      </c>
      <c r="S194" s="147">
        <f>BA194</f>
        <v>18.1413519592755</v>
      </c>
      <c r="T194" s="138"/>
      <c r="U194" s="138"/>
      <c r="V194" s="138"/>
      <c r="W194" s="138"/>
      <c r="X194" t="s" s="146">
        <f>IF($A194=Y194,"ok","bad")</f>
        <v>2430</v>
      </c>
      <c r="Y194" t="s" s="146">
        <v>2723</v>
      </c>
      <c r="Z194" t="s" s="146">
        <v>2724</v>
      </c>
      <c r="AA194" t="s" s="186">
        <v>27</v>
      </c>
      <c r="AB194" s="141">
        <f>100*AC194</f>
        <v>15.9962117</v>
      </c>
      <c r="AC194" s="190">
        <v>0.159962117</v>
      </c>
      <c r="AD194" t="s" s="187">
        <v>31</v>
      </c>
      <c r="AE194" s="141">
        <v>6.4283177</v>
      </c>
      <c r="AF194" s="190">
        <v>0.064283177</v>
      </c>
      <c r="AG194" s="138"/>
      <c r="AH194" s="145">
        <v>70801</v>
      </c>
      <c r="AI194" s="145">
        <v>42235</v>
      </c>
      <c r="AJ194" s="145">
        <v>171</v>
      </c>
      <c r="AK194" s="145">
        <v>14696</v>
      </c>
      <c r="AL194" s="145">
        <v>6756</v>
      </c>
      <c r="AM194" s="148">
        <f>100*AL194/$AI194</f>
        <v>15.9962116727832</v>
      </c>
      <c r="AN194" s="145">
        <f>IF(AM194&gt;$AI$8,1,0)</f>
        <v>0</v>
      </c>
      <c r="AO194" s="148">
        <f>IF($R194=AL$17,AM194,0)</f>
        <v>0</v>
      </c>
      <c r="AP194" s="145">
        <v>22358</v>
      </c>
      <c r="AQ194" s="148">
        <f>100*AP194/$AI194</f>
        <v>52.9371374452468</v>
      </c>
      <c r="AR194" s="145">
        <f>IF(AQ194&gt;$AI$8,1,0)</f>
        <v>1</v>
      </c>
      <c r="AS194" s="148">
        <f>IF($R194=AP$17,AQ194,0)</f>
        <v>0</v>
      </c>
      <c r="AT194" s="145">
        <v>2149</v>
      </c>
      <c r="AU194" s="148">
        <f>100*AT194/$AI194</f>
        <v>5.08819699301527</v>
      </c>
      <c r="AV194" s="145">
        <f>IF(AU194&gt;$AI$8,1,0)</f>
        <v>0</v>
      </c>
      <c r="AW194" s="148">
        <f>IF($R194=AT$17,AU194,0)</f>
        <v>0</v>
      </c>
      <c r="AX194" s="145">
        <v>7662</v>
      </c>
      <c r="AY194" s="148">
        <f>100*AX194/$AI194</f>
        <v>18.1413519592755</v>
      </c>
      <c r="AZ194" s="145">
        <f>IF(AY194&gt;$AI$8,1,0)</f>
        <v>0</v>
      </c>
      <c r="BA194" s="148">
        <f>IF($R194=AX$17,AY194,0)</f>
        <v>18.1413519592755</v>
      </c>
      <c r="BB194" s="145">
        <v>2715</v>
      </c>
      <c r="BC194" s="148">
        <f>100*BB194/$AI194</f>
        <v>6.42831774594531</v>
      </c>
      <c r="BD194" s="145">
        <f>IF(BC194&gt;$AI$8,1,0)</f>
        <v>0</v>
      </c>
      <c r="BE194" s="148">
        <f>IF($R194=BB$17,BC194,0)</f>
        <v>0</v>
      </c>
      <c r="BF194" s="145">
        <v>0</v>
      </c>
      <c r="BG194" s="148">
        <f>100*BF194/$AI194</f>
        <v>0</v>
      </c>
      <c r="BH194" s="145">
        <f>IF(BG194&gt;$AI$8,1,0)</f>
        <v>0</v>
      </c>
      <c r="BI194" s="148">
        <f>IF($R194=BF$17,BG194,0)</f>
        <v>0</v>
      </c>
      <c r="BJ194" s="145">
        <v>0</v>
      </c>
      <c r="BK194" s="148">
        <f>100*BJ194/$AI194</f>
        <v>0</v>
      </c>
      <c r="BL194" s="145">
        <f>IF(BK194&gt;$AI$8,1,0)</f>
        <v>0</v>
      </c>
      <c r="BM194" s="148">
        <f>IF($R194=BJ$17,BK194,0)</f>
        <v>0</v>
      </c>
      <c r="BN194" s="145">
        <v>0</v>
      </c>
      <c r="BO194" s="148">
        <f>100*BN194/$AI194</f>
        <v>0</v>
      </c>
      <c r="BP194" s="145">
        <f>IF(BO194&gt;$AI$8,1,0)</f>
        <v>0</v>
      </c>
      <c r="BQ194" s="148">
        <f>IF($R194=BN$17,BO194,0)</f>
        <v>0</v>
      </c>
      <c r="BR194" s="145">
        <v>0</v>
      </c>
      <c r="BS194" s="148">
        <f>100*BR194/$AI194</f>
        <v>0</v>
      </c>
      <c r="BT194" s="145">
        <f>IF(BS194&gt;$AI$8,1,0)</f>
        <v>0</v>
      </c>
      <c r="BU194" s="148">
        <f>IF($R194=BR$17,BS194,0)</f>
        <v>0</v>
      </c>
      <c r="BV194" s="145">
        <v>0</v>
      </c>
      <c r="BW194" s="148">
        <f>100*BV194/$AI194</f>
        <v>0</v>
      </c>
      <c r="BX194" s="145">
        <f>IF(BW194&gt;$AI$8,1,0)</f>
        <v>0</v>
      </c>
      <c r="BY194" s="148">
        <f>IF($R194=BV$17,BW194,0)</f>
        <v>0</v>
      </c>
      <c r="BZ194" s="145">
        <v>0</v>
      </c>
      <c r="CA194" s="148">
        <f>100*BZ194/$AI194</f>
        <v>0</v>
      </c>
      <c r="CB194" s="145">
        <f>IF(CA194&gt;$AI$8,1,0)</f>
        <v>0</v>
      </c>
      <c r="CC194" s="148">
        <f>IF($R194=BZ$17,CA194,0)</f>
        <v>0</v>
      </c>
      <c r="CD194" s="145">
        <v>0</v>
      </c>
      <c r="CE194" s="148">
        <f>100*CD194/$AI194</f>
        <v>0</v>
      </c>
      <c r="CF194" s="145">
        <f>IF(CE194&gt;$AI$8,1,0)</f>
        <v>0</v>
      </c>
      <c r="CG194" s="148">
        <f>IF($R194=CD$17,CE194,0)</f>
        <v>0</v>
      </c>
      <c r="CH194" s="145">
        <v>0</v>
      </c>
      <c r="CI194" s="148">
        <f>100*CH194/$AI194</f>
        <v>0</v>
      </c>
      <c r="CJ194" s="145">
        <f>IF(CI194&gt;$AI$8,1,0)</f>
        <v>0</v>
      </c>
      <c r="CK194" s="148">
        <f>IF($R194=CH$17,CI194,0)</f>
        <v>0</v>
      </c>
      <c r="CL194" s="145">
        <v>272</v>
      </c>
      <c r="CM194" s="145">
        <v>0</v>
      </c>
      <c r="CN194" s="149"/>
    </row>
    <row r="195" ht="15.75" customHeight="1">
      <c r="A195" t="s" s="179">
        <v>2796</v>
      </c>
      <c r="B195" t="s" s="180">
        <v>90</v>
      </c>
      <c r="C195" t="s" s="180">
        <v>2797</v>
      </c>
      <c r="D195" t="s" s="181">
        <v>93</v>
      </c>
      <c r="E195" t="s" s="182">
        <v>79</v>
      </c>
      <c r="F195" t="s" s="130">
        <v>80</v>
      </c>
      <c r="G195" t="s" s="130">
        <v>1397</v>
      </c>
      <c r="H195" t="s" s="130">
        <v>341</v>
      </c>
      <c r="I195" t="s" s="130">
        <v>49</v>
      </c>
      <c r="J195" t="s" s="130">
        <v>50</v>
      </c>
      <c r="K195" t="s" s="183">
        <f>O195</f>
        <v>28</v>
      </c>
      <c r="L195" s="189">
        <f>P195</f>
        <v>52.8767582852076</v>
      </c>
      <c r="M195" t="s" s="130">
        <f>IF(O195="Lab","over","under")</f>
        <v>2429</v>
      </c>
      <c r="N195" s="173">
        <v>1</v>
      </c>
      <c r="O195" t="s" s="184">
        <v>28</v>
      </c>
      <c r="P195" s="131">
        <f>AQ195</f>
        <v>52.8767582852076</v>
      </c>
      <c r="Q195" s="173">
        <f>T195+U195+V195</f>
        <v>0</v>
      </c>
      <c r="R195" t="s" s="185">
        <v>31</v>
      </c>
      <c r="S195" s="131">
        <f>BE195</f>
        <v>19.3716901104694</v>
      </c>
      <c r="T195" s="169"/>
      <c r="U195" s="169"/>
      <c r="V195" s="169"/>
      <c r="W195" s="169"/>
      <c r="X195" t="s" s="130">
        <f>IF($A195=Y195,"ok","bad")</f>
        <v>2430</v>
      </c>
      <c r="Y195" t="s" s="130">
        <v>2796</v>
      </c>
      <c r="Z195" t="s" s="130">
        <v>2797</v>
      </c>
      <c r="AA195" t="s" s="186">
        <v>29</v>
      </c>
      <c r="AB195" s="125">
        <f>100*AC195</f>
        <v>12.9687762</v>
      </c>
      <c r="AC195" s="191">
        <v>0.129687762</v>
      </c>
      <c r="AD195" t="s" s="187">
        <v>27</v>
      </c>
      <c r="AE195" s="125">
        <v>5.4635643</v>
      </c>
      <c r="AF195" s="191">
        <v>0.054635643</v>
      </c>
      <c r="AG195" s="169"/>
      <c r="AH195" s="173">
        <v>70555</v>
      </c>
      <c r="AI195" s="173">
        <v>41731</v>
      </c>
      <c r="AJ195" s="173">
        <v>240</v>
      </c>
      <c r="AK195" s="173">
        <v>13982</v>
      </c>
      <c r="AL195" s="173">
        <v>2280</v>
      </c>
      <c r="AM195" s="175">
        <f>100*AL195/$AI195</f>
        <v>5.46356425678752</v>
      </c>
      <c r="AN195" s="173">
        <f>IF(AM195&gt;$AI$8,1,0)</f>
        <v>0</v>
      </c>
      <c r="AO195" s="175">
        <f>IF($R195=AL$17,AM195,0)</f>
        <v>0</v>
      </c>
      <c r="AP195" s="173">
        <v>22066</v>
      </c>
      <c r="AQ195" s="175">
        <f>100*AP195/$AI195</f>
        <v>52.8767582852076</v>
      </c>
      <c r="AR195" s="173">
        <f>IF(AQ195&gt;$AI$8,1,0)</f>
        <v>1</v>
      </c>
      <c r="AS195" s="175">
        <f>IF($R195=AP$17,AQ195,0)</f>
        <v>0</v>
      </c>
      <c r="AT195" s="173">
        <v>5412</v>
      </c>
      <c r="AU195" s="175">
        <f>100*AT195/$AI195</f>
        <v>12.9687762095325</v>
      </c>
      <c r="AV195" s="173">
        <f>IF(AU195&gt;$AI$8,1,0)</f>
        <v>0</v>
      </c>
      <c r="AW195" s="175">
        <f>IF($R195=AT$17,AU195,0)</f>
        <v>0</v>
      </c>
      <c r="AX195" s="173">
        <v>1961</v>
      </c>
      <c r="AY195" s="175">
        <f>100*AX195/$AI195</f>
        <v>4.69914452085979</v>
      </c>
      <c r="AZ195" s="173">
        <f>IF(AY195&gt;$AI$8,1,0)</f>
        <v>0</v>
      </c>
      <c r="BA195" s="175">
        <f>IF($R195=AX$17,AY195,0)</f>
        <v>0</v>
      </c>
      <c r="BB195" s="173">
        <v>8084</v>
      </c>
      <c r="BC195" s="175">
        <f>100*BB195/$AI195</f>
        <v>19.3716901104694</v>
      </c>
      <c r="BD195" s="173">
        <f>IF(BC195&gt;$AI$8,1,0)</f>
        <v>0</v>
      </c>
      <c r="BE195" s="175">
        <f>IF($R195=BB$17,BC195,0)</f>
        <v>19.3716901104694</v>
      </c>
      <c r="BF195" s="173">
        <v>0</v>
      </c>
      <c r="BG195" s="175">
        <f>100*BF195/$AI195</f>
        <v>0</v>
      </c>
      <c r="BH195" s="173">
        <f>IF(BG195&gt;$AI$8,1,0)</f>
        <v>0</v>
      </c>
      <c r="BI195" s="175">
        <f>IF($R195=BF$17,BG195,0)</f>
        <v>0</v>
      </c>
      <c r="BJ195" s="173">
        <v>0</v>
      </c>
      <c r="BK195" s="175">
        <f>100*BJ195/$AI195</f>
        <v>0</v>
      </c>
      <c r="BL195" s="173">
        <f>IF(BK195&gt;$AI$8,1,0)</f>
        <v>0</v>
      </c>
      <c r="BM195" s="175">
        <f>IF($R195=BJ$17,BK195,0)</f>
        <v>0</v>
      </c>
      <c r="BN195" s="173">
        <v>0</v>
      </c>
      <c r="BO195" s="175">
        <f>100*BN195/$AI195</f>
        <v>0</v>
      </c>
      <c r="BP195" s="173">
        <f>IF(BO195&gt;$AI$8,1,0)</f>
        <v>0</v>
      </c>
      <c r="BQ195" s="175">
        <f>IF($R195=BN$17,BO195,0)</f>
        <v>0</v>
      </c>
      <c r="BR195" s="173">
        <v>0</v>
      </c>
      <c r="BS195" s="175">
        <f>100*BR195/$AI195</f>
        <v>0</v>
      </c>
      <c r="BT195" s="173">
        <f>IF(BS195&gt;$AI$8,1,0)</f>
        <v>0</v>
      </c>
      <c r="BU195" s="175">
        <f>IF($R195=BR$17,BS195,0)</f>
        <v>0</v>
      </c>
      <c r="BV195" s="173">
        <v>0</v>
      </c>
      <c r="BW195" s="175">
        <f>100*BV195/$AI195</f>
        <v>0</v>
      </c>
      <c r="BX195" s="173">
        <f>IF(BW195&gt;$AI$8,1,0)</f>
        <v>0</v>
      </c>
      <c r="BY195" s="175">
        <f>IF($R195=BV$17,BW195,0)</f>
        <v>0</v>
      </c>
      <c r="BZ195" s="173">
        <v>0</v>
      </c>
      <c r="CA195" s="175">
        <f>100*BZ195/$AI195</f>
        <v>0</v>
      </c>
      <c r="CB195" s="173">
        <f>IF(CA195&gt;$AI$8,1,0)</f>
        <v>0</v>
      </c>
      <c r="CC195" s="175">
        <f>IF($R195=BZ$17,CA195,0)</f>
        <v>0</v>
      </c>
      <c r="CD195" s="173">
        <v>0</v>
      </c>
      <c r="CE195" s="175">
        <f>100*CD195/$AI195</f>
        <v>0</v>
      </c>
      <c r="CF195" s="173">
        <f>IF(CE195&gt;$AI$8,1,0)</f>
        <v>0</v>
      </c>
      <c r="CG195" s="175">
        <f>IF($R195=CD$17,CE195,0)</f>
        <v>0</v>
      </c>
      <c r="CH195" s="173">
        <v>0</v>
      </c>
      <c r="CI195" s="175">
        <f>100*CH195/$AI195</f>
        <v>0</v>
      </c>
      <c r="CJ195" s="173">
        <f>IF(CI195&gt;$AI$8,1,0)</f>
        <v>0</v>
      </c>
      <c r="CK195" s="175">
        <f>IF($R195=CH$17,CI195,0)</f>
        <v>0</v>
      </c>
      <c r="CL195" s="173">
        <v>1860</v>
      </c>
      <c r="CM195" s="173">
        <v>0</v>
      </c>
      <c r="CN195" s="176"/>
    </row>
    <row r="196" ht="15.75" customHeight="1">
      <c r="A196" t="s" s="179">
        <v>2474</v>
      </c>
      <c r="B196" t="s" s="180">
        <v>90</v>
      </c>
      <c r="C196" t="s" s="180">
        <v>2320</v>
      </c>
      <c r="D196" t="s" s="181">
        <v>93</v>
      </c>
      <c r="E196" t="s" s="188">
        <v>79</v>
      </c>
      <c r="F196" t="s" s="146">
        <v>80</v>
      </c>
      <c r="G196" t="s" s="146">
        <v>785</v>
      </c>
      <c r="H196" t="s" s="146">
        <v>2321</v>
      </c>
      <c r="I196" t="s" s="146">
        <v>49</v>
      </c>
      <c r="J196" t="s" s="146">
        <v>50</v>
      </c>
      <c r="K196" t="s" s="183">
        <f>O196</f>
        <v>28</v>
      </c>
      <c r="L196" s="189">
        <f>P196</f>
        <v>52.6321169375447</v>
      </c>
      <c r="M196" t="s" s="146">
        <f>IF(O196="Lab","over","under")</f>
        <v>2429</v>
      </c>
      <c r="N196" s="145">
        <v>1</v>
      </c>
      <c r="O196" t="s" s="184">
        <v>28</v>
      </c>
      <c r="P196" s="147">
        <f>AQ196</f>
        <v>52.6321169375447</v>
      </c>
      <c r="Q196" s="145">
        <f>T196+U196+V196</f>
        <v>0</v>
      </c>
      <c r="R196" t="s" s="185">
        <v>2365</v>
      </c>
      <c r="S196" s="147">
        <f>BA196</f>
        <v>15.2969436778084</v>
      </c>
      <c r="T196" s="138"/>
      <c r="U196" s="138"/>
      <c r="V196" s="138"/>
      <c r="W196" s="138"/>
      <c r="X196" t="s" s="146">
        <f>IF($A196=Y196,"ok","bad")</f>
        <v>2430</v>
      </c>
      <c r="Y196" t="s" s="146">
        <v>2474</v>
      </c>
      <c r="Z196" t="s" s="146">
        <v>2320</v>
      </c>
      <c r="AA196" t="s" s="186">
        <v>27</v>
      </c>
      <c r="AB196" s="141">
        <f>100*AC196</f>
        <v>13.7790044</v>
      </c>
      <c r="AC196" s="190">
        <v>0.137790044</v>
      </c>
      <c r="AD196" t="s" s="187">
        <v>31</v>
      </c>
      <c r="AE196" s="141">
        <v>10.5616886</v>
      </c>
      <c r="AF196" s="190">
        <v>0.105616886</v>
      </c>
      <c r="AG196" s="138"/>
      <c r="AH196" s="145">
        <v>77767</v>
      </c>
      <c r="AI196" s="145">
        <v>39132</v>
      </c>
      <c r="AJ196" s="145">
        <v>142</v>
      </c>
      <c r="AK196" s="145">
        <v>14610</v>
      </c>
      <c r="AL196" s="145">
        <v>5392</v>
      </c>
      <c r="AM196" s="148">
        <f>100*AL196/$AI196</f>
        <v>13.7790043953797</v>
      </c>
      <c r="AN196" s="145">
        <f>IF(AM196&gt;$AI$8,1,0)</f>
        <v>0</v>
      </c>
      <c r="AO196" s="148">
        <f>IF($R196=AL$17,AM196,0)</f>
        <v>0</v>
      </c>
      <c r="AP196" s="145">
        <v>20596</v>
      </c>
      <c r="AQ196" s="148">
        <f>100*AP196/$AI196</f>
        <v>52.6321169375447</v>
      </c>
      <c r="AR196" s="145">
        <f>IF(AQ196&gt;$AI$8,1,0)</f>
        <v>1</v>
      </c>
      <c r="AS196" s="148">
        <f>IF($R196=AP$17,AQ196,0)</f>
        <v>0</v>
      </c>
      <c r="AT196" s="145">
        <v>1985</v>
      </c>
      <c r="AU196" s="148">
        <f>100*AT196/$AI196</f>
        <v>5.07257487478279</v>
      </c>
      <c r="AV196" s="145">
        <f>IF(AU196&gt;$AI$8,1,0)</f>
        <v>0</v>
      </c>
      <c r="AW196" s="148">
        <f>IF($R196=AT$17,AU196,0)</f>
        <v>0</v>
      </c>
      <c r="AX196" s="145">
        <v>5986</v>
      </c>
      <c r="AY196" s="148">
        <f>100*AX196/$AI196</f>
        <v>15.2969436778084</v>
      </c>
      <c r="AZ196" s="145">
        <f>IF(AY196&gt;$AI$8,1,0)</f>
        <v>0</v>
      </c>
      <c r="BA196" s="148">
        <f>IF($R196=AX$17,AY196,0)</f>
        <v>15.2969436778084</v>
      </c>
      <c r="BB196" s="145">
        <v>4133</v>
      </c>
      <c r="BC196" s="148">
        <f>100*BB196/$AI196</f>
        <v>10.5616886435654</v>
      </c>
      <c r="BD196" s="145">
        <f>IF(BC196&gt;$AI$8,1,0)</f>
        <v>0</v>
      </c>
      <c r="BE196" s="148">
        <f>IF($R196=BB$17,BC196,0)</f>
        <v>0</v>
      </c>
      <c r="BF196" s="145">
        <v>0</v>
      </c>
      <c r="BG196" s="148">
        <f>100*BF196/$AI196</f>
        <v>0</v>
      </c>
      <c r="BH196" s="145">
        <f>IF(BG196&gt;$AI$8,1,0)</f>
        <v>0</v>
      </c>
      <c r="BI196" s="148">
        <f>IF($R196=BF$17,BG196,0)</f>
        <v>0</v>
      </c>
      <c r="BJ196" s="145">
        <v>0</v>
      </c>
      <c r="BK196" s="148">
        <f>100*BJ196/$AI196</f>
        <v>0</v>
      </c>
      <c r="BL196" s="145">
        <f>IF(BK196&gt;$AI$8,1,0)</f>
        <v>0</v>
      </c>
      <c r="BM196" s="148">
        <f>IF($R196=BJ$17,BK196,0)</f>
        <v>0</v>
      </c>
      <c r="BN196" s="145">
        <v>0</v>
      </c>
      <c r="BO196" s="148">
        <f>100*BN196/$AI196</f>
        <v>0</v>
      </c>
      <c r="BP196" s="145">
        <f>IF(BO196&gt;$AI$8,1,0)</f>
        <v>0</v>
      </c>
      <c r="BQ196" s="148">
        <f>IF($R196=BN$17,BO196,0)</f>
        <v>0</v>
      </c>
      <c r="BR196" s="145">
        <v>0</v>
      </c>
      <c r="BS196" s="148">
        <f>100*BR196/$AI196</f>
        <v>0</v>
      </c>
      <c r="BT196" s="145">
        <f>IF(BS196&gt;$AI$8,1,0)</f>
        <v>0</v>
      </c>
      <c r="BU196" s="148">
        <f>IF($R196=BR$17,BS196,0)</f>
        <v>0</v>
      </c>
      <c r="BV196" s="145">
        <v>0</v>
      </c>
      <c r="BW196" s="148">
        <f>100*BV196/$AI196</f>
        <v>0</v>
      </c>
      <c r="BX196" s="145">
        <f>IF(BW196&gt;$AI$8,1,0)</f>
        <v>0</v>
      </c>
      <c r="BY196" s="148">
        <f>IF($R196=BV$17,BW196,0)</f>
        <v>0</v>
      </c>
      <c r="BZ196" s="145">
        <v>0</v>
      </c>
      <c r="CA196" s="148">
        <f>100*BZ196/$AI196</f>
        <v>0</v>
      </c>
      <c r="CB196" s="145">
        <f>IF(CA196&gt;$AI$8,1,0)</f>
        <v>0</v>
      </c>
      <c r="CC196" s="148">
        <f>IF($R196=BZ$17,CA196,0)</f>
        <v>0</v>
      </c>
      <c r="CD196" s="145">
        <v>0</v>
      </c>
      <c r="CE196" s="148">
        <f>100*CD196/$AI196</f>
        <v>0</v>
      </c>
      <c r="CF196" s="145">
        <f>IF(CE196&gt;$AI$8,1,0)</f>
        <v>0</v>
      </c>
      <c r="CG196" s="148">
        <f>IF($R196=CD$17,CE196,0)</f>
        <v>0</v>
      </c>
      <c r="CH196" s="145">
        <v>0</v>
      </c>
      <c r="CI196" s="148">
        <f>100*CH196/$AI196</f>
        <v>0</v>
      </c>
      <c r="CJ196" s="145">
        <f>IF(CI196&gt;$AI$8,1,0)</f>
        <v>0</v>
      </c>
      <c r="CK196" s="148">
        <f>IF($R196=CH$17,CI196,0)</f>
        <v>0</v>
      </c>
      <c r="CL196" s="145">
        <v>0</v>
      </c>
      <c r="CM196" s="145">
        <v>0</v>
      </c>
      <c r="CN196" s="149"/>
    </row>
    <row r="197" ht="15.75" customHeight="1">
      <c r="A197" t="s" s="179">
        <v>2560</v>
      </c>
      <c r="B197" t="s" s="180">
        <v>90</v>
      </c>
      <c r="C197" t="s" s="180">
        <v>1990</v>
      </c>
      <c r="D197" t="s" s="181">
        <v>93</v>
      </c>
      <c r="E197" t="s" s="182">
        <v>79</v>
      </c>
      <c r="F197" t="s" s="130">
        <v>46</v>
      </c>
      <c r="G197" t="s" s="130">
        <v>157</v>
      </c>
      <c r="H197" t="s" s="130">
        <v>2561</v>
      </c>
      <c r="I197" t="s" s="130">
        <v>49</v>
      </c>
      <c r="J197" t="s" s="130">
        <v>50</v>
      </c>
      <c r="K197" t="s" s="183">
        <f>O197</f>
        <v>28</v>
      </c>
      <c r="L197" s="189">
        <f>P197</f>
        <v>52.5868458763651</v>
      </c>
      <c r="M197" t="s" s="130">
        <f>IF(O197="Lab","over","under")</f>
        <v>2429</v>
      </c>
      <c r="N197" s="173">
        <v>1</v>
      </c>
      <c r="O197" t="s" s="184">
        <v>28</v>
      </c>
      <c r="P197" s="131">
        <f>AQ197</f>
        <v>52.5868458763651</v>
      </c>
      <c r="Q197" s="173">
        <f>T197+U197+V197</f>
        <v>0</v>
      </c>
      <c r="R197" t="s" s="185">
        <v>2365</v>
      </c>
      <c r="S197" s="131">
        <f>BA197</f>
        <v>22.5206305282404</v>
      </c>
      <c r="T197" s="169"/>
      <c r="U197" s="169"/>
      <c r="V197" s="169"/>
      <c r="W197" s="169"/>
      <c r="X197" t="s" s="130">
        <f>IF($A197=Y197,"ok","bad")</f>
        <v>2430</v>
      </c>
      <c r="Y197" t="s" s="130">
        <v>2560</v>
      </c>
      <c r="Z197" t="s" s="130">
        <v>1990</v>
      </c>
      <c r="AA197" t="s" s="186">
        <v>27</v>
      </c>
      <c r="AB197" s="125">
        <f>100*AC197</f>
        <v>11.1355438</v>
      </c>
      <c r="AC197" s="191">
        <v>0.111355438</v>
      </c>
      <c r="AD197" t="s" s="187">
        <v>31</v>
      </c>
      <c r="AE197" s="125">
        <v>8.635173200000001</v>
      </c>
      <c r="AF197" s="191">
        <v>0.086351732</v>
      </c>
      <c r="AG197" s="169"/>
      <c r="AH197" s="173">
        <v>75483</v>
      </c>
      <c r="AI197" s="173">
        <v>40474</v>
      </c>
      <c r="AJ197" s="173">
        <v>155</v>
      </c>
      <c r="AK197" s="173">
        <v>12169</v>
      </c>
      <c r="AL197" s="173">
        <v>4507</v>
      </c>
      <c r="AM197" s="175">
        <f>100*AL197/$AI197</f>
        <v>11.1355438059001</v>
      </c>
      <c r="AN197" s="173">
        <f>IF(AM197&gt;$AI$8,1,0)</f>
        <v>0</v>
      </c>
      <c r="AO197" s="175">
        <f>IF($R197=AL$17,AM197,0)</f>
        <v>0</v>
      </c>
      <c r="AP197" s="173">
        <v>21284</v>
      </c>
      <c r="AQ197" s="175">
        <f>100*AP197/$AI197</f>
        <v>52.5868458763651</v>
      </c>
      <c r="AR197" s="173">
        <f>IF(AQ197&gt;$AI$8,1,0)</f>
        <v>1</v>
      </c>
      <c r="AS197" s="175">
        <f>IF($R197=AP$17,AQ197,0)</f>
        <v>0</v>
      </c>
      <c r="AT197" s="173">
        <v>1799</v>
      </c>
      <c r="AU197" s="175">
        <f>100*AT197/$AI197</f>
        <v>4.44482877896921</v>
      </c>
      <c r="AV197" s="173">
        <f>IF(AU197&gt;$AI$8,1,0)</f>
        <v>0</v>
      </c>
      <c r="AW197" s="175">
        <f>IF($R197=AT$17,AU197,0)</f>
        <v>0</v>
      </c>
      <c r="AX197" s="173">
        <v>9115</v>
      </c>
      <c r="AY197" s="175">
        <f>100*AX197/$AI197</f>
        <v>22.5206305282404</v>
      </c>
      <c r="AZ197" s="173">
        <f>IF(AY197&gt;$AI$8,1,0)</f>
        <v>0</v>
      </c>
      <c r="BA197" s="175">
        <f>IF($R197=AX$17,AY197,0)</f>
        <v>22.5206305282404</v>
      </c>
      <c r="BB197" s="173">
        <v>3495</v>
      </c>
      <c r="BC197" s="175">
        <f>100*BB197/$AI197</f>
        <v>8.63517319760834</v>
      </c>
      <c r="BD197" s="173">
        <f>IF(BC197&gt;$AI$8,1,0)</f>
        <v>0</v>
      </c>
      <c r="BE197" s="175">
        <f>IF($R197=BB$17,BC197,0)</f>
        <v>0</v>
      </c>
      <c r="BF197" s="173">
        <v>0</v>
      </c>
      <c r="BG197" s="175">
        <f>100*BF197/$AI197</f>
        <v>0</v>
      </c>
      <c r="BH197" s="173">
        <f>IF(BG197&gt;$AI$8,1,0)</f>
        <v>0</v>
      </c>
      <c r="BI197" s="175">
        <f>IF($R197=BF$17,BG197,0)</f>
        <v>0</v>
      </c>
      <c r="BJ197" s="173">
        <v>0</v>
      </c>
      <c r="BK197" s="175">
        <f>100*BJ197/$AI197</f>
        <v>0</v>
      </c>
      <c r="BL197" s="173">
        <f>IF(BK197&gt;$AI$8,1,0)</f>
        <v>0</v>
      </c>
      <c r="BM197" s="175">
        <f>IF($R197=BJ$17,BK197,0)</f>
        <v>0</v>
      </c>
      <c r="BN197" s="173">
        <v>0</v>
      </c>
      <c r="BO197" s="175">
        <f>100*BN197/$AI197</f>
        <v>0</v>
      </c>
      <c r="BP197" s="173">
        <f>IF(BO197&gt;$AI$8,1,0)</f>
        <v>0</v>
      </c>
      <c r="BQ197" s="175">
        <f>IF($R197=BN$17,BO197,0)</f>
        <v>0</v>
      </c>
      <c r="BR197" s="173">
        <v>0</v>
      </c>
      <c r="BS197" s="175">
        <f>100*BR197/$AI197</f>
        <v>0</v>
      </c>
      <c r="BT197" s="173">
        <f>IF(BS197&gt;$AI$8,1,0)</f>
        <v>0</v>
      </c>
      <c r="BU197" s="175">
        <f>IF($R197=BR$17,BS197,0)</f>
        <v>0</v>
      </c>
      <c r="BV197" s="173">
        <v>0</v>
      </c>
      <c r="BW197" s="175">
        <f>100*BV197/$AI197</f>
        <v>0</v>
      </c>
      <c r="BX197" s="173">
        <f>IF(BW197&gt;$AI$8,1,0)</f>
        <v>0</v>
      </c>
      <c r="BY197" s="175">
        <f>IF($R197=BV$17,BW197,0)</f>
        <v>0</v>
      </c>
      <c r="BZ197" s="173">
        <v>0</v>
      </c>
      <c r="CA197" s="175">
        <f>100*BZ197/$AI197</f>
        <v>0</v>
      </c>
      <c r="CB197" s="173">
        <f>IF(CA197&gt;$AI$8,1,0)</f>
        <v>0</v>
      </c>
      <c r="CC197" s="175">
        <f>IF($R197=BZ$17,CA197,0)</f>
        <v>0</v>
      </c>
      <c r="CD197" s="173">
        <v>0</v>
      </c>
      <c r="CE197" s="175">
        <f>100*CD197/$AI197</f>
        <v>0</v>
      </c>
      <c r="CF197" s="173">
        <f>IF(CE197&gt;$AI$8,1,0)</f>
        <v>0</v>
      </c>
      <c r="CG197" s="175">
        <f>IF($R197=CD$17,CE197,0)</f>
        <v>0</v>
      </c>
      <c r="CH197" s="173">
        <v>0</v>
      </c>
      <c r="CI197" s="175">
        <f>100*CH197/$AI197</f>
        <v>0</v>
      </c>
      <c r="CJ197" s="173">
        <f>IF(CI197&gt;$AI$8,1,0)</f>
        <v>0</v>
      </c>
      <c r="CK197" s="175">
        <f>IF($R197=CH$17,CI197,0)</f>
        <v>0</v>
      </c>
      <c r="CL197" s="173">
        <v>0</v>
      </c>
      <c r="CM197" s="173">
        <v>0</v>
      </c>
      <c r="CN197" s="176"/>
    </row>
    <row r="198" ht="15.75" customHeight="1">
      <c r="A198" t="s" s="179">
        <v>2543</v>
      </c>
      <c r="B198" t="s" s="180">
        <v>160</v>
      </c>
      <c r="C198" t="s" s="180">
        <v>2544</v>
      </c>
      <c r="D198" t="s" s="181">
        <v>162</v>
      </c>
      <c r="E198" t="s" s="188">
        <v>79</v>
      </c>
      <c r="F198" t="s" s="146">
        <v>80</v>
      </c>
      <c r="G198" t="s" s="146">
        <v>2545</v>
      </c>
      <c r="H198" t="s" s="146">
        <v>2546</v>
      </c>
      <c r="I198" t="s" s="146">
        <v>64</v>
      </c>
      <c r="J198" t="s" s="146">
        <v>50</v>
      </c>
      <c r="K198" t="s" s="183">
        <f>O198</f>
        <v>28</v>
      </c>
      <c r="L198" s="189">
        <f>P198</f>
        <v>52.4893722452599</v>
      </c>
      <c r="M198" t="s" s="146">
        <f>IF(O198="Lab","over","under")</f>
        <v>2429</v>
      </c>
      <c r="N198" s="145">
        <v>1</v>
      </c>
      <c r="O198" t="s" s="184">
        <v>28</v>
      </c>
      <c r="P198" s="147">
        <f>AQ198</f>
        <v>52.4893722452599</v>
      </c>
      <c r="Q198" s="145">
        <f>T198+U198+V198</f>
        <v>0</v>
      </c>
      <c r="R198" t="s" s="185">
        <v>31</v>
      </c>
      <c r="S198" s="147">
        <f>BE198</f>
        <v>13.5957019534204</v>
      </c>
      <c r="T198" s="138"/>
      <c r="U198" s="138"/>
      <c r="V198" s="138"/>
      <c r="W198" s="138"/>
      <c r="X198" t="s" s="146">
        <f>IF($A198=Y198,"ok","bad")</f>
        <v>2430</v>
      </c>
      <c r="Y198" t="s" s="146">
        <v>2543</v>
      </c>
      <c r="Z198" t="s" s="146">
        <v>2544</v>
      </c>
      <c r="AA198" t="s" s="186">
        <v>27</v>
      </c>
      <c r="AB198" s="141">
        <f>100*AC198</f>
        <v>13.2696972</v>
      </c>
      <c r="AC198" s="190">
        <v>0.132696972</v>
      </c>
      <c r="AD198" t="s" s="187">
        <v>29</v>
      </c>
      <c r="AE198" s="141">
        <v>8.9116658</v>
      </c>
      <c r="AF198" s="190">
        <v>0.089116658</v>
      </c>
      <c r="AG198" s="138"/>
      <c r="AH198" s="145">
        <v>75558</v>
      </c>
      <c r="AI198" s="145">
        <v>38343</v>
      </c>
      <c r="AJ198" s="145">
        <v>275</v>
      </c>
      <c r="AK198" s="145">
        <v>14913</v>
      </c>
      <c r="AL198" s="145">
        <v>5088</v>
      </c>
      <c r="AM198" s="148">
        <f>100*AL198/$AI198</f>
        <v>13.2696972067913</v>
      </c>
      <c r="AN198" s="145">
        <f>IF(AM198&gt;$AI$8,1,0)</f>
        <v>0</v>
      </c>
      <c r="AO198" s="148">
        <f>IF($R198=AL$17,AM198,0)</f>
        <v>0</v>
      </c>
      <c r="AP198" s="145">
        <v>20126</v>
      </c>
      <c r="AQ198" s="148">
        <f>100*AP198/$AI198</f>
        <v>52.4893722452599</v>
      </c>
      <c r="AR198" s="145">
        <f>IF(AQ198&gt;$AI$8,1,0)</f>
        <v>1</v>
      </c>
      <c r="AS198" s="148">
        <f>IF($R198=AP$17,AQ198,0)</f>
        <v>0</v>
      </c>
      <c r="AT198" s="145">
        <v>3417</v>
      </c>
      <c r="AU198" s="148">
        <f>100*AT198/$AI198</f>
        <v>8.911665753853381</v>
      </c>
      <c r="AV198" s="145">
        <f>IF(AU198&gt;$AI$8,1,0)</f>
        <v>0</v>
      </c>
      <c r="AW198" s="148">
        <f>IF($R198=AT$17,AU198,0)</f>
        <v>0</v>
      </c>
      <c r="AX198" s="145">
        <v>2106</v>
      </c>
      <c r="AY198" s="148">
        <f>100*AX198/$AI198</f>
        <v>5.49252797120726</v>
      </c>
      <c r="AZ198" s="145">
        <f>IF(AY198&gt;$AI$8,1,0)</f>
        <v>0</v>
      </c>
      <c r="BA198" s="148">
        <f>IF($R198=AX$17,AY198,0)</f>
        <v>0</v>
      </c>
      <c r="BB198" s="145">
        <v>5213</v>
      </c>
      <c r="BC198" s="148">
        <f>100*BB198/$AI198</f>
        <v>13.5957019534204</v>
      </c>
      <c r="BD198" s="145">
        <f>IF(BC198&gt;$AI$8,1,0)</f>
        <v>0</v>
      </c>
      <c r="BE198" s="148">
        <f>IF($R198=BB$17,BC198,0)</f>
        <v>13.5957019534204</v>
      </c>
      <c r="BF198" s="145">
        <v>0</v>
      </c>
      <c r="BG198" s="148">
        <f>100*BF198/$AI198</f>
        <v>0</v>
      </c>
      <c r="BH198" s="145">
        <f>IF(BG198&gt;$AI$8,1,0)</f>
        <v>0</v>
      </c>
      <c r="BI198" s="148">
        <f>IF($R198=BF$17,BG198,0)</f>
        <v>0</v>
      </c>
      <c r="BJ198" s="145">
        <v>0</v>
      </c>
      <c r="BK198" s="148">
        <f>100*BJ198/$AI198</f>
        <v>0</v>
      </c>
      <c r="BL198" s="145">
        <f>IF(BK198&gt;$AI$8,1,0)</f>
        <v>0</v>
      </c>
      <c r="BM198" s="148">
        <f>IF($R198=BJ$17,BK198,0)</f>
        <v>0</v>
      </c>
      <c r="BN198" s="145">
        <v>0</v>
      </c>
      <c r="BO198" s="148">
        <f>100*BN198/$AI198</f>
        <v>0</v>
      </c>
      <c r="BP198" s="145">
        <f>IF(BO198&gt;$AI$8,1,0)</f>
        <v>0</v>
      </c>
      <c r="BQ198" s="148">
        <f>IF($R198=BN$17,BO198,0)</f>
        <v>0</v>
      </c>
      <c r="BR198" s="145">
        <v>0</v>
      </c>
      <c r="BS198" s="148">
        <f>100*BR198/$AI198</f>
        <v>0</v>
      </c>
      <c r="BT198" s="145">
        <f>IF(BS198&gt;$AI$8,1,0)</f>
        <v>0</v>
      </c>
      <c r="BU198" s="148">
        <f>IF($R198=BR$17,BS198,0)</f>
        <v>0</v>
      </c>
      <c r="BV198" s="145">
        <v>0</v>
      </c>
      <c r="BW198" s="148">
        <f>100*BV198/$AI198</f>
        <v>0</v>
      </c>
      <c r="BX198" s="145">
        <f>IF(BW198&gt;$AI$8,1,0)</f>
        <v>0</v>
      </c>
      <c r="BY198" s="148">
        <f>IF($R198=BV$17,BW198,0)</f>
        <v>0</v>
      </c>
      <c r="BZ198" s="145">
        <v>0</v>
      </c>
      <c r="CA198" s="148">
        <f>100*BZ198/$AI198</f>
        <v>0</v>
      </c>
      <c r="CB198" s="145">
        <f>IF(CA198&gt;$AI$8,1,0)</f>
        <v>0</v>
      </c>
      <c r="CC198" s="148">
        <f>IF($R198=BZ$17,CA198,0)</f>
        <v>0</v>
      </c>
      <c r="CD198" s="145">
        <v>0</v>
      </c>
      <c r="CE198" s="148">
        <f>100*CD198/$AI198</f>
        <v>0</v>
      </c>
      <c r="CF198" s="145">
        <f>IF(CE198&gt;$AI$8,1,0)</f>
        <v>0</v>
      </c>
      <c r="CG198" s="148">
        <f>IF($R198=CD$17,CE198,0)</f>
        <v>0</v>
      </c>
      <c r="CH198" s="145">
        <v>0</v>
      </c>
      <c r="CI198" s="148">
        <f>100*CH198/$AI198</f>
        <v>0</v>
      </c>
      <c r="CJ198" s="145">
        <f>IF(CI198&gt;$AI$8,1,0)</f>
        <v>0</v>
      </c>
      <c r="CK198" s="148">
        <f>IF($R198=CH$17,CI198,0)</f>
        <v>0</v>
      </c>
      <c r="CL198" s="145">
        <v>0</v>
      </c>
      <c r="CM198" s="145">
        <v>0</v>
      </c>
      <c r="CN198" s="149"/>
    </row>
    <row r="199" ht="15.75" customHeight="1">
      <c r="A199" t="s" s="179">
        <v>2550</v>
      </c>
      <c r="B199" t="s" s="180">
        <v>75</v>
      </c>
      <c r="C199" t="s" s="180">
        <v>2551</v>
      </c>
      <c r="D199" t="s" s="181">
        <v>78</v>
      </c>
      <c r="E199" t="s" s="182">
        <v>79</v>
      </c>
      <c r="F199" t="s" s="130">
        <v>80</v>
      </c>
      <c r="G199" t="s" s="130">
        <v>369</v>
      </c>
      <c r="H199" t="s" s="130">
        <v>1183</v>
      </c>
      <c r="I199" t="s" s="130">
        <v>49</v>
      </c>
      <c r="J199" t="s" s="130">
        <v>50</v>
      </c>
      <c r="K199" t="s" s="183">
        <f>O199</f>
        <v>28</v>
      </c>
      <c r="L199" s="189">
        <f>P199</f>
        <v>52.4167292762334</v>
      </c>
      <c r="M199" t="s" s="130">
        <f>IF(O199="Lab","over","under")</f>
        <v>2429</v>
      </c>
      <c r="N199" s="173">
        <v>1</v>
      </c>
      <c r="O199" t="s" s="184">
        <v>28</v>
      </c>
      <c r="P199" s="131">
        <f>AQ199</f>
        <v>52.4167292762334</v>
      </c>
      <c r="Q199" s="173">
        <f>T199+U199+V199</f>
        <v>0</v>
      </c>
      <c r="R199" t="s" s="185">
        <v>31</v>
      </c>
      <c r="S199" s="131">
        <f>BE199</f>
        <v>14.2903928027895</v>
      </c>
      <c r="T199" s="169"/>
      <c r="U199" s="169"/>
      <c r="V199" s="169"/>
      <c r="W199" s="169"/>
      <c r="X199" t="s" s="130">
        <f>IF($A199=Y199,"ok","bad")</f>
        <v>2430</v>
      </c>
      <c r="Y199" t="s" s="130">
        <v>2550</v>
      </c>
      <c r="Z199" t="s" s="130">
        <v>2551</v>
      </c>
      <c r="AA199" t="s" s="186">
        <v>27</v>
      </c>
      <c r="AB199" s="125">
        <f>100*AC199</f>
        <v>12.7723516</v>
      </c>
      <c r="AC199" s="191">
        <v>0.127723516</v>
      </c>
      <c r="AD199" t="s" s="187">
        <v>2365</v>
      </c>
      <c r="AE199" s="125">
        <v>8.780750899999999</v>
      </c>
      <c r="AF199" s="191">
        <v>0.08780750900000001</v>
      </c>
      <c r="AG199" s="169"/>
      <c r="AH199" s="173">
        <v>74063</v>
      </c>
      <c r="AI199" s="173">
        <v>51909</v>
      </c>
      <c r="AJ199" s="173">
        <v>247</v>
      </c>
      <c r="AK199" s="173">
        <v>19791</v>
      </c>
      <c r="AL199" s="173">
        <v>6630</v>
      </c>
      <c r="AM199" s="175">
        <f>100*AL199/$AI199</f>
        <v>12.7723516153268</v>
      </c>
      <c r="AN199" s="173">
        <f>IF(AM199&gt;$AI$8,1,0)</f>
        <v>0</v>
      </c>
      <c r="AO199" s="175">
        <f>IF($R199=AL$17,AM199,0)</f>
        <v>0</v>
      </c>
      <c r="AP199" s="173">
        <v>27209</v>
      </c>
      <c r="AQ199" s="175">
        <f>100*AP199/$AI199</f>
        <v>52.4167292762334</v>
      </c>
      <c r="AR199" s="173">
        <f>IF(AQ199&gt;$AI$8,1,0)</f>
        <v>1</v>
      </c>
      <c r="AS199" s="175">
        <f>IF($R199=AP$17,AQ199,0)</f>
        <v>0</v>
      </c>
      <c r="AT199" s="173">
        <v>3046</v>
      </c>
      <c r="AU199" s="175">
        <f>100*AT199/$AI199</f>
        <v>5.86796123986207</v>
      </c>
      <c r="AV199" s="173">
        <f>IF(AU199&gt;$AI$8,1,0)</f>
        <v>0</v>
      </c>
      <c r="AW199" s="175">
        <f>IF($R199=AT$17,AU199,0)</f>
        <v>0</v>
      </c>
      <c r="AX199" s="173">
        <v>4558</v>
      </c>
      <c r="AY199" s="175">
        <f>100*AX199/$AI199</f>
        <v>8.78075092951126</v>
      </c>
      <c r="AZ199" s="173">
        <f>IF(AY199&gt;$AI$8,1,0)</f>
        <v>0</v>
      </c>
      <c r="BA199" s="175">
        <f>IF($R199=AX$17,AY199,0)</f>
        <v>0</v>
      </c>
      <c r="BB199" s="173">
        <v>7418</v>
      </c>
      <c r="BC199" s="175">
        <f>100*BB199/$AI199</f>
        <v>14.2903928027895</v>
      </c>
      <c r="BD199" s="173">
        <f>IF(BC199&gt;$AI$8,1,0)</f>
        <v>0</v>
      </c>
      <c r="BE199" s="175">
        <f>IF($R199=BB$17,BC199,0)</f>
        <v>14.2903928027895</v>
      </c>
      <c r="BF199" s="173">
        <v>0</v>
      </c>
      <c r="BG199" s="175">
        <f>100*BF199/$AI199</f>
        <v>0</v>
      </c>
      <c r="BH199" s="173">
        <f>IF(BG199&gt;$AI$8,1,0)</f>
        <v>0</v>
      </c>
      <c r="BI199" s="175">
        <f>IF($R199=BF$17,BG199,0)</f>
        <v>0</v>
      </c>
      <c r="BJ199" s="173">
        <v>0</v>
      </c>
      <c r="BK199" s="175">
        <f>100*BJ199/$AI199</f>
        <v>0</v>
      </c>
      <c r="BL199" s="173">
        <f>IF(BK199&gt;$AI$8,1,0)</f>
        <v>0</v>
      </c>
      <c r="BM199" s="175">
        <f>IF($R199=BJ$17,BK199,0)</f>
        <v>0</v>
      </c>
      <c r="BN199" s="173">
        <v>0</v>
      </c>
      <c r="BO199" s="175">
        <f>100*BN199/$AI199</f>
        <v>0</v>
      </c>
      <c r="BP199" s="173">
        <f>IF(BO199&gt;$AI$8,1,0)</f>
        <v>0</v>
      </c>
      <c r="BQ199" s="175">
        <f>IF($R199=BN$17,BO199,0)</f>
        <v>0</v>
      </c>
      <c r="BR199" s="173">
        <v>0</v>
      </c>
      <c r="BS199" s="175">
        <f>100*BR199/$AI199</f>
        <v>0</v>
      </c>
      <c r="BT199" s="173">
        <f>IF(BS199&gt;$AI$8,1,0)</f>
        <v>0</v>
      </c>
      <c r="BU199" s="175">
        <f>IF($R199=BR$17,BS199,0)</f>
        <v>0</v>
      </c>
      <c r="BV199" s="173">
        <v>0</v>
      </c>
      <c r="BW199" s="175">
        <f>100*BV199/$AI199</f>
        <v>0</v>
      </c>
      <c r="BX199" s="173">
        <f>IF(BW199&gt;$AI$8,1,0)</f>
        <v>0</v>
      </c>
      <c r="BY199" s="175">
        <f>IF($R199=BV$17,BW199,0)</f>
        <v>0</v>
      </c>
      <c r="BZ199" s="173">
        <v>0</v>
      </c>
      <c r="CA199" s="175">
        <f>100*BZ199/$AI199</f>
        <v>0</v>
      </c>
      <c r="CB199" s="173">
        <f>IF(CA199&gt;$AI$8,1,0)</f>
        <v>0</v>
      </c>
      <c r="CC199" s="175">
        <f>IF($R199=BZ$17,CA199,0)</f>
        <v>0</v>
      </c>
      <c r="CD199" s="173">
        <v>0</v>
      </c>
      <c r="CE199" s="175">
        <f>100*CD199/$AI199</f>
        <v>0</v>
      </c>
      <c r="CF199" s="173">
        <f>IF(CE199&gt;$AI$8,1,0)</f>
        <v>0</v>
      </c>
      <c r="CG199" s="175">
        <f>IF($R199=CD$17,CE199,0)</f>
        <v>0</v>
      </c>
      <c r="CH199" s="173">
        <v>0</v>
      </c>
      <c r="CI199" s="175">
        <f>100*CH199/$AI199</f>
        <v>0</v>
      </c>
      <c r="CJ199" s="173">
        <f>IF(CI199&gt;$AI$8,1,0)</f>
        <v>0</v>
      </c>
      <c r="CK199" s="175">
        <f>IF($R199=CH$17,CI199,0)</f>
        <v>0</v>
      </c>
      <c r="CL199" s="173">
        <v>156</v>
      </c>
      <c r="CM199" s="173">
        <v>0</v>
      </c>
      <c r="CN199" s="176"/>
    </row>
    <row r="200" ht="15.75" customHeight="1">
      <c r="A200" t="s" s="179">
        <v>2781</v>
      </c>
      <c r="B200" t="s" s="180">
        <v>166</v>
      </c>
      <c r="C200" t="s" s="180">
        <v>771</v>
      </c>
      <c r="D200" t="s" s="181">
        <v>169</v>
      </c>
      <c r="E200" t="s" s="188">
        <v>79</v>
      </c>
      <c r="F200" t="s" s="146">
        <v>46</v>
      </c>
      <c r="G200" t="s" s="146">
        <v>2782</v>
      </c>
      <c r="H200" t="s" s="146">
        <v>772</v>
      </c>
      <c r="I200" t="s" s="146">
        <v>49</v>
      </c>
      <c r="J200" t="s" s="146">
        <v>50</v>
      </c>
      <c r="K200" t="s" s="183">
        <f>O200</f>
        <v>28</v>
      </c>
      <c r="L200" s="189">
        <f>P200</f>
        <v>52.3546867944004</v>
      </c>
      <c r="M200" t="s" s="146">
        <f>IF(O200="Lab","over","under")</f>
        <v>2429</v>
      </c>
      <c r="N200" s="145">
        <v>1</v>
      </c>
      <c r="O200" t="s" s="184">
        <v>28</v>
      </c>
      <c r="P200" s="147">
        <f>AQ200</f>
        <v>52.3546867944004</v>
      </c>
      <c r="Q200" s="145">
        <f>T200+U200+V200</f>
        <v>0</v>
      </c>
      <c r="R200" t="s" s="185">
        <v>27</v>
      </c>
      <c r="S200" s="147">
        <f>AO200</f>
        <v>22.9178762660474</v>
      </c>
      <c r="T200" s="138"/>
      <c r="U200" s="138"/>
      <c r="V200" s="138"/>
      <c r="W200" s="138"/>
      <c r="X200" t="s" s="146">
        <f>IF($A200=Y200,"ok","bad")</f>
        <v>2430</v>
      </c>
      <c r="Y200" t="s" s="146">
        <v>2781</v>
      </c>
      <c r="Z200" t="s" s="146">
        <v>771</v>
      </c>
      <c r="AA200" t="s" s="186">
        <v>2763</v>
      </c>
      <c r="AB200" s="141">
        <f>100*AC200</f>
        <v>6.3221728</v>
      </c>
      <c r="AC200" s="190">
        <v>0.063221728</v>
      </c>
      <c r="AD200" t="s" s="187">
        <v>31</v>
      </c>
      <c r="AE200" s="141">
        <v>5.7351139</v>
      </c>
      <c r="AF200" s="190">
        <v>0.057351139</v>
      </c>
      <c r="AG200" s="138"/>
      <c r="AH200" s="145">
        <v>69759</v>
      </c>
      <c r="AI200" s="145">
        <v>31002</v>
      </c>
      <c r="AJ200" s="145">
        <v>475</v>
      </c>
      <c r="AK200" s="145">
        <v>9126</v>
      </c>
      <c r="AL200" s="145">
        <v>7105</v>
      </c>
      <c r="AM200" s="148">
        <f>100*AL200/$AI200</f>
        <v>22.9178762660474</v>
      </c>
      <c r="AN200" s="145">
        <f>IF(AM200&gt;$AI$8,1,0)</f>
        <v>0</v>
      </c>
      <c r="AO200" s="148">
        <f>IF($R200=AL$17,AM200,0)</f>
        <v>22.9178762660474</v>
      </c>
      <c r="AP200" s="145">
        <v>16231</v>
      </c>
      <c r="AQ200" s="148">
        <f>100*AP200/$AI200</f>
        <v>52.3546867944004</v>
      </c>
      <c r="AR200" s="145">
        <f>IF(AQ200&gt;$AI$8,1,0)</f>
        <v>1</v>
      </c>
      <c r="AS200" s="148">
        <f>IF($R200=AP$17,AQ200,0)</f>
        <v>0</v>
      </c>
      <c r="AT200" s="145">
        <v>1045</v>
      </c>
      <c r="AU200" s="148">
        <f>100*AT200/$AI200</f>
        <v>3.37075027417586</v>
      </c>
      <c r="AV200" s="145">
        <f>IF(AU200&gt;$AI$8,1,0)</f>
        <v>0</v>
      </c>
      <c r="AW200" s="148">
        <f>IF($R200=AT$17,AU200,0)</f>
        <v>0</v>
      </c>
      <c r="AX200" s="145">
        <v>0</v>
      </c>
      <c r="AY200" s="148">
        <f>100*AX200/$AI200</f>
        <v>0</v>
      </c>
      <c r="AZ200" s="145">
        <f>IF(AY200&gt;$AI$8,1,0)</f>
        <v>0</v>
      </c>
      <c r="BA200" s="148">
        <f>IF($R200=AX$17,AY200,0)</f>
        <v>0</v>
      </c>
      <c r="BB200" s="145">
        <v>1778</v>
      </c>
      <c r="BC200" s="148">
        <f>100*BB200/$AI200</f>
        <v>5.7351138636217</v>
      </c>
      <c r="BD200" s="145">
        <f>IF(BC200&gt;$AI$8,1,0)</f>
        <v>0</v>
      </c>
      <c r="BE200" s="148">
        <f>IF($R200=BB$17,BC200,0)</f>
        <v>0</v>
      </c>
      <c r="BF200" s="145">
        <v>0</v>
      </c>
      <c r="BG200" s="148">
        <f>100*BF200/$AI200</f>
        <v>0</v>
      </c>
      <c r="BH200" s="145">
        <f>IF(BG200&gt;$AI$8,1,0)</f>
        <v>0</v>
      </c>
      <c r="BI200" s="148">
        <f>IF($R200=BF$17,BG200,0)</f>
        <v>0</v>
      </c>
      <c r="BJ200" s="145">
        <v>0</v>
      </c>
      <c r="BK200" s="148">
        <f>100*BJ200/$AI200</f>
        <v>0</v>
      </c>
      <c r="BL200" s="145">
        <f>IF(BK200&gt;$AI$8,1,0)</f>
        <v>0</v>
      </c>
      <c r="BM200" s="148">
        <f>IF($R200=BJ$17,BK200,0)</f>
        <v>0</v>
      </c>
      <c r="BN200" s="145">
        <v>0</v>
      </c>
      <c r="BO200" s="148">
        <f>100*BN200/$AI200</f>
        <v>0</v>
      </c>
      <c r="BP200" s="145">
        <f>IF(BO200&gt;$AI$8,1,0)</f>
        <v>0</v>
      </c>
      <c r="BQ200" s="148">
        <f>IF($R200=BN$17,BO200,0)</f>
        <v>0</v>
      </c>
      <c r="BR200" s="145">
        <v>0</v>
      </c>
      <c r="BS200" s="148">
        <f>100*BR200/$AI200</f>
        <v>0</v>
      </c>
      <c r="BT200" s="145">
        <f>IF(BS200&gt;$AI$8,1,0)</f>
        <v>0</v>
      </c>
      <c r="BU200" s="148">
        <f>IF($R200=BR$17,BS200,0)</f>
        <v>0</v>
      </c>
      <c r="BV200" s="145">
        <v>0</v>
      </c>
      <c r="BW200" s="148">
        <f>100*BV200/$AI200</f>
        <v>0</v>
      </c>
      <c r="BX200" s="145">
        <f>IF(BW200&gt;$AI$8,1,0)</f>
        <v>0</v>
      </c>
      <c r="BY200" s="148">
        <f>IF($R200=BV$17,BW200,0)</f>
        <v>0</v>
      </c>
      <c r="BZ200" s="145">
        <v>0</v>
      </c>
      <c r="CA200" s="148">
        <f>100*BZ200/$AI200</f>
        <v>0</v>
      </c>
      <c r="CB200" s="145">
        <f>IF(CA200&gt;$AI$8,1,0)</f>
        <v>0</v>
      </c>
      <c r="CC200" s="148">
        <f>IF($R200=BZ$17,CA200,0)</f>
        <v>0</v>
      </c>
      <c r="CD200" s="145">
        <v>0</v>
      </c>
      <c r="CE200" s="148">
        <f>100*CD200/$AI200</f>
        <v>0</v>
      </c>
      <c r="CF200" s="145">
        <f>IF(CE200&gt;$AI$8,1,0)</f>
        <v>0</v>
      </c>
      <c r="CG200" s="148">
        <f>IF($R200=CD$17,CE200,0)</f>
        <v>0</v>
      </c>
      <c r="CH200" s="145">
        <v>0</v>
      </c>
      <c r="CI200" s="148">
        <f>100*CH200/$AI200</f>
        <v>0</v>
      </c>
      <c r="CJ200" s="145">
        <f>IF(CI200&gt;$AI$8,1,0)</f>
        <v>0</v>
      </c>
      <c r="CK200" s="148">
        <f>IF($R200=CH$17,CI200,0)</f>
        <v>0</v>
      </c>
      <c r="CL200" s="145">
        <v>0</v>
      </c>
      <c r="CM200" s="145">
        <v>0</v>
      </c>
      <c r="CN200" s="149"/>
    </row>
    <row r="201" ht="15.75" customHeight="1">
      <c r="A201" t="s" s="179">
        <v>2518</v>
      </c>
      <c r="B201" t="s" s="180">
        <v>160</v>
      </c>
      <c r="C201" t="s" s="180">
        <v>2519</v>
      </c>
      <c r="D201" t="s" s="181">
        <v>162</v>
      </c>
      <c r="E201" t="s" s="182">
        <v>79</v>
      </c>
      <c r="F201" t="s" s="130">
        <v>80</v>
      </c>
      <c r="G201" t="s" s="130">
        <v>1081</v>
      </c>
      <c r="H201" t="s" s="130">
        <v>1082</v>
      </c>
      <c r="I201" t="s" s="130">
        <v>49</v>
      </c>
      <c r="J201" t="s" s="130">
        <v>50</v>
      </c>
      <c r="K201" t="s" s="183">
        <f>O201</f>
        <v>28</v>
      </c>
      <c r="L201" s="189">
        <f>P201</f>
        <v>52.3087286238891</v>
      </c>
      <c r="M201" t="s" s="130">
        <f>IF(O201="Lab","over","under")</f>
        <v>2429</v>
      </c>
      <c r="N201" s="173">
        <v>1</v>
      </c>
      <c r="O201" t="s" s="184">
        <v>28</v>
      </c>
      <c r="P201" s="131">
        <f>AQ201</f>
        <v>52.3087286238891</v>
      </c>
      <c r="Q201" s="173">
        <f>T201+U201+V201</f>
        <v>0</v>
      </c>
      <c r="R201" t="s" s="185">
        <v>27</v>
      </c>
      <c r="S201" s="131">
        <f>AO201</f>
        <v>19.0847656504639</v>
      </c>
      <c r="T201" s="169"/>
      <c r="U201" s="169"/>
      <c r="V201" s="169"/>
      <c r="W201" s="169"/>
      <c r="X201" t="s" s="130">
        <f>IF($A201=Y201,"ok","bad")</f>
        <v>2430</v>
      </c>
      <c r="Y201" t="s" s="130">
        <v>2518</v>
      </c>
      <c r="Z201" t="s" s="130">
        <v>2519</v>
      </c>
      <c r="AA201" t="s" s="186">
        <v>31</v>
      </c>
      <c r="AB201" s="125">
        <f>100*AC201</f>
        <v>9.708611299999999</v>
      </c>
      <c r="AC201" s="191">
        <v>0.097086113</v>
      </c>
      <c r="AD201" t="s" s="187">
        <v>29</v>
      </c>
      <c r="AE201" s="125">
        <v>9.3261772</v>
      </c>
      <c r="AF201" s="191">
        <v>0.09326177200000001</v>
      </c>
      <c r="AG201" s="169"/>
      <c r="AH201" s="173">
        <v>75860</v>
      </c>
      <c r="AI201" s="173">
        <v>46021</v>
      </c>
      <c r="AJ201" s="173">
        <v>260</v>
      </c>
      <c r="AK201" s="173">
        <v>15290</v>
      </c>
      <c r="AL201" s="173">
        <v>8783</v>
      </c>
      <c r="AM201" s="175">
        <f>100*AL201/$AI201</f>
        <v>19.0847656504639</v>
      </c>
      <c r="AN201" s="173">
        <f>IF(AM201&gt;$AI$8,1,0)</f>
        <v>0</v>
      </c>
      <c r="AO201" s="175">
        <f>IF($R201=AL$17,AM201,0)</f>
        <v>19.0847656504639</v>
      </c>
      <c r="AP201" s="173">
        <v>24073</v>
      </c>
      <c r="AQ201" s="175">
        <f>100*AP201/$AI201</f>
        <v>52.3087286238891</v>
      </c>
      <c r="AR201" s="173">
        <f>IF(AQ201&gt;$AI$8,1,0)</f>
        <v>1</v>
      </c>
      <c r="AS201" s="175">
        <f>IF($R201=AP$17,AQ201,0)</f>
        <v>0</v>
      </c>
      <c r="AT201" s="173">
        <v>4292</v>
      </c>
      <c r="AU201" s="175">
        <f>100*AT201/$AI201</f>
        <v>9.32617717998305</v>
      </c>
      <c r="AV201" s="173">
        <f>IF(AU201&gt;$AI$8,1,0)</f>
        <v>0</v>
      </c>
      <c r="AW201" s="175">
        <f>IF($R201=AT$17,AU201,0)</f>
        <v>0</v>
      </c>
      <c r="AX201" s="173">
        <v>2929</v>
      </c>
      <c r="AY201" s="175">
        <f>100*AX201/$AI201</f>
        <v>6.36448577823168</v>
      </c>
      <c r="AZ201" s="173">
        <f>IF(AY201&gt;$AI$8,1,0)</f>
        <v>0</v>
      </c>
      <c r="BA201" s="175">
        <f>IF($R201=AX$17,AY201,0)</f>
        <v>0</v>
      </c>
      <c r="BB201" s="173">
        <v>4468</v>
      </c>
      <c r="BC201" s="175">
        <f>100*BB201/$AI201</f>
        <v>9.708611286151971</v>
      </c>
      <c r="BD201" s="173">
        <f>IF(BC201&gt;$AI$8,1,0)</f>
        <v>0</v>
      </c>
      <c r="BE201" s="175">
        <f>IF($R201=BB$17,BC201,0)</f>
        <v>0</v>
      </c>
      <c r="BF201" s="173">
        <v>0</v>
      </c>
      <c r="BG201" s="175">
        <f>100*BF201/$AI201</f>
        <v>0</v>
      </c>
      <c r="BH201" s="173">
        <f>IF(BG201&gt;$AI$8,1,0)</f>
        <v>0</v>
      </c>
      <c r="BI201" s="175">
        <f>IF($R201=BF$17,BG201,0)</f>
        <v>0</v>
      </c>
      <c r="BJ201" s="173">
        <v>0</v>
      </c>
      <c r="BK201" s="175">
        <f>100*BJ201/$AI201</f>
        <v>0</v>
      </c>
      <c r="BL201" s="173">
        <f>IF(BK201&gt;$AI$8,1,0)</f>
        <v>0</v>
      </c>
      <c r="BM201" s="175">
        <f>IF($R201=BJ$17,BK201,0)</f>
        <v>0</v>
      </c>
      <c r="BN201" s="173">
        <v>0</v>
      </c>
      <c r="BO201" s="175">
        <f>100*BN201/$AI201</f>
        <v>0</v>
      </c>
      <c r="BP201" s="173">
        <f>IF(BO201&gt;$AI$8,1,0)</f>
        <v>0</v>
      </c>
      <c r="BQ201" s="175">
        <f>IF($R201=BN$17,BO201,0)</f>
        <v>0</v>
      </c>
      <c r="BR201" s="173">
        <v>0</v>
      </c>
      <c r="BS201" s="175">
        <f>100*BR201/$AI201</f>
        <v>0</v>
      </c>
      <c r="BT201" s="173">
        <f>IF(BS201&gt;$AI$8,1,0)</f>
        <v>0</v>
      </c>
      <c r="BU201" s="175">
        <f>IF($R201=BR$17,BS201,0)</f>
        <v>0</v>
      </c>
      <c r="BV201" s="173">
        <v>0</v>
      </c>
      <c r="BW201" s="175">
        <f>100*BV201/$AI201</f>
        <v>0</v>
      </c>
      <c r="BX201" s="173">
        <f>IF(BW201&gt;$AI$8,1,0)</f>
        <v>0</v>
      </c>
      <c r="BY201" s="175">
        <f>IF($R201=BV$17,BW201,0)</f>
        <v>0</v>
      </c>
      <c r="BZ201" s="173">
        <v>0</v>
      </c>
      <c r="CA201" s="175">
        <f>100*BZ201/$AI201</f>
        <v>0</v>
      </c>
      <c r="CB201" s="173">
        <f>IF(CA201&gt;$AI$8,1,0)</f>
        <v>0</v>
      </c>
      <c r="CC201" s="175">
        <f>IF($R201=BZ$17,CA201,0)</f>
        <v>0</v>
      </c>
      <c r="CD201" s="173">
        <v>0</v>
      </c>
      <c r="CE201" s="175">
        <f>100*CD201/$AI201</f>
        <v>0</v>
      </c>
      <c r="CF201" s="173">
        <f>IF(CE201&gt;$AI$8,1,0)</f>
        <v>0</v>
      </c>
      <c r="CG201" s="175">
        <f>IF($R201=CD$17,CE201,0)</f>
        <v>0</v>
      </c>
      <c r="CH201" s="173">
        <v>0</v>
      </c>
      <c r="CI201" s="175">
        <f>100*CH201/$AI201</f>
        <v>0</v>
      </c>
      <c r="CJ201" s="173">
        <f>IF(CI201&gt;$AI$8,1,0)</f>
        <v>0</v>
      </c>
      <c r="CK201" s="175">
        <f>IF($R201=CH$17,CI201,0)</f>
        <v>0</v>
      </c>
      <c r="CL201" s="173">
        <v>17602</v>
      </c>
      <c r="CM201" s="173">
        <v>0</v>
      </c>
      <c r="CN201" s="176"/>
    </row>
    <row r="202" ht="19.95" customHeight="1">
      <c r="A202" t="s" s="179">
        <v>2549</v>
      </c>
      <c r="B202" t="s" s="180">
        <v>166</v>
      </c>
      <c r="C202" t="s" s="180">
        <v>1857</v>
      </c>
      <c r="D202" t="s" s="181">
        <v>169</v>
      </c>
      <c r="E202" t="s" s="188">
        <v>79</v>
      </c>
      <c r="F202" t="s" s="146">
        <v>80</v>
      </c>
      <c r="G202" t="s" s="146">
        <v>910</v>
      </c>
      <c r="H202" t="s" s="146">
        <v>1858</v>
      </c>
      <c r="I202" t="s" s="146">
        <v>49</v>
      </c>
      <c r="J202" t="s" s="146">
        <v>50</v>
      </c>
      <c r="K202" t="s" s="183">
        <f>O202</f>
        <v>28</v>
      </c>
      <c r="L202" s="189">
        <f>P202</f>
        <v>52.304939755668</v>
      </c>
      <c r="M202" t="s" s="146">
        <f>IF(O202="Lab","over","under")</f>
        <v>2429</v>
      </c>
      <c r="N202" s="145">
        <v>1</v>
      </c>
      <c r="O202" t="s" s="184">
        <v>28</v>
      </c>
      <c r="P202" s="147">
        <f>AQ202</f>
        <v>52.304939755668</v>
      </c>
      <c r="Q202" s="145">
        <f>T202+U202+V202</f>
        <v>0</v>
      </c>
      <c r="R202" t="s" s="185">
        <v>27</v>
      </c>
      <c r="S202" s="147">
        <f>AO202</f>
        <v>17.4778451818512</v>
      </c>
      <c r="T202" s="138"/>
      <c r="U202" s="138"/>
      <c r="V202" s="138"/>
      <c r="W202" s="138"/>
      <c r="X202" t="s" s="146">
        <f>IF($A202=Y202,"ok","bad")</f>
        <v>2430</v>
      </c>
      <c r="Y202" t="s" s="146">
        <v>2549</v>
      </c>
      <c r="Z202" t="s" s="146">
        <v>1857</v>
      </c>
      <c r="AA202" t="s" s="186">
        <v>29</v>
      </c>
      <c r="AB202" s="141">
        <f>100*AC202</f>
        <v>9.563613</v>
      </c>
      <c r="AC202" s="190">
        <v>0.09563613</v>
      </c>
      <c r="AD202" t="s" s="187">
        <v>31</v>
      </c>
      <c r="AE202" s="141">
        <v>8.8283805</v>
      </c>
      <c r="AF202" s="190">
        <v>0.08828380500000001</v>
      </c>
      <c r="AG202" s="138"/>
      <c r="AH202" s="145">
        <v>74156</v>
      </c>
      <c r="AI202" s="145">
        <v>35771</v>
      </c>
      <c r="AJ202" s="145">
        <v>796</v>
      </c>
      <c r="AK202" s="145">
        <v>12458</v>
      </c>
      <c r="AL202" s="145">
        <v>6252</v>
      </c>
      <c r="AM202" s="148">
        <f>100*AL202/$AI202</f>
        <v>17.4778451818512</v>
      </c>
      <c r="AN202" s="145">
        <f>IF(AM202&gt;$AI$8,1,0)</f>
        <v>0</v>
      </c>
      <c r="AO202" s="148">
        <f>IF($R202=AL$17,AM202,0)</f>
        <v>17.4778451818512</v>
      </c>
      <c r="AP202" s="145">
        <v>18710</v>
      </c>
      <c r="AQ202" s="148">
        <f>100*AP202/$AI202</f>
        <v>52.304939755668</v>
      </c>
      <c r="AR202" s="145">
        <f>IF(AQ202&gt;$AI$8,1,0)</f>
        <v>1</v>
      </c>
      <c r="AS202" s="148">
        <f>IF($R202=AP$17,AQ202,0)</f>
        <v>0</v>
      </c>
      <c r="AT202" s="145">
        <v>3421</v>
      </c>
      <c r="AU202" s="148">
        <f>100*AT202/$AI202</f>
        <v>9.56361298258366</v>
      </c>
      <c r="AV202" s="145">
        <f>IF(AU202&gt;$AI$8,1,0)</f>
        <v>0</v>
      </c>
      <c r="AW202" s="148">
        <f>IF($R202=AT$17,AU202,0)</f>
        <v>0</v>
      </c>
      <c r="AX202" s="145">
        <v>0</v>
      </c>
      <c r="AY202" s="148">
        <f>100*AX202/$AI202</f>
        <v>0</v>
      </c>
      <c r="AZ202" s="145">
        <f>IF(AY202&gt;$AI$8,1,0)</f>
        <v>0</v>
      </c>
      <c r="BA202" s="148">
        <f>IF($R202=AX$17,AY202,0)</f>
        <v>0</v>
      </c>
      <c r="BB202" s="145">
        <v>3158</v>
      </c>
      <c r="BC202" s="148">
        <f>100*BB202/$AI202</f>
        <v>8.82838053171564</v>
      </c>
      <c r="BD202" s="145">
        <f>IF(BC202&gt;$AI$8,1,0)</f>
        <v>0</v>
      </c>
      <c r="BE202" s="148">
        <f>IF($R202=BB$17,BC202,0)</f>
        <v>0</v>
      </c>
      <c r="BF202" s="145">
        <v>0</v>
      </c>
      <c r="BG202" s="148">
        <f>100*BF202/$AI202</f>
        <v>0</v>
      </c>
      <c r="BH202" s="145">
        <f>IF(BG202&gt;$AI$8,1,0)</f>
        <v>0</v>
      </c>
      <c r="BI202" s="148">
        <f>IF($R202=BF$17,BG202,0)</f>
        <v>0</v>
      </c>
      <c r="BJ202" s="145">
        <v>0</v>
      </c>
      <c r="BK202" s="148">
        <f>100*BJ202/$AI202</f>
        <v>0</v>
      </c>
      <c r="BL202" s="145">
        <f>IF(BK202&gt;$AI$8,1,0)</f>
        <v>0</v>
      </c>
      <c r="BM202" s="148">
        <f>IF($R202=BJ$17,BK202,0)</f>
        <v>0</v>
      </c>
      <c r="BN202" s="145">
        <v>0</v>
      </c>
      <c r="BO202" s="148">
        <f>100*BN202/$AI202</f>
        <v>0</v>
      </c>
      <c r="BP202" s="145">
        <f>IF(BO202&gt;$AI$8,1,0)</f>
        <v>0</v>
      </c>
      <c r="BQ202" s="148">
        <f>IF($R202=BN$17,BO202,0)</f>
        <v>0</v>
      </c>
      <c r="BR202" s="145">
        <v>0</v>
      </c>
      <c r="BS202" s="148">
        <f>100*BR202/$AI202</f>
        <v>0</v>
      </c>
      <c r="BT202" s="145">
        <f>IF(BS202&gt;$AI$8,1,0)</f>
        <v>0</v>
      </c>
      <c r="BU202" s="148">
        <f>IF($R202=BR$17,BS202,0)</f>
        <v>0</v>
      </c>
      <c r="BV202" s="145">
        <v>0</v>
      </c>
      <c r="BW202" s="148">
        <f>100*BV202/$AI202</f>
        <v>0</v>
      </c>
      <c r="BX202" s="145">
        <f>IF(BW202&gt;$AI$8,1,0)</f>
        <v>0</v>
      </c>
      <c r="BY202" s="148">
        <f>IF($R202=BV$17,BW202,0)</f>
        <v>0</v>
      </c>
      <c r="BZ202" s="145">
        <v>0</v>
      </c>
      <c r="CA202" s="148">
        <f>100*BZ202/$AI202</f>
        <v>0</v>
      </c>
      <c r="CB202" s="145">
        <f>IF(CA202&gt;$AI$8,1,0)</f>
        <v>0</v>
      </c>
      <c r="CC202" s="148">
        <f>IF($R202=BZ$17,CA202,0)</f>
        <v>0</v>
      </c>
      <c r="CD202" s="145">
        <v>0</v>
      </c>
      <c r="CE202" s="148">
        <f>100*CD202/$AI202</f>
        <v>0</v>
      </c>
      <c r="CF202" s="145">
        <f>IF(CE202&gt;$AI$8,1,0)</f>
        <v>0</v>
      </c>
      <c r="CG202" s="148">
        <f>IF($R202=CD$17,CE202,0)</f>
        <v>0</v>
      </c>
      <c r="CH202" s="145">
        <v>0</v>
      </c>
      <c r="CI202" s="148">
        <f>100*CH202/$AI202</f>
        <v>0</v>
      </c>
      <c r="CJ202" s="145">
        <f>IF(CI202&gt;$AI$8,1,0)</f>
        <v>0</v>
      </c>
      <c r="CK202" s="148">
        <f>IF($R202=CH$17,CI202,0)</f>
        <v>0</v>
      </c>
      <c r="CL202" s="145">
        <v>246</v>
      </c>
      <c r="CM202" s="145">
        <v>0</v>
      </c>
      <c r="CN202" s="149"/>
    </row>
    <row r="203" ht="31.95" customHeight="1">
      <c r="A203" t="s" s="179">
        <v>2460</v>
      </c>
      <c r="B203" t="s" s="180">
        <v>160</v>
      </c>
      <c r="C203" t="s" s="180">
        <v>2461</v>
      </c>
      <c r="D203" t="s" s="181">
        <v>162</v>
      </c>
      <c r="E203" t="s" s="182">
        <v>79</v>
      </c>
      <c r="F203" t="s" s="130">
        <v>80</v>
      </c>
      <c r="G203" t="s" s="130">
        <v>717</v>
      </c>
      <c r="H203" t="s" s="130">
        <v>718</v>
      </c>
      <c r="I203" t="s" s="130">
        <v>49</v>
      </c>
      <c r="J203" t="s" s="130">
        <v>50</v>
      </c>
      <c r="K203" t="s" s="183">
        <f>O203</f>
        <v>28</v>
      </c>
      <c r="L203" s="189">
        <f>P203</f>
        <v>52.1446367247997</v>
      </c>
      <c r="M203" t="s" s="130">
        <f>IF(O203="Lab","over","under")</f>
        <v>2429</v>
      </c>
      <c r="N203" s="173">
        <v>1</v>
      </c>
      <c r="O203" t="s" s="184">
        <v>28</v>
      </c>
      <c r="P203" s="131">
        <f>AQ203</f>
        <v>52.1446367247997</v>
      </c>
      <c r="Q203" s="173">
        <f>T203+U203+V203</f>
        <v>0</v>
      </c>
      <c r="R203" t="s" s="185">
        <v>31</v>
      </c>
      <c r="S203" s="131">
        <f>BE203</f>
        <v>17.123426031917</v>
      </c>
      <c r="T203" s="169"/>
      <c r="U203" s="169"/>
      <c r="V203" s="169"/>
      <c r="W203" s="169"/>
      <c r="X203" t="s" s="130">
        <f>IF($A203=Y203,"ok","bad")</f>
        <v>2430</v>
      </c>
      <c r="Y203" t="s" s="130">
        <v>2460</v>
      </c>
      <c r="Z203" t="s" s="130">
        <v>2461</v>
      </c>
      <c r="AA203" t="s" s="186">
        <v>27</v>
      </c>
      <c r="AB203" s="125">
        <f>100*AC203</f>
        <v>11.9587907</v>
      </c>
      <c r="AC203" s="191">
        <v>0.119587907</v>
      </c>
      <c r="AD203" t="s" s="187">
        <v>29</v>
      </c>
      <c r="AE203" s="125">
        <v>11.2921689</v>
      </c>
      <c r="AF203" s="191">
        <v>0.112921689</v>
      </c>
      <c r="AG203" s="169"/>
      <c r="AH203" s="173">
        <v>82829</v>
      </c>
      <c r="AI203" s="173">
        <v>44553</v>
      </c>
      <c r="AJ203" s="173">
        <v>190</v>
      </c>
      <c r="AK203" s="173">
        <v>15603</v>
      </c>
      <c r="AL203" s="173">
        <v>5328</v>
      </c>
      <c r="AM203" s="175">
        <f>100*AL203/$AI203</f>
        <v>11.958790653828</v>
      </c>
      <c r="AN203" s="173">
        <f>IF(AM203&gt;$AI$8,1,0)</f>
        <v>0</v>
      </c>
      <c r="AO203" s="175">
        <f>IF($R203=AL$17,AM203,0)</f>
        <v>0</v>
      </c>
      <c r="AP203" s="173">
        <v>23232</v>
      </c>
      <c r="AQ203" s="175">
        <f>100*AP203/$AI203</f>
        <v>52.1446367247997</v>
      </c>
      <c r="AR203" s="173">
        <f>IF(AQ203&gt;$AI$8,1,0)</f>
        <v>1</v>
      </c>
      <c r="AS203" s="175">
        <f>IF($R203=AP$17,AQ203,0)</f>
        <v>0</v>
      </c>
      <c r="AT203" s="173">
        <v>5031</v>
      </c>
      <c r="AU203" s="175">
        <f>100*AT203/$AI203</f>
        <v>11.2921688775167</v>
      </c>
      <c r="AV203" s="173">
        <f>IF(AU203&gt;$AI$8,1,0)</f>
        <v>0</v>
      </c>
      <c r="AW203" s="175">
        <f>IF($R203=AT$17,AU203,0)</f>
        <v>0</v>
      </c>
      <c r="AX203" s="173">
        <v>1994</v>
      </c>
      <c r="AY203" s="175">
        <f>100*AX203/$AI203</f>
        <v>4.47556842412408</v>
      </c>
      <c r="AZ203" s="173">
        <f>IF(AY203&gt;$AI$8,1,0)</f>
        <v>0</v>
      </c>
      <c r="BA203" s="175">
        <f>IF($R203=AX$17,AY203,0)</f>
        <v>0</v>
      </c>
      <c r="BB203" s="173">
        <v>7629</v>
      </c>
      <c r="BC203" s="175">
        <f>100*BB203/$AI203</f>
        <v>17.123426031917</v>
      </c>
      <c r="BD203" s="173">
        <f>IF(BC203&gt;$AI$8,1,0)</f>
        <v>0</v>
      </c>
      <c r="BE203" s="175">
        <f>IF($R203=BB$17,BC203,0)</f>
        <v>17.123426031917</v>
      </c>
      <c r="BF203" s="173">
        <v>0</v>
      </c>
      <c r="BG203" s="175">
        <f>100*BF203/$AI203</f>
        <v>0</v>
      </c>
      <c r="BH203" s="173">
        <f>IF(BG203&gt;$AI$8,1,0)</f>
        <v>0</v>
      </c>
      <c r="BI203" s="175">
        <f>IF($R203=BF$17,BG203,0)</f>
        <v>0</v>
      </c>
      <c r="BJ203" s="173">
        <v>0</v>
      </c>
      <c r="BK203" s="175">
        <f>100*BJ203/$AI203</f>
        <v>0</v>
      </c>
      <c r="BL203" s="173">
        <f>IF(BK203&gt;$AI$8,1,0)</f>
        <v>0</v>
      </c>
      <c r="BM203" s="175">
        <f>IF($R203=BJ$17,BK203,0)</f>
        <v>0</v>
      </c>
      <c r="BN203" s="173">
        <v>0</v>
      </c>
      <c r="BO203" s="175">
        <f>100*BN203/$AI203</f>
        <v>0</v>
      </c>
      <c r="BP203" s="173">
        <f>IF(BO203&gt;$AI$8,1,0)</f>
        <v>0</v>
      </c>
      <c r="BQ203" s="175">
        <f>IF($R203=BN$17,BO203,0)</f>
        <v>0</v>
      </c>
      <c r="BR203" s="173">
        <v>0</v>
      </c>
      <c r="BS203" s="175">
        <f>100*BR203/$AI203</f>
        <v>0</v>
      </c>
      <c r="BT203" s="173">
        <f>IF(BS203&gt;$AI$8,1,0)</f>
        <v>0</v>
      </c>
      <c r="BU203" s="175">
        <f>IF($R203=BR$17,BS203,0)</f>
        <v>0</v>
      </c>
      <c r="BV203" s="173">
        <v>0</v>
      </c>
      <c r="BW203" s="175">
        <f>100*BV203/$AI203</f>
        <v>0</v>
      </c>
      <c r="BX203" s="173">
        <f>IF(BW203&gt;$AI$8,1,0)</f>
        <v>0</v>
      </c>
      <c r="BY203" s="175">
        <f>IF($R203=BV$17,BW203,0)</f>
        <v>0</v>
      </c>
      <c r="BZ203" s="173">
        <v>0</v>
      </c>
      <c r="CA203" s="175">
        <f>100*BZ203/$AI203</f>
        <v>0</v>
      </c>
      <c r="CB203" s="173">
        <f>IF(CA203&gt;$AI$8,1,0)</f>
        <v>0</v>
      </c>
      <c r="CC203" s="175">
        <f>IF($R203=BZ$17,CA203,0)</f>
        <v>0</v>
      </c>
      <c r="CD203" s="173">
        <v>0</v>
      </c>
      <c r="CE203" s="175">
        <f>100*CD203/$AI203</f>
        <v>0</v>
      </c>
      <c r="CF203" s="173">
        <f>IF(CE203&gt;$AI$8,1,0)</f>
        <v>0</v>
      </c>
      <c r="CG203" s="175">
        <f>IF($R203=CD$17,CE203,0)</f>
        <v>0</v>
      </c>
      <c r="CH203" s="173">
        <v>0</v>
      </c>
      <c r="CI203" s="175">
        <f>100*CH203/$AI203</f>
        <v>0</v>
      </c>
      <c r="CJ203" s="173">
        <f>IF(CI203&gt;$AI$8,1,0)</f>
        <v>0</v>
      </c>
      <c r="CK203" s="175">
        <f>IF($R203=CH$17,CI203,0)</f>
        <v>0</v>
      </c>
      <c r="CL203" s="173">
        <v>0</v>
      </c>
      <c r="CM203" s="173">
        <v>0</v>
      </c>
      <c r="CN203" s="176"/>
    </row>
    <row r="204" ht="15.75" customHeight="1">
      <c r="A204" t="s" s="179">
        <v>2695</v>
      </c>
      <c r="B204" t="s" s="180">
        <v>166</v>
      </c>
      <c r="C204" t="s" s="180">
        <v>1846</v>
      </c>
      <c r="D204" t="s" s="181">
        <v>169</v>
      </c>
      <c r="E204" t="s" s="188">
        <v>79</v>
      </c>
      <c r="F204" t="s" s="146">
        <v>80</v>
      </c>
      <c r="G204" t="s" s="146">
        <v>2696</v>
      </c>
      <c r="H204" t="s" s="146">
        <v>2697</v>
      </c>
      <c r="I204" t="s" s="146">
        <v>64</v>
      </c>
      <c r="J204" t="s" s="146">
        <v>50</v>
      </c>
      <c r="K204" t="s" s="183">
        <f>O204</f>
        <v>28</v>
      </c>
      <c r="L204" s="189">
        <f>P204</f>
        <v>52.0988585982454</v>
      </c>
      <c r="M204" t="s" s="146">
        <f>IF(O204="Lab","over","under")</f>
        <v>2429</v>
      </c>
      <c r="N204" s="145">
        <v>1</v>
      </c>
      <c r="O204" t="s" s="184">
        <v>28</v>
      </c>
      <c r="P204" s="147">
        <f>AQ204</f>
        <v>52.0988585982454</v>
      </c>
      <c r="Q204" s="145">
        <f>T204+U204+V204</f>
        <v>0</v>
      </c>
      <c r="R204" t="s" s="185">
        <v>31</v>
      </c>
      <c r="S204" s="147">
        <f>BE204</f>
        <v>26.0447127629469</v>
      </c>
      <c r="T204" s="138"/>
      <c r="U204" s="138"/>
      <c r="V204" s="138"/>
      <c r="W204" s="138"/>
      <c r="X204" t="s" s="146">
        <f>IF($A204=Y204,"ok","bad")</f>
        <v>2430</v>
      </c>
      <c r="Y204" t="s" s="146">
        <v>2695</v>
      </c>
      <c r="Z204" t="s" s="146">
        <v>1846</v>
      </c>
      <c r="AA204" t="s" s="186">
        <v>27</v>
      </c>
      <c r="AB204" s="141">
        <f>100*AC204</f>
        <v>7.3546521</v>
      </c>
      <c r="AC204" s="190">
        <v>0.073546521</v>
      </c>
      <c r="AD204" t="s" s="187">
        <v>29</v>
      </c>
      <c r="AE204" s="141">
        <v>6.8358331</v>
      </c>
      <c r="AF204" s="190">
        <v>0.06835833099999999</v>
      </c>
      <c r="AG204" s="138"/>
      <c r="AH204" s="145">
        <v>60594</v>
      </c>
      <c r="AI204" s="145">
        <v>31803</v>
      </c>
      <c r="AJ204" s="145">
        <v>287</v>
      </c>
      <c r="AK204" s="145">
        <v>8286</v>
      </c>
      <c r="AL204" s="145">
        <v>2339</v>
      </c>
      <c r="AM204" s="148">
        <f>100*AL204/$AI204</f>
        <v>7.3546520768481</v>
      </c>
      <c r="AN204" s="145">
        <f>IF(AM204&gt;$AI$8,1,0)</f>
        <v>0</v>
      </c>
      <c r="AO204" s="148">
        <f>IF($R204=AL$17,AM204,0)</f>
        <v>0</v>
      </c>
      <c r="AP204" s="145">
        <v>16569</v>
      </c>
      <c r="AQ204" s="148">
        <f>100*AP204/$AI204</f>
        <v>52.0988585982454</v>
      </c>
      <c r="AR204" s="145">
        <f>IF(AQ204&gt;$AI$8,1,0)</f>
        <v>1</v>
      </c>
      <c r="AS204" s="148">
        <f>IF($R204=AP$17,AQ204,0)</f>
        <v>0</v>
      </c>
      <c r="AT204" s="145">
        <v>2174</v>
      </c>
      <c r="AU204" s="148">
        <f>100*AT204/$AI204</f>
        <v>6.83583309750652</v>
      </c>
      <c r="AV204" s="145">
        <f>IF(AU204&gt;$AI$8,1,0)</f>
        <v>0</v>
      </c>
      <c r="AW204" s="148">
        <f>IF($R204=AT$17,AU204,0)</f>
        <v>0</v>
      </c>
      <c r="AX204" s="145">
        <v>0</v>
      </c>
      <c r="AY204" s="148">
        <f>100*AX204/$AI204</f>
        <v>0</v>
      </c>
      <c r="AZ204" s="145">
        <f>IF(AY204&gt;$AI$8,1,0)</f>
        <v>0</v>
      </c>
      <c r="BA204" s="148">
        <f>IF($R204=AX$17,AY204,0)</f>
        <v>0</v>
      </c>
      <c r="BB204" s="145">
        <v>8283</v>
      </c>
      <c r="BC204" s="148">
        <f>100*BB204/$AI204</f>
        <v>26.0447127629469</v>
      </c>
      <c r="BD204" s="145">
        <f>IF(BC204&gt;$AI$8,1,0)</f>
        <v>0</v>
      </c>
      <c r="BE204" s="148">
        <f>IF($R204=BB$17,BC204,0)</f>
        <v>26.0447127629469</v>
      </c>
      <c r="BF204" s="145">
        <v>0</v>
      </c>
      <c r="BG204" s="148">
        <f>100*BF204/$AI204</f>
        <v>0</v>
      </c>
      <c r="BH204" s="145">
        <f>IF(BG204&gt;$AI$8,1,0)</f>
        <v>0</v>
      </c>
      <c r="BI204" s="148">
        <f>IF($R204=BF$17,BG204,0)</f>
        <v>0</v>
      </c>
      <c r="BJ204" s="145">
        <v>0</v>
      </c>
      <c r="BK204" s="148">
        <f>100*BJ204/$AI204</f>
        <v>0</v>
      </c>
      <c r="BL204" s="145">
        <f>IF(BK204&gt;$AI$8,1,0)</f>
        <v>0</v>
      </c>
      <c r="BM204" s="148">
        <f>IF($R204=BJ$17,BK204,0)</f>
        <v>0</v>
      </c>
      <c r="BN204" s="145">
        <v>0</v>
      </c>
      <c r="BO204" s="148">
        <f>100*BN204/$AI204</f>
        <v>0</v>
      </c>
      <c r="BP204" s="145">
        <f>IF(BO204&gt;$AI$8,1,0)</f>
        <v>0</v>
      </c>
      <c r="BQ204" s="148">
        <f>IF($R204=BN$17,BO204,0)</f>
        <v>0</v>
      </c>
      <c r="BR204" s="145">
        <v>0</v>
      </c>
      <c r="BS204" s="148">
        <f>100*BR204/$AI204</f>
        <v>0</v>
      </c>
      <c r="BT204" s="145">
        <f>IF(BS204&gt;$AI$8,1,0)</f>
        <v>0</v>
      </c>
      <c r="BU204" s="148">
        <f>IF($R204=BR$17,BS204,0)</f>
        <v>0</v>
      </c>
      <c r="BV204" s="145">
        <v>0</v>
      </c>
      <c r="BW204" s="148">
        <f>100*BV204/$AI204</f>
        <v>0</v>
      </c>
      <c r="BX204" s="145">
        <f>IF(BW204&gt;$AI$8,1,0)</f>
        <v>0</v>
      </c>
      <c r="BY204" s="148">
        <f>IF($R204=BV$17,BW204,0)</f>
        <v>0</v>
      </c>
      <c r="BZ204" s="145">
        <v>0</v>
      </c>
      <c r="CA204" s="148">
        <f>100*BZ204/$AI204</f>
        <v>0</v>
      </c>
      <c r="CB204" s="145">
        <f>IF(CA204&gt;$AI$8,1,0)</f>
        <v>0</v>
      </c>
      <c r="CC204" s="148">
        <f>IF($R204=BZ$17,CA204,0)</f>
        <v>0</v>
      </c>
      <c r="CD204" s="145">
        <v>0</v>
      </c>
      <c r="CE204" s="148">
        <f>100*CD204/$AI204</f>
        <v>0</v>
      </c>
      <c r="CF204" s="145">
        <f>IF(CE204&gt;$AI$8,1,0)</f>
        <v>0</v>
      </c>
      <c r="CG204" s="148">
        <f>IF($R204=CD$17,CE204,0)</f>
        <v>0</v>
      </c>
      <c r="CH204" s="145">
        <v>0</v>
      </c>
      <c r="CI204" s="148">
        <f>100*CH204/$AI204</f>
        <v>0</v>
      </c>
      <c r="CJ204" s="145">
        <f>IF(CI204&gt;$AI$8,1,0)</f>
        <v>0</v>
      </c>
      <c r="CK204" s="148">
        <f>IF($R204=CH$17,CI204,0)</f>
        <v>0</v>
      </c>
      <c r="CL204" s="145">
        <v>0</v>
      </c>
      <c r="CM204" s="145">
        <v>0</v>
      </c>
      <c r="CN204" s="149"/>
    </row>
    <row r="205" ht="15.75" customHeight="1">
      <c r="A205" t="s" s="179">
        <v>2644</v>
      </c>
      <c r="B205" t="s" s="180">
        <v>90</v>
      </c>
      <c r="C205" t="s" s="180">
        <v>279</v>
      </c>
      <c r="D205" t="s" s="181">
        <v>93</v>
      </c>
      <c r="E205" t="s" s="182">
        <v>79</v>
      </c>
      <c r="F205" t="s" s="130">
        <v>80</v>
      </c>
      <c r="G205" t="s" s="130">
        <v>996</v>
      </c>
      <c r="H205" t="s" s="130">
        <v>2272</v>
      </c>
      <c r="I205" t="s" s="130">
        <v>64</v>
      </c>
      <c r="J205" t="s" s="130">
        <v>50</v>
      </c>
      <c r="K205" t="s" s="183">
        <f>O205</f>
        <v>28</v>
      </c>
      <c r="L205" s="189">
        <f>P205</f>
        <v>52.0888394306116</v>
      </c>
      <c r="M205" t="s" s="130">
        <f>IF(O205="Lab","over","under")</f>
        <v>2429</v>
      </c>
      <c r="N205" s="173">
        <v>1</v>
      </c>
      <c r="O205" t="s" s="184">
        <v>28</v>
      </c>
      <c r="P205" s="131">
        <f>AQ205</f>
        <v>52.0888394306116</v>
      </c>
      <c r="Q205" s="173">
        <f>T205+U205+V205</f>
        <v>0</v>
      </c>
      <c r="R205" t="s" s="185">
        <v>31</v>
      </c>
      <c r="S205" s="131">
        <f>BE205</f>
        <v>20.1001530115454</v>
      </c>
      <c r="T205" s="169"/>
      <c r="U205" s="169"/>
      <c r="V205" s="169"/>
      <c r="W205" s="169"/>
      <c r="X205" t="s" s="130">
        <f>IF($A205=Y205,"ok","bad")</f>
        <v>2430</v>
      </c>
      <c r="Y205" t="s" s="130">
        <v>2644</v>
      </c>
      <c r="Z205" t="s" s="130">
        <v>279</v>
      </c>
      <c r="AA205" t="s" s="186">
        <v>2365</v>
      </c>
      <c r="AB205" s="125">
        <f>100*AC205</f>
        <v>14.2393472</v>
      </c>
      <c r="AC205" s="191">
        <v>0.142393472</v>
      </c>
      <c r="AD205" t="s" s="187">
        <v>27</v>
      </c>
      <c r="AE205" s="125">
        <v>7.5068392</v>
      </c>
      <c r="AF205" s="191">
        <v>0.075068392</v>
      </c>
      <c r="AG205" s="169"/>
      <c r="AH205" s="173">
        <v>78091</v>
      </c>
      <c r="AI205" s="173">
        <v>43134</v>
      </c>
      <c r="AJ205" s="173">
        <v>142</v>
      </c>
      <c r="AK205" s="173">
        <v>13798</v>
      </c>
      <c r="AL205" s="173">
        <v>3238</v>
      </c>
      <c r="AM205" s="175">
        <f>100*AL205/$AI205</f>
        <v>7.50683915240877</v>
      </c>
      <c r="AN205" s="173">
        <f>IF(AM205&gt;$AI$8,1,0)</f>
        <v>0</v>
      </c>
      <c r="AO205" s="175">
        <f>IF($R205=AL$17,AM205,0)</f>
        <v>0</v>
      </c>
      <c r="AP205" s="173">
        <v>22468</v>
      </c>
      <c r="AQ205" s="175">
        <f>100*AP205/$AI205</f>
        <v>52.0888394306116</v>
      </c>
      <c r="AR205" s="173">
        <f>IF(AQ205&gt;$AI$8,1,0)</f>
        <v>1</v>
      </c>
      <c r="AS205" s="175">
        <f>IF($R205=AP$17,AQ205,0)</f>
        <v>0</v>
      </c>
      <c r="AT205" s="173">
        <v>2292</v>
      </c>
      <c r="AU205" s="175">
        <f>100*AT205/$AI205</f>
        <v>5.31367366810405</v>
      </c>
      <c r="AV205" s="173">
        <f>IF(AU205&gt;$AI$8,1,0)</f>
        <v>0</v>
      </c>
      <c r="AW205" s="175">
        <f>IF($R205=AT$17,AU205,0)</f>
        <v>0</v>
      </c>
      <c r="AX205" s="173">
        <v>6142</v>
      </c>
      <c r="AY205" s="175">
        <f>100*AX205/$AI205</f>
        <v>14.2393471507396</v>
      </c>
      <c r="AZ205" s="173">
        <f>IF(AY205&gt;$AI$8,1,0)</f>
        <v>0</v>
      </c>
      <c r="BA205" s="175">
        <f>IF($R205=AX$17,AY205,0)</f>
        <v>0</v>
      </c>
      <c r="BB205" s="173">
        <v>8670</v>
      </c>
      <c r="BC205" s="175">
        <f>100*BB205/$AI205</f>
        <v>20.1001530115454</v>
      </c>
      <c r="BD205" s="173">
        <f>IF(BC205&gt;$AI$8,1,0)</f>
        <v>0</v>
      </c>
      <c r="BE205" s="175">
        <f>IF($R205=BB$17,BC205,0)</f>
        <v>20.1001530115454</v>
      </c>
      <c r="BF205" s="173">
        <v>0</v>
      </c>
      <c r="BG205" s="175">
        <f>100*BF205/$AI205</f>
        <v>0</v>
      </c>
      <c r="BH205" s="173">
        <f>IF(BG205&gt;$AI$8,1,0)</f>
        <v>0</v>
      </c>
      <c r="BI205" s="175">
        <f>IF($R205=BF$17,BG205,0)</f>
        <v>0</v>
      </c>
      <c r="BJ205" s="173">
        <v>0</v>
      </c>
      <c r="BK205" s="175">
        <f>100*BJ205/$AI205</f>
        <v>0</v>
      </c>
      <c r="BL205" s="173">
        <f>IF(BK205&gt;$AI$8,1,0)</f>
        <v>0</v>
      </c>
      <c r="BM205" s="175">
        <f>IF($R205=BJ$17,BK205,0)</f>
        <v>0</v>
      </c>
      <c r="BN205" s="173">
        <v>0</v>
      </c>
      <c r="BO205" s="175">
        <f>100*BN205/$AI205</f>
        <v>0</v>
      </c>
      <c r="BP205" s="173">
        <f>IF(BO205&gt;$AI$8,1,0)</f>
        <v>0</v>
      </c>
      <c r="BQ205" s="175">
        <f>IF($R205=BN$17,BO205,0)</f>
        <v>0</v>
      </c>
      <c r="BR205" s="173">
        <v>0</v>
      </c>
      <c r="BS205" s="175">
        <f>100*BR205/$AI205</f>
        <v>0</v>
      </c>
      <c r="BT205" s="173">
        <f>IF(BS205&gt;$AI$8,1,0)</f>
        <v>0</v>
      </c>
      <c r="BU205" s="175">
        <f>IF($R205=BR$17,BS205,0)</f>
        <v>0</v>
      </c>
      <c r="BV205" s="173">
        <v>0</v>
      </c>
      <c r="BW205" s="175">
        <f>100*BV205/$AI205</f>
        <v>0</v>
      </c>
      <c r="BX205" s="173">
        <f>IF(BW205&gt;$AI$8,1,0)</f>
        <v>0</v>
      </c>
      <c r="BY205" s="175">
        <f>IF($R205=BV$17,BW205,0)</f>
        <v>0</v>
      </c>
      <c r="BZ205" s="173">
        <v>0</v>
      </c>
      <c r="CA205" s="175">
        <f>100*BZ205/$AI205</f>
        <v>0</v>
      </c>
      <c r="CB205" s="173">
        <f>IF(CA205&gt;$AI$8,1,0)</f>
        <v>0</v>
      </c>
      <c r="CC205" s="175">
        <f>IF($R205=BZ$17,CA205,0)</f>
        <v>0</v>
      </c>
      <c r="CD205" s="173">
        <v>0</v>
      </c>
      <c r="CE205" s="175">
        <f>100*CD205/$AI205</f>
        <v>0</v>
      </c>
      <c r="CF205" s="173">
        <f>IF(CE205&gt;$AI$8,1,0)</f>
        <v>0</v>
      </c>
      <c r="CG205" s="175">
        <f>IF($R205=CD$17,CE205,0)</f>
        <v>0</v>
      </c>
      <c r="CH205" s="173">
        <v>0</v>
      </c>
      <c r="CI205" s="175">
        <f>100*CH205/$AI205</f>
        <v>0</v>
      </c>
      <c r="CJ205" s="173">
        <f>IF(CI205&gt;$AI$8,1,0)</f>
        <v>0</v>
      </c>
      <c r="CK205" s="175">
        <f>IF($R205=CH$17,CI205,0)</f>
        <v>0</v>
      </c>
      <c r="CL205" s="173">
        <v>0</v>
      </c>
      <c r="CM205" s="173">
        <v>0</v>
      </c>
      <c r="CN205" s="176"/>
    </row>
    <row r="206" ht="15.75" customHeight="1">
      <c r="A206" t="s" s="179">
        <v>2778</v>
      </c>
      <c r="B206" t="s" s="180">
        <v>90</v>
      </c>
      <c r="C206" t="s" s="180">
        <v>2779</v>
      </c>
      <c r="D206" t="s" s="181">
        <v>93</v>
      </c>
      <c r="E206" t="s" s="188">
        <v>79</v>
      </c>
      <c r="F206" t="s" s="146">
        <v>80</v>
      </c>
      <c r="G206" t="s" s="146">
        <v>1393</v>
      </c>
      <c r="H206" t="s" s="146">
        <v>1394</v>
      </c>
      <c r="I206" t="s" s="146">
        <v>49</v>
      </c>
      <c r="J206" t="s" s="146">
        <v>50</v>
      </c>
      <c r="K206" t="s" s="183">
        <f>O206</f>
        <v>28</v>
      </c>
      <c r="L206" s="189">
        <f>P206</f>
        <v>51.8513415768264</v>
      </c>
      <c r="M206" t="s" s="146">
        <f>IF(O206="Lab","over","under")</f>
        <v>2429</v>
      </c>
      <c r="N206" s="145">
        <v>1</v>
      </c>
      <c r="O206" t="s" s="184">
        <v>28</v>
      </c>
      <c r="P206" s="147">
        <f>AQ206</f>
        <v>51.8513415768264</v>
      </c>
      <c r="Q206" s="145">
        <f>T206+U206+V206</f>
        <v>0</v>
      </c>
      <c r="R206" t="s" s="185">
        <v>31</v>
      </c>
      <c r="S206" s="195">
        <f>BE206</f>
        <v>23.4870664416354</v>
      </c>
      <c r="T206" s="138"/>
      <c r="U206" s="138"/>
      <c r="V206" s="138"/>
      <c r="W206" s="138"/>
      <c r="X206" t="s" s="146">
        <f>IF($A206=Y206,"ok","bad")</f>
        <v>2430</v>
      </c>
      <c r="Y206" t="s" s="146">
        <v>2778</v>
      </c>
      <c r="Z206" t="s" s="146">
        <v>2779</v>
      </c>
      <c r="AA206" t="s" s="186">
        <v>2484</v>
      </c>
      <c r="AB206" s="141">
        <f>100*AC206</f>
        <v>12.6063445</v>
      </c>
      <c r="AC206" s="190">
        <v>0.126063445</v>
      </c>
      <c r="AD206" t="s" s="187">
        <v>27</v>
      </c>
      <c r="AE206" s="141">
        <v>5.7796301</v>
      </c>
      <c r="AF206" s="190">
        <v>0.057796301</v>
      </c>
      <c r="AG206" s="138"/>
      <c r="AH206" s="145">
        <v>72608</v>
      </c>
      <c r="AI206" s="145">
        <v>29033</v>
      </c>
      <c r="AJ206" s="145">
        <v>193</v>
      </c>
      <c r="AK206" s="145">
        <v>8235</v>
      </c>
      <c r="AL206" s="145">
        <v>1678</v>
      </c>
      <c r="AM206" s="148">
        <f>100*AL206/$AI206</f>
        <v>5.77963007612028</v>
      </c>
      <c r="AN206" s="145">
        <f>IF(AM206&gt;$AI$8,1,0)</f>
        <v>0</v>
      </c>
      <c r="AO206" s="148">
        <f>IF($R206=AL$17,AM206,0)</f>
        <v>0</v>
      </c>
      <c r="AP206" s="145">
        <v>15054</v>
      </c>
      <c r="AQ206" s="148">
        <f>100*AP206/$AI206</f>
        <v>51.8513415768264</v>
      </c>
      <c r="AR206" s="145">
        <f>IF(AQ206&gt;$AI$8,1,0)</f>
        <v>1</v>
      </c>
      <c r="AS206" s="148">
        <f>IF($R206=AP$17,AQ206,0)</f>
        <v>0</v>
      </c>
      <c r="AT206" s="145">
        <v>0</v>
      </c>
      <c r="AU206" s="148">
        <f>100*AT206/$AI206</f>
        <v>0</v>
      </c>
      <c r="AV206" s="145">
        <f>IF(AU206&gt;$AI$8,1,0)</f>
        <v>0</v>
      </c>
      <c r="AW206" s="148">
        <f>IF($R206=AT$17,AU206,0)</f>
        <v>0</v>
      </c>
      <c r="AX206" s="145">
        <v>1313</v>
      </c>
      <c r="AY206" s="148">
        <f>100*AX206/$AI206</f>
        <v>4.52243998208935</v>
      </c>
      <c r="AZ206" s="145">
        <f>IF(AY206&gt;$AI$8,1,0)</f>
        <v>0</v>
      </c>
      <c r="BA206" s="148">
        <f>IF($R206=AX$17,AY206,0)</f>
        <v>0</v>
      </c>
      <c r="BB206" s="145">
        <v>6819</v>
      </c>
      <c r="BC206" s="148">
        <f>100*BB206/$AI206</f>
        <v>23.4870664416354</v>
      </c>
      <c r="BD206" s="145">
        <f>IF(BC206&gt;$AI$8,1,0)</f>
        <v>0</v>
      </c>
      <c r="BE206" s="148">
        <f>IF($R206=BB$17,BC206,0)</f>
        <v>23.4870664416354</v>
      </c>
      <c r="BF206" s="145">
        <v>0</v>
      </c>
      <c r="BG206" s="148">
        <f>100*BF206/$AI206</f>
        <v>0</v>
      </c>
      <c r="BH206" s="145">
        <f>IF(BG206&gt;$AI$8,1,0)</f>
        <v>0</v>
      </c>
      <c r="BI206" s="148">
        <f>IF($R206=BF$17,BG206,0)</f>
        <v>0</v>
      </c>
      <c r="BJ206" s="145">
        <v>0</v>
      </c>
      <c r="BK206" s="148">
        <f>100*BJ206/$AI206</f>
        <v>0</v>
      </c>
      <c r="BL206" s="145">
        <f>IF(BK206&gt;$AI$8,1,0)</f>
        <v>0</v>
      </c>
      <c r="BM206" s="148">
        <f>IF($R206=BJ$17,BK206,0)</f>
        <v>0</v>
      </c>
      <c r="BN206" s="145">
        <v>0</v>
      </c>
      <c r="BO206" s="148">
        <f>100*BN206/$AI206</f>
        <v>0</v>
      </c>
      <c r="BP206" s="145">
        <f>IF(BO206&gt;$AI$8,1,0)</f>
        <v>0</v>
      </c>
      <c r="BQ206" s="148">
        <f>IF($R206=BN$17,BO206,0)</f>
        <v>0</v>
      </c>
      <c r="BR206" s="145">
        <v>0</v>
      </c>
      <c r="BS206" s="148">
        <f>100*BR206/$AI206</f>
        <v>0</v>
      </c>
      <c r="BT206" s="145">
        <f>IF(BS206&gt;$AI$8,1,0)</f>
        <v>0</v>
      </c>
      <c r="BU206" s="148">
        <f>IF($R206=BR$17,BS206,0)</f>
        <v>0</v>
      </c>
      <c r="BV206" s="145">
        <v>0</v>
      </c>
      <c r="BW206" s="148">
        <f>100*BV206/$AI206</f>
        <v>0</v>
      </c>
      <c r="BX206" s="145">
        <f>IF(BW206&gt;$AI$8,1,0)</f>
        <v>0</v>
      </c>
      <c r="BY206" s="148">
        <f>IF($R206=BV$17,BW206,0)</f>
        <v>0</v>
      </c>
      <c r="BZ206" s="145">
        <v>0</v>
      </c>
      <c r="CA206" s="148">
        <f>100*BZ206/$AI206</f>
        <v>0</v>
      </c>
      <c r="CB206" s="145">
        <f>IF(CA206&gt;$AI$8,1,0)</f>
        <v>0</v>
      </c>
      <c r="CC206" s="148">
        <f>IF($R206=BZ$17,CA206,0)</f>
        <v>0</v>
      </c>
      <c r="CD206" s="145">
        <v>0</v>
      </c>
      <c r="CE206" s="148">
        <f>100*CD206/$AI206</f>
        <v>0</v>
      </c>
      <c r="CF206" s="145">
        <f>IF(CE206&gt;$AI$8,1,0)</f>
        <v>0</v>
      </c>
      <c r="CG206" s="148">
        <f>IF($R206=CD$17,CE206,0)</f>
        <v>0</v>
      </c>
      <c r="CH206" s="145">
        <v>0</v>
      </c>
      <c r="CI206" s="148">
        <f>100*CH206/$AI206</f>
        <v>0</v>
      </c>
      <c r="CJ206" s="145">
        <f>IF(CI206&gt;$AI$8,1,0)</f>
        <v>0</v>
      </c>
      <c r="CK206" s="148">
        <f>IF($R206=CH$17,CI206,0)</f>
        <v>0</v>
      </c>
      <c r="CL206" s="145">
        <v>0</v>
      </c>
      <c r="CM206" s="145">
        <v>0</v>
      </c>
      <c r="CN206" s="149"/>
    </row>
    <row r="207" ht="15.75" customHeight="1">
      <c r="A207" t="s" s="179">
        <v>2485</v>
      </c>
      <c r="B207" t="s" s="180">
        <v>160</v>
      </c>
      <c r="C207" t="s" s="180">
        <v>841</v>
      </c>
      <c r="D207" t="s" s="181">
        <v>162</v>
      </c>
      <c r="E207" t="s" s="182">
        <v>79</v>
      </c>
      <c r="F207" t="s" s="130">
        <v>80</v>
      </c>
      <c r="G207" t="s" s="130">
        <v>47</v>
      </c>
      <c r="H207" t="s" s="130">
        <v>842</v>
      </c>
      <c r="I207" t="s" s="130">
        <v>49</v>
      </c>
      <c r="J207" t="s" s="130">
        <v>50</v>
      </c>
      <c r="K207" t="s" s="183">
        <f>O207</f>
        <v>28</v>
      </c>
      <c r="L207" s="189">
        <f>P207</f>
        <v>51.6467856011823</v>
      </c>
      <c r="M207" t="s" s="130">
        <f>IF(O207="Lab","over","under")</f>
        <v>2429</v>
      </c>
      <c r="N207" s="173">
        <v>1</v>
      </c>
      <c r="O207" t="s" s="184">
        <v>28</v>
      </c>
      <c r="P207" s="131">
        <f>AQ207</f>
        <v>51.6467856011823</v>
      </c>
      <c r="Q207" s="173">
        <v>0</v>
      </c>
      <c r="R207" t="s" s="197">
        <v>217</v>
      </c>
      <c r="S207" s="198">
        <f>100*0.177003061</f>
        <v>17.7003061</v>
      </c>
      <c r="T207" s="199"/>
      <c r="U207" s="169"/>
      <c r="V207" s="169"/>
      <c r="W207" s="169"/>
      <c r="X207" t="s" s="130">
        <f>IF($A207=Y207,"ok","bad")</f>
        <v>2430</v>
      </c>
      <c r="Y207" t="s" s="130">
        <v>2485</v>
      </c>
      <c r="Z207" t="s" s="130">
        <v>841</v>
      </c>
      <c r="AA207" t="s" s="186">
        <v>31</v>
      </c>
      <c r="AB207" s="125">
        <f>100*AC207</f>
        <v>11.1527499</v>
      </c>
      <c r="AC207" s="191">
        <v>0.111527499</v>
      </c>
      <c r="AD207" t="s" s="187">
        <v>27</v>
      </c>
      <c r="AE207" s="125">
        <v>10.2290721</v>
      </c>
      <c r="AF207" s="191">
        <v>0.102290721</v>
      </c>
      <c r="AG207" s="169"/>
      <c r="AH207" s="173">
        <v>79219</v>
      </c>
      <c r="AI207" s="173">
        <v>37892</v>
      </c>
      <c r="AJ207" s="173">
        <v>173</v>
      </c>
      <c r="AK207" s="173">
        <v>12863</v>
      </c>
      <c r="AL207" s="173">
        <v>3876</v>
      </c>
      <c r="AM207" s="175">
        <f>100*AL207/$AI207</f>
        <v>10.2290720996516</v>
      </c>
      <c r="AN207" s="173">
        <f>IF(AM207&gt;$AI$8,1,0)</f>
        <v>0</v>
      </c>
      <c r="AO207" s="175">
        <f>IF($R207=AL$17,AM207,0)</f>
        <v>0</v>
      </c>
      <c r="AP207" s="173">
        <v>19570</v>
      </c>
      <c r="AQ207" s="175">
        <f>100*AP207/$AI207</f>
        <v>51.6467856011823</v>
      </c>
      <c r="AR207" s="173">
        <f>IF(AQ207&gt;$AI$8,1,0)</f>
        <v>1</v>
      </c>
      <c r="AS207" s="175">
        <f>IF($R207=AP$17,AQ207,0)</f>
        <v>0</v>
      </c>
      <c r="AT207" s="173">
        <v>1210</v>
      </c>
      <c r="AU207" s="175">
        <f>100*AT207/$AI207</f>
        <v>3.1932861817798</v>
      </c>
      <c r="AV207" s="173">
        <f>IF(AU207&gt;$AI$8,1,0)</f>
        <v>0</v>
      </c>
      <c r="AW207" s="175">
        <f>IF($R207=AT$17,AU207,0)</f>
        <v>0</v>
      </c>
      <c r="AX207" s="173">
        <v>1340</v>
      </c>
      <c r="AY207" s="175">
        <f>100*AX207/$AI207</f>
        <v>3.53636651535944</v>
      </c>
      <c r="AZ207" s="173">
        <f>IF(AY207&gt;$AI$8,1,0)</f>
        <v>0</v>
      </c>
      <c r="BA207" s="175">
        <f>IF($R207=AX$17,AY207,0)</f>
        <v>0</v>
      </c>
      <c r="BB207" s="173">
        <v>4226</v>
      </c>
      <c r="BC207" s="175">
        <f>100*BB207/$AI207</f>
        <v>11.1527499208276</v>
      </c>
      <c r="BD207" s="173">
        <f>IF(BC207&gt;$AI$8,1,0)</f>
        <v>0</v>
      </c>
      <c r="BE207" s="175">
        <f>IF($R207=BB$17,BC207,0)</f>
        <v>0</v>
      </c>
      <c r="BF207" s="173">
        <v>0</v>
      </c>
      <c r="BG207" s="175">
        <f>100*BF207/$AI207</f>
        <v>0</v>
      </c>
      <c r="BH207" s="173">
        <f>IF(BG207&gt;$AI$8,1,0)</f>
        <v>0</v>
      </c>
      <c r="BI207" s="175">
        <f>IF($R207=BF$17,BG207,0)</f>
        <v>0</v>
      </c>
      <c r="BJ207" s="173">
        <v>0</v>
      </c>
      <c r="BK207" s="175">
        <f>100*BJ207/$AI207</f>
        <v>0</v>
      </c>
      <c r="BL207" s="173">
        <f>IF(BK207&gt;$AI$8,1,0)</f>
        <v>0</v>
      </c>
      <c r="BM207" s="175">
        <f>IF($R207=BJ$17,BK207,0)</f>
        <v>0</v>
      </c>
      <c r="BN207" s="173">
        <v>0</v>
      </c>
      <c r="BO207" s="175">
        <f>100*BN207/$AI207</f>
        <v>0</v>
      </c>
      <c r="BP207" s="173">
        <f>IF(BO207&gt;$AI$8,1,0)</f>
        <v>0</v>
      </c>
      <c r="BQ207" s="175">
        <f>IF($R207=BN$17,BO207,0)</f>
        <v>0</v>
      </c>
      <c r="BR207" s="173">
        <v>0</v>
      </c>
      <c r="BS207" s="175">
        <f>100*BR207/$AI207</f>
        <v>0</v>
      </c>
      <c r="BT207" s="173">
        <f>IF(BS207&gt;$AI$8,1,0)</f>
        <v>0</v>
      </c>
      <c r="BU207" s="175">
        <f>IF($R207=BR$17,BS207,0)</f>
        <v>0</v>
      </c>
      <c r="BV207" s="173">
        <v>0</v>
      </c>
      <c r="BW207" s="175">
        <f>100*BV207/$AI207</f>
        <v>0</v>
      </c>
      <c r="BX207" s="173">
        <f>IF(BW207&gt;$AI$8,1,0)</f>
        <v>0</v>
      </c>
      <c r="BY207" s="175">
        <f>IF($R207=BV$17,BW207,0)</f>
        <v>0</v>
      </c>
      <c r="BZ207" s="173">
        <v>0</v>
      </c>
      <c r="CA207" s="175">
        <f>100*BZ207/$AI207</f>
        <v>0</v>
      </c>
      <c r="CB207" s="173">
        <f>IF(CA207&gt;$AI$8,1,0)</f>
        <v>0</v>
      </c>
      <c r="CC207" s="175">
        <f>IF($R207=BZ$17,CA207,0)</f>
        <v>0</v>
      </c>
      <c r="CD207" s="173">
        <v>0</v>
      </c>
      <c r="CE207" s="175">
        <f>100*CD207/$AI207</f>
        <v>0</v>
      </c>
      <c r="CF207" s="173">
        <f>IF(CE207&gt;$AI$8,1,0)</f>
        <v>0</v>
      </c>
      <c r="CG207" s="175">
        <f>IF($R207=CD$17,CE207,0)</f>
        <v>0</v>
      </c>
      <c r="CH207" s="173">
        <v>0</v>
      </c>
      <c r="CI207" s="175">
        <f>100*CH207/$AI207</f>
        <v>0</v>
      </c>
      <c r="CJ207" s="173">
        <f>IF(CI207&gt;$AI$8,1,0)</f>
        <v>0</v>
      </c>
      <c r="CK207" s="175">
        <f>IF($R207=CH$17,CI207,0)</f>
        <v>0</v>
      </c>
      <c r="CL207" s="173">
        <v>2525</v>
      </c>
      <c r="CM207" s="173">
        <v>0</v>
      </c>
      <c r="CN207" s="176"/>
    </row>
    <row r="208" ht="32.3" customHeight="1">
      <c r="A208" t="s" s="179">
        <v>2601</v>
      </c>
      <c r="B208" t="s" s="180">
        <v>166</v>
      </c>
      <c r="C208" t="s" s="180">
        <v>2602</v>
      </c>
      <c r="D208" t="s" s="181">
        <v>169</v>
      </c>
      <c r="E208" t="s" s="188">
        <v>79</v>
      </c>
      <c r="F208" t="s" s="146">
        <v>80</v>
      </c>
      <c r="G208" t="s" s="146">
        <v>287</v>
      </c>
      <c r="H208" t="s" s="146">
        <v>1844</v>
      </c>
      <c r="I208" t="s" s="146">
        <v>64</v>
      </c>
      <c r="J208" t="s" s="146">
        <v>50</v>
      </c>
      <c r="K208" t="s" s="183">
        <f>O208</f>
        <v>28</v>
      </c>
      <c r="L208" s="189">
        <f>P208</f>
        <v>51.5658610654182</v>
      </c>
      <c r="M208" t="s" s="146">
        <f>IF(O208="Lab","over","under")</f>
        <v>2429</v>
      </c>
      <c r="N208" s="145">
        <v>1</v>
      </c>
      <c r="O208" t="s" s="184">
        <v>28</v>
      </c>
      <c r="P208" s="147">
        <f>AQ208</f>
        <v>51.5658610654182</v>
      </c>
      <c r="Q208" s="145">
        <f>T208+U208+V208</f>
        <v>0</v>
      </c>
      <c r="R208" t="s" s="185">
        <v>31</v>
      </c>
      <c r="S208" s="203">
        <f>BE208</f>
        <v>14.8709350879413</v>
      </c>
      <c r="T208" s="138"/>
      <c r="U208" s="138"/>
      <c r="V208" s="138"/>
      <c r="W208" s="138"/>
      <c r="X208" t="s" s="146">
        <f>IF($A208=Y208,"ok","bad")</f>
        <v>2430</v>
      </c>
      <c r="Y208" t="s" s="146">
        <v>2601</v>
      </c>
      <c r="Z208" t="s" s="146">
        <v>2602</v>
      </c>
      <c r="AA208" t="s" s="186">
        <v>27</v>
      </c>
      <c r="AB208" s="141">
        <f>100*AC208</f>
        <v>12.8716943</v>
      </c>
      <c r="AC208" s="190">
        <v>0.128716943</v>
      </c>
      <c r="AD208" t="s" s="187">
        <v>217</v>
      </c>
      <c r="AE208" s="141">
        <v>8.025433400000001</v>
      </c>
      <c r="AF208" s="190">
        <v>0.080254334</v>
      </c>
      <c r="AG208" s="138"/>
      <c r="AH208" s="145">
        <v>70389</v>
      </c>
      <c r="AI208" s="145">
        <v>31612</v>
      </c>
      <c r="AJ208" s="145">
        <v>529</v>
      </c>
      <c r="AK208" s="145">
        <v>11600</v>
      </c>
      <c r="AL208" s="145">
        <v>4069</v>
      </c>
      <c r="AM208" s="148">
        <f>100*AL208/$AI208</f>
        <v>12.8716942933063</v>
      </c>
      <c r="AN208" s="145">
        <f>IF(AM208&gt;$AI$8,1,0)</f>
        <v>0</v>
      </c>
      <c r="AO208" s="148">
        <f>IF($R208=AL$17,AM208,0)</f>
        <v>0</v>
      </c>
      <c r="AP208" s="145">
        <v>16301</v>
      </c>
      <c r="AQ208" s="148">
        <f>100*AP208/$AI208</f>
        <v>51.5658610654182</v>
      </c>
      <c r="AR208" s="145">
        <f>IF(AQ208&gt;$AI$8,1,0)</f>
        <v>1</v>
      </c>
      <c r="AS208" s="148">
        <f>IF($R208=AP$17,AQ208,0)</f>
        <v>0</v>
      </c>
      <c r="AT208" s="145">
        <v>1694</v>
      </c>
      <c r="AU208" s="148">
        <f>100*AT208/$AI208</f>
        <v>5.35872453498671</v>
      </c>
      <c r="AV208" s="145">
        <f>IF(AU208&gt;$AI$8,1,0)</f>
        <v>0</v>
      </c>
      <c r="AW208" s="148">
        <f>IF($R208=AT$17,AU208,0)</f>
        <v>0</v>
      </c>
      <c r="AX208" s="145">
        <v>0</v>
      </c>
      <c r="AY208" s="148">
        <f>100*AX208/$AI208</f>
        <v>0</v>
      </c>
      <c r="AZ208" s="145">
        <f>IF(AY208&gt;$AI$8,1,0)</f>
        <v>0</v>
      </c>
      <c r="BA208" s="148">
        <f>IF($R208=AX$17,AY208,0)</f>
        <v>0</v>
      </c>
      <c r="BB208" s="145">
        <v>4701</v>
      </c>
      <c r="BC208" s="148">
        <f>100*BB208/$AI208</f>
        <v>14.8709350879413</v>
      </c>
      <c r="BD208" s="145">
        <f>IF(BC208&gt;$AI$8,1,0)</f>
        <v>0</v>
      </c>
      <c r="BE208" s="148">
        <f>IF($R208=BB$17,BC208,0)</f>
        <v>14.8709350879413</v>
      </c>
      <c r="BF208" s="145">
        <v>0</v>
      </c>
      <c r="BG208" s="148">
        <f>100*BF208/$AI208</f>
        <v>0</v>
      </c>
      <c r="BH208" s="145">
        <f>IF(BG208&gt;$AI$8,1,0)</f>
        <v>0</v>
      </c>
      <c r="BI208" s="148">
        <f>IF($R208=BF$17,BG208,0)</f>
        <v>0</v>
      </c>
      <c r="BJ208" s="145">
        <v>0</v>
      </c>
      <c r="BK208" s="148">
        <f>100*BJ208/$AI208</f>
        <v>0</v>
      </c>
      <c r="BL208" s="145">
        <f>IF(BK208&gt;$AI$8,1,0)</f>
        <v>0</v>
      </c>
      <c r="BM208" s="148">
        <f>IF($R208=BJ$17,BK208,0)</f>
        <v>0</v>
      </c>
      <c r="BN208" s="145">
        <v>0</v>
      </c>
      <c r="BO208" s="148">
        <f>100*BN208/$AI208</f>
        <v>0</v>
      </c>
      <c r="BP208" s="145">
        <f>IF(BO208&gt;$AI$8,1,0)</f>
        <v>0</v>
      </c>
      <c r="BQ208" s="148">
        <f>IF($R208=BN$17,BO208,0)</f>
        <v>0</v>
      </c>
      <c r="BR208" s="145">
        <v>0</v>
      </c>
      <c r="BS208" s="148">
        <f>100*BR208/$AI208</f>
        <v>0</v>
      </c>
      <c r="BT208" s="145">
        <f>IF(BS208&gt;$AI$8,1,0)</f>
        <v>0</v>
      </c>
      <c r="BU208" s="148">
        <f>IF($R208=BR$17,BS208,0)</f>
        <v>0</v>
      </c>
      <c r="BV208" s="145">
        <v>0</v>
      </c>
      <c r="BW208" s="148">
        <f>100*BV208/$AI208</f>
        <v>0</v>
      </c>
      <c r="BX208" s="145">
        <f>IF(BW208&gt;$AI$8,1,0)</f>
        <v>0</v>
      </c>
      <c r="BY208" s="148">
        <f>IF($R208=BV$17,BW208,0)</f>
        <v>0</v>
      </c>
      <c r="BZ208" s="145">
        <v>0</v>
      </c>
      <c r="CA208" s="148">
        <f>100*BZ208/$AI208</f>
        <v>0</v>
      </c>
      <c r="CB208" s="145">
        <f>IF(CA208&gt;$AI$8,1,0)</f>
        <v>0</v>
      </c>
      <c r="CC208" s="148">
        <f>IF($R208=BZ$17,CA208,0)</f>
        <v>0</v>
      </c>
      <c r="CD208" s="145">
        <v>0</v>
      </c>
      <c r="CE208" s="148">
        <f>100*CD208/$AI208</f>
        <v>0</v>
      </c>
      <c r="CF208" s="145">
        <f>IF(CE208&gt;$AI$8,1,0)</f>
        <v>0</v>
      </c>
      <c r="CG208" s="148">
        <f>IF($R208=CD$17,CE208,0)</f>
        <v>0</v>
      </c>
      <c r="CH208" s="145">
        <v>0</v>
      </c>
      <c r="CI208" s="148">
        <f>100*CH208/$AI208</f>
        <v>0</v>
      </c>
      <c r="CJ208" s="145">
        <f>IF(CI208&gt;$AI$8,1,0)</f>
        <v>0</v>
      </c>
      <c r="CK208" s="148">
        <f>IF($R208=CH$17,CI208,0)</f>
        <v>0</v>
      </c>
      <c r="CL208" s="145">
        <v>114</v>
      </c>
      <c r="CM208" s="145">
        <v>0</v>
      </c>
      <c r="CN208" s="149"/>
    </row>
    <row r="209" ht="15.75" customHeight="1">
      <c r="A209" t="s" s="179">
        <v>2638</v>
      </c>
      <c r="B209" t="s" s="180">
        <v>166</v>
      </c>
      <c r="C209" t="s" s="180">
        <v>1289</v>
      </c>
      <c r="D209" t="s" s="181">
        <v>169</v>
      </c>
      <c r="E209" t="s" s="182">
        <v>79</v>
      </c>
      <c r="F209" t="s" s="130">
        <v>80</v>
      </c>
      <c r="G209" t="s" s="130">
        <v>1290</v>
      </c>
      <c r="H209" t="s" s="130">
        <v>1291</v>
      </c>
      <c r="I209" t="s" s="130">
        <v>49</v>
      </c>
      <c r="J209" t="s" s="130">
        <v>50</v>
      </c>
      <c r="K209" t="s" s="183">
        <f>O209</f>
        <v>28</v>
      </c>
      <c r="L209" s="189">
        <f>P209</f>
        <v>51.4977749241703</v>
      </c>
      <c r="M209" t="s" s="130">
        <f>IF(O209="Lab","over","under")</f>
        <v>2429</v>
      </c>
      <c r="N209" s="173">
        <v>1</v>
      </c>
      <c r="O209" t="s" s="184">
        <v>28</v>
      </c>
      <c r="P209" s="131">
        <f>AQ209</f>
        <v>51.4977749241703</v>
      </c>
      <c r="Q209" s="173">
        <f>T209+U209+V209</f>
        <v>0</v>
      </c>
      <c r="R209" t="s" s="185">
        <v>27</v>
      </c>
      <c r="S209" s="131">
        <f>AO209</f>
        <v>15.8899196315894</v>
      </c>
      <c r="T209" s="169"/>
      <c r="U209" s="169"/>
      <c r="V209" s="169"/>
      <c r="W209" s="169"/>
      <c r="X209" t="s" s="130">
        <f>IF($A209=Y209,"ok","bad")</f>
        <v>2430</v>
      </c>
      <c r="Y209" t="s" s="130">
        <v>2638</v>
      </c>
      <c r="Z209" t="s" s="130">
        <v>1289</v>
      </c>
      <c r="AA209" t="s" s="186">
        <v>31</v>
      </c>
      <c r="AB209" s="125">
        <f>100*AC209</f>
        <v>13.0869883</v>
      </c>
      <c r="AC209" s="191">
        <v>0.130869883</v>
      </c>
      <c r="AD209" t="s" s="187">
        <v>2365</v>
      </c>
      <c r="AE209" s="125">
        <v>7.5851839</v>
      </c>
      <c r="AF209" s="191">
        <v>0.075851839</v>
      </c>
      <c r="AG209" s="169"/>
      <c r="AH209" s="173">
        <v>70178</v>
      </c>
      <c r="AI209" s="173">
        <v>45167</v>
      </c>
      <c r="AJ209" s="173">
        <v>221</v>
      </c>
      <c r="AK209" s="173">
        <v>16083</v>
      </c>
      <c r="AL209" s="173">
        <v>7177</v>
      </c>
      <c r="AM209" s="175">
        <f>100*AL209/$AI209</f>
        <v>15.8899196315894</v>
      </c>
      <c r="AN209" s="173">
        <f>IF(AM209&gt;$AI$8,1,0)</f>
        <v>0</v>
      </c>
      <c r="AO209" s="175">
        <f>IF($R209=AL$17,AM209,0)</f>
        <v>15.8899196315894</v>
      </c>
      <c r="AP209" s="173">
        <v>23260</v>
      </c>
      <c r="AQ209" s="175">
        <f>100*AP209/$AI209</f>
        <v>51.4977749241703</v>
      </c>
      <c r="AR209" s="173">
        <f>IF(AQ209&gt;$AI$8,1,0)</f>
        <v>1</v>
      </c>
      <c r="AS209" s="175">
        <f>IF($R209=AP$17,AQ209,0)</f>
        <v>0</v>
      </c>
      <c r="AT209" s="173">
        <v>2168</v>
      </c>
      <c r="AU209" s="175">
        <f>100*AT209/$AI209</f>
        <v>4.79996457590719</v>
      </c>
      <c r="AV209" s="173">
        <f>IF(AU209&gt;$AI$8,1,0)</f>
        <v>0</v>
      </c>
      <c r="AW209" s="175">
        <f>IF($R209=AT$17,AU209,0)</f>
        <v>0</v>
      </c>
      <c r="AX209" s="173">
        <v>3426</v>
      </c>
      <c r="AY209" s="175">
        <f>100*AX209/$AI209</f>
        <v>7.58518387318175</v>
      </c>
      <c r="AZ209" s="173">
        <f>IF(AY209&gt;$AI$8,1,0)</f>
        <v>0</v>
      </c>
      <c r="BA209" s="175">
        <f>IF($R209=AX$17,AY209,0)</f>
        <v>0</v>
      </c>
      <c r="BB209" s="173">
        <v>5911</v>
      </c>
      <c r="BC209" s="175">
        <f>100*BB209/$AI209</f>
        <v>13.0869882879093</v>
      </c>
      <c r="BD209" s="173">
        <f>IF(BC209&gt;$AI$8,1,0)</f>
        <v>0</v>
      </c>
      <c r="BE209" s="175">
        <f>IF($R209=BB$17,BC209,0)</f>
        <v>0</v>
      </c>
      <c r="BF209" s="173">
        <v>0</v>
      </c>
      <c r="BG209" s="175">
        <f>100*BF209/$AI209</f>
        <v>0</v>
      </c>
      <c r="BH209" s="173">
        <f>IF(BG209&gt;$AI$8,1,0)</f>
        <v>0</v>
      </c>
      <c r="BI209" s="175">
        <f>IF($R209=BF$17,BG209,0)</f>
        <v>0</v>
      </c>
      <c r="BJ209" s="173">
        <v>0</v>
      </c>
      <c r="BK209" s="175">
        <f>100*BJ209/$AI209</f>
        <v>0</v>
      </c>
      <c r="BL209" s="173">
        <f>IF(BK209&gt;$AI$8,1,0)</f>
        <v>0</v>
      </c>
      <c r="BM209" s="175">
        <f>IF($R209=BJ$17,BK209,0)</f>
        <v>0</v>
      </c>
      <c r="BN209" s="173">
        <v>0</v>
      </c>
      <c r="BO209" s="175">
        <f>100*BN209/$AI209</f>
        <v>0</v>
      </c>
      <c r="BP209" s="173">
        <f>IF(BO209&gt;$AI$8,1,0)</f>
        <v>0</v>
      </c>
      <c r="BQ209" s="175">
        <f>IF($R209=BN$17,BO209,0)</f>
        <v>0</v>
      </c>
      <c r="BR209" s="173">
        <v>0</v>
      </c>
      <c r="BS209" s="175">
        <f>100*BR209/$AI209</f>
        <v>0</v>
      </c>
      <c r="BT209" s="173">
        <f>IF(BS209&gt;$AI$8,1,0)</f>
        <v>0</v>
      </c>
      <c r="BU209" s="175">
        <f>IF($R209=BR$17,BS209,0)</f>
        <v>0</v>
      </c>
      <c r="BV209" s="173">
        <v>0</v>
      </c>
      <c r="BW209" s="175">
        <f>100*BV209/$AI209</f>
        <v>0</v>
      </c>
      <c r="BX209" s="173">
        <f>IF(BW209&gt;$AI$8,1,0)</f>
        <v>0</v>
      </c>
      <c r="BY209" s="175">
        <f>IF($R209=BV$17,BW209,0)</f>
        <v>0</v>
      </c>
      <c r="BZ209" s="173">
        <v>0</v>
      </c>
      <c r="CA209" s="175">
        <f>100*BZ209/$AI209</f>
        <v>0</v>
      </c>
      <c r="CB209" s="173">
        <f>IF(CA209&gt;$AI$8,1,0)</f>
        <v>0</v>
      </c>
      <c r="CC209" s="175">
        <f>IF($R209=BZ$17,CA209,0)</f>
        <v>0</v>
      </c>
      <c r="CD209" s="173">
        <v>0</v>
      </c>
      <c r="CE209" s="175">
        <f>100*CD209/$AI209</f>
        <v>0</v>
      </c>
      <c r="CF209" s="173">
        <f>IF(CE209&gt;$AI$8,1,0)</f>
        <v>0</v>
      </c>
      <c r="CG209" s="175">
        <f>IF($R209=CD$17,CE209,0)</f>
        <v>0</v>
      </c>
      <c r="CH209" s="173">
        <v>0</v>
      </c>
      <c r="CI209" s="175">
        <f>100*CH209/$AI209</f>
        <v>0</v>
      </c>
      <c r="CJ209" s="173">
        <f>IF(CI209&gt;$AI$8,1,0)</f>
        <v>0</v>
      </c>
      <c r="CK209" s="175">
        <f>IF($R209=CH$17,CI209,0)</f>
        <v>0</v>
      </c>
      <c r="CL209" s="173">
        <v>0</v>
      </c>
      <c r="CM209" s="173">
        <v>0</v>
      </c>
      <c r="CN209" s="176"/>
    </row>
    <row r="210" ht="15.75" customHeight="1">
      <c r="A210" t="s" s="179">
        <v>2845</v>
      </c>
      <c r="B210" t="s" s="180">
        <v>58</v>
      </c>
      <c r="C210" t="s" s="180">
        <v>71</v>
      </c>
      <c r="D210" t="s" s="181">
        <v>60</v>
      </c>
      <c r="E210" t="s" s="188">
        <v>60</v>
      </c>
      <c r="F210" t="s" s="146">
        <v>46</v>
      </c>
      <c r="G210" t="s" s="146">
        <v>2846</v>
      </c>
      <c r="H210" t="s" s="146">
        <v>559</v>
      </c>
      <c r="I210" t="s" s="146">
        <v>49</v>
      </c>
      <c r="J210" t="s" s="146">
        <v>2585</v>
      </c>
      <c r="K210" t="s" s="183">
        <f>O210</f>
        <v>28</v>
      </c>
      <c r="L210" s="189">
        <f>P210</f>
        <v>51.4672994054437</v>
      </c>
      <c r="M210" t="s" s="146">
        <f>IF(O210="Lab","over","under")</f>
        <v>2429</v>
      </c>
      <c r="N210" s="145">
        <v>1</v>
      </c>
      <c r="O210" t="s" s="184">
        <v>28</v>
      </c>
      <c r="P210" s="147">
        <f>AQ210</f>
        <v>51.4672994054437</v>
      </c>
      <c r="Q210" s="145">
        <f>T210+U210+V210</f>
        <v>0</v>
      </c>
      <c r="R210" t="s" s="185">
        <v>32</v>
      </c>
      <c r="S210" s="147">
        <f>BI210</f>
        <v>30.8841978945072</v>
      </c>
      <c r="T210" s="138"/>
      <c r="U210" s="138"/>
      <c r="V210" s="138"/>
      <c r="W210" s="138"/>
      <c r="X210" t="s" s="146">
        <f>IF($A210=Y210,"ok","bad")</f>
        <v>2430</v>
      </c>
      <c r="Y210" t="s" s="146">
        <v>2845</v>
      </c>
      <c r="Z210" t="s" s="146">
        <v>71</v>
      </c>
      <c r="AA210" t="s" s="186">
        <v>2365</v>
      </c>
      <c r="AB210" s="141">
        <f>100*AC210</f>
        <v>8.1028746</v>
      </c>
      <c r="AC210" s="190">
        <v>0.081028746</v>
      </c>
      <c r="AD210" t="s" s="187">
        <v>27</v>
      </c>
      <c r="AE210" s="141">
        <v>4.6255386</v>
      </c>
      <c r="AF210" s="190">
        <v>0.046255386</v>
      </c>
      <c r="AG210" s="138"/>
      <c r="AH210" s="145">
        <v>70199</v>
      </c>
      <c r="AI210" s="145">
        <v>36666</v>
      </c>
      <c r="AJ210" s="145">
        <v>95</v>
      </c>
      <c r="AK210" s="145">
        <v>7547</v>
      </c>
      <c r="AL210" s="145">
        <v>1696</v>
      </c>
      <c r="AM210" s="148">
        <f>100*AL210/$AI210</f>
        <v>4.6255386461572</v>
      </c>
      <c r="AN210" s="145">
        <f>IF(AM210&gt;$AI$8,1,0)</f>
        <v>0</v>
      </c>
      <c r="AO210" s="148">
        <f>IF($R210=AL$17,AM210,0)</f>
        <v>0</v>
      </c>
      <c r="AP210" s="145">
        <v>18871</v>
      </c>
      <c r="AQ210" s="148">
        <f>100*AP210/$AI210</f>
        <v>51.4672994054437</v>
      </c>
      <c r="AR210" s="145">
        <f>IF(AQ210&gt;$AI$8,1,0)</f>
        <v>1</v>
      </c>
      <c r="AS210" s="148">
        <f>IF($R210=AP$17,AQ210,0)</f>
        <v>0</v>
      </c>
      <c r="AT210" s="145">
        <v>725</v>
      </c>
      <c r="AU210" s="148">
        <f>100*AT210/$AI210</f>
        <v>1.97730867833961</v>
      </c>
      <c r="AV210" s="145">
        <f>IF(AU210&gt;$AI$8,1,0)</f>
        <v>0</v>
      </c>
      <c r="AW210" s="148">
        <f>IF($R210=AT$17,AU210,0)</f>
        <v>0</v>
      </c>
      <c r="AX210" s="145">
        <v>2971</v>
      </c>
      <c r="AY210" s="148">
        <f>100*AX210/$AI210</f>
        <v>8.102874597719961</v>
      </c>
      <c r="AZ210" s="145">
        <f>IF(AY210&gt;$AI$8,1,0)</f>
        <v>0</v>
      </c>
      <c r="BA210" s="148">
        <f>IF($R210=AX$17,AY210,0)</f>
        <v>0</v>
      </c>
      <c r="BB210" s="145">
        <v>0</v>
      </c>
      <c r="BC210" s="148">
        <f>100*BB210/$AI210</f>
        <v>0</v>
      </c>
      <c r="BD210" s="145">
        <f>IF(BC210&gt;$AI$8,1,0)</f>
        <v>0</v>
      </c>
      <c r="BE210" s="148">
        <f>IF($R210=BB$17,BC210,0)</f>
        <v>0</v>
      </c>
      <c r="BF210" s="145">
        <v>11324</v>
      </c>
      <c r="BG210" s="148">
        <f>100*BF210/$AI210</f>
        <v>30.8841978945072</v>
      </c>
      <c r="BH210" s="145">
        <f>IF(BG210&gt;$AI$8,1,0)</f>
        <v>0</v>
      </c>
      <c r="BI210" s="148">
        <f>IF($R210=BF$17,BG210,0)</f>
        <v>30.8841978945072</v>
      </c>
      <c r="BJ210" s="145">
        <v>0</v>
      </c>
      <c r="BK210" s="148">
        <f>100*BJ210/$AI210</f>
        <v>0</v>
      </c>
      <c r="BL210" s="145">
        <f>IF(BK210&gt;$AI$8,1,0)</f>
        <v>0</v>
      </c>
      <c r="BM210" s="148">
        <f>IF($R210=BJ$17,BK210,0)</f>
        <v>0</v>
      </c>
      <c r="BN210" s="145">
        <v>0</v>
      </c>
      <c r="BO210" s="148">
        <f>100*BN210/$AI210</f>
        <v>0</v>
      </c>
      <c r="BP210" s="145">
        <f>IF(BO210&gt;$AI$8,1,0)</f>
        <v>0</v>
      </c>
      <c r="BQ210" s="148">
        <f>IF($R210=BN$17,BO210,0)</f>
        <v>0</v>
      </c>
      <c r="BR210" s="145">
        <v>0</v>
      </c>
      <c r="BS210" s="148">
        <f>100*BR210/$AI210</f>
        <v>0</v>
      </c>
      <c r="BT210" s="145">
        <f>IF(BS210&gt;$AI$8,1,0)</f>
        <v>0</v>
      </c>
      <c r="BU210" s="148">
        <f>IF($R210=BR$17,BS210,0)</f>
        <v>0</v>
      </c>
      <c r="BV210" s="145">
        <v>0</v>
      </c>
      <c r="BW210" s="148">
        <f>100*BV210/$AI210</f>
        <v>0</v>
      </c>
      <c r="BX210" s="145">
        <f>IF(BW210&gt;$AI$8,1,0)</f>
        <v>0</v>
      </c>
      <c r="BY210" s="148">
        <f>IF($R210=BV$17,BW210,0)</f>
        <v>0</v>
      </c>
      <c r="BZ210" s="145">
        <v>0</v>
      </c>
      <c r="CA210" s="148">
        <f>100*BZ210/$AI210</f>
        <v>0</v>
      </c>
      <c r="CB210" s="145">
        <f>IF(CA210&gt;$AI$8,1,0)</f>
        <v>0</v>
      </c>
      <c r="CC210" s="148">
        <f>IF($R210=BZ$17,CA210,0)</f>
        <v>0</v>
      </c>
      <c r="CD210" s="145">
        <v>0</v>
      </c>
      <c r="CE210" s="148">
        <f>100*CD210/$AI210</f>
        <v>0</v>
      </c>
      <c r="CF210" s="145">
        <f>IF(CE210&gt;$AI$8,1,0)</f>
        <v>0</v>
      </c>
      <c r="CG210" s="148">
        <f>IF($R210=CD$17,CE210,0)</f>
        <v>0</v>
      </c>
      <c r="CH210" s="145">
        <v>0</v>
      </c>
      <c r="CI210" s="148">
        <f>100*CH210/$AI210</f>
        <v>0</v>
      </c>
      <c r="CJ210" s="145">
        <f>IF(CI210&gt;$AI$8,1,0)</f>
        <v>0</v>
      </c>
      <c r="CK210" s="148">
        <f>IF($R210=CH$17,CI210,0)</f>
        <v>0</v>
      </c>
      <c r="CL210" s="145">
        <v>257</v>
      </c>
      <c r="CM210" s="145">
        <v>0</v>
      </c>
      <c r="CN210" s="149"/>
    </row>
    <row r="211" ht="15.75" customHeight="1">
      <c r="A211" t="s" s="179">
        <v>2717</v>
      </c>
      <c r="B211" t="s" s="180">
        <v>256</v>
      </c>
      <c r="C211" t="s" s="180">
        <v>2718</v>
      </c>
      <c r="D211" t="s" s="181">
        <v>259</v>
      </c>
      <c r="E211" t="s" s="182">
        <v>79</v>
      </c>
      <c r="F211" t="s" s="130">
        <v>80</v>
      </c>
      <c r="G211" t="s" s="130">
        <v>325</v>
      </c>
      <c r="H211" t="s" s="130">
        <v>1228</v>
      </c>
      <c r="I211" t="s" s="130">
        <v>64</v>
      </c>
      <c r="J211" t="s" s="130">
        <v>50</v>
      </c>
      <c r="K211" t="s" s="183">
        <f>O211</f>
        <v>28</v>
      </c>
      <c r="L211" s="189">
        <f>P211</f>
        <v>51.3395774341102</v>
      </c>
      <c r="M211" t="s" s="130">
        <f>IF(O211="Lab","over","under")</f>
        <v>2429</v>
      </c>
      <c r="N211" s="173">
        <v>1</v>
      </c>
      <c r="O211" t="s" s="184">
        <v>28</v>
      </c>
      <c r="P211" s="131">
        <f>AQ211</f>
        <v>51.3395774341102</v>
      </c>
      <c r="Q211" s="173">
        <f>T211+U211+V211</f>
        <v>0</v>
      </c>
      <c r="R211" t="s" s="185">
        <v>2365</v>
      </c>
      <c r="S211" s="131">
        <f>BA211</f>
        <v>26.933130037029</v>
      </c>
      <c r="T211" s="169"/>
      <c r="U211" s="169"/>
      <c r="V211" s="169"/>
      <c r="W211" s="169"/>
      <c r="X211" t="s" s="130">
        <f>IF($A211=Y211,"ok","bad")</f>
        <v>2430</v>
      </c>
      <c r="Y211" t="s" s="130">
        <v>2717</v>
      </c>
      <c r="Z211" t="s" s="130">
        <v>2718</v>
      </c>
      <c r="AA211" t="s" s="186">
        <v>27</v>
      </c>
      <c r="AB211" s="125">
        <f>100*AC211</f>
        <v>9.131997399999999</v>
      </c>
      <c r="AC211" s="191">
        <v>0.091319974</v>
      </c>
      <c r="AD211" t="s" s="187">
        <v>31</v>
      </c>
      <c r="AE211" s="125">
        <v>6.4909606</v>
      </c>
      <c r="AF211" s="191">
        <v>0.06490960599999999</v>
      </c>
      <c r="AG211" s="169"/>
      <c r="AH211" s="173">
        <v>70272</v>
      </c>
      <c r="AI211" s="173">
        <v>36728</v>
      </c>
      <c r="AJ211" s="173">
        <v>85</v>
      </c>
      <c r="AK211" s="173">
        <v>8964</v>
      </c>
      <c r="AL211" s="173">
        <v>3354</v>
      </c>
      <c r="AM211" s="175">
        <f>100*AL211/$AI211</f>
        <v>9.13199738619037</v>
      </c>
      <c r="AN211" s="173">
        <f>IF(AM211&gt;$AI$8,1,0)</f>
        <v>0</v>
      </c>
      <c r="AO211" s="175">
        <f>IF($R211=AL$17,AM211,0)</f>
        <v>0</v>
      </c>
      <c r="AP211" s="173">
        <v>18856</v>
      </c>
      <c r="AQ211" s="175">
        <f>100*AP211/$AI211</f>
        <v>51.3395774341102</v>
      </c>
      <c r="AR211" s="173">
        <f>IF(AQ211&gt;$AI$8,1,0)</f>
        <v>1</v>
      </c>
      <c r="AS211" s="175">
        <f>IF($R211=AP$17,AQ211,0)</f>
        <v>0</v>
      </c>
      <c r="AT211" s="173">
        <v>1740</v>
      </c>
      <c r="AU211" s="175">
        <f>100*AT211/$AI211</f>
        <v>4.73752994990198</v>
      </c>
      <c r="AV211" s="173">
        <f>IF(AU211&gt;$AI$8,1,0)</f>
        <v>0</v>
      </c>
      <c r="AW211" s="175">
        <f>IF($R211=AT$17,AU211,0)</f>
        <v>0</v>
      </c>
      <c r="AX211" s="173">
        <v>9892</v>
      </c>
      <c r="AY211" s="175">
        <f>100*AX211/$AI211</f>
        <v>26.933130037029</v>
      </c>
      <c r="AZ211" s="173">
        <f>IF(AY211&gt;$AI$8,1,0)</f>
        <v>0</v>
      </c>
      <c r="BA211" s="175">
        <f>IF($R211=AX$17,AY211,0)</f>
        <v>26.933130037029</v>
      </c>
      <c r="BB211" s="173">
        <v>2384</v>
      </c>
      <c r="BC211" s="175">
        <f>100*BB211/$AI211</f>
        <v>6.49096057503812</v>
      </c>
      <c r="BD211" s="173">
        <f>IF(BC211&gt;$AI$8,1,0)</f>
        <v>0</v>
      </c>
      <c r="BE211" s="175">
        <f>IF($R211=BB$17,BC211,0)</f>
        <v>0</v>
      </c>
      <c r="BF211" s="173">
        <v>0</v>
      </c>
      <c r="BG211" s="175">
        <f>100*BF211/$AI211</f>
        <v>0</v>
      </c>
      <c r="BH211" s="173">
        <f>IF(BG211&gt;$AI$8,1,0)</f>
        <v>0</v>
      </c>
      <c r="BI211" s="175">
        <f>IF($R211=BF$17,BG211,0)</f>
        <v>0</v>
      </c>
      <c r="BJ211" s="173">
        <v>0</v>
      </c>
      <c r="BK211" s="175">
        <f>100*BJ211/$AI211</f>
        <v>0</v>
      </c>
      <c r="BL211" s="173">
        <f>IF(BK211&gt;$AI$8,1,0)</f>
        <v>0</v>
      </c>
      <c r="BM211" s="175">
        <f>IF($R211=BJ$17,BK211,0)</f>
        <v>0</v>
      </c>
      <c r="BN211" s="173">
        <v>0</v>
      </c>
      <c r="BO211" s="175">
        <f>100*BN211/$AI211</f>
        <v>0</v>
      </c>
      <c r="BP211" s="173">
        <f>IF(BO211&gt;$AI$8,1,0)</f>
        <v>0</v>
      </c>
      <c r="BQ211" s="175">
        <f>IF($R211=BN$17,BO211,0)</f>
        <v>0</v>
      </c>
      <c r="BR211" s="173">
        <v>0</v>
      </c>
      <c r="BS211" s="175">
        <f>100*BR211/$AI211</f>
        <v>0</v>
      </c>
      <c r="BT211" s="173">
        <f>IF(BS211&gt;$AI$8,1,0)</f>
        <v>0</v>
      </c>
      <c r="BU211" s="175">
        <f>IF($R211=BR$17,BS211,0)</f>
        <v>0</v>
      </c>
      <c r="BV211" s="173">
        <v>0</v>
      </c>
      <c r="BW211" s="175">
        <f>100*BV211/$AI211</f>
        <v>0</v>
      </c>
      <c r="BX211" s="173">
        <f>IF(BW211&gt;$AI$8,1,0)</f>
        <v>0</v>
      </c>
      <c r="BY211" s="175">
        <f>IF($R211=BV$17,BW211,0)</f>
        <v>0</v>
      </c>
      <c r="BZ211" s="173">
        <v>0</v>
      </c>
      <c r="CA211" s="175">
        <f>100*BZ211/$AI211</f>
        <v>0</v>
      </c>
      <c r="CB211" s="173">
        <f>IF(CA211&gt;$AI$8,1,0)</f>
        <v>0</v>
      </c>
      <c r="CC211" s="175">
        <f>IF($R211=BZ$17,CA211,0)</f>
        <v>0</v>
      </c>
      <c r="CD211" s="173">
        <v>0</v>
      </c>
      <c r="CE211" s="175">
        <f>100*CD211/$AI211</f>
        <v>0</v>
      </c>
      <c r="CF211" s="173">
        <f>IF(CE211&gt;$AI$8,1,0)</f>
        <v>0</v>
      </c>
      <c r="CG211" s="175">
        <f>IF($R211=CD$17,CE211,0)</f>
        <v>0</v>
      </c>
      <c r="CH211" s="173">
        <v>0</v>
      </c>
      <c r="CI211" s="175">
        <f>100*CH211/$AI211</f>
        <v>0</v>
      </c>
      <c r="CJ211" s="173">
        <f>IF(CI211&gt;$AI$8,1,0)</f>
        <v>0</v>
      </c>
      <c r="CK211" s="175">
        <f>IF($R211=CH$17,CI211,0)</f>
        <v>0</v>
      </c>
      <c r="CL211" s="173">
        <v>0</v>
      </c>
      <c r="CM211" s="173">
        <v>0</v>
      </c>
      <c r="CN211" s="176"/>
    </row>
    <row r="212" ht="15.75" customHeight="1">
      <c r="A212" t="s" s="179">
        <v>2686</v>
      </c>
      <c r="B212" t="s" s="180">
        <v>160</v>
      </c>
      <c r="C212" t="s" s="180">
        <v>2687</v>
      </c>
      <c r="D212" t="s" s="181">
        <v>162</v>
      </c>
      <c r="E212" t="s" s="188">
        <v>79</v>
      </c>
      <c r="F212" t="s" s="146">
        <v>80</v>
      </c>
      <c r="G212" t="s" s="146">
        <v>417</v>
      </c>
      <c r="H212" t="s" s="146">
        <v>145</v>
      </c>
      <c r="I212" t="s" s="146">
        <v>64</v>
      </c>
      <c r="J212" t="s" s="146">
        <v>50</v>
      </c>
      <c r="K212" t="s" s="183">
        <f>O212</f>
        <v>28</v>
      </c>
      <c r="L212" s="189">
        <f>P212</f>
        <v>51.2406750965557</v>
      </c>
      <c r="M212" t="s" s="146">
        <f>IF(O212="Lab","over","under")</f>
        <v>2429</v>
      </c>
      <c r="N212" s="145">
        <v>1</v>
      </c>
      <c r="O212" t="s" s="184">
        <v>28</v>
      </c>
      <c r="P212" s="147">
        <f>AQ212</f>
        <v>51.2406750965557</v>
      </c>
      <c r="Q212" s="145">
        <f>T212+U212+V212</f>
        <v>0</v>
      </c>
      <c r="R212" t="s" s="185">
        <v>27</v>
      </c>
      <c r="S212" s="147">
        <f>AO212</f>
        <v>16.7266282207291</v>
      </c>
      <c r="T212" s="138"/>
      <c r="U212" s="138"/>
      <c r="V212" s="138"/>
      <c r="W212" s="138"/>
      <c r="X212" t="s" s="146">
        <f>IF($A212=Y212,"ok","bad")</f>
        <v>2430</v>
      </c>
      <c r="Y212" t="s" s="146">
        <v>2686</v>
      </c>
      <c r="Z212" t="s" s="146">
        <v>2687</v>
      </c>
      <c r="AA212" t="s" s="186">
        <v>31</v>
      </c>
      <c r="AB212" s="141">
        <f>100*AC212</f>
        <v>9.864557400000001</v>
      </c>
      <c r="AC212" s="190">
        <v>0.098645574</v>
      </c>
      <c r="AD212" t="s" s="187">
        <v>29</v>
      </c>
      <c r="AE212" s="141">
        <v>6.9705307</v>
      </c>
      <c r="AF212" s="190">
        <v>0.06970530699999999</v>
      </c>
      <c r="AG212" s="138"/>
      <c r="AH212" s="145">
        <v>77547</v>
      </c>
      <c r="AI212" s="145">
        <v>37802</v>
      </c>
      <c r="AJ212" s="145">
        <v>243</v>
      </c>
      <c r="AK212" s="145">
        <v>13047</v>
      </c>
      <c r="AL212" s="145">
        <v>6323</v>
      </c>
      <c r="AM212" s="148">
        <f>100*AL212/$AI212</f>
        <v>16.7266282207291</v>
      </c>
      <c r="AN212" s="145">
        <f>IF(AM212&gt;$AI$8,1,0)</f>
        <v>0</v>
      </c>
      <c r="AO212" s="148">
        <f>IF($R212=AL$17,AM212,0)</f>
        <v>16.7266282207291</v>
      </c>
      <c r="AP212" s="145">
        <v>19370</v>
      </c>
      <c r="AQ212" s="148">
        <f>100*AP212/$AI212</f>
        <v>51.2406750965557</v>
      </c>
      <c r="AR212" s="145">
        <f>IF(AQ212&gt;$AI$8,1,0)</f>
        <v>1</v>
      </c>
      <c r="AS212" s="148">
        <f>IF($R212=AP$17,AQ212,0)</f>
        <v>0</v>
      </c>
      <c r="AT212" s="145">
        <v>2635</v>
      </c>
      <c r="AU212" s="148">
        <f>100*AT212/$AI212</f>
        <v>6.97053065975345</v>
      </c>
      <c r="AV212" s="145">
        <f>IF(AU212&gt;$AI$8,1,0)</f>
        <v>0</v>
      </c>
      <c r="AW212" s="148">
        <f>IF($R212=AT$17,AU212,0)</f>
        <v>0</v>
      </c>
      <c r="AX212" s="145">
        <v>2024</v>
      </c>
      <c r="AY212" s="148">
        <f>100*AX212/$AI212</f>
        <v>5.354214062748</v>
      </c>
      <c r="AZ212" s="145">
        <f>IF(AY212&gt;$AI$8,1,0)</f>
        <v>0</v>
      </c>
      <c r="BA212" s="148">
        <f>IF($R212=AX$17,AY212,0)</f>
        <v>0</v>
      </c>
      <c r="BB212" s="145">
        <v>3729</v>
      </c>
      <c r="BC212" s="148">
        <f>100*BB212/$AI212</f>
        <v>9.864557430823769</v>
      </c>
      <c r="BD212" s="145">
        <f>IF(BC212&gt;$AI$8,1,0)</f>
        <v>0</v>
      </c>
      <c r="BE212" s="148">
        <f>IF($R212=BB$17,BC212,0)</f>
        <v>0</v>
      </c>
      <c r="BF212" s="145">
        <v>0</v>
      </c>
      <c r="BG212" s="148">
        <f>100*BF212/$AI212</f>
        <v>0</v>
      </c>
      <c r="BH212" s="145">
        <f>IF(BG212&gt;$AI$8,1,0)</f>
        <v>0</v>
      </c>
      <c r="BI212" s="148">
        <f>IF($R212=BF$17,BG212,0)</f>
        <v>0</v>
      </c>
      <c r="BJ212" s="145">
        <v>0</v>
      </c>
      <c r="BK212" s="148">
        <f>100*BJ212/$AI212</f>
        <v>0</v>
      </c>
      <c r="BL212" s="145">
        <f>IF(BK212&gt;$AI$8,1,0)</f>
        <v>0</v>
      </c>
      <c r="BM212" s="148">
        <f>IF($R212=BJ$17,BK212,0)</f>
        <v>0</v>
      </c>
      <c r="BN212" s="145">
        <v>0</v>
      </c>
      <c r="BO212" s="148">
        <f>100*BN212/$AI212</f>
        <v>0</v>
      </c>
      <c r="BP212" s="145">
        <f>IF(BO212&gt;$AI$8,1,0)</f>
        <v>0</v>
      </c>
      <c r="BQ212" s="148">
        <f>IF($R212=BN$17,BO212,0)</f>
        <v>0</v>
      </c>
      <c r="BR212" s="145">
        <v>0</v>
      </c>
      <c r="BS212" s="148">
        <f>100*BR212/$AI212</f>
        <v>0</v>
      </c>
      <c r="BT212" s="145">
        <f>IF(BS212&gt;$AI$8,1,0)</f>
        <v>0</v>
      </c>
      <c r="BU212" s="148">
        <f>IF($R212=BR$17,BS212,0)</f>
        <v>0</v>
      </c>
      <c r="BV212" s="145">
        <v>0</v>
      </c>
      <c r="BW212" s="148">
        <f>100*BV212/$AI212</f>
        <v>0</v>
      </c>
      <c r="BX212" s="145">
        <f>IF(BW212&gt;$AI$8,1,0)</f>
        <v>0</v>
      </c>
      <c r="BY212" s="148">
        <f>IF($R212=BV$17,BW212,0)</f>
        <v>0</v>
      </c>
      <c r="BZ212" s="145">
        <v>0</v>
      </c>
      <c r="CA212" s="148">
        <f>100*BZ212/$AI212</f>
        <v>0</v>
      </c>
      <c r="CB212" s="145">
        <f>IF(CA212&gt;$AI$8,1,0)</f>
        <v>0</v>
      </c>
      <c r="CC212" s="148">
        <f>IF($R212=BZ$17,CA212,0)</f>
        <v>0</v>
      </c>
      <c r="CD212" s="145">
        <v>0</v>
      </c>
      <c r="CE212" s="148">
        <f>100*CD212/$AI212</f>
        <v>0</v>
      </c>
      <c r="CF212" s="145">
        <f>IF(CE212&gt;$AI$8,1,0)</f>
        <v>0</v>
      </c>
      <c r="CG212" s="148">
        <f>IF($R212=CD$17,CE212,0)</f>
        <v>0</v>
      </c>
      <c r="CH212" s="145">
        <v>0</v>
      </c>
      <c r="CI212" s="148">
        <f>100*CH212/$AI212</f>
        <v>0</v>
      </c>
      <c r="CJ212" s="145">
        <f>IF(CI212&gt;$AI$8,1,0)</f>
        <v>0</v>
      </c>
      <c r="CK212" s="148">
        <f>IF($R212=CH$17,CI212,0)</f>
        <v>0</v>
      </c>
      <c r="CL212" s="145">
        <v>0</v>
      </c>
      <c r="CM212" s="145">
        <v>0</v>
      </c>
      <c r="CN212" s="149"/>
    </row>
    <row r="213" ht="15.75" customHeight="1">
      <c r="A213" t="s" s="179">
        <v>2564</v>
      </c>
      <c r="B213" t="s" s="180">
        <v>160</v>
      </c>
      <c r="C213" t="s" s="180">
        <v>2565</v>
      </c>
      <c r="D213" t="s" s="181">
        <v>162</v>
      </c>
      <c r="E213" t="s" s="182">
        <v>79</v>
      </c>
      <c r="F213" t="s" s="130">
        <v>80</v>
      </c>
      <c r="G213" t="s" s="130">
        <v>918</v>
      </c>
      <c r="H213" t="s" s="130">
        <v>919</v>
      </c>
      <c r="I213" t="s" s="130">
        <v>49</v>
      </c>
      <c r="J213" t="s" s="130">
        <v>50</v>
      </c>
      <c r="K213" t="s" s="183">
        <f>O213</f>
        <v>28</v>
      </c>
      <c r="L213" s="189">
        <f>P213</f>
        <v>51.0980709859648</v>
      </c>
      <c r="M213" t="s" s="130">
        <f>IF(O213="Lab","over","under")</f>
        <v>2429</v>
      </c>
      <c r="N213" s="173">
        <v>1</v>
      </c>
      <c r="O213" t="s" s="184">
        <v>28</v>
      </c>
      <c r="P213" s="131">
        <f>AQ213</f>
        <v>51.0980709859648</v>
      </c>
      <c r="Q213" s="173">
        <f>T213+U213+V213</f>
        <v>0</v>
      </c>
      <c r="R213" t="s" s="185">
        <v>27</v>
      </c>
      <c r="S213" s="131">
        <f>AO213</f>
        <v>17.5976002277156</v>
      </c>
      <c r="T213" s="169"/>
      <c r="U213" s="169"/>
      <c r="V213" s="169"/>
      <c r="W213" s="169"/>
      <c r="X213" t="s" s="130">
        <f>IF($A213=Y213,"ok","bad")</f>
        <v>2430</v>
      </c>
      <c r="Y213" t="s" s="130">
        <v>2564</v>
      </c>
      <c r="Z213" t="s" s="130">
        <v>2565</v>
      </c>
      <c r="AA213" t="s" s="186">
        <v>31</v>
      </c>
      <c r="AB213" s="125">
        <f>100*AC213</f>
        <v>12.2769372</v>
      </c>
      <c r="AC213" s="191">
        <v>0.122769372</v>
      </c>
      <c r="AD213" t="s" s="187">
        <v>29</v>
      </c>
      <c r="AE213" s="125">
        <v>8.594075</v>
      </c>
      <c r="AF213" s="191">
        <v>0.08594075</v>
      </c>
      <c r="AG213" s="169"/>
      <c r="AH213" s="173">
        <v>77542</v>
      </c>
      <c r="AI213" s="173">
        <v>45671</v>
      </c>
      <c r="AJ213" s="173">
        <v>256</v>
      </c>
      <c r="AK213" s="173">
        <v>15300</v>
      </c>
      <c r="AL213" s="173">
        <v>8037</v>
      </c>
      <c r="AM213" s="175">
        <f>100*AL213/$AI213</f>
        <v>17.5976002277156</v>
      </c>
      <c r="AN213" s="173">
        <f>IF(AM213&gt;$AI$8,1,0)</f>
        <v>0</v>
      </c>
      <c r="AO213" s="175">
        <f>IF($R213=AL$17,AM213,0)</f>
        <v>17.5976002277156</v>
      </c>
      <c r="AP213" s="173">
        <v>23337</v>
      </c>
      <c r="AQ213" s="175">
        <f>100*AP213/$AI213</f>
        <v>51.0980709859648</v>
      </c>
      <c r="AR213" s="173">
        <f>IF(AQ213&gt;$AI$8,1,0)</f>
        <v>1</v>
      </c>
      <c r="AS213" s="175">
        <f>IF($R213=AP$17,AQ213,0)</f>
        <v>0</v>
      </c>
      <c r="AT213" s="173">
        <v>3925</v>
      </c>
      <c r="AU213" s="175">
        <f>100*AT213/$AI213</f>
        <v>8.594075014779619</v>
      </c>
      <c r="AV213" s="173">
        <f>IF(AU213&gt;$AI$8,1,0)</f>
        <v>0</v>
      </c>
      <c r="AW213" s="175">
        <f>IF($R213=AT$17,AU213,0)</f>
        <v>0</v>
      </c>
      <c r="AX213" s="173">
        <v>3147</v>
      </c>
      <c r="AY213" s="175">
        <f>100*AX213/$AI213</f>
        <v>6.89058702458891</v>
      </c>
      <c r="AZ213" s="173">
        <f>IF(AY213&gt;$AI$8,1,0)</f>
        <v>0</v>
      </c>
      <c r="BA213" s="175">
        <f>IF($R213=AX$17,AY213,0)</f>
        <v>0</v>
      </c>
      <c r="BB213" s="173">
        <v>5607</v>
      </c>
      <c r="BC213" s="175">
        <f>100*BB213/$AI213</f>
        <v>12.2769372249349</v>
      </c>
      <c r="BD213" s="173">
        <f>IF(BC213&gt;$AI$8,1,0)</f>
        <v>0</v>
      </c>
      <c r="BE213" s="175">
        <f>IF($R213=BB$17,BC213,0)</f>
        <v>0</v>
      </c>
      <c r="BF213" s="173">
        <v>0</v>
      </c>
      <c r="BG213" s="175">
        <f>100*BF213/$AI213</f>
        <v>0</v>
      </c>
      <c r="BH213" s="173">
        <f>IF(BG213&gt;$AI$8,1,0)</f>
        <v>0</v>
      </c>
      <c r="BI213" s="175">
        <f>IF($R213=BF$17,BG213,0)</f>
        <v>0</v>
      </c>
      <c r="BJ213" s="173">
        <v>0</v>
      </c>
      <c r="BK213" s="175">
        <f>100*BJ213/$AI213</f>
        <v>0</v>
      </c>
      <c r="BL213" s="173">
        <f>IF(BK213&gt;$AI$8,1,0)</f>
        <v>0</v>
      </c>
      <c r="BM213" s="175">
        <f>IF($R213=BJ$17,BK213,0)</f>
        <v>0</v>
      </c>
      <c r="BN213" s="173">
        <v>0</v>
      </c>
      <c r="BO213" s="175">
        <f>100*BN213/$AI213</f>
        <v>0</v>
      </c>
      <c r="BP213" s="173">
        <f>IF(BO213&gt;$AI$8,1,0)</f>
        <v>0</v>
      </c>
      <c r="BQ213" s="175">
        <f>IF($R213=BN$17,BO213,0)</f>
        <v>0</v>
      </c>
      <c r="BR213" s="173">
        <v>0</v>
      </c>
      <c r="BS213" s="175">
        <f>100*BR213/$AI213</f>
        <v>0</v>
      </c>
      <c r="BT213" s="173">
        <f>IF(BS213&gt;$AI$8,1,0)</f>
        <v>0</v>
      </c>
      <c r="BU213" s="175">
        <f>IF($R213=BR$17,BS213,0)</f>
        <v>0</v>
      </c>
      <c r="BV213" s="173">
        <v>0</v>
      </c>
      <c r="BW213" s="175">
        <f>100*BV213/$AI213</f>
        <v>0</v>
      </c>
      <c r="BX213" s="173">
        <f>IF(BW213&gt;$AI$8,1,0)</f>
        <v>0</v>
      </c>
      <c r="BY213" s="175">
        <f>IF($R213=BV$17,BW213,0)</f>
        <v>0</v>
      </c>
      <c r="BZ213" s="173">
        <v>0</v>
      </c>
      <c r="CA213" s="175">
        <f>100*BZ213/$AI213</f>
        <v>0</v>
      </c>
      <c r="CB213" s="173">
        <f>IF(CA213&gt;$AI$8,1,0)</f>
        <v>0</v>
      </c>
      <c r="CC213" s="175">
        <f>IF($R213=BZ$17,CA213,0)</f>
        <v>0</v>
      </c>
      <c r="CD213" s="173">
        <v>0</v>
      </c>
      <c r="CE213" s="175">
        <f>100*CD213/$AI213</f>
        <v>0</v>
      </c>
      <c r="CF213" s="173">
        <f>IF(CE213&gt;$AI$8,1,0)</f>
        <v>0</v>
      </c>
      <c r="CG213" s="175">
        <f>IF($R213=CD$17,CE213,0)</f>
        <v>0</v>
      </c>
      <c r="CH213" s="173">
        <v>0</v>
      </c>
      <c r="CI213" s="175">
        <f>100*CH213/$AI213</f>
        <v>0</v>
      </c>
      <c r="CJ213" s="173">
        <f>IF(CI213&gt;$AI$8,1,0)</f>
        <v>0</v>
      </c>
      <c r="CK213" s="175">
        <f>IF($R213=CH$17,CI213,0)</f>
        <v>0</v>
      </c>
      <c r="CL213" s="173">
        <v>0</v>
      </c>
      <c r="CM213" s="173">
        <v>0</v>
      </c>
      <c r="CN213" s="176"/>
    </row>
    <row r="214" ht="15.75" customHeight="1">
      <c r="A214" t="s" s="179">
        <v>2625</v>
      </c>
      <c r="B214" t="s" s="180">
        <v>90</v>
      </c>
      <c r="C214" t="s" s="180">
        <v>1388</v>
      </c>
      <c r="D214" t="s" s="181">
        <v>93</v>
      </c>
      <c r="E214" t="s" s="188">
        <v>79</v>
      </c>
      <c r="F214" t="s" s="146">
        <v>80</v>
      </c>
      <c r="G214" t="s" s="146">
        <v>1389</v>
      </c>
      <c r="H214" t="s" s="146">
        <v>1390</v>
      </c>
      <c r="I214" t="s" s="146">
        <v>64</v>
      </c>
      <c r="J214" t="s" s="146">
        <v>50</v>
      </c>
      <c r="K214" t="s" s="183">
        <f>O214</f>
        <v>28</v>
      </c>
      <c r="L214" s="189">
        <f>P214</f>
        <v>50.8093140339836</v>
      </c>
      <c r="M214" t="s" s="146">
        <f>IF(O214="Lab","over","under")</f>
        <v>2429</v>
      </c>
      <c r="N214" s="145">
        <v>1</v>
      </c>
      <c r="O214" t="s" s="184">
        <v>28</v>
      </c>
      <c r="P214" s="147">
        <f>AQ214</f>
        <v>50.8093140339836</v>
      </c>
      <c r="Q214" s="145">
        <f>T214+U214+V214</f>
        <v>0</v>
      </c>
      <c r="R214" t="s" s="185">
        <v>31</v>
      </c>
      <c r="S214" s="147">
        <f>BE214</f>
        <v>16.078036500944</v>
      </c>
      <c r="T214" s="138"/>
      <c r="U214" s="138"/>
      <c r="V214" s="138"/>
      <c r="W214" s="138"/>
      <c r="X214" t="s" s="146">
        <f>IF($A214=Y214,"ok","bad")</f>
        <v>2430</v>
      </c>
      <c r="Y214" t="s" s="146">
        <v>2625</v>
      </c>
      <c r="Z214" t="s" s="146">
        <v>1388</v>
      </c>
      <c r="AA214" t="s" s="186">
        <v>2365</v>
      </c>
      <c r="AB214" s="141">
        <f>100*AC214</f>
        <v>11.9823789</v>
      </c>
      <c r="AC214" s="190">
        <v>0.119823789</v>
      </c>
      <c r="AD214" t="s" s="187">
        <v>29</v>
      </c>
      <c r="AE214" s="141">
        <v>7.6803021</v>
      </c>
      <c r="AF214" s="190">
        <v>0.076803021</v>
      </c>
      <c r="AG214" s="138"/>
      <c r="AH214" s="145">
        <v>85204</v>
      </c>
      <c r="AI214" s="145">
        <v>39725</v>
      </c>
      <c r="AJ214" s="145">
        <v>181</v>
      </c>
      <c r="AK214" s="145">
        <v>13797</v>
      </c>
      <c r="AL214" s="145">
        <v>2823</v>
      </c>
      <c r="AM214" s="148">
        <f>100*AL214/$AI214</f>
        <v>7.10635619886721</v>
      </c>
      <c r="AN214" s="145">
        <f>IF(AM214&gt;$AI$8,1,0)</f>
        <v>0</v>
      </c>
      <c r="AO214" s="148">
        <f>IF($R214=AL$17,AM214,0)</f>
        <v>0</v>
      </c>
      <c r="AP214" s="145">
        <v>20184</v>
      </c>
      <c r="AQ214" s="148">
        <f>100*AP214/$AI214</f>
        <v>50.8093140339836</v>
      </c>
      <c r="AR214" s="145">
        <f>IF(AQ214&gt;$AI$8,1,0)</f>
        <v>1</v>
      </c>
      <c r="AS214" s="148">
        <f>IF($R214=AP$17,AQ214,0)</f>
        <v>0</v>
      </c>
      <c r="AT214" s="145">
        <v>3051</v>
      </c>
      <c r="AU214" s="148">
        <f>100*AT214/$AI214</f>
        <v>7.68030207677785</v>
      </c>
      <c r="AV214" s="145">
        <f>IF(AU214&gt;$AI$8,1,0)</f>
        <v>0</v>
      </c>
      <c r="AW214" s="148">
        <f>IF($R214=AT$17,AU214,0)</f>
        <v>0</v>
      </c>
      <c r="AX214" s="145">
        <v>4760</v>
      </c>
      <c r="AY214" s="148">
        <f>100*AX214/$AI214</f>
        <v>11.9823788546256</v>
      </c>
      <c r="AZ214" s="145">
        <f>IF(AY214&gt;$AI$8,1,0)</f>
        <v>0</v>
      </c>
      <c r="BA214" s="148">
        <f>IF($R214=AX$17,AY214,0)</f>
        <v>0</v>
      </c>
      <c r="BB214" s="145">
        <v>6387</v>
      </c>
      <c r="BC214" s="148">
        <f>100*BB214/$AI214</f>
        <v>16.078036500944</v>
      </c>
      <c r="BD214" s="145">
        <f>IF(BC214&gt;$AI$8,1,0)</f>
        <v>0</v>
      </c>
      <c r="BE214" s="148">
        <f>IF($R214=BB$17,BC214,0)</f>
        <v>16.078036500944</v>
      </c>
      <c r="BF214" s="145">
        <v>0</v>
      </c>
      <c r="BG214" s="148">
        <f>100*BF214/$AI214</f>
        <v>0</v>
      </c>
      <c r="BH214" s="145">
        <f>IF(BG214&gt;$AI$8,1,0)</f>
        <v>0</v>
      </c>
      <c r="BI214" s="148">
        <f>IF($R214=BF$17,BG214,0)</f>
        <v>0</v>
      </c>
      <c r="BJ214" s="145">
        <v>0</v>
      </c>
      <c r="BK214" s="148">
        <f>100*BJ214/$AI214</f>
        <v>0</v>
      </c>
      <c r="BL214" s="145">
        <f>IF(BK214&gt;$AI$8,1,0)</f>
        <v>0</v>
      </c>
      <c r="BM214" s="148">
        <f>IF($R214=BJ$17,BK214,0)</f>
        <v>0</v>
      </c>
      <c r="BN214" s="145">
        <v>0</v>
      </c>
      <c r="BO214" s="148">
        <f>100*BN214/$AI214</f>
        <v>0</v>
      </c>
      <c r="BP214" s="145">
        <f>IF(BO214&gt;$AI$8,1,0)</f>
        <v>0</v>
      </c>
      <c r="BQ214" s="148">
        <f>IF($R214=BN$17,BO214,0)</f>
        <v>0</v>
      </c>
      <c r="BR214" s="145">
        <v>0</v>
      </c>
      <c r="BS214" s="148">
        <f>100*BR214/$AI214</f>
        <v>0</v>
      </c>
      <c r="BT214" s="145">
        <f>IF(BS214&gt;$AI$8,1,0)</f>
        <v>0</v>
      </c>
      <c r="BU214" s="148">
        <f>IF($R214=BR$17,BS214,0)</f>
        <v>0</v>
      </c>
      <c r="BV214" s="145">
        <v>0</v>
      </c>
      <c r="BW214" s="148">
        <f>100*BV214/$AI214</f>
        <v>0</v>
      </c>
      <c r="BX214" s="145">
        <f>IF(BW214&gt;$AI$8,1,0)</f>
        <v>0</v>
      </c>
      <c r="BY214" s="148">
        <f>IF($R214=BV$17,BW214,0)</f>
        <v>0</v>
      </c>
      <c r="BZ214" s="145">
        <v>0</v>
      </c>
      <c r="CA214" s="148">
        <f>100*BZ214/$AI214</f>
        <v>0</v>
      </c>
      <c r="CB214" s="145">
        <f>IF(CA214&gt;$AI$8,1,0)</f>
        <v>0</v>
      </c>
      <c r="CC214" s="148">
        <f>IF($R214=BZ$17,CA214,0)</f>
        <v>0</v>
      </c>
      <c r="CD214" s="145">
        <v>0</v>
      </c>
      <c r="CE214" s="148">
        <f>100*CD214/$AI214</f>
        <v>0</v>
      </c>
      <c r="CF214" s="145">
        <f>IF(CE214&gt;$AI$8,1,0)</f>
        <v>0</v>
      </c>
      <c r="CG214" s="148">
        <f>IF($R214=CD$17,CE214,0)</f>
        <v>0</v>
      </c>
      <c r="CH214" s="145">
        <v>0</v>
      </c>
      <c r="CI214" s="148">
        <f>100*CH214/$AI214</f>
        <v>0</v>
      </c>
      <c r="CJ214" s="145">
        <f>IF(CI214&gt;$AI$8,1,0)</f>
        <v>0</v>
      </c>
      <c r="CK214" s="148">
        <f>IF($R214=CH$17,CI214,0)</f>
        <v>0</v>
      </c>
      <c r="CL214" s="145">
        <v>572</v>
      </c>
      <c r="CM214" s="145">
        <v>0</v>
      </c>
      <c r="CN214" s="149"/>
    </row>
    <row r="215" ht="15.75" customHeight="1">
      <c r="A215" t="s" s="179">
        <v>2482</v>
      </c>
      <c r="B215" t="s" s="180">
        <v>90</v>
      </c>
      <c r="C215" t="s" s="180">
        <v>2483</v>
      </c>
      <c r="D215" t="s" s="181">
        <v>93</v>
      </c>
      <c r="E215" t="s" s="182">
        <v>79</v>
      </c>
      <c r="F215" t="s" s="130">
        <v>80</v>
      </c>
      <c r="G215" t="s" s="130">
        <v>124</v>
      </c>
      <c r="H215" t="s" s="130">
        <v>749</v>
      </c>
      <c r="I215" t="s" s="130">
        <v>49</v>
      </c>
      <c r="J215" t="s" s="130">
        <v>50</v>
      </c>
      <c r="K215" t="s" s="183">
        <f>O215</f>
        <v>28</v>
      </c>
      <c r="L215" s="189">
        <f>P215</f>
        <v>50.7521881838074</v>
      </c>
      <c r="M215" t="s" s="130">
        <f>IF(O215="Lab","over","under")</f>
        <v>2429</v>
      </c>
      <c r="N215" s="173">
        <v>1</v>
      </c>
      <c r="O215" t="s" s="184">
        <v>28</v>
      </c>
      <c r="P215" s="131">
        <f>AQ215</f>
        <v>50.7521881838074</v>
      </c>
      <c r="Q215" s="173">
        <f>T215+U215+V215</f>
        <v>0</v>
      </c>
      <c r="R215" t="s" s="185">
        <v>2365</v>
      </c>
      <c r="S215" s="131">
        <f>BA215</f>
        <v>14.0645514223195</v>
      </c>
      <c r="T215" s="169"/>
      <c r="U215" s="169"/>
      <c r="V215" s="169"/>
      <c r="W215" s="169"/>
      <c r="X215" t="s" s="130">
        <f>IF($A215=Y215,"ok","bad")</f>
        <v>2430</v>
      </c>
      <c r="Y215" t="s" s="130">
        <v>2482</v>
      </c>
      <c r="Z215" t="s" s="130">
        <v>2483</v>
      </c>
      <c r="AA215" t="s" s="186">
        <v>31</v>
      </c>
      <c r="AB215" s="125">
        <f>100*AC215</f>
        <v>13.1564551</v>
      </c>
      <c r="AC215" s="191">
        <v>0.131564551</v>
      </c>
      <c r="AD215" t="s" s="187">
        <v>2484</v>
      </c>
      <c r="AE215" s="125">
        <v>10.3008753</v>
      </c>
      <c r="AF215" s="191">
        <v>0.103008753</v>
      </c>
      <c r="AG215" s="169"/>
      <c r="AH215" s="173">
        <v>76524</v>
      </c>
      <c r="AI215" s="173">
        <v>36560</v>
      </c>
      <c r="AJ215" s="173">
        <v>175</v>
      </c>
      <c r="AK215" s="173">
        <v>13413</v>
      </c>
      <c r="AL215" s="173">
        <v>2888</v>
      </c>
      <c r="AM215" s="175">
        <f>100*AL215/$AI215</f>
        <v>7.89934354485777</v>
      </c>
      <c r="AN215" s="173">
        <f>IF(AM215&gt;$AI$8,1,0)</f>
        <v>0</v>
      </c>
      <c r="AO215" s="175">
        <f>IF($R215=AL$17,AM215,0)</f>
        <v>0</v>
      </c>
      <c r="AP215" s="173">
        <v>18555</v>
      </c>
      <c r="AQ215" s="175">
        <f>100*AP215/$AI215</f>
        <v>50.7521881838074</v>
      </c>
      <c r="AR215" s="173">
        <f>IF(AQ215&gt;$AI$8,1,0)</f>
        <v>1</v>
      </c>
      <c r="AS215" s="175">
        <f>IF($R215=AP$17,AQ215,0)</f>
        <v>0</v>
      </c>
      <c r="AT215" s="173">
        <v>1399</v>
      </c>
      <c r="AU215" s="175">
        <f>100*AT215/$AI215</f>
        <v>3.82658643326039</v>
      </c>
      <c r="AV215" s="173">
        <f>IF(AU215&gt;$AI$8,1,0)</f>
        <v>0</v>
      </c>
      <c r="AW215" s="175">
        <f>IF($R215=AT$17,AU215,0)</f>
        <v>0</v>
      </c>
      <c r="AX215" s="173">
        <v>5142</v>
      </c>
      <c r="AY215" s="175">
        <f>100*AX215/$AI215</f>
        <v>14.0645514223195</v>
      </c>
      <c r="AZ215" s="173">
        <f>IF(AY215&gt;$AI$8,1,0)</f>
        <v>0</v>
      </c>
      <c r="BA215" s="175">
        <f>IF($R215=AX$17,AY215,0)</f>
        <v>14.0645514223195</v>
      </c>
      <c r="BB215" s="173">
        <v>4810</v>
      </c>
      <c r="BC215" s="175">
        <f>100*BB215/$AI215</f>
        <v>13.1564551422319</v>
      </c>
      <c r="BD215" s="173">
        <f>IF(BC215&gt;$AI$8,1,0)</f>
        <v>0</v>
      </c>
      <c r="BE215" s="175">
        <f>IF($R215=BB$17,BC215,0)</f>
        <v>0</v>
      </c>
      <c r="BF215" s="173">
        <v>0</v>
      </c>
      <c r="BG215" s="175">
        <f>100*BF215/$AI215</f>
        <v>0</v>
      </c>
      <c r="BH215" s="173">
        <f>IF(BG215&gt;$AI$8,1,0)</f>
        <v>0</v>
      </c>
      <c r="BI215" s="175">
        <f>IF($R215=BF$17,BG215,0)</f>
        <v>0</v>
      </c>
      <c r="BJ215" s="173">
        <v>0</v>
      </c>
      <c r="BK215" s="175">
        <f>100*BJ215/$AI215</f>
        <v>0</v>
      </c>
      <c r="BL215" s="173">
        <f>IF(BK215&gt;$AI$8,1,0)</f>
        <v>0</v>
      </c>
      <c r="BM215" s="175">
        <f>IF($R215=BJ$17,BK215,0)</f>
        <v>0</v>
      </c>
      <c r="BN215" s="173">
        <v>0</v>
      </c>
      <c r="BO215" s="175">
        <f>100*BN215/$AI215</f>
        <v>0</v>
      </c>
      <c r="BP215" s="173">
        <f>IF(BO215&gt;$AI$8,1,0)</f>
        <v>0</v>
      </c>
      <c r="BQ215" s="175">
        <f>IF($R215=BN$17,BO215,0)</f>
        <v>0</v>
      </c>
      <c r="BR215" s="173">
        <v>0</v>
      </c>
      <c r="BS215" s="175">
        <f>100*BR215/$AI215</f>
        <v>0</v>
      </c>
      <c r="BT215" s="173">
        <f>IF(BS215&gt;$AI$8,1,0)</f>
        <v>0</v>
      </c>
      <c r="BU215" s="175">
        <f>IF($R215=BR$17,BS215,0)</f>
        <v>0</v>
      </c>
      <c r="BV215" s="173">
        <v>0</v>
      </c>
      <c r="BW215" s="175">
        <f>100*BV215/$AI215</f>
        <v>0</v>
      </c>
      <c r="BX215" s="173">
        <f>IF(BW215&gt;$AI$8,1,0)</f>
        <v>0</v>
      </c>
      <c r="BY215" s="175">
        <f>IF($R215=BV$17,BW215,0)</f>
        <v>0</v>
      </c>
      <c r="BZ215" s="173">
        <v>0</v>
      </c>
      <c r="CA215" s="175">
        <f>100*BZ215/$AI215</f>
        <v>0</v>
      </c>
      <c r="CB215" s="173">
        <f>IF(CA215&gt;$AI$8,1,0)</f>
        <v>0</v>
      </c>
      <c r="CC215" s="175">
        <f>IF($R215=BZ$17,CA215,0)</f>
        <v>0</v>
      </c>
      <c r="CD215" s="173">
        <v>0</v>
      </c>
      <c r="CE215" s="175">
        <f>100*CD215/$AI215</f>
        <v>0</v>
      </c>
      <c r="CF215" s="173">
        <f>IF(CE215&gt;$AI$8,1,0)</f>
        <v>0</v>
      </c>
      <c r="CG215" s="175">
        <f>IF($R215=CD$17,CE215,0)</f>
        <v>0</v>
      </c>
      <c r="CH215" s="173">
        <v>0</v>
      </c>
      <c r="CI215" s="175">
        <f>100*CH215/$AI215</f>
        <v>0</v>
      </c>
      <c r="CJ215" s="173">
        <f>IF(CI215&gt;$AI$8,1,0)</f>
        <v>0</v>
      </c>
      <c r="CK215" s="175">
        <f>IF($R215=CH$17,CI215,0)</f>
        <v>0</v>
      </c>
      <c r="CL215" s="173">
        <v>477</v>
      </c>
      <c r="CM215" s="173">
        <v>0</v>
      </c>
      <c r="CN215" s="176"/>
    </row>
    <row r="216" ht="15.75" customHeight="1">
      <c r="A216" t="s" s="179">
        <v>2657</v>
      </c>
      <c r="B216" t="s" s="180">
        <v>256</v>
      </c>
      <c r="C216" t="s" s="180">
        <v>2131</v>
      </c>
      <c r="D216" t="s" s="181">
        <v>259</v>
      </c>
      <c r="E216" t="s" s="188">
        <v>79</v>
      </c>
      <c r="F216" t="s" s="146">
        <v>80</v>
      </c>
      <c r="G216" t="s" s="146">
        <v>1114</v>
      </c>
      <c r="H216" t="s" s="146">
        <v>856</v>
      </c>
      <c r="I216" t="s" s="146">
        <v>49</v>
      </c>
      <c r="J216" t="s" s="146">
        <v>50</v>
      </c>
      <c r="K216" t="s" s="183">
        <f>O216</f>
        <v>28</v>
      </c>
      <c r="L216" s="189">
        <f>P216</f>
        <v>50.5824280226362</v>
      </c>
      <c r="M216" t="s" s="146">
        <f>IF(O216="Lab","over","under")</f>
        <v>2429</v>
      </c>
      <c r="N216" s="145">
        <v>1</v>
      </c>
      <c r="O216" t="s" s="184">
        <v>28</v>
      </c>
      <c r="P216" s="147">
        <f>AQ216</f>
        <v>50.5824280226362</v>
      </c>
      <c r="Q216" s="145">
        <f>T216+U216+V216</f>
        <v>0</v>
      </c>
      <c r="R216" t="s" s="185">
        <v>27</v>
      </c>
      <c r="S216" s="147">
        <f>AO216</f>
        <v>18.6624808955347</v>
      </c>
      <c r="T216" s="138"/>
      <c r="U216" s="138"/>
      <c r="V216" s="138"/>
      <c r="W216" s="138"/>
      <c r="X216" t="s" s="146">
        <f>IF($A216=Y216,"ok","bad")</f>
        <v>2430</v>
      </c>
      <c r="Y216" t="s" s="146">
        <v>2657</v>
      </c>
      <c r="Z216" t="s" s="146">
        <v>2131</v>
      </c>
      <c r="AA216" t="s" s="186">
        <v>2365</v>
      </c>
      <c r="AB216" s="141">
        <f>100*AC216</f>
        <v>15.2670494</v>
      </c>
      <c r="AC216" s="190">
        <v>0.152670494</v>
      </c>
      <c r="AD216" t="s" s="187">
        <v>31</v>
      </c>
      <c r="AE216" s="141">
        <v>7.4187286</v>
      </c>
      <c r="AF216" s="190">
        <v>0.07418728600000001</v>
      </c>
      <c r="AG216" s="138"/>
      <c r="AH216" s="145">
        <v>73194</v>
      </c>
      <c r="AI216" s="145">
        <v>48418</v>
      </c>
      <c r="AJ216" s="145">
        <v>136</v>
      </c>
      <c r="AK216" s="145">
        <v>15455</v>
      </c>
      <c r="AL216" s="145">
        <v>9036</v>
      </c>
      <c r="AM216" s="148">
        <f>100*AL216/$AI216</f>
        <v>18.6624808955347</v>
      </c>
      <c r="AN216" s="145">
        <f>IF(AM216&gt;$AI$8,1,0)</f>
        <v>0</v>
      </c>
      <c r="AO216" s="148">
        <f>IF($R216=AL$17,AM216,0)</f>
        <v>18.6624808955347</v>
      </c>
      <c r="AP216" s="145">
        <v>24491</v>
      </c>
      <c r="AQ216" s="148">
        <f>100*AP216/$AI216</f>
        <v>50.5824280226362</v>
      </c>
      <c r="AR216" s="145">
        <f>IF(AQ216&gt;$AI$8,1,0)</f>
        <v>1</v>
      </c>
      <c r="AS216" s="148">
        <f>IF($R216=AP$17,AQ216,0)</f>
        <v>0</v>
      </c>
      <c r="AT216" s="145">
        <v>2709</v>
      </c>
      <c r="AU216" s="148">
        <f>100*AT216/$AI216</f>
        <v>5.59502664298401</v>
      </c>
      <c r="AV216" s="145">
        <f>IF(AU216&gt;$AI$8,1,0)</f>
        <v>0</v>
      </c>
      <c r="AW216" s="148">
        <f>IF($R216=AT$17,AU216,0)</f>
        <v>0</v>
      </c>
      <c r="AX216" s="145">
        <v>7392</v>
      </c>
      <c r="AY216" s="148">
        <f>100*AX216/$AI216</f>
        <v>15.2670494444215</v>
      </c>
      <c r="AZ216" s="145">
        <f>IF(AY216&gt;$AI$8,1,0)</f>
        <v>0</v>
      </c>
      <c r="BA216" s="148">
        <f>IF($R216=AX$17,AY216,0)</f>
        <v>0</v>
      </c>
      <c r="BB216" s="145">
        <v>3592</v>
      </c>
      <c r="BC216" s="148">
        <f>100*BB216/$AI216</f>
        <v>7.41872857201867</v>
      </c>
      <c r="BD216" s="145">
        <f>IF(BC216&gt;$AI$8,1,0)</f>
        <v>0</v>
      </c>
      <c r="BE216" s="148">
        <f>IF($R216=BB$17,BC216,0)</f>
        <v>0</v>
      </c>
      <c r="BF216" s="145">
        <v>0</v>
      </c>
      <c r="BG216" s="148">
        <f>100*BF216/$AI216</f>
        <v>0</v>
      </c>
      <c r="BH216" s="145">
        <f>IF(BG216&gt;$AI$8,1,0)</f>
        <v>0</v>
      </c>
      <c r="BI216" s="148">
        <f>IF($R216=BF$17,BG216,0)</f>
        <v>0</v>
      </c>
      <c r="BJ216" s="145">
        <v>0</v>
      </c>
      <c r="BK216" s="148">
        <f>100*BJ216/$AI216</f>
        <v>0</v>
      </c>
      <c r="BL216" s="145">
        <f>IF(BK216&gt;$AI$8,1,0)</f>
        <v>0</v>
      </c>
      <c r="BM216" s="148">
        <f>IF($R216=BJ$17,BK216,0)</f>
        <v>0</v>
      </c>
      <c r="BN216" s="145">
        <v>0</v>
      </c>
      <c r="BO216" s="148">
        <f>100*BN216/$AI216</f>
        <v>0</v>
      </c>
      <c r="BP216" s="145">
        <f>IF(BO216&gt;$AI$8,1,0)</f>
        <v>0</v>
      </c>
      <c r="BQ216" s="148">
        <f>IF($R216=BN$17,BO216,0)</f>
        <v>0</v>
      </c>
      <c r="BR216" s="145">
        <v>0</v>
      </c>
      <c r="BS216" s="148">
        <f>100*BR216/$AI216</f>
        <v>0</v>
      </c>
      <c r="BT216" s="145">
        <f>IF(BS216&gt;$AI$8,1,0)</f>
        <v>0</v>
      </c>
      <c r="BU216" s="148">
        <f>IF($R216=BR$17,BS216,0)</f>
        <v>0</v>
      </c>
      <c r="BV216" s="145">
        <v>0</v>
      </c>
      <c r="BW216" s="148">
        <f>100*BV216/$AI216</f>
        <v>0</v>
      </c>
      <c r="BX216" s="145">
        <f>IF(BW216&gt;$AI$8,1,0)</f>
        <v>0</v>
      </c>
      <c r="BY216" s="148">
        <f>IF($R216=BV$17,BW216,0)</f>
        <v>0</v>
      </c>
      <c r="BZ216" s="145">
        <v>0</v>
      </c>
      <c r="CA216" s="148">
        <f>100*BZ216/$AI216</f>
        <v>0</v>
      </c>
      <c r="CB216" s="145">
        <f>IF(CA216&gt;$AI$8,1,0)</f>
        <v>0</v>
      </c>
      <c r="CC216" s="148">
        <f>IF($R216=BZ$17,CA216,0)</f>
        <v>0</v>
      </c>
      <c r="CD216" s="145">
        <v>0</v>
      </c>
      <c r="CE216" s="148">
        <f>100*CD216/$AI216</f>
        <v>0</v>
      </c>
      <c r="CF216" s="145">
        <f>IF(CE216&gt;$AI$8,1,0)</f>
        <v>0</v>
      </c>
      <c r="CG216" s="148">
        <f>IF($R216=CD$17,CE216,0)</f>
        <v>0</v>
      </c>
      <c r="CH216" s="145">
        <v>0</v>
      </c>
      <c r="CI216" s="148">
        <f>100*CH216/$AI216</f>
        <v>0</v>
      </c>
      <c r="CJ216" s="145">
        <f>IF(CI216&gt;$AI$8,1,0)</f>
        <v>0</v>
      </c>
      <c r="CK216" s="148">
        <f>IF($R216=CH$17,CI216,0)</f>
        <v>0</v>
      </c>
      <c r="CL216" s="145">
        <v>661</v>
      </c>
      <c r="CM216" s="145">
        <v>0</v>
      </c>
      <c r="CN216" s="149"/>
    </row>
    <row r="217" ht="15.75" customHeight="1">
      <c r="A217" t="s" s="179">
        <v>2786</v>
      </c>
      <c r="B217" t="s" s="180">
        <v>58</v>
      </c>
      <c r="C217" t="s" s="180">
        <v>2787</v>
      </c>
      <c r="D217" t="s" s="181">
        <v>60</v>
      </c>
      <c r="E217" t="s" s="182">
        <v>60</v>
      </c>
      <c r="F217" t="s" s="130">
        <v>61</v>
      </c>
      <c r="G217" t="s" s="130">
        <v>1329</v>
      </c>
      <c r="H217" t="s" s="130">
        <v>2788</v>
      </c>
      <c r="I217" t="s" s="130">
        <v>49</v>
      </c>
      <c r="J217" t="s" s="130">
        <v>2585</v>
      </c>
      <c r="K217" t="s" s="183">
        <f>O217</f>
        <v>28</v>
      </c>
      <c r="L217" s="189">
        <f>P217</f>
        <v>50.5131343564636</v>
      </c>
      <c r="M217" t="s" s="130">
        <f>IF(O217="Lab","over","under")</f>
        <v>2429</v>
      </c>
      <c r="N217" s="173">
        <v>1</v>
      </c>
      <c r="O217" t="s" s="184">
        <v>28</v>
      </c>
      <c r="P217" s="131">
        <f>AQ217</f>
        <v>50.5131343564636</v>
      </c>
      <c r="Q217" s="173">
        <f>T217+U217+V217</f>
        <v>0</v>
      </c>
      <c r="R217" t="s" s="185">
        <v>32</v>
      </c>
      <c r="S217" s="131">
        <f>BI217</f>
        <v>29.8771302137275</v>
      </c>
      <c r="T217" s="169"/>
      <c r="U217" s="169"/>
      <c r="V217" s="169"/>
      <c r="W217" s="169"/>
      <c r="X217" t="s" s="130">
        <f>IF($A217=Y217,"ok","bad")</f>
        <v>2430</v>
      </c>
      <c r="Y217" t="s" s="130">
        <v>2786</v>
      </c>
      <c r="Z217" t="s" s="130">
        <v>2787</v>
      </c>
      <c r="AA217" t="s" s="186">
        <v>2365</v>
      </c>
      <c r="AB217" s="125">
        <f>100*AC217</f>
        <v>6.3200264</v>
      </c>
      <c r="AC217" s="191">
        <v>0.06320026400000001</v>
      </c>
      <c r="AD217" t="s" s="187">
        <v>27</v>
      </c>
      <c r="AE217" s="125">
        <v>5.6962621</v>
      </c>
      <c r="AF217" s="191">
        <v>0.056962621</v>
      </c>
      <c r="AG217" s="169"/>
      <c r="AH217" s="173">
        <v>72674</v>
      </c>
      <c r="AI217" s="173">
        <v>42484</v>
      </c>
      <c r="AJ217" s="173">
        <v>129</v>
      </c>
      <c r="AK217" s="173">
        <v>8767</v>
      </c>
      <c r="AL217" s="173">
        <v>2420</v>
      </c>
      <c r="AM217" s="175">
        <f>100*AL217/$AI217</f>
        <v>5.69626212221071</v>
      </c>
      <c r="AN217" s="173">
        <f>IF(AM217&gt;$AI$8,1,0)</f>
        <v>0</v>
      </c>
      <c r="AO217" s="175">
        <f>IF($R217=AL$17,AM217,0)</f>
        <v>0</v>
      </c>
      <c r="AP217" s="173">
        <v>21460</v>
      </c>
      <c r="AQ217" s="175">
        <f>100*AP217/$AI217</f>
        <v>50.5131343564636</v>
      </c>
      <c r="AR217" s="173">
        <f>IF(AQ217&gt;$AI$8,1,0)</f>
        <v>1</v>
      </c>
      <c r="AS217" s="175">
        <f>IF($R217=AP$17,AQ217,0)</f>
        <v>0</v>
      </c>
      <c r="AT217" s="173">
        <v>1714</v>
      </c>
      <c r="AU217" s="175">
        <f>100*AT217/$AI217</f>
        <v>4.03446003201205</v>
      </c>
      <c r="AV217" s="173">
        <f>IF(AU217&gt;$AI$8,1,0)</f>
        <v>0</v>
      </c>
      <c r="AW217" s="175">
        <f>IF($R217=AT$17,AU217,0)</f>
        <v>0</v>
      </c>
      <c r="AX217" s="173">
        <v>2685</v>
      </c>
      <c r="AY217" s="175">
        <f>100*AX217/$AI217</f>
        <v>6.32002636286602</v>
      </c>
      <c r="AZ217" s="173">
        <f>IF(AY217&gt;$AI$8,1,0)</f>
        <v>0</v>
      </c>
      <c r="BA217" s="175">
        <f>IF($R217=AX$17,AY217,0)</f>
        <v>0</v>
      </c>
      <c r="BB217" s="173">
        <v>0</v>
      </c>
      <c r="BC217" s="175">
        <f>100*BB217/$AI217</f>
        <v>0</v>
      </c>
      <c r="BD217" s="173">
        <f>IF(BC217&gt;$AI$8,1,0)</f>
        <v>0</v>
      </c>
      <c r="BE217" s="175">
        <f>IF($R217=BB$17,BC217,0)</f>
        <v>0</v>
      </c>
      <c r="BF217" s="173">
        <v>12693</v>
      </c>
      <c r="BG217" s="175">
        <f>100*BF217/$AI217</f>
        <v>29.8771302137275</v>
      </c>
      <c r="BH217" s="173">
        <f>IF(BG217&gt;$AI$8,1,0)</f>
        <v>0</v>
      </c>
      <c r="BI217" s="175">
        <f>IF($R217=BF$17,BG217,0)</f>
        <v>29.8771302137275</v>
      </c>
      <c r="BJ217" s="173">
        <v>0</v>
      </c>
      <c r="BK217" s="175">
        <f>100*BJ217/$AI217</f>
        <v>0</v>
      </c>
      <c r="BL217" s="173">
        <f>IF(BK217&gt;$AI$8,1,0)</f>
        <v>0</v>
      </c>
      <c r="BM217" s="175">
        <f>IF($R217=BJ$17,BK217,0)</f>
        <v>0</v>
      </c>
      <c r="BN217" s="173">
        <v>0</v>
      </c>
      <c r="BO217" s="175">
        <f>100*BN217/$AI217</f>
        <v>0</v>
      </c>
      <c r="BP217" s="173">
        <f>IF(BO217&gt;$AI$8,1,0)</f>
        <v>0</v>
      </c>
      <c r="BQ217" s="175">
        <f>IF($R217=BN$17,BO217,0)</f>
        <v>0</v>
      </c>
      <c r="BR217" s="173">
        <v>0</v>
      </c>
      <c r="BS217" s="175">
        <f>100*BR217/$AI217</f>
        <v>0</v>
      </c>
      <c r="BT217" s="173">
        <f>IF(BS217&gt;$AI$8,1,0)</f>
        <v>0</v>
      </c>
      <c r="BU217" s="175">
        <f>IF($R217=BR$17,BS217,0)</f>
        <v>0</v>
      </c>
      <c r="BV217" s="173">
        <v>0</v>
      </c>
      <c r="BW217" s="175">
        <f>100*BV217/$AI217</f>
        <v>0</v>
      </c>
      <c r="BX217" s="173">
        <f>IF(BW217&gt;$AI$8,1,0)</f>
        <v>0</v>
      </c>
      <c r="BY217" s="175">
        <f>IF($R217=BV$17,BW217,0)</f>
        <v>0</v>
      </c>
      <c r="BZ217" s="173">
        <v>0</v>
      </c>
      <c r="CA217" s="175">
        <f>100*BZ217/$AI217</f>
        <v>0</v>
      </c>
      <c r="CB217" s="173">
        <f>IF(CA217&gt;$AI$8,1,0)</f>
        <v>0</v>
      </c>
      <c r="CC217" s="175">
        <f>IF($R217=BZ$17,CA217,0)</f>
        <v>0</v>
      </c>
      <c r="CD217" s="173">
        <v>0</v>
      </c>
      <c r="CE217" s="175">
        <f>100*CD217/$AI217</f>
        <v>0</v>
      </c>
      <c r="CF217" s="173">
        <f>IF(CE217&gt;$AI$8,1,0)</f>
        <v>0</v>
      </c>
      <c r="CG217" s="175">
        <f>IF($R217=CD$17,CE217,0)</f>
        <v>0</v>
      </c>
      <c r="CH217" s="173">
        <v>0</v>
      </c>
      <c r="CI217" s="175">
        <f>100*CH217/$AI217</f>
        <v>0</v>
      </c>
      <c r="CJ217" s="173">
        <f>IF(CI217&gt;$AI$8,1,0)</f>
        <v>0</v>
      </c>
      <c r="CK217" s="175">
        <f>IF($R217=CH$17,CI217,0)</f>
        <v>0</v>
      </c>
      <c r="CL217" s="173">
        <v>913</v>
      </c>
      <c r="CM217" s="173">
        <v>0</v>
      </c>
      <c r="CN217" s="176"/>
    </row>
    <row r="218" ht="15.75" customHeight="1">
      <c r="A218" t="s" s="179">
        <v>2658</v>
      </c>
      <c r="B218" t="s" s="180">
        <v>90</v>
      </c>
      <c r="C218" t="s" s="180">
        <v>2236</v>
      </c>
      <c r="D218" t="s" s="181">
        <v>93</v>
      </c>
      <c r="E218" t="s" s="188">
        <v>79</v>
      </c>
      <c r="F218" t="s" s="146">
        <v>46</v>
      </c>
      <c r="G218" t="s" s="146">
        <v>2659</v>
      </c>
      <c r="H218" t="s" s="146">
        <v>2660</v>
      </c>
      <c r="I218" t="s" s="146">
        <v>64</v>
      </c>
      <c r="J218" t="s" s="146">
        <v>50</v>
      </c>
      <c r="K218" t="s" s="183">
        <f>O218</f>
        <v>28</v>
      </c>
      <c r="L218" s="189">
        <f>P218</f>
        <v>50.4638009049774</v>
      </c>
      <c r="M218" t="s" s="146">
        <f>IF(O218="Lab","over","under")</f>
        <v>2429</v>
      </c>
      <c r="N218" s="145">
        <v>1</v>
      </c>
      <c r="O218" t="s" s="184">
        <v>28</v>
      </c>
      <c r="P218" s="147">
        <f>AQ218</f>
        <v>50.4638009049774</v>
      </c>
      <c r="Q218" s="145">
        <f>T218+U218+V218</f>
        <v>0</v>
      </c>
      <c r="R218" t="s" s="185">
        <v>27</v>
      </c>
      <c r="S218" s="147">
        <f>AO218</f>
        <v>19.6380090497738</v>
      </c>
      <c r="T218" s="138"/>
      <c r="U218" s="138"/>
      <c r="V218" s="138"/>
      <c r="W218" s="138"/>
      <c r="X218" t="s" s="146">
        <f>IF($A218=Y218,"ok","bad")</f>
        <v>2430</v>
      </c>
      <c r="Y218" t="s" s="146">
        <v>2658</v>
      </c>
      <c r="Z218" t="s" s="146">
        <v>2236</v>
      </c>
      <c r="AA218" t="s" s="186">
        <v>2365</v>
      </c>
      <c r="AB218" s="141">
        <f>100*AC218</f>
        <v>17.8936652</v>
      </c>
      <c r="AC218" s="190">
        <v>0.178936652</v>
      </c>
      <c r="AD218" t="s" s="187">
        <v>31</v>
      </c>
      <c r="AE218" s="141">
        <v>7.3823529</v>
      </c>
      <c r="AF218" s="190">
        <v>0.073823529</v>
      </c>
      <c r="AG218" s="138"/>
      <c r="AH218" s="145">
        <v>74081</v>
      </c>
      <c r="AI218" s="145">
        <v>44200</v>
      </c>
      <c r="AJ218" s="145">
        <v>224</v>
      </c>
      <c r="AK218" s="145">
        <v>13625</v>
      </c>
      <c r="AL218" s="145">
        <v>8680</v>
      </c>
      <c r="AM218" s="148">
        <f>100*AL218/$AI218</f>
        <v>19.6380090497738</v>
      </c>
      <c r="AN218" s="145">
        <f>IF(AM218&gt;$AI$8,1,0)</f>
        <v>0</v>
      </c>
      <c r="AO218" s="148">
        <f>IF($R218=AL$17,AM218,0)</f>
        <v>19.6380090497738</v>
      </c>
      <c r="AP218" s="145">
        <v>22305</v>
      </c>
      <c r="AQ218" s="148">
        <f>100*AP218/$AI218</f>
        <v>50.4638009049774</v>
      </c>
      <c r="AR218" s="145">
        <f>IF(AQ218&gt;$AI$8,1,0)</f>
        <v>1</v>
      </c>
      <c r="AS218" s="148">
        <f>IF($R218=AP$17,AQ218,0)</f>
        <v>0</v>
      </c>
      <c r="AT218" s="145">
        <v>2043</v>
      </c>
      <c r="AU218" s="148">
        <f>100*AT218/$AI218</f>
        <v>4.62217194570136</v>
      </c>
      <c r="AV218" s="145">
        <f>IF(AU218&gt;$AI$8,1,0)</f>
        <v>0</v>
      </c>
      <c r="AW218" s="148">
        <f>IF($R218=AT$17,AU218,0)</f>
        <v>0</v>
      </c>
      <c r="AX218" s="145">
        <v>7909</v>
      </c>
      <c r="AY218" s="148">
        <f>100*AX218/$AI218</f>
        <v>17.893665158371</v>
      </c>
      <c r="AZ218" s="145">
        <f>IF(AY218&gt;$AI$8,1,0)</f>
        <v>0</v>
      </c>
      <c r="BA218" s="148">
        <f>IF($R218=AX$17,AY218,0)</f>
        <v>0</v>
      </c>
      <c r="BB218" s="145">
        <v>3263</v>
      </c>
      <c r="BC218" s="148">
        <f>100*BB218/$AI218</f>
        <v>7.38235294117647</v>
      </c>
      <c r="BD218" s="145">
        <f>IF(BC218&gt;$AI$8,1,0)</f>
        <v>0</v>
      </c>
      <c r="BE218" s="148">
        <f>IF($R218=BB$17,BC218,0)</f>
        <v>0</v>
      </c>
      <c r="BF218" s="145">
        <v>0</v>
      </c>
      <c r="BG218" s="148">
        <f>100*BF218/$AI218</f>
        <v>0</v>
      </c>
      <c r="BH218" s="145">
        <f>IF(BG218&gt;$AI$8,1,0)</f>
        <v>0</v>
      </c>
      <c r="BI218" s="148">
        <f>IF($R218=BF$17,BG218,0)</f>
        <v>0</v>
      </c>
      <c r="BJ218" s="145">
        <v>0</v>
      </c>
      <c r="BK218" s="148">
        <f>100*BJ218/$AI218</f>
        <v>0</v>
      </c>
      <c r="BL218" s="145">
        <f>IF(BK218&gt;$AI$8,1,0)</f>
        <v>0</v>
      </c>
      <c r="BM218" s="148">
        <f>IF($R218=BJ$17,BK218,0)</f>
        <v>0</v>
      </c>
      <c r="BN218" s="145">
        <v>0</v>
      </c>
      <c r="BO218" s="148">
        <f>100*BN218/$AI218</f>
        <v>0</v>
      </c>
      <c r="BP218" s="145">
        <f>IF(BO218&gt;$AI$8,1,0)</f>
        <v>0</v>
      </c>
      <c r="BQ218" s="148">
        <f>IF($R218=BN$17,BO218,0)</f>
        <v>0</v>
      </c>
      <c r="BR218" s="145">
        <v>0</v>
      </c>
      <c r="BS218" s="148">
        <f>100*BR218/$AI218</f>
        <v>0</v>
      </c>
      <c r="BT218" s="145">
        <f>IF(BS218&gt;$AI$8,1,0)</f>
        <v>0</v>
      </c>
      <c r="BU218" s="148">
        <f>IF($R218=BR$17,BS218,0)</f>
        <v>0</v>
      </c>
      <c r="BV218" s="145">
        <v>0</v>
      </c>
      <c r="BW218" s="148">
        <f>100*BV218/$AI218</f>
        <v>0</v>
      </c>
      <c r="BX218" s="145">
        <f>IF(BW218&gt;$AI$8,1,0)</f>
        <v>0</v>
      </c>
      <c r="BY218" s="148">
        <f>IF($R218=BV$17,BW218,0)</f>
        <v>0</v>
      </c>
      <c r="BZ218" s="145">
        <v>0</v>
      </c>
      <c r="CA218" s="148">
        <f>100*BZ218/$AI218</f>
        <v>0</v>
      </c>
      <c r="CB218" s="145">
        <f>IF(CA218&gt;$AI$8,1,0)</f>
        <v>0</v>
      </c>
      <c r="CC218" s="148">
        <f>IF($R218=BZ$17,CA218,0)</f>
        <v>0</v>
      </c>
      <c r="CD218" s="145">
        <v>0</v>
      </c>
      <c r="CE218" s="148">
        <f>100*CD218/$AI218</f>
        <v>0</v>
      </c>
      <c r="CF218" s="145">
        <f>IF(CE218&gt;$AI$8,1,0)</f>
        <v>0</v>
      </c>
      <c r="CG218" s="148">
        <f>IF($R218=CD$17,CE218,0)</f>
        <v>0</v>
      </c>
      <c r="CH218" s="145">
        <v>0</v>
      </c>
      <c r="CI218" s="148">
        <f>100*CH218/$AI218</f>
        <v>0</v>
      </c>
      <c r="CJ218" s="145">
        <f>IF(CI218&gt;$AI$8,1,0)</f>
        <v>0</v>
      </c>
      <c r="CK218" s="148">
        <f>IF($R218=CH$17,CI218,0)</f>
        <v>0</v>
      </c>
      <c r="CL218" s="145">
        <v>1085</v>
      </c>
      <c r="CM218" s="145">
        <v>0</v>
      </c>
      <c r="CN218" s="149"/>
    </row>
    <row r="219" ht="15.75" customHeight="1">
      <c r="A219" t="s" s="179">
        <v>2821</v>
      </c>
      <c r="B219" t="s" s="180">
        <v>166</v>
      </c>
      <c r="C219" t="s" s="180">
        <v>2822</v>
      </c>
      <c r="D219" t="s" s="181">
        <v>169</v>
      </c>
      <c r="E219" t="s" s="182">
        <v>79</v>
      </c>
      <c r="F219" t="s" s="130">
        <v>46</v>
      </c>
      <c r="G219" t="s" s="130">
        <v>588</v>
      </c>
      <c r="H219" t="s" s="130">
        <v>171</v>
      </c>
      <c r="I219" t="s" s="130">
        <v>49</v>
      </c>
      <c r="J219" t="s" s="130">
        <v>50</v>
      </c>
      <c r="K219" t="s" s="183">
        <f>O219</f>
        <v>28</v>
      </c>
      <c r="L219" s="189">
        <f>P219</f>
        <v>50.4418062557597</v>
      </c>
      <c r="M219" t="s" s="130">
        <f>IF(O219="Lab","over","under")</f>
        <v>2429</v>
      </c>
      <c r="N219" s="173">
        <v>1</v>
      </c>
      <c r="O219" t="s" s="184">
        <v>28</v>
      </c>
      <c r="P219" s="131">
        <f>AQ219</f>
        <v>50.4418062557597</v>
      </c>
      <c r="Q219" s="173">
        <f>T219+U219+V219</f>
        <v>0</v>
      </c>
      <c r="R219" t="s" s="185">
        <v>2365</v>
      </c>
      <c r="S219" s="131">
        <f>BA219</f>
        <v>29.2703420610397</v>
      </c>
      <c r="T219" s="169"/>
      <c r="U219" s="169"/>
      <c r="V219" s="169"/>
      <c r="W219" s="169"/>
      <c r="X219" t="s" s="130">
        <f>IF($A219=Y219,"ok","bad")</f>
        <v>2430</v>
      </c>
      <c r="Y219" t="s" s="130">
        <v>2821</v>
      </c>
      <c r="Z219" t="s" s="130">
        <v>2822</v>
      </c>
      <c r="AA219" t="s" s="186">
        <v>27</v>
      </c>
      <c r="AB219" s="125">
        <f>100*AC219</f>
        <v>8.3563723</v>
      </c>
      <c r="AC219" s="191">
        <v>0.08356372300000001</v>
      </c>
      <c r="AD219" t="s" s="187">
        <v>31</v>
      </c>
      <c r="AE219" s="125">
        <v>4.8923944</v>
      </c>
      <c r="AF219" s="191">
        <v>0.048923944</v>
      </c>
      <c r="AG219" s="169"/>
      <c r="AH219" s="173">
        <v>78274</v>
      </c>
      <c r="AI219" s="173">
        <v>36894</v>
      </c>
      <c r="AJ219" s="173">
        <v>114</v>
      </c>
      <c r="AK219" s="173">
        <v>7811</v>
      </c>
      <c r="AL219" s="173">
        <v>3083</v>
      </c>
      <c r="AM219" s="175">
        <f>100*AL219/$AI219</f>
        <v>8.35637230986068</v>
      </c>
      <c r="AN219" s="173">
        <f>IF(AM219&gt;$AI$8,1,0)</f>
        <v>0</v>
      </c>
      <c r="AO219" s="175">
        <f>IF($R219=AL$17,AM219,0)</f>
        <v>0</v>
      </c>
      <c r="AP219" s="173">
        <v>18610</v>
      </c>
      <c r="AQ219" s="175">
        <f>100*AP219/$AI219</f>
        <v>50.4418062557597</v>
      </c>
      <c r="AR219" s="173">
        <f>IF(AQ219&gt;$AI$8,1,0)</f>
        <v>1</v>
      </c>
      <c r="AS219" s="175">
        <f>IF($R219=AP$17,AQ219,0)</f>
        <v>0</v>
      </c>
      <c r="AT219" s="173">
        <v>1336</v>
      </c>
      <c r="AU219" s="175">
        <f>100*AT219/$AI219</f>
        <v>3.62118501653385</v>
      </c>
      <c r="AV219" s="173">
        <f>IF(AU219&gt;$AI$8,1,0)</f>
        <v>0</v>
      </c>
      <c r="AW219" s="175">
        <f>IF($R219=AT$17,AU219,0)</f>
        <v>0</v>
      </c>
      <c r="AX219" s="173">
        <v>10799</v>
      </c>
      <c r="AY219" s="175">
        <f>100*AX219/$AI219</f>
        <v>29.2703420610397</v>
      </c>
      <c r="AZ219" s="173">
        <f>IF(AY219&gt;$AI$8,1,0)</f>
        <v>0</v>
      </c>
      <c r="BA219" s="175">
        <f>IF($R219=AX$17,AY219,0)</f>
        <v>29.2703420610397</v>
      </c>
      <c r="BB219" s="173">
        <v>1805</v>
      </c>
      <c r="BC219" s="175">
        <f>100*BB219/$AI219</f>
        <v>4.89239442727815</v>
      </c>
      <c r="BD219" s="173">
        <f>IF(BC219&gt;$AI$8,1,0)</f>
        <v>0</v>
      </c>
      <c r="BE219" s="175">
        <f>IF($R219=BB$17,BC219,0)</f>
        <v>0</v>
      </c>
      <c r="BF219" s="173">
        <v>0</v>
      </c>
      <c r="BG219" s="175">
        <f>100*BF219/$AI219</f>
        <v>0</v>
      </c>
      <c r="BH219" s="173">
        <f>IF(BG219&gt;$AI$8,1,0)</f>
        <v>0</v>
      </c>
      <c r="BI219" s="175">
        <f>IF($R219=BF$17,BG219,0)</f>
        <v>0</v>
      </c>
      <c r="BJ219" s="173">
        <v>0</v>
      </c>
      <c r="BK219" s="175">
        <f>100*BJ219/$AI219</f>
        <v>0</v>
      </c>
      <c r="BL219" s="173">
        <f>IF(BK219&gt;$AI$8,1,0)</f>
        <v>0</v>
      </c>
      <c r="BM219" s="175">
        <f>IF($R219=BJ$17,BK219,0)</f>
        <v>0</v>
      </c>
      <c r="BN219" s="173">
        <v>0</v>
      </c>
      <c r="BO219" s="175">
        <f>100*BN219/$AI219</f>
        <v>0</v>
      </c>
      <c r="BP219" s="173">
        <f>IF(BO219&gt;$AI$8,1,0)</f>
        <v>0</v>
      </c>
      <c r="BQ219" s="175">
        <f>IF($R219=BN$17,BO219,0)</f>
        <v>0</v>
      </c>
      <c r="BR219" s="173">
        <v>0</v>
      </c>
      <c r="BS219" s="175">
        <f>100*BR219/$AI219</f>
        <v>0</v>
      </c>
      <c r="BT219" s="173">
        <f>IF(BS219&gt;$AI$8,1,0)</f>
        <v>0</v>
      </c>
      <c r="BU219" s="175">
        <f>IF($R219=BR$17,BS219,0)</f>
        <v>0</v>
      </c>
      <c r="BV219" s="173">
        <v>0</v>
      </c>
      <c r="BW219" s="175">
        <f>100*BV219/$AI219</f>
        <v>0</v>
      </c>
      <c r="BX219" s="173">
        <f>IF(BW219&gt;$AI$8,1,0)</f>
        <v>0</v>
      </c>
      <c r="BY219" s="175">
        <f>IF($R219=BV$17,BW219,0)</f>
        <v>0</v>
      </c>
      <c r="BZ219" s="173">
        <v>0</v>
      </c>
      <c r="CA219" s="175">
        <f>100*BZ219/$AI219</f>
        <v>0</v>
      </c>
      <c r="CB219" s="173">
        <f>IF(CA219&gt;$AI$8,1,0)</f>
        <v>0</v>
      </c>
      <c r="CC219" s="175">
        <f>IF($R219=BZ$17,CA219,0)</f>
        <v>0</v>
      </c>
      <c r="CD219" s="173">
        <v>0</v>
      </c>
      <c r="CE219" s="175">
        <f>100*CD219/$AI219</f>
        <v>0</v>
      </c>
      <c r="CF219" s="173">
        <f>IF(CE219&gt;$AI$8,1,0)</f>
        <v>0</v>
      </c>
      <c r="CG219" s="175">
        <f>IF($R219=CD$17,CE219,0)</f>
        <v>0</v>
      </c>
      <c r="CH219" s="173">
        <v>0</v>
      </c>
      <c r="CI219" s="175">
        <f>100*CH219/$AI219</f>
        <v>0</v>
      </c>
      <c r="CJ219" s="173">
        <f>IF(CI219&gt;$AI$8,1,0)</f>
        <v>0</v>
      </c>
      <c r="CK219" s="175">
        <f>IF($R219=CH$17,CI219,0)</f>
        <v>0</v>
      </c>
      <c r="CL219" s="173">
        <v>501</v>
      </c>
      <c r="CM219" s="173">
        <v>0</v>
      </c>
      <c r="CN219" s="176"/>
    </row>
    <row r="220" ht="19.95" customHeight="1">
      <c r="A220" t="s" s="179">
        <v>2820</v>
      </c>
      <c r="B220" t="s" s="180">
        <v>84</v>
      </c>
      <c r="C220" t="s" s="180">
        <v>2291</v>
      </c>
      <c r="D220" t="s" s="181">
        <v>86</v>
      </c>
      <c r="E220" t="s" s="188">
        <v>79</v>
      </c>
      <c r="F220" t="s" s="146">
        <v>80</v>
      </c>
      <c r="G220" t="s" s="146">
        <v>2292</v>
      </c>
      <c r="H220" t="s" s="146">
        <v>2293</v>
      </c>
      <c r="I220" t="s" s="146">
        <v>49</v>
      </c>
      <c r="J220" t="s" s="146">
        <v>50</v>
      </c>
      <c r="K220" t="s" s="183">
        <f>O220</f>
        <v>28</v>
      </c>
      <c r="L220" s="189">
        <f>P220</f>
        <v>50.326523276017</v>
      </c>
      <c r="M220" t="s" s="146">
        <f>IF(O220="Lab","over","under")</f>
        <v>2429</v>
      </c>
      <c r="N220" s="145">
        <v>1</v>
      </c>
      <c r="O220" t="s" s="184">
        <v>28</v>
      </c>
      <c r="P220" s="147">
        <f>AQ220</f>
        <v>50.326523276017</v>
      </c>
      <c r="Q220" s="145">
        <f>T220+U220+V220</f>
        <v>0</v>
      </c>
      <c r="R220" t="s" s="185">
        <v>2365</v>
      </c>
      <c r="S220" s="147">
        <f>BA220</f>
        <v>22.8027080462525</v>
      </c>
      <c r="T220" s="138"/>
      <c r="U220" s="138"/>
      <c r="V220" s="138"/>
      <c r="W220" s="138"/>
      <c r="X220" t="s" s="146">
        <f>IF($A220=Y220,"ok","bad")</f>
        <v>2430</v>
      </c>
      <c r="Y220" t="s" s="146">
        <v>2820</v>
      </c>
      <c r="Z220" t="s" s="146">
        <v>2291</v>
      </c>
      <c r="AA220" t="s" s="186">
        <v>27</v>
      </c>
      <c r="AB220" s="141">
        <f>100*AC220</f>
        <v>16.9372716</v>
      </c>
      <c r="AC220" s="190">
        <v>0.169372716</v>
      </c>
      <c r="AD220" t="s" s="187">
        <v>31</v>
      </c>
      <c r="AE220" s="141">
        <v>4.9218142</v>
      </c>
      <c r="AF220" s="190">
        <v>0.049218142</v>
      </c>
      <c r="AG220" s="138"/>
      <c r="AH220" s="145">
        <v>77473</v>
      </c>
      <c r="AI220" s="145">
        <v>33382</v>
      </c>
      <c r="AJ220" s="145">
        <v>129</v>
      </c>
      <c r="AK220" s="145">
        <v>9188</v>
      </c>
      <c r="AL220" s="145">
        <v>5654</v>
      </c>
      <c r="AM220" s="148">
        <f>100*AL220/$AI220</f>
        <v>16.9372715834881</v>
      </c>
      <c r="AN220" s="145">
        <f>IF(AM220&gt;$AI$8,1,0)</f>
        <v>0</v>
      </c>
      <c r="AO220" s="148">
        <f>IF($R220=AL$17,AM220,0)</f>
        <v>0</v>
      </c>
      <c r="AP220" s="145">
        <v>16800</v>
      </c>
      <c r="AQ220" s="148">
        <f>100*AP220/$AI220</f>
        <v>50.326523276017</v>
      </c>
      <c r="AR220" s="145">
        <f>IF(AQ220&gt;$AI$8,1,0)</f>
        <v>1</v>
      </c>
      <c r="AS220" s="148">
        <f>IF($R220=AP$17,AQ220,0)</f>
        <v>0</v>
      </c>
      <c r="AT220" s="145">
        <v>758</v>
      </c>
      <c r="AU220" s="148">
        <f>100*AT220/$AI220</f>
        <v>2.27068480019172</v>
      </c>
      <c r="AV220" s="145">
        <f>IF(AU220&gt;$AI$8,1,0)</f>
        <v>0</v>
      </c>
      <c r="AW220" s="148">
        <f>IF($R220=AT$17,AU220,0)</f>
        <v>0</v>
      </c>
      <c r="AX220" s="145">
        <v>7612</v>
      </c>
      <c r="AY220" s="148">
        <f>100*AX220/$AI220</f>
        <v>22.8027080462525</v>
      </c>
      <c r="AZ220" s="145">
        <f>IF(AY220&gt;$AI$8,1,0)</f>
        <v>0</v>
      </c>
      <c r="BA220" s="148">
        <f>IF($R220=AX$17,AY220,0)</f>
        <v>22.8027080462525</v>
      </c>
      <c r="BB220" s="145">
        <v>1643</v>
      </c>
      <c r="BC220" s="148">
        <f>100*BB220/$AI220</f>
        <v>4.92181415133904</v>
      </c>
      <c r="BD220" s="145">
        <f>IF(BC220&gt;$AI$8,1,0)</f>
        <v>0</v>
      </c>
      <c r="BE220" s="148">
        <f>IF($R220=BB$17,BC220,0)</f>
        <v>0</v>
      </c>
      <c r="BF220" s="145">
        <v>0</v>
      </c>
      <c r="BG220" s="148">
        <f>100*BF220/$AI220</f>
        <v>0</v>
      </c>
      <c r="BH220" s="145">
        <f>IF(BG220&gt;$AI$8,1,0)</f>
        <v>0</v>
      </c>
      <c r="BI220" s="148">
        <f>IF($R220=BF$17,BG220,0)</f>
        <v>0</v>
      </c>
      <c r="BJ220" s="145">
        <v>0</v>
      </c>
      <c r="BK220" s="148">
        <f>100*BJ220/$AI220</f>
        <v>0</v>
      </c>
      <c r="BL220" s="145">
        <f>IF(BK220&gt;$AI$8,1,0)</f>
        <v>0</v>
      </c>
      <c r="BM220" s="148">
        <f>IF($R220=BJ$17,BK220,0)</f>
        <v>0</v>
      </c>
      <c r="BN220" s="145">
        <v>0</v>
      </c>
      <c r="BO220" s="148">
        <f>100*BN220/$AI220</f>
        <v>0</v>
      </c>
      <c r="BP220" s="145">
        <f>IF(BO220&gt;$AI$8,1,0)</f>
        <v>0</v>
      </c>
      <c r="BQ220" s="148">
        <f>IF($R220=BN$17,BO220,0)</f>
        <v>0</v>
      </c>
      <c r="BR220" s="145">
        <v>0</v>
      </c>
      <c r="BS220" s="148">
        <f>100*BR220/$AI220</f>
        <v>0</v>
      </c>
      <c r="BT220" s="145">
        <f>IF(BS220&gt;$AI$8,1,0)</f>
        <v>0</v>
      </c>
      <c r="BU220" s="148">
        <f>IF($R220=BR$17,BS220,0)</f>
        <v>0</v>
      </c>
      <c r="BV220" s="145">
        <v>0</v>
      </c>
      <c r="BW220" s="148">
        <f>100*BV220/$AI220</f>
        <v>0</v>
      </c>
      <c r="BX220" s="145">
        <f>IF(BW220&gt;$AI$8,1,0)</f>
        <v>0</v>
      </c>
      <c r="BY220" s="148">
        <f>IF($R220=BV$17,BW220,0)</f>
        <v>0</v>
      </c>
      <c r="BZ220" s="145">
        <v>0</v>
      </c>
      <c r="CA220" s="148">
        <f>100*BZ220/$AI220</f>
        <v>0</v>
      </c>
      <c r="CB220" s="145">
        <f>IF(CA220&gt;$AI$8,1,0)</f>
        <v>0</v>
      </c>
      <c r="CC220" s="148">
        <f>IF($R220=BZ$17,CA220,0)</f>
        <v>0</v>
      </c>
      <c r="CD220" s="145">
        <v>0</v>
      </c>
      <c r="CE220" s="148">
        <f>100*CD220/$AI220</f>
        <v>0</v>
      </c>
      <c r="CF220" s="145">
        <f>IF(CE220&gt;$AI$8,1,0)</f>
        <v>0</v>
      </c>
      <c r="CG220" s="148">
        <f>IF($R220=CD$17,CE220,0)</f>
        <v>0</v>
      </c>
      <c r="CH220" s="145">
        <v>0</v>
      </c>
      <c r="CI220" s="148">
        <f>100*CH220/$AI220</f>
        <v>0</v>
      </c>
      <c r="CJ220" s="145">
        <f>IF(CI220&gt;$AI$8,1,0)</f>
        <v>0</v>
      </c>
      <c r="CK220" s="148">
        <f>IF($R220=CH$17,CI220,0)</f>
        <v>0</v>
      </c>
      <c r="CL220" s="145">
        <v>0</v>
      </c>
      <c r="CM220" s="145">
        <v>0</v>
      </c>
      <c r="CN220" s="149"/>
    </row>
    <row r="221" ht="15.75" customHeight="1">
      <c r="A221" t="s" s="179">
        <v>2441</v>
      </c>
      <c r="B221" t="s" s="180">
        <v>256</v>
      </c>
      <c r="C221" t="s" s="180">
        <v>2442</v>
      </c>
      <c r="D221" t="s" s="181">
        <v>259</v>
      </c>
      <c r="E221" t="s" s="182">
        <v>79</v>
      </c>
      <c r="F221" t="s" s="130">
        <v>80</v>
      </c>
      <c r="G221" t="s" s="130">
        <v>1171</v>
      </c>
      <c r="H221" t="s" s="130">
        <v>1502</v>
      </c>
      <c r="I221" t="s" s="130">
        <v>64</v>
      </c>
      <c r="J221" t="s" s="130">
        <v>50</v>
      </c>
      <c r="K221" t="s" s="183">
        <f>O221</f>
        <v>28</v>
      </c>
      <c r="L221" s="189">
        <f>P221</f>
        <v>50.2704815188103</v>
      </c>
      <c r="M221" t="s" s="130">
        <f>IF(O221="Lab","over","under")</f>
        <v>2429</v>
      </c>
      <c r="N221" s="173">
        <v>1</v>
      </c>
      <c r="O221" t="s" s="184">
        <v>28</v>
      </c>
      <c r="P221" s="131">
        <f>AQ221</f>
        <v>50.2704815188103</v>
      </c>
      <c r="Q221" s="173">
        <f>T221+U221+V221</f>
        <v>0</v>
      </c>
      <c r="R221" t="s" s="185">
        <v>27</v>
      </c>
      <c r="S221" s="131">
        <f>AO221</f>
        <v>13.7359359894687</v>
      </c>
      <c r="T221" s="169"/>
      <c r="U221" s="169"/>
      <c r="V221" s="169"/>
      <c r="W221" s="169"/>
      <c r="X221" t="s" s="130">
        <f>IF($A221=Y221,"ok","bad")</f>
        <v>2430</v>
      </c>
      <c r="Y221" t="s" s="192">
        <v>2441</v>
      </c>
      <c r="Z221" t="s" s="192">
        <v>2442</v>
      </c>
      <c r="AA221" t="s" s="186">
        <v>29</v>
      </c>
      <c r="AB221" s="125">
        <f>100*AC221</f>
        <v>12.2097209</v>
      </c>
      <c r="AC221" s="193">
        <v>0.122097209</v>
      </c>
      <c r="AD221" t="s" s="187">
        <v>2365</v>
      </c>
      <c r="AE221" s="194">
        <v>12.2035502</v>
      </c>
      <c r="AF221" s="193">
        <v>0.122035502</v>
      </c>
      <c r="AG221" s="169"/>
      <c r="AH221" s="173">
        <v>74768</v>
      </c>
      <c r="AI221" s="173">
        <v>48617</v>
      </c>
      <c r="AJ221" s="173">
        <v>197</v>
      </c>
      <c r="AK221" s="173">
        <v>17762</v>
      </c>
      <c r="AL221" s="173">
        <v>6678</v>
      </c>
      <c r="AM221" s="175">
        <f>100*AL221/$AI221</f>
        <v>13.7359359894687</v>
      </c>
      <c r="AN221" s="173">
        <f>IF(AM221&gt;$AI$8,1,0)</f>
        <v>0</v>
      </c>
      <c r="AO221" s="175">
        <f>IF($R221=AL$17,AM221,0)</f>
        <v>13.7359359894687</v>
      </c>
      <c r="AP221" s="173">
        <v>24440</v>
      </c>
      <c r="AQ221" s="175">
        <f>100*AP221/$AI221</f>
        <v>50.2704815188103</v>
      </c>
      <c r="AR221" s="173">
        <f>IF(AQ221&gt;$AI$8,1,0)</f>
        <v>1</v>
      </c>
      <c r="AS221" s="175">
        <f>IF($R221=AP$17,AQ221,0)</f>
        <v>0</v>
      </c>
      <c r="AT221" s="173">
        <v>5936</v>
      </c>
      <c r="AU221" s="175">
        <f>100*AT221/$AI221</f>
        <v>12.2097208795277</v>
      </c>
      <c r="AV221" s="173">
        <f>IF(AU221&gt;$AI$8,1,0)</f>
        <v>0</v>
      </c>
      <c r="AW221" s="175">
        <f>IF($R221=AT$17,AU221,0)</f>
        <v>0</v>
      </c>
      <c r="AX221" s="173">
        <v>5933</v>
      </c>
      <c r="AY221" s="175">
        <f>100*AX221/$AI221</f>
        <v>12.2035501984902</v>
      </c>
      <c r="AZ221" s="173">
        <f>IF(AY221&gt;$AI$8,1,0)</f>
        <v>0</v>
      </c>
      <c r="BA221" s="175">
        <f>IF($R221=AX$17,AY221,0)</f>
        <v>0</v>
      </c>
      <c r="BB221" s="173">
        <v>5035</v>
      </c>
      <c r="BC221" s="175">
        <f>100*BB221/$AI221</f>
        <v>10.3564596745994</v>
      </c>
      <c r="BD221" s="173">
        <f>IF(BC221&gt;$AI$8,1,0)</f>
        <v>0</v>
      </c>
      <c r="BE221" s="175">
        <f>IF($R221=BB$17,BC221,0)</f>
        <v>0</v>
      </c>
      <c r="BF221" s="173">
        <v>0</v>
      </c>
      <c r="BG221" s="175">
        <f>100*BF221/$AI221</f>
        <v>0</v>
      </c>
      <c r="BH221" s="173">
        <f>IF(BG221&gt;$AI$8,1,0)</f>
        <v>0</v>
      </c>
      <c r="BI221" s="175">
        <f>IF($R221=BF$17,BG221,0)</f>
        <v>0</v>
      </c>
      <c r="BJ221" s="173">
        <v>0</v>
      </c>
      <c r="BK221" s="175">
        <f>100*BJ221/$AI221</f>
        <v>0</v>
      </c>
      <c r="BL221" s="173">
        <f>IF(BK221&gt;$AI$8,1,0)</f>
        <v>0</v>
      </c>
      <c r="BM221" s="175">
        <f>IF($R221=BJ$17,BK221,0)</f>
        <v>0</v>
      </c>
      <c r="BN221" s="173">
        <v>0</v>
      </c>
      <c r="BO221" s="175">
        <f>100*BN221/$AI221</f>
        <v>0</v>
      </c>
      <c r="BP221" s="173">
        <f>IF(BO221&gt;$AI$8,1,0)</f>
        <v>0</v>
      </c>
      <c r="BQ221" s="175">
        <f>IF($R221=BN$17,BO221,0)</f>
        <v>0</v>
      </c>
      <c r="BR221" s="173">
        <v>0</v>
      </c>
      <c r="BS221" s="175">
        <f>100*BR221/$AI221</f>
        <v>0</v>
      </c>
      <c r="BT221" s="173">
        <f>IF(BS221&gt;$AI$8,1,0)</f>
        <v>0</v>
      </c>
      <c r="BU221" s="175">
        <f>IF($R221=BR$17,BS221,0)</f>
        <v>0</v>
      </c>
      <c r="BV221" s="173">
        <v>0</v>
      </c>
      <c r="BW221" s="175">
        <f>100*BV221/$AI221</f>
        <v>0</v>
      </c>
      <c r="BX221" s="173">
        <f>IF(BW221&gt;$AI$8,1,0)</f>
        <v>0</v>
      </c>
      <c r="BY221" s="175">
        <f>IF($R221=BV$17,BW221,0)</f>
        <v>0</v>
      </c>
      <c r="BZ221" s="173">
        <v>0</v>
      </c>
      <c r="CA221" s="175">
        <f>100*BZ221/$AI221</f>
        <v>0</v>
      </c>
      <c r="CB221" s="173">
        <f>IF(CA221&gt;$AI$8,1,0)</f>
        <v>0</v>
      </c>
      <c r="CC221" s="175">
        <f>IF($R221=BZ$17,CA221,0)</f>
        <v>0</v>
      </c>
      <c r="CD221" s="173">
        <v>0</v>
      </c>
      <c r="CE221" s="175">
        <f>100*CD221/$AI221</f>
        <v>0</v>
      </c>
      <c r="CF221" s="173">
        <f>IF(CE221&gt;$AI$8,1,0)</f>
        <v>0</v>
      </c>
      <c r="CG221" s="175">
        <f>IF($R221=CD$17,CE221,0)</f>
        <v>0</v>
      </c>
      <c r="CH221" s="173">
        <v>0</v>
      </c>
      <c r="CI221" s="175">
        <f>100*CH221/$AI221</f>
        <v>0</v>
      </c>
      <c r="CJ221" s="173">
        <f>IF(CI221&gt;$AI$8,1,0)</f>
        <v>0</v>
      </c>
      <c r="CK221" s="175">
        <f>IF($R221=CH$17,CI221,0)</f>
        <v>0</v>
      </c>
      <c r="CL221" s="173">
        <v>0</v>
      </c>
      <c r="CM221" s="173">
        <v>0</v>
      </c>
      <c r="CN221" s="176"/>
    </row>
    <row r="222" ht="15.75" customHeight="1">
      <c r="A222" t="s" s="179">
        <v>2632</v>
      </c>
      <c r="B222" t="s" s="180">
        <v>166</v>
      </c>
      <c r="C222" t="s" s="180">
        <v>2633</v>
      </c>
      <c r="D222" t="s" s="181">
        <v>169</v>
      </c>
      <c r="E222" t="s" s="188">
        <v>79</v>
      </c>
      <c r="F222" t="s" s="146">
        <v>80</v>
      </c>
      <c r="G222" t="s" s="146">
        <v>428</v>
      </c>
      <c r="H222" t="s" s="146">
        <v>1294</v>
      </c>
      <c r="I222" t="s" s="146">
        <v>49</v>
      </c>
      <c r="J222" t="s" s="146">
        <v>50</v>
      </c>
      <c r="K222" t="s" s="183">
        <f>O222</f>
        <v>28</v>
      </c>
      <c r="L222" s="189">
        <f>P222</f>
        <v>50.1756607058079</v>
      </c>
      <c r="M222" t="s" s="146">
        <f>IF(O222="Lab","over","under")</f>
        <v>2429</v>
      </c>
      <c r="N222" s="145">
        <v>1</v>
      </c>
      <c r="O222" t="s" s="184">
        <v>28</v>
      </c>
      <c r="P222" s="147">
        <f>AQ222</f>
        <v>50.1756607058079</v>
      </c>
      <c r="Q222" s="145">
        <f>T222+U222+V222</f>
        <v>0</v>
      </c>
      <c r="R222" t="s" s="185">
        <v>31</v>
      </c>
      <c r="S222" s="147">
        <f>BE222</f>
        <v>23.5195442316822</v>
      </c>
      <c r="T222" s="138"/>
      <c r="U222" s="138"/>
      <c r="V222" s="138"/>
      <c r="W222" s="138"/>
      <c r="X222" t="s" s="146">
        <f>IF($A222=Y222,"ok","bad")</f>
        <v>2430</v>
      </c>
      <c r="Y222" t="s" s="146">
        <v>2632</v>
      </c>
      <c r="Z222" t="s" s="146">
        <v>2633</v>
      </c>
      <c r="AA222" t="s" s="186">
        <v>29</v>
      </c>
      <c r="AB222" s="141">
        <f>100*AC222</f>
        <v>8.263965799999999</v>
      </c>
      <c r="AC222" s="190">
        <v>0.082639658</v>
      </c>
      <c r="AD222" t="s" s="187">
        <v>2365</v>
      </c>
      <c r="AE222" s="141">
        <v>7.5929736</v>
      </c>
      <c r="AF222" s="190">
        <v>0.075929736</v>
      </c>
      <c r="AG222" s="138"/>
      <c r="AH222" s="145">
        <v>70554</v>
      </c>
      <c r="AI222" s="145">
        <v>31595</v>
      </c>
      <c r="AJ222" s="145">
        <v>135</v>
      </c>
      <c r="AK222" s="145">
        <v>8422</v>
      </c>
      <c r="AL222" s="145">
        <v>2237</v>
      </c>
      <c r="AM222" s="148">
        <f>100*AL222/$AI222</f>
        <v>7.08023421427441</v>
      </c>
      <c r="AN222" s="145">
        <f>IF(AM222&gt;$AI$8,1,0)</f>
        <v>0</v>
      </c>
      <c r="AO222" s="148">
        <f>IF($R222=AL$17,AM222,0)</f>
        <v>0</v>
      </c>
      <c r="AP222" s="145">
        <v>15853</v>
      </c>
      <c r="AQ222" s="148">
        <f>100*AP222/$AI222</f>
        <v>50.1756607058079</v>
      </c>
      <c r="AR222" s="145">
        <f>IF(AQ222&gt;$AI$8,1,0)</f>
        <v>1</v>
      </c>
      <c r="AS222" s="148">
        <f>IF($R222=AP$17,AQ222,0)</f>
        <v>0</v>
      </c>
      <c r="AT222" s="145">
        <v>2611</v>
      </c>
      <c r="AU222" s="148">
        <f>100*AT222/$AI222</f>
        <v>8.263965817376169</v>
      </c>
      <c r="AV222" s="145">
        <f>IF(AU222&gt;$AI$8,1,0)</f>
        <v>0</v>
      </c>
      <c r="AW222" s="148">
        <f>IF($R222=AT$17,AU222,0)</f>
        <v>0</v>
      </c>
      <c r="AX222" s="145">
        <v>2399</v>
      </c>
      <c r="AY222" s="148">
        <f>100*AX222/$AI222</f>
        <v>7.59297357176768</v>
      </c>
      <c r="AZ222" s="145">
        <f>IF(AY222&gt;$AI$8,1,0)</f>
        <v>0</v>
      </c>
      <c r="BA222" s="148">
        <f>IF($R222=AX$17,AY222,0)</f>
        <v>0</v>
      </c>
      <c r="BB222" s="145">
        <v>7431</v>
      </c>
      <c r="BC222" s="148">
        <f>100*BB222/$AI222</f>
        <v>23.5195442316822</v>
      </c>
      <c r="BD222" s="145">
        <f>IF(BC222&gt;$AI$8,1,0)</f>
        <v>0</v>
      </c>
      <c r="BE222" s="148">
        <f>IF($R222=BB$17,BC222,0)</f>
        <v>23.5195442316822</v>
      </c>
      <c r="BF222" s="145">
        <v>0</v>
      </c>
      <c r="BG222" s="148">
        <f>100*BF222/$AI222</f>
        <v>0</v>
      </c>
      <c r="BH222" s="145">
        <f>IF(BG222&gt;$AI$8,1,0)</f>
        <v>0</v>
      </c>
      <c r="BI222" s="148">
        <f>IF($R222=BF$17,BG222,0)</f>
        <v>0</v>
      </c>
      <c r="BJ222" s="145">
        <v>0</v>
      </c>
      <c r="BK222" s="148">
        <f>100*BJ222/$AI222</f>
        <v>0</v>
      </c>
      <c r="BL222" s="145">
        <f>IF(BK222&gt;$AI$8,1,0)</f>
        <v>0</v>
      </c>
      <c r="BM222" s="148">
        <f>IF($R222=BJ$17,BK222,0)</f>
        <v>0</v>
      </c>
      <c r="BN222" s="145">
        <v>0</v>
      </c>
      <c r="BO222" s="148">
        <f>100*BN222/$AI222</f>
        <v>0</v>
      </c>
      <c r="BP222" s="145">
        <f>IF(BO222&gt;$AI$8,1,0)</f>
        <v>0</v>
      </c>
      <c r="BQ222" s="148">
        <f>IF($R222=BN$17,BO222,0)</f>
        <v>0</v>
      </c>
      <c r="BR222" s="145">
        <v>0</v>
      </c>
      <c r="BS222" s="148">
        <f>100*BR222/$AI222</f>
        <v>0</v>
      </c>
      <c r="BT222" s="145">
        <f>IF(BS222&gt;$AI$8,1,0)</f>
        <v>0</v>
      </c>
      <c r="BU222" s="148">
        <f>IF($R222=BR$17,BS222,0)</f>
        <v>0</v>
      </c>
      <c r="BV222" s="145">
        <v>0</v>
      </c>
      <c r="BW222" s="148">
        <f>100*BV222/$AI222</f>
        <v>0</v>
      </c>
      <c r="BX222" s="145">
        <f>IF(BW222&gt;$AI$8,1,0)</f>
        <v>0</v>
      </c>
      <c r="BY222" s="148">
        <f>IF($R222=BV$17,BW222,0)</f>
        <v>0</v>
      </c>
      <c r="BZ222" s="145">
        <v>0</v>
      </c>
      <c r="CA222" s="148">
        <f>100*BZ222/$AI222</f>
        <v>0</v>
      </c>
      <c r="CB222" s="145">
        <f>IF(CA222&gt;$AI$8,1,0)</f>
        <v>0</v>
      </c>
      <c r="CC222" s="148">
        <f>IF($R222=BZ$17,CA222,0)</f>
        <v>0</v>
      </c>
      <c r="CD222" s="145">
        <v>0</v>
      </c>
      <c r="CE222" s="148">
        <f>100*CD222/$AI222</f>
        <v>0</v>
      </c>
      <c r="CF222" s="145">
        <f>IF(CE222&gt;$AI$8,1,0)</f>
        <v>0</v>
      </c>
      <c r="CG222" s="148">
        <f>IF($R222=CD$17,CE222,0)</f>
        <v>0</v>
      </c>
      <c r="CH222" s="145">
        <v>0</v>
      </c>
      <c r="CI222" s="148">
        <f>100*CH222/$AI222</f>
        <v>0</v>
      </c>
      <c r="CJ222" s="145">
        <f>IF(CI222&gt;$AI$8,1,0)</f>
        <v>0</v>
      </c>
      <c r="CK222" s="148">
        <f>IF($R222=CH$17,CI222,0)</f>
        <v>0</v>
      </c>
      <c r="CL222" s="145">
        <v>0</v>
      </c>
      <c r="CM222" s="145">
        <v>0</v>
      </c>
      <c r="CN222" s="149"/>
    </row>
    <row r="223" ht="15.75" customHeight="1">
      <c r="A223" t="s" s="179">
        <v>2750</v>
      </c>
      <c r="B223" t="s" s="180">
        <v>256</v>
      </c>
      <c r="C223" t="s" s="180">
        <v>2751</v>
      </c>
      <c r="D223" t="s" s="181">
        <v>259</v>
      </c>
      <c r="E223" t="s" s="182">
        <v>79</v>
      </c>
      <c r="F223" t="s" s="130">
        <v>46</v>
      </c>
      <c r="G223" t="s" s="130">
        <v>345</v>
      </c>
      <c r="H223" t="s" s="130">
        <v>346</v>
      </c>
      <c r="I223" t="s" s="130">
        <v>64</v>
      </c>
      <c r="J223" t="s" s="130">
        <v>50</v>
      </c>
      <c r="K223" t="s" s="183">
        <f>O223</f>
        <v>28</v>
      </c>
      <c r="L223" s="189">
        <f>P223</f>
        <v>50.1231760469964</v>
      </c>
      <c r="M223" t="s" s="130">
        <f>IF(O223="Lab","over","under")</f>
        <v>2429</v>
      </c>
      <c r="N223" s="173">
        <v>1</v>
      </c>
      <c r="O223" t="s" s="184">
        <v>28</v>
      </c>
      <c r="P223" s="131">
        <f>AQ223</f>
        <v>50.1231760469964</v>
      </c>
      <c r="Q223" s="173">
        <f>T223+U223+V223</f>
        <v>0</v>
      </c>
      <c r="R223" t="s" s="185">
        <v>2365</v>
      </c>
      <c r="S223" s="131">
        <f>BA223</f>
        <v>23.7042827364033</v>
      </c>
      <c r="T223" s="169"/>
      <c r="U223" s="169"/>
      <c r="V223" s="169"/>
      <c r="W223" s="169"/>
      <c r="X223" t="s" s="130">
        <f>IF($A223=Y223,"ok","bad")</f>
        <v>2430</v>
      </c>
      <c r="Y223" t="s" s="130">
        <v>2750</v>
      </c>
      <c r="Z223" t="s" s="130">
        <v>2751</v>
      </c>
      <c r="AA223" t="s" s="186">
        <v>27</v>
      </c>
      <c r="AB223" s="125">
        <f>100*AC223</f>
        <v>14.3357969</v>
      </c>
      <c r="AC223" s="191">
        <v>0.143357969</v>
      </c>
      <c r="AD223" t="s" s="187">
        <v>31</v>
      </c>
      <c r="AE223" s="125">
        <v>6.1327459</v>
      </c>
      <c r="AF223" s="191">
        <v>0.061327459</v>
      </c>
      <c r="AG223" s="169"/>
      <c r="AH223" s="173">
        <v>70487</v>
      </c>
      <c r="AI223" s="173">
        <v>42216</v>
      </c>
      <c r="AJ223" s="173">
        <v>120</v>
      </c>
      <c r="AK223" s="173">
        <v>11153</v>
      </c>
      <c r="AL223" s="173">
        <v>6052</v>
      </c>
      <c r="AM223" s="175">
        <f>100*AL223/$AI223</f>
        <v>14.3357968542733</v>
      </c>
      <c r="AN223" s="173">
        <f>IF(AM223&gt;$AI$8,1,0)</f>
        <v>0</v>
      </c>
      <c r="AO223" s="175">
        <f>IF($R223=AL$17,AM223,0)</f>
        <v>0</v>
      </c>
      <c r="AP223" s="173">
        <v>21160</v>
      </c>
      <c r="AQ223" s="175">
        <f>100*AP223/$AI223</f>
        <v>50.1231760469964</v>
      </c>
      <c r="AR223" s="173">
        <f>IF(AQ223&gt;$AI$8,1,0)</f>
        <v>1</v>
      </c>
      <c r="AS223" s="175">
        <f>IF($R223=AP$17,AQ223,0)</f>
        <v>0</v>
      </c>
      <c r="AT223" s="173">
        <v>2273</v>
      </c>
      <c r="AU223" s="175">
        <f>100*AT223/$AI223</f>
        <v>5.38421451582338</v>
      </c>
      <c r="AV223" s="173">
        <f>IF(AU223&gt;$AI$8,1,0)</f>
        <v>0</v>
      </c>
      <c r="AW223" s="175">
        <f>IF($R223=AT$17,AU223,0)</f>
        <v>0</v>
      </c>
      <c r="AX223" s="173">
        <v>10007</v>
      </c>
      <c r="AY223" s="175">
        <f>100*AX223/$AI223</f>
        <v>23.7042827364033</v>
      </c>
      <c r="AZ223" s="173">
        <f>IF(AY223&gt;$AI$8,1,0)</f>
        <v>0</v>
      </c>
      <c r="BA223" s="175">
        <f>IF($R223=AX$17,AY223,0)</f>
        <v>23.7042827364033</v>
      </c>
      <c r="BB223" s="173">
        <v>2589</v>
      </c>
      <c r="BC223" s="175">
        <f>100*BB223/$AI223</f>
        <v>6.13274587833997</v>
      </c>
      <c r="BD223" s="173">
        <f>IF(BC223&gt;$AI$8,1,0)</f>
        <v>0</v>
      </c>
      <c r="BE223" s="175">
        <f>IF($R223=BB$17,BC223,0)</f>
        <v>0</v>
      </c>
      <c r="BF223" s="173">
        <v>0</v>
      </c>
      <c r="BG223" s="175">
        <f>100*BF223/$AI223</f>
        <v>0</v>
      </c>
      <c r="BH223" s="173">
        <f>IF(BG223&gt;$AI$8,1,0)</f>
        <v>0</v>
      </c>
      <c r="BI223" s="175">
        <f>IF($R223=BF$17,BG223,0)</f>
        <v>0</v>
      </c>
      <c r="BJ223" s="173">
        <v>0</v>
      </c>
      <c r="BK223" s="175">
        <f>100*BJ223/$AI223</f>
        <v>0</v>
      </c>
      <c r="BL223" s="173">
        <f>IF(BK223&gt;$AI$8,1,0)</f>
        <v>0</v>
      </c>
      <c r="BM223" s="175">
        <f>IF($R223=BJ$17,BK223,0)</f>
        <v>0</v>
      </c>
      <c r="BN223" s="173">
        <v>0</v>
      </c>
      <c r="BO223" s="175">
        <f>100*BN223/$AI223</f>
        <v>0</v>
      </c>
      <c r="BP223" s="173">
        <f>IF(BO223&gt;$AI$8,1,0)</f>
        <v>0</v>
      </c>
      <c r="BQ223" s="175">
        <f>IF($R223=BN$17,BO223,0)</f>
        <v>0</v>
      </c>
      <c r="BR223" s="173">
        <v>0</v>
      </c>
      <c r="BS223" s="175">
        <f>100*BR223/$AI223</f>
        <v>0</v>
      </c>
      <c r="BT223" s="173">
        <f>IF(BS223&gt;$AI$8,1,0)</f>
        <v>0</v>
      </c>
      <c r="BU223" s="175">
        <f>IF($R223=BR$17,BS223,0)</f>
        <v>0</v>
      </c>
      <c r="BV223" s="173">
        <v>0</v>
      </c>
      <c r="BW223" s="175">
        <f>100*BV223/$AI223</f>
        <v>0</v>
      </c>
      <c r="BX223" s="173">
        <f>IF(BW223&gt;$AI$8,1,0)</f>
        <v>0</v>
      </c>
      <c r="BY223" s="175">
        <f>IF($R223=BV$17,BW223,0)</f>
        <v>0</v>
      </c>
      <c r="BZ223" s="173">
        <v>0</v>
      </c>
      <c r="CA223" s="175">
        <f>100*BZ223/$AI223</f>
        <v>0</v>
      </c>
      <c r="CB223" s="173">
        <f>IF(CA223&gt;$AI$8,1,0)</f>
        <v>0</v>
      </c>
      <c r="CC223" s="175">
        <f>IF($R223=BZ$17,CA223,0)</f>
        <v>0</v>
      </c>
      <c r="CD223" s="173">
        <v>0</v>
      </c>
      <c r="CE223" s="175">
        <f>100*CD223/$AI223</f>
        <v>0</v>
      </c>
      <c r="CF223" s="173">
        <f>IF(CE223&gt;$AI$8,1,0)</f>
        <v>0</v>
      </c>
      <c r="CG223" s="175">
        <f>IF($R223=CD$17,CE223,0)</f>
        <v>0</v>
      </c>
      <c r="CH223" s="173">
        <v>0</v>
      </c>
      <c r="CI223" s="175">
        <f>100*CH223/$AI223</f>
        <v>0</v>
      </c>
      <c r="CJ223" s="173">
        <f>IF(CI223&gt;$AI$8,1,0)</f>
        <v>0</v>
      </c>
      <c r="CK223" s="175">
        <f>IF($R223=CH$17,CI223,0)</f>
        <v>0</v>
      </c>
      <c r="CL223" s="173">
        <v>344</v>
      </c>
      <c r="CM223" s="173">
        <v>0</v>
      </c>
      <c r="CN223" s="176"/>
    </row>
    <row r="224" ht="15.75" customHeight="1">
      <c r="A224" t="s" s="214">
        <v>2580</v>
      </c>
      <c r="B224" t="s" s="192">
        <v>256</v>
      </c>
      <c r="C224" t="s" s="192">
        <v>2581</v>
      </c>
      <c r="D224" t="s" s="215">
        <v>259</v>
      </c>
      <c r="E224" t="s" s="216">
        <v>79</v>
      </c>
      <c r="F224" t="s" s="192">
        <v>80</v>
      </c>
      <c r="G224" t="s" s="192">
        <v>604</v>
      </c>
      <c r="H224" t="s" s="192">
        <v>1601</v>
      </c>
      <c r="I224" t="s" s="192">
        <v>64</v>
      </c>
      <c r="J224" t="s" s="192">
        <v>50</v>
      </c>
      <c r="K224" t="s" s="192">
        <f>O224</f>
        <v>28</v>
      </c>
      <c r="L224" s="217">
        <f>P224</f>
        <v>50.0933342784906</v>
      </c>
      <c r="M224" t="s" s="192">
        <f>IF(O224="Lab","over","under")</f>
        <v>2429</v>
      </c>
      <c r="N224" s="217">
        <v>1</v>
      </c>
      <c r="O224" t="s" s="192">
        <v>28</v>
      </c>
      <c r="P224" s="217">
        <f>AQ224</f>
        <v>50.0933342784906</v>
      </c>
      <c r="Q224" s="145">
        <f>T224+U224+V224</f>
        <v>0</v>
      </c>
      <c r="R224" t="s" s="192">
        <v>2365</v>
      </c>
      <c r="S224" s="217">
        <f>BA224</f>
        <v>19.8081330781409</v>
      </c>
      <c r="T224" s="218"/>
      <c r="U224" s="218"/>
      <c r="V224" s="218"/>
      <c r="W224" s="218"/>
      <c r="X224" t="s" s="146">
        <f>IF($A224=Y224,"ok","bad")</f>
        <v>2430</v>
      </c>
      <c r="Y224" t="s" s="146">
        <v>2580</v>
      </c>
      <c r="Z224" t="s" s="146">
        <v>2581</v>
      </c>
      <c r="AA224" t="s" s="192">
        <v>31</v>
      </c>
      <c r="AB224" s="194">
        <f>100*AC224</f>
        <v>12.4217292</v>
      </c>
      <c r="AC224" s="193">
        <v>0.124217292</v>
      </c>
      <c r="AD224" t="s" s="192">
        <v>27</v>
      </c>
      <c r="AE224" s="194">
        <v>8.322109599999999</v>
      </c>
      <c r="AF224" s="193">
        <v>0.08322109599999999</v>
      </c>
      <c r="AG224" s="218"/>
      <c r="AH224" s="219">
        <v>76245</v>
      </c>
      <c r="AI224" s="219">
        <v>42321</v>
      </c>
      <c r="AJ224" s="219">
        <v>123</v>
      </c>
      <c r="AK224" s="219">
        <v>12817</v>
      </c>
      <c r="AL224" s="219">
        <v>3522</v>
      </c>
      <c r="AM224" s="220">
        <f>100*AL224/$AI224</f>
        <v>8.322109590983199</v>
      </c>
      <c r="AN224" s="219">
        <f>IF(AM224&gt;$AI$8,1,0)</f>
        <v>0</v>
      </c>
      <c r="AO224" s="220">
        <f>IF($R224=AL$17,AM224,0)</f>
        <v>0</v>
      </c>
      <c r="AP224" s="219">
        <v>21200</v>
      </c>
      <c r="AQ224" s="220">
        <f>100*AP224/$AI224</f>
        <v>50.0933342784906</v>
      </c>
      <c r="AR224" s="219">
        <f>IF(AQ224&gt;$AI$8,1,0)</f>
        <v>1</v>
      </c>
      <c r="AS224" s="220">
        <f>IF($R224=AP$17,AQ224,0)</f>
        <v>0</v>
      </c>
      <c r="AT224" s="219">
        <v>2965</v>
      </c>
      <c r="AU224" s="220">
        <f>100*AT224/$AI224</f>
        <v>7.00597811960965</v>
      </c>
      <c r="AV224" s="219">
        <f>IF(AU224&gt;$AI$8,1,0)</f>
        <v>0</v>
      </c>
      <c r="AW224" s="220">
        <f>IF($R224=AT$17,AU224,0)</f>
        <v>0</v>
      </c>
      <c r="AX224" s="219">
        <v>8383</v>
      </c>
      <c r="AY224" s="220">
        <f>100*AX224/$AI224</f>
        <v>19.8081330781409</v>
      </c>
      <c r="AZ224" s="219">
        <f>IF(AY224&gt;$AI$8,1,0)</f>
        <v>0</v>
      </c>
      <c r="BA224" s="220">
        <f>IF($R224=AX$17,AY224,0)</f>
        <v>19.8081330781409</v>
      </c>
      <c r="BB224" s="219">
        <v>5257</v>
      </c>
      <c r="BC224" s="220">
        <f>100*BB224/$AI224</f>
        <v>12.4217291651899</v>
      </c>
      <c r="BD224" s="219">
        <f>IF(BC224&gt;$AI$8,1,0)</f>
        <v>0</v>
      </c>
      <c r="BE224" s="220">
        <f>IF($R224=BB$17,BC224,0)</f>
        <v>0</v>
      </c>
      <c r="BF224" s="219">
        <v>0</v>
      </c>
      <c r="BG224" s="220">
        <f>100*BF224/$AI224</f>
        <v>0</v>
      </c>
      <c r="BH224" s="219">
        <f>IF(BG224&gt;$AI$8,1,0)</f>
        <v>0</v>
      </c>
      <c r="BI224" s="220">
        <f>IF($R224=BF$17,BG224,0)</f>
        <v>0</v>
      </c>
      <c r="BJ224" s="219">
        <v>0</v>
      </c>
      <c r="BK224" s="220">
        <f>100*BJ224/$AI224</f>
        <v>0</v>
      </c>
      <c r="BL224" s="219">
        <f>IF(BK224&gt;$AI$8,1,0)</f>
        <v>0</v>
      </c>
      <c r="BM224" s="220">
        <f>IF($R224=BJ$17,BK224,0)</f>
        <v>0</v>
      </c>
      <c r="BN224" s="219">
        <v>0</v>
      </c>
      <c r="BO224" s="220">
        <f>100*BN224/$AI224</f>
        <v>0</v>
      </c>
      <c r="BP224" s="219">
        <f>IF(BO224&gt;$AI$8,1,0)</f>
        <v>0</v>
      </c>
      <c r="BQ224" s="220">
        <f>IF($R224=BN$17,BO224,0)</f>
        <v>0</v>
      </c>
      <c r="BR224" s="219">
        <v>0</v>
      </c>
      <c r="BS224" s="220">
        <f>100*BR224/$AI224</f>
        <v>0</v>
      </c>
      <c r="BT224" s="219">
        <f>IF(BS224&gt;$AI$8,1,0)</f>
        <v>0</v>
      </c>
      <c r="BU224" s="220">
        <f>IF($R224=BR$17,BS224,0)</f>
        <v>0</v>
      </c>
      <c r="BV224" s="219">
        <v>0</v>
      </c>
      <c r="BW224" s="220">
        <f>100*BV224/$AI224</f>
        <v>0</v>
      </c>
      <c r="BX224" s="219">
        <f>IF(BW224&gt;$AI$8,1,0)</f>
        <v>0</v>
      </c>
      <c r="BY224" s="220">
        <f>IF($R224=BV$17,BW224,0)</f>
        <v>0</v>
      </c>
      <c r="BZ224" s="219">
        <v>0</v>
      </c>
      <c r="CA224" s="220">
        <f>100*BZ224/$AI224</f>
        <v>0</v>
      </c>
      <c r="CB224" s="219">
        <f>IF(CA224&gt;$AI$8,1,0)</f>
        <v>0</v>
      </c>
      <c r="CC224" s="220">
        <f>IF($R224=BZ$17,CA224,0)</f>
        <v>0</v>
      </c>
      <c r="CD224" s="219">
        <v>0</v>
      </c>
      <c r="CE224" s="220">
        <f>100*CD224/$AI224</f>
        <v>0</v>
      </c>
      <c r="CF224" s="219">
        <f>IF(CE224&gt;$AI$8,1,0)</f>
        <v>0</v>
      </c>
      <c r="CG224" s="220">
        <f>IF($R224=CD$17,CE224,0)</f>
        <v>0</v>
      </c>
      <c r="CH224" s="219">
        <v>0</v>
      </c>
      <c r="CI224" s="220">
        <f>100*CH224/$AI224</f>
        <v>0</v>
      </c>
      <c r="CJ224" s="219">
        <f>IF(CI224&gt;$AI$8,1,0)</f>
        <v>0</v>
      </c>
      <c r="CK224" s="220">
        <f>IF($R224=CH$17,CI224,0)</f>
        <v>0</v>
      </c>
      <c r="CL224" s="219">
        <v>329</v>
      </c>
      <c r="CM224" s="219">
        <v>0</v>
      </c>
      <c r="CN224" s="221"/>
    </row>
    <row r="225" ht="15.75" customHeight="1">
      <c r="A225" t="s" s="179">
        <v>2569</v>
      </c>
      <c r="B225" t="s" s="180">
        <v>160</v>
      </c>
      <c r="C225" t="s" s="180">
        <v>2570</v>
      </c>
      <c r="D225" t="s" s="181">
        <v>162</v>
      </c>
      <c r="E225" t="s" s="182">
        <v>79</v>
      </c>
      <c r="F225" t="s" s="130">
        <v>80</v>
      </c>
      <c r="G225" t="s" s="130">
        <v>325</v>
      </c>
      <c r="H225" t="s" s="130">
        <v>899</v>
      </c>
      <c r="I225" t="s" s="130">
        <v>64</v>
      </c>
      <c r="J225" t="s" s="130">
        <v>50</v>
      </c>
      <c r="K225" t="s" s="183">
        <f>_xlfn.IFS(Q225=0,O225,T225=1,R225,U225=1,AA225,V225=1,AD225)</f>
        <v>31</v>
      </c>
      <c r="L225" s="189">
        <f>_xlfn.IFS(Q225=0,P225,T225=1,S225,U225=1,AB225,V225=1,AE225)</f>
        <v>8.968205599999999</v>
      </c>
      <c r="M225" t="s" s="130">
        <f>IF(O225="Lab","over","under")</f>
        <v>2429</v>
      </c>
      <c r="N225" s="173">
        <v>1</v>
      </c>
      <c r="O225" t="s" s="184">
        <v>28</v>
      </c>
      <c r="P225" s="131">
        <f>AQ225</f>
        <v>49.9939091241321</v>
      </c>
      <c r="Q225" s="173">
        <f>T225+U225+V225</f>
        <v>1</v>
      </c>
      <c r="R225" t="s" s="185">
        <v>27</v>
      </c>
      <c r="S225" s="131">
        <f>AO225</f>
        <v>19.2179315385552</v>
      </c>
      <c r="T225" s="169"/>
      <c r="U225" s="173">
        <v>1</v>
      </c>
      <c r="V225" s="169"/>
      <c r="W225" s="169"/>
      <c r="X225" t="s" s="130">
        <f>IF($A225=Y225,"ok","bad")</f>
        <v>2430</v>
      </c>
      <c r="Y225" t="s" s="130">
        <v>2569</v>
      </c>
      <c r="Z225" t="s" s="130">
        <v>2570</v>
      </c>
      <c r="AA225" t="s" s="186">
        <v>31</v>
      </c>
      <c r="AB225" s="125">
        <f>100*AC225</f>
        <v>8.968205599999999</v>
      </c>
      <c r="AC225" s="191">
        <v>0.089682056</v>
      </c>
      <c r="AD225" t="s" s="187">
        <v>2365</v>
      </c>
      <c r="AE225" s="125">
        <v>8.5296626</v>
      </c>
      <c r="AF225" s="191">
        <v>0.085296626</v>
      </c>
      <c r="AG225" s="169"/>
      <c r="AH225" s="173">
        <v>75792</v>
      </c>
      <c r="AI225" s="173">
        <v>41045</v>
      </c>
      <c r="AJ225" s="173">
        <v>204</v>
      </c>
      <c r="AK225" s="173">
        <v>12632</v>
      </c>
      <c r="AL225" s="173">
        <v>7888</v>
      </c>
      <c r="AM225" s="175">
        <f>100*AL225/$AI225</f>
        <v>19.2179315385552</v>
      </c>
      <c r="AN225" s="173">
        <f>IF(AM225&gt;$AI$8,1,0)</f>
        <v>0</v>
      </c>
      <c r="AO225" s="175">
        <f>IF($R225=AL$17,AM225,0)</f>
        <v>19.2179315385552</v>
      </c>
      <c r="AP225" s="173">
        <v>20520</v>
      </c>
      <c r="AQ225" s="175">
        <f>100*AP225/$AI225</f>
        <v>49.9939091241321</v>
      </c>
      <c r="AR225" s="173">
        <f>IF(AQ225&gt;$AI$8,1,0)</f>
        <v>0</v>
      </c>
      <c r="AS225" s="175">
        <f>IF($R225=AP$17,AQ225,0)</f>
        <v>0</v>
      </c>
      <c r="AT225" s="173">
        <v>2721</v>
      </c>
      <c r="AU225" s="175">
        <f>100*AT225/$AI225</f>
        <v>6.62930929467657</v>
      </c>
      <c r="AV225" s="173">
        <f>IF(AU225&gt;$AI$8,1,0)</f>
        <v>0</v>
      </c>
      <c r="AW225" s="175">
        <f>IF($R225=AT$17,AU225,0)</f>
        <v>0</v>
      </c>
      <c r="AX225" s="173">
        <v>3501</v>
      </c>
      <c r="AY225" s="175">
        <f>100*AX225/$AI225</f>
        <v>8.52966256547692</v>
      </c>
      <c r="AZ225" s="173">
        <f>IF(AY225&gt;$AI$8,1,0)</f>
        <v>0</v>
      </c>
      <c r="BA225" s="175">
        <f>IF($R225=AX$17,AY225,0)</f>
        <v>0</v>
      </c>
      <c r="BB225" s="173">
        <v>3681</v>
      </c>
      <c r="BC225" s="175">
        <f>100*BB225/$AI225</f>
        <v>8.968205627969301</v>
      </c>
      <c r="BD225" s="173">
        <f>IF(BC225&gt;$AI$8,1,0)</f>
        <v>0</v>
      </c>
      <c r="BE225" s="175">
        <f>IF($R225=BB$17,BC225,0)</f>
        <v>0</v>
      </c>
      <c r="BF225" s="173">
        <v>0</v>
      </c>
      <c r="BG225" s="175">
        <f>100*BF225/$AI225</f>
        <v>0</v>
      </c>
      <c r="BH225" s="173">
        <f>IF(BG225&gt;$AI$8,1,0)</f>
        <v>0</v>
      </c>
      <c r="BI225" s="175">
        <f>IF($R225=BF$17,BG225,0)</f>
        <v>0</v>
      </c>
      <c r="BJ225" s="173">
        <v>0</v>
      </c>
      <c r="BK225" s="175">
        <f>100*BJ225/$AI225</f>
        <v>0</v>
      </c>
      <c r="BL225" s="173">
        <f>IF(BK225&gt;$AI$8,1,0)</f>
        <v>0</v>
      </c>
      <c r="BM225" s="175">
        <f>IF($R225=BJ$17,BK225,0)</f>
        <v>0</v>
      </c>
      <c r="BN225" s="173">
        <v>0</v>
      </c>
      <c r="BO225" s="175">
        <f>100*BN225/$AI225</f>
        <v>0</v>
      </c>
      <c r="BP225" s="173">
        <f>IF(BO225&gt;$AI$8,1,0)</f>
        <v>0</v>
      </c>
      <c r="BQ225" s="175">
        <f>IF($R225=BN$17,BO225,0)</f>
        <v>0</v>
      </c>
      <c r="BR225" s="173">
        <v>0</v>
      </c>
      <c r="BS225" s="175">
        <f>100*BR225/$AI225</f>
        <v>0</v>
      </c>
      <c r="BT225" s="173">
        <f>IF(BS225&gt;$AI$8,1,0)</f>
        <v>0</v>
      </c>
      <c r="BU225" s="175">
        <f>IF($R225=BR$17,BS225,0)</f>
        <v>0</v>
      </c>
      <c r="BV225" s="173">
        <v>0</v>
      </c>
      <c r="BW225" s="175">
        <f>100*BV225/$AI225</f>
        <v>0</v>
      </c>
      <c r="BX225" s="173">
        <f>IF(BW225&gt;$AI$8,1,0)</f>
        <v>0</v>
      </c>
      <c r="BY225" s="175">
        <f>IF($R225=BV$17,BW225,0)</f>
        <v>0</v>
      </c>
      <c r="BZ225" s="173">
        <v>0</v>
      </c>
      <c r="CA225" s="175">
        <f>100*BZ225/$AI225</f>
        <v>0</v>
      </c>
      <c r="CB225" s="173">
        <f>IF(CA225&gt;$AI$8,1,0)</f>
        <v>0</v>
      </c>
      <c r="CC225" s="175">
        <f>IF($R225=BZ$17,CA225,0)</f>
        <v>0</v>
      </c>
      <c r="CD225" s="173">
        <v>0</v>
      </c>
      <c r="CE225" s="175">
        <f>100*CD225/$AI225</f>
        <v>0</v>
      </c>
      <c r="CF225" s="173">
        <f>IF(CE225&gt;$AI$8,1,0)</f>
        <v>0</v>
      </c>
      <c r="CG225" s="175">
        <f>IF($R225=CD$17,CE225,0)</f>
        <v>0</v>
      </c>
      <c r="CH225" s="173">
        <v>0</v>
      </c>
      <c r="CI225" s="175">
        <f>100*CH225/$AI225</f>
        <v>0</v>
      </c>
      <c r="CJ225" s="173">
        <f>IF(CI225&gt;$AI$8,1,0)</f>
        <v>0</v>
      </c>
      <c r="CK225" s="175">
        <f>IF($R225=CH$17,CI225,0)</f>
        <v>0</v>
      </c>
      <c r="CL225" s="173">
        <v>0</v>
      </c>
      <c r="CM225" s="173">
        <v>0</v>
      </c>
      <c r="CN225" s="176"/>
    </row>
    <row r="226" ht="15.75" customHeight="1">
      <c r="A226" t="s" s="179">
        <v>2611</v>
      </c>
      <c r="B226" t="s" s="180">
        <v>58</v>
      </c>
      <c r="C226" t="s" s="180">
        <v>2612</v>
      </c>
      <c r="D226" t="s" s="181">
        <v>60</v>
      </c>
      <c r="E226" t="s" s="188">
        <v>60</v>
      </c>
      <c r="F226" t="s" s="146">
        <v>46</v>
      </c>
      <c r="G226" t="s" s="146">
        <v>2613</v>
      </c>
      <c r="H226" t="s" s="146">
        <v>483</v>
      </c>
      <c r="I226" t="s" s="146">
        <v>64</v>
      </c>
      <c r="J226" t="s" s="146">
        <v>2585</v>
      </c>
      <c r="K226" t="s" s="183">
        <f>_xlfn.IFS(Q226=0,O226,T226=1,R226,U226=1,AA226,V226=1,AD226)</f>
        <v>28</v>
      </c>
      <c r="L226" s="189">
        <f>_xlfn.IFS(Q226=0,P226,T226=1,S226,U226=1,AB226,V226=1,AE226)</f>
        <v>49.9477236004182</v>
      </c>
      <c r="M226" t="s" s="146">
        <f>IF(O226="Lab","over","under")</f>
        <v>2429</v>
      </c>
      <c r="N226" s="145">
        <v>1</v>
      </c>
      <c r="O226" t="s" s="184">
        <v>28</v>
      </c>
      <c r="P226" s="147">
        <f>AQ226</f>
        <v>49.9477236004182</v>
      </c>
      <c r="Q226" s="145">
        <f>T226+U226+V226</f>
        <v>0</v>
      </c>
      <c r="R226" t="s" s="185">
        <v>32</v>
      </c>
      <c r="S226" s="147">
        <f>BI226</f>
        <v>27.4403573804771</v>
      </c>
      <c r="T226" s="138"/>
      <c r="U226" s="138"/>
      <c r="V226" s="138"/>
      <c r="W226" s="138"/>
      <c r="X226" t="s" s="146">
        <f>IF($A226=Y226,"ok","bad")</f>
        <v>2430</v>
      </c>
      <c r="Y226" t="s" s="146">
        <v>2611</v>
      </c>
      <c r="Z226" t="s" s="146">
        <v>2612</v>
      </c>
      <c r="AA226" t="s" s="186">
        <v>27</v>
      </c>
      <c r="AB226" s="141">
        <f>100*AC226</f>
        <v>10.9043817</v>
      </c>
      <c r="AC226" s="190">
        <v>0.109043817</v>
      </c>
      <c r="AD226" t="s" s="187">
        <v>2365</v>
      </c>
      <c r="AE226" s="141">
        <v>7.8390837</v>
      </c>
      <c r="AF226" s="190">
        <v>0.078390837</v>
      </c>
      <c r="AG226" s="138"/>
      <c r="AH226" s="145">
        <v>75480</v>
      </c>
      <c r="AI226" s="145">
        <v>42084</v>
      </c>
      <c r="AJ226" s="145">
        <v>183</v>
      </c>
      <c r="AK226" s="145">
        <v>9472</v>
      </c>
      <c r="AL226" s="145">
        <v>4589</v>
      </c>
      <c r="AM226" s="148">
        <f>100*AL226/$AI226</f>
        <v>10.9043817127649</v>
      </c>
      <c r="AN226" s="145">
        <f>IF(AM226&gt;$AI$8,1,0)</f>
        <v>0</v>
      </c>
      <c r="AO226" s="148">
        <f>IF($R226=AL$17,AM226,0)</f>
        <v>0</v>
      </c>
      <c r="AP226" s="145">
        <v>21020</v>
      </c>
      <c r="AQ226" s="148">
        <f>100*AP226/$AI226</f>
        <v>49.9477236004182</v>
      </c>
      <c r="AR226" s="145">
        <f>IF(AQ226&gt;$AI$8,1,0)</f>
        <v>0</v>
      </c>
      <c r="AS226" s="148">
        <f>IF($R226=AP$17,AQ226,0)</f>
        <v>0</v>
      </c>
      <c r="AT226" s="145">
        <v>1511</v>
      </c>
      <c r="AU226" s="148">
        <f>100*AT226/$AI226</f>
        <v>3.59043817127649</v>
      </c>
      <c r="AV226" s="145">
        <f>IF(AU226&gt;$AI$8,1,0)</f>
        <v>0</v>
      </c>
      <c r="AW226" s="148">
        <f>IF($R226=AT$17,AU226,0)</f>
        <v>0</v>
      </c>
      <c r="AX226" s="145">
        <v>3299</v>
      </c>
      <c r="AY226" s="148">
        <f>100*AX226/$AI226</f>
        <v>7.83908373728733</v>
      </c>
      <c r="AZ226" s="145">
        <f>IF(AY226&gt;$AI$8,1,0)</f>
        <v>0</v>
      </c>
      <c r="BA226" s="148">
        <f>IF($R226=AX$17,AY226,0)</f>
        <v>0</v>
      </c>
      <c r="BB226" s="145">
        <v>0</v>
      </c>
      <c r="BC226" s="148">
        <f>100*BB226/$AI226</f>
        <v>0</v>
      </c>
      <c r="BD226" s="145">
        <f>IF(BC226&gt;$AI$8,1,0)</f>
        <v>0</v>
      </c>
      <c r="BE226" s="148">
        <f>IF($R226=BB$17,BC226,0)</f>
        <v>0</v>
      </c>
      <c r="BF226" s="145">
        <v>11548</v>
      </c>
      <c r="BG226" s="148">
        <f>100*BF226/$AI226</f>
        <v>27.4403573804771</v>
      </c>
      <c r="BH226" s="145">
        <f>IF(BG226&gt;$AI$8,1,0)</f>
        <v>0</v>
      </c>
      <c r="BI226" s="148">
        <f>IF($R226=BF$17,BG226,0)</f>
        <v>27.4403573804771</v>
      </c>
      <c r="BJ226" s="145">
        <v>0</v>
      </c>
      <c r="BK226" s="148">
        <f>100*BJ226/$AI226</f>
        <v>0</v>
      </c>
      <c r="BL226" s="145">
        <f>IF(BK226&gt;$AI$8,1,0)</f>
        <v>0</v>
      </c>
      <c r="BM226" s="148">
        <f>IF($R226=BJ$17,BK226,0)</f>
        <v>0</v>
      </c>
      <c r="BN226" s="145">
        <v>0</v>
      </c>
      <c r="BO226" s="148">
        <f>100*BN226/$AI226</f>
        <v>0</v>
      </c>
      <c r="BP226" s="145">
        <f>IF(BO226&gt;$AI$8,1,0)</f>
        <v>0</v>
      </c>
      <c r="BQ226" s="148">
        <f>IF($R226=BN$17,BO226,0)</f>
        <v>0</v>
      </c>
      <c r="BR226" s="145">
        <v>0</v>
      </c>
      <c r="BS226" s="148">
        <f>100*BR226/$AI226</f>
        <v>0</v>
      </c>
      <c r="BT226" s="145">
        <f>IF(BS226&gt;$AI$8,1,0)</f>
        <v>0</v>
      </c>
      <c r="BU226" s="148">
        <f>IF($R226=BR$17,BS226,0)</f>
        <v>0</v>
      </c>
      <c r="BV226" s="145">
        <v>0</v>
      </c>
      <c r="BW226" s="148">
        <f>100*BV226/$AI226</f>
        <v>0</v>
      </c>
      <c r="BX226" s="145">
        <f>IF(BW226&gt;$AI$8,1,0)</f>
        <v>0</v>
      </c>
      <c r="BY226" s="148">
        <f>IF($R226=BV$17,BW226,0)</f>
        <v>0</v>
      </c>
      <c r="BZ226" s="145">
        <v>0</v>
      </c>
      <c r="CA226" s="148">
        <f>100*BZ226/$AI226</f>
        <v>0</v>
      </c>
      <c r="CB226" s="145">
        <f>IF(CA226&gt;$AI$8,1,0)</f>
        <v>0</v>
      </c>
      <c r="CC226" s="148">
        <f>IF($R226=BZ$17,CA226,0)</f>
        <v>0</v>
      </c>
      <c r="CD226" s="145">
        <v>0</v>
      </c>
      <c r="CE226" s="148">
        <f>100*CD226/$AI226</f>
        <v>0</v>
      </c>
      <c r="CF226" s="145">
        <f>IF(CE226&gt;$AI$8,1,0)</f>
        <v>0</v>
      </c>
      <c r="CG226" s="148">
        <f>IF($R226=CD$17,CE226,0)</f>
        <v>0</v>
      </c>
      <c r="CH226" s="145">
        <v>0</v>
      </c>
      <c r="CI226" s="148">
        <f>100*CH226/$AI226</f>
        <v>0</v>
      </c>
      <c r="CJ226" s="145">
        <f>IF(CI226&gt;$AI$8,1,0)</f>
        <v>0</v>
      </c>
      <c r="CK226" s="148">
        <f>IF($R226=CH$17,CI226,0)</f>
        <v>0</v>
      </c>
      <c r="CL226" s="145">
        <v>0</v>
      </c>
      <c r="CM226" s="145">
        <v>0</v>
      </c>
      <c r="CN226" s="149"/>
    </row>
    <row r="227" ht="15.75" customHeight="1">
      <c r="A227" t="s" s="179">
        <v>2593</v>
      </c>
      <c r="B227" t="s" s="180">
        <v>42</v>
      </c>
      <c r="C227" t="s" s="180">
        <v>2594</v>
      </c>
      <c r="D227" t="s" s="181">
        <v>45</v>
      </c>
      <c r="E227" t="s" s="182">
        <v>45</v>
      </c>
      <c r="F227" t="s" s="130">
        <v>46</v>
      </c>
      <c r="G227" t="s" s="130">
        <v>47</v>
      </c>
      <c r="H227" t="s" s="130">
        <v>48</v>
      </c>
      <c r="I227" t="s" s="130">
        <v>49</v>
      </c>
      <c r="J227" t="s" s="130">
        <v>50</v>
      </c>
      <c r="K227" t="s" s="183">
        <f>_xlfn.IFS(Q227=0,O227,T227=1,R227,U227=1,AA227,V227=1,AD227)</f>
        <v>2365</v>
      </c>
      <c r="L227" s="189">
        <f>_xlfn.IFS(Q227=0,P227,T227=1,S227,U227=1,AB227,V227=1,AE227)</f>
        <v>20.9313382743672</v>
      </c>
      <c r="M227" t="s" s="130">
        <f>IF(O227="Lab","over","under")</f>
        <v>2429</v>
      </c>
      <c r="N227" s="173">
        <v>1</v>
      </c>
      <c r="O227" t="s" s="184">
        <v>28</v>
      </c>
      <c r="P227" s="131">
        <f>AQ227</f>
        <v>49.8895259404279</v>
      </c>
      <c r="Q227" s="173">
        <f>T227+U227+V227</f>
        <v>1</v>
      </c>
      <c r="R227" t="s" s="185">
        <v>2365</v>
      </c>
      <c r="S227" s="131">
        <f>BA227</f>
        <v>20.9313382743672</v>
      </c>
      <c r="T227" s="173">
        <v>1</v>
      </c>
      <c r="U227" s="169"/>
      <c r="V227" s="169"/>
      <c r="W227" s="169"/>
      <c r="X227" t="s" s="130">
        <f>IF($A227=Y227,"ok","bad")</f>
        <v>2430</v>
      </c>
      <c r="Y227" t="s" s="130">
        <v>2593</v>
      </c>
      <c r="Z227" t="s" s="130">
        <v>2594</v>
      </c>
      <c r="AA227" t="s" s="186">
        <v>33</v>
      </c>
      <c r="AB227" s="125">
        <f>100*AC227</f>
        <v>13.1981541</v>
      </c>
      <c r="AC227" s="191">
        <v>0.131981541</v>
      </c>
      <c r="AD227" t="s" s="187">
        <v>27</v>
      </c>
      <c r="AE227" s="125">
        <v>8.119144199999999</v>
      </c>
      <c r="AF227" s="191">
        <v>0.081191442</v>
      </c>
      <c r="AG227" s="169"/>
      <c r="AH227" s="173">
        <v>72580</v>
      </c>
      <c r="AI227" s="173">
        <v>35755</v>
      </c>
      <c r="AJ227" s="173">
        <v>79</v>
      </c>
      <c r="AK227" s="173">
        <v>10354</v>
      </c>
      <c r="AL227" s="173">
        <v>2903</v>
      </c>
      <c r="AM227" s="175">
        <f>100*AL227/$AI227</f>
        <v>8.11914417563977</v>
      </c>
      <c r="AN227" s="173">
        <f>IF(AM227&gt;$AI$8,1,0)</f>
        <v>0</v>
      </c>
      <c r="AO227" s="175">
        <f>IF($R227=AL$17,AM227,0)</f>
        <v>0</v>
      </c>
      <c r="AP227" s="173">
        <v>17838</v>
      </c>
      <c r="AQ227" s="175">
        <f>100*AP227/$AI227</f>
        <v>49.8895259404279</v>
      </c>
      <c r="AR227" s="173">
        <f>IF(AQ227&gt;$AI$8,1,0)</f>
        <v>0</v>
      </c>
      <c r="AS227" s="175">
        <f>IF($R227=AP$17,AQ227,0)</f>
        <v>0</v>
      </c>
      <c r="AT227" s="173">
        <v>916</v>
      </c>
      <c r="AU227" s="175">
        <f>100*AT227/$AI227</f>
        <v>2.56187945741854</v>
      </c>
      <c r="AV227" s="173">
        <f>IF(AU227&gt;$AI$8,1,0)</f>
        <v>0</v>
      </c>
      <c r="AW227" s="175">
        <f>IF($R227=AT$17,AU227,0)</f>
        <v>0</v>
      </c>
      <c r="AX227" s="173">
        <v>7484</v>
      </c>
      <c r="AY227" s="175">
        <f>100*AX227/$AI227</f>
        <v>20.9313382743672</v>
      </c>
      <c r="AZ227" s="173">
        <f>IF(AY227&gt;$AI$8,1,0)</f>
        <v>0</v>
      </c>
      <c r="BA227" s="175">
        <f>IF($R227=AX$17,AY227,0)</f>
        <v>20.9313382743672</v>
      </c>
      <c r="BB227" s="173">
        <v>1094</v>
      </c>
      <c r="BC227" s="175">
        <f>100*BB227/$AI227</f>
        <v>3.05971192840162</v>
      </c>
      <c r="BD227" s="173">
        <f>IF(BC227&gt;$AI$8,1,0)</f>
        <v>0</v>
      </c>
      <c r="BE227" s="175">
        <f>IF($R227=BB$17,BC227,0)</f>
        <v>0</v>
      </c>
      <c r="BF227" s="173">
        <v>0</v>
      </c>
      <c r="BG227" s="175">
        <f>100*BF227/$AI227</f>
        <v>0</v>
      </c>
      <c r="BH227" s="173">
        <f>IF(BG227&gt;$AI$8,1,0)</f>
        <v>0</v>
      </c>
      <c r="BI227" s="175">
        <f>IF($R227=BF$17,BG227,0)</f>
        <v>0</v>
      </c>
      <c r="BJ227" s="173">
        <v>4719</v>
      </c>
      <c r="BK227" s="175">
        <f>100*BJ227/$AI227</f>
        <v>13.1981541043211</v>
      </c>
      <c r="BL227" s="173">
        <f>IF(BK227&gt;$AI$8,1,0)</f>
        <v>0</v>
      </c>
      <c r="BM227" s="175">
        <f>IF($R227=BJ$17,BK227,0)</f>
        <v>0</v>
      </c>
      <c r="BN227" s="173">
        <v>0</v>
      </c>
      <c r="BO227" s="175">
        <f>100*BN227/$AI227</f>
        <v>0</v>
      </c>
      <c r="BP227" s="173">
        <f>IF(BO227&gt;$AI$8,1,0)</f>
        <v>0</v>
      </c>
      <c r="BQ227" s="175">
        <f>IF($R227=BN$17,BO227,0)</f>
        <v>0</v>
      </c>
      <c r="BR227" s="173">
        <v>0</v>
      </c>
      <c r="BS227" s="175">
        <f>100*BR227/$AI227</f>
        <v>0</v>
      </c>
      <c r="BT227" s="173">
        <f>IF(BS227&gt;$AI$8,1,0)</f>
        <v>0</v>
      </c>
      <c r="BU227" s="175">
        <f>IF($R227=BR$17,BS227,0)</f>
        <v>0</v>
      </c>
      <c r="BV227" s="173">
        <v>0</v>
      </c>
      <c r="BW227" s="175">
        <f>100*BV227/$AI227</f>
        <v>0</v>
      </c>
      <c r="BX227" s="173">
        <f>IF(BW227&gt;$AI$8,1,0)</f>
        <v>0</v>
      </c>
      <c r="BY227" s="175">
        <f>IF($R227=BV$17,BW227,0)</f>
        <v>0</v>
      </c>
      <c r="BZ227" s="173">
        <v>0</v>
      </c>
      <c r="CA227" s="175">
        <f>100*BZ227/$AI227</f>
        <v>0</v>
      </c>
      <c r="CB227" s="173">
        <f>IF(CA227&gt;$AI$8,1,0)</f>
        <v>0</v>
      </c>
      <c r="CC227" s="175">
        <f>IF($R227=BZ$17,CA227,0)</f>
        <v>0</v>
      </c>
      <c r="CD227" s="173">
        <v>0</v>
      </c>
      <c r="CE227" s="175">
        <f>100*CD227/$AI227</f>
        <v>0</v>
      </c>
      <c r="CF227" s="173">
        <f>IF(CE227&gt;$AI$8,1,0)</f>
        <v>0</v>
      </c>
      <c r="CG227" s="175">
        <f>IF($R227=CD$17,CE227,0)</f>
        <v>0</v>
      </c>
      <c r="CH227" s="173">
        <v>0</v>
      </c>
      <c r="CI227" s="175">
        <f>100*CH227/$AI227</f>
        <v>0</v>
      </c>
      <c r="CJ227" s="173">
        <f>IF(CI227&gt;$AI$8,1,0)</f>
        <v>0</v>
      </c>
      <c r="CK227" s="175">
        <f>IF($R227=CH$17,CI227,0)</f>
        <v>0</v>
      </c>
      <c r="CL227" s="173">
        <v>660</v>
      </c>
      <c r="CM227" s="173">
        <v>0</v>
      </c>
      <c r="CN227" s="176"/>
    </row>
    <row r="228" ht="15.75" customHeight="1">
      <c r="A228" t="s" s="179">
        <v>2466</v>
      </c>
      <c r="B228" t="s" s="180">
        <v>90</v>
      </c>
      <c r="C228" t="s" s="180">
        <v>2002</v>
      </c>
      <c r="D228" t="s" s="181">
        <v>93</v>
      </c>
      <c r="E228" t="s" s="188">
        <v>79</v>
      </c>
      <c r="F228" t="s" s="146">
        <v>80</v>
      </c>
      <c r="G228" t="s" s="146">
        <v>2003</v>
      </c>
      <c r="H228" t="s" s="146">
        <v>2004</v>
      </c>
      <c r="I228" t="s" s="146">
        <v>49</v>
      </c>
      <c r="J228" t="s" s="146">
        <v>50</v>
      </c>
      <c r="K228" t="s" s="183">
        <f>_xlfn.IFS(Q228=0,O228,T228=1,R228,U228=1,AA228,V228=1,AD228)</f>
        <v>2365</v>
      </c>
      <c r="L228" s="189">
        <f>_xlfn.IFS(Q228=0,P228,T228=1,S228,U228=1,AB228,V228=1,AE228)</f>
        <v>14.9188471487764</v>
      </c>
      <c r="M228" t="s" s="146">
        <f>IF(O228="Lab","over","under")</f>
        <v>2429</v>
      </c>
      <c r="N228" s="145">
        <v>1</v>
      </c>
      <c r="O228" t="s" s="184">
        <v>28</v>
      </c>
      <c r="P228" s="147">
        <f>AQ228</f>
        <v>49.8752375065815</v>
      </c>
      <c r="Q228" s="145">
        <f>T228+U228+V228</f>
        <v>1</v>
      </c>
      <c r="R228" t="s" s="185">
        <v>2365</v>
      </c>
      <c r="S228" s="147">
        <f>BA228</f>
        <v>14.9188471487764</v>
      </c>
      <c r="T228" s="145">
        <v>1</v>
      </c>
      <c r="U228" s="138"/>
      <c r="V228" s="138"/>
      <c r="W228" s="138"/>
      <c r="X228" t="s" s="146">
        <f>IF($A228=Y228,"ok","bad")</f>
        <v>2430</v>
      </c>
      <c r="Y228" t="s" s="146">
        <v>2466</v>
      </c>
      <c r="Z228" t="s" s="146">
        <v>2002</v>
      </c>
      <c r="AA228" t="s" s="186">
        <v>27</v>
      </c>
      <c r="AB228" s="141">
        <f>100*AC228</f>
        <v>11.3705561</v>
      </c>
      <c r="AC228" s="190">
        <v>0.113705561</v>
      </c>
      <c r="AD228" t="s" s="187">
        <v>31</v>
      </c>
      <c r="AE228" s="141">
        <v>11.1370556</v>
      </c>
      <c r="AF228" s="190">
        <v>0.111370556</v>
      </c>
      <c r="AG228" s="138"/>
      <c r="AH228" s="145">
        <v>76632</v>
      </c>
      <c r="AI228" s="145">
        <v>43683</v>
      </c>
      <c r="AJ228" s="145">
        <v>185</v>
      </c>
      <c r="AK228" s="145">
        <v>15270</v>
      </c>
      <c r="AL228" s="145">
        <v>4967</v>
      </c>
      <c r="AM228" s="148">
        <f>100*AL228/$AI228</f>
        <v>11.3705560515532</v>
      </c>
      <c r="AN228" s="145">
        <f>IF(AM228&gt;$AI$8,1,0)</f>
        <v>0</v>
      </c>
      <c r="AO228" s="148">
        <f>IF($R228=AL$17,AM228,0)</f>
        <v>0</v>
      </c>
      <c r="AP228" s="145">
        <v>21787</v>
      </c>
      <c r="AQ228" s="148">
        <f>100*AP228/$AI228</f>
        <v>49.8752375065815</v>
      </c>
      <c r="AR228" s="145">
        <f>IF(AQ228&gt;$AI$8,1,0)</f>
        <v>0</v>
      </c>
      <c r="AS228" s="148">
        <f>IF($R228=AP$17,AQ228,0)</f>
        <v>0</v>
      </c>
      <c r="AT228" s="145">
        <v>3724</v>
      </c>
      <c r="AU228" s="148">
        <f>100*AT228/$AI228</f>
        <v>8.525055513586519</v>
      </c>
      <c r="AV228" s="145">
        <f>IF(AU228&gt;$AI$8,1,0)</f>
        <v>0</v>
      </c>
      <c r="AW228" s="148">
        <f>IF($R228=AT$17,AU228,0)</f>
        <v>0</v>
      </c>
      <c r="AX228" s="145">
        <v>6517</v>
      </c>
      <c r="AY228" s="148">
        <f>100*AX228/$AI228</f>
        <v>14.9188471487764</v>
      </c>
      <c r="AZ228" s="145">
        <f>IF(AY228&gt;$AI$8,1,0)</f>
        <v>0</v>
      </c>
      <c r="BA228" s="148">
        <f>IF($R228=AX$17,AY228,0)</f>
        <v>14.9188471487764</v>
      </c>
      <c r="BB228" s="145">
        <v>4865</v>
      </c>
      <c r="BC228" s="148">
        <f>100*BB228/$AI228</f>
        <v>11.1370556051553</v>
      </c>
      <c r="BD228" s="145">
        <f>IF(BC228&gt;$AI$8,1,0)</f>
        <v>0</v>
      </c>
      <c r="BE228" s="148">
        <f>IF($R228=BB$17,BC228,0)</f>
        <v>0</v>
      </c>
      <c r="BF228" s="145">
        <v>0</v>
      </c>
      <c r="BG228" s="148">
        <f>100*BF228/$AI228</f>
        <v>0</v>
      </c>
      <c r="BH228" s="145">
        <f>IF(BG228&gt;$AI$8,1,0)</f>
        <v>0</v>
      </c>
      <c r="BI228" s="148">
        <f>IF($R228=BF$17,BG228,0)</f>
        <v>0</v>
      </c>
      <c r="BJ228" s="145">
        <v>0</v>
      </c>
      <c r="BK228" s="148">
        <f>100*BJ228/$AI228</f>
        <v>0</v>
      </c>
      <c r="BL228" s="145">
        <f>IF(BK228&gt;$AI$8,1,0)</f>
        <v>0</v>
      </c>
      <c r="BM228" s="148">
        <f>IF($R228=BJ$17,BK228,0)</f>
        <v>0</v>
      </c>
      <c r="BN228" s="145">
        <v>0</v>
      </c>
      <c r="BO228" s="148">
        <f>100*BN228/$AI228</f>
        <v>0</v>
      </c>
      <c r="BP228" s="145">
        <f>IF(BO228&gt;$AI$8,1,0)</f>
        <v>0</v>
      </c>
      <c r="BQ228" s="148">
        <f>IF($R228=BN$17,BO228,0)</f>
        <v>0</v>
      </c>
      <c r="BR228" s="145">
        <v>0</v>
      </c>
      <c r="BS228" s="148">
        <f>100*BR228/$AI228</f>
        <v>0</v>
      </c>
      <c r="BT228" s="145">
        <f>IF(BS228&gt;$AI$8,1,0)</f>
        <v>0</v>
      </c>
      <c r="BU228" s="148">
        <f>IF($R228=BR$17,BS228,0)</f>
        <v>0</v>
      </c>
      <c r="BV228" s="145">
        <v>0</v>
      </c>
      <c r="BW228" s="148">
        <f>100*BV228/$AI228</f>
        <v>0</v>
      </c>
      <c r="BX228" s="145">
        <f>IF(BW228&gt;$AI$8,1,0)</f>
        <v>0</v>
      </c>
      <c r="BY228" s="148">
        <f>IF($R228=BV$17,BW228,0)</f>
        <v>0</v>
      </c>
      <c r="BZ228" s="145">
        <v>0</v>
      </c>
      <c r="CA228" s="148">
        <f>100*BZ228/$AI228</f>
        <v>0</v>
      </c>
      <c r="CB228" s="145">
        <f>IF(CA228&gt;$AI$8,1,0)</f>
        <v>0</v>
      </c>
      <c r="CC228" s="148">
        <f>IF($R228=BZ$17,CA228,0)</f>
        <v>0</v>
      </c>
      <c r="CD228" s="145">
        <v>0</v>
      </c>
      <c r="CE228" s="148">
        <f>100*CD228/$AI228</f>
        <v>0</v>
      </c>
      <c r="CF228" s="145">
        <f>IF(CE228&gt;$AI$8,1,0)</f>
        <v>0</v>
      </c>
      <c r="CG228" s="148">
        <f>IF($R228=CD$17,CE228,0)</f>
        <v>0</v>
      </c>
      <c r="CH228" s="145">
        <v>0</v>
      </c>
      <c r="CI228" s="148">
        <f>100*CH228/$AI228</f>
        <v>0</v>
      </c>
      <c r="CJ228" s="145">
        <f>IF(CI228&gt;$AI$8,1,0)</f>
        <v>0</v>
      </c>
      <c r="CK228" s="148">
        <f>IF($R228=CH$17,CI228,0)</f>
        <v>0</v>
      </c>
      <c r="CL228" s="145">
        <v>999</v>
      </c>
      <c r="CM228" s="145">
        <v>0</v>
      </c>
      <c r="CN228" s="149"/>
    </row>
    <row r="229" ht="15.75" customHeight="1">
      <c r="A229" t="s" s="179">
        <v>2881</v>
      </c>
      <c r="B229" t="s" s="180">
        <v>58</v>
      </c>
      <c r="C229" t="s" s="180">
        <v>2882</v>
      </c>
      <c r="D229" t="s" s="181">
        <v>60</v>
      </c>
      <c r="E229" t="s" s="182">
        <v>60</v>
      </c>
      <c r="F229" t="s" s="130">
        <v>61</v>
      </c>
      <c r="G229" t="s" s="130">
        <v>2883</v>
      </c>
      <c r="H229" t="s" s="130">
        <v>944</v>
      </c>
      <c r="I229" t="s" s="130">
        <v>49</v>
      </c>
      <c r="J229" t="s" s="130">
        <v>2585</v>
      </c>
      <c r="K229" t="s" s="183">
        <f>_xlfn.IFS(Q229=0,O229,T229=1,R229,U229=1,AA229,V229=1,AD229)</f>
        <v>28</v>
      </c>
      <c r="L229" s="189">
        <f>_xlfn.IFS(Q229=0,P229,T229=1,S229,U229=1,AB229,V229=1,AE229)</f>
        <v>49.8076476207689</v>
      </c>
      <c r="M229" t="s" s="130">
        <f>IF(O229="Lab","over","under")</f>
        <v>2429</v>
      </c>
      <c r="N229" s="173">
        <v>1</v>
      </c>
      <c r="O229" t="s" s="184">
        <v>28</v>
      </c>
      <c r="P229" s="131">
        <f>AQ229</f>
        <v>49.8076476207689</v>
      </c>
      <c r="Q229" s="173">
        <f>T229+U229+V229</f>
        <v>0</v>
      </c>
      <c r="R229" t="s" s="185">
        <v>32</v>
      </c>
      <c r="S229" s="131">
        <f>BI229</f>
        <v>33.4280034081227</v>
      </c>
      <c r="T229" s="169"/>
      <c r="U229" s="169"/>
      <c r="V229" s="169"/>
      <c r="W229" s="169"/>
      <c r="X229" t="s" s="130">
        <f>IF($A229=Y229,"ok","bad")</f>
        <v>2430</v>
      </c>
      <c r="Y229" t="s" s="130">
        <v>2881</v>
      </c>
      <c r="Z229" t="s" s="130">
        <v>2882</v>
      </c>
      <c r="AA229" t="s" s="186">
        <v>2365</v>
      </c>
      <c r="AB229" s="125">
        <f>100*AC229</f>
        <v>6.7155509</v>
      </c>
      <c r="AC229" s="191">
        <v>0.067155509</v>
      </c>
      <c r="AD229" t="s" s="187">
        <v>27</v>
      </c>
      <c r="AE229" s="125">
        <v>3.5682012</v>
      </c>
      <c r="AF229" s="191">
        <v>0.035682012</v>
      </c>
      <c r="AG229" s="169"/>
      <c r="AH229" s="173">
        <v>72667</v>
      </c>
      <c r="AI229" s="173">
        <v>38731</v>
      </c>
      <c r="AJ229" s="173">
        <v>115</v>
      </c>
      <c r="AK229" s="173">
        <v>6344</v>
      </c>
      <c r="AL229" s="173">
        <v>1382</v>
      </c>
      <c r="AM229" s="175">
        <f>100*AL229/$AI229</f>
        <v>3.5682011825153</v>
      </c>
      <c r="AN229" s="173">
        <f>IF(AM229&gt;$AI$8,1,0)</f>
        <v>0</v>
      </c>
      <c r="AO229" s="175">
        <f>IF($R229=AL$17,AM229,0)</f>
        <v>0</v>
      </c>
      <c r="AP229" s="173">
        <v>19291</v>
      </c>
      <c r="AQ229" s="175">
        <f>100*AP229/$AI229</f>
        <v>49.8076476207689</v>
      </c>
      <c r="AR229" s="173">
        <f>IF(AQ229&gt;$AI$8,1,0)</f>
        <v>0</v>
      </c>
      <c r="AS229" s="175">
        <f>IF($R229=AP$17,AQ229,0)</f>
        <v>0</v>
      </c>
      <c r="AT229" s="173">
        <v>671</v>
      </c>
      <c r="AU229" s="175">
        <f>100*AT229/$AI229</f>
        <v>1.73246236864527</v>
      </c>
      <c r="AV229" s="173">
        <f>IF(AU229&gt;$AI$8,1,0)</f>
        <v>0</v>
      </c>
      <c r="AW229" s="175">
        <f>IF($R229=AT$17,AU229,0)</f>
        <v>0</v>
      </c>
      <c r="AX229" s="173">
        <v>2601</v>
      </c>
      <c r="AY229" s="175">
        <f>100*AX229/$AI229</f>
        <v>6.71555085073972</v>
      </c>
      <c r="AZ229" s="173">
        <f>IF(AY229&gt;$AI$8,1,0)</f>
        <v>0</v>
      </c>
      <c r="BA229" s="175">
        <f>IF($R229=AX$17,AY229,0)</f>
        <v>0</v>
      </c>
      <c r="BB229" s="173">
        <v>1229</v>
      </c>
      <c r="BC229" s="175">
        <f>100*BB229/$AI229</f>
        <v>3.17316877953061</v>
      </c>
      <c r="BD229" s="173">
        <f>IF(BC229&gt;$AI$8,1,0)</f>
        <v>0</v>
      </c>
      <c r="BE229" s="175">
        <f>IF($R229=BB$17,BC229,0)</f>
        <v>0</v>
      </c>
      <c r="BF229" s="173">
        <v>12947</v>
      </c>
      <c r="BG229" s="175">
        <f>100*BF229/$AI229</f>
        <v>33.4280034081227</v>
      </c>
      <c r="BH229" s="173">
        <f>IF(BG229&gt;$AI$8,1,0)</f>
        <v>0</v>
      </c>
      <c r="BI229" s="175">
        <f>IF($R229=BF$17,BG229,0)</f>
        <v>33.4280034081227</v>
      </c>
      <c r="BJ229" s="173">
        <v>0</v>
      </c>
      <c r="BK229" s="175">
        <f>100*BJ229/$AI229</f>
        <v>0</v>
      </c>
      <c r="BL229" s="173">
        <f>IF(BK229&gt;$AI$8,1,0)</f>
        <v>0</v>
      </c>
      <c r="BM229" s="175">
        <f>IF($R229=BJ$17,BK229,0)</f>
        <v>0</v>
      </c>
      <c r="BN229" s="173">
        <v>0</v>
      </c>
      <c r="BO229" s="175">
        <f>100*BN229/$AI229</f>
        <v>0</v>
      </c>
      <c r="BP229" s="173">
        <f>IF(BO229&gt;$AI$8,1,0)</f>
        <v>0</v>
      </c>
      <c r="BQ229" s="175">
        <f>IF($R229=BN$17,BO229,0)</f>
        <v>0</v>
      </c>
      <c r="BR229" s="173">
        <v>0</v>
      </c>
      <c r="BS229" s="175">
        <f>100*BR229/$AI229</f>
        <v>0</v>
      </c>
      <c r="BT229" s="173">
        <f>IF(BS229&gt;$AI$8,1,0)</f>
        <v>0</v>
      </c>
      <c r="BU229" s="175">
        <f>IF($R229=BR$17,BS229,0)</f>
        <v>0</v>
      </c>
      <c r="BV229" s="173">
        <v>0</v>
      </c>
      <c r="BW229" s="175">
        <f>100*BV229/$AI229</f>
        <v>0</v>
      </c>
      <c r="BX229" s="173">
        <f>IF(BW229&gt;$AI$8,1,0)</f>
        <v>0</v>
      </c>
      <c r="BY229" s="175">
        <f>IF($R229=BV$17,BW229,0)</f>
        <v>0</v>
      </c>
      <c r="BZ229" s="173">
        <v>0</v>
      </c>
      <c r="CA229" s="175">
        <f>100*BZ229/$AI229</f>
        <v>0</v>
      </c>
      <c r="CB229" s="173">
        <f>IF(CA229&gt;$AI$8,1,0)</f>
        <v>0</v>
      </c>
      <c r="CC229" s="175">
        <f>IF($R229=BZ$17,CA229,0)</f>
        <v>0</v>
      </c>
      <c r="CD229" s="173">
        <v>0</v>
      </c>
      <c r="CE229" s="175">
        <f>100*CD229/$AI229</f>
        <v>0</v>
      </c>
      <c r="CF229" s="173">
        <f>IF(CE229&gt;$AI$8,1,0)</f>
        <v>0</v>
      </c>
      <c r="CG229" s="175">
        <f>IF($R229=CD$17,CE229,0)</f>
        <v>0</v>
      </c>
      <c r="CH229" s="173">
        <v>0</v>
      </c>
      <c r="CI229" s="175">
        <f>100*CH229/$AI229</f>
        <v>0</v>
      </c>
      <c r="CJ229" s="173">
        <f>IF(CI229&gt;$AI$8,1,0)</f>
        <v>0</v>
      </c>
      <c r="CK229" s="175">
        <f>IF($R229=CH$17,CI229,0)</f>
        <v>0</v>
      </c>
      <c r="CL229" s="173">
        <v>0</v>
      </c>
      <c r="CM229" s="173">
        <v>0</v>
      </c>
      <c r="CN229" s="176"/>
    </row>
    <row r="230" ht="15.75" customHeight="1">
      <c r="A230" t="s" s="179">
        <v>2520</v>
      </c>
      <c r="B230" t="s" s="180">
        <v>90</v>
      </c>
      <c r="C230" t="s" s="180">
        <v>2521</v>
      </c>
      <c r="D230" t="s" s="181">
        <v>93</v>
      </c>
      <c r="E230" t="s" s="188">
        <v>79</v>
      </c>
      <c r="F230" t="s" s="146">
        <v>46</v>
      </c>
      <c r="G230" t="s" s="146">
        <v>2522</v>
      </c>
      <c r="H230" t="s" s="146">
        <v>2523</v>
      </c>
      <c r="I230" t="s" s="146">
        <v>64</v>
      </c>
      <c r="J230" t="s" s="146">
        <v>50</v>
      </c>
      <c r="K230" t="s" s="183">
        <f>_xlfn.IFS(Q230=0,O230,T230=1,R230,U230=1,AA230,V230=1,AD230)</f>
        <v>28</v>
      </c>
      <c r="L230" s="189">
        <f>_xlfn.IFS(Q230=0,P230,T230=1,S230,U230=1,AB230,V230=1,AE230)</f>
        <v>49.8008681254755</v>
      </c>
      <c r="M230" t="s" s="146">
        <f>IF(O230="Lab","over","under")</f>
        <v>2429</v>
      </c>
      <c r="N230" s="145">
        <v>1</v>
      </c>
      <c r="O230" t="s" s="184">
        <v>28</v>
      </c>
      <c r="P230" s="147">
        <f>AQ230</f>
        <v>49.8008681254755</v>
      </c>
      <c r="Q230" s="145">
        <f>T230+U230+V230</f>
        <v>0</v>
      </c>
      <c r="R230" t="s" s="185">
        <v>27</v>
      </c>
      <c r="S230" s="147">
        <f>AO230</f>
        <v>23.2424933995615</v>
      </c>
      <c r="T230" s="138"/>
      <c r="U230" s="138"/>
      <c r="V230" s="138"/>
      <c r="W230" s="138"/>
      <c r="X230" t="s" s="146">
        <f>IF($A230=Y230,"ok","bad")</f>
        <v>2430</v>
      </c>
      <c r="Y230" t="s" s="146">
        <v>2520</v>
      </c>
      <c r="Z230" t="s" s="146">
        <v>2521</v>
      </c>
      <c r="AA230" t="s" s="186">
        <v>2365</v>
      </c>
      <c r="AB230" s="141">
        <f>100*AC230</f>
        <v>13.133754</v>
      </c>
      <c r="AC230" s="190">
        <v>0.13133754</v>
      </c>
      <c r="AD230" t="s" s="187">
        <v>31</v>
      </c>
      <c r="AE230" s="141">
        <v>9.1779657</v>
      </c>
      <c r="AF230" s="190">
        <v>0.091779657</v>
      </c>
      <c r="AG230" s="138"/>
      <c r="AH230" s="145">
        <v>70215</v>
      </c>
      <c r="AI230" s="145">
        <v>44694</v>
      </c>
      <c r="AJ230" s="145">
        <v>216</v>
      </c>
      <c r="AK230" s="145">
        <v>11870</v>
      </c>
      <c r="AL230" s="145">
        <v>10388</v>
      </c>
      <c r="AM230" s="148">
        <f>100*AL230/$AI230</f>
        <v>23.2424933995615</v>
      </c>
      <c r="AN230" s="145">
        <f>IF(AM230&gt;$AI$8,1,0)</f>
        <v>0</v>
      </c>
      <c r="AO230" s="148">
        <f>IF($R230=AL$17,AM230,0)</f>
        <v>23.2424933995615</v>
      </c>
      <c r="AP230" s="145">
        <v>22258</v>
      </c>
      <c r="AQ230" s="148">
        <f>100*AP230/$AI230</f>
        <v>49.8008681254755</v>
      </c>
      <c r="AR230" s="145">
        <f>IF(AQ230&gt;$AI$8,1,0)</f>
        <v>0</v>
      </c>
      <c r="AS230" s="148">
        <f>IF($R230=AP$17,AQ230,0)</f>
        <v>0</v>
      </c>
      <c r="AT230" s="145">
        <v>2076</v>
      </c>
      <c r="AU230" s="148">
        <f>100*AT230/$AI230</f>
        <v>4.64491878104444</v>
      </c>
      <c r="AV230" s="145">
        <f>IF(AU230&gt;$AI$8,1,0)</f>
        <v>0</v>
      </c>
      <c r="AW230" s="148">
        <f>IF($R230=AT$17,AU230,0)</f>
        <v>0</v>
      </c>
      <c r="AX230" s="145">
        <v>5870</v>
      </c>
      <c r="AY230" s="148">
        <f>100*AX230/$AI230</f>
        <v>13.1337539714503</v>
      </c>
      <c r="AZ230" s="145">
        <f>IF(AY230&gt;$AI$8,1,0)</f>
        <v>0</v>
      </c>
      <c r="BA230" s="148">
        <f>IF($R230=AX$17,AY230,0)</f>
        <v>0</v>
      </c>
      <c r="BB230" s="145">
        <v>4102</v>
      </c>
      <c r="BC230" s="148">
        <f>100*BB230/$AI230</f>
        <v>9.17796572246834</v>
      </c>
      <c r="BD230" s="145">
        <f>IF(BC230&gt;$AI$8,1,0)</f>
        <v>0</v>
      </c>
      <c r="BE230" s="148">
        <f>IF($R230=BB$17,BC230,0)</f>
        <v>0</v>
      </c>
      <c r="BF230" s="145">
        <v>0</v>
      </c>
      <c r="BG230" s="148">
        <f>100*BF230/$AI230</f>
        <v>0</v>
      </c>
      <c r="BH230" s="145">
        <f>IF(BG230&gt;$AI$8,1,0)</f>
        <v>0</v>
      </c>
      <c r="BI230" s="148">
        <f>IF($R230=BF$17,BG230,0)</f>
        <v>0</v>
      </c>
      <c r="BJ230" s="145">
        <v>0</v>
      </c>
      <c r="BK230" s="148">
        <f>100*BJ230/$AI230</f>
        <v>0</v>
      </c>
      <c r="BL230" s="145">
        <f>IF(BK230&gt;$AI$8,1,0)</f>
        <v>0</v>
      </c>
      <c r="BM230" s="148">
        <f>IF($R230=BJ$17,BK230,0)</f>
        <v>0</v>
      </c>
      <c r="BN230" s="145">
        <v>0</v>
      </c>
      <c r="BO230" s="148">
        <f>100*BN230/$AI230</f>
        <v>0</v>
      </c>
      <c r="BP230" s="145">
        <f>IF(BO230&gt;$AI$8,1,0)</f>
        <v>0</v>
      </c>
      <c r="BQ230" s="148">
        <f>IF($R230=BN$17,BO230,0)</f>
        <v>0</v>
      </c>
      <c r="BR230" s="145">
        <v>0</v>
      </c>
      <c r="BS230" s="148">
        <f>100*BR230/$AI230</f>
        <v>0</v>
      </c>
      <c r="BT230" s="145">
        <f>IF(BS230&gt;$AI$8,1,0)</f>
        <v>0</v>
      </c>
      <c r="BU230" s="148">
        <f>IF($R230=BR$17,BS230,0)</f>
        <v>0</v>
      </c>
      <c r="BV230" s="145">
        <v>0</v>
      </c>
      <c r="BW230" s="148">
        <f>100*BV230/$AI230</f>
        <v>0</v>
      </c>
      <c r="BX230" s="145">
        <f>IF(BW230&gt;$AI$8,1,0)</f>
        <v>0</v>
      </c>
      <c r="BY230" s="148">
        <f>IF($R230=BV$17,BW230,0)</f>
        <v>0</v>
      </c>
      <c r="BZ230" s="145">
        <v>0</v>
      </c>
      <c r="CA230" s="148">
        <f>100*BZ230/$AI230</f>
        <v>0</v>
      </c>
      <c r="CB230" s="145">
        <f>IF(CA230&gt;$AI$8,1,0)</f>
        <v>0</v>
      </c>
      <c r="CC230" s="148">
        <f>IF($R230=BZ$17,CA230,0)</f>
        <v>0</v>
      </c>
      <c r="CD230" s="145">
        <v>0</v>
      </c>
      <c r="CE230" s="148">
        <f>100*CD230/$AI230</f>
        <v>0</v>
      </c>
      <c r="CF230" s="145">
        <f>IF(CE230&gt;$AI$8,1,0)</f>
        <v>0</v>
      </c>
      <c r="CG230" s="148">
        <f>IF($R230=CD$17,CE230,0)</f>
        <v>0</v>
      </c>
      <c r="CH230" s="145">
        <v>0</v>
      </c>
      <c r="CI230" s="148">
        <f>100*CH230/$AI230</f>
        <v>0</v>
      </c>
      <c r="CJ230" s="145">
        <f>IF(CI230&gt;$AI$8,1,0)</f>
        <v>0</v>
      </c>
      <c r="CK230" s="148">
        <f>IF($R230=CH$17,CI230,0)</f>
        <v>0</v>
      </c>
      <c r="CL230" s="145">
        <v>0</v>
      </c>
      <c r="CM230" s="145">
        <v>0</v>
      </c>
      <c r="CN230" s="149"/>
    </row>
    <row r="231" ht="15.75" customHeight="1">
      <c r="A231" t="s" s="179">
        <v>2598</v>
      </c>
      <c r="B231" t="s" s="180">
        <v>90</v>
      </c>
      <c r="C231" t="s" s="180">
        <v>1993</v>
      </c>
      <c r="D231" t="s" s="181">
        <v>93</v>
      </c>
      <c r="E231" t="s" s="182">
        <v>79</v>
      </c>
      <c r="F231" t="s" s="130">
        <v>80</v>
      </c>
      <c r="G231" t="s" s="130">
        <v>1994</v>
      </c>
      <c r="H231" t="s" s="130">
        <v>1995</v>
      </c>
      <c r="I231" t="s" s="130">
        <v>64</v>
      </c>
      <c r="J231" t="s" s="130">
        <v>50</v>
      </c>
      <c r="K231" t="s" s="183">
        <f>_xlfn.IFS(Q231=0,O231,T231=1,R231,U231=1,AA231,V231=1,AD231)</f>
        <v>2365</v>
      </c>
      <c r="L231" s="189">
        <f>_xlfn.IFS(Q231=0,P231,T231=1,S231,U231=1,AB231,V231=1,AE231)</f>
        <v>18.3357433942421</v>
      </c>
      <c r="M231" t="s" s="130">
        <f>IF(O231="Lab","over","under")</f>
        <v>2429</v>
      </c>
      <c r="N231" s="173">
        <v>1</v>
      </c>
      <c r="O231" t="s" s="184">
        <v>28</v>
      </c>
      <c r="P231" s="131">
        <f>AQ231</f>
        <v>49.7410280005258</v>
      </c>
      <c r="Q231" s="173">
        <f>T231+U231+V231</f>
        <v>1</v>
      </c>
      <c r="R231" t="s" s="185">
        <v>2365</v>
      </c>
      <c r="S231" s="131">
        <f>BA231</f>
        <v>18.3357433942421</v>
      </c>
      <c r="T231" s="173">
        <v>1</v>
      </c>
      <c r="U231" s="169"/>
      <c r="V231" s="169"/>
      <c r="W231" s="169"/>
      <c r="X231" t="s" s="130">
        <f>IF($A231=Y231,"ok","bad")</f>
        <v>2430</v>
      </c>
      <c r="Y231" t="s" s="130">
        <v>2598</v>
      </c>
      <c r="Z231" t="s" s="130">
        <v>1993</v>
      </c>
      <c r="AA231" t="s" s="186">
        <v>217</v>
      </c>
      <c r="AB231" s="125">
        <f>100*AC231</f>
        <v>11.1581438</v>
      </c>
      <c r="AC231" s="191">
        <v>0.111581438</v>
      </c>
      <c r="AD231" t="s" s="187">
        <v>27</v>
      </c>
      <c r="AE231" s="125">
        <v>8.037334</v>
      </c>
      <c r="AF231" s="191">
        <v>0.08037334</v>
      </c>
      <c r="AG231" s="169"/>
      <c r="AH231" s="173">
        <v>71569</v>
      </c>
      <c r="AI231" s="173">
        <v>38035</v>
      </c>
      <c r="AJ231" s="173">
        <v>85</v>
      </c>
      <c r="AK231" s="173">
        <v>11945</v>
      </c>
      <c r="AL231" s="173">
        <v>3057</v>
      </c>
      <c r="AM231" s="175">
        <f>100*AL231/$AI231</f>
        <v>8.03733403444196</v>
      </c>
      <c r="AN231" s="173">
        <f>IF(AM231&gt;$AI$8,1,0)</f>
        <v>0</v>
      </c>
      <c r="AO231" s="175">
        <f>IF($R231=AL$17,AM231,0)</f>
        <v>0</v>
      </c>
      <c r="AP231" s="173">
        <v>18919</v>
      </c>
      <c r="AQ231" s="175">
        <f>100*AP231/$AI231</f>
        <v>49.7410280005258</v>
      </c>
      <c r="AR231" s="173">
        <f>IF(AQ231&gt;$AI$8,1,0)</f>
        <v>0</v>
      </c>
      <c r="AS231" s="175">
        <f>IF($R231=AP$17,AQ231,0)</f>
        <v>0</v>
      </c>
      <c r="AT231" s="173">
        <v>2199</v>
      </c>
      <c r="AU231" s="175">
        <f>100*AT231/$AI231</f>
        <v>5.78151702379387</v>
      </c>
      <c r="AV231" s="173">
        <f>IF(AU231&gt;$AI$8,1,0)</f>
        <v>0</v>
      </c>
      <c r="AW231" s="175">
        <f>IF($R231=AT$17,AU231,0)</f>
        <v>0</v>
      </c>
      <c r="AX231" s="173">
        <v>6974</v>
      </c>
      <c r="AY231" s="175">
        <f>100*AX231/$AI231</f>
        <v>18.3357433942421</v>
      </c>
      <c r="AZ231" s="173">
        <f>IF(AY231&gt;$AI$8,1,0)</f>
        <v>0</v>
      </c>
      <c r="BA231" s="175">
        <f>IF($R231=AX$17,AY231,0)</f>
        <v>18.3357433942421</v>
      </c>
      <c r="BB231" s="173">
        <v>2642</v>
      </c>
      <c r="BC231" s="175">
        <f>100*BB231/$AI231</f>
        <v>6.94623373208887</v>
      </c>
      <c r="BD231" s="173">
        <f>IF(BC231&gt;$AI$8,1,0)</f>
        <v>0</v>
      </c>
      <c r="BE231" s="175">
        <f>IF($R231=BB$17,BC231,0)</f>
        <v>0</v>
      </c>
      <c r="BF231" s="173">
        <v>0</v>
      </c>
      <c r="BG231" s="175">
        <f>100*BF231/$AI231</f>
        <v>0</v>
      </c>
      <c r="BH231" s="173">
        <f>IF(BG231&gt;$AI$8,1,0)</f>
        <v>0</v>
      </c>
      <c r="BI231" s="175">
        <f>IF($R231=BF$17,BG231,0)</f>
        <v>0</v>
      </c>
      <c r="BJ231" s="173">
        <v>0</v>
      </c>
      <c r="BK231" s="175">
        <f>100*BJ231/$AI231</f>
        <v>0</v>
      </c>
      <c r="BL231" s="173">
        <f>IF(BK231&gt;$AI$8,1,0)</f>
        <v>0</v>
      </c>
      <c r="BM231" s="175">
        <f>IF($R231=BJ$17,BK231,0)</f>
        <v>0</v>
      </c>
      <c r="BN231" s="173">
        <v>0</v>
      </c>
      <c r="BO231" s="175">
        <f>100*BN231/$AI231</f>
        <v>0</v>
      </c>
      <c r="BP231" s="173">
        <f>IF(BO231&gt;$AI$8,1,0)</f>
        <v>0</v>
      </c>
      <c r="BQ231" s="175">
        <f>IF($R231=BN$17,BO231,0)</f>
        <v>0</v>
      </c>
      <c r="BR231" s="173">
        <v>0</v>
      </c>
      <c r="BS231" s="175">
        <f>100*BR231/$AI231</f>
        <v>0</v>
      </c>
      <c r="BT231" s="173">
        <f>IF(BS231&gt;$AI$8,1,0)</f>
        <v>0</v>
      </c>
      <c r="BU231" s="175">
        <f>IF($R231=BR$17,BS231,0)</f>
        <v>0</v>
      </c>
      <c r="BV231" s="173">
        <v>0</v>
      </c>
      <c r="BW231" s="175">
        <f>100*BV231/$AI231</f>
        <v>0</v>
      </c>
      <c r="BX231" s="173">
        <f>IF(BW231&gt;$AI$8,1,0)</f>
        <v>0</v>
      </c>
      <c r="BY231" s="175">
        <f>IF($R231=BV$17,BW231,0)</f>
        <v>0</v>
      </c>
      <c r="BZ231" s="173">
        <v>0</v>
      </c>
      <c r="CA231" s="175">
        <f>100*BZ231/$AI231</f>
        <v>0</v>
      </c>
      <c r="CB231" s="173">
        <f>IF(CA231&gt;$AI$8,1,0)</f>
        <v>0</v>
      </c>
      <c r="CC231" s="175">
        <f>IF($R231=BZ$17,CA231,0)</f>
        <v>0</v>
      </c>
      <c r="CD231" s="173">
        <v>0</v>
      </c>
      <c r="CE231" s="175">
        <f>100*CD231/$AI231</f>
        <v>0</v>
      </c>
      <c r="CF231" s="173">
        <f>IF(CE231&gt;$AI$8,1,0)</f>
        <v>0</v>
      </c>
      <c r="CG231" s="175">
        <f>IF($R231=CD$17,CE231,0)</f>
        <v>0</v>
      </c>
      <c r="CH231" s="173">
        <v>0</v>
      </c>
      <c r="CI231" s="175">
        <f>100*CH231/$AI231</f>
        <v>0</v>
      </c>
      <c r="CJ231" s="173">
        <f>IF(CI231&gt;$AI$8,1,0)</f>
        <v>0</v>
      </c>
      <c r="CK231" s="175">
        <f>IF($R231=CH$17,CI231,0)</f>
        <v>0</v>
      </c>
      <c r="CL231" s="173">
        <v>1448</v>
      </c>
      <c r="CM231" s="173">
        <v>0</v>
      </c>
      <c r="CN231" s="176"/>
    </row>
    <row r="232" ht="19.95" customHeight="1">
      <c r="A232" t="s" s="179">
        <v>2556</v>
      </c>
      <c r="B232" t="s" s="180">
        <v>75</v>
      </c>
      <c r="C232" t="s" s="180">
        <v>1667</v>
      </c>
      <c r="D232" t="s" s="181">
        <v>78</v>
      </c>
      <c r="E232" t="s" s="188">
        <v>79</v>
      </c>
      <c r="F232" t="s" s="146">
        <v>80</v>
      </c>
      <c r="G232" t="s" s="146">
        <v>1668</v>
      </c>
      <c r="H232" t="s" s="146">
        <v>1669</v>
      </c>
      <c r="I232" t="s" s="146">
        <v>64</v>
      </c>
      <c r="J232" t="s" s="146">
        <v>50</v>
      </c>
      <c r="K232" t="s" s="183">
        <f>_xlfn.IFS(Q232=0,O232,T232=1,R232,U232=1,AA232,V232=1,AD232)</f>
        <v>31</v>
      </c>
      <c r="L232" s="189">
        <f>_xlfn.IFS(Q232=0,P232,T232=1,S232,U232=1,AB232,V232=1,AE232)</f>
        <v>12.9025698380824</v>
      </c>
      <c r="M232" t="s" s="146">
        <f>IF(O232="Lab","over","under")</f>
        <v>2429</v>
      </c>
      <c r="N232" s="145">
        <v>1</v>
      </c>
      <c r="O232" t="s" s="184">
        <v>28</v>
      </c>
      <c r="P232" s="147">
        <f>AQ232</f>
        <v>49.6708268727282</v>
      </c>
      <c r="Q232" s="145">
        <f>T232+U232+V232</f>
        <v>1</v>
      </c>
      <c r="R232" t="s" s="185">
        <v>31</v>
      </c>
      <c r="S232" s="147">
        <f>BE232</f>
        <v>12.9025698380824</v>
      </c>
      <c r="T232" s="145">
        <v>1</v>
      </c>
      <c r="U232" s="138"/>
      <c r="V232" s="138"/>
      <c r="W232" s="138"/>
      <c r="X232" t="s" s="146">
        <f>IF($A232=Y232,"ok","bad")</f>
        <v>2430</v>
      </c>
      <c r="Y232" t="s" s="146">
        <v>2556</v>
      </c>
      <c r="Z232" t="s" s="146">
        <v>1667</v>
      </c>
      <c r="AA232" t="s" s="186">
        <v>27</v>
      </c>
      <c r="AB232" s="141">
        <f>100*AC232</f>
        <v>12.0459571</v>
      </c>
      <c r="AC232" s="190">
        <v>0.120459571</v>
      </c>
      <c r="AD232" t="s" s="187">
        <v>29</v>
      </c>
      <c r="AE232" s="141">
        <v>8.7364327</v>
      </c>
      <c r="AF232" s="190">
        <v>0.08736432700000001</v>
      </c>
      <c r="AG232" s="138"/>
      <c r="AH232" s="145">
        <v>71845</v>
      </c>
      <c r="AI232" s="145">
        <v>39341</v>
      </c>
      <c r="AJ232" s="145">
        <v>390</v>
      </c>
      <c r="AK232" s="145">
        <v>14465</v>
      </c>
      <c r="AL232" s="145">
        <v>4739</v>
      </c>
      <c r="AM232" s="148">
        <f>100*AL232/$AI232</f>
        <v>12.0459571439465</v>
      </c>
      <c r="AN232" s="145">
        <f>IF(AM232&gt;$AI$8,1,0)</f>
        <v>0</v>
      </c>
      <c r="AO232" s="148">
        <f>IF($R232=AL$17,AM232,0)</f>
        <v>0</v>
      </c>
      <c r="AP232" s="145">
        <v>19541</v>
      </c>
      <c r="AQ232" s="148">
        <f>100*AP232/$AI232</f>
        <v>49.6708268727282</v>
      </c>
      <c r="AR232" s="145">
        <f>IF(AQ232&gt;$AI$8,1,0)</f>
        <v>0</v>
      </c>
      <c r="AS232" s="148">
        <f>IF($R232=AP$17,AQ232,0)</f>
        <v>0</v>
      </c>
      <c r="AT232" s="145">
        <v>3437</v>
      </c>
      <c r="AU232" s="148">
        <f>100*AT232/$AI232</f>
        <v>8.736432729213799</v>
      </c>
      <c r="AV232" s="145">
        <f>IF(AU232&gt;$AI$8,1,0)</f>
        <v>0</v>
      </c>
      <c r="AW232" s="148">
        <f>IF($R232=AT$17,AU232,0)</f>
        <v>0</v>
      </c>
      <c r="AX232" s="145">
        <v>0</v>
      </c>
      <c r="AY232" s="148">
        <f>100*AX232/$AI232</f>
        <v>0</v>
      </c>
      <c r="AZ232" s="145">
        <f>IF(AY232&gt;$AI$8,1,0)</f>
        <v>0</v>
      </c>
      <c r="BA232" s="148">
        <f>IF($R232=AX$17,AY232,0)</f>
        <v>0</v>
      </c>
      <c r="BB232" s="145">
        <v>5076</v>
      </c>
      <c r="BC232" s="148">
        <f>100*BB232/$AI232</f>
        <v>12.9025698380824</v>
      </c>
      <c r="BD232" s="145">
        <f>IF(BC232&gt;$AI$8,1,0)</f>
        <v>0</v>
      </c>
      <c r="BE232" s="148">
        <f>IF($R232=BB$17,BC232,0)</f>
        <v>12.9025698380824</v>
      </c>
      <c r="BF232" s="145">
        <v>0</v>
      </c>
      <c r="BG232" s="148">
        <f>100*BF232/$AI232</f>
        <v>0</v>
      </c>
      <c r="BH232" s="145">
        <f>IF(BG232&gt;$AI$8,1,0)</f>
        <v>0</v>
      </c>
      <c r="BI232" s="148">
        <f>IF($R232=BF$17,BG232,0)</f>
        <v>0</v>
      </c>
      <c r="BJ232" s="145">
        <v>0</v>
      </c>
      <c r="BK232" s="148">
        <f>100*BJ232/$AI232</f>
        <v>0</v>
      </c>
      <c r="BL232" s="145">
        <f>IF(BK232&gt;$AI$8,1,0)</f>
        <v>0</v>
      </c>
      <c r="BM232" s="148">
        <f>IF($R232=BJ$17,BK232,0)</f>
        <v>0</v>
      </c>
      <c r="BN232" s="145">
        <v>0</v>
      </c>
      <c r="BO232" s="148">
        <f>100*BN232/$AI232</f>
        <v>0</v>
      </c>
      <c r="BP232" s="145">
        <f>IF(BO232&gt;$AI$8,1,0)</f>
        <v>0</v>
      </c>
      <c r="BQ232" s="148">
        <f>IF($R232=BN$17,BO232,0)</f>
        <v>0</v>
      </c>
      <c r="BR232" s="145">
        <v>0</v>
      </c>
      <c r="BS232" s="148">
        <f>100*BR232/$AI232</f>
        <v>0</v>
      </c>
      <c r="BT232" s="145">
        <f>IF(BS232&gt;$AI$8,1,0)</f>
        <v>0</v>
      </c>
      <c r="BU232" s="148">
        <f>IF($R232=BR$17,BS232,0)</f>
        <v>0</v>
      </c>
      <c r="BV232" s="145">
        <v>0</v>
      </c>
      <c r="BW232" s="148">
        <f>100*BV232/$AI232</f>
        <v>0</v>
      </c>
      <c r="BX232" s="145">
        <f>IF(BW232&gt;$AI$8,1,0)</f>
        <v>0</v>
      </c>
      <c r="BY232" s="148">
        <f>IF($R232=BV$17,BW232,0)</f>
        <v>0</v>
      </c>
      <c r="BZ232" s="145">
        <v>0</v>
      </c>
      <c r="CA232" s="148">
        <f>100*BZ232/$AI232</f>
        <v>0</v>
      </c>
      <c r="CB232" s="145">
        <f>IF(CA232&gt;$AI$8,1,0)</f>
        <v>0</v>
      </c>
      <c r="CC232" s="148">
        <f>IF($R232=BZ$17,CA232,0)</f>
        <v>0</v>
      </c>
      <c r="CD232" s="145">
        <v>0</v>
      </c>
      <c r="CE232" s="148">
        <f>100*CD232/$AI232</f>
        <v>0</v>
      </c>
      <c r="CF232" s="145">
        <f>IF(CE232&gt;$AI$8,1,0)</f>
        <v>0</v>
      </c>
      <c r="CG232" s="148">
        <f>IF($R232=CD$17,CE232,0)</f>
        <v>0</v>
      </c>
      <c r="CH232" s="145">
        <v>0</v>
      </c>
      <c r="CI232" s="148">
        <f>100*CH232/$AI232</f>
        <v>0</v>
      </c>
      <c r="CJ232" s="145">
        <f>IF(CI232&gt;$AI$8,1,0)</f>
        <v>0</v>
      </c>
      <c r="CK232" s="148">
        <f>IF($R232=CH$17,CI232,0)</f>
        <v>0</v>
      </c>
      <c r="CL232" s="145">
        <v>0</v>
      </c>
      <c r="CM232" s="145">
        <v>0</v>
      </c>
      <c r="CN232" s="149"/>
    </row>
    <row r="233" ht="15.75" customHeight="1">
      <c r="A233" t="s" s="179">
        <v>2494</v>
      </c>
      <c r="B233" t="s" s="180">
        <v>197</v>
      </c>
      <c r="C233" t="s" s="180">
        <v>455</v>
      </c>
      <c r="D233" t="s" s="181">
        <v>200</v>
      </c>
      <c r="E233" t="s" s="182">
        <v>79</v>
      </c>
      <c r="F233" t="s" s="130">
        <v>80</v>
      </c>
      <c r="G233" t="s" s="130">
        <v>456</v>
      </c>
      <c r="H233" t="s" s="130">
        <v>414</v>
      </c>
      <c r="I233" t="s" s="130">
        <v>49</v>
      </c>
      <c r="J233" t="s" s="130">
        <v>50</v>
      </c>
      <c r="K233" t="s" s="183">
        <f>_xlfn.IFS(Q233=0,O233,T233=1,R233,U233=1,AA233,V233=1,AD233)</f>
        <v>31</v>
      </c>
      <c r="L233" s="189">
        <f>_xlfn.IFS(Q233=0,P233,T233=1,S233,U233=1,AB233,V233=1,AE233)</f>
        <v>17.3097556949488</v>
      </c>
      <c r="M233" t="s" s="130">
        <f>IF(O233="Lab","over","under")</f>
        <v>2429</v>
      </c>
      <c r="N233" s="173">
        <v>1</v>
      </c>
      <c r="O233" t="s" s="184">
        <v>28</v>
      </c>
      <c r="P233" s="131">
        <f>AQ233</f>
        <v>49.6409706173655</v>
      </c>
      <c r="Q233" s="173">
        <f>T233+U233+V233</f>
        <v>1</v>
      </c>
      <c r="R233" t="s" s="185">
        <v>31</v>
      </c>
      <c r="S233" s="131">
        <f>BE233</f>
        <v>17.3097556949488</v>
      </c>
      <c r="T233" s="173">
        <v>1</v>
      </c>
      <c r="U233" s="169"/>
      <c r="V233" s="169"/>
      <c r="W233" s="169"/>
      <c r="X233" t="s" s="130">
        <f>IF($A233=Y233,"ok","bad")</f>
        <v>2430</v>
      </c>
      <c r="Y233" t="s" s="130">
        <v>2494</v>
      </c>
      <c r="Z233" t="s" s="130">
        <v>455</v>
      </c>
      <c r="AA233" t="s" s="186">
        <v>27</v>
      </c>
      <c r="AB233" s="125">
        <f>100*AC233</f>
        <v>13.9753219</v>
      </c>
      <c r="AC233" s="191">
        <v>0.139753219</v>
      </c>
      <c r="AD233" t="s" s="187">
        <v>2365</v>
      </c>
      <c r="AE233" s="125">
        <v>10.0342522</v>
      </c>
      <c r="AF233" s="191">
        <v>0.100342522</v>
      </c>
      <c r="AG233" s="169"/>
      <c r="AH233" s="173">
        <v>74869</v>
      </c>
      <c r="AI233" s="173">
        <v>48464</v>
      </c>
      <c r="AJ233" s="173">
        <v>264</v>
      </c>
      <c r="AK233" s="173">
        <v>15669</v>
      </c>
      <c r="AL233" s="173">
        <v>6773</v>
      </c>
      <c r="AM233" s="175">
        <f>100*AL233/$AI233</f>
        <v>13.975321888412</v>
      </c>
      <c r="AN233" s="173">
        <f>IF(AM233&gt;$AI$8,1,0)</f>
        <v>0</v>
      </c>
      <c r="AO233" s="175">
        <f>IF($R233=AL$17,AM233,0)</f>
        <v>0</v>
      </c>
      <c r="AP233" s="173">
        <v>24058</v>
      </c>
      <c r="AQ233" s="175">
        <f>100*AP233/$AI233</f>
        <v>49.6409706173655</v>
      </c>
      <c r="AR233" s="173">
        <f>IF(AQ233&gt;$AI$8,1,0)</f>
        <v>0</v>
      </c>
      <c r="AS233" s="175">
        <f>IF($R233=AP$17,AQ233,0)</f>
        <v>0</v>
      </c>
      <c r="AT233" s="173">
        <v>4159</v>
      </c>
      <c r="AU233" s="175">
        <f>100*AT233/$AI233</f>
        <v>8.581627599867939</v>
      </c>
      <c r="AV233" s="173">
        <f>IF(AU233&gt;$AI$8,1,0)</f>
        <v>0</v>
      </c>
      <c r="AW233" s="175">
        <f>IF($R233=AT$17,AU233,0)</f>
        <v>0</v>
      </c>
      <c r="AX233" s="173">
        <v>4863</v>
      </c>
      <c r="AY233" s="175">
        <f>100*AX233/$AI233</f>
        <v>10.0342522284582</v>
      </c>
      <c r="AZ233" s="173">
        <f>IF(AY233&gt;$AI$8,1,0)</f>
        <v>0</v>
      </c>
      <c r="BA233" s="175">
        <f>IF($R233=AX$17,AY233,0)</f>
        <v>0</v>
      </c>
      <c r="BB233" s="173">
        <v>8389</v>
      </c>
      <c r="BC233" s="175">
        <f>100*BB233/$AI233</f>
        <v>17.3097556949488</v>
      </c>
      <c r="BD233" s="173">
        <f>IF(BC233&gt;$AI$8,1,0)</f>
        <v>0</v>
      </c>
      <c r="BE233" s="175">
        <f>IF($R233=BB$17,BC233,0)</f>
        <v>17.3097556949488</v>
      </c>
      <c r="BF233" s="173">
        <v>0</v>
      </c>
      <c r="BG233" s="175">
        <f>100*BF233/$AI233</f>
        <v>0</v>
      </c>
      <c r="BH233" s="173">
        <f>IF(BG233&gt;$AI$8,1,0)</f>
        <v>0</v>
      </c>
      <c r="BI233" s="175">
        <f>IF($R233=BF$17,BG233,0)</f>
        <v>0</v>
      </c>
      <c r="BJ233" s="173">
        <v>0</v>
      </c>
      <c r="BK233" s="175">
        <f>100*BJ233/$AI233</f>
        <v>0</v>
      </c>
      <c r="BL233" s="173">
        <f>IF(BK233&gt;$AI$8,1,0)</f>
        <v>0</v>
      </c>
      <c r="BM233" s="175">
        <f>IF($R233=BJ$17,BK233,0)</f>
        <v>0</v>
      </c>
      <c r="BN233" s="173">
        <v>0</v>
      </c>
      <c r="BO233" s="175">
        <f>100*BN233/$AI233</f>
        <v>0</v>
      </c>
      <c r="BP233" s="173">
        <f>IF(BO233&gt;$AI$8,1,0)</f>
        <v>0</v>
      </c>
      <c r="BQ233" s="175">
        <f>IF($R233=BN$17,BO233,0)</f>
        <v>0</v>
      </c>
      <c r="BR233" s="173">
        <v>0</v>
      </c>
      <c r="BS233" s="175">
        <f>100*BR233/$AI233</f>
        <v>0</v>
      </c>
      <c r="BT233" s="173">
        <f>IF(BS233&gt;$AI$8,1,0)</f>
        <v>0</v>
      </c>
      <c r="BU233" s="175">
        <f>IF($R233=BR$17,BS233,0)</f>
        <v>0</v>
      </c>
      <c r="BV233" s="173">
        <v>0</v>
      </c>
      <c r="BW233" s="175">
        <f>100*BV233/$AI233</f>
        <v>0</v>
      </c>
      <c r="BX233" s="173">
        <f>IF(BW233&gt;$AI$8,1,0)</f>
        <v>0</v>
      </c>
      <c r="BY233" s="175">
        <f>IF($R233=BV$17,BW233,0)</f>
        <v>0</v>
      </c>
      <c r="BZ233" s="173">
        <v>0</v>
      </c>
      <c r="CA233" s="175">
        <f>100*BZ233/$AI233</f>
        <v>0</v>
      </c>
      <c r="CB233" s="173">
        <f>IF(CA233&gt;$AI$8,1,0)</f>
        <v>0</v>
      </c>
      <c r="CC233" s="175">
        <f>IF($R233=BZ$17,CA233,0)</f>
        <v>0</v>
      </c>
      <c r="CD233" s="173">
        <v>0</v>
      </c>
      <c r="CE233" s="175">
        <f>100*CD233/$AI233</f>
        <v>0</v>
      </c>
      <c r="CF233" s="173">
        <f>IF(CE233&gt;$AI$8,1,0)</f>
        <v>0</v>
      </c>
      <c r="CG233" s="175">
        <f>IF($R233=CD$17,CE233,0)</f>
        <v>0</v>
      </c>
      <c r="CH233" s="173">
        <v>0</v>
      </c>
      <c r="CI233" s="175">
        <f>100*CH233/$AI233</f>
        <v>0</v>
      </c>
      <c r="CJ233" s="173">
        <f>IF(CI233&gt;$AI$8,1,0)</f>
        <v>0</v>
      </c>
      <c r="CK233" s="175">
        <f>IF($R233=CH$17,CI233,0)</f>
        <v>0</v>
      </c>
      <c r="CL233" s="173">
        <v>2038</v>
      </c>
      <c r="CM233" s="173">
        <v>0</v>
      </c>
      <c r="CN233" s="176"/>
    </row>
    <row r="234" ht="15.75" customHeight="1">
      <c r="A234" t="s" s="179">
        <v>2823</v>
      </c>
      <c r="B234" t="s" s="180">
        <v>256</v>
      </c>
      <c r="C234" t="s" s="180">
        <v>2824</v>
      </c>
      <c r="D234" t="s" s="181">
        <v>259</v>
      </c>
      <c r="E234" t="s" s="188">
        <v>79</v>
      </c>
      <c r="F234" t="s" s="146">
        <v>46</v>
      </c>
      <c r="G234" t="s" s="146">
        <v>349</v>
      </c>
      <c r="H234" t="s" s="146">
        <v>2168</v>
      </c>
      <c r="I234" t="s" s="146">
        <v>49</v>
      </c>
      <c r="J234" t="s" s="146">
        <v>50</v>
      </c>
      <c r="K234" t="s" s="183">
        <f>_xlfn.IFS(Q234=0,O234,T234=1,R234,U234=1,AA234,V234=1,AD234)</f>
        <v>2365</v>
      </c>
      <c r="L234" s="189">
        <f>_xlfn.IFS(Q234=0,P234,T234=1,S234,U234=1,AB234,V234=1,AE234)</f>
        <v>26.8730972005643</v>
      </c>
      <c r="M234" t="s" s="146">
        <f>IF(O234="Lab","over","under")</f>
        <v>2429</v>
      </c>
      <c r="N234" s="145">
        <v>1</v>
      </c>
      <c r="O234" t="s" s="184">
        <v>28</v>
      </c>
      <c r="P234" s="147">
        <f>AQ234</f>
        <v>49.5779807430509</v>
      </c>
      <c r="Q234" s="145">
        <f>T234+U234+V234</f>
        <v>1</v>
      </c>
      <c r="R234" t="s" s="185">
        <v>2365</v>
      </c>
      <c r="S234" s="147">
        <f>BA234</f>
        <v>26.8730972005643</v>
      </c>
      <c r="T234" s="145">
        <v>1</v>
      </c>
      <c r="U234" s="138"/>
      <c r="V234" s="138"/>
      <c r="W234" s="138"/>
      <c r="X234" t="s" s="146">
        <f>IF($A234=Y234,"ok","bad")</f>
        <v>2430</v>
      </c>
      <c r="Y234" t="s" s="146">
        <v>2823</v>
      </c>
      <c r="Z234" t="s" s="146">
        <v>2824</v>
      </c>
      <c r="AA234" t="s" s="186">
        <v>27</v>
      </c>
      <c r="AB234" s="141">
        <f>100*AC234</f>
        <v>15.1506151</v>
      </c>
      <c r="AC234" s="190">
        <v>0.151506151</v>
      </c>
      <c r="AD234" t="s" s="187">
        <v>31</v>
      </c>
      <c r="AE234" s="141">
        <v>4.8513651</v>
      </c>
      <c r="AF234" s="190">
        <v>0.048513651</v>
      </c>
      <c r="AG234" s="138"/>
      <c r="AH234" s="145">
        <v>76595</v>
      </c>
      <c r="AI234" s="145">
        <v>40401</v>
      </c>
      <c r="AJ234" s="145">
        <v>126</v>
      </c>
      <c r="AK234" s="145">
        <v>9173</v>
      </c>
      <c r="AL234" s="145">
        <v>6121</v>
      </c>
      <c r="AM234" s="148">
        <f>100*AL234/$AI234</f>
        <v>15.1506150837851</v>
      </c>
      <c r="AN234" s="145">
        <f>IF(AM234&gt;$AI$8,1,0)</f>
        <v>0</v>
      </c>
      <c r="AO234" s="148">
        <f>IF($R234=AL$17,AM234,0)</f>
        <v>0</v>
      </c>
      <c r="AP234" s="145">
        <v>20030</v>
      </c>
      <c r="AQ234" s="148">
        <f>100*AP234/$AI234</f>
        <v>49.5779807430509</v>
      </c>
      <c r="AR234" s="145">
        <f>IF(AQ234&gt;$AI$8,1,0)</f>
        <v>0</v>
      </c>
      <c r="AS234" s="148">
        <f>IF($R234=AP$17,AQ234,0)</f>
        <v>0</v>
      </c>
      <c r="AT234" s="145">
        <v>1433</v>
      </c>
      <c r="AU234" s="148">
        <f>100*AT234/$AI234</f>
        <v>3.54694190737853</v>
      </c>
      <c r="AV234" s="145">
        <f>IF(AU234&gt;$AI$8,1,0)</f>
        <v>0</v>
      </c>
      <c r="AW234" s="148">
        <f>IF($R234=AT$17,AU234,0)</f>
        <v>0</v>
      </c>
      <c r="AX234" s="145">
        <v>10857</v>
      </c>
      <c r="AY234" s="148">
        <f>100*AX234/$AI234</f>
        <v>26.8730972005643</v>
      </c>
      <c r="AZ234" s="145">
        <f>IF(AY234&gt;$AI$8,1,0)</f>
        <v>0</v>
      </c>
      <c r="BA234" s="148">
        <f>IF($R234=AX$17,AY234,0)</f>
        <v>26.8730972005643</v>
      </c>
      <c r="BB234" s="145">
        <v>1960</v>
      </c>
      <c r="BC234" s="148">
        <f>100*BB234/$AI234</f>
        <v>4.85136506522116</v>
      </c>
      <c r="BD234" s="145">
        <f>IF(BC234&gt;$AI$8,1,0)</f>
        <v>0</v>
      </c>
      <c r="BE234" s="148">
        <f>IF($R234=BB$17,BC234,0)</f>
        <v>0</v>
      </c>
      <c r="BF234" s="145">
        <v>0</v>
      </c>
      <c r="BG234" s="148">
        <f>100*BF234/$AI234</f>
        <v>0</v>
      </c>
      <c r="BH234" s="145">
        <f>IF(BG234&gt;$AI$8,1,0)</f>
        <v>0</v>
      </c>
      <c r="BI234" s="148">
        <f>IF($R234=BF$17,BG234,0)</f>
        <v>0</v>
      </c>
      <c r="BJ234" s="145">
        <v>0</v>
      </c>
      <c r="BK234" s="148">
        <f>100*BJ234/$AI234</f>
        <v>0</v>
      </c>
      <c r="BL234" s="145">
        <f>IF(BK234&gt;$AI$8,1,0)</f>
        <v>0</v>
      </c>
      <c r="BM234" s="148">
        <f>IF($R234=BJ$17,BK234,0)</f>
        <v>0</v>
      </c>
      <c r="BN234" s="145">
        <v>0</v>
      </c>
      <c r="BO234" s="148">
        <f>100*BN234/$AI234</f>
        <v>0</v>
      </c>
      <c r="BP234" s="145">
        <f>IF(BO234&gt;$AI$8,1,0)</f>
        <v>0</v>
      </c>
      <c r="BQ234" s="148">
        <f>IF($R234=BN$17,BO234,0)</f>
        <v>0</v>
      </c>
      <c r="BR234" s="145">
        <v>0</v>
      </c>
      <c r="BS234" s="148">
        <f>100*BR234/$AI234</f>
        <v>0</v>
      </c>
      <c r="BT234" s="145">
        <f>IF(BS234&gt;$AI$8,1,0)</f>
        <v>0</v>
      </c>
      <c r="BU234" s="148">
        <f>IF($R234=BR$17,BS234,0)</f>
        <v>0</v>
      </c>
      <c r="BV234" s="145">
        <v>0</v>
      </c>
      <c r="BW234" s="148">
        <f>100*BV234/$AI234</f>
        <v>0</v>
      </c>
      <c r="BX234" s="145">
        <f>IF(BW234&gt;$AI$8,1,0)</f>
        <v>0</v>
      </c>
      <c r="BY234" s="148">
        <f>IF($R234=BV$17,BW234,0)</f>
        <v>0</v>
      </c>
      <c r="BZ234" s="145">
        <v>0</v>
      </c>
      <c r="CA234" s="148">
        <f>100*BZ234/$AI234</f>
        <v>0</v>
      </c>
      <c r="CB234" s="145">
        <f>IF(CA234&gt;$AI$8,1,0)</f>
        <v>0</v>
      </c>
      <c r="CC234" s="148">
        <f>IF($R234=BZ$17,CA234,0)</f>
        <v>0</v>
      </c>
      <c r="CD234" s="145">
        <v>0</v>
      </c>
      <c r="CE234" s="148">
        <f>100*CD234/$AI234</f>
        <v>0</v>
      </c>
      <c r="CF234" s="145">
        <f>IF(CE234&gt;$AI$8,1,0)</f>
        <v>0</v>
      </c>
      <c r="CG234" s="148">
        <f>IF($R234=CD$17,CE234,0)</f>
        <v>0</v>
      </c>
      <c r="CH234" s="145">
        <v>0</v>
      </c>
      <c r="CI234" s="148">
        <f>100*CH234/$AI234</f>
        <v>0</v>
      </c>
      <c r="CJ234" s="145">
        <f>IF(CI234&gt;$AI$8,1,0)</f>
        <v>0</v>
      </c>
      <c r="CK234" s="148">
        <f>IF($R234=CH$17,CI234,0)</f>
        <v>0</v>
      </c>
      <c r="CL234" s="145">
        <v>0</v>
      </c>
      <c r="CM234" s="145">
        <v>0</v>
      </c>
      <c r="CN234" s="149"/>
    </row>
    <row r="235" ht="19.95" customHeight="1">
      <c r="A235" t="s" s="179">
        <v>1474</v>
      </c>
      <c r="B235" t="s" s="180">
        <v>58</v>
      </c>
      <c r="C235" t="s" s="180">
        <v>2808</v>
      </c>
      <c r="D235" t="s" s="181">
        <v>60</v>
      </c>
      <c r="E235" t="s" s="182">
        <v>60</v>
      </c>
      <c r="F235" t="s" s="130">
        <v>46</v>
      </c>
      <c r="G235" t="s" s="130">
        <v>2809</v>
      </c>
      <c r="H235" t="s" s="130">
        <v>2810</v>
      </c>
      <c r="I235" t="s" s="130">
        <v>49</v>
      </c>
      <c r="J235" t="s" s="130">
        <v>2585</v>
      </c>
      <c r="K235" t="s" s="183">
        <f>_xlfn.IFS(Q235=0,O235,T235=1,R235,U235=1,AA235,V235=1,AD235)</f>
        <v>28</v>
      </c>
      <c r="L235" s="189">
        <f>_xlfn.IFS(Q235=0,P235,T235=1,S235,U235=1,AB235,V235=1,AE235)</f>
        <v>49.4677705499704</v>
      </c>
      <c r="M235" t="s" s="130">
        <f>IF(O235="Lab","over","under")</f>
        <v>2429</v>
      </c>
      <c r="N235" s="173">
        <v>1</v>
      </c>
      <c r="O235" t="s" s="184">
        <v>28</v>
      </c>
      <c r="P235" s="131">
        <f>AQ235</f>
        <v>49.4677705499704</v>
      </c>
      <c r="Q235" s="173">
        <f>T235+U235+V235</f>
        <v>0</v>
      </c>
      <c r="R235" t="s" s="185">
        <v>32</v>
      </c>
      <c r="S235" s="131">
        <f>BI235</f>
        <v>21.1117681845062</v>
      </c>
      <c r="T235" s="169"/>
      <c r="U235" s="169"/>
      <c r="V235" s="169"/>
      <c r="W235" s="169"/>
      <c r="X235" t="s" s="130">
        <f>IF($A235=Y235,"ok","bad")</f>
        <v>2430</v>
      </c>
      <c r="Y235" t="s" s="130">
        <v>1474</v>
      </c>
      <c r="Z235" t="s" s="130">
        <v>2808</v>
      </c>
      <c r="AA235" t="s" s="186">
        <v>217</v>
      </c>
      <c r="AB235" s="125">
        <f>100*AC235</f>
        <v>10.1271437</v>
      </c>
      <c r="AC235" s="191">
        <v>0.101271437</v>
      </c>
      <c r="AD235" t="s" s="187">
        <v>2365</v>
      </c>
      <c r="AE235" s="125">
        <v>5.1522768</v>
      </c>
      <c r="AF235" s="191">
        <v>0.051522768</v>
      </c>
      <c r="AG235" s="169"/>
      <c r="AH235" s="173">
        <v>21325</v>
      </c>
      <c r="AI235" s="173">
        <v>13528</v>
      </c>
      <c r="AJ235" s="173">
        <v>53</v>
      </c>
      <c r="AK235" s="173">
        <v>3836</v>
      </c>
      <c r="AL235" s="173">
        <v>647</v>
      </c>
      <c r="AM235" s="175">
        <f>100*AL235/$AI235</f>
        <v>4.78267297457126</v>
      </c>
      <c r="AN235" s="173">
        <f>IF(AM235&gt;$AI$8,1,0)</f>
        <v>0</v>
      </c>
      <c r="AO235" s="175">
        <f>IF($R235=AL$17,AM235,0)</f>
        <v>0</v>
      </c>
      <c r="AP235" s="173">
        <v>6692</v>
      </c>
      <c r="AQ235" s="175">
        <f>100*AP235/$AI235</f>
        <v>49.4677705499704</v>
      </c>
      <c r="AR235" s="173">
        <f>IF(AQ235&gt;$AI$8,1,0)</f>
        <v>0</v>
      </c>
      <c r="AS235" s="175">
        <f>IF($R235=AP$17,AQ235,0)</f>
        <v>0</v>
      </c>
      <c r="AT235" s="173">
        <v>382</v>
      </c>
      <c r="AU235" s="175">
        <f>100*AT235/$AI235</f>
        <v>2.82377291543465</v>
      </c>
      <c r="AV235" s="173">
        <f>IF(AU235&gt;$AI$8,1,0)</f>
        <v>0</v>
      </c>
      <c r="AW235" s="175">
        <f>IF($R235=AT$17,AU235,0)</f>
        <v>0</v>
      </c>
      <c r="AX235" s="173">
        <v>697</v>
      </c>
      <c r="AY235" s="175">
        <f>100*AX235/$AI235</f>
        <v>5.15227675931402</v>
      </c>
      <c r="AZ235" s="173">
        <f>IF(AY235&gt;$AI$8,1,0)</f>
        <v>0</v>
      </c>
      <c r="BA235" s="175">
        <f>IF($R235=AX$17,AY235,0)</f>
        <v>0</v>
      </c>
      <c r="BB235" s="173">
        <v>0</v>
      </c>
      <c r="BC235" s="175">
        <f>100*BB235/$AI235</f>
        <v>0</v>
      </c>
      <c r="BD235" s="173">
        <f>IF(BC235&gt;$AI$8,1,0)</f>
        <v>0</v>
      </c>
      <c r="BE235" s="175">
        <f>IF($R235=BB$17,BC235,0)</f>
        <v>0</v>
      </c>
      <c r="BF235" s="173">
        <v>2856</v>
      </c>
      <c r="BG235" s="175">
        <f>100*BF235/$AI235</f>
        <v>21.1117681845062</v>
      </c>
      <c r="BH235" s="173">
        <f>IF(BG235&gt;$AI$8,1,0)</f>
        <v>0</v>
      </c>
      <c r="BI235" s="175">
        <f>IF($R235=BF$17,BG235,0)</f>
        <v>21.1117681845062</v>
      </c>
      <c r="BJ235" s="173">
        <v>0</v>
      </c>
      <c r="BK235" s="175">
        <f>100*BJ235/$AI235</f>
        <v>0</v>
      </c>
      <c r="BL235" s="173">
        <f>IF(BK235&gt;$AI$8,1,0)</f>
        <v>0</v>
      </c>
      <c r="BM235" s="175">
        <f>IF($R235=BJ$17,BK235,0)</f>
        <v>0</v>
      </c>
      <c r="BN235" s="173">
        <v>0</v>
      </c>
      <c r="BO235" s="175">
        <f>100*BN235/$AI235</f>
        <v>0</v>
      </c>
      <c r="BP235" s="173">
        <f>IF(BO235&gt;$AI$8,1,0)</f>
        <v>0</v>
      </c>
      <c r="BQ235" s="175">
        <f>IF($R235=BN$17,BO235,0)</f>
        <v>0</v>
      </c>
      <c r="BR235" s="173">
        <v>0</v>
      </c>
      <c r="BS235" s="175">
        <f>100*BR235/$AI235</f>
        <v>0</v>
      </c>
      <c r="BT235" s="173">
        <f>IF(BS235&gt;$AI$8,1,0)</f>
        <v>0</v>
      </c>
      <c r="BU235" s="175">
        <f>IF($R235=BR$17,BS235,0)</f>
        <v>0</v>
      </c>
      <c r="BV235" s="173">
        <v>0</v>
      </c>
      <c r="BW235" s="175">
        <f>100*BV235/$AI235</f>
        <v>0</v>
      </c>
      <c r="BX235" s="173">
        <f>IF(BW235&gt;$AI$8,1,0)</f>
        <v>0</v>
      </c>
      <c r="BY235" s="175">
        <f>IF($R235=BV$17,BW235,0)</f>
        <v>0</v>
      </c>
      <c r="BZ235" s="173">
        <v>0</v>
      </c>
      <c r="CA235" s="175">
        <f>100*BZ235/$AI235</f>
        <v>0</v>
      </c>
      <c r="CB235" s="173">
        <f>IF(CA235&gt;$AI$8,1,0)</f>
        <v>0</v>
      </c>
      <c r="CC235" s="175">
        <f>IF($R235=BZ$17,CA235,0)</f>
        <v>0</v>
      </c>
      <c r="CD235" s="173">
        <v>0</v>
      </c>
      <c r="CE235" s="175">
        <f>100*CD235/$AI235</f>
        <v>0</v>
      </c>
      <c r="CF235" s="173">
        <f>IF(CE235&gt;$AI$8,1,0)</f>
        <v>0</v>
      </c>
      <c r="CG235" s="175">
        <f>IF($R235=CD$17,CE235,0)</f>
        <v>0</v>
      </c>
      <c r="CH235" s="173">
        <v>0</v>
      </c>
      <c r="CI235" s="175">
        <f>100*CH235/$AI235</f>
        <v>0</v>
      </c>
      <c r="CJ235" s="173">
        <f>IF(CI235&gt;$AI$8,1,0)</f>
        <v>0</v>
      </c>
      <c r="CK235" s="175">
        <f>IF($R235=CH$17,CI235,0)</f>
        <v>0</v>
      </c>
      <c r="CL235" s="173">
        <v>0</v>
      </c>
      <c r="CM235" s="173">
        <v>0</v>
      </c>
      <c r="CN235" s="176"/>
    </row>
    <row r="236" ht="15.75" customHeight="1">
      <c r="A236" t="s" s="179">
        <v>2661</v>
      </c>
      <c r="B236" t="s" s="180">
        <v>84</v>
      </c>
      <c r="C236" t="s" s="180">
        <v>2662</v>
      </c>
      <c r="D236" t="s" s="181">
        <v>86</v>
      </c>
      <c r="E236" t="s" s="188">
        <v>79</v>
      </c>
      <c r="F236" t="s" s="146">
        <v>80</v>
      </c>
      <c r="G236" t="s" s="146">
        <v>604</v>
      </c>
      <c r="H236" t="s" s="146">
        <v>2663</v>
      </c>
      <c r="I236" t="s" s="146">
        <v>64</v>
      </c>
      <c r="J236" t="s" s="146">
        <v>50</v>
      </c>
      <c r="K236" t="s" s="183">
        <f>_xlfn.IFS(Q236=0,O236,T236=1,R236,U236=1,AA236,V236=1,AD236)</f>
        <v>2365</v>
      </c>
      <c r="L236" s="189">
        <f>_xlfn.IFS(Q236=0,P236,T236=1,S236,U236=1,AB236,V236=1,AE236)</f>
        <v>18.0607337764089</v>
      </c>
      <c r="M236" t="s" s="146">
        <f>IF(O236="Lab","over","under")</f>
        <v>2429</v>
      </c>
      <c r="N236" s="145">
        <v>1</v>
      </c>
      <c r="O236" t="s" s="184">
        <v>28</v>
      </c>
      <c r="P236" s="147">
        <f>AQ236</f>
        <v>49.4623655913978</v>
      </c>
      <c r="Q236" s="145">
        <f>T236+U236+V236</f>
        <v>1</v>
      </c>
      <c r="R236" t="s" s="185">
        <v>2365</v>
      </c>
      <c r="S236" s="147">
        <f>BA236</f>
        <v>18.0607337764089</v>
      </c>
      <c r="T236" s="145">
        <v>1</v>
      </c>
      <c r="U236" s="138"/>
      <c r="V236" s="138"/>
      <c r="W236" s="138"/>
      <c r="X236" t="s" s="146">
        <f>IF($A236=Y236,"ok","bad")</f>
        <v>2430</v>
      </c>
      <c r="Y236" t="s" s="146">
        <v>2661</v>
      </c>
      <c r="Z236" t="s" s="146">
        <v>2662</v>
      </c>
      <c r="AA236" t="s" s="186">
        <v>27</v>
      </c>
      <c r="AB236" s="141">
        <f>100*AC236</f>
        <v>16.858486</v>
      </c>
      <c r="AC236" s="190">
        <v>0.16858486</v>
      </c>
      <c r="AD236" t="s" s="187">
        <v>31</v>
      </c>
      <c r="AE236" s="141">
        <v>7.3755876</v>
      </c>
      <c r="AF236" s="190">
        <v>0.073755876</v>
      </c>
      <c r="AG236" s="138"/>
      <c r="AH236" s="145">
        <v>75773</v>
      </c>
      <c r="AI236" s="145">
        <v>37014</v>
      </c>
      <c r="AJ236" s="145">
        <v>144</v>
      </c>
      <c r="AK236" s="145">
        <v>11623</v>
      </c>
      <c r="AL236" s="145">
        <v>6240</v>
      </c>
      <c r="AM236" s="148">
        <f>100*AL236/$AI236</f>
        <v>16.8584859782785</v>
      </c>
      <c r="AN236" s="145">
        <f>IF(AM236&gt;$AI$8,1,0)</f>
        <v>0</v>
      </c>
      <c r="AO236" s="148">
        <f>IF($R236=AL$17,AM236,0)</f>
        <v>0</v>
      </c>
      <c r="AP236" s="145">
        <v>18308</v>
      </c>
      <c r="AQ236" s="148">
        <f>100*AP236/$AI236</f>
        <v>49.4623655913978</v>
      </c>
      <c r="AR236" s="145">
        <f>IF(AQ236&gt;$AI$8,1,0)</f>
        <v>0</v>
      </c>
      <c r="AS236" s="148">
        <f>IF($R236=AP$17,AQ236,0)</f>
        <v>0</v>
      </c>
      <c r="AT236" s="145">
        <v>1227</v>
      </c>
      <c r="AU236" s="148">
        <f>100*AT236/$AI236</f>
        <v>3.31496190630572</v>
      </c>
      <c r="AV236" s="145">
        <f>IF(AU236&gt;$AI$8,1,0)</f>
        <v>0</v>
      </c>
      <c r="AW236" s="148">
        <f>IF($R236=AT$17,AU236,0)</f>
        <v>0</v>
      </c>
      <c r="AX236" s="145">
        <v>6685</v>
      </c>
      <c r="AY236" s="148">
        <f>100*AX236/$AI236</f>
        <v>18.0607337764089</v>
      </c>
      <c r="AZ236" s="145">
        <f>IF(AY236&gt;$AI$8,1,0)</f>
        <v>0</v>
      </c>
      <c r="BA236" s="148">
        <f>IF($R236=AX$17,AY236,0)</f>
        <v>18.0607337764089</v>
      </c>
      <c r="BB236" s="145">
        <v>2730</v>
      </c>
      <c r="BC236" s="148">
        <f>100*BB236/$AI236</f>
        <v>7.37558761549684</v>
      </c>
      <c r="BD236" s="145">
        <f>IF(BC236&gt;$AI$8,1,0)</f>
        <v>0</v>
      </c>
      <c r="BE236" s="148">
        <f>IF($R236=BB$17,BC236,0)</f>
        <v>0</v>
      </c>
      <c r="BF236" s="145">
        <v>0</v>
      </c>
      <c r="BG236" s="148">
        <f>100*BF236/$AI236</f>
        <v>0</v>
      </c>
      <c r="BH236" s="145">
        <f>IF(BG236&gt;$AI$8,1,0)</f>
        <v>0</v>
      </c>
      <c r="BI236" s="148">
        <f>IF($R236=BF$17,BG236,0)</f>
        <v>0</v>
      </c>
      <c r="BJ236" s="145">
        <v>0</v>
      </c>
      <c r="BK236" s="148">
        <f>100*BJ236/$AI236</f>
        <v>0</v>
      </c>
      <c r="BL236" s="145">
        <f>IF(BK236&gt;$AI$8,1,0)</f>
        <v>0</v>
      </c>
      <c r="BM236" s="148">
        <f>IF($R236=BJ$17,BK236,0)</f>
        <v>0</v>
      </c>
      <c r="BN236" s="145">
        <v>0</v>
      </c>
      <c r="BO236" s="148">
        <f>100*BN236/$AI236</f>
        <v>0</v>
      </c>
      <c r="BP236" s="145">
        <f>IF(BO236&gt;$AI$8,1,0)</f>
        <v>0</v>
      </c>
      <c r="BQ236" s="148">
        <f>IF($R236=BN$17,BO236,0)</f>
        <v>0</v>
      </c>
      <c r="BR236" s="145">
        <v>0</v>
      </c>
      <c r="BS236" s="148">
        <f>100*BR236/$AI236</f>
        <v>0</v>
      </c>
      <c r="BT236" s="145">
        <f>IF(BS236&gt;$AI$8,1,0)</f>
        <v>0</v>
      </c>
      <c r="BU236" s="148">
        <f>IF($R236=BR$17,BS236,0)</f>
        <v>0</v>
      </c>
      <c r="BV236" s="145">
        <v>0</v>
      </c>
      <c r="BW236" s="148">
        <f>100*BV236/$AI236</f>
        <v>0</v>
      </c>
      <c r="BX236" s="145">
        <f>IF(BW236&gt;$AI$8,1,0)</f>
        <v>0</v>
      </c>
      <c r="BY236" s="148">
        <f>IF($R236=BV$17,BW236,0)</f>
        <v>0</v>
      </c>
      <c r="BZ236" s="145">
        <v>0</v>
      </c>
      <c r="CA236" s="148">
        <f>100*BZ236/$AI236</f>
        <v>0</v>
      </c>
      <c r="CB236" s="145">
        <f>IF(CA236&gt;$AI$8,1,0)</f>
        <v>0</v>
      </c>
      <c r="CC236" s="148">
        <f>IF($R236=BZ$17,CA236,0)</f>
        <v>0</v>
      </c>
      <c r="CD236" s="145">
        <v>0</v>
      </c>
      <c r="CE236" s="148">
        <f>100*CD236/$AI236</f>
        <v>0</v>
      </c>
      <c r="CF236" s="145">
        <f>IF(CE236&gt;$AI$8,1,0)</f>
        <v>0</v>
      </c>
      <c r="CG236" s="148">
        <f>IF($R236=CD$17,CE236,0)</f>
        <v>0</v>
      </c>
      <c r="CH236" s="145">
        <v>0</v>
      </c>
      <c r="CI236" s="148">
        <f>100*CH236/$AI236</f>
        <v>0</v>
      </c>
      <c r="CJ236" s="145">
        <f>IF(CI236&gt;$AI$8,1,0)</f>
        <v>0</v>
      </c>
      <c r="CK236" s="148">
        <f>IF($R236=CH$17,CI236,0)</f>
        <v>0</v>
      </c>
      <c r="CL236" s="145">
        <v>927</v>
      </c>
      <c r="CM236" s="145">
        <v>0</v>
      </c>
      <c r="CN236" s="149"/>
    </row>
    <row r="237" ht="15.75" customHeight="1">
      <c r="A237" t="s" s="179">
        <v>2639</v>
      </c>
      <c r="B237" t="s" s="180">
        <v>197</v>
      </c>
      <c r="C237" t="s" s="180">
        <v>2640</v>
      </c>
      <c r="D237" t="s" s="181">
        <v>200</v>
      </c>
      <c r="E237" t="s" s="182">
        <v>79</v>
      </c>
      <c r="F237" t="s" s="130">
        <v>80</v>
      </c>
      <c r="G237" t="s" s="130">
        <v>379</v>
      </c>
      <c r="H237" t="s" s="130">
        <v>1704</v>
      </c>
      <c r="I237" t="s" s="130">
        <v>49</v>
      </c>
      <c r="J237" t="s" s="130">
        <v>50</v>
      </c>
      <c r="K237" t="s" s="183">
        <f>_xlfn.IFS(Q237=0,O237,T237=1,R237,U237=1,AA237,V237=1,AD237)</f>
        <v>2365</v>
      </c>
      <c r="L237" s="189">
        <f>_xlfn.IFS(Q237=0,P237,T237=1,S237,U237=1,AB237,V237=1,AE237)</f>
        <v>17.7384487468821</v>
      </c>
      <c r="M237" t="s" s="130">
        <f>IF(O237="Lab","over","under")</f>
        <v>2429</v>
      </c>
      <c r="N237" s="173">
        <v>1</v>
      </c>
      <c r="O237" t="s" s="184">
        <v>28</v>
      </c>
      <c r="P237" s="131">
        <f>AQ237</f>
        <v>49.4001662905333</v>
      </c>
      <c r="Q237" s="173">
        <f>T237+U237+V237</f>
        <v>1</v>
      </c>
      <c r="R237" t="s" s="185">
        <v>2365</v>
      </c>
      <c r="S237" s="131">
        <f>BA237</f>
        <v>17.7384487468821</v>
      </c>
      <c r="T237" s="173">
        <v>1</v>
      </c>
      <c r="U237" s="169"/>
      <c r="V237" s="169"/>
      <c r="W237" s="169"/>
      <c r="X237" t="s" s="130">
        <f>IF($A237=Y237,"ok","bad")</f>
        <v>2430</v>
      </c>
      <c r="Y237" t="s" s="130">
        <v>2639</v>
      </c>
      <c r="Z237" t="s" s="130">
        <v>2640</v>
      </c>
      <c r="AA237" t="s" s="186">
        <v>27</v>
      </c>
      <c r="AB237" s="125">
        <f>100*AC237</f>
        <v>16.3273548</v>
      </c>
      <c r="AC237" s="191">
        <v>0.163273548</v>
      </c>
      <c r="AD237" t="s" s="187">
        <v>31</v>
      </c>
      <c r="AE237" s="125">
        <v>7.5685948</v>
      </c>
      <c r="AF237" s="191">
        <v>0.075685948</v>
      </c>
      <c r="AG237" s="169"/>
      <c r="AH237" s="173">
        <v>75313</v>
      </c>
      <c r="AI237" s="173">
        <v>42095</v>
      </c>
      <c r="AJ237" s="173">
        <v>193</v>
      </c>
      <c r="AK237" s="173">
        <v>13328</v>
      </c>
      <c r="AL237" s="173">
        <v>6873</v>
      </c>
      <c r="AM237" s="175">
        <f>100*AL237/$AI237</f>
        <v>16.3273547927307</v>
      </c>
      <c r="AN237" s="173">
        <f>IF(AM237&gt;$AI$8,1,0)</f>
        <v>0</v>
      </c>
      <c r="AO237" s="175">
        <f>IF($R237=AL$17,AM237,0)</f>
        <v>0</v>
      </c>
      <c r="AP237" s="173">
        <v>20795</v>
      </c>
      <c r="AQ237" s="175">
        <f>100*AP237/$AI237</f>
        <v>49.4001662905333</v>
      </c>
      <c r="AR237" s="173">
        <f>IF(AQ237&gt;$AI$8,1,0)</f>
        <v>0</v>
      </c>
      <c r="AS237" s="175">
        <f>IF($R237=AP$17,AQ237,0)</f>
        <v>0</v>
      </c>
      <c r="AT237" s="173">
        <v>2441</v>
      </c>
      <c r="AU237" s="175">
        <f>100*AT237/$AI237</f>
        <v>5.79878845468583</v>
      </c>
      <c r="AV237" s="173">
        <f>IF(AU237&gt;$AI$8,1,0)</f>
        <v>0</v>
      </c>
      <c r="AW237" s="175">
        <f>IF($R237=AT$17,AU237,0)</f>
        <v>0</v>
      </c>
      <c r="AX237" s="173">
        <v>7467</v>
      </c>
      <c r="AY237" s="175">
        <f>100*AX237/$AI237</f>
        <v>17.7384487468821</v>
      </c>
      <c r="AZ237" s="173">
        <f>IF(AY237&gt;$AI$8,1,0)</f>
        <v>0</v>
      </c>
      <c r="BA237" s="175">
        <f>IF($R237=AX$17,AY237,0)</f>
        <v>17.7384487468821</v>
      </c>
      <c r="BB237" s="173">
        <v>3186</v>
      </c>
      <c r="BC237" s="175">
        <f>100*BB237/$AI237</f>
        <v>7.56859484499347</v>
      </c>
      <c r="BD237" s="173">
        <f>IF(BC237&gt;$AI$8,1,0)</f>
        <v>0</v>
      </c>
      <c r="BE237" s="175">
        <f>IF($R237=BB$17,BC237,0)</f>
        <v>0</v>
      </c>
      <c r="BF237" s="173">
        <v>0</v>
      </c>
      <c r="BG237" s="175">
        <f>100*BF237/$AI237</f>
        <v>0</v>
      </c>
      <c r="BH237" s="173">
        <f>IF(BG237&gt;$AI$8,1,0)</f>
        <v>0</v>
      </c>
      <c r="BI237" s="175">
        <f>IF($R237=BF$17,BG237,0)</f>
        <v>0</v>
      </c>
      <c r="BJ237" s="173">
        <v>0</v>
      </c>
      <c r="BK237" s="175">
        <f>100*BJ237/$AI237</f>
        <v>0</v>
      </c>
      <c r="BL237" s="173">
        <f>IF(BK237&gt;$AI$8,1,0)</f>
        <v>0</v>
      </c>
      <c r="BM237" s="175">
        <f>IF($R237=BJ$17,BK237,0)</f>
        <v>0</v>
      </c>
      <c r="BN237" s="173">
        <v>0</v>
      </c>
      <c r="BO237" s="175">
        <f>100*BN237/$AI237</f>
        <v>0</v>
      </c>
      <c r="BP237" s="173">
        <f>IF(BO237&gt;$AI$8,1,0)</f>
        <v>0</v>
      </c>
      <c r="BQ237" s="175">
        <f>IF($R237=BN$17,BO237,0)</f>
        <v>0</v>
      </c>
      <c r="BR237" s="173">
        <v>0</v>
      </c>
      <c r="BS237" s="175">
        <f>100*BR237/$AI237</f>
        <v>0</v>
      </c>
      <c r="BT237" s="173">
        <f>IF(BS237&gt;$AI$8,1,0)</f>
        <v>0</v>
      </c>
      <c r="BU237" s="175">
        <f>IF($R237=BR$17,BS237,0)</f>
        <v>0</v>
      </c>
      <c r="BV237" s="173">
        <v>0</v>
      </c>
      <c r="BW237" s="175">
        <f>100*BV237/$AI237</f>
        <v>0</v>
      </c>
      <c r="BX237" s="173">
        <f>IF(BW237&gt;$AI$8,1,0)</f>
        <v>0</v>
      </c>
      <c r="BY237" s="175">
        <f>IF($R237=BV$17,BW237,0)</f>
        <v>0</v>
      </c>
      <c r="BZ237" s="173">
        <v>0</v>
      </c>
      <c r="CA237" s="175">
        <f>100*BZ237/$AI237</f>
        <v>0</v>
      </c>
      <c r="CB237" s="173">
        <f>IF(CA237&gt;$AI$8,1,0)</f>
        <v>0</v>
      </c>
      <c r="CC237" s="175">
        <f>IF($R237=BZ$17,CA237,0)</f>
        <v>0</v>
      </c>
      <c r="CD237" s="173">
        <v>0</v>
      </c>
      <c r="CE237" s="175">
        <f>100*CD237/$AI237</f>
        <v>0</v>
      </c>
      <c r="CF237" s="173">
        <f>IF(CE237&gt;$AI$8,1,0)</f>
        <v>0</v>
      </c>
      <c r="CG237" s="175">
        <f>IF($R237=CD$17,CE237,0)</f>
        <v>0</v>
      </c>
      <c r="CH237" s="173">
        <v>0</v>
      </c>
      <c r="CI237" s="175">
        <f>100*CH237/$AI237</f>
        <v>0</v>
      </c>
      <c r="CJ237" s="173">
        <f>IF(CI237&gt;$AI$8,1,0)</f>
        <v>0</v>
      </c>
      <c r="CK237" s="175">
        <f>IF($R237=CH$17,CI237,0)</f>
        <v>0</v>
      </c>
      <c r="CL237" s="173">
        <v>0</v>
      </c>
      <c r="CM237" s="173">
        <v>0</v>
      </c>
      <c r="CN237" s="176"/>
    </row>
    <row r="238" ht="15.75" customHeight="1">
      <c r="A238" t="s" s="179">
        <v>2571</v>
      </c>
      <c r="B238" t="s" s="180">
        <v>160</v>
      </c>
      <c r="C238" t="s" s="180">
        <v>2572</v>
      </c>
      <c r="D238" t="s" s="181">
        <v>162</v>
      </c>
      <c r="E238" t="s" s="188">
        <v>79</v>
      </c>
      <c r="F238" t="s" s="146">
        <v>80</v>
      </c>
      <c r="G238" t="s" s="146">
        <v>297</v>
      </c>
      <c r="H238" t="s" s="146">
        <v>2573</v>
      </c>
      <c r="I238" t="s" s="146">
        <v>49</v>
      </c>
      <c r="J238" t="s" s="146">
        <v>50</v>
      </c>
      <c r="K238" t="s" s="183">
        <f>_xlfn.IFS(Q238=0,O238,T238=1,R238,U238=1,AA238,V238=1,AD238)</f>
        <v>28</v>
      </c>
      <c r="L238" s="189">
        <f>_xlfn.IFS(Q238=0,P238,T238=1,S238,U238=1,AB238,V238=1,AE238)</f>
        <v>49.3144651679369</v>
      </c>
      <c r="M238" t="s" s="146">
        <f>IF(O238="Lab","over","under")</f>
        <v>2429</v>
      </c>
      <c r="N238" s="145">
        <v>1</v>
      </c>
      <c r="O238" t="s" s="184">
        <v>28</v>
      </c>
      <c r="P238" s="147">
        <f>AQ238</f>
        <v>49.3144651679369</v>
      </c>
      <c r="Q238" s="145">
        <f>T238+U238+V238</f>
        <v>0</v>
      </c>
      <c r="R238" t="s" s="185">
        <v>27</v>
      </c>
      <c r="S238" s="147">
        <f>AO238</f>
        <v>24.6026578836506</v>
      </c>
      <c r="T238" s="138"/>
      <c r="U238" s="138"/>
      <c r="V238" s="138"/>
      <c r="W238" s="138"/>
      <c r="X238" t="s" s="146">
        <f>IF($A238=Y238,"ok","bad")</f>
        <v>2430</v>
      </c>
      <c r="Y238" t="s" s="146">
        <v>2571</v>
      </c>
      <c r="Z238" t="s" s="146">
        <v>2572</v>
      </c>
      <c r="AA238" t="s" s="186">
        <v>2365</v>
      </c>
      <c r="AB238" s="141">
        <f>100*AC238</f>
        <v>10.254299</v>
      </c>
      <c r="AC238" s="190">
        <v>0.10254299</v>
      </c>
      <c r="AD238" t="s" s="187">
        <v>29</v>
      </c>
      <c r="AE238" s="141">
        <v>8.4945042</v>
      </c>
      <c r="AF238" s="190">
        <v>0.084945042</v>
      </c>
      <c r="AG238" s="138"/>
      <c r="AH238" s="145">
        <v>77198</v>
      </c>
      <c r="AI238" s="145">
        <v>52222</v>
      </c>
      <c r="AJ238" s="145">
        <v>218</v>
      </c>
      <c r="AK238" s="145">
        <v>12905</v>
      </c>
      <c r="AL238" s="145">
        <v>12848</v>
      </c>
      <c r="AM238" s="148">
        <f>100*AL238/$AI238</f>
        <v>24.6026578836506</v>
      </c>
      <c r="AN238" s="145">
        <f>IF(AM238&gt;$AI$8,1,0)</f>
        <v>0</v>
      </c>
      <c r="AO238" s="148">
        <f>IF($R238=AL$17,AM238,0)</f>
        <v>24.6026578836506</v>
      </c>
      <c r="AP238" s="145">
        <v>25753</v>
      </c>
      <c r="AQ238" s="148">
        <f>100*AP238/$AI238</f>
        <v>49.3144651679369</v>
      </c>
      <c r="AR238" s="145">
        <f>IF(AQ238&gt;$AI$8,1,0)</f>
        <v>0</v>
      </c>
      <c r="AS238" s="148">
        <f>IF($R238=AP$17,AQ238,0)</f>
        <v>0</v>
      </c>
      <c r="AT238" s="145">
        <v>4436</v>
      </c>
      <c r="AU238" s="148">
        <f>100*AT238/$AI238</f>
        <v>8.4945042319329</v>
      </c>
      <c r="AV238" s="145">
        <f>IF(AU238&gt;$AI$8,1,0)</f>
        <v>0</v>
      </c>
      <c r="AW238" s="148">
        <f>IF($R238=AT$17,AU238,0)</f>
        <v>0</v>
      </c>
      <c r="AX238" s="145">
        <v>5355</v>
      </c>
      <c r="AY238" s="148">
        <f>100*AX238/$AI238</f>
        <v>10.2542989544636</v>
      </c>
      <c r="AZ238" s="145">
        <f>IF(AY238&gt;$AI$8,1,0)</f>
        <v>0</v>
      </c>
      <c r="BA238" s="148">
        <f>IF($R238=AX$17,AY238,0)</f>
        <v>0</v>
      </c>
      <c r="BB238" s="145">
        <v>3830</v>
      </c>
      <c r="BC238" s="148">
        <f>100*BB238/$AI238</f>
        <v>7.33407376201601</v>
      </c>
      <c r="BD238" s="145">
        <f>IF(BC238&gt;$AI$8,1,0)</f>
        <v>0</v>
      </c>
      <c r="BE238" s="148">
        <f>IF($R238=BB$17,BC238,0)</f>
        <v>0</v>
      </c>
      <c r="BF238" s="145">
        <v>0</v>
      </c>
      <c r="BG238" s="148">
        <f>100*BF238/$AI238</f>
        <v>0</v>
      </c>
      <c r="BH238" s="145">
        <f>IF(BG238&gt;$AI$8,1,0)</f>
        <v>0</v>
      </c>
      <c r="BI238" s="148">
        <f>IF($R238=BF$17,BG238,0)</f>
        <v>0</v>
      </c>
      <c r="BJ238" s="145">
        <v>0</v>
      </c>
      <c r="BK238" s="148">
        <f>100*BJ238/$AI238</f>
        <v>0</v>
      </c>
      <c r="BL238" s="145">
        <f>IF(BK238&gt;$AI$8,1,0)</f>
        <v>0</v>
      </c>
      <c r="BM238" s="148">
        <f>IF($R238=BJ$17,BK238,0)</f>
        <v>0</v>
      </c>
      <c r="BN238" s="145">
        <v>0</v>
      </c>
      <c r="BO238" s="148">
        <f>100*BN238/$AI238</f>
        <v>0</v>
      </c>
      <c r="BP238" s="145">
        <f>IF(BO238&gt;$AI$8,1,0)</f>
        <v>0</v>
      </c>
      <c r="BQ238" s="148">
        <f>IF($R238=BN$17,BO238,0)</f>
        <v>0</v>
      </c>
      <c r="BR238" s="145">
        <v>0</v>
      </c>
      <c r="BS238" s="148">
        <f>100*BR238/$AI238</f>
        <v>0</v>
      </c>
      <c r="BT238" s="145">
        <f>IF(BS238&gt;$AI$8,1,0)</f>
        <v>0</v>
      </c>
      <c r="BU238" s="148">
        <f>IF($R238=BR$17,BS238,0)</f>
        <v>0</v>
      </c>
      <c r="BV238" s="145">
        <v>0</v>
      </c>
      <c r="BW238" s="148">
        <f>100*BV238/$AI238</f>
        <v>0</v>
      </c>
      <c r="BX238" s="145">
        <f>IF(BW238&gt;$AI$8,1,0)</f>
        <v>0</v>
      </c>
      <c r="BY238" s="148">
        <f>IF($R238=BV$17,BW238,0)</f>
        <v>0</v>
      </c>
      <c r="BZ238" s="145">
        <v>0</v>
      </c>
      <c r="CA238" s="148">
        <f>100*BZ238/$AI238</f>
        <v>0</v>
      </c>
      <c r="CB238" s="145">
        <f>IF(CA238&gt;$AI$8,1,0)</f>
        <v>0</v>
      </c>
      <c r="CC238" s="148">
        <f>IF($R238=BZ$17,CA238,0)</f>
        <v>0</v>
      </c>
      <c r="CD238" s="145">
        <v>0</v>
      </c>
      <c r="CE238" s="148">
        <f>100*CD238/$AI238</f>
        <v>0</v>
      </c>
      <c r="CF238" s="145">
        <f>IF(CE238&gt;$AI$8,1,0)</f>
        <v>0</v>
      </c>
      <c r="CG238" s="148">
        <f>IF($R238=CD$17,CE238,0)</f>
        <v>0</v>
      </c>
      <c r="CH238" s="145">
        <v>0</v>
      </c>
      <c r="CI238" s="148">
        <f>100*CH238/$AI238</f>
        <v>0</v>
      </c>
      <c r="CJ238" s="145">
        <f>IF(CI238&gt;$AI$8,1,0)</f>
        <v>0</v>
      </c>
      <c r="CK238" s="148">
        <f>IF($R238=CH$17,CI238,0)</f>
        <v>0</v>
      </c>
      <c r="CL238" s="145">
        <v>0</v>
      </c>
      <c r="CM238" s="145">
        <v>0</v>
      </c>
      <c r="CN238" s="149"/>
    </row>
    <row r="239" ht="15.75" customHeight="1">
      <c r="A239" t="s" s="179">
        <v>2496</v>
      </c>
      <c r="B239" t="s" s="180">
        <v>166</v>
      </c>
      <c r="C239" t="s" s="180">
        <v>2497</v>
      </c>
      <c r="D239" t="s" s="181">
        <v>169</v>
      </c>
      <c r="E239" t="s" s="182">
        <v>79</v>
      </c>
      <c r="F239" t="s" s="130">
        <v>80</v>
      </c>
      <c r="G239" t="s" s="130">
        <v>1297</v>
      </c>
      <c r="H239" t="s" s="130">
        <v>1298</v>
      </c>
      <c r="I239" t="s" s="130">
        <v>64</v>
      </c>
      <c r="J239" t="s" s="130">
        <v>50</v>
      </c>
      <c r="K239" t="s" s="183">
        <f>_xlfn.IFS(Q239=0,O239,T239=1,R239,U239=1,AA239,V239=1,AD239)</f>
        <v>28</v>
      </c>
      <c r="L239" s="189">
        <f>_xlfn.IFS(Q239=0,P239,T239=1,S239,U239=1,AB239,V239=1,AE239)</f>
        <v>49.2959941809113</v>
      </c>
      <c r="M239" t="s" s="130">
        <f>IF(O239="Lab","over","under")</f>
        <v>2429</v>
      </c>
      <c r="N239" s="173">
        <v>1</v>
      </c>
      <c r="O239" t="s" s="184">
        <v>28</v>
      </c>
      <c r="P239" s="131">
        <f>AQ239</f>
        <v>49.2959941809113</v>
      </c>
      <c r="Q239" s="173">
        <f>T239+U239+V239</f>
        <v>0</v>
      </c>
      <c r="R239" t="s" s="185">
        <v>27</v>
      </c>
      <c r="S239" s="131">
        <f>AO239</f>
        <v>17.1039642541695</v>
      </c>
      <c r="T239" s="169"/>
      <c r="U239" s="169"/>
      <c r="V239" s="169"/>
      <c r="W239" s="169"/>
      <c r="X239" t="s" s="130">
        <f>IF($A239=Y239,"ok","bad")</f>
        <v>2430</v>
      </c>
      <c r="Y239" t="s" s="130">
        <v>2496</v>
      </c>
      <c r="Z239" t="s" s="130">
        <v>2497</v>
      </c>
      <c r="AA239" t="s" s="186">
        <v>2365</v>
      </c>
      <c r="AB239" s="125">
        <f>100*AC239</f>
        <v>16.3168286</v>
      </c>
      <c r="AC239" s="191">
        <v>0.163168286</v>
      </c>
      <c r="AD239" t="s" s="187">
        <v>31</v>
      </c>
      <c r="AE239" s="125">
        <v>9.8560815</v>
      </c>
      <c r="AF239" s="191">
        <v>0.098560815</v>
      </c>
      <c r="AG239" s="169"/>
      <c r="AH239" s="173">
        <v>70069</v>
      </c>
      <c r="AI239" s="173">
        <v>38494</v>
      </c>
      <c r="AJ239" s="173">
        <v>121</v>
      </c>
      <c r="AK239" s="173">
        <v>12392</v>
      </c>
      <c r="AL239" s="173">
        <v>6584</v>
      </c>
      <c r="AM239" s="175">
        <f>100*AL239/$AI239</f>
        <v>17.1039642541695</v>
      </c>
      <c r="AN239" s="173">
        <f>IF(AM239&gt;$AI$8,1,0)</f>
        <v>0</v>
      </c>
      <c r="AO239" s="175">
        <f>IF($R239=AL$17,AM239,0)</f>
        <v>17.1039642541695</v>
      </c>
      <c r="AP239" s="173">
        <v>18976</v>
      </c>
      <c r="AQ239" s="175">
        <f>100*AP239/$AI239</f>
        <v>49.2959941809113</v>
      </c>
      <c r="AR239" s="173">
        <f>IF(AQ239&gt;$AI$8,1,0)</f>
        <v>0</v>
      </c>
      <c r="AS239" s="175">
        <f>IF($R239=AP$17,AQ239,0)</f>
        <v>0</v>
      </c>
      <c r="AT239" s="173">
        <v>1743</v>
      </c>
      <c r="AU239" s="175">
        <f>100*AT239/$AI239</f>
        <v>4.52797838624201</v>
      </c>
      <c r="AV239" s="173">
        <f>IF(AU239&gt;$AI$8,1,0)</f>
        <v>0</v>
      </c>
      <c r="AW239" s="175">
        <f>IF($R239=AT$17,AU239,0)</f>
        <v>0</v>
      </c>
      <c r="AX239" s="173">
        <v>6281</v>
      </c>
      <c r="AY239" s="175">
        <f>100*AX239/$AI239</f>
        <v>16.3168285966644</v>
      </c>
      <c r="AZ239" s="173">
        <f>IF(AY239&gt;$AI$8,1,0)</f>
        <v>0</v>
      </c>
      <c r="BA239" s="175">
        <f>IF($R239=AX$17,AY239,0)</f>
        <v>0</v>
      </c>
      <c r="BB239" s="173">
        <v>3794</v>
      </c>
      <c r="BC239" s="175">
        <f>100*BB239/$AI239</f>
        <v>9.856081467241649</v>
      </c>
      <c r="BD239" s="173">
        <f>IF(BC239&gt;$AI$8,1,0)</f>
        <v>0</v>
      </c>
      <c r="BE239" s="175">
        <f>IF($R239=BB$17,BC239,0)</f>
        <v>0</v>
      </c>
      <c r="BF239" s="173">
        <v>0</v>
      </c>
      <c r="BG239" s="175">
        <f>100*BF239/$AI239</f>
        <v>0</v>
      </c>
      <c r="BH239" s="173">
        <f>IF(BG239&gt;$AI$8,1,0)</f>
        <v>0</v>
      </c>
      <c r="BI239" s="175">
        <f>IF($R239=BF$17,BG239,0)</f>
        <v>0</v>
      </c>
      <c r="BJ239" s="173">
        <v>0</v>
      </c>
      <c r="BK239" s="175">
        <f>100*BJ239/$AI239</f>
        <v>0</v>
      </c>
      <c r="BL239" s="173">
        <f>IF(BK239&gt;$AI$8,1,0)</f>
        <v>0</v>
      </c>
      <c r="BM239" s="175">
        <f>IF($R239=BJ$17,BK239,0)</f>
        <v>0</v>
      </c>
      <c r="BN239" s="173">
        <v>0</v>
      </c>
      <c r="BO239" s="175">
        <f>100*BN239/$AI239</f>
        <v>0</v>
      </c>
      <c r="BP239" s="173">
        <f>IF(BO239&gt;$AI$8,1,0)</f>
        <v>0</v>
      </c>
      <c r="BQ239" s="175">
        <f>IF($R239=BN$17,BO239,0)</f>
        <v>0</v>
      </c>
      <c r="BR239" s="173">
        <v>0</v>
      </c>
      <c r="BS239" s="175">
        <f>100*BR239/$AI239</f>
        <v>0</v>
      </c>
      <c r="BT239" s="173">
        <f>IF(BS239&gt;$AI$8,1,0)</f>
        <v>0</v>
      </c>
      <c r="BU239" s="175">
        <f>IF($R239=BR$17,BS239,0)</f>
        <v>0</v>
      </c>
      <c r="BV239" s="173">
        <v>0</v>
      </c>
      <c r="BW239" s="175">
        <f>100*BV239/$AI239</f>
        <v>0</v>
      </c>
      <c r="BX239" s="173">
        <f>IF(BW239&gt;$AI$8,1,0)</f>
        <v>0</v>
      </c>
      <c r="BY239" s="175">
        <f>IF($R239=BV$17,BW239,0)</f>
        <v>0</v>
      </c>
      <c r="BZ239" s="173">
        <v>0</v>
      </c>
      <c r="CA239" s="175">
        <f>100*BZ239/$AI239</f>
        <v>0</v>
      </c>
      <c r="CB239" s="173">
        <f>IF(CA239&gt;$AI$8,1,0)</f>
        <v>0</v>
      </c>
      <c r="CC239" s="175">
        <f>IF($R239=BZ$17,CA239,0)</f>
        <v>0</v>
      </c>
      <c r="CD239" s="173">
        <v>0</v>
      </c>
      <c r="CE239" s="175">
        <f>100*CD239/$AI239</f>
        <v>0</v>
      </c>
      <c r="CF239" s="173">
        <f>IF(CE239&gt;$AI$8,1,0)</f>
        <v>0</v>
      </c>
      <c r="CG239" s="175">
        <f>IF($R239=CD$17,CE239,0)</f>
        <v>0</v>
      </c>
      <c r="CH239" s="173">
        <v>0</v>
      </c>
      <c r="CI239" s="175">
        <f>100*CH239/$AI239</f>
        <v>0</v>
      </c>
      <c r="CJ239" s="173">
        <f>IF(CI239&gt;$AI$8,1,0)</f>
        <v>0</v>
      </c>
      <c r="CK239" s="175">
        <f>IF($R239=CH$17,CI239,0)</f>
        <v>0</v>
      </c>
      <c r="CL239" s="173">
        <v>2390</v>
      </c>
      <c r="CM239" s="173">
        <v>0</v>
      </c>
      <c r="CN239" s="176"/>
    </row>
    <row r="240" ht="15.75" customHeight="1">
      <c r="A240" t="s" s="179">
        <v>2505</v>
      </c>
      <c r="B240" t="s" s="180">
        <v>90</v>
      </c>
      <c r="C240" t="s" s="180">
        <v>2036</v>
      </c>
      <c r="D240" t="s" s="181">
        <v>93</v>
      </c>
      <c r="E240" t="s" s="188">
        <v>79</v>
      </c>
      <c r="F240" t="s" s="146">
        <v>80</v>
      </c>
      <c r="G240" t="s" s="146">
        <v>124</v>
      </c>
      <c r="H240" t="s" s="146">
        <v>2184</v>
      </c>
      <c r="I240" t="s" s="146">
        <v>49</v>
      </c>
      <c r="J240" t="s" s="146">
        <v>50</v>
      </c>
      <c r="K240" t="s" s="183">
        <f>_xlfn.IFS(Q240=0,O240,T240=1,R240,U240=1,AA240,V240=1,AD240)</f>
        <v>28</v>
      </c>
      <c r="L240" s="189">
        <f>_xlfn.IFS(Q240=0,P240,T240=1,S240,U240=1,AB240,V240=1,AE240)</f>
        <v>49.2195991478631</v>
      </c>
      <c r="M240" t="s" s="146">
        <f>IF(O240="Lab","over","under")</f>
        <v>2429</v>
      </c>
      <c r="N240" s="145">
        <v>1</v>
      </c>
      <c r="O240" t="s" s="184">
        <v>28</v>
      </c>
      <c r="P240" s="147">
        <f>AQ240</f>
        <v>49.2195991478631</v>
      </c>
      <c r="Q240" s="145">
        <f>T240+U240+V240</f>
        <v>0</v>
      </c>
      <c r="R240" t="s" s="185">
        <v>27</v>
      </c>
      <c r="S240" s="147">
        <f>AO240</f>
        <v>14.1124298943524</v>
      </c>
      <c r="T240" s="138"/>
      <c r="U240" s="138"/>
      <c r="V240" s="138"/>
      <c r="W240" s="138"/>
      <c r="X240" t="s" s="146">
        <f>IF($A240=Y240,"ok","bad")</f>
        <v>2430</v>
      </c>
      <c r="Y240" t="s" s="146">
        <v>2505</v>
      </c>
      <c r="Z240" t="s" s="146">
        <v>2036</v>
      </c>
      <c r="AA240" t="s" s="186">
        <v>2365</v>
      </c>
      <c r="AB240" s="141">
        <f>100*AC240</f>
        <v>11.9233946</v>
      </c>
      <c r="AC240" s="190">
        <v>0.119233946</v>
      </c>
      <c r="AD240" t="s" s="187">
        <v>2484</v>
      </c>
      <c r="AE240" s="141">
        <v>9.697404499999999</v>
      </c>
      <c r="AF240" s="190">
        <v>0.09697404499999999</v>
      </c>
      <c r="AG240" s="138"/>
      <c r="AH240" s="145">
        <v>75153</v>
      </c>
      <c r="AI240" s="145">
        <v>46002</v>
      </c>
      <c r="AJ240" s="145">
        <v>168</v>
      </c>
      <c r="AK240" s="145">
        <v>16150</v>
      </c>
      <c r="AL240" s="145">
        <v>6492</v>
      </c>
      <c r="AM240" s="148">
        <f>100*AL240/$AI240</f>
        <v>14.1124298943524</v>
      </c>
      <c r="AN240" s="145">
        <f>IF(AM240&gt;$AI$8,1,0)</f>
        <v>0</v>
      </c>
      <c r="AO240" s="148">
        <f>IF($R240=AL$17,AM240,0)</f>
        <v>14.1124298943524</v>
      </c>
      <c r="AP240" s="145">
        <v>22642</v>
      </c>
      <c r="AQ240" s="148">
        <f>100*AP240/$AI240</f>
        <v>49.2195991478631</v>
      </c>
      <c r="AR240" s="145">
        <f>IF(AQ240&gt;$AI$8,1,0)</f>
        <v>0</v>
      </c>
      <c r="AS240" s="148">
        <f>IF($R240=AP$17,AQ240,0)</f>
        <v>0</v>
      </c>
      <c r="AT240" s="145">
        <v>2216</v>
      </c>
      <c r="AU240" s="148">
        <f>100*AT240/$AI240</f>
        <v>4.81718186165819</v>
      </c>
      <c r="AV240" s="145">
        <f>IF(AU240&gt;$AI$8,1,0)</f>
        <v>0</v>
      </c>
      <c r="AW240" s="148">
        <f>IF($R240=AT$17,AU240,0)</f>
        <v>0</v>
      </c>
      <c r="AX240" s="145">
        <v>5485</v>
      </c>
      <c r="AY240" s="148">
        <f>100*AX240/$AI240</f>
        <v>11.9233946350159</v>
      </c>
      <c r="AZ240" s="145">
        <f>IF(AY240&gt;$AI$8,1,0)</f>
        <v>0</v>
      </c>
      <c r="BA240" s="148">
        <f>IF($R240=AX$17,AY240,0)</f>
        <v>0</v>
      </c>
      <c r="BB240" s="145">
        <v>4398</v>
      </c>
      <c r="BC240" s="148">
        <f>100*BB240/$AI240</f>
        <v>9.56045389330899</v>
      </c>
      <c r="BD240" s="145">
        <f>IF(BC240&gt;$AI$8,1,0)</f>
        <v>0</v>
      </c>
      <c r="BE240" s="148">
        <f>IF($R240=BB$17,BC240,0)</f>
        <v>0</v>
      </c>
      <c r="BF240" s="145">
        <v>0</v>
      </c>
      <c r="BG240" s="148">
        <f>100*BF240/$AI240</f>
        <v>0</v>
      </c>
      <c r="BH240" s="145">
        <f>IF(BG240&gt;$AI$8,1,0)</f>
        <v>0</v>
      </c>
      <c r="BI240" s="148">
        <f>IF($R240=BF$17,BG240,0)</f>
        <v>0</v>
      </c>
      <c r="BJ240" s="145">
        <v>0</v>
      </c>
      <c r="BK240" s="148">
        <f>100*BJ240/$AI240</f>
        <v>0</v>
      </c>
      <c r="BL240" s="145">
        <f>IF(BK240&gt;$AI$8,1,0)</f>
        <v>0</v>
      </c>
      <c r="BM240" s="148">
        <f>IF($R240=BJ$17,BK240,0)</f>
        <v>0</v>
      </c>
      <c r="BN240" s="145">
        <v>0</v>
      </c>
      <c r="BO240" s="148">
        <f>100*BN240/$AI240</f>
        <v>0</v>
      </c>
      <c r="BP240" s="145">
        <f>IF(BO240&gt;$AI$8,1,0)</f>
        <v>0</v>
      </c>
      <c r="BQ240" s="148">
        <f>IF($R240=BN$17,BO240,0)</f>
        <v>0</v>
      </c>
      <c r="BR240" s="145">
        <v>0</v>
      </c>
      <c r="BS240" s="148">
        <f>100*BR240/$AI240</f>
        <v>0</v>
      </c>
      <c r="BT240" s="145">
        <f>IF(BS240&gt;$AI$8,1,0)</f>
        <v>0</v>
      </c>
      <c r="BU240" s="148">
        <f>IF($R240=BR$17,BS240,0)</f>
        <v>0</v>
      </c>
      <c r="BV240" s="145">
        <v>0</v>
      </c>
      <c r="BW240" s="148">
        <f>100*BV240/$AI240</f>
        <v>0</v>
      </c>
      <c r="BX240" s="145">
        <f>IF(BW240&gt;$AI$8,1,0)</f>
        <v>0</v>
      </c>
      <c r="BY240" s="148">
        <f>IF($R240=BV$17,BW240,0)</f>
        <v>0</v>
      </c>
      <c r="BZ240" s="145">
        <v>0</v>
      </c>
      <c r="CA240" s="148">
        <f>100*BZ240/$AI240</f>
        <v>0</v>
      </c>
      <c r="CB240" s="145">
        <f>IF(CA240&gt;$AI$8,1,0)</f>
        <v>0</v>
      </c>
      <c r="CC240" s="148">
        <f>IF($R240=BZ$17,CA240,0)</f>
        <v>0</v>
      </c>
      <c r="CD240" s="145">
        <v>0</v>
      </c>
      <c r="CE240" s="148">
        <f>100*CD240/$AI240</f>
        <v>0</v>
      </c>
      <c r="CF240" s="145">
        <f>IF(CE240&gt;$AI$8,1,0)</f>
        <v>0</v>
      </c>
      <c r="CG240" s="148">
        <f>IF($R240=CD$17,CE240,0)</f>
        <v>0</v>
      </c>
      <c r="CH240" s="145">
        <v>0</v>
      </c>
      <c r="CI240" s="148">
        <f>100*CH240/$AI240</f>
        <v>0</v>
      </c>
      <c r="CJ240" s="145">
        <f>IF(CI240&gt;$AI$8,1,0)</f>
        <v>0</v>
      </c>
      <c r="CK240" s="148">
        <f>IF($R240=CH$17,CI240,0)</f>
        <v>0</v>
      </c>
      <c r="CL240" s="145">
        <v>0</v>
      </c>
      <c r="CM240" s="145">
        <v>0</v>
      </c>
      <c r="CN240" s="149"/>
    </row>
    <row r="241" ht="15.75" customHeight="1">
      <c r="A241" t="s" s="179">
        <v>2567</v>
      </c>
      <c r="B241" t="s" s="180">
        <v>160</v>
      </c>
      <c r="C241" t="s" s="180">
        <v>913</v>
      </c>
      <c r="D241" t="s" s="181">
        <v>162</v>
      </c>
      <c r="E241" t="s" s="182">
        <v>79</v>
      </c>
      <c r="F241" t="s" s="130">
        <v>80</v>
      </c>
      <c r="G241" t="s" s="130">
        <v>914</v>
      </c>
      <c r="H241" t="s" s="130">
        <v>915</v>
      </c>
      <c r="I241" t="s" s="130">
        <v>64</v>
      </c>
      <c r="J241" t="s" s="130">
        <v>50</v>
      </c>
      <c r="K241" t="s" s="183">
        <f>_xlfn.IFS(Q241=0,O241,T241=1,R241,U241=1,AA241,V241=1,AD241)</f>
        <v>28</v>
      </c>
      <c r="L241" s="189">
        <f>_xlfn.IFS(Q241=0,P241,T241=1,S241,U241=1,AB241,V241=1,AE241)</f>
        <v>49.1308746436126</v>
      </c>
      <c r="M241" t="s" s="130">
        <f>IF(O241="Lab","over","under")</f>
        <v>2429</v>
      </c>
      <c r="N241" s="173">
        <v>1</v>
      </c>
      <c r="O241" t="s" s="184">
        <v>28</v>
      </c>
      <c r="P241" s="131">
        <f>AQ241</f>
        <v>49.1308746436126</v>
      </c>
      <c r="Q241" s="173">
        <f>T241+U241+V241</f>
        <v>0</v>
      </c>
      <c r="R241" t="s" s="185">
        <v>27</v>
      </c>
      <c r="S241" s="131">
        <f>AO241</f>
        <v>19.8473282442748</v>
      </c>
      <c r="T241" s="169"/>
      <c r="U241" s="169"/>
      <c r="V241" s="169"/>
      <c r="W241" s="169"/>
      <c r="X241" t="s" s="130">
        <f>IF($A241=Y241,"ok","bad")</f>
        <v>2430</v>
      </c>
      <c r="Y241" t="s" s="130">
        <v>2567</v>
      </c>
      <c r="Z241" t="s" s="130">
        <v>913</v>
      </c>
      <c r="AA241" t="s" s="186">
        <v>2365</v>
      </c>
      <c r="AB241" s="125">
        <f>100*AC241</f>
        <v>11.8320611</v>
      </c>
      <c r="AC241" s="191">
        <v>0.118320611</v>
      </c>
      <c r="AD241" t="s" s="187">
        <v>31</v>
      </c>
      <c r="AE241" s="125">
        <v>8.537202199999999</v>
      </c>
      <c r="AF241" s="191">
        <v>0.08537202200000001</v>
      </c>
      <c r="AG241" s="169"/>
      <c r="AH241" s="173">
        <v>78770</v>
      </c>
      <c r="AI241" s="173">
        <v>43492</v>
      </c>
      <c r="AJ241" s="173">
        <v>159</v>
      </c>
      <c r="AK241" s="173">
        <v>12736</v>
      </c>
      <c r="AL241" s="173">
        <v>8632</v>
      </c>
      <c r="AM241" s="175">
        <f>100*AL241/$AI241</f>
        <v>19.8473282442748</v>
      </c>
      <c r="AN241" s="173">
        <f>IF(AM241&gt;$AI$8,1,0)</f>
        <v>0</v>
      </c>
      <c r="AO241" s="175">
        <f>IF($R241=AL$17,AM241,0)</f>
        <v>19.8473282442748</v>
      </c>
      <c r="AP241" s="173">
        <v>21368</v>
      </c>
      <c r="AQ241" s="175">
        <f>100*AP241/$AI241</f>
        <v>49.1308746436126</v>
      </c>
      <c r="AR241" s="173">
        <f>IF(AQ241&gt;$AI$8,1,0)</f>
        <v>0</v>
      </c>
      <c r="AS241" s="175">
        <f>IF($R241=AP$17,AQ241,0)</f>
        <v>0</v>
      </c>
      <c r="AT241" s="173">
        <v>2517</v>
      </c>
      <c r="AU241" s="175">
        <f>100*AT241/$AI241</f>
        <v>5.78727122229376</v>
      </c>
      <c r="AV241" s="173">
        <f>IF(AU241&gt;$AI$8,1,0)</f>
        <v>0</v>
      </c>
      <c r="AW241" s="175">
        <f>IF($R241=AT$17,AU241,0)</f>
        <v>0</v>
      </c>
      <c r="AX241" s="173">
        <v>5146</v>
      </c>
      <c r="AY241" s="175">
        <f>100*AX241/$AI241</f>
        <v>11.8320610687023</v>
      </c>
      <c r="AZ241" s="173">
        <f>IF(AY241&gt;$AI$8,1,0)</f>
        <v>0</v>
      </c>
      <c r="BA241" s="175">
        <f>IF($R241=AX$17,AY241,0)</f>
        <v>0</v>
      </c>
      <c r="BB241" s="173">
        <v>3713</v>
      </c>
      <c r="BC241" s="175">
        <f>100*BB241/$AI241</f>
        <v>8.537202244090871</v>
      </c>
      <c r="BD241" s="173">
        <f>IF(BC241&gt;$AI$8,1,0)</f>
        <v>0</v>
      </c>
      <c r="BE241" s="175">
        <f>IF($R241=BB$17,BC241,0)</f>
        <v>0</v>
      </c>
      <c r="BF241" s="173">
        <v>0</v>
      </c>
      <c r="BG241" s="175">
        <f>100*BF241/$AI241</f>
        <v>0</v>
      </c>
      <c r="BH241" s="173">
        <f>IF(BG241&gt;$AI$8,1,0)</f>
        <v>0</v>
      </c>
      <c r="BI241" s="175">
        <f>IF($R241=BF$17,BG241,0)</f>
        <v>0</v>
      </c>
      <c r="BJ241" s="173">
        <v>0</v>
      </c>
      <c r="BK241" s="175">
        <f>100*BJ241/$AI241</f>
        <v>0</v>
      </c>
      <c r="BL241" s="173">
        <f>IF(BK241&gt;$AI$8,1,0)</f>
        <v>0</v>
      </c>
      <c r="BM241" s="175">
        <f>IF($R241=BJ$17,BK241,0)</f>
        <v>0</v>
      </c>
      <c r="BN241" s="173">
        <v>0</v>
      </c>
      <c r="BO241" s="175">
        <f>100*BN241/$AI241</f>
        <v>0</v>
      </c>
      <c r="BP241" s="173">
        <f>IF(BO241&gt;$AI$8,1,0)</f>
        <v>0</v>
      </c>
      <c r="BQ241" s="175">
        <f>IF($R241=BN$17,BO241,0)</f>
        <v>0</v>
      </c>
      <c r="BR241" s="173">
        <v>0</v>
      </c>
      <c r="BS241" s="175">
        <f>100*BR241/$AI241</f>
        <v>0</v>
      </c>
      <c r="BT241" s="173">
        <f>IF(BS241&gt;$AI$8,1,0)</f>
        <v>0</v>
      </c>
      <c r="BU241" s="175">
        <f>IF($R241=BR$17,BS241,0)</f>
        <v>0</v>
      </c>
      <c r="BV241" s="173">
        <v>0</v>
      </c>
      <c r="BW241" s="175">
        <f>100*BV241/$AI241</f>
        <v>0</v>
      </c>
      <c r="BX241" s="173">
        <f>IF(BW241&gt;$AI$8,1,0)</f>
        <v>0</v>
      </c>
      <c r="BY241" s="175">
        <f>IF($R241=BV$17,BW241,0)</f>
        <v>0</v>
      </c>
      <c r="BZ241" s="173">
        <v>0</v>
      </c>
      <c r="CA241" s="175">
        <f>100*BZ241/$AI241</f>
        <v>0</v>
      </c>
      <c r="CB241" s="173">
        <f>IF(CA241&gt;$AI$8,1,0)</f>
        <v>0</v>
      </c>
      <c r="CC241" s="175">
        <f>IF($R241=BZ$17,CA241,0)</f>
        <v>0</v>
      </c>
      <c r="CD241" s="173">
        <v>0</v>
      </c>
      <c r="CE241" s="175">
        <f>100*CD241/$AI241</f>
        <v>0</v>
      </c>
      <c r="CF241" s="173">
        <f>IF(CE241&gt;$AI$8,1,0)</f>
        <v>0</v>
      </c>
      <c r="CG241" s="175">
        <f>IF($R241=CD$17,CE241,0)</f>
        <v>0</v>
      </c>
      <c r="CH241" s="173">
        <v>0</v>
      </c>
      <c r="CI241" s="175">
        <f>100*CH241/$AI241</f>
        <v>0</v>
      </c>
      <c r="CJ241" s="173">
        <f>IF(CI241&gt;$AI$8,1,0)</f>
        <v>0</v>
      </c>
      <c r="CK241" s="175">
        <f>IF($R241=CH$17,CI241,0)</f>
        <v>0</v>
      </c>
      <c r="CL241" s="173">
        <v>1042</v>
      </c>
      <c r="CM241" s="173">
        <v>0</v>
      </c>
      <c r="CN241" s="176"/>
    </row>
    <row r="242" ht="15.75" customHeight="1">
      <c r="A242" t="s" s="179">
        <v>2529</v>
      </c>
      <c r="B242" t="s" s="180">
        <v>160</v>
      </c>
      <c r="C242" t="s" s="180">
        <v>2530</v>
      </c>
      <c r="D242" t="s" s="181">
        <v>162</v>
      </c>
      <c r="E242" t="s" s="188">
        <v>79</v>
      </c>
      <c r="F242" t="s" s="146">
        <v>80</v>
      </c>
      <c r="G242" t="s" s="146">
        <v>2531</v>
      </c>
      <c r="H242" t="s" s="146">
        <v>2532</v>
      </c>
      <c r="I242" t="s" s="146">
        <v>64</v>
      </c>
      <c r="J242" t="s" s="146">
        <v>50</v>
      </c>
      <c r="K242" t="s" s="183">
        <f>_xlfn.IFS(Q242=0,O242,T242=1,R242,U242=1,AA242,V242=1,AD242)</f>
        <v>31</v>
      </c>
      <c r="L242" s="189">
        <f>_xlfn.IFS(Q242=0,P242,T242=1,S242,U242=1,AB242,V242=1,AE242)</f>
        <v>9.3045113</v>
      </c>
      <c r="M242" t="s" s="146">
        <f>IF(O242="Lab","over","under")</f>
        <v>2429</v>
      </c>
      <c r="N242" s="145">
        <v>1</v>
      </c>
      <c r="O242" t="s" s="184">
        <v>28</v>
      </c>
      <c r="P242" s="147">
        <f>AQ242</f>
        <v>49.1285030758715</v>
      </c>
      <c r="Q242" s="145">
        <f>T242+U242+V242</f>
        <v>1</v>
      </c>
      <c r="R242" t="s" s="185">
        <v>27</v>
      </c>
      <c r="S242" s="147">
        <f>AO242</f>
        <v>15.3943096377307</v>
      </c>
      <c r="T242" s="138"/>
      <c r="U242" s="145">
        <v>1</v>
      </c>
      <c r="V242" s="138"/>
      <c r="W242" s="138"/>
      <c r="X242" t="s" s="146">
        <f>IF($A242=Y242,"ok","bad")</f>
        <v>2430</v>
      </c>
      <c r="Y242" t="s" s="146">
        <v>2529</v>
      </c>
      <c r="Z242" t="s" s="146">
        <v>2530</v>
      </c>
      <c r="AA242" t="s" s="186">
        <v>31</v>
      </c>
      <c r="AB242" s="141">
        <f>100*AC242</f>
        <v>9.3045113</v>
      </c>
      <c r="AC242" s="190">
        <v>0.093045113</v>
      </c>
      <c r="AD242" t="s" s="187">
        <v>2484</v>
      </c>
      <c r="AE242" s="141">
        <v>9.050324700000001</v>
      </c>
      <c r="AF242" s="190">
        <v>0.090503247</v>
      </c>
      <c r="AG242" s="138"/>
      <c r="AH242" s="145">
        <v>78669</v>
      </c>
      <c r="AI242" s="145">
        <v>46816</v>
      </c>
      <c r="AJ242" s="145">
        <v>214</v>
      </c>
      <c r="AK242" s="145">
        <v>15793</v>
      </c>
      <c r="AL242" s="145">
        <v>7207</v>
      </c>
      <c r="AM242" s="148">
        <f>100*AL242/$AI242</f>
        <v>15.3943096377307</v>
      </c>
      <c r="AN242" s="145">
        <f>IF(AM242&gt;$AI$8,1,0)</f>
        <v>0</v>
      </c>
      <c r="AO242" s="148">
        <f>IF($R242=AL$17,AM242,0)</f>
        <v>15.3943096377307</v>
      </c>
      <c r="AP242" s="145">
        <v>23000</v>
      </c>
      <c r="AQ242" s="148">
        <f>100*AP242/$AI242</f>
        <v>49.1285030758715</v>
      </c>
      <c r="AR242" s="145">
        <f>IF(AQ242&gt;$AI$8,1,0)</f>
        <v>0</v>
      </c>
      <c r="AS242" s="148">
        <f>IF($R242=AP$17,AQ242,0)</f>
        <v>0</v>
      </c>
      <c r="AT242" s="145">
        <v>2832</v>
      </c>
      <c r="AU242" s="148">
        <f>100*AT242/$AI242</f>
        <v>6.04921394395079</v>
      </c>
      <c r="AV242" s="145">
        <f>IF(AU242&gt;$AI$8,1,0)</f>
        <v>0</v>
      </c>
      <c r="AW242" s="148">
        <f>IF($R242=AT$17,AU242,0)</f>
        <v>0</v>
      </c>
      <c r="AX242" s="145">
        <v>2585</v>
      </c>
      <c r="AY242" s="148">
        <f>100*AX242/$AI242</f>
        <v>5.52161654135338</v>
      </c>
      <c r="AZ242" s="145">
        <f>IF(AY242&gt;$AI$8,1,0)</f>
        <v>0</v>
      </c>
      <c r="BA242" s="148">
        <f>IF($R242=AX$17,AY242,0)</f>
        <v>0</v>
      </c>
      <c r="BB242" s="145">
        <v>4356</v>
      </c>
      <c r="BC242" s="148">
        <f>100*BB242/$AI242</f>
        <v>9.30451127819549</v>
      </c>
      <c r="BD242" s="145">
        <f>IF(BC242&gt;$AI$8,1,0)</f>
        <v>0</v>
      </c>
      <c r="BE242" s="148">
        <f>IF($R242=BB$17,BC242,0)</f>
        <v>0</v>
      </c>
      <c r="BF242" s="145">
        <v>0</v>
      </c>
      <c r="BG242" s="148">
        <f>100*BF242/$AI242</f>
        <v>0</v>
      </c>
      <c r="BH242" s="145">
        <f>IF(BG242&gt;$AI$8,1,0)</f>
        <v>0</v>
      </c>
      <c r="BI242" s="148">
        <f>IF($R242=BF$17,BG242,0)</f>
        <v>0</v>
      </c>
      <c r="BJ242" s="145">
        <v>0</v>
      </c>
      <c r="BK242" s="148">
        <f>100*BJ242/$AI242</f>
        <v>0</v>
      </c>
      <c r="BL242" s="145">
        <f>IF(BK242&gt;$AI$8,1,0)</f>
        <v>0</v>
      </c>
      <c r="BM242" s="148">
        <f>IF($R242=BJ$17,BK242,0)</f>
        <v>0</v>
      </c>
      <c r="BN242" s="145">
        <v>0</v>
      </c>
      <c r="BO242" s="148">
        <f>100*BN242/$AI242</f>
        <v>0</v>
      </c>
      <c r="BP242" s="145">
        <f>IF(BO242&gt;$AI$8,1,0)</f>
        <v>0</v>
      </c>
      <c r="BQ242" s="148">
        <f>IF($R242=BN$17,BO242,0)</f>
        <v>0</v>
      </c>
      <c r="BR242" s="145">
        <v>0</v>
      </c>
      <c r="BS242" s="148">
        <f>100*BR242/$AI242</f>
        <v>0</v>
      </c>
      <c r="BT242" s="145">
        <f>IF(BS242&gt;$AI$8,1,0)</f>
        <v>0</v>
      </c>
      <c r="BU242" s="148">
        <f>IF($R242=BR$17,BS242,0)</f>
        <v>0</v>
      </c>
      <c r="BV242" s="145">
        <v>0</v>
      </c>
      <c r="BW242" s="148">
        <f>100*BV242/$AI242</f>
        <v>0</v>
      </c>
      <c r="BX242" s="145">
        <f>IF(BW242&gt;$AI$8,1,0)</f>
        <v>0</v>
      </c>
      <c r="BY242" s="148">
        <f>IF($R242=BV$17,BW242,0)</f>
        <v>0</v>
      </c>
      <c r="BZ242" s="145">
        <v>0</v>
      </c>
      <c r="CA242" s="148">
        <f>100*BZ242/$AI242</f>
        <v>0</v>
      </c>
      <c r="CB242" s="145">
        <f>IF(CA242&gt;$AI$8,1,0)</f>
        <v>0</v>
      </c>
      <c r="CC242" s="148">
        <f>IF($R242=BZ$17,CA242,0)</f>
        <v>0</v>
      </c>
      <c r="CD242" s="145">
        <v>0</v>
      </c>
      <c r="CE242" s="148">
        <f>100*CD242/$AI242</f>
        <v>0</v>
      </c>
      <c r="CF242" s="145">
        <f>IF(CE242&gt;$AI$8,1,0)</f>
        <v>0</v>
      </c>
      <c r="CG242" s="148">
        <f>IF($R242=CD$17,CE242,0)</f>
        <v>0</v>
      </c>
      <c r="CH242" s="145">
        <v>0</v>
      </c>
      <c r="CI242" s="148">
        <f>100*CH242/$AI242</f>
        <v>0</v>
      </c>
      <c r="CJ242" s="145">
        <f>IF(CI242&gt;$AI$8,1,0)</f>
        <v>0</v>
      </c>
      <c r="CK242" s="148">
        <f>IF($R242=CH$17,CI242,0)</f>
        <v>0</v>
      </c>
      <c r="CL242" s="145">
        <v>1131</v>
      </c>
      <c r="CM242" s="145">
        <v>0</v>
      </c>
      <c r="CN242" s="149"/>
    </row>
    <row r="243" ht="31.95" customHeight="1">
      <c r="A243" t="s" s="179">
        <v>2739</v>
      </c>
      <c r="B243" t="s" s="180">
        <v>58</v>
      </c>
      <c r="C243" t="s" s="180">
        <v>2740</v>
      </c>
      <c r="D243" t="s" s="181">
        <v>60</v>
      </c>
      <c r="E243" t="s" s="182">
        <v>60</v>
      </c>
      <c r="F243" t="s" s="130">
        <v>46</v>
      </c>
      <c r="G243" t="s" s="130">
        <v>2741</v>
      </c>
      <c r="H243" t="s" s="130">
        <v>2742</v>
      </c>
      <c r="I243" t="s" s="130">
        <v>64</v>
      </c>
      <c r="J243" t="s" s="130">
        <v>2585</v>
      </c>
      <c r="K243" t="s" s="183">
        <f>_xlfn.IFS(Q243=0,O243,T243=1,R243,U243=1,AA243,V243=1,AD243)</f>
        <v>28</v>
      </c>
      <c r="L243" s="189">
        <f>_xlfn.IFS(Q243=0,P243,T243=1,S243,U243=1,AB243,V243=1,AE243)</f>
        <v>49.1159739660739</v>
      </c>
      <c r="M243" t="s" s="130">
        <f>IF(O243="Lab","over","under")</f>
        <v>2429</v>
      </c>
      <c r="N243" s="173">
        <v>1</v>
      </c>
      <c r="O243" t="s" s="184">
        <v>28</v>
      </c>
      <c r="P243" s="131">
        <f>AQ243</f>
        <v>49.1159739660739</v>
      </c>
      <c r="Q243" s="173">
        <f>T243+U243+V243</f>
        <v>0</v>
      </c>
      <c r="R243" t="s" s="185">
        <v>32</v>
      </c>
      <c r="S243" s="131">
        <f>BI243</f>
        <v>30.9614103418234</v>
      </c>
      <c r="T243" s="169"/>
      <c r="U243" s="169"/>
      <c r="V243" s="169"/>
      <c r="W243" s="169"/>
      <c r="X243" t="s" s="130">
        <f>IF($A243=Y243,"ok","bad")</f>
        <v>2430</v>
      </c>
      <c r="Y243" t="s" s="130">
        <v>2739</v>
      </c>
      <c r="Z243" t="s" s="130">
        <v>2740</v>
      </c>
      <c r="AA243" t="s" s="186">
        <v>2365</v>
      </c>
      <c r="AB243" s="125">
        <f>100*AC243</f>
        <v>7.6974325</v>
      </c>
      <c r="AC243" s="191">
        <v>0.076974325</v>
      </c>
      <c r="AD243" t="s" s="187">
        <v>27</v>
      </c>
      <c r="AE243" s="125">
        <v>6.1881822</v>
      </c>
      <c r="AF243" s="191">
        <v>0.061881822</v>
      </c>
      <c r="AG243" s="169"/>
      <c r="AH243" s="173">
        <v>71777</v>
      </c>
      <c r="AI243" s="173">
        <v>39026</v>
      </c>
      <c r="AJ243" s="173">
        <v>125</v>
      </c>
      <c r="AK243" s="173">
        <v>7085</v>
      </c>
      <c r="AL243" s="173">
        <v>2415</v>
      </c>
      <c r="AM243" s="175">
        <f>100*AL243/$AI243</f>
        <v>6.1881822374827</v>
      </c>
      <c r="AN243" s="173">
        <f>IF(AM243&gt;$AI$8,1,0)</f>
        <v>0</v>
      </c>
      <c r="AO243" s="175">
        <f>IF($R243=AL$17,AM243,0)</f>
        <v>0</v>
      </c>
      <c r="AP243" s="173">
        <v>19168</v>
      </c>
      <c r="AQ243" s="175">
        <f>100*AP243/$AI243</f>
        <v>49.1159739660739</v>
      </c>
      <c r="AR243" s="173">
        <f>IF(AQ243&gt;$AI$8,1,0)</f>
        <v>0</v>
      </c>
      <c r="AS243" s="175">
        <f>IF($R243=AP$17,AQ243,0)</f>
        <v>0</v>
      </c>
      <c r="AT243" s="173">
        <v>822</v>
      </c>
      <c r="AU243" s="175">
        <f>100*AT243/$AI243</f>
        <v>2.10628811561523</v>
      </c>
      <c r="AV243" s="173">
        <f>IF(AU243&gt;$AI$8,1,0)</f>
        <v>0</v>
      </c>
      <c r="AW243" s="175">
        <f>IF($R243=AT$17,AU243,0)</f>
        <v>0</v>
      </c>
      <c r="AX243" s="173">
        <v>3004</v>
      </c>
      <c r="AY243" s="175">
        <f>100*AX243/$AI243</f>
        <v>7.69743248091016</v>
      </c>
      <c r="AZ243" s="173">
        <f>IF(AY243&gt;$AI$8,1,0)</f>
        <v>0</v>
      </c>
      <c r="BA243" s="175">
        <f>IF($R243=AX$17,AY243,0)</f>
        <v>0</v>
      </c>
      <c r="BB243" s="173">
        <v>1200</v>
      </c>
      <c r="BC243" s="175">
        <f>100*BB243/$AI243</f>
        <v>3.07487316148209</v>
      </c>
      <c r="BD243" s="173">
        <f>IF(BC243&gt;$AI$8,1,0)</f>
        <v>0</v>
      </c>
      <c r="BE243" s="175">
        <f>IF($R243=BB$17,BC243,0)</f>
        <v>0</v>
      </c>
      <c r="BF243" s="173">
        <v>12083</v>
      </c>
      <c r="BG243" s="175">
        <f>100*BF243/$AI243</f>
        <v>30.9614103418234</v>
      </c>
      <c r="BH243" s="173">
        <f>IF(BG243&gt;$AI$8,1,0)</f>
        <v>0</v>
      </c>
      <c r="BI243" s="175">
        <f>IF($R243=BF$17,BG243,0)</f>
        <v>30.9614103418234</v>
      </c>
      <c r="BJ243" s="173">
        <v>0</v>
      </c>
      <c r="BK243" s="175">
        <f>100*BJ243/$AI243</f>
        <v>0</v>
      </c>
      <c r="BL243" s="173">
        <f>IF(BK243&gt;$AI$8,1,0)</f>
        <v>0</v>
      </c>
      <c r="BM243" s="175">
        <f>IF($R243=BJ$17,BK243,0)</f>
        <v>0</v>
      </c>
      <c r="BN243" s="173">
        <v>0</v>
      </c>
      <c r="BO243" s="175">
        <f>100*BN243/$AI243</f>
        <v>0</v>
      </c>
      <c r="BP243" s="173">
        <f>IF(BO243&gt;$AI$8,1,0)</f>
        <v>0</v>
      </c>
      <c r="BQ243" s="175">
        <f>IF($R243=BN$17,BO243,0)</f>
        <v>0</v>
      </c>
      <c r="BR243" s="173">
        <v>0</v>
      </c>
      <c r="BS243" s="175">
        <f>100*BR243/$AI243</f>
        <v>0</v>
      </c>
      <c r="BT243" s="173">
        <f>IF(BS243&gt;$AI$8,1,0)</f>
        <v>0</v>
      </c>
      <c r="BU243" s="175">
        <f>IF($R243=BR$17,BS243,0)</f>
        <v>0</v>
      </c>
      <c r="BV243" s="173">
        <v>0</v>
      </c>
      <c r="BW243" s="175">
        <f>100*BV243/$AI243</f>
        <v>0</v>
      </c>
      <c r="BX243" s="173">
        <f>IF(BW243&gt;$AI$8,1,0)</f>
        <v>0</v>
      </c>
      <c r="BY243" s="175">
        <f>IF($R243=BV$17,BW243,0)</f>
        <v>0</v>
      </c>
      <c r="BZ243" s="173">
        <v>0</v>
      </c>
      <c r="CA243" s="175">
        <f>100*BZ243/$AI243</f>
        <v>0</v>
      </c>
      <c r="CB243" s="173">
        <f>IF(CA243&gt;$AI$8,1,0)</f>
        <v>0</v>
      </c>
      <c r="CC243" s="175">
        <f>IF($R243=BZ$17,CA243,0)</f>
        <v>0</v>
      </c>
      <c r="CD243" s="173">
        <v>0</v>
      </c>
      <c r="CE243" s="175">
        <f>100*CD243/$AI243</f>
        <v>0</v>
      </c>
      <c r="CF243" s="173">
        <f>IF(CE243&gt;$AI$8,1,0)</f>
        <v>0</v>
      </c>
      <c r="CG243" s="175">
        <f>IF($R243=CD$17,CE243,0)</f>
        <v>0</v>
      </c>
      <c r="CH243" s="173">
        <v>0</v>
      </c>
      <c r="CI243" s="175">
        <f>100*CH243/$AI243</f>
        <v>0</v>
      </c>
      <c r="CJ243" s="173">
        <f>IF(CI243&gt;$AI$8,1,0)</f>
        <v>0</v>
      </c>
      <c r="CK243" s="175">
        <f>IF($R243=CH$17,CI243,0)</f>
        <v>0</v>
      </c>
      <c r="CL243" s="173">
        <v>0</v>
      </c>
      <c r="CM243" s="173">
        <v>0</v>
      </c>
      <c r="CN243" s="176"/>
    </row>
    <row r="244" ht="15.75" customHeight="1">
      <c r="A244" t="s" s="179">
        <v>2836</v>
      </c>
      <c r="B244" t="s" s="180">
        <v>256</v>
      </c>
      <c r="C244" t="s" s="180">
        <v>2837</v>
      </c>
      <c r="D244" t="s" s="181">
        <v>259</v>
      </c>
      <c r="E244" t="s" s="188">
        <v>79</v>
      </c>
      <c r="F244" t="s" s="146">
        <v>46</v>
      </c>
      <c r="G244" t="s" s="146">
        <v>1260</v>
      </c>
      <c r="H244" t="s" s="146">
        <v>2838</v>
      </c>
      <c r="I244" t="s" s="146">
        <v>64</v>
      </c>
      <c r="J244" t="s" s="146">
        <v>50</v>
      </c>
      <c r="K244" t="s" s="183">
        <f>_xlfn.IFS(Q244=0,O244,T244=1,R244,U244=1,AA244,V244=1,AD244)</f>
        <v>2365</v>
      </c>
      <c r="L244" s="189">
        <f>_xlfn.IFS(Q244=0,P244,T244=1,S244,U244=1,AB244,V244=1,AE244)</f>
        <v>20.8265409525488</v>
      </c>
      <c r="M244" t="s" s="146">
        <f>IF(O244="Lab","over","under")</f>
        <v>2429</v>
      </c>
      <c r="N244" s="145">
        <v>1</v>
      </c>
      <c r="O244" t="s" s="184">
        <v>28</v>
      </c>
      <c r="P244" s="147">
        <f>AQ244</f>
        <v>49.068158787505</v>
      </c>
      <c r="Q244" s="145">
        <f>T244+U244+V244</f>
        <v>1</v>
      </c>
      <c r="R244" t="s" s="185">
        <v>2365</v>
      </c>
      <c r="S244" s="147">
        <f>BA244</f>
        <v>20.8265409525488</v>
      </c>
      <c r="T244" s="145">
        <v>1</v>
      </c>
      <c r="U244" s="138"/>
      <c r="V244" s="138"/>
      <c r="W244" s="138"/>
      <c r="X244" t="s" s="146">
        <f>IF($A244=Y244,"ok","bad")</f>
        <v>2430</v>
      </c>
      <c r="Y244" t="s" s="146">
        <v>2836</v>
      </c>
      <c r="Z244" t="s" s="146">
        <v>2837</v>
      </c>
      <c r="AA244" t="s" s="186">
        <v>27</v>
      </c>
      <c r="AB244" s="141">
        <f>100*AC244</f>
        <v>18.9276116</v>
      </c>
      <c r="AC244" s="190">
        <v>0.189276116</v>
      </c>
      <c r="AD244" t="s" s="187">
        <v>31</v>
      </c>
      <c r="AE244" s="141">
        <v>4.7230912</v>
      </c>
      <c r="AF244" s="190">
        <v>0.047230912</v>
      </c>
      <c r="AG244" s="138"/>
      <c r="AH244" s="145">
        <v>76228</v>
      </c>
      <c r="AI244" s="145">
        <v>45394</v>
      </c>
      <c r="AJ244" s="145">
        <v>128</v>
      </c>
      <c r="AK244" s="145">
        <v>12820</v>
      </c>
      <c r="AL244" s="145">
        <v>8592</v>
      </c>
      <c r="AM244" s="148">
        <f>100*AL244/$AI244</f>
        <v>18.9276115786227</v>
      </c>
      <c r="AN244" s="145">
        <f>IF(AM244&gt;$AI$8,1,0)</f>
        <v>0</v>
      </c>
      <c r="AO244" s="148">
        <f>IF($R244=AL$17,AM244,0)</f>
        <v>0</v>
      </c>
      <c r="AP244" s="145">
        <v>22274</v>
      </c>
      <c r="AQ244" s="148">
        <f>100*AP244/$AI244</f>
        <v>49.068158787505</v>
      </c>
      <c r="AR244" s="145">
        <f>IF(AQ244&gt;$AI$8,1,0)</f>
        <v>0</v>
      </c>
      <c r="AS244" s="148">
        <f>IF($R244=AP$17,AQ244,0)</f>
        <v>0</v>
      </c>
      <c r="AT244" s="145">
        <v>1898</v>
      </c>
      <c r="AU244" s="148">
        <f>100*AT244/$AI244</f>
        <v>4.18116931753095</v>
      </c>
      <c r="AV244" s="145">
        <f>IF(AU244&gt;$AI$8,1,0)</f>
        <v>0</v>
      </c>
      <c r="AW244" s="148">
        <f>IF($R244=AT$17,AU244,0)</f>
        <v>0</v>
      </c>
      <c r="AX244" s="145">
        <v>9454</v>
      </c>
      <c r="AY244" s="148">
        <f>100*AX244/$AI244</f>
        <v>20.8265409525488</v>
      </c>
      <c r="AZ244" s="145">
        <f>IF(AY244&gt;$AI$8,1,0)</f>
        <v>0</v>
      </c>
      <c r="BA244" s="148">
        <f>IF($R244=AX$17,AY244,0)</f>
        <v>20.8265409525488</v>
      </c>
      <c r="BB244" s="145">
        <v>2144</v>
      </c>
      <c r="BC244" s="148">
        <f>100*BB244/$AI244</f>
        <v>4.72309115742169</v>
      </c>
      <c r="BD244" s="145">
        <f>IF(BC244&gt;$AI$8,1,0)</f>
        <v>0</v>
      </c>
      <c r="BE244" s="148">
        <f>IF($R244=BB$17,BC244,0)</f>
        <v>0</v>
      </c>
      <c r="BF244" s="145">
        <v>0</v>
      </c>
      <c r="BG244" s="148">
        <f>100*BF244/$AI244</f>
        <v>0</v>
      </c>
      <c r="BH244" s="145">
        <f>IF(BG244&gt;$AI$8,1,0)</f>
        <v>0</v>
      </c>
      <c r="BI244" s="148">
        <f>IF($R244=BF$17,BG244,0)</f>
        <v>0</v>
      </c>
      <c r="BJ244" s="145">
        <v>0</v>
      </c>
      <c r="BK244" s="148">
        <f>100*BJ244/$AI244</f>
        <v>0</v>
      </c>
      <c r="BL244" s="145">
        <f>IF(BK244&gt;$AI$8,1,0)</f>
        <v>0</v>
      </c>
      <c r="BM244" s="148">
        <f>IF($R244=BJ$17,BK244,0)</f>
        <v>0</v>
      </c>
      <c r="BN244" s="145">
        <v>0</v>
      </c>
      <c r="BO244" s="148">
        <f>100*BN244/$AI244</f>
        <v>0</v>
      </c>
      <c r="BP244" s="145">
        <f>IF(BO244&gt;$AI$8,1,0)</f>
        <v>0</v>
      </c>
      <c r="BQ244" s="148">
        <f>IF($R244=BN$17,BO244,0)</f>
        <v>0</v>
      </c>
      <c r="BR244" s="145">
        <v>0</v>
      </c>
      <c r="BS244" s="148">
        <f>100*BR244/$AI244</f>
        <v>0</v>
      </c>
      <c r="BT244" s="145">
        <f>IF(BS244&gt;$AI$8,1,0)</f>
        <v>0</v>
      </c>
      <c r="BU244" s="148">
        <f>IF($R244=BR$17,BS244,0)</f>
        <v>0</v>
      </c>
      <c r="BV244" s="145">
        <v>0</v>
      </c>
      <c r="BW244" s="148">
        <f>100*BV244/$AI244</f>
        <v>0</v>
      </c>
      <c r="BX244" s="145">
        <f>IF(BW244&gt;$AI$8,1,0)</f>
        <v>0</v>
      </c>
      <c r="BY244" s="148">
        <f>IF($R244=BV$17,BW244,0)</f>
        <v>0</v>
      </c>
      <c r="BZ244" s="145">
        <v>0</v>
      </c>
      <c r="CA244" s="148">
        <f>100*BZ244/$AI244</f>
        <v>0</v>
      </c>
      <c r="CB244" s="145">
        <f>IF(CA244&gt;$AI$8,1,0)</f>
        <v>0</v>
      </c>
      <c r="CC244" s="148">
        <f>IF($R244=BZ$17,CA244,0)</f>
        <v>0</v>
      </c>
      <c r="CD244" s="145">
        <v>0</v>
      </c>
      <c r="CE244" s="148">
        <f>100*CD244/$AI244</f>
        <v>0</v>
      </c>
      <c r="CF244" s="145">
        <f>IF(CE244&gt;$AI$8,1,0)</f>
        <v>0</v>
      </c>
      <c r="CG244" s="148">
        <f>IF($R244=CD$17,CE244,0)</f>
        <v>0</v>
      </c>
      <c r="CH244" s="145">
        <v>0</v>
      </c>
      <c r="CI244" s="148">
        <f>100*CH244/$AI244</f>
        <v>0</v>
      </c>
      <c r="CJ244" s="145">
        <f>IF(CI244&gt;$AI$8,1,0)</f>
        <v>0</v>
      </c>
      <c r="CK244" s="148">
        <f>IF($R244=CH$17,CI244,0)</f>
        <v>0</v>
      </c>
      <c r="CL244" s="145">
        <v>990</v>
      </c>
      <c r="CM244" s="145">
        <v>0</v>
      </c>
      <c r="CN244" s="149"/>
    </row>
    <row r="245" ht="15.75" customHeight="1">
      <c r="A245" t="s" s="179">
        <v>2815</v>
      </c>
      <c r="B245" t="s" s="180">
        <v>166</v>
      </c>
      <c r="C245" t="s" s="180">
        <v>2816</v>
      </c>
      <c r="D245" t="s" s="181">
        <v>169</v>
      </c>
      <c r="E245" t="s" s="182">
        <v>79</v>
      </c>
      <c r="F245" t="s" s="130">
        <v>46</v>
      </c>
      <c r="G245" t="s" s="130">
        <v>187</v>
      </c>
      <c r="H245" t="s" s="130">
        <v>2214</v>
      </c>
      <c r="I245" t="s" s="130">
        <v>49</v>
      </c>
      <c r="J245" t="s" s="130">
        <v>50</v>
      </c>
      <c r="K245" t="s" s="183">
        <f>_xlfn.IFS(Q245=0,O245,T245=1,R245,U245=1,AA245,V245=1,AD245)</f>
        <v>2365</v>
      </c>
      <c r="L245" s="189">
        <f>_xlfn.IFS(Q245=0,P245,T245=1,S245,U245=1,AB245,V245=1,AE245)</f>
        <v>28.6219915054271</v>
      </c>
      <c r="M245" t="s" s="130">
        <f>IF(O245="Lab","over","under")</f>
        <v>2429</v>
      </c>
      <c r="N245" s="173">
        <v>1</v>
      </c>
      <c r="O245" t="s" s="184">
        <v>28</v>
      </c>
      <c r="P245" s="131">
        <f>AQ245</f>
        <v>48.9971684756961</v>
      </c>
      <c r="Q245" s="173">
        <f>T245+U245+V245</f>
        <v>1</v>
      </c>
      <c r="R245" t="s" s="185">
        <v>2365</v>
      </c>
      <c r="S245" s="131">
        <f>BA245</f>
        <v>28.6219915054271</v>
      </c>
      <c r="T245" s="173">
        <v>1</v>
      </c>
      <c r="U245" s="169"/>
      <c r="V245" s="169"/>
      <c r="W245" s="169"/>
      <c r="X245" t="s" s="130">
        <f>IF($A245=Y245,"ok","bad")</f>
        <v>2430</v>
      </c>
      <c r="Y245" t="s" s="130">
        <v>2815</v>
      </c>
      <c r="Z245" t="s" s="130">
        <v>2816</v>
      </c>
      <c r="AA245" t="s" s="186">
        <v>27</v>
      </c>
      <c r="AB245" s="125">
        <f>100*AC245</f>
        <v>13.2609722</v>
      </c>
      <c r="AC245" s="191">
        <v>0.132609722</v>
      </c>
      <c r="AD245" t="s" s="187">
        <v>31</v>
      </c>
      <c r="AE245" s="125">
        <v>4.9758141</v>
      </c>
      <c r="AF245" s="191">
        <v>0.049758141</v>
      </c>
      <c r="AG245" s="169"/>
      <c r="AH245" s="173">
        <v>69133</v>
      </c>
      <c r="AI245" s="173">
        <v>33904</v>
      </c>
      <c r="AJ245" s="173">
        <v>109</v>
      </c>
      <c r="AK245" s="173">
        <v>6908</v>
      </c>
      <c r="AL245" s="173">
        <v>4496</v>
      </c>
      <c r="AM245" s="175">
        <f>100*AL245/$AI245</f>
        <v>13.2609721566777</v>
      </c>
      <c r="AN245" s="173">
        <f>IF(AM245&gt;$AI$8,1,0)</f>
        <v>0</v>
      </c>
      <c r="AO245" s="175">
        <f>IF($R245=AL$17,AM245,0)</f>
        <v>0</v>
      </c>
      <c r="AP245" s="173">
        <v>16612</v>
      </c>
      <c r="AQ245" s="175">
        <f>100*AP245/$AI245</f>
        <v>48.9971684756961</v>
      </c>
      <c r="AR245" s="173">
        <f>IF(AQ245&gt;$AI$8,1,0)</f>
        <v>0</v>
      </c>
      <c r="AS245" s="175">
        <f>IF($R245=AP$17,AQ245,0)</f>
        <v>0</v>
      </c>
      <c r="AT245" s="173">
        <v>1137</v>
      </c>
      <c r="AU245" s="175">
        <f>100*AT245/$AI245</f>
        <v>3.35358659745163</v>
      </c>
      <c r="AV245" s="173">
        <f>IF(AU245&gt;$AI$8,1,0)</f>
        <v>0</v>
      </c>
      <c r="AW245" s="175">
        <f>IF($R245=AT$17,AU245,0)</f>
        <v>0</v>
      </c>
      <c r="AX245" s="173">
        <v>9704</v>
      </c>
      <c r="AY245" s="175">
        <f>100*AX245/$AI245</f>
        <v>28.6219915054271</v>
      </c>
      <c r="AZ245" s="173">
        <f>IF(AY245&gt;$AI$8,1,0)</f>
        <v>0</v>
      </c>
      <c r="BA245" s="175">
        <f>IF($R245=AX$17,AY245,0)</f>
        <v>28.6219915054271</v>
      </c>
      <c r="BB245" s="173">
        <v>1687</v>
      </c>
      <c r="BC245" s="175">
        <f>100*BB245/$AI245</f>
        <v>4.97581406323738</v>
      </c>
      <c r="BD245" s="173">
        <f>IF(BC245&gt;$AI$8,1,0)</f>
        <v>0</v>
      </c>
      <c r="BE245" s="175">
        <f>IF($R245=BB$17,BC245,0)</f>
        <v>0</v>
      </c>
      <c r="BF245" s="173">
        <v>0</v>
      </c>
      <c r="BG245" s="175">
        <f>100*BF245/$AI245</f>
        <v>0</v>
      </c>
      <c r="BH245" s="173">
        <f>IF(BG245&gt;$AI$8,1,0)</f>
        <v>0</v>
      </c>
      <c r="BI245" s="175">
        <f>IF($R245=BF$17,BG245,0)</f>
        <v>0</v>
      </c>
      <c r="BJ245" s="173">
        <v>0</v>
      </c>
      <c r="BK245" s="175">
        <f>100*BJ245/$AI245</f>
        <v>0</v>
      </c>
      <c r="BL245" s="173">
        <f>IF(BK245&gt;$AI$8,1,0)</f>
        <v>0</v>
      </c>
      <c r="BM245" s="175">
        <f>IF($R245=BJ$17,BK245,0)</f>
        <v>0</v>
      </c>
      <c r="BN245" s="173">
        <v>0</v>
      </c>
      <c r="BO245" s="175">
        <f>100*BN245/$AI245</f>
        <v>0</v>
      </c>
      <c r="BP245" s="173">
        <f>IF(BO245&gt;$AI$8,1,0)</f>
        <v>0</v>
      </c>
      <c r="BQ245" s="175">
        <f>IF($R245=BN$17,BO245,0)</f>
        <v>0</v>
      </c>
      <c r="BR245" s="173">
        <v>0</v>
      </c>
      <c r="BS245" s="175">
        <f>100*BR245/$AI245</f>
        <v>0</v>
      </c>
      <c r="BT245" s="173">
        <f>IF(BS245&gt;$AI$8,1,0)</f>
        <v>0</v>
      </c>
      <c r="BU245" s="175">
        <f>IF($R245=BR$17,BS245,0)</f>
        <v>0</v>
      </c>
      <c r="BV245" s="173">
        <v>0</v>
      </c>
      <c r="BW245" s="175">
        <f>100*BV245/$AI245</f>
        <v>0</v>
      </c>
      <c r="BX245" s="173">
        <f>IF(BW245&gt;$AI$8,1,0)</f>
        <v>0</v>
      </c>
      <c r="BY245" s="175">
        <f>IF($R245=BV$17,BW245,0)</f>
        <v>0</v>
      </c>
      <c r="BZ245" s="173">
        <v>0</v>
      </c>
      <c r="CA245" s="175">
        <f>100*BZ245/$AI245</f>
        <v>0</v>
      </c>
      <c r="CB245" s="173">
        <f>IF(CA245&gt;$AI$8,1,0)</f>
        <v>0</v>
      </c>
      <c r="CC245" s="175">
        <f>IF($R245=BZ$17,CA245,0)</f>
        <v>0</v>
      </c>
      <c r="CD245" s="173">
        <v>0</v>
      </c>
      <c r="CE245" s="175">
        <f>100*CD245/$AI245</f>
        <v>0</v>
      </c>
      <c r="CF245" s="173">
        <f>IF(CE245&gt;$AI$8,1,0)</f>
        <v>0</v>
      </c>
      <c r="CG245" s="175">
        <f>IF($R245=CD$17,CE245,0)</f>
        <v>0</v>
      </c>
      <c r="CH245" s="173">
        <v>0</v>
      </c>
      <c r="CI245" s="175">
        <f>100*CH245/$AI245</f>
        <v>0</v>
      </c>
      <c r="CJ245" s="173">
        <f>IF(CI245&gt;$AI$8,1,0)</f>
        <v>0</v>
      </c>
      <c r="CK245" s="175">
        <f>IF($R245=CH$17,CI245,0)</f>
        <v>0</v>
      </c>
      <c r="CL245" s="173">
        <v>0</v>
      </c>
      <c r="CM245" s="173">
        <v>0</v>
      </c>
      <c r="CN245" s="176"/>
    </row>
    <row r="246" ht="15.75" customHeight="1">
      <c r="A246" t="s" s="179">
        <v>2729</v>
      </c>
      <c r="B246" t="s" s="180">
        <v>58</v>
      </c>
      <c r="C246" t="s" s="180">
        <v>2730</v>
      </c>
      <c r="D246" t="s" s="181">
        <v>60</v>
      </c>
      <c r="E246" t="s" s="188">
        <v>60</v>
      </c>
      <c r="F246" t="s" s="146">
        <v>46</v>
      </c>
      <c r="G246" t="s" s="146">
        <v>805</v>
      </c>
      <c r="H246" t="s" s="146">
        <v>1795</v>
      </c>
      <c r="I246" t="s" s="146">
        <v>49</v>
      </c>
      <c r="J246" t="s" s="146">
        <v>2585</v>
      </c>
      <c r="K246" t="s" s="183">
        <f>_xlfn.IFS(Q246=0,O246,T246=1,R246,U246=1,AA246,V246=1,AD246)</f>
        <v>28</v>
      </c>
      <c r="L246" s="189">
        <f>_xlfn.IFS(Q246=0,P246,T246=1,S246,U246=1,AB246,V246=1,AE246)</f>
        <v>48.9688578437487</v>
      </c>
      <c r="M246" t="s" s="146">
        <f>IF(O246="Lab","over","under")</f>
        <v>2429</v>
      </c>
      <c r="N246" s="145">
        <v>1</v>
      </c>
      <c r="O246" t="s" s="184">
        <v>28</v>
      </c>
      <c r="P246" s="147">
        <f>AQ246</f>
        <v>48.9688578437487</v>
      </c>
      <c r="Q246" s="145">
        <f>T246+U246+V246</f>
        <v>0</v>
      </c>
      <c r="R246" t="s" s="185">
        <v>32</v>
      </c>
      <c r="S246" s="195">
        <f>BI246</f>
        <v>21.3920419109393</v>
      </c>
      <c r="T246" s="138"/>
      <c r="U246" s="138"/>
      <c r="V246" s="138"/>
      <c r="W246" s="138"/>
      <c r="X246" t="s" s="146">
        <f>IF($A246=Y246,"ok","bad")</f>
        <v>2430</v>
      </c>
      <c r="Y246" t="s" s="146">
        <v>2729</v>
      </c>
      <c r="Z246" t="s" s="146">
        <v>2730</v>
      </c>
      <c r="AA246" t="s" s="186">
        <v>27</v>
      </c>
      <c r="AB246" s="141">
        <f>100*AC246</f>
        <v>11.5067981</v>
      </c>
      <c r="AC246" s="190">
        <v>0.115067981</v>
      </c>
      <c r="AD246" t="s" s="187">
        <v>2365</v>
      </c>
      <c r="AE246" s="141">
        <v>6.3178246</v>
      </c>
      <c r="AF246" s="190">
        <v>0.06317824599999999</v>
      </c>
      <c r="AG246" s="138"/>
      <c r="AH246" s="145">
        <v>75456</v>
      </c>
      <c r="AI246" s="145">
        <v>48102</v>
      </c>
      <c r="AJ246" s="145">
        <v>132</v>
      </c>
      <c r="AK246" s="145">
        <v>13265</v>
      </c>
      <c r="AL246" s="145">
        <v>5535</v>
      </c>
      <c r="AM246" s="148">
        <f>100*AL246/$AI246</f>
        <v>11.506798054135</v>
      </c>
      <c r="AN246" s="145">
        <f>IF(AM246&gt;$AI$8,1,0)</f>
        <v>0</v>
      </c>
      <c r="AO246" s="148">
        <f>IF($R246=AL$17,AM246,0)</f>
        <v>0</v>
      </c>
      <c r="AP246" s="145">
        <v>23555</v>
      </c>
      <c r="AQ246" s="148">
        <f>100*AP246/$AI246</f>
        <v>48.9688578437487</v>
      </c>
      <c r="AR246" s="145">
        <f>IF(AQ246&gt;$AI$8,1,0)</f>
        <v>0</v>
      </c>
      <c r="AS246" s="148">
        <f>IF($R246=AP$17,AQ246,0)</f>
        <v>0</v>
      </c>
      <c r="AT246" s="145">
        <v>2649</v>
      </c>
      <c r="AU246" s="148">
        <f>100*AT246/$AI246</f>
        <v>5.50704752401148</v>
      </c>
      <c r="AV246" s="145">
        <f>IF(AU246&gt;$AI$8,1,0)</f>
        <v>0</v>
      </c>
      <c r="AW246" s="148">
        <f>IF($R246=AT$17,AU246,0)</f>
        <v>0</v>
      </c>
      <c r="AX246" s="145">
        <v>3039</v>
      </c>
      <c r="AY246" s="148">
        <f>100*AX246/$AI246</f>
        <v>6.31782462267681</v>
      </c>
      <c r="AZ246" s="145">
        <f>IF(AY246&gt;$AI$8,1,0)</f>
        <v>0</v>
      </c>
      <c r="BA246" s="148">
        <f>IF($R246=AX$17,AY246,0)</f>
        <v>0</v>
      </c>
      <c r="BB246" s="145">
        <v>2477</v>
      </c>
      <c r="BC246" s="148">
        <f>100*BB246/$AI246</f>
        <v>5.14947403434369</v>
      </c>
      <c r="BD246" s="145">
        <f>IF(BC246&gt;$AI$8,1,0)</f>
        <v>0</v>
      </c>
      <c r="BE246" s="148">
        <f>IF($R246=BB$17,BC246,0)</f>
        <v>0</v>
      </c>
      <c r="BF246" s="145">
        <v>10290</v>
      </c>
      <c r="BG246" s="148">
        <f>100*BF246/$AI246</f>
        <v>21.3920419109393</v>
      </c>
      <c r="BH246" s="145">
        <f>IF(BG246&gt;$AI$8,1,0)</f>
        <v>0</v>
      </c>
      <c r="BI246" s="148">
        <f>IF($R246=BF$17,BG246,0)</f>
        <v>21.3920419109393</v>
      </c>
      <c r="BJ246" s="145">
        <v>0</v>
      </c>
      <c r="BK246" s="148">
        <f>100*BJ246/$AI246</f>
        <v>0</v>
      </c>
      <c r="BL246" s="145">
        <f>IF(BK246&gt;$AI$8,1,0)</f>
        <v>0</v>
      </c>
      <c r="BM246" s="148">
        <f>IF($R246=BJ$17,BK246,0)</f>
        <v>0</v>
      </c>
      <c r="BN246" s="145">
        <v>0</v>
      </c>
      <c r="BO246" s="148">
        <f>100*BN246/$AI246</f>
        <v>0</v>
      </c>
      <c r="BP246" s="145">
        <f>IF(BO246&gt;$AI$8,1,0)</f>
        <v>0</v>
      </c>
      <c r="BQ246" s="148">
        <f>IF($R246=BN$17,BO246,0)</f>
        <v>0</v>
      </c>
      <c r="BR246" s="145">
        <v>0</v>
      </c>
      <c r="BS246" s="148">
        <f>100*BR246/$AI246</f>
        <v>0</v>
      </c>
      <c r="BT246" s="145">
        <f>IF(BS246&gt;$AI$8,1,0)</f>
        <v>0</v>
      </c>
      <c r="BU246" s="148">
        <f>IF($R246=BR$17,BS246,0)</f>
        <v>0</v>
      </c>
      <c r="BV246" s="145">
        <v>0</v>
      </c>
      <c r="BW246" s="148">
        <f>100*BV246/$AI246</f>
        <v>0</v>
      </c>
      <c r="BX246" s="145">
        <f>IF(BW246&gt;$AI$8,1,0)</f>
        <v>0</v>
      </c>
      <c r="BY246" s="148">
        <f>IF($R246=BV$17,BW246,0)</f>
        <v>0</v>
      </c>
      <c r="BZ246" s="145">
        <v>0</v>
      </c>
      <c r="CA246" s="148">
        <f>100*BZ246/$AI246</f>
        <v>0</v>
      </c>
      <c r="CB246" s="145">
        <f>IF(CA246&gt;$AI$8,1,0)</f>
        <v>0</v>
      </c>
      <c r="CC246" s="148">
        <f>IF($R246=BZ$17,CA246,0)</f>
        <v>0</v>
      </c>
      <c r="CD246" s="145">
        <v>0</v>
      </c>
      <c r="CE246" s="148">
        <f>100*CD246/$AI246</f>
        <v>0</v>
      </c>
      <c r="CF246" s="145">
        <f>IF(CE246&gt;$AI$8,1,0)</f>
        <v>0</v>
      </c>
      <c r="CG246" s="148">
        <f>IF($R246=CD$17,CE246,0)</f>
        <v>0</v>
      </c>
      <c r="CH246" s="145">
        <v>0</v>
      </c>
      <c r="CI246" s="148">
        <f>100*CH246/$AI246</f>
        <v>0</v>
      </c>
      <c r="CJ246" s="145">
        <f>IF(CI246&gt;$AI$8,1,0)</f>
        <v>0</v>
      </c>
      <c r="CK246" s="148">
        <f>IF($R246=CH$17,CI246,0)</f>
        <v>0</v>
      </c>
      <c r="CL246" s="145">
        <v>0</v>
      </c>
      <c r="CM246" s="145">
        <v>0</v>
      </c>
      <c r="CN246" s="149"/>
    </row>
    <row r="247" ht="15.75" customHeight="1">
      <c r="A247" t="s" s="179">
        <v>2673</v>
      </c>
      <c r="B247" t="s" s="180">
        <v>160</v>
      </c>
      <c r="C247" t="s" s="180">
        <v>1162</v>
      </c>
      <c r="D247" t="s" s="181">
        <v>162</v>
      </c>
      <c r="E247" t="s" s="182">
        <v>79</v>
      </c>
      <c r="F247" t="s" s="130">
        <v>80</v>
      </c>
      <c r="G247" t="s" s="130">
        <v>1163</v>
      </c>
      <c r="H247" t="s" s="130">
        <v>1164</v>
      </c>
      <c r="I247" t="s" s="130">
        <v>49</v>
      </c>
      <c r="J247" t="s" s="130">
        <v>50</v>
      </c>
      <c r="K247" t="s" s="183">
        <f>_xlfn.IFS(Q247=0,O247,T247=1,R247,U247=1,AA247,V247=1,AD247)</f>
        <v>31</v>
      </c>
      <c r="L247" s="189">
        <f>_xlfn.IFS(Q247=0,P247,T247=1,S247,U247=1,AB247,V247=1,AE247)</f>
        <v>10.4398736</v>
      </c>
      <c r="M247" t="s" s="130">
        <f>IF(O247="Lab","over","under")</f>
        <v>2429</v>
      </c>
      <c r="N247" s="173">
        <v>1</v>
      </c>
      <c r="O247" t="s" s="184">
        <v>28</v>
      </c>
      <c r="P247" s="131">
        <f>AQ247</f>
        <v>48.9197450909279</v>
      </c>
      <c r="Q247" s="173">
        <f>T247+U247+V247</f>
        <v>1</v>
      </c>
      <c r="R247" t="s" s="197">
        <v>217</v>
      </c>
      <c r="S247" s="198">
        <f>100*0.189420237</f>
        <v>18.9420237</v>
      </c>
      <c r="T247" s="199"/>
      <c r="U247" s="173">
        <v>1</v>
      </c>
      <c r="V247" s="169"/>
      <c r="W247" s="169"/>
      <c r="X247" t="s" s="130">
        <f>IF($A247=Y247,"ok","bad")</f>
        <v>2430</v>
      </c>
      <c r="Y247" t="s" s="130">
        <v>2673</v>
      </c>
      <c r="Z247" t="s" s="130">
        <v>1162</v>
      </c>
      <c r="AA247" t="s" s="186">
        <v>31</v>
      </c>
      <c r="AB247" s="125">
        <f>100*AC247</f>
        <v>10.4398736</v>
      </c>
      <c r="AC247" s="191">
        <v>0.104398736</v>
      </c>
      <c r="AD247" t="s" s="187">
        <v>27</v>
      </c>
      <c r="AE247" s="125">
        <v>7.1913372</v>
      </c>
      <c r="AF247" s="191">
        <v>0.071913372</v>
      </c>
      <c r="AG247" s="169"/>
      <c r="AH247" s="173">
        <v>71300</v>
      </c>
      <c r="AI247" s="173">
        <v>38602</v>
      </c>
      <c r="AJ247" s="173">
        <v>223</v>
      </c>
      <c r="AK247" s="173">
        <v>11572</v>
      </c>
      <c r="AL247" s="173">
        <v>2776</v>
      </c>
      <c r="AM247" s="175">
        <f>100*AL247/$AI247</f>
        <v>7.19133723641262</v>
      </c>
      <c r="AN247" s="173">
        <f>IF(AM247&gt;$AI$8,1,0)</f>
        <v>0</v>
      </c>
      <c r="AO247" s="175">
        <f>IF($R247=AL$17,AM247,0)</f>
        <v>0</v>
      </c>
      <c r="AP247" s="173">
        <v>18884</v>
      </c>
      <c r="AQ247" s="175">
        <f>100*AP247/$AI247</f>
        <v>48.9197450909279</v>
      </c>
      <c r="AR247" s="173">
        <f>IF(AQ247&gt;$AI$8,1,0)</f>
        <v>0</v>
      </c>
      <c r="AS247" s="175">
        <f>IF($R247=AP$17,AQ247,0)</f>
        <v>0</v>
      </c>
      <c r="AT247" s="173">
        <v>2236</v>
      </c>
      <c r="AU247" s="175">
        <f>100*AT247/$AI247</f>
        <v>5.79244598725455</v>
      </c>
      <c r="AV247" s="173">
        <f>IF(AU247&gt;$AI$8,1,0)</f>
        <v>0</v>
      </c>
      <c r="AW247" s="175">
        <f>IF($R247=AT$17,AU247,0)</f>
        <v>0</v>
      </c>
      <c r="AX247" s="173">
        <v>2371</v>
      </c>
      <c r="AY247" s="175">
        <f>100*AX247/$AI247</f>
        <v>6.14216879954407</v>
      </c>
      <c r="AZ247" s="173">
        <f>IF(AY247&gt;$AI$8,1,0)</f>
        <v>0</v>
      </c>
      <c r="BA247" s="175">
        <f>IF($R247=AX$17,AY247,0)</f>
        <v>0</v>
      </c>
      <c r="BB247" s="173">
        <v>4030</v>
      </c>
      <c r="BC247" s="175">
        <f>100*BB247/$AI247</f>
        <v>10.4398735816797</v>
      </c>
      <c r="BD247" s="173">
        <f>IF(BC247&gt;$AI$8,1,0)</f>
        <v>0</v>
      </c>
      <c r="BE247" s="175">
        <f>IF($R247=BB$17,BC247,0)</f>
        <v>0</v>
      </c>
      <c r="BF247" s="173">
        <v>0</v>
      </c>
      <c r="BG247" s="175">
        <f>100*BF247/$AI247</f>
        <v>0</v>
      </c>
      <c r="BH247" s="173">
        <f>IF(BG247&gt;$AI$8,1,0)</f>
        <v>0</v>
      </c>
      <c r="BI247" s="175">
        <f>IF($R247=BF$17,BG247,0)</f>
        <v>0</v>
      </c>
      <c r="BJ247" s="173">
        <v>0</v>
      </c>
      <c r="BK247" s="175">
        <f>100*BJ247/$AI247</f>
        <v>0</v>
      </c>
      <c r="BL247" s="173">
        <f>IF(BK247&gt;$AI$8,1,0)</f>
        <v>0</v>
      </c>
      <c r="BM247" s="175">
        <f>IF($R247=BJ$17,BK247,0)</f>
        <v>0</v>
      </c>
      <c r="BN247" s="173">
        <v>0</v>
      </c>
      <c r="BO247" s="175">
        <f>100*BN247/$AI247</f>
        <v>0</v>
      </c>
      <c r="BP247" s="173">
        <f>IF(BO247&gt;$AI$8,1,0)</f>
        <v>0</v>
      </c>
      <c r="BQ247" s="175">
        <f>IF($R247=BN$17,BO247,0)</f>
        <v>0</v>
      </c>
      <c r="BR247" s="173">
        <v>0</v>
      </c>
      <c r="BS247" s="175">
        <f>100*BR247/$AI247</f>
        <v>0</v>
      </c>
      <c r="BT247" s="173">
        <f>IF(BS247&gt;$AI$8,1,0)</f>
        <v>0</v>
      </c>
      <c r="BU247" s="175">
        <f>IF($R247=BR$17,BS247,0)</f>
        <v>0</v>
      </c>
      <c r="BV247" s="173">
        <v>0</v>
      </c>
      <c r="BW247" s="175">
        <f>100*BV247/$AI247</f>
        <v>0</v>
      </c>
      <c r="BX247" s="173">
        <f>IF(BW247&gt;$AI$8,1,0)</f>
        <v>0</v>
      </c>
      <c r="BY247" s="175">
        <f>IF($R247=BV$17,BW247,0)</f>
        <v>0</v>
      </c>
      <c r="BZ247" s="173">
        <v>0</v>
      </c>
      <c r="CA247" s="175">
        <f>100*BZ247/$AI247</f>
        <v>0</v>
      </c>
      <c r="CB247" s="173">
        <f>IF(CA247&gt;$AI$8,1,0)</f>
        <v>0</v>
      </c>
      <c r="CC247" s="175">
        <f>IF($R247=BZ$17,CA247,0)</f>
        <v>0</v>
      </c>
      <c r="CD247" s="173">
        <v>0</v>
      </c>
      <c r="CE247" s="175">
        <f>100*CD247/$AI247</f>
        <v>0</v>
      </c>
      <c r="CF247" s="173">
        <f>IF(CE247&gt;$AI$8,1,0)</f>
        <v>0</v>
      </c>
      <c r="CG247" s="175">
        <f>IF($R247=CD$17,CE247,0)</f>
        <v>0</v>
      </c>
      <c r="CH247" s="173">
        <v>0</v>
      </c>
      <c r="CI247" s="175">
        <f>100*CH247/$AI247</f>
        <v>0</v>
      </c>
      <c r="CJ247" s="173">
        <f>IF(CI247&gt;$AI$8,1,0)</f>
        <v>0</v>
      </c>
      <c r="CK247" s="175">
        <f>IF($R247=CH$17,CI247,0)</f>
        <v>0</v>
      </c>
      <c r="CL247" s="173">
        <v>691</v>
      </c>
      <c r="CM247" s="173">
        <v>0</v>
      </c>
      <c r="CN247" s="176"/>
    </row>
    <row r="248" ht="15.75" customHeight="1">
      <c r="A248" t="s" s="179">
        <v>2643</v>
      </c>
      <c r="B248" t="s" s="180">
        <v>160</v>
      </c>
      <c r="C248" t="s" s="180">
        <v>1731</v>
      </c>
      <c r="D248" t="s" s="181">
        <v>162</v>
      </c>
      <c r="E248" t="s" s="188">
        <v>79</v>
      </c>
      <c r="F248" t="s" s="146">
        <v>80</v>
      </c>
      <c r="G248" t="s" s="146">
        <v>1732</v>
      </c>
      <c r="H248" t="s" s="146">
        <v>130</v>
      </c>
      <c r="I248" t="s" s="146">
        <v>64</v>
      </c>
      <c r="J248" t="s" s="146">
        <v>50</v>
      </c>
      <c r="K248" t="s" s="183">
        <f>_xlfn.IFS(Q248=0,O248,T248=1,R248,U248=1,AA248,V248=1,AD248)</f>
        <v>28</v>
      </c>
      <c r="L248" s="189">
        <f>_xlfn.IFS(Q248=0,P248,T248=1,S248,U248=1,AB248,V248=1,AE248)</f>
        <v>48.9157115326098</v>
      </c>
      <c r="M248" t="s" s="146">
        <f>IF(O248="Lab","over","under")</f>
        <v>2429</v>
      </c>
      <c r="N248" s="145">
        <v>1</v>
      </c>
      <c r="O248" t="s" s="184">
        <v>28</v>
      </c>
      <c r="P248" s="147">
        <f>AQ248</f>
        <v>48.9157115326098</v>
      </c>
      <c r="Q248" s="145">
        <f>T248+U248+V248</f>
        <v>0</v>
      </c>
      <c r="R248" t="s" s="185">
        <v>27</v>
      </c>
      <c r="S248" s="203">
        <f>AO248</f>
        <v>23.5825134394969</v>
      </c>
      <c r="T248" s="138"/>
      <c r="U248" s="138"/>
      <c r="V248" s="138"/>
      <c r="W248" s="138"/>
      <c r="X248" t="s" s="146">
        <f>IF($A248=Y248,"ok","bad")</f>
        <v>2430</v>
      </c>
      <c r="Y248" t="s" s="146">
        <v>2643</v>
      </c>
      <c r="Z248" t="s" s="146">
        <v>1731</v>
      </c>
      <c r="AA248" t="s" s="186">
        <v>29</v>
      </c>
      <c r="AB248" s="141">
        <f>100*AC248</f>
        <v>12.0559895</v>
      </c>
      <c r="AC248" s="190">
        <v>0.120559895</v>
      </c>
      <c r="AD248" t="s" s="187">
        <v>31</v>
      </c>
      <c r="AE248" s="141">
        <v>7.5484329</v>
      </c>
      <c r="AF248" s="190">
        <v>0.075484329</v>
      </c>
      <c r="AG248" s="138"/>
      <c r="AH248" s="145">
        <v>72686</v>
      </c>
      <c r="AI248" s="145">
        <v>49295</v>
      </c>
      <c r="AJ248" s="145">
        <v>218</v>
      </c>
      <c r="AK248" s="145">
        <v>12488</v>
      </c>
      <c r="AL248" s="145">
        <v>11625</v>
      </c>
      <c r="AM248" s="148">
        <f>100*AL248/$AI248</f>
        <v>23.5825134394969</v>
      </c>
      <c r="AN248" s="145">
        <f>IF(AM248&gt;$AI$8,1,0)</f>
        <v>0</v>
      </c>
      <c r="AO248" s="148">
        <f>IF($R248=AL$17,AM248,0)</f>
        <v>23.5825134394969</v>
      </c>
      <c r="AP248" s="145">
        <v>24113</v>
      </c>
      <c r="AQ248" s="148">
        <f>100*AP248/$AI248</f>
        <v>48.9157115326098</v>
      </c>
      <c r="AR248" s="145">
        <f>IF(AQ248&gt;$AI$8,1,0)</f>
        <v>0</v>
      </c>
      <c r="AS248" s="148">
        <f>IF($R248=AP$17,AQ248,0)</f>
        <v>0</v>
      </c>
      <c r="AT248" s="145">
        <v>5943</v>
      </c>
      <c r="AU248" s="148">
        <f>100*AT248/$AI248</f>
        <v>12.0559894512628</v>
      </c>
      <c r="AV248" s="145">
        <f>IF(AU248&gt;$AI$8,1,0)</f>
        <v>0</v>
      </c>
      <c r="AW248" s="148">
        <f>IF($R248=AT$17,AU248,0)</f>
        <v>0</v>
      </c>
      <c r="AX248" s="145">
        <v>3070</v>
      </c>
      <c r="AY248" s="148">
        <f>100*AX248/$AI248</f>
        <v>6.22781215133381</v>
      </c>
      <c r="AZ248" s="145">
        <f>IF(AY248&gt;$AI$8,1,0)</f>
        <v>0</v>
      </c>
      <c r="BA248" s="148">
        <f>IF($R248=AX$17,AY248,0)</f>
        <v>0</v>
      </c>
      <c r="BB248" s="145">
        <v>3721</v>
      </c>
      <c r="BC248" s="148">
        <f>100*BB248/$AI248</f>
        <v>7.54843290394563</v>
      </c>
      <c r="BD248" s="145">
        <f>IF(BC248&gt;$AI$8,1,0)</f>
        <v>0</v>
      </c>
      <c r="BE248" s="148">
        <f>IF($R248=BB$17,BC248,0)</f>
        <v>0</v>
      </c>
      <c r="BF248" s="145">
        <v>0</v>
      </c>
      <c r="BG248" s="148">
        <f>100*BF248/$AI248</f>
        <v>0</v>
      </c>
      <c r="BH248" s="145">
        <f>IF(BG248&gt;$AI$8,1,0)</f>
        <v>0</v>
      </c>
      <c r="BI248" s="148">
        <f>IF($R248=BF$17,BG248,0)</f>
        <v>0</v>
      </c>
      <c r="BJ248" s="145">
        <v>0</v>
      </c>
      <c r="BK248" s="148">
        <f>100*BJ248/$AI248</f>
        <v>0</v>
      </c>
      <c r="BL248" s="145">
        <f>IF(BK248&gt;$AI$8,1,0)</f>
        <v>0</v>
      </c>
      <c r="BM248" s="148">
        <f>IF($R248=BJ$17,BK248,0)</f>
        <v>0</v>
      </c>
      <c r="BN248" s="145">
        <v>0</v>
      </c>
      <c r="BO248" s="148">
        <f>100*BN248/$AI248</f>
        <v>0</v>
      </c>
      <c r="BP248" s="145">
        <f>IF(BO248&gt;$AI$8,1,0)</f>
        <v>0</v>
      </c>
      <c r="BQ248" s="148">
        <f>IF($R248=BN$17,BO248,0)</f>
        <v>0</v>
      </c>
      <c r="BR248" s="145">
        <v>0</v>
      </c>
      <c r="BS248" s="148">
        <f>100*BR248/$AI248</f>
        <v>0</v>
      </c>
      <c r="BT248" s="145">
        <f>IF(BS248&gt;$AI$8,1,0)</f>
        <v>0</v>
      </c>
      <c r="BU248" s="148">
        <f>IF($R248=BR$17,BS248,0)</f>
        <v>0</v>
      </c>
      <c r="BV248" s="145">
        <v>0</v>
      </c>
      <c r="BW248" s="148">
        <f>100*BV248/$AI248</f>
        <v>0</v>
      </c>
      <c r="BX248" s="145">
        <f>IF(BW248&gt;$AI$8,1,0)</f>
        <v>0</v>
      </c>
      <c r="BY248" s="148">
        <f>IF($R248=BV$17,BW248,0)</f>
        <v>0</v>
      </c>
      <c r="BZ248" s="145">
        <v>0</v>
      </c>
      <c r="CA248" s="148">
        <f>100*BZ248/$AI248</f>
        <v>0</v>
      </c>
      <c r="CB248" s="145">
        <f>IF(CA248&gt;$AI$8,1,0)</f>
        <v>0</v>
      </c>
      <c r="CC248" s="148">
        <f>IF($R248=BZ$17,CA248,0)</f>
        <v>0</v>
      </c>
      <c r="CD248" s="145">
        <v>0</v>
      </c>
      <c r="CE248" s="148">
        <f>100*CD248/$AI248</f>
        <v>0</v>
      </c>
      <c r="CF248" s="145">
        <f>IF(CE248&gt;$AI$8,1,0)</f>
        <v>0</v>
      </c>
      <c r="CG248" s="148">
        <f>IF($R248=CD$17,CE248,0)</f>
        <v>0</v>
      </c>
      <c r="CH248" s="145">
        <v>0</v>
      </c>
      <c r="CI248" s="148">
        <f>100*CH248/$AI248</f>
        <v>0</v>
      </c>
      <c r="CJ248" s="145">
        <f>IF(CI248&gt;$AI$8,1,0)</f>
        <v>0</v>
      </c>
      <c r="CK248" s="148">
        <f>IF($R248=CH$17,CI248,0)</f>
        <v>0</v>
      </c>
      <c r="CL248" s="145">
        <v>0</v>
      </c>
      <c r="CM248" s="145">
        <v>0</v>
      </c>
      <c r="CN248" s="149"/>
    </row>
    <row r="249" ht="15.75" customHeight="1">
      <c r="A249" t="s" s="179">
        <v>2847</v>
      </c>
      <c r="B249" t="s" s="180">
        <v>256</v>
      </c>
      <c r="C249" t="s" s="180">
        <v>822</v>
      </c>
      <c r="D249" t="s" s="181">
        <v>259</v>
      </c>
      <c r="E249" t="s" s="182">
        <v>79</v>
      </c>
      <c r="F249" t="s" s="130">
        <v>46</v>
      </c>
      <c r="G249" t="s" s="130">
        <v>823</v>
      </c>
      <c r="H249" t="s" s="130">
        <v>824</v>
      </c>
      <c r="I249" t="s" s="130">
        <v>49</v>
      </c>
      <c r="J249" t="s" s="130">
        <v>50</v>
      </c>
      <c r="K249" t="s" s="183">
        <f>_xlfn.IFS(Q249=0,O249,T249=1,R249,U249=1,AA249,V249=1,AD249)</f>
        <v>2365</v>
      </c>
      <c r="L249" s="189">
        <f>_xlfn.IFS(Q249=0,P249,T249=1,S249,U249=1,AB249,V249=1,AE249)</f>
        <v>29.8100454492483</v>
      </c>
      <c r="M249" t="s" s="130">
        <f>IF(O249="Lab","over","under")</f>
        <v>2429</v>
      </c>
      <c r="N249" s="173">
        <v>1</v>
      </c>
      <c r="O249" t="s" s="184">
        <v>28</v>
      </c>
      <c r="P249" s="131">
        <f>AQ249</f>
        <v>48.8695956182263</v>
      </c>
      <c r="Q249" s="173">
        <f>T249+U249+V249</f>
        <v>1</v>
      </c>
      <c r="R249" t="s" s="185">
        <v>2365</v>
      </c>
      <c r="S249" s="131">
        <f>BA249</f>
        <v>29.8100454492483</v>
      </c>
      <c r="T249" s="173">
        <v>1</v>
      </c>
      <c r="U249" s="169"/>
      <c r="V249" s="169"/>
      <c r="W249" s="169"/>
      <c r="X249" t="s" s="130">
        <f>IF($A249=Y249,"ok","bad")</f>
        <v>2430</v>
      </c>
      <c r="Y249" t="s" s="130">
        <v>2847</v>
      </c>
      <c r="Z249" t="s" s="130">
        <v>822</v>
      </c>
      <c r="AA249" t="s" s="186">
        <v>27</v>
      </c>
      <c r="AB249" s="125">
        <f>100*AC249</f>
        <v>10.9340403</v>
      </c>
      <c r="AC249" s="191">
        <v>0.109340403</v>
      </c>
      <c r="AD249" t="s" s="187">
        <v>2848</v>
      </c>
      <c r="AE249" s="125">
        <v>4.6061065</v>
      </c>
      <c r="AF249" s="191">
        <v>0.046061065</v>
      </c>
      <c r="AG249" s="169"/>
      <c r="AH249" s="173">
        <v>69395</v>
      </c>
      <c r="AI249" s="173">
        <v>34324</v>
      </c>
      <c r="AJ249" s="173">
        <v>72</v>
      </c>
      <c r="AK249" s="173">
        <v>6542</v>
      </c>
      <c r="AL249" s="173">
        <v>3753</v>
      </c>
      <c r="AM249" s="175">
        <f>100*AL249/$AI249</f>
        <v>10.9340403216408</v>
      </c>
      <c r="AN249" s="173">
        <f>IF(AM249&gt;$AI$8,1,0)</f>
        <v>0</v>
      </c>
      <c r="AO249" s="175">
        <f>IF($R249=AL$17,AM249,0)</f>
        <v>0</v>
      </c>
      <c r="AP249" s="173">
        <v>16774</v>
      </c>
      <c r="AQ249" s="175">
        <f>100*AP249/$AI249</f>
        <v>48.8695956182263</v>
      </c>
      <c r="AR249" s="173">
        <f>IF(AQ249&gt;$AI$8,1,0)</f>
        <v>0</v>
      </c>
      <c r="AS249" s="175">
        <f>IF($R249=AP$17,AQ249,0)</f>
        <v>0</v>
      </c>
      <c r="AT249" s="173">
        <v>811</v>
      </c>
      <c r="AU249" s="175">
        <f>100*AT249/$AI249</f>
        <v>2.36277823097541</v>
      </c>
      <c r="AV249" s="173">
        <f>IF(AU249&gt;$AI$8,1,0)</f>
        <v>0</v>
      </c>
      <c r="AW249" s="175">
        <f>IF($R249=AT$17,AU249,0)</f>
        <v>0</v>
      </c>
      <c r="AX249" s="173">
        <v>10232</v>
      </c>
      <c r="AY249" s="175">
        <f>100*AX249/$AI249</f>
        <v>29.8100454492483</v>
      </c>
      <c r="AZ249" s="173">
        <f>IF(AY249&gt;$AI$8,1,0)</f>
        <v>0</v>
      </c>
      <c r="BA249" s="175">
        <f>IF($R249=AX$17,AY249,0)</f>
        <v>29.8100454492483</v>
      </c>
      <c r="BB249" s="173">
        <v>1173</v>
      </c>
      <c r="BC249" s="175">
        <f>100*BB249/$AI249</f>
        <v>3.41743386551684</v>
      </c>
      <c r="BD249" s="173">
        <f>IF(BC249&gt;$AI$8,1,0)</f>
        <v>0</v>
      </c>
      <c r="BE249" s="175">
        <f>IF($R249=BB$17,BC249,0)</f>
        <v>0</v>
      </c>
      <c r="BF249" s="173">
        <v>0</v>
      </c>
      <c r="BG249" s="175">
        <f>100*BF249/$AI249</f>
        <v>0</v>
      </c>
      <c r="BH249" s="173">
        <f>IF(BG249&gt;$AI$8,1,0)</f>
        <v>0</v>
      </c>
      <c r="BI249" s="175">
        <f>IF($R249=BF$17,BG249,0)</f>
        <v>0</v>
      </c>
      <c r="BJ249" s="173">
        <v>0</v>
      </c>
      <c r="BK249" s="175">
        <f>100*BJ249/$AI249</f>
        <v>0</v>
      </c>
      <c r="BL249" s="173">
        <f>IF(BK249&gt;$AI$8,1,0)</f>
        <v>0</v>
      </c>
      <c r="BM249" s="175">
        <f>IF($R249=BJ$17,BK249,0)</f>
        <v>0</v>
      </c>
      <c r="BN249" s="173">
        <v>0</v>
      </c>
      <c r="BO249" s="175">
        <f>100*BN249/$AI249</f>
        <v>0</v>
      </c>
      <c r="BP249" s="173">
        <f>IF(BO249&gt;$AI$8,1,0)</f>
        <v>0</v>
      </c>
      <c r="BQ249" s="175">
        <f>IF($R249=BN$17,BO249,0)</f>
        <v>0</v>
      </c>
      <c r="BR249" s="173">
        <v>0</v>
      </c>
      <c r="BS249" s="175">
        <f>100*BR249/$AI249</f>
        <v>0</v>
      </c>
      <c r="BT249" s="173">
        <f>IF(BS249&gt;$AI$8,1,0)</f>
        <v>0</v>
      </c>
      <c r="BU249" s="175">
        <f>IF($R249=BR$17,BS249,0)</f>
        <v>0</v>
      </c>
      <c r="BV249" s="173">
        <v>0</v>
      </c>
      <c r="BW249" s="175">
        <f>100*BV249/$AI249</f>
        <v>0</v>
      </c>
      <c r="BX249" s="173">
        <f>IF(BW249&gt;$AI$8,1,0)</f>
        <v>0</v>
      </c>
      <c r="BY249" s="175">
        <f>IF($R249=BV$17,BW249,0)</f>
        <v>0</v>
      </c>
      <c r="BZ249" s="173">
        <v>0</v>
      </c>
      <c r="CA249" s="175">
        <f>100*BZ249/$AI249</f>
        <v>0</v>
      </c>
      <c r="CB249" s="173">
        <f>IF(CA249&gt;$AI$8,1,0)</f>
        <v>0</v>
      </c>
      <c r="CC249" s="175">
        <f>IF($R249=BZ$17,CA249,0)</f>
        <v>0</v>
      </c>
      <c r="CD249" s="173">
        <v>0</v>
      </c>
      <c r="CE249" s="175">
        <f>100*CD249/$AI249</f>
        <v>0</v>
      </c>
      <c r="CF249" s="173">
        <f>IF(CE249&gt;$AI$8,1,0)</f>
        <v>0</v>
      </c>
      <c r="CG249" s="175">
        <f>IF($R249=CD$17,CE249,0)</f>
        <v>0</v>
      </c>
      <c r="CH249" s="173">
        <v>0</v>
      </c>
      <c r="CI249" s="175">
        <f>100*CH249/$AI249</f>
        <v>0</v>
      </c>
      <c r="CJ249" s="173">
        <f>IF(CI249&gt;$AI$8,1,0)</f>
        <v>0</v>
      </c>
      <c r="CK249" s="175">
        <f>IF($R249=CH$17,CI249,0)</f>
        <v>0</v>
      </c>
      <c r="CL249" s="173">
        <v>869</v>
      </c>
      <c r="CM249" s="173">
        <v>0</v>
      </c>
      <c r="CN249" s="176"/>
    </row>
    <row r="250" ht="15.75" customHeight="1">
      <c r="A250" t="s" s="179">
        <v>2537</v>
      </c>
      <c r="B250" t="s" s="180">
        <v>160</v>
      </c>
      <c r="C250" t="s" s="180">
        <v>210</v>
      </c>
      <c r="D250" t="s" s="181">
        <v>162</v>
      </c>
      <c r="E250" t="s" s="188">
        <v>79</v>
      </c>
      <c r="F250" t="s" s="146">
        <v>80</v>
      </c>
      <c r="G250" t="s" s="146">
        <v>211</v>
      </c>
      <c r="H250" t="s" s="146">
        <v>212</v>
      </c>
      <c r="I250" t="s" s="146">
        <v>64</v>
      </c>
      <c r="J250" t="s" s="146">
        <v>50</v>
      </c>
      <c r="K250" t="s" s="183">
        <f>_xlfn.IFS(Q250=0,O250,T250=1,R250,U250=1,AA250,V250=1,AD250)</f>
        <v>28</v>
      </c>
      <c r="L250" s="189">
        <f>_xlfn.IFS(Q250=0,P250,T250=1,S250,U250=1,AB250,V250=1,AE250)</f>
        <v>48.8148336944055</v>
      </c>
      <c r="M250" t="s" s="146">
        <f>IF(O250="Lab","over","under")</f>
        <v>2429</v>
      </c>
      <c r="N250" s="145">
        <v>1</v>
      </c>
      <c r="O250" t="s" s="184">
        <v>28</v>
      </c>
      <c r="P250" s="147">
        <f>AQ250</f>
        <v>48.8148336944055</v>
      </c>
      <c r="Q250" s="145">
        <f>T250+U250+V250</f>
        <v>0</v>
      </c>
      <c r="R250" t="s" s="185">
        <v>27</v>
      </c>
      <c r="S250" s="147">
        <f>AO250</f>
        <v>23.2445520581114</v>
      </c>
      <c r="T250" s="138"/>
      <c r="U250" s="138"/>
      <c r="V250" s="138"/>
      <c r="W250" s="138"/>
      <c r="X250" t="s" s="146">
        <f>IF($A250=Y250,"ok","bad")</f>
        <v>2430</v>
      </c>
      <c r="Y250" t="s" s="146">
        <v>2537</v>
      </c>
      <c r="Z250" t="s" s="146">
        <v>210</v>
      </c>
      <c r="AA250" t="s" s="186">
        <v>29</v>
      </c>
      <c r="AB250" s="141">
        <f>100*AC250</f>
        <v>10.2502018</v>
      </c>
      <c r="AC250" s="190">
        <v>0.102502018</v>
      </c>
      <c r="AD250" t="s" s="187">
        <v>31</v>
      </c>
      <c r="AE250" s="141">
        <v>9.0034408</v>
      </c>
      <c r="AF250" s="190">
        <v>0.090034408</v>
      </c>
      <c r="AG250" s="138"/>
      <c r="AH250" s="145">
        <v>72827</v>
      </c>
      <c r="AI250" s="145">
        <v>47082</v>
      </c>
      <c r="AJ250" s="145">
        <v>237</v>
      </c>
      <c r="AK250" s="145">
        <v>12039</v>
      </c>
      <c r="AL250" s="145">
        <v>10944</v>
      </c>
      <c r="AM250" s="148">
        <f>100*AL250/$AI250</f>
        <v>23.2445520581114</v>
      </c>
      <c r="AN250" s="145">
        <f>IF(AM250&gt;$AI$8,1,0)</f>
        <v>0</v>
      </c>
      <c r="AO250" s="148">
        <f>IF($R250=AL$17,AM250,0)</f>
        <v>23.2445520581114</v>
      </c>
      <c r="AP250" s="145">
        <v>22983</v>
      </c>
      <c r="AQ250" s="148">
        <f>100*AP250/$AI250</f>
        <v>48.8148336944055</v>
      </c>
      <c r="AR250" s="145">
        <f>IF(AQ250&gt;$AI$8,1,0)</f>
        <v>0</v>
      </c>
      <c r="AS250" s="148">
        <f>IF($R250=AP$17,AQ250,0)</f>
        <v>0</v>
      </c>
      <c r="AT250" s="145">
        <v>4826</v>
      </c>
      <c r="AU250" s="148">
        <f>100*AT250/$AI250</f>
        <v>10.2502017756255</v>
      </c>
      <c r="AV250" s="145">
        <f>IF(AU250&gt;$AI$8,1,0)</f>
        <v>0</v>
      </c>
      <c r="AW250" s="148">
        <f>IF($R250=AT$17,AU250,0)</f>
        <v>0</v>
      </c>
      <c r="AX250" s="145">
        <v>2825</v>
      </c>
      <c r="AY250" s="148">
        <f>100*AX250/$AI250</f>
        <v>6.00016991631621</v>
      </c>
      <c r="AZ250" s="145">
        <f>IF(AY250&gt;$AI$8,1,0)</f>
        <v>0</v>
      </c>
      <c r="BA250" s="148">
        <f>IF($R250=AX$17,AY250,0)</f>
        <v>0</v>
      </c>
      <c r="BB250" s="145">
        <v>4239</v>
      </c>
      <c r="BC250" s="148">
        <f>100*BB250/$AI250</f>
        <v>9.00344080540334</v>
      </c>
      <c r="BD250" s="145">
        <f>IF(BC250&gt;$AI$8,1,0)</f>
        <v>0</v>
      </c>
      <c r="BE250" s="148">
        <f>IF($R250=BB$17,BC250,0)</f>
        <v>0</v>
      </c>
      <c r="BF250" s="145">
        <v>0</v>
      </c>
      <c r="BG250" s="148">
        <f>100*BF250/$AI250</f>
        <v>0</v>
      </c>
      <c r="BH250" s="145">
        <f>IF(BG250&gt;$AI$8,1,0)</f>
        <v>0</v>
      </c>
      <c r="BI250" s="148">
        <f>IF($R250=BF$17,BG250,0)</f>
        <v>0</v>
      </c>
      <c r="BJ250" s="145">
        <v>0</v>
      </c>
      <c r="BK250" s="148">
        <f>100*BJ250/$AI250</f>
        <v>0</v>
      </c>
      <c r="BL250" s="145">
        <f>IF(BK250&gt;$AI$8,1,0)</f>
        <v>0</v>
      </c>
      <c r="BM250" s="148">
        <f>IF($R250=BJ$17,BK250,0)</f>
        <v>0</v>
      </c>
      <c r="BN250" s="145">
        <v>0</v>
      </c>
      <c r="BO250" s="148">
        <f>100*BN250/$AI250</f>
        <v>0</v>
      </c>
      <c r="BP250" s="145">
        <f>IF(BO250&gt;$AI$8,1,0)</f>
        <v>0</v>
      </c>
      <c r="BQ250" s="148">
        <f>IF($R250=BN$17,BO250,0)</f>
        <v>0</v>
      </c>
      <c r="BR250" s="145">
        <v>0</v>
      </c>
      <c r="BS250" s="148">
        <f>100*BR250/$AI250</f>
        <v>0</v>
      </c>
      <c r="BT250" s="145">
        <f>IF(BS250&gt;$AI$8,1,0)</f>
        <v>0</v>
      </c>
      <c r="BU250" s="148">
        <f>IF($R250=BR$17,BS250,0)</f>
        <v>0</v>
      </c>
      <c r="BV250" s="145">
        <v>0</v>
      </c>
      <c r="BW250" s="148">
        <f>100*BV250/$AI250</f>
        <v>0</v>
      </c>
      <c r="BX250" s="145">
        <f>IF(BW250&gt;$AI$8,1,0)</f>
        <v>0</v>
      </c>
      <c r="BY250" s="148">
        <f>IF($R250=BV$17,BW250,0)</f>
        <v>0</v>
      </c>
      <c r="BZ250" s="145">
        <v>0</v>
      </c>
      <c r="CA250" s="148">
        <f>100*BZ250/$AI250</f>
        <v>0</v>
      </c>
      <c r="CB250" s="145">
        <f>IF(CA250&gt;$AI$8,1,0)</f>
        <v>0</v>
      </c>
      <c r="CC250" s="148">
        <f>IF($R250=BZ$17,CA250,0)</f>
        <v>0</v>
      </c>
      <c r="CD250" s="145">
        <v>0</v>
      </c>
      <c r="CE250" s="148">
        <f>100*CD250/$AI250</f>
        <v>0</v>
      </c>
      <c r="CF250" s="145">
        <f>IF(CE250&gt;$AI$8,1,0)</f>
        <v>0</v>
      </c>
      <c r="CG250" s="148">
        <f>IF($R250=CD$17,CE250,0)</f>
        <v>0</v>
      </c>
      <c r="CH250" s="145">
        <v>0</v>
      </c>
      <c r="CI250" s="148">
        <f>100*CH250/$AI250</f>
        <v>0</v>
      </c>
      <c r="CJ250" s="145">
        <f>IF(CI250&gt;$AI$8,1,0)</f>
        <v>0</v>
      </c>
      <c r="CK250" s="148">
        <f>IF($R250=CH$17,CI250,0)</f>
        <v>0</v>
      </c>
      <c r="CL250" s="145">
        <v>606</v>
      </c>
      <c r="CM250" s="145">
        <v>0</v>
      </c>
      <c r="CN250" s="149"/>
    </row>
    <row r="251" ht="15.75" customHeight="1">
      <c r="A251" t="s" s="179">
        <v>2879</v>
      </c>
      <c r="B251" t="s" s="180">
        <v>58</v>
      </c>
      <c r="C251" t="s" s="180">
        <v>2230</v>
      </c>
      <c r="D251" t="s" s="181">
        <v>60</v>
      </c>
      <c r="E251" t="s" s="182">
        <v>60</v>
      </c>
      <c r="F251" t="s" s="130">
        <v>46</v>
      </c>
      <c r="G251" t="s" s="130">
        <v>805</v>
      </c>
      <c r="H251" t="s" s="130">
        <v>2880</v>
      </c>
      <c r="I251" t="s" s="130">
        <v>49</v>
      </c>
      <c r="J251" t="s" s="130">
        <v>2585</v>
      </c>
      <c r="K251" t="s" s="183">
        <f>_xlfn.IFS(Q251=0,O251,T251=1,R251,U251=1,AA251,V251=1,AD251)</f>
        <v>28</v>
      </c>
      <c r="L251" s="189">
        <f>_xlfn.IFS(Q251=0,P251,T251=1,S251,U251=1,AB251,V251=1,AE251)</f>
        <v>48.7873888439774</v>
      </c>
      <c r="M251" t="s" s="130">
        <f>IF(O251="Lab","over","under")</f>
        <v>2429</v>
      </c>
      <c r="N251" s="173">
        <v>1</v>
      </c>
      <c r="O251" t="s" s="184">
        <v>28</v>
      </c>
      <c r="P251" s="131">
        <f>AQ251</f>
        <v>48.7873888439774</v>
      </c>
      <c r="Q251" s="173">
        <f>T251+U251+V251</f>
        <v>0</v>
      </c>
      <c r="R251" t="s" s="185">
        <v>32</v>
      </c>
      <c r="S251" s="131">
        <f>BI251</f>
        <v>33.6044866612773</v>
      </c>
      <c r="T251" s="169"/>
      <c r="U251" s="169"/>
      <c r="V251" s="169"/>
      <c r="W251" s="169"/>
      <c r="X251" t="s" s="130">
        <f>IF($A251=Y251,"ok","bad")</f>
        <v>2430</v>
      </c>
      <c r="Y251" t="s" s="130">
        <v>2879</v>
      </c>
      <c r="Z251" t="s" s="130">
        <v>2230</v>
      </c>
      <c r="AA251" t="s" s="186">
        <v>2365</v>
      </c>
      <c r="AB251" s="125">
        <f>100*AC251</f>
        <v>6.9977769</v>
      </c>
      <c r="AC251" s="191">
        <v>0.069977769</v>
      </c>
      <c r="AD251" t="s" s="187">
        <v>31</v>
      </c>
      <c r="AE251" s="125">
        <v>3.7793048</v>
      </c>
      <c r="AF251" s="191">
        <v>0.037793048</v>
      </c>
      <c r="AG251" s="169"/>
      <c r="AH251" s="173">
        <v>69074</v>
      </c>
      <c r="AI251" s="173">
        <v>39584</v>
      </c>
      <c r="AJ251" s="173">
        <v>123</v>
      </c>
      <c r="AK251" s="173">
        <v>6010</v>
      </c>
      <c r="AL251" s="173">
        <v>1474</v>
      </c>
      <c r="AM251" s="175">
        <f>100*AL251/$AI251</f>
        <v>3.72372675828618</v>
      </c>
      <c r="AN251" s="173">
        <f>IF(AM251&gt;$AI$8,1,0)</f>
        <v>0</v>
      </c>
      <c r="AO251" s="175">
        <f>IF($R251=AL$17,AM251,0)</f>
        <v>0</v>
      </c>
      <c r="AP251" s="173">
        <v>19312</v>
      </c>
      <c r="AQ251" s="175">
        <f>100*AP251/$AI251</f>
        <v>48.7873888439774</v>
      </c>
      <c r="AR251" s="173">
        <f>IF(AQ251&gt;$AI$8,1,0)</f>
        <v>0</v>
      </c>
      <c r="AS251" s="175">
        <f>IF($R251=AP$17,AQ251,0)</f>
        <v>0</v>
      </c>
      <c r="AT251" s="173">
        <v>839</v>
      </c>
      <c r="AU251" s="175">
        <f>100*AT251/$AI251</f>
        <v>2.1195432497979</v>
      </c>
      <c r="AV251" s="173">
        <f>IF(AU251&gt;$AI$8,1,0)</f>
        <v>0</v>
      </c>
      <c r="AW251" s="175">
        <f>IF($R251=AT$17,AU251,0)</f>
        <v>0</v>
      </c>
      <c r="AX251" s="173">
        <v>2770</v>
      </c>
      <c r="AY251" s="175">
        <f>100*AX251/$AI251</f>
        <v>6.99777687954729</v>
      </c>
      <c r="AZ251" s="173">
        <f>IF(AY251&gt;$AI$8,1,0)</f>
        <v>0</v>
      </c>
      <c r="BA251" s="175">
        <f>IF($R251=AX$17,AY251,0)</f>
        <v>0</v>
      </c>
      <c r="BB251" s="173">
        <v>1496</v>
      </c>
      <c r="BC251" s="175">
        <f>100*BB251/$AI251</f>
        <v>3.77930476960388</v>
      </c>
      <c r="BD251" s="173">
        <f>IF(BC251&gt;$AI$8,1,0)</f>
        <v>0</v>
      </c>
      <c r="BE251" s="175">
        <f>IF($R251=BB$17,BC251,0)</f>
        <v>0</v>
      </c>
      <c r="BF251" s="173">
        <v>13302</v>
      </c>
      <c r="BG251" s="175">
        <f>100*BF251/$AI251</f>
        <v>33.6044866612773</v>
      </c>
      <c r="BH251" s="173">
        <f>IF(BG251&gt;$AI$8,1,0)</f>
        <v>0</v>
      </c>
      <c r="BI251" s="175">
        <f>IF($R251=BF$17,BG251,0)</f>
        <v>33.6044866612773</v>
      </c>
      <c r="BJ251" s="173">
        <v>0</v>
      </c>
      <c r="BK251" s="175">
        <f>100*BJ251/$AI251</f>
        <v>0</v>
      </c>
      <c r="BL251" s="173">
        <f>IF(BK251&gt;$AI$8,1,0)</f>
        <v>0</v>
      </c>
      <c r="BM251" s="175">
        <f>IF($R251=BJ$17,BK251,0)</f>
        <v>0</v>
      </c>
      <c r="BN251" s="173">
        <v>0</v>
      </c>
      <c r="BO251" s="175">
        <f>100*BN251/$AI251</f>
        <v>0</v>
      </c>
      <c r="BP251" s="173">
        <f>IF(BO251&gt;$AI$8,1,0)</f>
        <v>0</v>
      </c>
      <c r="BQ251" s="175">
        <f>IF($R251=BN$17,BO251,0)</f>
        <v>0</v>
      </c>
      <c r="BR251" s="173">
        <v>0</v>
      </c>
      <c r="BS251" s="175">
        <f>100*BR251/$AI251</f>
        <v>0</v>
      </c>
      <c r="BT251" s="173">
        <f>IF(BS251&gt;$AI$8,1,0)</f>
        <v>0</v>
      </c>
      <c r="BU251" s="175">
        <f>IF($R251=BR$17,BS251,0)</f>
        <v>0</v>
      </c>
      <c r="BV251" s="173">
        <v>0</v>
      </c>
      <c r="BW251" s="175">
        <f>100*BV251/$AI251</f>
        <v>0</v>
      </c>
      <c r="BX251" s="173">
        <f>IF(BW251&gt;$AI$8,1,0)</f>
        <v>0</v>
      </c>
      <c r="BY251" s="175">
        <f>IF($R251=BV$17,BW251,0)</f>
        <v>0</v>
      </c>
      <c r="BZ251" s="173">
        <v>0</v>
      </c>
      <c r="CA251" s="175">
        <f>100*BZ251/$AI251</f>
        <v>0</v>
      </c>
      <c r="CB251" s="173">
        <f>IF(CA251&gt;$AI$8,1,0)</f>
        <v>0</v>
      </c>
      <c r="CC251" s="175">
        <f>IF($R251=BZ$17,CA251,0)</f>
        <v>0</v>
      </c>
      <c r="CD251" s="173">
        <v>0</v>
      </c>
      <c r="CE251" s="175">
        <f>100*CD251/$AI251</f>
        <v>0</v>
      </c>
      <c r="CF251" s="173">
        <f>IF(CE251&gt;$AI$8,1,0)</f>
        <v>0</v>
      </c>
      <c r="CG251" s="175">
        <f>IF($R251=CD$17,CE251,0)</f>
        <v>0</v>
      </c>
      <c r="CH251" s="173">
        <v>0</v>
      </c>
      <c r="CI251" s="175">
        <f>100*CH251/$AI251</f>
        <v>0</v>
      </c>
      <c r="CJ251" s="173">
        <f>IF(CI251&gt;$AI$8,1,0)</f>
        <v>0</v>
      </c>
      <c r="CK251" s="175">
        <f>IF($R251=CH$17,CI251,0)</f>
        <v>0</v>
      </c>
      <c r="CL251" s="173">
        <v>0</v>
      </c>
      <c r="CM251" s="173">
        <v>0</v>
      </c>
      <c r="CN251" s="176"/>
    </row>
    <row r="252" ht="15.75" customHeight="1">
      <c r="A252" t="s" s="179">
        <v>2528</v>
      </c>
      <c r="B252" t="s" s="180">
        <v>84</v>
      </c>
      <c r="C252" t="s" s="180">
        <v>2183</v>
      </c>
      <c r="D252" t="s" s="181">
        <v>86</v>
      </c>
      <c r="E252" t="s" s="188">
        <v>79</v>
      </c>
      <c r="F252" t="s" s="146">
        <v>46</v>
      </c>
      <c r="G252" t="s" s="146">
        <v>374</v>
      </c>
      <c r="H252" t="s" s="146">
        <v>2184</v>
      </c>
      <c r="I252" t="s" s="146">
        <v>49</v>
      </c>
      <c r="J252" t="s" s="146">
        <v>50</v>
      </c>
      <c r="K252" t="s" s="183">
        <f>_xlfn.IFS(Q252=0,O252,T252=1,R252,U252=1,AA252,V252=1,AD252)</f>
        <v>28</v>
      </c>
      <c r="L252" s="189">
        <f>_xlfn.IFS(Q252=0,P252,T252=1,S252,U252=1,AB252,V252=1,AE252)</f>
        <v>48.7316557583642</v>
      </c>
      <c r="M252" t="s" s="146">
        <f>IF(O252="Lab","over","under")</f>
        <v>2429</v>
      </c>
      <c r="N252" s="145">
        <v>1</v>
      </c>
      <c r="O252" t="s" s="184">
        <v>28</v>
      </c>
      <c r="P252" s="147">
        <f>AQ252</f>
        <v>48.7316557583642</v>
      </c>
      <c r="Q252" s="145">
        <f>T252+U252+V252</f>
        <v>0</v>
      </c>
      <c r="R252" t="s" s="185">
        <v>27</v>
      </c>
      <c r="S252" s="147">
        <f>AO252</f>
        <v>23.5029879263385</v>
      </c>
      <c r="T252" s="138"/>
      <c r="U252" s="138"/>
      <c r="V252" s="138"/>
      <c r="W252" s="138"/>
      <c r="X252" t="s" s="146">
        <f>IF($A252=Y252,"ok","bad")</f>
        <v>2430</v>
      </c>
      <c r="Y252" t="s" s="146">
        <v>2528</v>
      </c>
      <c r="Z252" t="s" s="146">
        <v>2183</v>
      </c>
      <c r="AA252" t="s" s="186">
        <v>2365</v>
      </c>
      <c r="AB252" s="141">
        <f>100*AC252</f>
        <v>10.4760356</v>
      </c>
      <c r="AC252" s="190">
        <v>0.104760356</v>
      </c>
      <c r="AD252" t="s" s="187">
        <v>31</v>
      </c>
      <c r="AE252" s="141">
        <v>9.0877678</v>
      </c>
      <c r="AF252" s="190">
        <v>0.090877678</v>
      </c>
      <c r="AG252" s="138"/>
      <c r="AH252" s="145">
        <v>76294</v>
      </c>
      <c r="AI252" s="145">
        <v>49198</v>
      </c>
      <c r="AJ252" s="145">
        <v>245</v>
      </c>
      <c r="AK252" s="145">
        <v>12412</v>
      </c>
      <c r="AL252" s="145">
        <v>11563</v>
      </c>
      <c r="AM252" s="148">
        <f>100*AL252/$AI252</f>
        <v>23.5029879263385</v>
      </c>
      <c r="AN252" s="145">
        <f>IF(AM252&gt;$AI$8,1,0)</f>
        <v>0</v>
      </c>
      <c r="AO252" s="148">
        <f>IF($R252=AL$17,AM252,0)</f>
        <v>23.5029879263385</v>
      </c>
      <c r="AP252" s="145">
        <v>23975</v>
      </c>
      <c r="AQ252" s="148">
        <f>100*AP252/$AI252</f>
        <v>48.7316557583642</v>
      </c>
      <c r="AR252" s="145">
        <f>IF(AQ252&gt;$AI$8,1,0)</f>
        <v>0</v>
      </c>
      <c r="AS252" s="148">
        <f>IF($R252=AP$17,AQ252,0)</f>
        <v>0</v>
      </c>
      <c r="AT252" s="145">
        <v>3881</v>
      </c>
      <c r="AU252" s="148">
        <f>100*AT252/$AI252</f>
        <v>7.88853205414854</v>
      </c>
      <c r="AV252" s="145">
        <f>IF(AU252&gt;$AI$8,1,0)</f>
        <v>0</v>
      </c>
      <c r="AW252" s="148">
        <f>IF($R252=AT$17,AU252,0)</f>
        <v>0</v>
      </c>
      <c r="AX252" s="145">
        <v>5154</v>
      </c>
      <c r="AY252" s="148">
        <f>100*AX252/$AI252</f>
        <v>10.4760356112037</v>
      </c>
      <c r="AZ252" s="145">
        <f>IF(AY252&gt;$AI$8,1,0)</f>
        <v>0</v>
      </c>
      <c r="BA252" s="148">
        <f>IF($R252=AX$17,AY252,0)</f>
        <v>0</v>
      </c>
      <c r="BB252" s="145">
        <v>4471</v>
      </c>
      <c r="BC252" s="148">
        <f>100*BB252/$AI252</f>
        <v>9.08776779543884</v>
      </c>
      <c r="BD252" s="145">
        <f>IF(BC252&gt;$AI$8,1,0)</f>
        <v>0</v>
      </c>
      <c r="BE252" s="148">
        <f>IF($R252=BB$17,BC252,0)</f>
        <v>0</v>
      </c>
      <c r="BF252" s="145">
        <v>0</v>
      </c>
      <c r="BG252" s="148">
        <f>100*BF252/$AI252</f>
        <v>0</v>
      </c>
      <c r="BH252" s="145">
        <f>IF(BG252&gt;$AI$8,1,0)</f>
        <v>0</v>
      </c>
      <c r="BI252" s="148">
        <f>IF($R252=BF$17,BG252,0)</f>
        <v>0</v>
      </c>
      <c r="BJ252" s="145">
        <v>0</v>
      </c>
      <c r="BK252" s="148">
        <f>100*BJ252/$AI252</f>
        <v>0</v>
      </c>
      <c r="BL252" s="145">
        <f>IF(BK252&gt;$AI$8,1,0)</f>
        <v>0</v>
      </c>
      <c r="BM252" s="148">
        <f>IF($R252=BJ$17,BK252,0)</f>
        <v>0</v>
      </c>
      <c r="BN252" s="145">
        <v>0</v>
      </c>
      <c r="BO252" s="148">
        <f>100*BN252/$AI252</f>
        <v>0</v>
      </c>
      <c r="BP252" s="145">
        <f>IF(BO252&gt;$AI$8,1,0)</f>
        <v>0</v>
      </c>
      <c r="BQ252" s="148">
        <f>IF($R252=BN$17,BO252,0)</f>
        <v>0</v>
      </c>
      <c r="BR252" s="145">
        <v>0</v>
      </c>
      <c r="BS252" s="148">
        <f>100*BR252/$AI252</f>
        <v>0</v>
      </c>
      <c r="BT252" s="145">
        <f>IF(BS252&gt;$AI$8,1,0)</f>
        <v>0</v>
      </c>
      <c r="BU252" s="148">
        <f>IF($R252=BR$17,BS252,0)</f>
        <v>0</v>
      </c>
      <c r="BV252" s="145">
        <v>0</v>
      </c>
      <c r="BW252" s="148">
        <f>100*BV252/$AI252</f>
        <v>0</v>
      </c>
      <c r="BX252" s="145">
        <f>IF(BW252&gt;$AI$8,1,0)</f>
        <v>0</v>
      </c>
      <c r="BY252" s="148">
        <f>IF($R252=BV$17,BW252,0)</f>
        <v>0</v>
      </c>
      <c r="BZ252" s="145">
        <v>0</v>
      </c>
      <c r="CA252" s="148">
        <f>100*BZ252/$AI252</f>
        <v>0</v>
      </c>
      <c r="CB252" s="145">
        <f>IF(CA252&gt;$AI$8,1,0)</f>
        <v>0</v>
      </c>
      <c r="CC252" s="148">
        <f>IF($R252=BZ$17,CA252,0)</f>
        <v>0</v>
      </c>
      <c r="CD252" s="145">
        <v>0</v>
      </c>
      <c r="CE252" s="148">
        <f>100*CD252/$AI252</f>
        <v>0</v>
      </c>
      <c r="CF252" s="145">
        <f>IF(CE252&gt;$AI$8,1,0)</f>
        <v>0</v>
      </c>
      <c r="CG252" s="148">
        <f>IF($R252=CD$17,CE252,0)</f>
        <v>0</v>
      </c>
      <c r="CH252" s="145">
        <v>0</v>
      </c>
      <c r="CI252" s="148">
        <f>100*CH252/$AI252</f>
        <v>0</v>
      </c>
      <c r="CJ252" s="145">
        <f>IF(CI252&gt;$AI$8,1,0)</f>
        <v>0</v>
      </c>
      <c r="CK252" s="148">
        <f>IF($R252=CH$17,CI252,0)</f>
        <v>0</v>
      </c>
      <c r="CL252" s="145">
        <v>0</v>
      </c>
      <c r="CM252" s="145">
        <v>0</v>
      </c>
      <c r="CN252" s="149"/>
    </row>
    <row r="253" ht="15.75" customHeight="1">
      <c r="A253" t="s" s="179">
        <v>1428</v>
      </c>
      <c r="B253" t="s" s="180">
        <v>58</v>
      </c>
      <c r="C253" t="s" s="180">
        <v>1429</v>
      </c>
      <c r="D253" t="s" s="181">
        <v>60</v>
      </c>
      <c r="E253" t="s" s="182">
        <v>60</v>
      </c>
      <c r="F253" t="s" s="130">
        <v>46</v>
      </c>
      <c r="G253" t="s" s="130">
        <v>62</v>
      </c>
      <c r="H253" t="s" s="130">
        <v>2665</v>
      </c>
      <c r="I253" t="s" s="130">
        <v>64</v>
      </c>
      <c r="J253" t="s" s="130">
        <v>2585</v>
      </c>
      <c r="K253" t="s" s="183">
        <f>_xlfn.IFS(Q253=0,O253,T253=1,R253,U253=1,AA253,V253=1,AD253)</f>
        <v>28</v>
      </c>
      <c r="L253" s="189">
        <f>_xlfn.IFS(Q253=0,P253,T253=1,S253,U253=1,AB253,V253=1,AE253)</f>
        <v>48.6357975772671</v>
      </c>
      <c r="M253" t="s" s="130">
        <f>IF(O253="Lab","over","under")</f>
        <v>2429</v>
      </c>
      <c r="N253" s="173">
        <v>1</v>
      </c>
      <c r="O253" t="s" s="184">
        <v>28</v>
      </c>
      <c r="P253" s="131">
        <f>AQ253</f>
        <v>48.6357975772671</v>
      </c>
      <c r="Q253" s="173">
        <f>T253+U253+V253</f>
        <v>0</v>
      </c>
      <c r="R253" t="s" s="185">
        <v>32</v>
      </c>
      <c r="S253" s="131">
        <f>BI253</f>
        <v>30.1437790105287</v>
      </c>
      <c r="T253" s="169"/>
      <c r="U253" s="169"/>
      <c r="V253" s="169"/>
      <c r="W253" s="169"/>
      <c r="X253" t="s" s="130">
        <f>IF($A253=Y253,"ok","bad")</f>
        <v>2430</v>
      </c>
      <c r="Y253" t="s" s="130">
        <v>1428</v>
      </c>
      <c r="Z253" t="s" s="130">
        <v>1429</v>
      </c>
      <c r="AA253" t="s" s="186">
        <v>2365</v>
      </c>
      <c r="AB253" s="125">
        <f>100*AC253</f>
        <v>7.4176384</v>
      </c>
      <c r="AC253" s="191">
        <v>0.074176384</v>
      </c>
      <c r="AD253" t="s" s="187">
        <v>27</v>
      </c>
      <c r="AE253" s="125">
        <v>7.3542398</v>
      </c>
      <c r="AF253" s="191">
        <v>0.07354239799999999</v>
      </c>
      <c r="AG253" s="169"/>
      <c r="AH253" s="173">
        <v>73554</v>
      </c>
      <c r="AI253" s="173">
        <v>44165</v>
      </c>
      <c r="AJ253" s="173">
        <v>162</v>
      </c>
      <c r="AK253" s="173">
        <v>8167</v>
      </c>
      <c r="AL253" s="173">
        <v>3248</v>
      </c>
      <c r="AM253" s="175">
        <f>100*AL253/$AI253</f>
        <v>7.35423978263331</v>
      </c>
      <c r="AN253" s="173">
        <f>IF(AM253&gt;$AI$8,1,0)</f>
        <v>0</v>
      </c>
      <c r="AO253" s="175">
        <f>IF($R253=AL$17,AM253,0)</f>
        <v>0</v>
      </c>
      <c r="AP253" s="173">
        <v>21480</v>
      </c>
      <c r="AQ253" s="175">
        <f>100*AP253/$AI253</f>
        <v>48.6357975772671</v>
      </c>
      <c r="AR253" s="173">
        <f>IF(AQ253&gt;$AI$8,1,0)</f>
        <v>0</v>
      </c>
      <c r="AS253" s="175">
        <f>IF($R253=AP$17,AQ253,0)</f>
        <v>0</v>
      </c>
      <c r="AT253" s="173">
        <v>2589</v>
      </c>
      <c r="AU253" s="175">
        <f>100*AT253/$AI253</f>
        <v>5.86210800407563</v>
      </c>
      <c r="AV253" s="173">
        <f>IF(AU253&gt;$AI$8,1,0)</f>
        <v>0</v>
      </c>
      <c r="AW253" s="175">
        <f>IF($R253=AT$17,AU253,0)</f>
        <v>0</v>
      </c>
      <c r="AX253" s="173">
        <v>3276</v>
      </c>
      <c r="AY253" s="175">
        <f>100*AX253/$AI253</f>
        <v>7.41763840144911</v>
      </c>
      <c r="AZ253" s="173">
        <f>IF(AY253&gt;$AI$8,1,0)</f>
        <v>0</v>
      </c>
      <c r="BA253" s="175">
        <f>IF($R253=AX$17,AY253,0)</f>
        <v>0</v>
      </c>
      <c r="BB253" s="173">
        <v>0</v>
      </c>
      <c r="BC253" s="175">
        <f>100*BB253/$AI253</f>
        <v>0</v>
      </c>
      <c r="BD253" s="173">
        <f>IF(BC253&gt;$AI$8,1,0)</f>
        <v>0</v>
      </c>
      <c r="BE253" s="175">
        <f>IF($R253=BB$17,BC253,0)</f>
        <v>0</v>
      </c>
      <c r="BF253" s="173">
        <v>13313</v>
      </c>
      <c r="BG253" s="175">
        <f>100*BF253/$AI253</f>
        <v>30.1437790105287</v>
      </c>
      <c r="BH253" s="173">
        <f>IF(BG253&gt;$AI$8,1,0)</f>
        <v>0</v>
      </c>
      <c r="BI253" s="175">
        <f>IF($R253=BF$17,BG253,0)</f>
        <v>30.1437790105287</v>
      </c>
      <c r="BJ253" s="173">
        <v>0</v>
      </c>
      <c r="BK253" s="175">
        <f>100*BJ253/$AI253</f>
        <v>0</v>
      </c>
      <c r="BL253" s="173">
        <f>IF(BK253&gt;$AI$8,1,0)</f>
        <v>0</v>
      </c>
      <c r="BM253" s="175">
        <f>IF($R253=BJ$17,BK253,0)</f>
        <v>0</v>
      </c>
      <c r="BN253" s="173">
        <v>0</v>
      </c>
      <c r="BO253" s="175">
        <f>100*BN253/$AI253</f>
        <v>0</v>
      </c>
      <c r="BP253" s="173">
        <f>IF(BO253&gt;$AI$8,1,0)</f>
        <v>0</v>
      </c>
      <c r="BQ253" s="175">
        <f>IF($R253=BN$17,BO253,0)</f>
        <v>0</v>
      </c>
      <c r="BR253" s="173">
        <v>0</v>
      </c>
      <c r="BS253" s="175">
        <f>100*BR253/$AI253</f>
        <v>0</v>
      </c>
      <c r="BT253" s="173">
        <f>IF(BS253&gt;$AI$8,1,0)</f>
        <v>0</v>
      </c>
      <c r="BU253" s="175">
        <f>IF($R253=BR$17,BS253,0)</f>
        <v>0</v>
      </c>
      <c r="BV253" s="173">
        <v>0</v>
      </c>
      <c r="BW253" s="175">
        <f>100*BV253/$AI253</f>
        <v>0</v>
      </c>
      <c r="BX253" s="173">
        <f>IF(BW253&gt;$AI$8,1,0)</f>
        <v>0</v>
      </c>
      <c r="BY253" s="175">
        <f>IF($R253=BV$17,BW253,0)</f>
        <v>0</v>
      </c>
      <c r="BZ253" s="173">
        <v>0</v>
      </c>
      <c r="CA253" s="175">
        <f>100*BZ253/$AI253</f>
        <v>0</v>
      </c>
      <c r="CB253" s="173">
        <f>IF(CA253&gt;$AI$8,1,0)</f>
        <v>0</v>
      </c>
      <c r="CC253" s="175">
        <f>IF($R253=BZ$17,CA253,0)</f>
        <v>0</v>
      </c>
      <c r="CD253" s="173">
        <v>0</v>
      </c>
      <c r="CE253" s="175">
        <f>100*CD253/$AI253</f>
        <v>0</v>
      </c>
      <c r="CF253" s="173">
        <f>IF(CE253&gt;$AI$8,1,0)</f>
        <v>0</v>
      </c>
      <c r="CG253" s="175">
        <f>IF($R253=CD$17,CE253,0)</f>
        <v>0</v>
      </c>
      <c r="CH253" s="173">
        <v>0</v>
      </c>
      <c r="CI253" s="175">
        <f>100*CH253/$AI253</f>
        <v>0</v>
      </c>
      <c r="CJ253" s="173">
        <f>IF(CI253&gt;$AI$8,1,0)</f>
        <v>0</v>
      </c>
      <c r="CK253" s="175">
        <f>IF($R253=CH$17,CI253,0)</f>
        <v>0</v>
      </c>
      <c r="CL253" s="173">
        <v>0</v>
      </c>
      <c r="CM253" s="173">
        <v>0</v>
      </c>
      <c r="CN253" s="176"/>
    </row>
    <row r="254" ht="15.75" customHeight="1">
      <c r="A254" t="s" s="179">
        <v>2668</v>
      </c>
      <c r="B254" t="s" s="180">
        <v>58</v>
      </c>
      <c r="C254" t="s" s="180">
        <v>2669</v>
      </c>
      <c r="D254" t="s" s="181">
        <v>60</v>
      </c>
      <c r="E254" t="s" s="188">
        <v>60</v>
      </c>
      <c r="F254" t="s" s="146">
        <v>46</v>
      </c>
      <c r="G254" t="s" s="146">
        <v>2670</v>
      </c>
      <c r="H254" t="s" s="146">
        <v>2671</v>
      </c>
      <c r="I254" t="s" s="146">
        <v>64</v>
      </c>
      <c r="J254" t="s" s="146">
        <v>2585</v>
      </c>
      <c r="K254" t="s" s="183">
        <f>_xlfn.IFS(Q254=0,O254,T254=1,R254,U254=1,AA254,V254=1,AD254)</f>
        <v>28</v>
      </c>
      <c r="L254" s="189">
        <f>_xlfn.IFS(Q254=0,P254,T254=1,S254,U254=1,AB254,V254=1,AE254)</f>
        <v>48.5623140000428</v>
      </c>
      <c r="M254" t="s" s="146">
        <f>IF(O254="Lab","over","under")</f>
        <v>2429</v>
      </c>
      <c r="N254" s="145">
        <v>1</v>
      </c>
      <c r="O254" t="s" s="184">
        <v>28</v>
      </c>
      <c r="P254" s="147">
        <f>AQ254</f>
        <v>48.5623140000428</v>
      </c>
      <c r="Q254" s="145">
        <f>T254+U254+V254</f>
        <v>0</v>
      </c>
      <c r="R254" t="s" s="185">
        <v>32</v>
      </c>
      <c r="S254" s="147">
        <f>BI254</f>
        <v>29.171216305907</v>
      </c>
      <c r="T254" s="138"/>
      <c r="U254" s="138"/>
      <c r="V254" s="138"/>
      <c r="W254" s="138"/>
      <c r="X254" t="s" s="146">
        <f>IF($A254=Y254,"ok","bad")</f>
        <v>2430</v>
      </c>
      <c r="Y254" t="s" s="146">
        <v>2668</v>
      </c>
      <c r="Z254" t="s" s="146">
        <v>2669</v>
      </c>
      <c r="AA254" t="s" s="186">
        <v>27</v>
      </c>
      <c r="AB254" s="141">
        <f>100*AC254</f>
        <v>7.5941508</v>
      </c>
      <c r="AC254" s="190">
        <v>0.075941508</v>
      </c>
      <c r="AD254" t="s" s="187">
        <v>2365</v>
      </c>
      <c r="AE254" s="141">
        <v>7.2301796</v>
      </c>
      <c r="AF254" s="190">
        <v>0.072301796</v>
      </c>
      <c r="AG254" s="138"/>
      <c r="AH254" s="145">
        <v>76414</v>
      </c>
      <c r="AI254" s="145">
        <v>46707</v>
      </c>
      <c r="AJ254" s="145">
        <v>131</v>
      </c>
      <c r="AK254" s="145">
        <v>9057</v>
      </c>
      <c r="AL254" s="145">
        <v>3547</v>
      </c>
      <c r="AM254" s="148">
        <f>100*AL254/$AI254</f>
        <v>7.59415076969191</v>
      </c>
      <c r="AN254" s="145">
        <f>IF(AM254&gt;$AI$8,1,0)</f>
        <v>0</v>
      </c>
      <c r="AO254" s="148">
        <f>IF($R254=AL$17,AM254,0)</f>
        <v>0</v>
      </c>
      <c r="AP254" s="145">
        <v>22682</v>
      </c>
      <c r="AQ254" s="148">
        <f>100*AP254/$AI254</f>
        <v>48.5623140000428</v>
      </c>
      <c r="AR254" s="145">
        <f>IF(AQ254&gt;$AI$8,1,0)</f>
        <v>0</v>
      </c>
      <c r="AS254" s="148">
        <f>IF($R254=AP$17,AQ254,0)</f>
        <v>0</v>
      </c>
      <c r="AT254" s="145">
        <v>1074</v>
      </c>
      <c r="AU254" s="148">
        <f>100*AT254/$AI254</f>
        <v>2.29944119725095</v>
      </c>
      <c r="AV254" s="145">
        <f>IF(AU254&gt;$AI$8,1,0)</f>
        <v>0</v>
      </c>
      <c r="AW254" s="148">
        <f>IF($R254=AT$17,AU254,0)</f>
        <v>0</v>
      </c>
      <c r="AX254" s="145">
        <v>3377</v>
      </c>
      <c r="AY254" s="148">
        <f>100*AX254/$AI254</f>
        <v>7.23017963046224</v>
      </c>
      <c r="AZ254" s="145">
        <f>IF(AY254&gt;$AI$8,1,0)</f>
        <v>0</v>
      </c>
      <c r="BA254" s="148">
        <f>IF($R254=AX$17,AY254,0)</f>
        <v>0</v>
      </c>
      <c r="BB254" s="145">
        <v>1811</v>
      </c>
      <c r="BC254" s="148">
        <f>100*BB254/$AI254</f>
        <v>3.87736313614662</v>
      </c>
      <c r="BD254" s="145">
        <f>IF(BC254&gt;$AI$8,1,0)</f>
        <v>0</v>
      </c>
      <c r="BE254" s="148">
        <f>IF($R254=BB$17,BC254,0)</f>
        <v>0</v>
      </c>
      <c r="BF254" s="145">
        <v>13625</v>
      </c>
      <c r="BG254" s="148">
        <f>100*BF254/$AI254</f>
        <v>29.171216305907</v>
      </c>
      <c r="BH254" s="145">
        <f>IF(BG254&gt;$AI$8,1,0)</f>
        <v>0</v>
      </c>
      <c r="BI254" s="148">
        <f>IF($R254=BF$17,BG254,0)</f>
        <v>29.171216305907</v>
      </c>
      <c r="BJ254" s="145">
        <v>0</v>
      </c>
      <c r="BK254" s="148">
        <f>100*BJ254/$AI254</f>
        <v>0</v>
      </c>
      <c r="BL254" s="145">
        <f>IF(BK254&gt;$AI$8,1,0)</f>
        <v>0</v>
      </c>
      <c r="BM254" s="148">
        <f>IF($R254=BJ$17,BK254,0)</f>
        <v>0</v>
      </c>
      <c r="BN254" s="145">
        <v>0</v>
      </c>
      <c r="BO254" s="148">
        <f>100*BN254/$AI254</f>
        <v>0</v>
      </c>
      <c r="BP254" s="145">
        <f>IF(BO254&gt;$AI$8,1,0)</f>
        <v>0</v>
      </c>
      <c r="BQ254" s="148">
        <f>IF($R254=BN$17,BO254,0)</f>
        <v>0</v>
      </c>
      <c r="BR254" s="145">
        <v>0</v>
      </c>
      <c r="BS254" s="148">
        <f>100*BR254/$AI254</f>
        <v>0</v>
      </c>
      <c r="BT254" s="145">
        <f>IF(BS254&gt;$AI$8,1,0)</f>
        <v>0</v>
      </c>
      <c r="BU254" s="148">
        <f>IF($R254=BR$17,BS254,0)</f>
        <v>0</v>
      </c>
      <c r="BV254" s="145">
        <v>0</v>
      </c>
      <c r="BW254" s="148">
        <f>100*BV254/$AI254</f>
        <v>0</v>
      </c>
      <c r="BX254" s="145">
        <f>IF(BW254&gt;$AI$8,1,0)</f>
        <v>0</v>
      </c>
      <c r="BY254" s="148">
        <f>IF($R254=BV$17,BW254,0)</f>
        <v>0</v>
      </c>
      <c r="BZ254" s="145">
        <v>0</v>
      </c>
      <c r="CA254" s="148">
        <f>100*BZ254/$AI254</f>
        <v>0</v>
      </c>
      <c r="CB254" s="145">
        <f>IF(CA254&gt;$AI$8,1,0)</f>
        <v>0</v>
      </c>
      <c r="CC254" s="148">
        <f>IF($R254=BZ$17,CA254,0)</f>
        <v>0</v>
      </c>
      <c r="CD254" s="145">
        <v>0</v>
      </c>
      <c r="CE254" s="148">
        <f>100*CD254/$AI254</f>
        <v>0</v>
      </c>
      <c r="CF254" s="145">
        <f>IF(CE254&gt;$AI$8,1,0)</f>
        <v>0</v>
      </c>
      <c r="CG254" s="148">
        <f>IF($R254=CD$17,CE254,0)</f>
        <v>0</v>
      </c>
      <c r="CH254" s="145">
        <v>0</v>
      </c>
      <c r="CI254" s="148">
        <f>100*CH254/$AI254</f>
        <v>0</v>
      </c>
      <c r="CJ254" s="145">
        <f>IF(CI254&gt;$AI$8,1,0)</f>
        <v>0</v>
      </c>
      <c r="CK254" s="148">
        <f>IF($R254=CH$17,CI254,0)</f>
        <v>0</v>
      </c>
      <c r="CL254" s="145">
        <v>0</v>
      </c>
      <c r="CM254" s="145">
        <v>0</v>
      </c>
      <c r="CN254" s="149"/>
    </row>
    <row r="255" ht="15.75" customHeight="1">
      <c r="A255" t="s" s="179">
        <v>2873</v>
      </c>
      <c r="B255" t="s" s="180">
        <v>90</v>
      </c>
      <c r="C255" t="s" s="180">
        <v>2874</v>
      </c>
      <c r="D255" t="s" s="181">
        <v>93</v>
      </c>
      <c r="E255" t="s" s="182">
        <v>79</v>
      </c>
      <c r="F255" t="s" s="130">
        <v>80</v>
      </c>
      <c r="G255" t="s" s="130">
        <v>509</v>
      </c>
      <c r="H255" t="s" s="130">
        <v>2875</v>
      </c>
      <c r="I255" t="s" s="130">
        <v>64</v>
      </c>
      <c r="J255" t="s" s="130">
        <v>1733</v>
      </c>
      <c r="K255" t="s" s="183">
        <f>_xlfn.IFS(Q255=0,O255,T255=1,R255,U255=1,AA255,V255=1,AD255)</f>
        <v>2365</v>
      </c>
      <c r="L255" s="189">
        <f>_xlfn.IFS(Q255=0,P255,T255=1,S255,U255=1,AB255,V255=1,AE255)</f>
        <v>26.9370901141608</v>
      </c>
      <c r="M255" t="s" s="130">
        <f>IF(O255="Lab","over","under")</f>
        <v>2429</v>
      </c>
      <c r="N255" s="173">
        <v>1</v>
      </c>
      <c r="O255" t="s" s="184">
        <v>28</v>
      </c>
      <c r="P255" s="131">
        <f>AQ255</f>
        <v>48.5086227835803</v>
      </c>
      <c r="Q255" s="173">
        <f>T255+U255+V255</f>
        <v>1</v>
      </c>
      <c r="R255" t="s" s="185">
        <v>2365</v>
      </c>
      <c r="S255" s="131">
        <f>BA255</f>
        <v>26.9370901141608</v>
      </c>
      <c r="T255" s="173">
        <v>1</v>
      </c>
      <c r="U255" s="169"/>
      <c r="V255" s="169"/>
      <c r="W255" s="169"/>
      <c r="X255" t="s" s="130">
        <f>IF($A255=Y255,"ok","bad")</f>
        <v>2430</v>
      </c>
      <c r="Y255" t="s" s="130">
        <v>2873</v>
      </c>
      <c r="Z255" t="s" s="130">
        <v>2874</v>
      </c>
      <c r="AA255" t="s" s="186">
        <v>27</v>
      </c>
      <c r="AB255" s="125">
        <f>100*AC255</f>
        <v>15.7469031</v>
      </c>
      <c r="AC255" s="191">
        <v>0.157469031</v>
      </c>
      <c r="AD255" t="s" s="187">
        <v>31</v>
      </c>
      <c r="AE255" s="125">
        <v>4.0150595</v>
      </c>
      <c r="AF255" s="191">
        <v>0.040150595</v>
      </c>
      <c r="AG255" s="169"/>
      <c r="AH255" s="173">
        <v>79978</v>
      </c>
      <c r="AI255" s="173">
        <v>41170</v>
      </c>
      <c r="AJ255" s="173">
        <v>147</v>
      </c>
      <c r="AK255" s="173">
        <v>8881</v>
      </c>
      <c r="AL255" s="173">
        <v>6483</v>
      </c>
      <c r="AM255" s="175">
        <f>100*AL255/$AI255</f>
        <v>15.7469030847705</v>
      </c>
      <c r="AN255" s="173">
        <f>IF(AM255&gt;$AI$8,1,0)</f>
        <v>0</v>
      </c>
      <c r="AO255" s="175">
        <f>IF($R255=AL$17,AM255,0)</f>
        <v>0</v>
      </c>
      <c r="AP255" s="173">
        <v>19971</v>
      </c>
      <c r="AQ255" s="175">
        <f>100*AP255/$AI255</f>
        <v>48.5086227835803</v>
      </c>
      <c r="AR255" s="173">
        <f>IF(AQ255&gt;$AI$8,1,0)</f>
        <v>0</v>
      </c>
      <c r="AS255" s="175">
        <f>IF($R255=AP$17,AQ255,0)</f>
        <v>0</v>
      </c>
      <c r="AT255" s="173">
        <v>1597</v>
      </c>
      <c r="AU255" s="175">
        <f>100*AT255/$AI255</f>
        <v>3.879038134564</v>
      </c>
      <c r="AV255" s="173">
        <f>IF(AU255&gt;$AI$8,1,0)</f>
        <v>0</v>
      </c>
      <c r="AW255" s="175">
        <f>IF($R255=AT$17,AU255,0)</f>
        <v>0</v>
      </c>
      <c r="AX255" s="173">
        <v>11090</v>
      </c>
      <c r="AY255" s="175">
        <f>100*AX255/$AI255</f>
        <v>26.9370901141608</v>
      </c>
      <c r="AZ255" s="173">
        <f>IF(AY255&gt;$AI$8,1,0)</f>
        <v>0</v>
      </c>
      <c r="BA255" s="175">
        <f>IF($R255=AX$17,AY255,0)</f>
        <v>26.9370901141608</v>
      </c>
      <c r="BB255" s="173">
        <v>1653</v>
      </c>
      <c r="BC255" s="175">
        <f>100*BB255/$AI255</f>
        <v>4.01505950935147</v>
      </c>
      <c r="BD255" s="173">
        <f>IF(BC255&gt;$AI$8,1,0)</f>
        <v>0</v>
      </c>
      <c r="BE255" s="175">
        <f>IF($R255=BB$17,BC255,0)</f>
        <v>0</v>
      </c>
      <c r="BF255" s="173">
        <v>0</v>
      </c>
      <c r="BG255" s="175">
        <f>100*BF255/$AI255</f>
        <v>0</v>
      </c>
      <c r="BH255" s="173">
        <f>IF(BG255&gt;$AI$8,1,0)</f>
        <v>0</v>
      </c>
      <c r="BI255" s="175">
        <f>IF($R255=BF$17,BG255,0)</f>
        <v>0</v>
      </c>
      <c r="BJ255" s="173">
        <v>0</v>
      </c>
      <c r="BK255" s="175">
        <f>100*BJ255/$AI255</f>
        <v>0</v>
      </c>
      <c r="BL255" s="173">
        <f>IF(BK255&gt;$AI$8,1,0)</f>
        <v>0</v>
      </c>
      <c r="BM255" s="175">
        <f>IF($R255=BJ$17,BK255,0)</f>
        <v>0</v>
      </c>
      <c r="BN255" s="173">
        <v>0</v>
      </c>
      <c r="BO255" s="175">
        <f>100*BN255/$AI255</f>
        <v>0</v>
      </c>
      <c r="BP255" s="173">
        <f>IF(BO255&gt;$AI$8,1,0)</f>
        <v>0</v>
      </c>
      <c r="BQ255" s="175">
        <f>IF($R255=BN$17,BO255,0)</f>
        <v>0</v>
      </c>
      <c r="BR255" s="173">
        <v>0</v>
      </c>
      <c r="BS255" s="175">
        <f>100*BR255/$AI255</f>
        <v>0</v>
      </c>
      <c r="BT255" s="173">
        <f>IF(BS255&gt;$AI$8,1,0)</f>
        <v>0</v>
      </c>
      <c r="BU255" s="175">
        <f>IF($R255=BR$17,BS255,0)</f>
        <v>0</v>
      </c>
      <c r="BV255" s="173">
        <v>0</v>
      </c>
      <c r="BW255" s="175">
        <f>100*BV255/$AI255</f>
        <v>0</v>
      </c>
      <c r="BX255" s="173">
        <f>IF(BW255&gt;$AI$8,1,0)</f>
        <v>0</v>
      </c>
      <c r="BY255" s="175">
        <f>IF($R255=BV$17,BW255,0)</f>
        <v>0</v>
      </c>
      <c r="BZ255" s="173">
        <v>0</v>
      </c>
      <c r="CA255" s="175">
        <f>100*BZ255/$AI255</f>
        <v>0</v>
      </c>
      <c r="CB255" s="173">
        <f>IF(CA255&gt;$AI$8,1,0)</f>
        <v>0</v>
      </c>
      <c r="CC255" s="175">
        <f>IF($R255=BZ$17,CA255,0)</f>
        <v>0</v>
      </c>
      <c r="CD255" s="173">
        <v>0</v>
      </c>
      <c r="CE255" s="175">
        <f>100*CD255/$AI255</f>
        <v>0</v>
      </c>
      <c r="CF255" s="173">
        <f>IF(CE255&gt;$AI$8,1,0)</f>
        <v>0</v>
      </c>
      <c r="CG255" s="175">
        <f>IF($R255=CD$17,CE255,0)</f>
        <v>0</v>
      </c>
      <c r="CH255" s="173">
        <v>0</v>
      </c>
      <c r="CI255" s="175">
        <f>100*CH255/$AI255</f>
        <v>0</v>
      </c>
      <c r="CJ255" s="173">
        <f>IF(CI255&gt;$AI$8,1,0)</f>
        <v>0</v>
      </c>
      <c r="CK255" s="175">
        <f>IF($R255=CH$17,CI255,0)</f>
        <v>0</v>
      </c>
      <c r="CL255" s="173">
        <v>0</v>
      </c>
      <c r="CM255" s="173">
        <v>0</v>
      </c>
      <c r="CN255" s="176"/>
    </row>
    <row r="256" ht="15.75" customHeight="1">
      <c r="A256" t="s" s="179">
        <v>2438</v>
      </c>
      <c r="B256" t="s" s="180">
        <v>75</v>
      </c>
      <c r="C256" t="s" s="180">
        <v>1720</v>
      </c>
      <c r="D256" t="s" s="181">
        <v>78</v>
      </c>
      <c r="E256" t="s" s="188">
        <v>79</v>
      </c>
      <c r="F256" t="s" s="146">
        <v>80</v>
      </c>
      <c r="G256" t="s" s="146">
        <v>47</v>
      </c>
      <c r="H256" t="s" s="146">
        <v>1721</v>
      </c>
      <c r="I256" t="s" s="146">
        <v>49</v>
      </c>
      <c r="J256" t="s" s="146">
        <v>50</v>
      </c>
      <c r="K256" t="s" s="183">
        <f>_xlfn.IFS(Q256=0,O256,T256=1,R256,U256=1,AA256,V256=1,AD256)</f>
        <v>2365</v>
      </c>
      <c r="L256" s="189">
        <f>_xlfn.IFS(Q256=0,P256,T256=1,S256,U256=1,AB256,V256=1,AE256)</f>
        <v>14.647554459515</v>
      </c>
      <c r="M256" t="s" s="146">
        <f>IF(O256="Lab","over","under")</f>
        <v>2429</v>
      </c>
      <c r="N256" s="145">
        <v>1</v>
      </c>
      <c r="O256" t="s" s="184">
        <v>28</v>
      </c>
      <c r="P256" s="147">
        <f>AQ256</f>
        <v>48.4407110563091</v>
      </c>
      <c r="Q256" s="145">
        <f>T256+U256+V256</f>
        <v>1</v>
      </c>
      <c r="R256" t="s" s="185">
        <v>2365</v>
      </c>
      <c r="S256" s="147">
        <f>BA256</f>
        <v>14.647554459515</v>
      </c>
      <c r="T256" s="145">
        <v>1</v>
      </c>
      <c r="U256" s="138"/>
      <c r="V256" s="138"/>
      <c r="W256" s="138"/>
      <c r="X256" t="s" s="146">
        <f>IF($A256=Y256,"ok","bad")</f>
        <v>2430</v>
      </c>
      <c r="Y256" t="s" s="146">
        <v>2438</v>
      </c>
      <c r="Z256" t="s" s="146">
        <v>1720</v>
      </c>
      <c r="AA256" t="s" s="186">
        <v>27</v>
      </c>
      <c r="AB256" s="141">
        <f>100*AC256</f>
        <v>14.4959926</v>
      </c>
      <c r="AC256" s="190">
        <v>0.144959926</v>
      </c>
      <c r="AD256" t="s" s="187">
        <v>29</v>
      </c>
      <c r="AE256" s="141">
        <v>12.5513769</v>
      </c>
      <c r="AF256" s="190">
        <v>0.125513769</v>
      </c>
      <c r="AG256" s="138"/>
      <c r="AH256" s="145">
        <v>73711</v>
      </c>
      <c r="AI256" s="145">
        <v>38928</v>
      </c>
      <c r="AJ256" s="145">
        <v>180</v>
      </c>
      <c r="AK256" s="145">
        <v>13155</v>
      </c>
      <c r="AL256" s="145">
        <v>5643</v>
      </c>
      <c r="AM256" s="148">
        <f>100*AL256/$AI256</f>
        <v>14.4959926017263</v>
      </c>
      <c r="AN256" s="145">
        <f>IF(AM256&gt;$AI$8,1,0)</f>
        <v>0</v>
      </c>
      <c r="AO256" s="148">
        <f>IF($R256=AL$17,AM256,0)</f>
        <v>0</v>
      </c>
      <c r="AP256" s="145">
        <v>18857</v>
      </c>
      <c r="AQ256" s="148">
        <f>100*AP256/$AI256</f>
        <v>48.4407110563091</v>
      </c>
      <c r="AR256" s="145">
        <f>IF(AQ256&gt;$AI$8,1,0)</f>
        <v>0</v>
      </c>
      <c r="AS256" s="148">
        <f>IF($R256=AP$17,AQ256,0)</f>
        <v>0</v>
      </c>
      <c r="AT256" s="145">
        <v>4886</v>
      </c>
      <c r="AU256" s="148">
        <f>100*AT256/$AI256</f>
        <v>12.5513769009453</v>
      </c>
      <c r="AV256" s="145">
        <f>IF(AU256&gt;$AI$8,1,0)</f>
        <v>0</v>
      </c>
      <c r="AW256" s="148">
        <f>IF($R256=AT$17,AU256,0)</f>
        <v>0</v>
      </c>
      <c r="AX256" s="145">
        <v>5702</v>
      </c>
      <c r="AY256" s="148">
        <f>100*AX256/$AI256</f>
        <v>14.647554459515</v>
      </c>
      <c r="AZ256" s="145">
        <f>IF(AY256&gt;$AI$8,1,0)</f>
        <v>0</v>
      </c>
      <c r="BA256" s="148">
        <f>IF($R256=AX$17,AY256,0)</f>
        <v>14.647554459515</v>
      </c>
      <c r="BB256" s="145">
        <v>3107</v>
      </c>
      <c r="BC256" s="148">
        <f>100*BB256/$AI256</f>
        <v>7.98140156185779</v>
      </c>
      <c r="BD256" s="145">
        <f>IF(BC256&gt;$AI$8,1,0)</f>
        <v>0</v>
      </c>
      <c r="BE256" s="148">
        <f>IF($R256=BB$17,BC256,0)</f>
        <v>0</v>
      </c>
      <c r="BF256" s="145">
        <v>0</v>
      </c>
      <c r="BG256" s="148">
        <f>100*BF256/$AI256</f>
        <v>0</v>
      </c>
      <c r="BH256" s="145">
        <f>IF(BG256&gt;$AI$8,1,0)</f>
        <v>0</v>
      </c>
      <c r="BI256" s="148">
        <f>IF($R256=BF$17,BG256,0)</f>
        <v>0</v>
      </c>
      <c r="BJ256" s="145">
        <v>0</v>
      </c>
      <c r="BK256" s="148">
        <f>100*BJ256/$AI256</f>
        <v>0</v>
      </c>
      <c r="BL256" s="145">
        <f>IF(BK256&gt;$AI$8,1,0)</f>
        <v>0</v>
      </c>
      <c r="BM256" s="148">
        <f>IF($R256=BJ$17,BK256,0)</f>
        <v>0</v>
      </c>
      <c r="BN256" s="145">
        <v>0</v>
      </c>
      <c r="BO256" s="148">
        <f>100*BN256/$AI256</f>
        <v>0</v>
      </c>
      <c r="BP256" s="145">
        <f>IF(BO256&gt;$AI$8,1,0)</f>
        <v>0</v>
      </c>
      <c r="BQ256" s="148">
        <f>IF($R256=BN$17,BO256,0)</f>
        <v>0</v>
      </c>
      <c r="BR256" s="145">
        <v>0</v>
      </c>
      <c r="BS256" s="148">
        <f>100*BR256/$AI256</f>
        <v>0</v>
      </c>
      <c r="BT256" s="145">
        <f>IF(BS256&gt;$AI$8,1,0)</f>
        <v>0</v>
      </c>
      <c r="BU256" s="148">
        <f>IF($R256=BR$17,BS256,0)</f>
        <v>0</v>
      </c>
      <c r="BV256" s="145">
        <v>0</v>
      </c>
      <c r="BW256" s="148">
        <f>100*BV256/$AI256</f>
        <v>0</v>
      </c>
      <c r="BX256" s="145">
        <f>IF(BW256&gt;$AI$8,1,0)</f>
        <v>0</v>
      </c>
      <c r="BY256" s="148">
        <f>IF($R256=BV$17,BW256,0)</f>
        <v>0</v>
      </c>
      <c r="BZ256" s="145">
        <v>0</v>
      </c>
      <c r="CA256" s="148">
        <f>100*BZ256/$AI256</f>
        <v>0</v>
      </c>
      <c r="CB256" s="145">
        <f>IF(CA256&gt;$AI$8,1,0)</f>
        <v>0</v>
      </c>
      <c r="CC256" s="148">
        <f>IF($R256=BZ$17,CA256,0)</f>
        <v>0</v>
      </c>
      <c r="CD256" s="145">
        <v>0</v>
      </c>
      <c r="CE256" s="148">
        <f>100*CD256/$AI256</f>
        <v>0</v>
      </c>
      <c r="CF256" s="145">
        <f>IF(CE256&gt;$AI$8,1,0)</f>
        <v>0</v>
      </c>
      <c r="CG256" s="148">
        <f>IF($R256=CD$17,CE256,0)</f>
        <v>0</v>
      </c>
      <c r="CH256" s="145">
        <v>0</v>
      </c>
      <c r="CI256" s="148">
        <f>100*CH256/$AI256</f>
        <v>0</v>
      </c>
      <c r="CJ256" s="145">
        <f>IF(CI256&gt;$AI$8,1,0)</f>
        <v>0</v>
      </c>
      <c r="CK256" s="148">
        <f>IF($R256=CH$17,CI256,0)</f>
        <v>0</v>
      </c>
      <c r="CL256" s="145">
        <v>0</v>
      </c>
      <c r="CM256" s="145">
        <v>0</v>
      </c>
      <c r="CN256" s="149"/>
    </row>
    <row r="257" ht="15.75" customHeight="1">
      <c r="A257" t="s" s="179">
        <v>2789</v>
      </c>
      <c r="B257" t="s" s="180">
        <v>197</v>
      </c>
      <c r="C257" t="s" s="180">
        <v>2790</v>
      </c>
      <c r="D257" t="s" s="181">
        <v>200</v>
      </c>
      <c r="E257" t="s" s="182">
        <v>79</v>
      </c>
      <c r="F257" t="s" s="130">
        <v>80</v>
      </c>
      <c r="G257" t="s" s="130">
        <v>2791</v>
      </c>
      <c r="H257" t="s" s="130">
        <v>1795</v>
      </c>
      <c r="I257" t="s" s="130">
        <v>64</v>
      </c>
      <c r="J257" t="s" s="130">
        <v>1733</v>
      </c>
      <c r="K257" t="s" s="183">
        <f>_xlfn.IFS(Q257=0,O257,T257=1,R257,U257=1,AA257,V257=1,AD257)</f>
        <v>28</v>
      </c>
      <c r="L257" s="189">
        <f>_xlfn.IFS(Q257=0,P257,T257=1,S257,U257=1,AB257,V257=1,AE257)</f>
        <v>48.3904094298344</v>
      </c>
      <c r="M257" t="s" s="130">
        <f>IF(O257="Lab","over","under")</f>
        <v>2429</v>
      </c>
      <c r="N257" s="173">
        <v>1</v>
      </c>
      <c r="O257" t="s" s="184">
        <v>28</v>
      </c>
      <c r="P257" s="131">
        <f>AQ257</f>
        <v>48.3904094298344</v>
      </c>
      <c r="Q257" s="173">
        <f>T257+U257+V257</f>
        <v>0</v>
      </c>
      <c r="R257" t="s" s="185">
        <v>27</v>
      </c>
      <c r="S257" s="131">
        <f>AO257</f>
        <v>26.9455730678216</v>
      </c>
      <c r="T257" s="169"/>
      <c r="U257" s="169"/>
      <c r="V257" s="169"/>
      <c r="W257" s="169"/>
      <c r="X257" t="s" s="130">
        <f>IF($A257=Y257,"ok","bad")</f>
        <v>2430</v>
      </c>
      <c r="Y257" t="s" s="130">
        <v>2789</v>
      </c>
      <c r="Z257" t="s" s="130">
        <v>2790</v>
      </c>
      <c r="AA257" t="s" s="186">
        <v>2365</v>
      </c>
      <c r="AB257" s="125">
        <f>100*AC257</f>
        <v>13.8277448</v>
      </c>
      <c r="AC257" s="191">
        <v>0.138277448</v>
      </c>
      <c r="AD257" t="s" s="187">
        <v>31</v>
      </c>
      <c r="AE257" s="125">
        <v>5.6681698</v>
      </c>
      <c r="AF257" s="191">
        <v>0.056681698</v>
      </c>
      <c r="AG257" s="169"/>
      <c r="AH257" s="173">
        <v>72575</v>
      </c>
      <c r="AI257" s="173">
        <v>44794</v>
      </c>
      <c r="AJ257" s="173">
        <v>147</v>
      </c>
      <c r="AK257" s="173">
        <v>9606</v>
      </c>
      <c r="AL257" s="173">
        <v>12070</v>
      </c>
      <c r="AM257" s="175">
        <f>100*AL257/$AI257</f>
        <v>26.9455730678216</v>
      </c>
      <c r="AN257" s="173">
        <f>IF(AM257&gt;$AI$8,1,0)</f>
        <v>0</v>
      </c>
      <c r="AO257" s="175">
        <f>IF($R257=AL$17,AM257,0)</f>
        <v>26.9455730678216</v>
      </c>
      <c r="AP257" s="173">
        <v>21676</v>
      </c>
      <c r="AQ257" s="175">
        <f>100*AP257/$AI257</f>
        <v>48.3904094298344</v>
      </c>
      <c r="AR257" s="173">
        <f>IF(AQ257&gt;$AI$8,1,0)</f>
        <v>0</v>
      </c>
      <c r="AS257" s="175">
        <f>IF($R257=AP$17,AQ257,0)</f>
        <v>0</v>
      </c>
      <c r="AT257" s="173">
        <v>1843</v>
      </c>
      <c r="AU257" s="175">
        <f>100*AT257/$AI257</f>
        <v>4.11439032013216</v>
      </c>
      <c r="AV257" s="173">
        <f>IF(AU257&gt;$AI$8,1,0)</f>
        <v>0</v>
      </c>
      <c r="AW257" s="175">
        <f>IF($R257=AT$17,AU257,0)</f>
        <v>0</v>
      </c>
      <c r="AX257" s="173">
        <v>6194</v>
      </c>
      <c r="AY257" s="175">
        <f>100*AX257/$AI257</f>
        <v>13.8277447872483</v>
      </c>
      <c r="AZ257" s="173">
        <f>IF(AY257&gt;$AI$8,1,0)</f>
        <v>0</v>
      </c>
      <c r="BA257" s="175">
        <f>IF($R257=AX$17,AY257,0)</f>
        <v>0</v>
      </c>
      <c r="BB257" s="173">
        <v>2539</v>
      </c>
      <c r="BC257" s="175">
        <f>100*BB257/$AI257</f>
        <v>5.66816984417556</v>
      </c>
      <c r="BD257" s="173">
        <f>IF(BC257&gt;$AI$8,1,0)</f>
        <v>0</v>
      </c>
      <c r="BE257" s="175">
        <f>IF($R257=BB$17,BC257,0)</f>
        <v>0</v>
      </c>
      <c r="BF257" s="173">
        <v>0</v>
      </c>
      <c r="BG257" s="175">
        <f>100*BF257/$AI257</f>
        <v>0</v>
      </c>
      <c r="BH257" s="173">
        <f>IF(BG257&gt;$AI$8,1,0)</f>
        <v>0</v>
      </c>
      <c r="BI257" s="175">
        <f>IF($R257=BF$17,BG257,0)</f>
        <v>0</v>
      </c>
      <c r="BJ257" s="173">
        <v>0</v>
      </c>
      <c r="BK257" s="175">
        <f>100*BJ257/$AI257</f>
        <v>0</v>
      </c>
      <c r="BL257" s="173">
        <f>IF(BK257&gt;$AI$8,1,0)</f>
        <v>0</v>
      </c>
      <c r="BM257" s="175">
        <f>IF($R257=BJ$17,BK257,0)</f>
        <v>0</v>
      </c>
      <c r="BN257" s="173">
        <v>0</v>
      </c>
      <c r="BO257" s="175">
        <f>100*BN257/$AI257</f>
        <v>0</v>
      </c>
      <c r="BP257" s="173">
        <f>IF(BO257&gt;$AI$8,1,0)</f>
        <v>0</v>
      </c>
      <c r="BQ257" s="175">
        <f>IF($R257=BN$17,BO257,0)</f>
        <v>0</v>
      </c>
      <c r="BR257" s="173">
        <v>0</v>
      </c>
      <c r="BS257" s="175">
        <f>100*BR257/$AI257</f>
        <v>0</v>
      </c>
      <c r="BT257" s="173">
        <f>IF(BS257&gt;$AI$8,1,0)</f>
        <v>0</v>
      </c>
      <c r="BU257" s="175">
        <f>IF($R257=BR$17,BS257,0)</f>
        <v>0</v>
      </c>
      <c r="BV257" s="173">
        <v>0</v>
      </c>
      <c r="BW257" s="175">
        <f>100*BV257/$AI257</f>
        <v>0</v>
      </c>
      <c r="BX257" s="173">
        <f>IF(BW257&gt;$AI$8,1,0)</f>
        <v>0</v>
      </c>
      <c r="BY257" s="175">
        <f>IF($R257=BV$17,BW257,0)</f>
        <v>0</v>
      </c>
      <c r="BZ257" s="173">
        <v>0</v>
      </c>
      <c r="CA257" s="175">
        <f>100*BZ257/$AI257</f>
        <v>0</v>
      </c>
      <c r="CB257" s="173">
        <f>IF(CA257&gt;$AI$8,1,0)</f>
        <v>0</v>
      </c>
      <c r="CC257" s="175">
        <f>IF($R257=BZ$17,CA257,0)</f>
        <v>0</v>
      </c>
      <c r="CD257" s="173">
        <v>0</v>
      </c>
      <c r="CE257" s="175">
        <f>100*CD257/$AI257</f>
        <v>0</v>
      </c>
      <c r="CF257" s="173">
        <f>IF(CE257&gt;$AI$8,1,0)</f>
        <v>0</v>
      </c>
      <c r="CG257" s="175">
        <f>IF($R257=CD$17,CE257,0)</f>
        <v>0</v>
      </c>
      <c r="CH257" s="173">
        <v>0</v>
      </c>
      <c r="CI257" s="175">
        <f>100*CH257/$AI257</f>
        <v>0</v>
      </c>
      <c r="CJ257" s="173">
        <f>IF(CI257&gt;$AI$8,1,0)</f>
        <v>0</v>
      </c>
      <c r="CK257" s="175">
        <f>IF($R257=CH$17,CI257,0)</f>
        <v>0</v>
      </c>
      <c r="CL257" s="173">
        <v>2278</v>
      </c>
      <c r="CM257" s="173">
        <v>0</v>
      </c>
      <c r="CN257" s="176"/>
    </row>
    <row r="258" ht="31.95" customHeight="1">
      <c r="A258" t="s" s="179">
        <v>2574</v>
      </c>
      <c r="B258" t="s" s="180">
        <v>166</v>
      </c>
      <c r="C258" t="s" s="180">
        <v>2575</v>
      </c>
      <c r="D258" t="s" s="181">
        <v>169</v>
      </c>
      <c r="E258" t="s" s="188">
        <v>79</v>
      </c>
      <c r="F258" t="s" s="146">
        <v>80</v>
      </c>
      <c r="G258" t="s" s="146">
        <v>1257</v>
      </c>
      <c r="H258" t="s" s="146">
        <v>740</v>
      </c>
      <c r="I258" t="s" s="146">
        <v>64</v>
      </c>
      <c r="J258" t="s" s="146">
        <v>50</v>
      </c>
      <c r="K258" t="s" s="183">
        <f>_xlfn.IFS(Q258=0,O258,T258=1,R258,U258=1,AA258,V258=1,AD258)</f>
        <v>2365</v>
      </c>
      <c r="L258" s="189">
        <f>_xlfn.IFS(Q258=0,P258,T258=1,S258,U258=1,AB258,V258=1,AE258)</f>
        <v>20.406508318510</v>
      </c>
      <c r="M258" t="s" s="146">
        <f>IF(O258="Lab","over","under")</f>
        <v>2429</v>
      </c>
      <c r="N258" s="145">
        <v>1</v>
      </c>
      <c r="O258" t="s" s="184">
        <v>28</v>
      </c>
      <c r="P258" s="147">
        <f>AQ258</f>
        <v>48.3415297687559</v>
      </c>
      <c r="Q258" s="145">
        <f>T258+U258+V258</f>
        <v>1</v>
      </c>
      <c r="R258" t="s" s="185">
        <v>2365</v>
      </c>
      <c r="S258" s="147">
        <f>BA258</f>
        <v>20.406508318510</v>
      </c>
      <c r="T258" s="145">
        <v>1</v>
      </c>
      <c r="U258" s="138"/>
      <c r="V258" s="138"/>
      <c r="W258" s="138"/>
      <c r="X258" t="s" s="146">
        <f>IF($A258=Y258,"ok","bad")</f>
        <v>2430</v>
      </c>
      <c r="Y258" t="s" s="146">
        <v>2574</v>
      </c>
      <c r="Z258" t="s" s="146">
        <v>2575</v>
      </c>
      <c r="AA258" t="s" s="186">
        <v>27</v>
      </c>
      <c r="AB258" s="141">
        <f>100*AC258</f>
        <v>12.8099822</v>
      </c>
      <c r="AC258" s="190">
        <v>0.128099822</v>
      </c>
      <c r="AD258" t="s" s="187">
        <v>29</v>
      </c>
      <c r="AE258" s="141">
        <v>8.4911583</v>
      </c>
      <c r="AF258" s="190">
        <v>0.084911583</v>
      </c>
      <c r="AG258" s="138"/>
      <c r="AH258" s="145">
        <v>75280</v>
      </c>
      <c r="AI258" s="145">
        <v>38228</v>
      </c>
      <c r="AJ258" s="145">
        <v>137</v>
      </c>
      <c r="AK258" s="145">
        <v>10679</v>
      </c>
      <c r="AL258" s="145">
        <v>4897</v>
      </c>
      <c r="AM258" s="148">
        <f>100*AL258/$AI258</f>
        <v>12.8099822119912</v>
      </c>
      <c r="AN258" s="145">
        <f>IF(AM258&gt;$AI$8,1,0)</f>
        <v>0</v>
      </c>
      <c r="AO258" s="148">
        <f>IF($R258=AL$17,AM258,0)</f>
        <v>0</v>
      </c>
      <c r="AP258" s="145">
        <v>18480</v>
      </c>
      <c r="AQ258" s="148">
        <f>100*AP258/$AI258</f>
        <v>48.3415297687559</v>
      </c>
      <c r="AR258" s="145">
        <f>IF(AQ258&gt;$AI$8,1,0)</f>
        <v>0</v>
      </c>
      <c r="AS258" s="148">
        <f>IF($R258=AP$17,AQ258,0)</f>
        <v>0</v>
      </c>
      <c r="AT258" s="145">
        <v>3246</v>
      </c>
      <c r="AU258" s="148">
        <f>100*AT258/$AI258</f>
        <v>8.49115831327823</v>
      </c>
      <c r="AV258" s="145">
        <f>IF(AU258&gt;$AI$8,1,0)</f>
        <v>0</v>
      </c>
      <c r="AW258" s="148">
        <f>IF($R258=AT$17,AU258,0)</f>
        <v>0</v>
      </c>
      <c r="AX258" s="145">
        <v>7801</v>
      </c>
      <c r="AY258" s="148">
        <f>100*AX258/$AI258</f>
        <v>20.406508318510</v>
      </c>
      <c r="AZ258" s="145">
        <f>IF(AY258&gt;$AI$8,1,0)</f>
        <v>0</v>
      </c>
      <c r="BA258" s="148">
        <f>IF($R258=AX$17,AY258,0)</f>
        <v>20.406508318510</v>
      </c>
      <c r="BB258" s="145">
        <v>2322</v>
      </c>
      <c r="BC258" s="148">
        <f>100*BB258/$AI258</f>
        <v>6.07408182484043</v>
      </c>
      <c r="BD258" s="145">
        <f>IF(BC258&gt;$AI$8,1,0)</f>
        <v>0</v>
      </c>
      <c r="BE258" s="148">
        <f>IF($R258=BB$17,BC258,0)</f>
        <v>0</v>
      </c>
      <c r="BF258" s="145">
        <v>0</v>
      </c>
      <c r="BG258" s="148">
        <f>100*BF258/$AI258</f>
        <v>0</v>
      </c>
      <c r="BH258" s="145">
        <f>IF(BG258&gt;$AI$8,1,0)</f>
        <v>0</v>
      </c>
      <c r="BI258" s="148">
        <f>IF($R258=BF$17,BG258,0)</f>
        <v>0</v>
      </c>
      <c r="BJ258" s="145">
        <v>0</v>
      </c>
      <c r="BK258" s="148">
        <f>100*BJ258/$AI258</f>
        <v>0</v>
      </c>
      <c r="BL258" s="145">
        <f>IF(BK258&gt;$AI$8,1,0)</f>
        <v>0</v>
      </c>
      <c r="BM258" s="148">
        <f>IF($R258=BJ$17,BK258,0)</f>
        <v>0</v>
      </c>
      <c r="BN258" s="145">
        <v>0</v>
      </c>
      <c r="BO258" s="148">
        <f>100*BN258/$AI258</f>
        <v>0</v>
      </c>
      <c r="BP258" s="145">
        <f>IF(BO258&gt;$AI$8,1,0)</f>
        <v>0</v>
      </c>
      <c r="BQ258" s="148">
        <f>IF($R258=BN$17,BO258,0)</f>
        <v>0</v>
      </c>
      <c r="BR258" s="145">
        <v>0</v>
      </c>
      <c r="BS258" s="148">
        <f>100*BR258/$AI258</f>
        <v>0</v>
      </c>
      <c r="BT258" s="145">
        <f>IF(BS258&gt;$AI$8,1,0)</f>
        <v>0</v>
      </c>
      <c r="BU258" s="148">
        <f>IF($R258=BR$17,BS258,0)</f>
        <v>0</v>
      </c>
      <c r="BV258" s="145">
        <v>0</v>
      </c>
      <c r="BW258" s="148">
        <f>100*BV258/$AI258</f>
        <v>0</v>
      </c>
      <c r="BX258" s="145">
        <f>IF(BW258&gt;$AI$8,1,0)</f>
        <v>0</v>
      </c>
      <c r="BY258" s="148">
        <f>IF($R258=BV$17,BW258,0)</f>
        <v>0</v>
      </c>
      <c r="BZ258" s="145">
        <v>0</v>
      </c>
      <c r="CA258" s="148">
        <f>100*BZ258/$AI258</f>
        <v>0</v>
      </c>
      <c r="CB258" s="145">
        <f>IF(CA258&gt;$AI$8,1,0)</f>
        <v>0</v>
      </c>
      <c r="CC258" s="148">
        <f>IF($R258=BZ$17,CA258,0)</f>
        <v>0</v>
      </c>
      <c r="CD258" s="145">
        <v>0</v>
      </c>
      <c r="CE258" s="148">
        <f>100*CD258/$AI258</f>
        <v>0</v>
      </c>
      <c r="CF258" s="145">
        <f>IF(CE258&gt;$AI$8,1,0)</f>
        <v>0</v>
      </c>
      <c r="CG258" s="148">
        <f>IF($R258=CD$17,CE258,0)</f>
        <v>0</v>
      </c>
      <c r="CH258" s="145">
        <v>0</v>
      </c>
      <c r="CI258" s="148">
        <f>100*CH258/$AI258</f>
        <v>0</v>
      </c>
      <c r="CJ258" s="145">
        <f>IF(CI258&gt;$AI$8,1,0)</f>
        <v>0</v>
      </c>
      <c r="CK258" s="148">
        <f>IF($R258=CH$17,CI258,0)</f>
        <v>0</v>
      </c>
      <c r="CL258" s="145">
        <v>0</v>
      </c>
      <c r="CM258" s="145">
        <v>0</v>
      </c>
      <c r="CN258" s="149"/>
    </row>
    <row r="259" ht="15.75" customHeight="1">
      <c r="A259" t="s" s="179">
        <v>2436</v>
      </c>
      <c r="B259" t="s" s="180">
        <v>160</v>
      </c>
      <c r="C259" t="s" s="180">
        <v>2437</v>
      </c>
      <c r="D259" t="s" s="181">
        <v>162</v>
      </c>
      <c r="E259" t="s" s="182">
        <v>79</v>
      </c>
      <c r="F259" t="s" s="130">
        <v>80</v>
      </c>
      <c r="G259" t="s" s="130">
        <v>1085</v>
      </c>
      <c r="H259" t="s" s="130">
        <v>1086</v>
      </c>
      <c r="I259" t="s" s="130">
        <v>64</v>
      </c>
      <c r="J259" t="s" s="130">
        <v>50</v>
      </c>
      <c r="K259" t="s" s="183">
        <f>_xlfn.IFS(Q259=0,O259,T259=1,R259,U259=1,AA259,V259=1,AD259)</f>
        <v>31</v>
      </c>
      <c r="L259" s="189">
        <f>_xlfn.IFS(Q259=0,P259,T259=1,S259,U259=1,AB259,V259=1,AE259)</f>
        <v>13.6560247</v>
      </c>
      <c r="M259" t="s" s="130">
        <f>IF(O259="Lab","over","under")</f>
        <v>2429</v>
      </c>
      <c r="N259" s="173">
        <v>1</v>
      </c>
      <c r="O259" t="s" s="184">
        <v>28</v>
      </c>
      <c r="P259" s="131">
        <f>AQ259</f>
        <v>48.2636457260556</v>
      </c>
      <c r="Q259" s="173">
        <f>T259+U259+V259</f>
        <v>1</v>
      </c>
      <c r="R259" t="s" s="185">
        <v>27</v>
      </c>
      <c r="S259" s="131">
        <f>AO259</f>
        <v>17.4294541709578</v>
      </c>
      <c r="T259" s="169"/>
      <c r="U259" s="173">
        <v>1</v>
      </c>
      <c r="V259" s="169"/>
      <c r="W259" s="169"/>
      <c r="X259" t="s" s="130">
        <f>IF($A259=Y259,"ok","bad")</f>
        <v>2430</v>
      </c>
      <c r="Y259" t="s" s="130">
        <v>2436</v>
      </c>
      <c r="Z259" t="s" s="130">
        <v>2437</v>
      </c>
      <c r="AA259" t="s" s="186">
        <v>31</v>
      </c>
      <c r="AB259" s="125">
        <f>100*AC259</f>
        <v>13.6560247</v>
      </c>
      <c r="AC259" s="191">
        <v>0.136560247</v>
      </c>
      <c r="AD259" t="s" s="187">
        <v>29</v>
      </c>
      <c r="AE259" s="125">
        <v>12.7312049</v>
      </c>
      <c r="AF259" s="191">
        <v>0.127312049</v>
      </c>
      <c r="AG259" s="169"/>
      <c r="AH259" s="173">
        <v>80029</v>
      </c>
      <c r="AI259" s="173">
        <v>48550</v>
      </c>
      <c r="AJ259" s="173">
        <v>238</v>
      </c>
      <c r="AK259" s="173">
        <v>14970</v>
      </c>
      <c r="AL259" s="173">
        <v>8462</v>
      </c>
      <c r="AM259" s="175">
        <f>100*AL259/$AI259</f>
        <v>17.4294541709578</v>
      </c>
      <c r="AN259" s="173">
        <f>IF(AM259&gt;$AI$8,1,0)</f>
        <v>0</v>
      </c>
      <c r="AO259" s="175">
        <f>IF($R259=AL$17,AM259,0)</f>
        <v>17.4294541709578</v>
      </c>
      <c r="AP259" s="173">
        <v>23432</v>
      </c>
      <c r="AQ259" s="175">
        <f>100*AP259/$AI259</f>
        <v>48.2636457260556</v>
      </c>
      <c r="AR259" s="173">
        <f>IF(AQ259&gt;$AI$8,1,0)</f>
        <v>0</v>
      </c>
      <c r="AS259" s="175">
        <f>IF($R259=AP$17,AQ259,0)</f>
        <v>0</v>
      </c>
      <c r="AT259" s="173">
        <v>6181</v>
      </c>
      <c r="AU259" s="175">
        <f>100*AT259/$AI259</f>
        <v>12.7312049433574</v>
      </c>
      <c r="AV259" s="173">
        <f>IF(AU259&gt;$AI$8,1,0)</f>
        <v>0</v>
      </c>
      <c r="AW259" s="175">
        <f>IF($R259=AT$17,AU259,0)</f>
        <v>0</v>
      </c>
      <c r="AX259" s="173">
        <v>2940</v>
      </c>
      <c r="AY259" s="175">
        <f>100*AX259/$AI259</f>
        <v>6.05561277033986</v>
      </c>
      <c r="AZ259" s="173">
        <f>IF(AY259&gt;$AI$8,1,0)</f>
        <v>0</v>
      </c>
      <c r="BA259" s="175">
        <f>IF($R259=AX$17,AY259,0)</f>
        <v>0</v>
      </c>
      <c r="BB259" s="173">
        <v>6630</v>
      </c>
      <c r="BC259" s="175">
        <f>100*BB259/$AI259</f>
        <v>13.6560247167868</v>
      </c>
      <c r="BD259" s="173">
        <f>IF(BC259&gt;$AI$8,1,0)</f>
        <v>0</v>
      </c>
      <c r="BE259" s="175">
        <f>IF($R259=BB$17,BC259,0)</f>
        <v>0</v>
      </c>
      <c r="BF259" s="173">
        <v>0</v>
      </c>
      <c r="BG259" s="175">
        <f>100*BF259/$AI259</f>
        <v>0</v>
      </c>
      <c r="BH259" s="173">
        <f>IF(BG259&gt;$AI$8,1,0)</f>
        <v>0</v>
      </c>
      <c r="BI259" s="175">
        <f>IF($R259=BF$17,BG259,0)</f>
        <v>0</v>
      </c>
      <c r="BJ259" s="173">
        <v>0</v>
      </c>
      <c r="BK259" s="175">
        <f>100*BJ259/$AI259</f>
        <v>0</v>
      </c>
      <c r="BL259" s="173">
        <f>IF(BK259&gt;$AI$8,1,0)</f>
        <v>0</v>
      </c>
      <c r="BM259" s="175">
        <f>IF($R259=BJ$17,BK259,0)</f>
        <v>0</v>
      </c>
      <c r="BN259" s="173">
        <v>0</v>
      </c>
      <c r="BO259" s="175">
        <f>100*BN259/$AI259</f>
        <v>0</v>
      </c>
      <c r="BP259" s="173">
        <f>IF(BO259&gt;$AI$8,1,0)</f>
        <v>0</v>
      </c>
      <c r="BQ259" s="175">
        <f>IF($R259=BN$17,BO259,0)</f>
        <v>0</v>
      </c>
      <c r="BR259" s="173">
        <v>0</v>
      </c>
      <c r="BS259" s="175">
        <f>100*BR259/$AI259</f>
        <v>0</v>
      </c>
      <c r="BT259" s="173">
        <f>IF(BS259&gt;$AI$8,1,0)</f>
        <v>0</v>
      </c>
      <c r="BU259" s="175">
        <f>IF($R259=BR$17,BS259,0)</f>
        <v>0</v>
      </c>
      <c r="BV259" s="173">
        <v>0</v>
      </c>
      <c r="BW259" s="175">
        <f>100*BV259/$AI259</f>
        <v>0</v>
      </c>
      <c r="BX259" s="173">
        <f>IF(BW259&gt;$AI$8,1,0)</f>
        <v>0</v>
      </c>
      <c r="BY259" s="175">
        <f>IF($R259=BV$17,BW259,0)</f>
        <v>0</v>
      </c>
      <c r="BZ259" s="173">
        <v>0</v>
      </c>
      <c r="CA259" s="175">
        <f>100*BZ259/$AI259</f>
        <v>0</v>
      </c>
      <c r="CB259" s="173">
        <f>IF(CA259&gt;$AI$8,1,0)</f>
        <v>0</v>
      </c>
      <c r="CC259" s="175">
        <f>IF($R259=BZ$17,CA259,0)</f>
        <v>0</v>
      </c>
      <c r="CD259" s="173">
        <v>0</v>
      </c>
      <c r="CE259" s="175">
        <f>100*CD259/$AI259</f>
        <v>0</v>
      </c>
      <c r="CF259" s="173">
        <f>IF(CE259&gt;$AI$8,1,0)</f>
        <v>0</v>
      </c>
      <c r="CG259" s="175">
        <f>IF($R259=CD$17,CE259,0)</f>
        <v>0</v>
      </c>
      <c r="CH259" s="173">
        <v>0</v>
      </c>
      <c r="CI259" s="175">
        <f>100*CH259/$AI259</f>
        <v>0</v>
      </c>
      <c r="CJ259" s="173">
        <f>IF(CI259&gt;$AI$8,1,0)</f>
        <v>0</v>
      </c>
      <c r="CK259" s="175">
        <f>IF($R259=CH$17,CI259,0)</f>
        <v>0</v>
      </c>
      <c r="CL259" s="173">
        <v>136</v>
      </c>
      <c r="CM259" s="173">
        <v>0</v>
      </c>
      <c r="CN259" s="176"/>
    </row>
    <row r="260" ht="15.75" customHeight="1">
      <c r="A260" t="s" s="179">
        <v>2886</v>
      </c>
      <c r="B260" t="s" s="180">
        <v>90</v>
      </c>
      <c r="C260" t="s" s="180">
        <v>334</v>
      </c>
      <c r="D260" t="s" s="181">
        <v>93</v>
      </c>
      <c r="E260" t="s" s="188">
        <v>79</v>
      </c>
      <c r="F260" t="s" s="146">
        <v>80</v>
      </c>
      <c r="G260" t="s" s="146">
        <v>366</v>
      </c>
      <c r="H260" t="s" s="146">
        <v>2024</v>
      </c>
      <c r="I260" t="s" s="146">
        <v>49</v>
      </c>
      <c r="J260" t="s" s="146">
        <v>1733</v>
      </c>
      <c r="K260" t="s" s="183">
        <f>_xlfn.IFS(Q260=0,O260,T260=1,R260,U260=1,AA260,V260=1,AD260)</f>
        <v>2365</v>
      </c>
      <c r="L260" s="189">
        <f>_xlfn.IFS(Q260=0,P260,T260=1,S260,U260=1,AB260,V260=1,AE260)</f>
        <v>28.6185332575327</v>
      </c>
      <c r="M260" t="s" s="146">
        <f>IF(O260="Lab","over","under")</f>
        <v>2429</v>
      </c>
      <c r="N260" s="145">
        <v>1</v>
      </c>
      <c r="O260" t="s" s="184">
        <v>28</v>
      </c>
      <c r="P260" s="147">
        <f>AQ260</f>
        <v>48.0841387151791</v>
      </c>
      <c r="Q260" s="145">
        <f>T260+U260+V260</f>
        <v>1</v>
      </c>
      <c r="R260" t="s" s="185">
        <v>2365</v>
      </c>
      <c r="S260" s="147">
        <f>BA260</f>
        <v>28.6185332575327</v>
      </c>
      <c r="T260" s="145">
        <v>1</v>
      </c>
      <c r="U260" s="138"/>
      <c r="V260" s="138"/>
      <c r="W260" s="138"/>
      <c r="X260" t="s" s="146">
        <f>IF($A260=Y260,"ok","bad")</f>
        <v>2430</v>
      </c>
      <c r="Y260" t="s" s="146">
        <v>2886</v>
      </c>
      <c r="Z260" t="s" s="146">
        <v>334</v>
      </c>
      <c r="AA260" t="s" s="186">
        <v>27</v>
      </c>
      <c r="AB260" s="141">
        <f>100*AC260</f>
        <v>15.645253</v>
      </c>
      <c r="AC260" s="190">
        <v>0.15645253</v>
      </c>
      <c r="AD260" t="s" s="187">
        <v>31</v>
      </c>
      <c r="AE260" s="141">
        <v>3.4309267</v>
      </c>
      <c r="AF260" s="190">
        <v>0.034309267</v>
      </c>
      <c r="AG260" s="138"/>
      <c r="AH260" s="145">
        <v>77460</v>
      </c>
      <c r="AI260" s="145">
        <v>35180</v>
      </c>
      <c r="AJ260" s="145">
        <v>129</v>
      </c>
      <c r="AK260" s="145">
        <v>6848</v>
      </c>
      <c r="AL260" s="145">
        <v>5504</v>
      </c>
      <c r="AM260" s="148">
        <f>100*AL260/$AI260</f>
        <v>15.6452529846504</v>
      </c>
      <c r="AN260" s="145">
        <f>IF(AM260&gt;$AI$8,1,0)</f>
        <v>0</v>
      </c>
      <c r="AO260" s="148">
        <f>IF($R260=AL$17,AM260,0)</f>
        <v>0</v>
      </c>
      <c r="AP260" s="145">
        <v>16916</v>
      </c>
      <c r="AQ260" s="148">
        <f>100*AP260/$AI260</f>
        <v>48.0841387151791</v>
      </c>
      <c r="AR260" s="145">
        <f>IF(AQ260&gt;$AI$8,1,0)</f>
        <v>0</v>
      </c>
      <c r="AS260" s="148">
        <f>IF($R260=AP$17,AQ260,0)</f>
        <v>0</v>
      </c>
      <c r="AT260" s="145">
        <v>1041</v>
      </c>
      <c r="AU260" s="148">
        <f>100*AT260/$AI260</f>
        <v>2.95906765207504</v>
      </c>
      <c r="AV260" s="145">
        <f>IF(AU260&gt;$AI$8,1,0)</f>
        <v>0</v>
      </c>
      <c r="AW260" s="148">
        <f>IF($R260=AT$17,AU260,0)</f>
        <v>0</v>
      </c>
      <c r="AX260" s="145">
        <v>10068</v>
      </c>
      <c r="AY260" s="148">
        <f>100*AX260/$AI260</f>
        <v>28.6185332575327</v>
      </c>
      <c r="AZ260" s="145">
        <f>IF(AY260&gt;$AI$8,1,0)</f>
        <v>0</v>
      </c>
      <c r="BA260" s="148">
        <f>IF($R260=AX$17,AY260,0)</f>
        <v>28.6185332575327</v>
      </c>
      <c r="BB260" s="145">
        <v>1207</v>
      </c>
      <c r="BC260" s="148">
        <f>100*BB260/$AI260</f>
        <v>3.43092666287663</v>
      </c>
      <c r="BD260" s="145">
        <f>IF(BC260&gt;$AI$8,1,0)</f>
        <v>0</v>
      </c>
      <c r="BE260" s="148">
        <f>IF($R260=BB$17,BC260,0)</f>
        <v>0</v>
      </c>
      <c r="BF260" s="145">
        <v>0</v>
      </c>
      <c r="BG260" s="148">
        <f>100*BF260/$AI260</f>
        <v>0</v>
      </c>
      <c r="BH260" s="145">
        <f>IF(BG260&gt;$AI$8,1,0)</f>
        <v>0</v>
      </c>
      <c r="BI260" s="148">
        <f>IF($R260=BF$17,BG260,0)</f>
        <v>0</v>
      </c>
      <c r="BJ260" s="145">
        <v>0</v>
      </c>
      <c r="BK260" s="148">
        <f>100*BJ260/$AI260</f>
        <v>0</v>
      </c>
      <c r="BL260" s="145">
        <f>IF(BK260&gt;$AI$8,1,0)</f>
        <v>0</v>
      </c>
      <c r="BM260" s="148">
        <f>IF($R260=BJ$17,BK260,0)</f>
        <v>0</v>
      </c>
      <c r="BN260" s="145">
        <v>0</v>
      </c>
      <c r="BO260" s="148">
        <f>100*BN260/$AI260</f>
        <v>0</v>
      </c>
      <c r="BP260" s="145">
        <f>IF(BO260&gt;$AI$8,1,0)</f>
        <v>0</v>
      </c>
      <c r="BQ260" s="148">
        <f>IF($R260=BN$17,BO260,0)</f>
        <v>0</v>
      </c>
      <c r="BR260" s="145">
        <v>0</v>
      </c>
      <c r="BS260" s="148">
        <f>100*BR260/$AI260</f>
        <v>0</v>
      </c>
      <c r="BT260" s="145">
        <f>IF(BS260&gt;$AI$8,1,0)</f>
        <v>0</v>
      </c>
      <c r="BU260" s="148">
        <f>IF($R260=BR$17,BS260,0)</f>
        <v>0</v>
      </c>
      <c r="BV260" s="145">
        <v>0</v>
      </c>
      <c r="BW260" s="148">
        <f>100*BV260/$AI260</f>
        <v>0</v>
      </c>
      <c r="BX260" s="145">
        <f>IF(BW260&gt;$AI$8,1,0)</f>
        <v>0</v>
      </c>
      <c r="BY260" s="148">
        <f>IF($R260=BV$17,BW260,0)</f>
        <v>0</v>
      </c>
      <c r="BZ260" s="145">
        <v>0</v>
      </c>
      <c r="CA260" s="148">
        <f>100*BZ260/$AI260</f>
        <v>0</v>
      </c>
      <c r="CB260" s="145">
        <f>IF(CA260&gt;$AI$8,1,0)</f>
        <v>0</v>
      </c>
      <c r="CC260" s="148">
        <f>IF($R260=BZ$17,CA260,0)</f>
        <v>0</v>
      </c>
      <c r="CD260" s="145">
        <v>0</v>
      </c>
      <c r="CE260" s="148">
        <f>100*CD260/$AI260</f>
        <v>0</v>
      </c>
      <c r="CF260" s="145">
        <f>IF(CE260&gt;$AI$8,1,0)</f>
        <v>0</v>
      </c>
      <c r="CG260" s="148">
        <f>IF($R260=CD$17,CE260,0)</f>
        <v>0</v>
      </c>
      <c r="CH260" s="145">
        <v>0</v>
      </c>
      <c r="CI260" s="148">
        <f>100*CH260/$AI260</f>
        <v>0</v>
      </c>
      <c r="CJ260" s="145">
        <f>IF(CI260&gt;$AI$8,1,0)</f>
        <v>0</v>
      </c>
      <c r="CK260" s="148">
        <f>IF($R260=CH$17,CI260,0)</f>
        <v>0</v>
      </c>
      <c r="CL260" s="145">
        <v>0</v>
      </c>
      <c r="CM260" s="145">
        <v>0</v>
      </c>
      <c r="CN260" s="149"/>
    </row>
    <row r="261" ht="19.95" customHeight="1">
      <c r="A261" t="s" s="179">
        <v>2614</v>
      </c>
      <c r="B261" t="s" s="180">
        <v>84</v>
      </c>
      <c r="C261" t="s" s="180">
        <v>2615</v>
      </c>
      <c r="D261" t="s" s="181">
        <v>86</v>
      </c>
      <c r="E261" t="s" s="182">
        <v>79</v>
      </c>
      <c r="F261" t="s" s="130">
        <v>80</v>
      </c>
      <c r="G261" t="s" s="130">
        <v>2616</v>
      </c>
      <c r="H261" t="s" s="130">
        <v>2617</v>
      </c>
      <c r="I261" t="s" s="130">
        <v>49</v>
      </c>
      <c r="J261" t="s" s="130">
        <v>50</v>
      </c>
      <c r="K261" t="s" s="183">
        <f>_xlfn.IFS(Q261=0,O261,T261=1,R261,U261=1,AA261,V261=1,AD261)</f>
        <v>2365</v>
      </c>
      <c r="L261" s="189">
        <f>_xlfn.IFS(Q261=0,P261,T261=1,S261,U261=1,AB261,V261=1,AE261)</f>
        <v>16.1469457496796</v>
      </c>
      <c r="M261" t="s" s="130">
        <f>IF(O261="Lab","over","under")</f>
        <v>2429</v>
      </c>
      <c r="N261" s="173">
        <v>1</v>
      </c>
      <c r="O261" t="s" s="184">
        <v>28</v>
      </c>
      <c r="P261" s="131">
        <f>AQ261</f>
        <v>48.0079738003702</v>
      </c>
      <c r="Q261" s="173">
        <f>T261+U261+V261</f>
        <v>1</v>
      </c>
      <c r="R261" t="s" s="185">
        <v>2365</v>
      </c>
      <c r="S261" s="131">
        <f>BA261</f>
        <v>16.1469457496796</v>
      </c>
      <c r="T261" s="173">
        <v>1</v>
      </c>
      <c r="U261" s="169"/>
      <c r="V261" s="169"/>
      <c r="W261" s="169"/>
      <c r="X261" t="s" s="130">
        <f>IF($A261=Y261,"ok","bad")</f>
        <v>2430</v>
      </c>
      <c r="Y261" t="s" s="130">
        <v>2614</v>
      </c>
      <c r="Z261" t="s" s="130">
        <v>2615</v>
      </c>
      <c r="AA261" t="s" s="186">
        <v>27</v>
      </c>
      <c r="AB261" s="125">
        <f>100*AC261</f>
        <v>12.9460345</v>
      </c>
      <c r="AC261" s="191">
        <v>0.129460345</v>
      </c>
      <c r="AD261" t="s" s="187">
        <v>31</v>
      </c>
      <c r="AE261" s="125">
        <v>7.805781</v>
      </c>
      <c r="AF261" s="191">
        <v>0.07805781000000001</v>
      </c>
      <c r="AG261" s="169"/>
      <c r="AH261" s="173">
        <v>72863</v>
      </c>
      <c r="AI261" s="173">
        <v>35115</v>
      </c>
      <c r="AJ261" s="173">
        <v>211</v>
      </c>
      <c r="AK261" s="173">
        <v>11188</v>
      </c>
      <c r="AL261" s="173">
        <v>4546</v>
      </c>
      <c r="AM261" s="175">
        <f>100*AL261/$AI261</f>
        <v>12.9460344582087</v>
      </c>
      <c r="AN261" s="173">
        <f>IF(AM261&gt;$AI$8,1,0)</f>
        <v>0</v>
      </c>
      <c r="AO261" s="175">
        <f>IF($R261=AL$17,AM261,0)</f>
        <v>0</v>
      </c>
      <c r="AP261" s="173">
        <v>16858</v>
      </c>
      <c r="AQ261" s="175">
        <f>100*AP261/$AI261</f>
        <v>48.0079738003702</v>
      </c>
      <c r="AR261" s="173">
        <f>IF(AQ261&gt;$AI$8,1,0)</f>
        <v>0</v>
      </c>
      <c r="AS261" s="175">
        <f>IF($R261=AP$17,AQ261,0)</f>
        <v>0</v>
      </c>
      <c r="AT261" s="173">
        <v>1018</v>
      </c>
      <c r="AU261" s="175">
        <f>100*AT261/$AI261</f>
        <v>2.89904599174142</v>
      </c>
      <c r="AV261" s="173">
        <f>IF(AU261&gt;$AI$8,1,0)</f>
        <v>0</v>
      </c>
      <c r="AW261" s="175">
        <f>IF($R261=AT$17,AU261,0)</f>
        <v>0</v>
      </c>
      <c r="AX261" s="173">
        <v>5670</v>
      </c>
      <c r="AY261" s="175">
        <f>100*AX261/$AI261</f>
        <v>16.1469457496796</v>
      </c>
      <c r="AZ261" s="173">
        <f>IF(AY261&gt;$AI$8,1,0)</f>
        <v>0</v>
      </c>
      <c r="BA261" s="175">
        <f>IF($R261=AX$17,AY261,0)</f>
        <v>16.1469457496796</v>
      </c>
      <c r="BB261" s="173">
        <v>2741</v>
      </c>
      <c r="BC261" s="175">
        <f>100*BB261/$AI261</f>
        <v>7.8057810052684</v>
      </c>
      <c r="BD261" s="173">
        <f>IF(BC261&gt;$AI$8,1,0)</f>
        <v>0</v>
      </c>
      <c r="BE261" s="175">
        <f>IF($R261=BB$17,BC261,0)</f>
        <v>0</v>
      </c>
      <c r="BF261" s="173">
        <v>0</v>
      </c>
      <c r="BG261" s="175">
        <f>100*BF261/$AI261</f>
        <v>0</v>
      </c>
      <c r="BH261" s="173">
        <f>IF(BG261&gt;$AI$8,1,0)</f>
        <v>0</v>
      </c>
      <c r="BI261" s="175">
        <f>IF($R261=BF$17,BG261,0)</f>
        <v>0</v>
      </c>
      <c r="BJ261" s="173">
        <v>0</v>
      </c>
      <c r="BK261" s="175">
        <f>100*BJ261/$AI261</f>
        <v>0</v>
      </c>
      <c r="BL261" s="173">
        <f>IF(BK261&gt;$AI$8,1,0)</f>
        <v>0</v>
      </c>
      <c r="BM261" s="175">
        <f>IF($R261=BJ$17,BK261,0)</f>
        <v>0</v>
      </c>
      <c r="BN261" s="173">
        <v>0</v>
      </c>
      <c r="BO261" s="175">
        <f>100*BN261/$AI261</f>
        <v>0</v>
      </c>
      <c r="BP261" s="173">
        <f>IF(BO261&gt;$AI$8,1,0)</f>
        <v>0</v>
      </c>
      <c r="BQ261" s="175">
        <f>IF($R261=BN$17,BO261,0)</f>
        <v>0</v>
      </c>
      <c r="BR261" s="173">
        <v>0</v>
      </c>
      <c r="BS261" s="175">
        <f>100*BR261/$AI261</f>
        <v>0</v>
      </c>
      <c r="BT261" s="173">
        <f>IF(BS261&gt;$AI$8,1,0)</f>
        <v>0</v>
      </c>
      <c r="BU261" s="175">
        <f>IF($R261=BR$17,BS261,0)</f>
        <v>0</v>
      </c>
      <c r="BV261" s="173">
        <v>0</v>
      </c>
      <c r="BW261" s="175">
        <f>100*BV261/$AI261</f>
        <v>0</v>
      </c>
      <c r="BX261" s="173">
        <f>IF(BW261&gt;$AI$8,1,0)</f>
        <v>0</v>
      </c>
      <c r="BY261" s="175">
        <f>IF($R261=BV$17,BW261,0)</f>
        <v>0</v>
      </c>
      <c r="BZ261" s="173">
        <v>0</v>
      </c>
      <c r="CA261" s="175">
        <f>100*BZ261/$AI261</f>
        <v>0</v>
      </c>
      <c r="CB261" s="173">
        <f>IF(CA261&gt;$AI$8,1,0)</f>
        <v>0</v>
      </c>
      <c r="CC261" s="175">
        <f>IF($R261=BZ$17,CA261,0)</f>
        <v>0</v>
      </c>
      <c r="CD261" s="173">
        <v>0</v>
      </c>
      <c r="CE261" s="175">
        <f>100*CD261/$AI261</f>
        <v>0</v>
      </c>
      <c r="CF261" s="173">
        <f>IF(CE261&gt;$AI$8,1,0)</f>
        <v>0</v>
      </c>
      <c r="CG261" s="175">
        <f>IF($R261=CD$17,CE261,0)</f>
        <v>0</v>
      </c>
      <c r="CH261" s="173">
        <v>0</v>
      </c>
      <c r="CI261" s="175">
        <f>100*CH261/$AI261</f>
        <v>0</v>
      </c>
      <c r="CJ261" s="173">
        <f>IF(CI261&gt;$AI$8,1,0)</f>
        <v>0</v>
      </c>
      <c r="CK261" s="175">
        <f>IF($R261=CH$17,CI261,0)</f>
        <v>0</v>
      </c>
      <c r="CL261" s="173">
        <v>0</v>
      </c>
      <c r="CM261" s="173">
        <v>0</v>
      </c>
      <c r="CN261" s="176"/>
    </row>
    <row r="262" ht="19.95" customHeight="1">
      <c r="A262" t="s" s="179">
        <v>2783</v>
      </c>
      <c r="B262" t="s" s="180">
        <v>42</v>
      </c>
      <c r="C262" t="s" s="180">
        <v>2784</v>
      </c>
      <c r="D262" t="s" s="181">
        <v>45</v>
      </c>
      <c r="E262" t="s" s="188">
        <v>45</v>
      </c>
      <c r="F262" t="s" s="146">
        <v>46</v>
      </c>
      <c r="G262" t="s" s="146">
        <v>366</v>
      </c>
      <c r="H262" t="s" s="146">
        <v>1756</v>
      </c>
      <c r="I262" t="s" s="146">
        <v>49</v>
      </c>
      <c r="J262" t="s" s="146">
        <v>50</v>
      </c>
      <c r="K262" t="s" s="183">
        <f>_xlfn.IFS(Q262=0,O262,T262=1,R262,U262=1,AA262,V262=1,AD262)</f>
        <v>2365</v>
      </c>
      <c r="L262" s="189">
        <f>_xlfn.IFS(Q262=0,P262,T262=1,S262,U262=1,AB262,V262=1,AE262)</f>
        <v>26.0514997486455</v>
      </c>
      <c r="M262" t="s" s="146">
        <f>IF(O262="Lab","over","under")</f>
        <v>2429</v>
      </c>
      <c r="N262" s="145">
        <v>1</v>
      </c>
      <c r="O262" t="s" s="184">
        <v>28</v>
      </c>
      <c r="P262" s="147">
        <f>AQ262</f>
        <v>47.8076300061442</v>
      </c>
      <c r="Q262" s="145">
        <f>T262+U262+V262</f>
        <v>1</v>
      </c>
      <c r="R262" t="s" s="185">
        <v>2365</v>
      </c>
      <c r="S262" s="147">
        <f>BA262</f>
        <v>26.0514997486455</v>
      </c>
      <c r="T262" s="145">
        <v>1</v>
      </c>
      <c r="U262" s="138"/>
      <c r="V262" s="138"/>
      <c r="W262" s="138"/>
      <c r="X262" t="s" s="146">
        <f>IF($A262=Y262,"ok","bad")</f>
        <v>2430</v>
      </c>
      <c r="Y262" t="s" s="146">
        <v>2783</v>
      </c>
      <c r="Z262" t="s" s="146">
        <v>2784</v>
      </c>
      <c r="AA262" t="s" s="186">
        <v>33</v>
      </c>
      <c r="AB262" s="141">
        <f>100*AC262</f>
        <v>14.51712</v>
      </c>
      <c r="AC262" s="190">
        <v>0.1451712</v>
      </c>
      <c r="AD262" t="s" s="187">
        <v>27</v>
      </c>
      <c r="AE262" s="141">
        <v>5.7252974</v>
      </c>
      <c r="AF262" s="190">
        <v>0.057252974</v>
      </c>
      <c r="AG262" s="138"/>
      <c r="AH262" s="145">
        <v>74493</v>
      </c>
      <c r="AI262" s="145">
        <v>35806</v>
      </c>
      <c r="AJ262" s="145">
        <v>136</v>
      </c>
      <c r="AK262" s="145">
        <v>7790</v>
      </c>
      <c r="AL262" s="145">
        <v>2050</v>
      </c>
      <c r="AM262" s="148">
        <f>100*AL262/$AI262</f>
        <v>5.72529743618388</v>
      </c>
      <c r="AN262" s="145">
        <f>IF(AM262&gt;$AI$8,1,0)</f>
        <v>0</v>
      </c>
      <c r="AO262" s="148">
        <f>IF($R262=AL$17,AM262,0)</f>
        <v>0</v>
      </c>
      <c r="AP262" s="145">
        <v>17118</v>
      </c>
      <c r="AQ262" s="148">
        <f>100*AP262/$AI262</f>
        <v>47.8076300061442</v>
      </c>
      <c r="AR262" s="145">
        <f>IF(AQ262&gt;$AI$8,1,0)</f>
        <v>0</v>
      </c>
      <c r="AS262" s="148">
        <f>IF($R262=AP$17,AQ262,0)</f>
        <v>0</v>
      </c>
      <c r="AT262" s="145">
        <v>935</v>
      </c>
      <c r="AU262" s="148">
        <f>100*AT262/$AI262</f>
        <v>2.61129419650338</v>
      </c>
      <c r="AV262" s="145">
        <f>IF(AU262&gt;$AI$8,1,0)</f>
        <v>0</v>
      </c>
      <c r="AW262" s="148">
        <f>IF($R262=AT$17,AU262,0)</f>
        <v>0</v>
      </c>
      <c r="AX262" s="145">
        <v>9328</v>
      </c>
      <c r="AY262" s="148">
        <f>100*AX262/$AI262</f>
        <v>26.0514997486455</v>
      </c>
      <c r="AZ262" s="145">
        <f>IF(AY262&gt;$AI$8,1,0)</f>
        <v>0</v>
      </c>
      <c r="BA262" s="148">
        <f>IF($R262=AX$17,AY262,0)</f>
        <v>26.0514997486455</v>
      </c>
      <c r="BB262" s="145">
        <v>1177</v>
      </c>
      <c r="BC262" s="148">
        <f>100*BB262/$AI262</f>
        <v>3.28715857677484</v>
      </c>
      <c r="BD262" s="145">
        <f>IF(BC262&gt;$AI$8,1,0)</f>
        <v>0</v>
      </c>
      <c r="BE262" s="148">
        <f>IF($R262=BB$17,BC262,0)</f>
        <v>0</v>
      </c>
      <c r="BF262" s="145">
        <v>0</v>
      </c>
      <c r="BG262" s="148">
        <f>100*BF262/$AI262</f>
        <v>0</v>
      </c>
      <c r="BH262" s="145">
        <f>IF(BG262&gt;$AI$8,1,0)</f>
        <v>0</v>
      </c>
      <c r="BI262" s="148">
        <f>IF($R262=BF$17,BG262,0)</f>
        <v>0</v>
      </c>
      <c r="BJ262" s="145">
        <v>5198</v>
      </c>
      <c r="BK262" s="148">
        <f>100*BJ262/$AI262</f>
        <v>14.5171200357482</v>
      </c>
      <c r="BL262" s="145">
        <f>IF(BK262&gt;$AI$8,1,0)</f>
        <v>0</v>
      </c>
      <c r="BM262" s="148">
        <f>IF($R262=BJ$17,BK262,0)</f>
        <v>0</v>
      </c>
      <c r="BN262" s="145">
        <v>0</v>
      </c>
      <c r="BO262" s="148">
        <f>100*BN262/$AI262</f>
        <v>0</v>
      </c>
      <c r="BP262" s="145">
        <f>IF(BO262&gt;$AI$8,1,0)</f>
        <v>0</v>
      </c>
      <c r="BQ262" s="148">
        <f>IF($R262=BN$17,BO262,0)</f>
        <v>0</v>
      </c>
      <c r="BR262" s="145">
        <v>0</v>
      </c>
      <c r="BS262" s="148">
        <f>100*BR262/$AI262</f>
        <v>0</v>
      </c>
      <c r="BT262" s="145">
        <f>IF(BS262&gt;$AI$8,1,0)</f>
        <v>0</v>
      </c>
      <c r="BU262" s="148">
        <f>IF($R262=BR$17,BS262,0)</f>
        <v>0</v>
      </c>
      <c r="BV262" s="145">
        <v>0</v>
      </c>
      <c r="BW262" s="148">
        <f>100*BV262/$AI262</f>
        <v>0</v>
      </c>
      <c r="BX262" s="145">
        <f>IF(BW262&gt;$AI$8,1,0)</f>
        <v>0</v>
      </c>
      <c r="BY262" s="148">
        <f>IF($R262=BV$17,BW262,0)</f>
        <v>0</v>
      </c>
      <c r="BZ262" s="145">
        <v>0</v>
      </c>
      <c r="CA262" s="148">
        <f>100*BZ262/$AI262</f>
        <v>0</v>
      </c>
      <c r="CB262" s="145">
        <f>IF(CA262&gt;$AI$8,1,0)</f>
        <v>0</v>
      </c>
      <c r="CC262" s="148">
        <f>IF($R262=BZ$17,CA262,0)</f>
        <v>0</v>
      </c>
      <c r="CD262" s="145">
        <v>0</v>
      </c>
      <c r="CE262" s="148">
        <f>100*CD262/$AI262</f>
        <v>0</v>
      </c>
      <c r="CF262" s="145">
        <f>IF(CE262&gt;$AI$8,1,0)</f>
        <v>0</v>
      </c>
      <c r="CG262" s="148">
        <f>IF($R262=CD$17,CE262,0)</f>
        <v>0</v>
      </c>
      <c r="CH262" s="145">
        <v>0</v>
      </c>
      <c r="CI262" s="148">
        <f>100*CH262/$AI262</f>
        <v>0</v>
      </c>
      <c r="CJ262" s="145">
        <f>IF(CI262&gt;$AI$8,1,0)</f>
        <v>0</v>
      </c>
      <c r="CK262" s="148">
        <f>IF($R262=CH$17,CI262,0)</f>
        <v>0</v>
      </c>
      <c r="CL262" s="145">
        <v>728</v>
      </c>
      <c r="CM262" s="145">
        <v>0</v>
      </c>
      <c r="CN262" s="149"/>
    </row>
    <row r="263" ht="15.75" customHeight="1">
      <c r="A263" t="s" s="179">
        <v>2526</v>
      </c>
      <c r="B263" t="s" s="180">
        <v>160</v>
      </c>
      <c r="C263" t="s" s="180">
        <v>815</v>
      </c>
      <c r="D263" t="s" s="181">
        <v>162</v>
      </c>
      <c r="E263" t="s" s="182">
        <v>79</v>
      </c>
      <c r="F263" t="s" s="130">
        <v>80</v>
      </c>
      <c r="G263" t="s" s="130">
        <v>393</v>
      </c>
      <c r="H263" t="s" s="130">
        <v>816</v>
      </c>
      <c r="I263" t="s" s="130">
        <v>49</v>
      </c>
      <c r="J263" t="s" s="130">
        <v>50</v>
      </c>
      <c r="K263" t="s" s="183">
        <f>_xlfn.IFS(Q263=0,O263,T263=1,R263,U263=1,AA263,V263=1,AD263)</f>
        <v>31</v>
      </c>
      <c r="L263" s="189">
        <f>_xlfn.IFS(Q263=0,P263,T263=1,S263,U263=1,AB263,V263=1,AE263)</f>
        <v>9.381939300000001</v>
      </c>
      <c r="M263" t="s" s="130">
        <f>IF(O263="Lab","over","under")</f>
        <v>2429</v>
      </c>
      <c r="N263" s="173">
        <v>1</v>
      </c>
      <c r="O263" t="s" s="184">
        <v>28</v>
      </c>
      <c r="P263" s="131">
        <f>AQ263</f>
        <v>47.7956143597335</v>
      </c>
      <c r="Q263" s="173">
        <f>T263+U263+V263</f>
        <v>1</v>
      </c>
      <c r="R263" t="s" s="185">
        <v>27</v>
      </c>
      <c r="S263" s="131">
        <f>AO263</f>
        <v>18.8378978534419</v>
      </c>
      <c r="T263" s="169"/>
      <c r="U263" s="173">
        <v>1</v>
      </c>
      <c r="V263" s="169"/>
      <c r="W263" s="169"/>
      <c r="X263" t="s" s="130">
        <f>IF($A263=Y263,"ok","bad")</f>
        <v>2430</v>
      </c>
      <c r="Y263" t="s" s="130">
        <v>2526</v>
      </c>
      <c r="Z263" t="s" s="130">
        <v>815</v>
      </c>
      <c r="AA263" t="s" s="186">
        <v>31</v>
      </c>
      <c r="AB263" s="125">
        <f>100*AC263</f>
        <v>9.381939300000001</v>
      </c>
      <c r="AC263" s="191">
        <v>0.093819393</v>
      </c>
      <c r="AD263" t="s" s="187">
        <v>2365</v>
      </c>
      <c r="AE263" s="125">
        <v>9.1321244</v>
      </c>
      <c r="AF263" s="191">
        <v>0.091321244</v>
      </c>
      <c r="AG263" s="169"/>
      <c r="AH263" s="173">
        <v>74820</v>
      </c>
      <c r="AI263" s="173">
        <v>43232</v>
      </c>
      <c r="AJ263" s="173">
        <v>198</v>
      </c>
      <c r="AK263" s="173">
        <v>12519</v>
      </c>
      <c r="AL263" s="173">
        <v>8144</v>
      </c>
      <c r="AM263" s="175">
        <f>100*AL263/$AI263</f>
        <v>18.8378978534419</v>
      </c>
      <c r="AN263" s="173">
        <f>IF(AM263&gt;$AI$8,1,0)</f>
        <v>0</v>
      </c>
      <c r="AO263" s="175">
        <f>IF($R263=AL$17,AM263,0)</f>
        <v>18.8378978534419</v>
      </c>
      <c r="AP263" s="173">
        <v>20663</v>
      </c>
      <c r="AQ263" s="175">
        <f>100*AP263/$AI263</f>
        <v>47.7956143597335</v>
      </c>
      <c r="AR263" s="173">
        <f>IF(AQ263&gt;$AI$8,1,0)</f>
        <v>0</v>
      </c>
      <c r="AS263" s="175">
        <f>IF($R263=AP$17,AQ263,0)</f>
        <v>0</v>
      </c>
      <c r="AT263" s="173">
        <v>2543</v>
      </c>
      <c r="AU263" s="175">
        <f>100*AT263/$AI263</f>
        <v>5.88221687638786</v>
      </c>
      <c r="AV263" s="173">
        <f>IF(AU263&gt;$AI$8,1,0)</f>
        <v>0</v>
      </c>
      <c r="AW263" s="175">
        <f>IF($R263=AT$17,AU263,0)</f>
        <v>0</v>
      </c>
      <c r="AX263" s="173">
        <v>3948</v>
      </c>
      <c r="AY263" s="175">
        <f>100*AX263/$AI263</f>
        <v>9.13212435233161</v>
      </c>
      <c r="AZ263" s="173">
        <f>IF(AY263&gt;$AI$8,1,0)</f>
        <v>0</v>
      </c>
      <c r="BA263" s="175">
        <f>IF($R263=AX$17,AY263,0)</f>
        <v>0</v>
      </c>
      <c r="BB263" s="173">
        <v>4056</v>
      </c>
      <c r="BC263" s="175">
        <f>100*BB263/$AI263</f>
        <v>9.381939304219101</v>
      </c>
      <c r="BD263" s="173">
        <f>IF(BC263&gt;$AI$8,1,0)</f>
        <v>0</v>
      </c>
      <c r="BE263" s="175">
        <f>IF($R263=BB$17,BC263,0)</f>
        <v>0</v>
      </c>
      <c r="BF263" s="173">
        <v>0</v>
      </c>
      <c r="BG263" s="175">
        <f>100*BF263/$AI263</f>
        <v>0</v>
      </c>
      <c r="BH263" s="173">
        <f>IF(BG263&gt;$AI$8,1,0)</f>
        <v>0</v>
      </c>
      <c r="BI263" s="175">
        <f>IF($R263=BF$17,BG263,0)</f>
        <v>0</v>
      </c>
      <c r="BJ263" s="173">
        <v>0</v>
      </c>
      <c r="BK263" s="175">
        <f>100*BJ263/$AI263</f>
        <v>0</v>
      </c>
      <c r="BL263" s="173">
        <f>IF(BK263&gt;$AI$8,1,0)</f>
        <v>0</v>
      </c>
      <c r="BM263" s="175">
        <f>IF($R263=BJ$17,BK263,0)</f>
        <v>0</v>
      </c>
      <c r="BN263" s="173">
        <v>0</v>
      </c>
      <c r="BO263" s="175">
        <f>100*BN263/$AI263</f>
        <v>0</v>
      </c>
      <c r="BP263" s="173">
        <f>IF(BO263&gt;$AI$8,1,0)</f>
        <v>0</v>
      </c>
      <c r="BQ263" s="175">
        <f>IF($R263=BN$17,BO263,0)</f>
        <v>0</v>
      </c>
      <c r="BR263" s="173">
        <v>0</v>
      </c>
      <c r="BS263" s="175">
        <f>100*BR263/$AI263</f>
        <v>0</v>
      </c>
      <c r="BT263" s="173">
        <f>IF(BS263&gt;$AI$8,1,0)</f>
        <v>0</v>
      </c>
      <c r="BU263" s="175">
        <f>IF($R263=BR$17,BS263,0)</f>
        <v>0</v>
      </c>
      <c r="BV263" s="173">
        <v>0</v>
      </c>
      <c r="BW263" s="175">
        <f>100*BV263/$AI263</f>
        <v>0</v>
      </c>
      <c r="BX263" s="173">
        <f>IF(BW263&gt;$AI$8,1,0)</f>
        <v>0</v>
      </c>
      <c r="BY263" s="175">
        <f>IF($R263=BV$17,BW263,0)</f>
        <v>0</v>
      </c>
      <c r="BZ263" s="173">
        <v>0</v>
      </c>
      <c r="CA263" s="175">
        <f>100*BZ263/$AI263</f>
        <v>0</v>
      </c>
      <c r="CB263" s="173">
        <f>IF(CA263&gt;$AI$8,1,0)</f>
        <v>0</v>
      </c>
      <c r="CC263" s="175">
        <f>IF($R263=BZ$17,CA263,0)</f>
        <v>0</v>
      </c>
      <c r="CD263" s="173">
        <v>0</v>
      </c>
      <c r="CE263" s="175">
        <f>100*CD263/$AI263</f>
        <v>0</v>
      </c>
      <c r="CF263" s="173">
        <f>IF(CE263&gt;$AI$8,1,0)</f>
        <v>0</v>
      </c>
      <c r="CG263" s="175">
        <f>IF($R263=CD$17,CE263,0)</f>
        <v>0</v>
      </c>
      <c r="CH263" s="173">
        <v>0</v>
      </c>
      <c r="CI263" s="175">
        <f>100*CH263/$AI263</f>
        <v>0</v>
      </c>
      <c r="CJ263" s="173">
        <f>IF(CI263&gt;$AI$8,1,0)</f>
        <v>0</v>
      </c>
      <c r="CK263" s="175">
        <f>IF($R263=CH$17,CI263,0)</f>
        <v>0</v>
      </c>
      <c r="CL263" s="173">
        <v>522</v>
      </c>
      <c r="CM263" s="173">
        <v>0</v>
      </c>
      <c r="CN263" s="176"/>
    </row>
    <row r="264" ht="15.75" customHeight="1">
      <c r="A264" t="s" s="179">
        <v>2725</v>
      </c>
      <c r="B264" t="s" s="180">
        <v>101</v>
      </c>
      <c r="C264" t="s" s="180">
        <v>988</v>
      </c>
      <c r="D264" t="s" s="181">
        <v>104</v>
      </c>
      <c r="E264" t="s" s="188">
        <v>79</v>
      </c>
      <c r="F264" t="s" s="146">
        <v>46</v>
      </c>
      <c r="G264" t="s" s="146">
        <v>1329</v>
      </c>
      <c r="H264" t="s" s="146">
        <v>2726</v>
      </c>
      <c r="I264" t="s" s="146">
        <v>49</v>
      </c>
      <c r="J264" t="s" s="146">
        <v>1733</v>
      </c>
      <c r="K264" t="s" s="183">
        <f>_xlfn.IFS(Q264=0,O264,T264=1,R264,U264=1,AA264,V264=1,AD264)</f>
        <v>28</v>
      </c>
      <c r="L264" s="189">
        <f>_xlfn.IFS(Q264=0,P264,T264=1,S264,U264=1,AB264,V264=1,AE264)</f>
        <v>47.7771848446287</v>
      </c>
      <c r="M264" t="s" s="146">
        <f>IF(O264="Lab","over","under")</f>
        <v>2429</v>
      </c>
      <c r="N264" s="145">
        <v>1</v>
      </c>
      <c r="O264" t="s" s="184">
        <v>28</v>
      </c>
      <c r="P264" s="147">
        <f>AQ264</f>
        <v>47.7771848446287</v>
      </c>
      <c r="Q264" s="145">
        <f>T264+U264+V264</f>
        <v>0</v>
      </c>
      <c r="R264" t="s" s="185">
        <v>27</v>
      </c>
      <c r="S264" s="147">
        <f>AO264</f>
        <v>23.3918968843644</v>
      </c>
      <c r="T264" s="138"/>
      <c r="U264" s="138"/>
      <c r="V264" s="138"/>
      <c r="W264" s="138"/>
      <c r="X264" t="s" s="146">
        <f>IF($A264=Y264,"ok","bad")</f>
        <v>2430</v>
      </c>
      <c r="Y264" t="s" s="146">
        <v>2725</v>
      </c>
      <c r="Z264" t="s" s="146">
        <v>988</v>
      </c>
      <c r="AA264" t="s" s="186">
        <v>2365</v>
      </c>
      <c r="AB264" s="141">
        <f>100*AC264</f>
        <v>16.8527565</v>
      </c>
      <c r="AC264" s="190">
        <v>0.168527565</v>
      </c>
      <c r="AD264" t="s" s="187">
        <v>31</v>
      </c>
      <c r="AE264" s="141">
        <v>6.4077829</v>
      </c>
      <c r="AF264" s="190">
        <v>0.064077829</v>
      </c>
      <c r="AG264" s="138"/>
      <c r="AH264" s="145">
        <v>77006</v>
      </c>
      <c r="AI264" s="145">
        <v>48722</v>
      </c>
      <c r="AJ264" s="145">
        <v>176</v>
      </c>
      <c r="AK264" s="145">
        <v>11881</v>
      </c>
      <c r="AL264" s="145">
        <v>11397</v>
      </c>
      <c r="AM264" s="148">
        <f>100*AL264/$AI264</f>
        <v>23.3918968843644</v>
      </c>
      <c r="AN264" s="145">
        <f>IF(AM264&gt;$AI$8,1,0)</f>
        <v>0</v>
      </c>
      <c r="AO264" s="148">
        <f>IF($R264=AL$17,AM264,0)</f>
        <v>23.3918968843644</v>
      </c>
      <c r="AP264" s="145">
        <v>23278</v>
      </c>
      <c r="AQ264" s="148">
        <f>100*AP264/$AI264</f>
        <v>47.7771848446287</v>
      </c>
      <c r="AR264" s="145">
        <f>IF(AQ264&gt;$AI$8,1,0)</f>
        <v>0</v>
      </c>
      <c r="AS264" s="148">
        <f>IF($R264=AP$17,AQ264,0)</f>
        <v>0</v>
      </c>
      <c r="AT264" s="145">
        <v>2473</v>
      </c>
      <c r="AU264" s="148">
        <f>100*AT264/$AI264</f>
        <v>5.07573580723287</v>
      </c>
      <c r="AV264" s="145">
        <f>IF(AU264&gt;$AI$8,1,0)</f>
        <v>0</v>
      </c>
      <c r="AW264" s="148">
        <f>IF($R264=AT$17,AU264,0)</f>
        <v>0</v>
      </c>
      <c r="AX264" s="145">
        <v>8211</v>
      </c>
      <c r="AY264" s="148">
        <f>100*AX264/$AI264</f>
        <v>16.8527564549895</v>
      </c>
      <c r="AZ264" s="145">
        <f>IF(AY264&gt;$AI$8,1,0)</f>
        <v>0</v>
      </c>
      <c r="BA264" s="148">
        <f>IF($R264=AX$17,AY264,0)</f>
        <v>0</v>
      </c>
      <c r="BB264" s="145">
        <v>3122</v>
      </c>
      <c r="BC264" s="148">
        <f>100*BB264/$AI264</f>
        <v>6.40778293173515</v>
      </c>
      <c r="BD264" s="145">
        <f>IF(BC264&gt;$AI$8,1,0)</f>
        <v>0</v>
      </c>
      <c r="BE264" s="148">
        <f>IF($R264=BB$17,BC264,0)</f>
        <v>0</v>
      </c>
      <c r="BF264" s="145">
        <v>0</v>
      </c>
      <c r="BG264" s="148">
        <f>100*BF264/$AI264</f>
        <v>0</v>
      </c>
      <c r="BH264" s="145">
        <f>IF(BG264&gt;$AI$8,1,0)</f>
        <v>0</v>
      </c>
      <c r="BI264" s="148">
        <f>IF($R264=BF$17,BG264,0)</f>
        <v>0</v>
      </c>
      <c r="BJ264" s="145">
        <v>0</v>
      </c>
      <c r="BK264" s="148">
        <f>100*BJ264/$AI264</f>
        <v>0</v>
      </c>
      <c r="BL264" s="145">
        <f>IF(BK264&gt;$AI$8,1,0)</f>
        <v>0</v>
      </c>
      <c r="BM264" s="148">
        <f>IF($R264=BJ$17,BK264,0)</f>
        <v>0</v>
      </c>
      <c r="BN264" s="145">
        <v>0</v>
      </c>
      <c r="BO264" s="148">
        <f>100*BN264/$AI264</f>
        <v>0</v>
      </c>
      <c r="BP264" s="145">
        <f>IF(BO264&gt;$AI$8,1,0)</f>
        <v>0</v>
      </c>
      <c r="BQ264" s="148">
        <f>IF($R264=BN$17,BO264,0)</f>
        <v>0</v>
      </c>
      <c r="BR264" s="145">
        <v>0</v>
      </c>
      <c r="BS264" s="148">
        <f>100*BR264/$AI264</f>
        <v>0</v>
      </c>
      <c r="BT264" s="145">
        <f>IF(BS264&gt;$AI$8,1,0)</f>
        <v>0</v>
      </c>
      <c r="BU264" s="148">
        <f>IF($R264=BR$17,BS264,0)</f>
        <v>0</v>
      </c>
      <c r="BV264" s="145">
        <v>0</v>
      </c>
      <c r="BW264" s="148">
        <f>100*BV264/$AI264</f>
        <v>0</v>
      </c>
      <c r="BX264" s="145">
        <f>IF(BW264&gt;$AI$8,1,0)</f>
        <v>0</v>
      </c>
      <c r="BY264" s="148">
        <f>IF($R264=BV$17,BW264,0)</f>
        <v>0</v>
      </c>
      <c r="BZ264" s="145">
        <v>0</v>
      </c>
      <c r="CA264" s="148">
        <f>100*BZ264/$AI264</f>
        <v>0</v>
      </c>
      <c r="CB264" s="145">
        <f>IF(CA264&gt;$AI$8,1,0)</f>
        <v>0</v>
      </c>
      <c r="CC264" s="148">
        <f>IF($R264=BZ$17,CA264,0)</f>
        <v>0</v>
      </c>
      <c r="CD264" s="145">
        <v>0</v>
      </c>
      <c r="CE264" s="148">
        <f>100*CD264/$AI264</f>
        <v>0</v>
      </c>
      <c r="CF264" s="145">
        <f>IF(CE264&gt;$AI$8,1,0)</f>
        <v>0</v>
      </c>
      <c r="CG264" s="148">
        <f>IF($R264=CD$17,CE264,0)</f>
        <v>0</v>
      </c>
      <c r="CH264" s="145">
        <v>0</v>
      </c>
      <c r="CI264" s="148">
        <f>100*CH264/$AI264</f>
        <v>0</v>
      </c>
      <c r="CJ264" s="145">
        <f>IF(CI264&gt;$AI$8,1,0)</f>
        <v>0</v>
      </c>
      <c r="CK264" s="148">
        <f>IF($R264=CH$17,CI264,0)</f>
        <v>0</v>
      </c>
      <c r="CL264" s="145">
        <v>0</v>
      </c>
      <c r="CM264" s="145">
        <v>0</v>
      </c>
      <c r="CN264" s="149"/>
    </row>
    <row r="265" ht="15.75" customHeight="1">
      <c r="A265" t="s" s="179">
        <v>2853</v>
      </c>
      <c r="B265" t="s" s="180">
        <v>256</v>
      </c>
      <c r="C265" t="s" s="180">
        <v>2854</v>
      </c>
      <c r="D265" t="s" s="181">
        <v>259</v>
      </c>
      <c r="E265" t="s" s="182">
        <v>79</v>
      </c>
      <c r="F265" t="s" s="130">
        <v>80</v>
      </c>
      <c r="G265" t="s" s="130">
        <v>2187</v>
      </c>
      <c r="H265" t="s" s="130">
        <v>2188</v>
      </c>
      <c r="I265" t="s" s="130">
        <v>64</v>
      </c>
      <c r="J265" t="s" s="130">
        <v>50</v>
      </c>
      <c r="K265" t="s" s="183">
        <f>_xlfn.IFS(Q265=0,O265,T265=1,R265,U265=1,AA265,V265=1,AD265)</f>
        <v>2365</v>
      </c>
      <c r="L265" s="189">
        <f>_xlfn.IFS(Q265=0,P265,T265=1,S265,U265=1,AB265,V265=1,AE265)</f>
        <v>29.0888954917479</v>
      </c>
      <c r="M265" t="s" s="130">
        <f>IF(O265="Lab","over","under")</f>
        <v>2429</v>
      </c>
      <c r="N265" s="173">
        <v>1</v>
      </c>
      <c r="O265" t="s" s="184">
        <v>28</v>
      </c>
      <c r="P265" s="131">
        <f>AQ265</f>
        <v>47.7620809810648</v>
      </c>
      <c r="Q265" s="173">
        <f>T265+U265+V265</f>
        <v>1</v>
      </c>
      <c r="R265" t="s" s="185">
        <v>2365</v>
      </c>
      <c r="S265" s="131">
        <f>BA265</f>
        <v>29.0888954917479</v>
      </c>
      <c r="T265" s="173">
        <v>1</v>
      </c>
      <c r="U265" s="169"/>
      <c r="V265" s="169"/>
      <c r="W265" s="169"/>
      <c r="X265" t="s" s="130">
        <f>IF($A265=Y265,"ok","bad")</f>
        <v>2430</v>
      </c>
      <c r="Y265" t="s" s="130">
        <v>2853</v>
      </c>
      <c r="Z265" t="s" s="130">
        <v>2854</v>
      </c>
      <c r="AA265" t="s" s="186">
        <v>27</v>
      </c>
      <c r="AB265" s="125">
        <f>100*AC265</f>
        <v>12.5712433</v>
      </c>
      <c r="AC265" s="191">
        <v>0.125712433</v>
      </c>
      <c r="AD265" t="s" s="187">
        <v>31</v>
      </c>
      <c r="AE265" s="125">
        <v>4.5568731</v>
      </c>
      <c r="AF265" s="191">
        <v>0.045568731</v>
      </c>
      <c r="AG265" s="169"/>
      <c r="AH265" s="173">
        <v>70972</v>
      </c>
      <c r="AI265" s="173">
        <v>37021</v>
      </c>
      <c r="AJ265" s="173">
        <v>100</v>
      </c>
      <c r="AK265" s="173">
        <v>6913</v>
      </c>
      <c r="AL265" s="173">
        <v>4654</v>
      </c>
      <c r="AM265" s="175">
        <f>100*AL265/$AI265</f>
        <v>12.5712433483698</v>
      </c>
      <c r="AN265" s="173">
        <f>IF(AM265&gt;$AI$8,1,0)</f>
        <v>0</v>
      </c>
      <c r="AO265" s="175">
        <f>IF($R265=AL$17,AM265,0)</f>
        <v>0</v>
      </c>
      <c r="AP265" s="173">
        <v>17682</v>
      </c>
      <c r="AQ265" s="175">
        <f>100*AP265/$AI265</f>
        <v>47.7620809810648</v>
      </c>
      <c r="AR265" s="173">
        <f>IF(AQ265&gt;$AI$8,1,0)</f>
        <v>0</v>
      </c>
      <c r="AS265" s="175">
        <f>IF($R265=AP$17,AQ265,0)</f>
        <v>0</v>
      </c>
      <c r="AT265" s="173">
        <v>1602</v>
      </c>
      <c r="AU265" s="175">
        <f>100*AT265/$AI265</f>
        <v>4.32727370951622</v>
      </c>
      <c r="AV265" s="173">
        <f>IF(AU265&gt;$AI$8,1,0)</f>
        <v>0</v>
      </c>
      <c r="AW265" s="175">
        <f>IF($R265=AT$17,AU265,0)</f>
        <v>0</v>
      </c>
      <c r="AX265" s="173">
        <v>10769</v>
      </c>
      <c r="AY265" s="175">
        <f>100*AX265/$AI265</f>
        <v>29.0888954917479</v>
      </c>
      <c r="AZ265" s="173">
        <f>IF(AY265&gt;$AI$8,1,0)</f>
        <v>0</v>
      </c>
      <c r="BA265" s="175">
        <f>IF($R265=AX$17,AY265,0)</f>
        <v>29.0888954917479</v>
      </c>
      <c r="BB265" s="173">
        <v>1687</v>
      </c>
      <c r="BC265" s="175">
        <f>100*BB265/$AI265</f>
        <v>4.55687312606359</v>
      </c>
      <c r="BD265" s="173">
        <f>IF(BC265&gt;$AI$8,1,0)</f>
        <v>0</v>
      </c>
      <c r="BE265" s="175">
        <f>IF($R265=BB$17,BC265,0)</f>
        <v>0</v>
      </c>
      <c r="BF265" s="173">
        <v>0</v>
      </c>
      <c r="BG265" s="175">
        <f>100*BF265/$AI265</f>
        <v>0</v>
      </c>
      <c r="BH265" s="173">
        <f>IF(BG265&gt;$AI$8,1,0)</f>
        <v>0</v>
      </c>
      <c r="BI265" s="175">
        <f>IF($R265=BF$17,BG265,0)</f>
        <v>0</v>
      </c>
      <c r="BJ265" s="173">
        <v>0</v>
      </c>
      <c r="BK265" s="175">
        <f>100*BJ265/$AI265</f>
        <v>0</v>
      </c>
      <c r="BL265" s="173">
        <f>IF(BK265&gt;$AI$8,1,0)</f>
        <v>0</v>
      </c>
      <c r="BM265" s="175">
        <f>IF($R265=BJ$17,BK265,0)</f>
        <v>0</v>
      </c>
      <c r="BN265" s="173">
        <v>0</v>
      </c>
      <c r="BO265" s="175">
        <f>100*BN265/$AI265</f>
        <v>0</v>
      </c>
      <c r="BP265" s="173">
        <f>IF(BO265&gt;$AI$8,1,0)</f>
        <v>0</v>
      </c>
      <c r="BQ265" s="175">
        <f>IF($R265=BN$17,BO265,0)</f>
        <v>0</v>
      </c>
      <c r="BR265" s="173">
        <v>0</v>
      </c>
      <c r="BS265" s="175">
        <f>100*BR265/$AI265</f>
        <v>0</v>
      </c>
      <c r="BT265" s="173">
        <f>IF(BS265&gt;$AI$8,1,0)</f>
        <v>0</v>
      </c>
      <c r="BU265" s="175">
        <f>IF($R265=BR$17,BS265,0)</f>
        <v>0</v>
      </c>
      <c r="BV265" s="173">
        <v>0</v>
      </c>
      <c r="BW265" s="175">
        <f>100*BV265/$AI265</f>
        <v>0</v>
      </c>
      <c r="BX265" s="173">
        <f>IF(BW265&gt;$AI$8,1,0)</f>
        <v>0</v>
      </c>
      <c r="BY265" s="175">
        <f>IF($R265=BV$17,BW265,0)</f>
        <v>0</v>
      </c>
      <c r="BZ265" s="173">
        <v>0</v>
      </c>
      <c r="CA265" s="175">
        <f>100*BZ265/$AI265</f>
        <v>0</v>
      </c>
      <c r="CB265" s="173">
        <f>IF(CA265&gt;$AI$8,1,0)</f>
        <v>0</v>
      </c>
      <c r="CC265" s="175">
        <f>IF($R265=BZ$17,CA265,0)</f>
        <v>0</v>
      </c>
      <c r="CD265" s="173">
        <v>0</v>
      </c>
      <c r="CE265" s="175">
        <f>100*CD265/$AI265</f>
        <v>0</v>
      </c>
      <c r="CF265" s="173">
        <f>IF(CE265&gt;$AI$8,1,0)</f>
        <v>0</v>
      </c>
      <c r="CG265" s="175">
        <f>IF($R265=CD$17,CE265,0)</f>
        <v>0</v>
      </c>
      <c r="CH265" s="173">
        <v>0</v>
      </c>
      <c r="CI265" s="175">
        <f>100*CH265/$AI265</f>
        <v>0</v>
      </c>
      <c r="CJ265" s="173">
        <f>IF(CI265&gt;$AI$8,1,0)</f>
        <v>0</v>
      </c>
      <c r="CK265" s="175">
        <f>IF($R265=CH$17,CI265,0)</f>
        <v>0</v>
      </c>
      <c r="CL265" s="173">
        <v>0</v>
      </c>
      <c r="CM265" s="173">
        <v>0</v>
      </c>
      <c r="CN265" s="176"/>
    </row>
    <row r="266" ht="19.95" customHeight="1">
      <c r="A266" t="s" s="179">
        <v>2554</v>
      </c>
      <c r="B266" t="s" s="180">
        <v>75</v>
      </c>
      <c r="C266" t="s" s="180">
        <v>2555</v>
      </c>
      <c r="D266" t="s" s="181">
        <v>78</v>
      </c>
      <c r="E266" t="s" s="188">
        <v>79</v>
      </c>
      <c r="F266" t="s" s="146">
        <v>80</v>
      </c>
      <c r="G266" t="s" s="146">
        <v>374</v>
      </c>
      <c r="H266" t="s" s="146">
        <v>1740</v>
      </c>
      <c r="I266" t="s" s="146">
        <v>49</v>
      </c>
      <c r="J266" t="s" s="146">
        <v>50</v>
      </c>
      <c r="K266" t="s" s="183">
        <f>_xlfn.IFS(Q266=0,O266,T266=1,R266,U266=1,AA266,V266=1,AD266)</f>
        <v>31</v>
      </c>
      <c r="L266" s="189">
        <f>_xlfn.IFS(Q266=0,P266,T266=1,S266,U266=1,AB266,V266=1,AE266)</f>
        <v>14.1683778</v>
      </c>
      <c r="M266" t="s" s="146">
        <f>IF(O266="Lab","over","under")</f>
        <v>2429</v>
      </c>
      <c r="N266" s="145">
        <v>1</v>
      </c>
      <c r="O266" t="s" s="184">
        <v>28</v>
      </c>
      <c r="P266" s="147">
        <f>AQ266</f>
        <v>47.6871784681283</v>
      </c>
      <c r="Q266" s="145">
        <f>T266+U266+V266</f>
        <v>1</v>
      </c>
      <c r="R266" t="s" s="185">
        <v>27</v>
      </c>
      <c r="S266" s="147">
        <f>AO266</f>
        <v>19.7853878253958</v>
      </c>
      <c r="T266" s="138"/>
      <c r="U266" s="145">
        <v>1</v>
      </c>
      <c r="V266" s="138"/>
      <c r="W266" s="138"/>
      <c r="X266" t="s" s="146">
        <f>IF($A266=Y266,"ok","bad")</f>
        <v>2430</v>
      </c>
      <c r="Y266" t="s" s="146">
        <v>2554</v>
      </c>
      <c r="Z266" t="s" s="146">
        <v>2555</v>
      </c>
      <c r="AA266" t="s" s="186">
        <v>31</v>
      </c>
      <c r="AB266" s="141">
        <f>100*AC266</f>
        <v>14.1683778</v>
      </c>
      <c r="AC266" s="190">
        <v>0.141683778</v>
      </c>
      <c r="AD266" t="s" s="187">
        <v>29</v>
      </c>
      <c r="AE266" s="141">
        <v>8.750082799999999</v>
      </c>
      <c r="AF266" s="190">
        <v>0.087500828</v>
      </c>
      <c r="AG266" s="138"/>
      <c r="AH266" s="145">
        <v>73600</v>
      </c>
      <c r="AI266" s="145">
        <v>45291</v>
      </c>
      <c r="AJ266" s="145">
        <v>216</v>
      </c>
      <c r="AK266" s="145">
        <v>12637</v>
      </c>
      <c r="AL266" s="145">
        <v>8961</v>
      </c>
      <c r="AM266" s="148">
        <f>100*AL266/$AI266</f>
        <v>19.7853878253958</v>
      </c>
      <c r="AN266" s="145">
        <f>IF(AM266&gt;$AI$8,1,0)</f>
        <v>0</v>
      </c>
      <c r="AO266" s="148">
        <f>IF($R266=AL$17,AM266,0)</f>
        <v>19.7853878253958</v>
      </c>
      <c r="AP266" s="145">
        <v>21598</v>
      </c>
      <c r="AQ266" s="148">
        <f>100*AP266/$AI266</f>
        <v>47.6871784681283</v>
      </c>
      <c r="AR266" s="145">
        <f>IF(AQ266&gt;$AI$8,1,0)</f>
        <v>0</v>
      </c>
      <c r="AS266" s="148">
        <f>IF($R266=AP$17,AQ266,0)</f>
        <v>0</v>
      </c>
      <c r="AT266" s="145">
        <v>3963</v>
      </c>
      <c r="AU266" s="148">
        <f>100*AT266/$AI266</f>
        <v>8.75008279790687</v>
      </c>
      <c r="AV266" s="145">
        <f>IF(AU266&gt;$AI$8,1,0)</f>
        <v>0</v>
      </c>
      <c r="AW266" s="148">
        <f>IF($R266=AT$17,AU266,0)</f>
        <v>0</v>
      </c>
      <c r="AX266" s="145">
        <v>3904</v>
      </c>
      <c r="AY266" s="148">
        <f>100*AX266/$AI266</f>
        <v>8.61981409109978</v>
      </c>
      <c r="AZ266" s="145">
        <f>IF(AY266&gt;$AI$8,1,0)</f>
        <v>0</v>
      </c>
      <c r="BA266" s="148">
        <f>IF($R266=AX$17,AY266,0)</f>
        <v>0</v>
      </c>
      <c r="BB266" s="145">
        <v>6417</v>
      </c>
      <c r="BC266" s="148">
        <f>100*BB266/$AI266</f>
        <v>14.1683778234086</v>
      </c>
      <c r="BD266" s="145">
        <f>IF(BC266&gt;$AI$8,1,0)</f>
        <v>0</v>
      </c>
      <c r="BE266" s="148">
        <f>IF($R266=BB$17,BC266,0)</f>
        <v>0</v>
      </c>
      <c r="BF266" s="145">
        <v>0</v>
      </c>
      <c r="BG266" s="148">
        <f>100*BF266/$AI266</f>
        <v>0</v>
      </c>
      <c r="BH266" s="145">
        <f>IF(BG266&gt;$AI$8,1,0)</f>
        <v>0</v>
      </c>
      <c r="BI266" s="148">
        <f>IF($R266=BF$17,BG266,0)</f>
        <v>0</v>
      </c>
      <c r="BJ266" s="145">
        <v>0</v>
      </c>
      <c r="BK266" s="148">
        <f>100*BJ266/$AI266</f>
        <v>0</v>
      </c>
      <c r="BL266" s="145">
        <f>IF(BK266&gt;$AI$8,1,0)</f>
        <v>0</v>
      </c>
      <c r="BM266" s="148">
        <f>IF($R266=BJ$17,BK266,0)</f>
        <v>0</v>
      </c>
      <c r="BN266" s="145">
        <v>0</v>
      </c>
      <c r="BO266" s="148">
        <f>100*BN266/$AI266</f>
        <v>0</v>
      </c>
      <c r="BP266" s="145">
        <f>IF(BO266&gt;$AI$8,1,0)</f>
        <v>0</v>
      </c>
      <c r="BQ266" s="148">
        <f>IF($R266=BN$17,BO266,0)</f>
        <v>0</v>
      </c>
      <c r="BR266" s="145">
        <v>0</v>
      </c>
      <c r="BS266" s="148">
        <f>100*BR266/$AI266</f>
        <v>0</v>
      </c>
      <c r="BT266" s="145">
        <f>IF(BS266&gt;$AI$8,1,0)</f>
        <v>0</v>
      </c>
      <c r="BU266" s="148">
        <f>IF($R266=BR$17,BS266,0)</f>
        <v>0</v>
      </c>
      <c r="BV266" s="145">
        <v>0</v>
      </c>
      <c r="BW266" s="148">
        <f>100*BV266/$AI266</f>
        <v>0</v>
      </c>
      <c r="BX266" s="145">
        <f>IF(BW266&gt;$AI$8,1,0)</f>
        <v>0</v>
      </c>
      <c r="BY266" s="148">
        <f>IF($R266=BV$17,BW266,0)</f>
        <v>0</v>
      </c>
      <c r="BZ266" s="145">
        <v>0</v>
      </c>
      <c r="CA266" s="148">
        <f>100*BZ266/$AI266</f>
        <v>0</v>
      </c>
      <c r="CB266" s="145">
        <f>IF(CA266&gt;$AI$8,1,0)</f>
        <v>0</v>
      </c>
      <c r="CC266" s="148">
        <f>IF($R266=BZ$17,CA266,0)</f>
        <v>0</v>
      </c>
      <c r="CD266" s="145">
        <v>0</v>
      </c>
      <c r="CE266" s="148">
        <f>100*CD266/$AI266</f>
        <v>0</v>
      </c>
      <c r="CF266" s="145">
        <f>IF(CE266&gt;$AI$8,1,0)</f>
        <v>0</v>
      </c>
      <c r="CG266" s="148">
        <f>IF($R266=CD$17,CE266,0)</f>
        <v>0</v>
      </c>
      <c r="CH266" s="145">
        <v>0</v>
      </c>
      <c r="CI266" s="148">
        <f>100*CH266/$AI266</f>
        <v>0</v>
      </c>
      <c r="CJ266" s="145">
        <f>IF(CI266&gt;$AI$8,1,0)</f>
        <v>0</v>
      </c>
      <c r="CK266" s="148">
        <f>IF($R266=CH$17,CI266,0)</f>
        <v>0</v>
      </c>
      <c r="CL266" s="145">
        <v>0</v>
      </c>
      <c r="CM266" s="145">
        <v>0</v>
      </c>
      <c r="CN266" s="149"/>
    </row>
    <row r="267" ht="15.75" customHeight="1">
      <c r="A267" t="s" s="179">
        <v>2619</v>
      </c>
      <c r="B267" t="s" s="180">
        <v>90</v>
      </c>
      <c r="C267" t="s" s="180">
        <v>2620</v>
      </c>
      <c r="D267" t="s" s="181">
        <v>93</v>
      </c>
      <c r="E267" t="s" s="182">
        <v>79</v>
      </c>
      <c r="F267" t="s" s="130">
        <v>46</v>
      </c>
      <c r="G267" t="s" s="130">
        <v>1329</v>
      </c>
      <c r="H267" t="s" s="130">
        <v>1901</v>
      </c>
      <c r="I267" t="s" s="130">
        <v>49</v>
      </c>
      <c r="J267" t="s" s="130">
        <v>50</v>
      </c>
      <c r="K267" t="s" s="183">
        <f>_xlfn.IFS(Q267=0,O267,T267=1,R267,U267=1,AA267,V267=1,AD267)</f>
        <v>2365</v>
      </c>
      <c r="L267" s="189">
        <f>_xlfn.IFS(Q267=0,P267,T267=1,S267,U267=1,AB267,V267=1,AE267)</f>
        <v>21.5922713489881</v>
      </c>
      <c r="M267" t="s" s="130">
        <f>IF(O267="Lab","over","under")</f>
        <v>2429</v>
      </c>
      <c r="N267" s="173">
        <v>1</v>
      </c>
      <c r="O267" t="s" s="184">
        <v>28</v>
      </c>
      <c r="P267" s="131">
        <f>AQ267</f>
        <v>47.6623651364502</v>
      </c>
      <c r="Q267" s="173">
        <f>T267+U267+V267</f>
        <v>1</v>
      </c>
      <c r="R267" t="s" s="185">
        <v>2365</v>
      </c>
      <c r="S267" s="131">
        <f>BA267</f>
        <v>21.5922713489881</v>
      </c>
      <c r="T267" s="173">
        <v>1</v>
      </c>
      <c r="U267" s="169"/>
      <c r="V267" s="169"/>
      <c r="W267" s="169"/>
      <c r="X267" t="s" s="130">
        <f>IF($A267=Y267,"ok","bad")</f>
        <v>2430</v>
      </c>
      <c r="Y267" t="s" s="130">
        <v>2619</v>
      </c>
      <c r="Z267" t="s" s="130">
        <v>2620</v>
      </c>
      <c r="AA267" t="s" s="186">
        <v>27</v>
      </c>
      <c r="AB267" s="125">
        <f>100*AC267</f>
        <v>15.9626731</v>
      </c>
      <c r="AC267" s="191">
        <v>0.159626731</v>
      </c>
      <c r="AD267" t="s" s="187">
        <v>31</v>
      </c>
      <c r="AE267" s="125">
        <v>7.7168982</v>
      </c>
      <c r="AF267" s="191">
        <v>0.077168982</v>
      </c>
      <c r="AG267" s="169"/>
      <c r="AH267" s="173">
        <v>78643</v>
      </c>
      <c r="AI267" s="173">
        <v>42543</v>
      </c>
      <c r="AJ267" s="173">
        <v>164</v>
      </c>
      <c r="AK267" s="173">
        <v>11091</v>
      </c>
      <c r="AL267" s="173">
        <v>6791</v>
      </c>
      <c r="AM267" s="175">
        <f>100*AL267/$AI267</f>
        <v>15.9626730601979</v>
      </c>
      <c r="AN267" s="173">
        <f>IF(AM267&gt;$AI$8,1,0)</f>
        <v>0</v>
      </c>
      <c r="AO267" s="175">
        <f>IF($R267=AL$17,AM267,0)</f>
        <v>0</v>
      </c>
      <c r="AP267" s="173">
        <v>20277</v>
      </c>
      <c r="AQ267" s="175">
        <f>100*AP267/$AI267</f>
        <v>47.6623651364502</v>
      </c>
      <c r="AR267" s="173">
        <f>IF(AQ267&gt;$AI$8,1,0)</f>
        <v>0</v>
      </c>
      <c r="AS267" s="175">
        <f>IF($R267=AP$17,AQ267,0)</f>
        <v>0</v>
      </c>
      <c r="AT267" s="173">
        <v>1851</v>
      </c>
      <c r="AU267" s="175">
        <f>100*AT267/$AI267</f>
        <v>4.35089203864326</v>
      </c>
      <c r="AV267" s="173">
        <f>IF(AU267&gt;$AI$8,1,0)</f>
        <v>0</v>
      </c>
      <c r="AW267" s="175">
        <f>IF($R267=AT$17,AU267,0)</f>
        <v>0</v>
      </c>
      <c r="AX267" s="173">
        <v>9186</v>
      </c>
      <c r="AY267" s="175">
        <f>100*AX267/$AI267</f>
        <v>21.5922713489881</v>
      </c>
      <c r="AZ267" s="173">
        <f>IF(AY267&gt;$AI$8,1,0)</f>
        <v>0</v>
      </c>
      <c r="BA267" s="175">
        <f>IF($R267=AX$17,AY267,0)</f>
        <v>21.5922713489881</v>
      </c>
      <c r="BB267" s="173">
        <v>3283</v>
      </c>
      <c r="BC267" s="175">
        <f>100*BB267/$AI267</f>
        <v>7.71689819711821</v>
      </c>
      <c r="BD267" s="173">
        <f>IF(BC267&gt;$AI$8,1,0)</f>
        <v>0</v>
      </c>
      <c r="BE267" s="175">
        <f>IF($R267=BB$17,BC267,0)</f>
        <v>0</v>
      </c>
      <c r="BF267" s="173">
        <v>0</v>
      </c>
      <c r="BG267" s="175">
        <f>100*BF267/$AI267</f>
        <v>0</v>
      </c>
      <c r="BH267" s="173">
        <f>IF(BG267&gt;$AI$8,1,0)</f>
        <v>0</v>
      </c>
      <c r="BI267" s="175">
        <f>IF($R267=BF$17,BG267,0)</f>
        <v>0</v>
      </c>
      <c r="BJ267" s="173">
        <v>0</v>
      </c>
      <c r="BK267" s="175">
        <f>100*BJ267/$AI267</f>
        <v>0</v>
      </c>
      <c r="BL267" s="173">
        <f>IF(BK267&gt;$AI$8,1,0)</f>
        <v>0</v>
      </c>
      <c r="BM267" s="175">
        <f>IF($R267=BJ$17,BK267,0)</f>
        <v>0</v>
      </c>
      <c r="BN267" s="173">
        <v>0</v>
      </c>
      <c r="BO267" s="175">
        <f>100*BN267/$AI267</f>
        <v>0</v>
      </c>
      <c r="BP267" s="173">
        <f>IF(BO267&gt;$AI$8,1,0)</f>
        <v>0</v>
      </c>
      <c r="BQ267" s="175">
        <f>IF($R267=BN$17,BO267,0)</f>
        <v>0</v>
      </c>
      <c r="BR267" s="173">
        <v>0</v>
      </c>
      <c r="BS267" s="175">
        <f>100*BR267/$AI267</f>
        <v>0</v>
      </c>
      <c r="BT267" s="173">
        <f>IF(BS267&gt;$AI$8,1,0)</f>
        <v>0</v>
      </c>
      <c r="BU267" s="175">
        <f>IF($R267=BR$17,BS267,0)</f>
        <v>0</v>
      </c>
      <c r="BV267" s="173">
        <v>0</v>
      </c>
      <c r="BW267" s="175">
        <f>100*BV267/$AI267</f>
        <v>0</v>
      </c>
      <c r="BX267" s="173">
        <f>IF(BW267&gt;$AI$8,1,0)</f>
        <v>0</v>
      </c>
      <c r="BY267" s="175">
        <f>IF($R267=BV$17,BW267,0)</f>
        <v>0</v>
      </c>
      <c r="BZ267" s="173">
        <v>0</v>
      </c>
      <c r="CA267" s="175">
        <f>100*BZ267/$AI267</f>
        <v>0</v>
      </c>
      <c r="CB267" s="173">
        <f>IF(CA267&gt;$AI$8,1,0)</f>
        <v>0</v>
      </c>
      <c r="CC267" s="175">
        <f>IF($R267=BZ$17,CA267,0)</f>
        <v>0</v>
      </c>
      <c r="CD267" s="173">
        <v>0</v>
      </c>
      <c r="CE267" s="175">
        <f>100*CD267/$AI267</f>
        <v>0</v>
      </c>
      <c r="CF267" s="173">
        <f>IF(CE267&gt;$AI$8,1,0)</f>
        <v>0</v>
      </c>
      <c r="CG267" s="175">
        <f>IF($R267=CD$17,CE267,0)</f>
        <v>0</v>
      </c>
      <c r="CH267" s="173">
        <v>0</v>
      </c>
      <c r="CI267" s="175">
        <f>100*CH267/$AI267</f>
        <v>0</v>
      </c>
      <c r="CJ267" s="173">
        <f>IF(CI267&gt;$AI$8,1,0)</f>
        <v>0</v>
      </c>
      <c r="CK267" s="175">
        <f>IF($R267=CH$17,CI267,0)</f>
        <v>0</v>
      </c>
      <c r="CL267" s="173">
        <v>0</v>
      </c>
      <c r="CM267" s="173">
        <v>0</v>
      </c>
      <c r="CN267" s="176"/>
    </row>
    <row r="268" ht="15.75" customHeight="1">
      <c r="A268" t="s" s="179">
        <v>2760</v>
      </c>
      <c r="B268" t="s" s="180">
        <v>84</v>
      </c>
      <c r="C268" t="s" s="180">
        <v>703</v>
      </c>
      <c r="D268" t="s" s="181">
        <v>86</v>
      </c>
      <c r="E268" t="s" s="188">
        <v>79</v>
      </c>
      <c r="F268" t="s" s="146">
        <v>80</v>
      </c>
      <c r="G268" t="s" s="146">
        <v>704</v>
      </c>
      <c r="H268" t="s" s="146">
        <v>705</v>
      </c>
      <c r="I268" t="s" s="146">
        <v>64</v>
      </c>
      <c r="J268" t="s" s="146">
        <v>50</v>
      </c>
      <c r="K268" t="s" s="183">
        <f>_xlfn.IFS(Q268=0,O268,T268=1,R268,U268=1,AA268,V268=1,AD268)</f>
        <v>28</v>
      </c>
      <c r="L268" s="189">
        <f>_xlfn.IFS(Q268=0,P268,T268=1,S268,U268=1,AB268,V268=1,AE268)</f>
        <v>47.6492476188247</v>
      </c>
      <c r="M268" t="s" s="146">
        <f>IF(O268="Lab","over","under")</f>
        <v>2429</v>
      </c>
      <c r="N268" s="145">
        <v>1</v>
      </c>
      <c r="O268" t="s" s="184">
        <v>28</v>
      </c>
      <c r="P268" s="147">
        <f>AQ268</f>
        <v>47.6492476188247</v>
      </c>
      <c r="Q268" s="145">
        <f>T268+U268+V268</f>
        <v>0</v>
      </c>
      <c r="R268" t="s" s="185">
        <v>27</v>
      </c>
      <c r="S268" s="147">
        <f>AO268</f>
        <v>23.776649271021</v>
      </c>
      <c r="T268" s="138"/>
      <c r="U268" s="138"/>
      <c r="V268" s="138"/>
      <c r="W268" s="138"/>
      <c r="X268" t="s" s="146">
        <f>IF($A268=Y268,"ok","bad")</f>
        <v>2430</v>
      </c>
      <c r="Y268" t="s" s="146">
        <v>2760</v>
      </c>
      <c r="Z268" t="s" s="146">
        <v>703</v>
      </c>
      <c r="AA268" t="s" s="186">
        <v>2365</v>
      </c>
      <c r="AB268" s="141">
        <f>100*AC268</f>
        <v>13.3650043</v>
      </c>
      <c r="AC268" s="190">
        <v>0.133650043</v>
      </c>
      <c r="AD268" t="s" s="187">
        <v>29</v>
      </c>
      <c r="AE268" s="141">
        <v>5.9231003</v>
      </c>
      <c r="AF268" s="190">
        <v>0.059231003</v>
      </c>
      <c r="AG268" s="138"/>
      <c r="AH268" s="145">
        <v>76232</v>
      </c>
      <c r="AI268" s="145">
        <v>42731</v>
      </c>
      <c r="AJ268" s="145">
        <v>159</v>
      </c>
      <c r="AK268" s="145">
        <v>10201</v>
      </c>
      <c r="AL268" s="145">
        <v>10160</v>
      </c>
      <c r="AM268" s="148">
        <f>100*AL268/$AI268</f>
        <v>23.776649271021</v>
      </c>
      <c r="AN268" s="145">
        <f>IF(AM268&gt;$AI$8,1,0)</f>
        <v>0</v>
      </c>
      <c r="AO268" s="148">
        <f>IF($R268=AL$17,AM268,0)</f>
        <v>23.776649271021</v>
      </c>
      <c r="AP268" s="145">
        <v>20361</v>
      </c>
      <c r="AQ268" s="148">
        <f>100*AP268/$AI268</f>
        <v>47.6492476188247</v>
      </c>
      <c r="AR268" s="145">
        <f>IF(AQ268&gt;$AI$8,1,0)</f>
        <v>0</v>
      </c>
      <c r="AS268" s="148">
        <f>IF($R268=AP$17,AQ268,0)</f>
        <v>0</v>
      </c>
      <c r="AT268" s="145">
        <v>2531</v>
      </c>
      <c r="AU268" s="148">
        <f>100*AT268/$AI268</f>
        <v>5.92310032529077</v>
      </c>
      <c r="AV268" s="145">
        <f>IF(AU268&gt;$AI$8,1,0)</f>
        <v>0</v>
      </c>
      <c r="AW268" s="148">
        <f>IF($R268=AT$17,AU268,0)</f>
        <v>0</v>
      </c>
      <c r="AX268" s="145">
        <v>5711</v>
      </c>
      <c r="AY268" s="148">
        <f>100*AX268/$AI268</f>
        <v>13.3650043294096</v>
      </c>
      <c r="AZ268" s="145">
        <f>IF(AY268&gt;$AI$8,1,0)</f>
        <v>0</v>
      </c>
      <c r="BA268" s="148">
        <f>IF($R268=AX$17,AY268,0)</f>
        <v>0</v>
      </c>
      <c r="BB268" s="145">
        <v>2363</v>
      </c>
      <c r="BC268" s="148">
        <f>100*BB268/$AI268</f>
        <v>5.52994313262035</v>
      </c>
      <c r="BD268" s="145">
        <f>IF(BC268&gt;$AI$8,1,0)</f>
        <v>0</v>
      </c>
      <c r="BE268" s="148">
        <f>IF($R268=BB$17,BC268,0)</f>
        <v>0</v>
      </c>
      <c r="BF268" s="145">
        <v>0</v>
      </c>
      <c r="BG268" s="148">
        <f>100*BF268/$AI268</f>
        <v>0</v>
      </c>
      <c r="BH268" s="145">
        <f>IF(BG268&gt;$AI$8,1,0)</f>
        <v>0</v>
      </c>
      <c r="BI268" s="148">
        <f>IF($R268=BF$17,BG268,0)</f>
        <v>0</v>
      </c>
      <c r="BJ268" s="145">
        <v>0</v>
      </c>
      <c r="BK268" s="148">
        <f>100*BJ268/$AI268</f>
        <v>0</v>
      </c>
      <c r="BL268" s="145">
        <f>IF(BK268&gt;$AI$8,1,0)</f>
        <v>0</v>
      </c>
      <c r="BM268" s="148">
        <f>IF($R268=BJ$17,BK268,0)</f>
        <v>0</v>
      </c>
      <c r="BN268" s="145">
        <v>0</v>
      </c>
      <c r="BO268" s="148">
        <f>100*BN268/$AI268</f>
        <v>0</v>
      </c>
      <c r="BP268" s="145">
        <f>IF(BO268&gt;$AI$8,1,0)</f>
        <v>0</v>
      </c>
      <c r="BQ268" s="148">
        <f>IF($R268=BN$17,BO268,0)</f>
        <v>0</v>
      </c>
      <c r="BR268" s="145">
        <v>0</v>
      </c>
      <c r="BS268" s="148">
        <f>100*BR268/$AI268</f>
        <v>0</v>
      </c>
      <c r="BT268" s="145">
        <f>IF(BS268&gt;$AI$8,1,0)</f>
        <v>0</v>
      </c>
      <c r="BU268" s="148">
        <f>IF($R268=BR$17,BS268,0)</f>
        <v>0</v>
      </c>
      <c r="BV268" s="145">
        <v>0</v>
      </c>
      <c r="BW268" s="148">
        <f>100*BV268/$AI268</f>
        <v>0</v>
      </c>
      <c r="BX268" s="145">
        <f>IF(BW268&gt;$AI$8,1,0)</f>
        <v>0</v>
      </c>
      <c r="BY268" s="148">
        <f>IF($R268=BV$17,BW268,0)</f>
        <v>0</v>
      </c>
      <c r="BZ268" s="145">
        <v>0</v>
      </c>
      <c r="CA268" s="148">
        <f>100*BZ268/$AI268</f>
        <v>0</v>
      </c>
      <c r="CB268" s="145">
        <f>IF(CA268&gt;$AI$8,1,0)</f>
        <v>0</v>
      </c>
      <c r="CC268" s="148">
        <f>IF($R268=BZ$17,CA268,0)</f>
        <v>0</v>
      </c>
      <c r="CD268" s="145">
        <v>0</v>
      </c>
      <c r="CE268" s="148">
        <f>100*CD268/$AI268</f>
        <v>0</v>
      </c>
      <c r="CF268" s="145">
        <f>IF(CE268&gt;$AI$8,1,0)</f>
        <v>0</v>
      </c>
      <c r="CG268" s="148">
        <f>IF($R268=CD$17,CE268,0)</f>
        <v>0</v>
      </c>
      <c r="CH268" s="145">
        <v>0</v>
      </c>
      <c r="CI268" s="148">
        <f>100*CH268/$AI268</f>
        <v>0</v>
      </c>
      <c r="CJ268" s="145">
        <f>IF(CI268&gt;$AI$8,1,0)</f>
        <v>0</v>
      </c>
      <c r="CK268" s="148">
        <f>IF($R268=CH$17,CI268,0)</f>
        <v>0</v>
      </c>
      <c r="CL268" s="145">
        <v>0</v>
      </c>
      <c r="CM268" s="145">
        <v>0</v>
      </c>
      <c r="CN268" s="149"/>
    </row>
    <row r="269" ht="15.75" customHeight="1">
      <c r="A269" t="s" s="179">
        <v>2449</v>
      </c>
      <c r="B269" t="s" s="180">
        <v>183</v>
      </c>
      <c r="C269" t="s" s="180">
        <v>1627</v>
      </c>
      <c r="D269" t="s" s="181">
        <v>186</v>
      </c>
      <c r="E269" t="s" s="182">
        <v>79</v>
      </c>
      <c r="F269" t="s" s="130">
        <v>80</v>
      </c>
      <c r="G269" t="s" s="130">
        <v>910</v>
      </c>
      <c r="H269" t="s" s="130">
        <v>1050</v>
      </c>
      <c r="I269" t="s" s="130">
        <v>49</v>
      </c>
      <c r="J269" t="s" s="130">
        <v>50</v>
      </c>
      <c r="K269" t="s" s="183">
        <f>_xlfn.IFS(Q269=0,O269,T269=1,R269,U269=1,AA269,V269=1,AD269)</f>
        <v>31</v>
      </c>
      <c r="L269" s="189">
        <f>_xlfn.IFS(Q269=0,P269,T269=1,S269,U269=1,AB269,V269=1,AE269)</f>
        <v>18.2836234615811</v>
      </c>
      <c r="M269" t="s" s="130">
        <f>IF(O269="Lab","over","under")</f>
        <v>2429</v>
      </c>
      <c r="N269" s="173">
        <v>1</v>
      </c>
      <c r="O269" t="s" s="184">
        <v>28</v>
      </c>
      <c r="P269" s="131">
        <f>AQ269</f>
        <v>47.6416454152345</v>
      </c>
      <c r="Q269" s="173">
        <f>T269+U269+V269</f>
        <v>1</v>
      </c>
      <c r="R269" t="s" s="185">
        <v>31</v>
      </c>
      <c r="S269" s="131">
        <f>BE269</f>
        <v>18.2836234615811</v>
      </c>
      <c r="T269" s="173">
        <v>1</v>
      </c>
      <c r="U269" s="169"/>
      <c r="V269" s="169"/>
      <c r="W269" s="169"/>
      <c r="X269" t="s" s="130">
        <f>IF($A269=Y269,"ok","bad")</f>
        <v>2430</v>
      </c>
      <c r="Y269" t="s" s="130">
        <v>2449</v>
      </c>
      <c r="Z269" t="s" s="130">
        <v>1627</v>
      </c>
      <c r="AA269" t="s" s="186">
        <v>27</v>
      </c>
      <c r="AB269" s="125">
        <f>100*AC269</f>
        <v>12.8750416</v>
      </c>
      <c r="AC269" s="191">
        <v>0.128750416</v>
      </c>
      <c r="AD269" t="s" s="187">
        <v>2365</v>
      </c>
      <c r="AE269" s="125">
        <v>11.5910855</v>
      </c>
      <c r="AF269" s="191">
        <v>0.115910855</v>
      </c>
      <c r="AG269" s="169"/>
      <c r="AH269" s="173">
        <v>76296</v>
      </c>
      <c r="AI269" s="173">
        <v>45095</v>
      </c>
      <c r="AJ269" s="173">
        <v>179</v>
      </c>
      <c r="AK269" s="173">
        <v>13239</v>
      </c>
      <c r="AL269" s="173">
        <v>5806</v>
      </c>
      <c r="AM269" s="175">
        <f>100*AL269/$AI269</f>
        <v>12.875041578889</v>
      </c>
      <c r="AN269" s="173">
        <f>IF(AM269&gt;$AI$8,1,0)</f>
        <v>0</v>
      </c>
      <c r="AO269" s="175">
        <f>IF($R269=AL$17,AM269,0)</f>
        <v>0</v>
      </c>
      <c r="AP269" s="173">
        <v>21484</v>
      </c>
      <c r="AQ269" s="175">
        <f>100*AP269/$AI269</f>
        <v>47.6416454152345</v>
      </c>
      <c r="AR269" s="173">
        <f>IF(AQ269&gt;$AI$8,1,0)</f>
        <v>0</v>
      </c>
      <c r="AS269" s="175">
        <f>IF($R269=AP$17,AQ269,0)</f>
        <v>0</v>
      </c>
      <c r="AT269" s="173">
        <v>3577</v>
      </c>
      <c r="AU269" s="175">
        <f>100*AT269/$AI269</f>
        <v>7.93214325313228</v>
      </c>
      <c r="AV269" s="173">
        <f>IF(AU269&gt;$AI$8,1,0)</f>
        <v>0</v>
      </c>
      <c r="AW269" s="175">
        <f>IF($R269=AT$17,AU269,0)</f>
        <v>0</v>
      </c>
      <c r="AX269" s="173">
        <v>5227</v>
      </c>
      <c r="AY269" s="175">
        <f>100*AX269/$AI269</f>
        <v>11.5910854861958</v>
      </c>
      <c r="AZ269" s="173">
        <f>IF(AY269&gt;$AI$8,1,0)</f>
        <v>0</v>
      </c>
      <c r="BA269" s="175">
        <f>IF($R269=AX$17,AY269,0)</f>
        <v>0</v>
      </c>
      <c r="BB269" s="173">
        <v>8245</v>
      </c>
      <c r="BC269" s="175">
        <f>100*BB269/$AI269</f>
        <v>18.2836234615811</v>
      </c>
      <c r="BD269" s="173">
        <f>IF(BC269&gt;$AI$8,1,0)</f>
        <v>0</v>
      </c>
      <c r="BE269" s="175">
        <f>IF($R269=BB$17,BC269,0)</f>
        <v>18.2836234615811</v>
      </c>
      <c r="BF269" s="173">
        <v>0</v>
      </c>
      <c r="BG269" s="175">
        <f>100*BF269/$AI269</f>
        <v>0</v>
      </c>
      <c r="BH269" s="173">
        <f>IF(BG269&gt;$AI$8,1,0)</f>
        <v>0</v>
      </c>
      <c r="BI269" s="175">
        <f>IF($R269=BF$17,BG269,0)</f>
        <v>0</v>
      </c>
      <c r="BJ269" s="173">
        <v>0</v>
      </c>
      <c r="BK269" s="175">
        <f>100*BJ269/$AI269</f>
        <v>0</v>
      </c>
      <c r="BL269" s="173">
        <f>IF(BK269&gt;$AI$8,1,0)</f>
        <v>0</v>
      </c>
      <c r="BM269" s="175">
        <f>IF($R269=BJ$17,BK269,0)</f>
        <v>0</v>
      </c>
      <c r="BN269" s="173">
        <v>0</v>
      </c>
      <c r="BO269" s="175">
        <f>100*BN269/$AI269</f>
        <v>0</v>
      </c>
      <c r="BP269" s="173">
        <f>IF(BO269&gt;$AI$8,1,0)</f>
        <v>0</v>
      </c>
      <c r="BQ269" s="175">
        <f>IF($R269=BN$17,BO269,0)</f>
        <v>0</v>
      </c>
      <c r="BR269" s="173">
        <v>0</v>
      </c>
      <c r="BS269" s="175">
        <f>100*BR269/$AI269</f>
        <v>0</v>
      </c>
      <c r="BT269" s="173">
        <f>IF(BS269&gt;$AI$8,1,0)</f>
        <v>0</v>
      </c>
      <c r="BU269" s="175">
        <f>IF($R269=BR$17,BS269,0)</f>
        <v>0</v>
      </c>
      <c r="BV269" s="173">
        <v>0</v>
      </c>
      <c r="BW269" s="175">
        <f>100*BV269/$AI269</f>
        <v>0</v>
      </c>
      <c r="BX269" s="173">
        <f>IF(BW269&gt;$AI$8,1,0)</f>
        <v>0</v>
      </c>
      <c r="BY269" s="175">
        <f>IF($R269=BV$17,BW269,0)</f>
        <v>0</v>
      </c>
      <c r="BZ269" s="173">
        <v>0</v>
      </c>
      <c r="CA269" s="175">
        <f>100*BZ269/$AI269</f>
        <v>0</v>
      </c>
      <c r="CB269" s="173">
        <f>IF(CA269&gt;$AI$8,1,0)</f>
        <v>0</v>
      </c>
      <c r="CC269" s="175">
        <f>IF($R269=BZ$17,CA269,0)</f>
        <v>0</v>
      </c>
      <c r="CD269" s="173">
        <v>0</v>
      </c>
      <c r="CE269" s="175">
        <f>100*CD269/$AI269</f>
        <v>0</v>
      </c>
      <c r="CF269" s="173">
        <f>IF(CE269&gt;$AI$8,1,0)</f>
        <v>0</v>
      </c>
      <c r="CG269" s="175">
        <f>IF($R269=CD$17,CE269,0)</f>
        <v>0</v>
      </c>
      <c r="CH269" s="173">
        <v>0</v>
      </c>
      <c r="CI269" s="175">
        <f>100*CH269/$AI269</f>
        <v>0</v>
      </c>
      <c r="CJ269" s="173">
        <f>IF(CI269&gt;$AI$8,1,0)</f>
        <v>0</v>
      </c>
      <c r="CK269" s="175">
        <f>IF($R269=CH$17,CI269,0)</f>
        <v>0</v>
      </c>
      <c r="CL269" s="173">
        <v>80</v>
      </c>
      <c r="CM269" s="173">
        <v>0</v>
      </c>
      <c r="CN269" s="176"/>
    </row>
    <row r="270" ht="15.75" customHeight="1">
      <c r="A270" t="s" s="179">
        <v>2849</v>
      </c>
      <c r="B270" t="s" s="180">
        <v>166</v>
      </c>
      <c r="C270" t="s" s="180">
        <v>2850</v>
      </c>
      <c r="D270" t="s" s="181">
        <v>169</v>
      </c>
      <c r="E270" t="s" s="188">
        <v>79</v>
      </c>
      <c r="F270" t="s" s="146">
        <v>46</v>
      </c>
      <c r="G270" t="s" s="146">
        <v>1524</v>
      </c>
      <c r="H270" t="s" s="146">
        <v>1525</v>
      </c>
      <c r="I270" t="s" s="146">
        <v>64</v>
      </c>
      <c r="J270" t="s" s="146">
        <v>50</v>
      </c>
      <c r="K270" t="s" s="183">
        <f>_xlfn.IFS(Q270=0,O270,T270=1,R270,U270=1,AA270,V270=1,AD270)</f>
        <v>2365</v>
      </c>
      <c r="L270" s="189">
        <f>_xlfn.IFS(Q270=0,P270,T270=1,S270,U270=1,AB270,V270=1,AE270)</f>
        <v>29.0875212058848</v>
      </c>
      <c r="M270" t="s" s="146">
        <f>IF(O270="Lab","over","under")</f>
        <v>2429</v>
      </c>
      <c r="N270" s="145">
        <v>1</v>
      </c>
      <c r="O270" t="s" s="184">
        <v>28</v>
      </c>
      <c r="P270" s="147">
        <f>AQ270</f>
        <v>47.5262118641711</v>
      </c>
      <c r="Q270" s="145">
        <f>T270+U270+V270</f>
        <v>1</v>
      </c>
      <c r="R270" t="s" s="185">
        <v>2365</v>
      </c>
      <c r="S270" s="147">
        <f>BA270</f>
        <v>29.0875212058848</v>
      </c>
      <c r="T270" s="145">
        <v>1</v>
      </c>
      <c r="U270" s="138"/>
      <c r="V270" s="138"/>
      <c r="W270" s="138"/>
      <c r="X270" t="s" s="146">
        <f>IF($A270=Y270,"ok","bad")</f>
        <v>2430</v>
      </c>
      <c r="Y270" t="s" s="146">
        <v>2849</v>
      </c>
      <c r="Z270" t="s" s="146">
        <v>2850</v>
      </c>
      <c r="AA270" t="s" s="186">
        <v>27</v>
      </c>
      <c r="AB270" s="141">
        <f>100*AC270</f>
        <v>15.0346247</v>
      </c>
      <c r="AC270" s="190">
        <v>0.150346247</v>
      </c>
      <c r="AD270" t="s" s="187">
        <v>31</v>
      </c>
      <c r="AE270" s="141">
        <v>4.5915955</v>
      </c>
      <c r="AF270" s="190">
        <v>0.045915955</v>
      </c>
      <c r="AG270" s="138"/>
      <c r="AH270" s="145">
        <v>74618</v>
      </c>
      <c r="AI270" s="145">
        <v>35957</v>
      </c>
      <c r="AJ270" s="145">
        <v>123</v>
      </c>
      <c r="AK270" s="145">
        <v>6630</v>
      </c>
      <c r="AL270" s="145">
        <v>5406</v>
      </c>
      <c r="AM270" s="148">
        <f>100*AL270/$AI270</f>
        <v>15.0346246906027</v>
      </c>
      <c r="AN270" s="145">
        <f>IF(AM270&gt;$AI$8,1,0)</f>
        <v>0</v>
      </c>
      <c r="AO270" s="148">
        <f>IF($R270=AL$17,AM270,0)</f>
        <v>0</v>
      </c>
      <c r="AP270" s="145">
        <v>17089</v>
      </c>
      <c r="AQ270" s="148">
        <f>100*AP270/$AI270</f>
        <v>47.5262118641711</v>
      </c>
      <c r="AR270" s="145">
        <f>IF(AQ270&gt;$AI$8,1,0)</f>
        <v>0</v>
      </c>
      <c r="AS270" s="148">
        <f>IF($R270=AP$17,AQ270,0)</f>
        <v>0</v>
      </c>
      <c r="AT270" s="145">
        <v>1213</v>
      </c>
      <c r="AU270" s="148">
        <f>100*AT270/$AI270</f>
        <v>3.37347387156882</v>
      </c>
      <c r="AV270" s="145">
        <f>IF(AU270&gt;$AI$8,1,0)</f>
        <v>0</v>
      </c>
      <c r="AW270" s="148">
        <f>IF($R270=AT$17,AU270,0)</f>
        <v>0</v>
      </c>
      <c r="AX270" s="145">
        <v>10459</v>
      </c>
      <c r="AY270" s="148">
        <f>100*AX270/$AI270</f>
        <v>29.0875212058848</v>
      </c>
      <c r="AZ270" s="145">
        <f>IF(AY270&gt;$AI$8,1,0)</f>
        <v>0</v>
      </c>
      <c r="BA270" s="148">
        <f>IF($R270=AX$17,AY270,0)</f>
        <v>29.0875212058848</v>
      </c>
      <c r="BB270" s="145">
        <v>1651</v>
      </c>
      <c r="BC270" s="148">
        <f>100*BB270/$AI270</f>
        <v>4.59159551686737</v>
      </c>
      <c r="BD270" s="145">
        <f>IF(BC270&gt;$AI$8,1,0)</f>
        <v>0</v>
      </c>
      <c r="BE270" s="148">
        <f>IF($R270=BB$17,BC270,0)</f>
        <v>0</v>
      </c>
      <c r="BF270" s="145">
        <v>0</v>
      </c>
      <c r="BG270" s="148">
        <f>100*BF270/$AI270</f>
        <v>0</v>
      </c>
      <c r="BH270" s="145">
        <f>IF(BG270&gt;$AI$8,1,0)</f>
        <v>0</v>
      </c>
      <c r="BI270" s="148">
        <f>IF($R270=BF$17,BG270,0)</f>
        <v>0</v>
      </c>
      <c r="BJ270" s="145">
        <v>0</v>
      </c>
      <c r="BK270" s="148">
        <f>100*BJ270/$AI270</f>
        <v>0</v>
      </c>
      <c r="BL270" s="145">
        <f>IF(BK270&gt;$AI$8,1,0)</f>
        <v>0</v>
      </c>
      <c r="BM270" s="148">
        <f>IF($R270=BJ$17,BK270,0)</f>
        <v>0</v>
      </c>
      <c r="BN270" s="145">
        <v>0</v>
      </c>
      <c r="BO270" s="148">
        <f>100*BN270/$AI270</f>
        <v>0</v>
      </c>
      <c r="BP270" s="145">
        <f>IF(BO270&gt;$AI$8,1,0)</f>
        <v>0</v>
      </c>
      <c r="BQ270" s="148">
        <f>IF($R270=BN$17,BO270,0)</f>
        <v>0</v>
      </c>
      <c r="BR270" s="145">
        <v>0</v>
      </c>
      <c r="BS270" s="148">
        <f>100*BR270/$AI270</f>
        <v>0</v>
      </c>
      <c r="BT270" s="145">
        <f>IF(BS270&gt;$AI$8,1,0)</f>
        <v>0</v>
      </c>
      <c r="BU270" s="148">
        <f>IF($R270=BR$17,BS270,0)</f>
        <v>0</v>
      </c>
      <c r="BV270" s="145">
        <v>0</v>
      </c>
      <c r="BW270" s="148">
        <f>100*BV270/$AI270</f>
        <v>0</v>
      </c>
      <c r="BX270" s="145">
        <f>IF(BW270&gt;$AI$8,1,0)</f>
        <v>0</v>
      </c>
      <c r="BY270" s="148">
        <f>IF($R270=BV$17,BW270,0)</f>
        <v>0</v>
      </c>
      <c r="BZ270" s="145">
        <v>0</v>
      </c>
      <c r="CA270" s="148">
        <f>100*BZ270/$AI270</f>
        <v>0</v>
      </c>
      <c r="CB270" s="145">
        <f>IF(CA270&gt;$AI$8,1,0)</f>
        <v>0</v>
      </c>
      <c r="CC270" s="148">
        <f>IF($R270=BZ$17,CA270,0)</f>
        <v>0</v>
      </c>
      <c r="CD270" s="145">
        <v>0</v>
      </c>
      <c r="CE270" s="148">
        <f>100*CD270/$AI270</f>
        <v>0</v>
      </c>
      <c r="CF270" s="145">
        <f>IF(CE270&gt;$AI$8,1,0)</f>
        <v>0</v>
      </c>
      <c r="CG270" s="148">
        <f>IF($R270=CD$17,CE270,0)</f>
        <v>0</v>
      </c>
      <c r="CH270" s="145">
        <v>0</v>
      </c>
      <c r="CI270" s="148">
        <f>100*CH270/$AI270</f>
        <v>0</v>
      </c>
      <c r="CJ270" s="145">
        <f>IF(CI270&gt;$AI$8,1,0)</f>
        <v>0</v>
      </c>
      <c r="CK270" s="148">
        <f>IF($R270=CH$17,CI270,0)</f>
        <v>0</v>
      </c>
      <c r="CL270" s="145">
        <v>185</v>
      </c>
      <c r="CM270" s="145">
        <v>0</v>
      </c>
      <c r="CN270" s="149"/>
    </row>
    <row r="271" ht="15.75" customHeight="1">
      <c r="A271" t="s" s="179">
        <v>2764</v>
      </c>
      <c r="B271" t="s" s="180">
        <v>166</v>
      </c>
      <c r="C271" t="s" s="180">
        <v>2765</v>
      </c>
      <c r="D271" t="s" s="181">
        <v>169</v>
      </c>
      <c r="E271" t="s" s="182">
        <v>79</v>
      </c>
      <c r="F271" t="s" s="130">
        <v>46</v>
      </c>
      <c r="G271" t="s" s="130">
        <v>732</v>
      </c>
      <c r="H271" t="s" s="130">
        <v>1128</v>
      </c>
      <c r="I271" t="s" s="130">
        <v>49</v>
      </c>
      <c r="J271" t="s" s="130">
        <v>50</v>
      </c>
      <c r="K271" t="s" s="183">
        <f>_xlfn.IFS(Q271=0,O271,T271=1,R271,U271=1,AA271,V271=1,AD271)</f>
        <v>2365</v>
      </c>
      <c r="L271" s="189">
        <f>_xlfn.IFS(Q271=0,P271,T271=1,S271,U271=1,AB271,V271=1,AE271)</f>
        <v>29.1975019945528</v>
      </c>
      <c r="M271" t="s" s="130">
        <f>IF(O271="Lab","over","under")</f>
        <v>2429</v>
      </c>
      <c r="N271" s="173">
        <v>1</v>
      </c>
      <c r="O271" t="s" s="184">
        <v>28</v>
      </c>
      <c r="P271" s="131">
        <f>AQ271</f>
        <v>47.5253789650334</v>
      </c>
      <c r="Q271" s="173">
        <f>T271+U271+V271</f>
        <v>1</v>
      </c>
      <c r="R271" t="s" s="185">
        <v>2365</v>
      </c>
      <c r="S271" s="131">
        <f>BA271</f>
        <v>29.1975019945528</v>
      </c>
      <c r="T271" s="173">
        <v>1</v>
      </c>
      <c r="U271" s="169"/>
      <c r="V271" s="169"/>
      <c r="W271" s="169"/>
      <c r="X271" t="s" s="130">
        <f>IF($A271=Y271,"ok","bad")</f>
        <v>2430</v>
      </c>
      <c r="Y271" t="s" s="130">
        <v>2764</v>
      </c>
      <c r="Z271" t="s" s="130">
        <v>2765</v>
      </c>
      <c r="AA271" t="s" s="186">
        <v>27</v>
      </c>
      <c r="AB271" s="125">
        <f>100*AC271</f>
        <v>13.7417811</v>
      </c>
      <c r="AC271" s="191">
        <v>0.137417811</v>
      </c>
      <c r="AD271" t="s" s="187">
        <v>31</v>
      </c>
      <c r="AE271" s="125">
        <v>5.9066274</v>
      </c>
      <c r="AF271" s="191">
        <v>0.059066274</v>
      </c>
      <c r="AG271" s="169"/>
      <c r="AH271" s="173">
        <v>75645</v>
      </c>
      <c r="AI271" s="173">
        <v>36349</v>
      </c>
      <c r="AJ271" s="173">
        <v>137</v>
      </c>
      <c r="AK271" s="173">
        <v>6662</v>
      </c>
      <c r="AL271" s="173">
        <v>4995</v>
      </c>
      <c r="AM271" s="175">
        <f>100*AL271/$AI271</f>
        <v>13.7417810668794</v>
      </c>
      <c r="AN271" s="173">
        <f>IF(AM271&gt;$AI$8,1,0)</f>
        <v>0</v>
      </c>
      <c r="AO271" s="175">
        <f>IF($R271=AL$17,AM271,0)</f>
        <v>0</v>
      </c>
      <c r="AP271" s="173">
        <v>17275</v>
      </c>
      <c r="AQ271" s="175">
        <f>100*AP271/$AI271</f>
        <v>47.5253789650334</v>
      </c>
      <c r="AR271" s="173">
        <f>IF(AQ271&gt;$AI$8,1,0)</f>
        <v>0</v>
      </c>
      <c r="AS271" s="175">
        <f>IF($R271=AP$17,AQ271,0)</f>
        <v>0</v>
      </c>
      <c r="AT271" s="173">
        <v>1319</v>
      </c>
      <c r="AU271" s="175">
        <f>100*AT271/$AI271</f>
        <v>3.62871055599879</v>
      </c>
      <c r="AV271" s="173">
        <f>IF(AU271&gt;$AI$8,1,0)</f>
        <v>0</v>
      </c>
      <c r="AW271" s="175">
        <f>IF($R271=AT$17,AU271,0)</f>
        <v>0</v>
      </c>
      <c r="AX271" s="173">
        <v>10613</v>
      </c>
      <c r="AY271" s="175">
        <f>100*AX271/$AI271</f>
        <v>29.1975019945528</v>
      </c>
      <c r="AZ271" s="173">
        <f>IF(AY271&gt;$AI$8,1,0)</f>
        <v>0</v>
      </c>
      <c r="BA271" s="175">
        <f>IF($R271=AX$17,AY271,0)</f>
        <v>29.1975019945528</v>
      </c>
      <c r="BB271" s="173">
        <v>2147</v>
      </c>
      <c r="BC271" s="175">
        <f>100*BB271/$AI271</f>
        <v>5.90662741753556</v>
      </c>
      <c r="BD271" s="173">
        <f>IF(BC271&gt;$AI$8,1,0)</f>
        <v>0</v>
      </c>
      <c r="BE271" s="175">
        <f>IF($R271=BB$17,BC271,0)</f>
        <v>0</v>
      </c>
      <c r="BF271" s="173">
        <v>0</v>
      </c>
      <c r="BG271" s="175">
        <f>100*BF271/$AI271</f>
        <v>0</v>
      </c>
      <c r="BH271" s="173">
        <f>IF(BG271&gt;$AI$8,1,0)</f>
        <v>0</v>
      </c>
      <c r="BI271" s="175">
        <f>IF($R271=BF$17,BG271,0)</f>
        <v>0</v>
      </c>
      <c r="BJ271" s="173">
        <v>0</v>
      </c>
      <c r="BK271" s="175">
        <f>100*BJ271/$AI271</f>
        <v>0</v>
      </c>
      <c r="BL271" s="173">
        <f>IF(BK271&gt;$AI$8,1,0)</f>
        <v>0</v>
      </c>
      <c r="BM271" s="175">
        <f>IF($R271=BJ$17,BK271,0)</f>
        <v>0</v>
      </c>
      <c r="BN271" s="173">
        <v>0</v>
      </c>
      <c r="BO271" s="175">
        <f>100*BN271/$AI271</f>
        <v>0</v>
      </c>
      <c r="BP271" s="173">
        <f>IF(BO271&gt;$AI$8,1,0)</f>
        <v>0</v>
      </c>
      <c r="BQ271" s="175">
        <f>IF($R271=BN$17,BO271,0)</f>
        <v>0</v>
      </c>
      <c r="BR271" s="173">
        <v>0</v>
      </c>
      <c r="BS271" s="175">
        <f>100*BR271/$AI271</f>
        <v>0</v>
      </c>
      <c r="BT271" s="173">
        <f>IF(BS271&gt;$AI$8,1,0)</f>
        <v>0</v>
      </c>
      <c r="BU271" s="175">
        <f>IF($R271=BR$17,BS271,0)</f>
        <v>0</v>
      </c>
      <c r="BV271" s="173">
        <v>0</v>
      </c>
      <c r="BW271" s="175">
        <f>100*BV271/$AI271</f>
        <v>0</v>
      </c>
      <c r="BX271" s="173">
        <f>IF(BW271&gt;$AI$8,1,0)</f>
        <v>0</v>
      </c>
      <c r="BY271" s="175">
        <f>IF($R271=BV$17,BW271,0)</f>
        <v>0</v>
      </c>
      <c r="BZ271" s="173">
        <v>0</v>
      </c>
      <c r="CA271" s="175">
        <f>100*BZ271/$AI271</f>
        <v>0</v>
      </c>
      <c r="CB271" s="173">
        <f>IF(CA271&gt;$AI$8,1,0)</f>
        <v>0</v>
      </c>
      <c r="CC271" s="175">
        <f>IF($R271=BZ$17,CA271,0)</f>
        <v>0</v>
      </c>
      <c r="CD271" s="173">
        <v>0</v>
      </c>
      <c r="CE271" s="175">
        <f>100*CD271/$AI271</f>
        <v>0</v>
      </c>
      <c r="CF271" s="173">
        <f>IF(CE271&gt;$AI$8,1,0)</f>
        <v>0</v>
      </c>
      <c r="CG271" s="175">
        <f>IF($R271=CD$17,CE271,0)</f>
        <v>0</v>
      </c>
      <c r="CH271" s="173">
        <v>0</v>
      </c>
      <c r="CI271" s="175">
        <f>100*CH271/$AI271</f>
        <v>0</v>
      </c>
      <c r="CJ271" s="173">
        <f>IF(CI271&gt;$AI$8,1,0)</f>
        <v>0</v>
      </c>
      <c r="CK271" s="175">
        <f>IF($R271=CH$17,CI271,0)</f>
        <v>0</v>
      </c>
      <c r="CL271" s="173">
        <v>0</v>
      </c>
      <c r="CM271" s="173">
        <v>0</v>
      </c>
      <c r="CN271" s="176"/>
    </row>
    <row r="272" ht="15.75" customHeight="1">
      <c r="A272" t="s" s="179">
        <v>2513</v>
      </c>
      <c r="B272" t="s" s="180">
        <v>160</v>
      </c>
      <c r="C272" t="s" s="180">
        <v>1325</v>
      </c>
      <c r="D272" t="s" s="181">
        <v>162</v>
      </c>
      <c r="E272" t="s" s="188">
        <v>79</v>
      </c>
      <c r="F272" t="s" s="146">
        <v>80</v>
      </c>
      <c r="G272" t="s" s="146">
        <v>2514</v>
      </c>
      <c r="H272" t="s" s="146">
        <v>2225</v>
      </c>
      <c r="I272" t="s" s="146">
        <v>49</v>
      </c>
      <c r="J272" t="s" s="146">
        <v>50</v>
      </c>
      <c r="K272" t="s" s="183">
        <f>_xlfn.IFS(Q272=0,O272,T272=1,R272,U272=1,AA272,V272=1,AD272)</f>
        <v>31</v>
      </c>
      <c r="L272" s="189">
        <f>_xlfn.IFS(Q272=0,P272,T272=1,S272,U272=1,AB272,V272=1,AE272)</f>
        <v>15.5286746547151</v>
      </c>
      <c r="M272" t="s" s="146">
        <f>IF(O272="Lab","over","under")</f>
        <v>2429</v>
      </c>
      <c r="N272" s="145">
        <v>1</v>
      </c>
      <c r="O272" t="s" s="184">
        <v>28</v>
      </c>
      <c r="P272" s="147">
        <f>AQ272</f>
        <v>47.4595262050672</v>
      </c>
      <c r="Q272" s="145">
        <f>T272+U272+V272</f>
        <v>1</v>
      </c>
      <c r="R272" t="s" s="185">
        <v>31</v>
      </c>
      <c r="S272" s="147">
        <f>BE272</f>
        <v>15.5286746547151</v>
      </c>
      <c r="T272" s="145">
        <v>1</v>
      </c>
      <c r="U272" s="138"/>
      <c r="V272" s="138"/>
      <c r="W272" s="138"/>
      <c r="X272" t="s" s="146">
        <f>IF($A272=Y272,"ok","bad")</f>
        <v>2430</v>
      </c>
      <c r="Y272" t="s" s="146">
        <v>2513</v>
      </c>
      <c r="Z272" t="s" s="146">
        <v>1325</v>
      </c>
      <c r="AA272" t="s" s="186">
        <v>27</v>
      </c>
      <c r="AB272" s="141">
        <f>100*AC272</f>
        <v>11.0811305</v>
      </c>
      <c r="AC272" s="190">
        <v>0.110811305</v>
      </c>
      <c r="AD272" t="s" s="187">
        <v>217</v>
      </c>
      <c r="AE272" s="141">
        <v>9.542211699999999</v>
      </c>
      <c r="AF272" s="190">
        <v>0.095422117</v>
      </c>
      <c r="AG272" s="138"/>
      <c r="AH272" s="145">
        <v>71491</v>
      </c>
      <c r="AI272" s="145">
        <v>43732</v>
      </c>
      <c r="AJ272" s="145">
        <v>208</v>
      </c>
      <c r="AK272" s="145">
        <v>13964</v>
      </c>
      <c r="AL272" s="145">
        <v>4846</v>
      </c>
      <c r="AM272" s="148">
        <f>100*AL272/$AI272</f>
        <v>11.081130522272</v>
      </c>
      <c r="AN272" s="145">
        <f>IF(AM272&gt;$AI$8,1,0)</f>
        <v>0</v>
      </c>
      <c r="AO272" s="148">
        <f>IF($R272=AL$17,AM272,0)</f>
        <v>0</v>
      </c>
      <c r="AP272" s="145">
        <v>20755</v>
      </c>
      <c r="AQ272" s="148">
        <f>100*AP272/$AI272</f>
        <v>47.4595262050672</v>
      </c>
      <c r="AR272" s="145">
        <f>IF(AQ272&gt;$AI$8,1,0)</f>
        <v>0</v>
      </c>
      <c r="AS272" s="148">
        <f>IF($R272=AP$17,AQ272,0)</f>
        <v>0</v>
      </c>
      <c r="AT272" s="145">
        <v>2815</v>
      </c>
      <c r="AU272" s="148">
        <f>100*AT272/$AI272</f>
        <v>6.43693405286747</v>
      </c>
      <c r="AV272" s="145">
        <f>IF(AU272&gt;$AI$8,1,0)</f>
        <v>0</v>
      </c>
      <c r="AW272" s="148">
        <f>IF($R272=AT$17,AU272,0)</f>
        <v>0</v>
      </c>
      <c r="AX272" s="145">
        <v>2475</v>
      </c>
      <c r="AY272" s="148">
        <f>100*AX272/$AI272</f>
        <v>5.65947132534528</v>
      </c>
      <c r="AZ272" s="145">
        <f>IF(AY272&gt;$AI$8,1,0)</f>
        <v>0</v>
      </c>
      <c r="BA272" s="148">
        <f>IF($R272=AX$17,AY272,0)</f>
        <v>0</v>
      </c>
      <c r="BB272" s="145">
        <v>6791</v>
      </c>
      <c r="BC272" s="148">
        <f>100*BB272/$AI272</f>
        <v>15.5286746547151</v>
      </c>
      <c r="BD272" s="145">
        <f>IF(BC272&gt;$AI$8,1,0)</f>
        <v>0</v>
      </c>
      <c r="BE272" s="148">
        <f>IF($R272=BB$17,BC272,0)</f>
        <v>15.5286746547151</v>
      </c>
      <c r="BF272" s="145">
        <v>0</v>
      </c>
      <c r="BG272" s="148">
        <f>100*BF272/$AI272</f>
        <v>0</v>
      </c>
      <c r="BH272" s="145">
        <f>IF(BG272&gt;$AI$8,1,0)</f>
        <v>0</v>
      </c>
      <c r="BI272" s="148">
        <f>IF($R272=BF$17,BG272,0)</f>
        <v>0</v>
      </c>
      <c r="BJ272" s="145">
        <v>0</v>
      </c>
      <c r="BK272" s="148">
        <f>100*BJ272/$AI272</f>
        <v>0</v>
      </c>
      <c r="BL272" s="145">
        <f>IF(BK272&gt;$AI$8,1,0)</f>
        <v>0</v>
      </c>
      <c r="BM272" s="148">
        <f>IF($R272=BJ$17,BK272,0)</f>
        <v>0</v>
      </c>
      <c r="BN272" s="145">
        <v>0</v>
      </c>
      <c r="BO272" s="148">
        <f>100*BN272/$AI272</f>
        <v>0</v>
      </c>
      <c r="BP272" s="145">
        <f>IF(BO272&gt;$AI$8,1,0)</f>
        <v>0</v>
      </c>
      <c r="BQ272" s="148">
        <f>IF($R272=BN$17,BO272,0)</f>
        <v>0</v>
      </c>
      <c r="BR272" s="145">
        <v>0</v>
      </c>
      <c r="BS272" s="148">
        <f>100*BR272/$AI272</f>
        <v>0</v>
      </c>
      <c r="BT272" s="145">
        <f>IF(BS272&gt;$AI$8,1,0)</f>
        <v>0</v>
      </c>
      <c r="BU272" s="148">
        <f>IF($R272=BR$17,BS272,0)</f>
        <v>0</v>
      </c>
      <c r="BV272" s="145">
        <v>0</v>
      </c>
      <c r="BW272" s="148">
        <f>100*BV272/$AI272</f>
        <v>0</v>
      </c>
      <c r="BX272" s="145">
        <f>IF(BW272&gt;$AI$8,1,0)</f>
        <v>0</v>
      </c>
      <c r="BY272" s="148">
        <f>IF($R272=BV$17,BW272,0)</f>
        <v>0</v>
      </c>
      <c r="BZ272" s="145">
        <v>0</v>
      </c>
      <c r="CA272" s="148">
        <f>100*BZ272/$AI272</f>
        <v>0</v>
      </c>
      <c r="CB272" s="145">
        <f>IF(CA272&gt;$AI$8,1,0)</f>
        <v>0</v>
      </c>
      <c r="CC272" s="148">
        <f>IF($R272=BZ$17,CA272,0)</f>
        <v>0</v>
      </c>
      <c r="CD272" s="145">
        <v>0</v>
      </c>
      <c r="CE272" s="148">
        <f>100*CD272/$AI272</f>
        <v>0</v>
      </c>
      <c r="CF272" s="145">
        <f>IF(CE272&gt;$AI$8,1,0)</f>
        <v>0</v>
      </c>
      <c r="CG272" s="148">
        <f>IF($R272=CD$17,CE272,0)</f>
        <v>0</v>
      </c>
      <c r="CH272" s="145">
        <v>0</v>
      </c>
      <c r="CI272" s="148">
        <f>100*CH272/$AI272</f>
        <v>0</v>
      </c>
      <c r="CJ272" s="145">
        <f>IF(CI272&gt;$AI$8,1,0)</f>
        <v>0</v>
      </c>
      <c r="CK272" s="148">
        <f>IF($R272=CH$17,CI272,0)</f>
        <v>0</v>
      </c>
      <c r="CL272" s="145">
        <v>544</v>
      </c>
      <c r="CM272" s="145">
        <v>0</v>
      </c>
      <c r="CN272" s="149"/>
    </row>
    <row r="273" ht="15.75" customHeight="1">
      <c r="A273" t="s" s="179">
        <v>2563</v>
      </c>
      <c r="B273" t="s" s="180">
        <v>90</v>
      </c>
      <c r="C273" t="s" s="180">
        <v>2259</v>
      </c>
      <c r="D273" t="s" s="181">
        <v>93</v>
      </c>
      <c r="E273" t="s" s="182">
        <v>79</v>
      </c>
      <c r="F273" t="s" s="130">
        <v>46</v>
      </c>
      <c r="G273" t="s" s="130">
        <v>848</v>
      </c>
      <c r="H273" t="s" s="130">
        <v>2260</v>
      </c>
      <c r="I273" t="s" s="130">
        <v>64</v>
      </c>
      <c r="J273" t="s" s="130">
        <v>50</v>
      </c>
      <c r="K273" t="s" s="183">
        <f>_xlfn.IFS(Q273=0,O273,T273=1,R273,U273=1,AA273,V273=1,AD273)</f>
        <v>2365</v>
      </c>
      <c r="L273" s="189">
        <f>_xlfn.IFS(Q273=0,P273,T273=1,S273,U273=1,AB273,V273=1,AE273)</f>
        <v>24.0886085234358</v>
      </c>
      <c r="M273" t="s" s="130">
        <f>IF(O273="Lab","over","under")</f>
        <v>2429</v>
      </c>
      <c r="N273" s="173">
        <v>1</v>
      </c>
      <c r="O273" t="s" s="184">
        <v>28</v>
      </c>
      <c r="P273" s="131">
        <f>AQ273</f>
        <v>47.4363676373505</v>
      </c>
      <c r="Q273" s="173">
        <f>T273+U273+V273</f>
        <v>1</v>
      </c>
      <c r="R273" t="s" s="185">
        <v>2365</v>
      </c>
      <c r="S273" s="131">
        <f>BA273</f>
        <v>24.0886085234358</v>
      </c>
      <c r="T273" s="173">
        <v>1</v>
      </c>
      <c r="U273" s="169"/>
      <c r="V273" s="169"/>
      <c r="W273" s="169"/>
      <c r="X273" t="s" s="130">
        <f>IF($A273=Y273,"ok","bad")</f>
        <v>2430</v>
      </c>
      <c r="Y273" t="s" s="130">
        <v>2563</v>
      </c>
      <c r="Z273" t="s" s="130">
        <v>2259</v>
      </c>
      <c r="AA273" t="s" s="186">
        <v>27</v>
      </c>
      <c r="AB273" s="125">
        <f>100*AC273</f>
        <v>10.538155</v>
      </c>
      <c r="AC273" s="191">
        <v>0.10538155</v>
      </c>
      <c r="AD273" t="s" s="187">
        <v>217</v>
      </c>
      <c r="AE273" s="125">
        <v>8.6114575</v>
      </c>
      <c r="AF273" s="191">
        <v>0.086114575</v>
      </c>
      <c r="AG273" s="169"/>
      <c r="AH273" s="173">
        <v>77538</v>
      </c>
      <c r="AI273" s="173">
        <v>40899</v>
      </c>
      <c r="AJ273" s="173">
        <v>124</v>
      </c>
      <c r="AK273" s="173">
        <v>9549</v>
      </c>
      <c r="AL273" s="173">
        <v>4310</v>
      </c>
      <c r="AM273" s="175">
        <f>100*AL273/$AI273</f>
        <v>10.5381549671141</v>
      </c>
      <c r="AN273" s="173">
        <f>IF(AM273&gt;$AI$8,1,0)</f>
        <v>0</v>
      </c>
      <c r="AO273" s="175">
        <f>IF($R273=AL$17,AM273,0)</f>
        <v>0</v>
      </c>
      <c r="AP273" s="173">
        <v>19401</v>
      </c>
      <c r="AQ273" s="175">
        <f>100*AP273/$AI273</f>
        <v>47.4363676373505</v>
      </c>
      <c r="AR273" s="173">
        <f>IF(AQ273&gt;$AI$8,1,0)</f>
        <v>0</v>
      </c>
      <c r="AS273" s="175">
        <f>IF($R273=AP$17,AQ273,0)</f>
        <v>0</v>
      </c>
      <c r="AT273" s="173">
        <v>1692</v>
      </c>
      <c r="AU273" s="175">
        <f>100*AT273/$AI273</f>
        <v>4.13702046504805</v>
      </c>
      <c r="AV273" s="173">
        <f>IF(AU273&gt;$AI$8,1,0)</f>
        <v>0</v>
      </c>
      <c r="AW273" s="175">
        <f>IF($R273=AT$17,AU273,0)</f>
        <v>0</v>
      </c>
      <c r="AX273" s="173">
        <v>9852</v>
      </c>
      <c r="AY273" s="175">
        <f>100*AX273/$AI273</f>
        <v>24.0886085234358</v>
      </c>
      <c r="AZ273" s="173">
        <f>IF(AY273&gt;$AI$8,1,0)</f>
        <v>0</v>
      </c>
      <c r="BA273" s="175">
        <f>IF($R273=AX$17,AY273,0)</f>
        <v>24.0886085234358</v>
      </c>
      <c r="BB273" s="173">
        <v>1629</v>
      </c>
      <c r="BC273" s="175">
        <f>100*BB273/$AI273</f>
        <v>3.98298246900902</v>
      </c>
      <c r="BD273" s="173">
        <f>IF(BC273&gt;$AI$8,1,0)</f>
        <v>0</v>
      </c>
      <c r="BE273" s="175">
        <f>IF($R273=BB$17,BC273,0)</f>
        <v>0</v>
      </c>
      <c r="BF273" s="173">
        <v>0</v>
      </c>
      <c r="BG273" s="175">
        <f>100*BF273/$AI273</f>
        <v>0</v>
      </c>
      <c r="BH273" s="173">
        <f>IF(BG273&gt;$AI$8,1,0)</f>
        <v>0</v>
      </c>
      <c r="BI273" s="175">
        <f>IF($R273=BF$17,BG273,0)</f>
        <v>0</v>
      </c>
      <c r="BJ273" s="173">
        <v>0</v>
      </c>
      <c r="BK273" s="175">
        <f>100*BJ273/$AI273</f>
        <v>0</v>
      </c>
      <c r="BL273" s="173">
        <f>IF(BK273&gt;$AI$8,1,0)</f>
        <v>0</v>
      </c>
      <c r="BM273" s="175">
        <f>IF($R273=BJ$17,BK273,0)</f>
        <v>0</v>
      </c>
      <c r="BN273" s="173">
        <v>0</v>
      </c>
      <c r="BO273" s="175">
        <f>100*BN273/$AI273</f>
        <v>0</v>
      </c>
      <c r="BP273" s="173">
        <f>IF(BO273&gt;$AI$8,1,0)</f>
        <v>0</v>
      </c>
      <c r="BQ273" s="175">
        <f>IF($R273=BN$17,BO273,0)</f>
        <v>0</v>
      </c>
      <c r="BR273" s="173">
        <v>0</v>
      </c>
      <c r="BS273" s="175">
        <f>100*BR273/$AI273</f>
        <v>0</v>
      </c>
      <c r="BT273" s="173">
        <f>IF(BS273&gt;$AI$8,1,0)</f>
        <v>0</v>
      </c>
      <c r="BU273" s="175">
        <f>IF($R273=BR$17,BS273,0)</f>
        <v>0</v>
      </c>
      <c r="BV273" s="173">
        <v>0</v>
      </c>
      <c r="BW273" s="175">
        <f>100*BV273/$AI273</f>
        <v>0</v>
      </c>
      <c r="BX273" s="173">
        <f>IF(BW273&gt;$AI$8,1,0)</f>
        <v>0</v>
      </c>
      <c r="BY273" s="175">
        <f>IF($R273=BV$17,BW273,0)</f>
        <v>0</v>
      </c>
      <c r="BZ273" s="173">
        <v>0</v>
      </c>
      <c r="CA273" s="175">
        <f>100*BZ273/$AI273</f>
        <v>0</v>
      </c>
      <c r="CB273" s="173">
        <f>IF(CA273&gt;$AI$8,1,0)</f>
        <v>0</v>
      </c>
      <c r="CC273" s="175">
        <f>IF($R273=BZ$17,CA273,0)</f>
        <v>0</v>
      </c>
      <c r="CD273" s="173">
        <v>0</v>
      </c>
      <c r="CE273" s="175">
        <f>100*CD273/$AI273</f>
        <v>0</v>
      </c>
      <c r="CF273" s="173">
        <f>IF(CE273&gt;$AI$8,1,0)</f>
        <v>0</v>
      </c>
      <c r="CG273" s="175">
        <f>IF($R273=CD$17,CE273,0)</f>
        <v>0</v>
      </c>
      <c r="CH273" s="173">
        <v>0</v>
      </c>
      <c r="CI273" s="175">
        <f>100*CH273/$AI273</f>
        <v>0</v>
      </c>
      <c r="CJ273" s="173">
        <f>IF(CI273&gt;$AI$8,1,0)</f>
        <v>0</v>
      </c>
      <c r="CK273" s="175">
        <f>IF($R273=CH$17,CI273,0)</f>
        <v>0</v>
      </c>
      <c r="CL273" s="173">
        <v>1012</v>
      </c>
      <c r="CM273" s="173">
        <v>0</v>
      </c>
      <c r="CN273" s="176"/>
    </row>
    <row r="274" ht="31.95" customHeight="1">
      <c r="A274" t="s" s="179">
        <v>2802</v>
      </c>
      <c r="B274" t="s" s="180">
        <v>58</v>
      </c>
      <c r="C274" t="s" s="180">
        <v>1678</v>
      </c>
      <c r="D274" t="s" s="181">
        <v>60</v>
      </c>
      <c r="E274" t="s" s="188">
        <v>60</v>
      </c>
      <c r="F274" t="s" s="146">
        <v>46</v>
      </c>
      <c r="G274" t="s" s="146">
        <v>2803</v>
      </c>
      <c r="H274" t="s" s="146">
        <v>2804</v>
      </c>
      <c r="I274" t="s" s="146">
        <v>64</v>
      </c>
      <c r="J274" t="s" s="146">
        <v>2585</v>
      </c>
      <c r="K274" t="s" s="183">
        <f>_xlfn.IFS(Q274=0,O274,T274=1,R274,U274=1,AA274,V274=1,AD274)</f>
        <v>28</v>
      </c>
      <c r="L274" s="189">
        <f>_xlfn.IFS(Q274=0,P274,T274=1,S274,U274=1,AB274,V274=1,AE274)</f>
        <v>47.4359906014582</v>
      </c>
      <c r="M274" t="s" s="146">
        <f>IF(O274="Lab","over","under")</f>
        <v>2429</v>
      </c>
      <c r="N274" s="145">
        <v>1</v>
      </c>
      <c r="O274" t="s" s="184">
        <v>28</v>
      </c>
      <c r="P274" s="147">
        <f>AQ274</f>
        <v>47.4359906014582</v>
      </c>
      <c r="Q274" s="145">
        <f>T274+U274+V274</f>
        <v>0</v>
      </c>
      <c r="R274" t="s" s="185">
        <v>32</v>
      </c>
      <c r="S274" s="147">
        <f>BI274</f>
        <v>31.6256086040259</v>
      </c>
      <c r="T274" s="138"/>
      <c r="U274" s="138"/>
      <c r="V274" s="138"/>
      <c r="W274" s="138"/>
      <c r="X274" t="s" s="146">
        <f>IF($A274=Y274,"ok","bad")</f>
        <v>2430</v>
      </c>
      <c r="Y274" t="s" s="146">
        <v>2802</v>
      </c>
      <c r="Z274" t="s" s="146">
        <v>1678</v>
      </c>
      <c r="AA274" t="s" s="186">
        <v>2365</v>
      </c>
      <c r="AB274" s="141">
        <f>100*AC274</f>
        <v>7.1603323</v>
      </c>
      <c r="AC274" s="190">
        <v>0.071603323</v>
      </c>
      <c r="AD274" t="s" s="187">
        <v>27</v>
      </c>
      <c r="AE274" s="141">
        <v>5.3750939</v>
      </c>
      <c r="AF274" s="190">
        <v>0.053750939</v>
      </c>
      <c r="AG274" s="138"/>
      <c r="AH274" s="145">
        <v>71574</v>
      </c>
      <c r="AI274" s="145">
        <v>41283</v>
      </c>
      <c r="AJ274" s="145">
        <v>133</v>
      </c>
      <c r="AK274" s="145">
        <v>6527</v>
      </c>
      <c r="AL274" s="145">
        <v>2219</v>
      </c>
      <c r="AM274" s="148">
        <f>100*AL274/$AI274</f>
        <v>5.3750938643025</v>
      </c>
      <c r="AN274" s="145">
        <f>IF(AM274&gt;$AI$8,1,0)</f>
        <v>0</v>
      </c>
      <c r="AO274" s="148">
        <f>IF($R274=AL$17,AM274,0)</f>
        <v>0</v>
      </c>
      <c r="AP274" s="145">
        <v>19583</v>
      </c>
      <c r="AQ274" s="148">
        <f>100*AP274/$AI274</f>
        <v>47.4359906014582</v>
      </c>
      <c r="AR274" s="145">
        <f>IF(AQ274&gt;$AI$8,1,0)</f>
        <v>0</v>
      </c>
      <c r="AS274" s="148">
        <f>IF($R274=AP$17,AQ274,0)</f>
        <v>0</v>
      </c>
      <c r="AT274" s="145">
        <v>1315</v>
      </c>
      <c r="AU274" s="148">
        <f>100*AT274/$AI274</f>
        <v>3.18533052346002</v>
      </c>
      <c r="AV274" s="145">
        <f>IF(AU274&gt;$AI$8,1,0)</f>
        <v>0</v>
      </c>
      <c r="AW274" s="148">
        <f>IF($R274=AT$17,AU274,0)</f>
        <v>0</v>
      </c>
      <c r="AX274" s="145">
        <v>2956</v>
      </c>
      <c r="AY274" s="148">
        <f>100*AX274/$AI274</f>
        <v>7.16033234018846</v>
      </c>
      <c r="AZ274" s="145">
        <f>IF(AY274&gt;$AI$8,1,0)</f>
        <v>0</v>
      </c>
      <c r="BA274" s="148">
        <f>IF($R274=AX$17,AY274,0)</f>
        <v>0</v>
      </c>
      <c r="BB274" s="145">
        <v>1724</v>
      </c>
      <c r="BC274" s="148">
        <f>100*BB274/$AI274</f>
        <v>4.17605309691641</v>
      </c>
      <c r="BD274" s="145">
        <f>IF(BC274&gt;$AI$8,1,0)</f>
        <v>0</v>
      </c>
      <c r="BE274" s="148">
        <f>IF($R274=BB$17,BC274,0)</f>
        <v>0</v>
      </c>
      <c r="BF274" s="145">
        <v>13056</v>
      </c>
      <c r="BG274" s="148">
        <f>100*BF274/$AI274</f>
        <v>31.6256086040259</v>
      </c>
      <c r="BH274" s="145">
        <f>IF(BG274&gt;$AI$8,1,0)</f>
        <v>0</v>
      </c>
      <c r="BI274" s="148">
        <f>IF($R274=BF$17,BG274,0)</f>
        <v>31.6256086040259</v>
      </c>
      <c r="BJ274" s="145">
        <v>0</v>
      </c>
      <c r="BK274" s="148">
        <f>100*BJ274/$AI274</f>
        <v>0</v>
      </c>
      <c r="BL274" s="145">
        <f>IF(BK274&gt;$AI$8,1,0)</f>
        <v>0</v>
      </c>
      <c r="BM274" s="148">
        <f>IF($R274=BJ$17,BK274,0)</f>
        <v>0</v>
      </c>
      <c r="BN274" s="145">
        <v>0</v>
      </c>
      <c r="BO274" s="148">
        <f>100*BN274/$AI274</f>
        <v>0</v>
      </c>
      <c r="BP274" s="145">
        <f>IF(BO274&gt;$AI$8,1,0)</f>
        <v>0</v>
      </c>
      <c r="BQ274" s="148">
        <f>IF($R274=BN$17,BO274,0)</f>
        <v>0</v>
      </c>
      <c r="BR274" s="145">
        <v>0</v>
      </c>
      <c r="BS274" s="148">
        <f>100*BR274/$AI274</f>
        <v>0</v>
      </c>
      <c r="BT274" s="145">
        <f>IF(BS274&gt;$AI$8,1,0)</f>
        <v>0</v>
      </c>
      <c r="BU274" s="148">
        <f>IF($R274=BR$17,BS274,0)</f>
        <v>0</v>
      </c>
      <c r="BV274" s="145">
        <v>0</v>
      </c>
      <c r="BW274" s="148">
        <f>100*BV274/$AI274</f>
        <v>0</v>
      </c>
      <c r="BX274" s="145">
        <f>IF(BW274&gt;$AI$8,1,0)</f>
        <v>0</v>
      </c>
      <c r="BY274" s="148">
        <f>IF($R274=BV$17,BW274,0)</f>
        <v>0</v>
      </c>
      <c r="BZ274" s="145">
        <v>0</v>
      </c>
      <c r="CA274" s="148">
        <f>100*BZ274/$AI274</f>
        <v>0</v>
      </c>
      <c r="CB274" s="145">
        <f>IF(CA274&gt;$AI$8,1,0)</f>
        <v>0</v>
      </c>
      <c r="CC274" s="148">
        <f>IF($R274=BZ$17,CA274,0)</f>
        <v>0</v>
      </c>
      <c r="CD274" s="145">
        <v>0</v>
      </c>
      <c r="CE274" s="148">
        <f>100*CD274/$AI274</f>
        <v>0</v>
      </c>
      <c r="CF274" s="145">
        <f>IF(CE274&gt;$AI$8,1,0)</f>
        <v>0</v>
      </c>
      <c r="CG274" s="148">
        <f>IF($R274=CD$17,CE274,0)</f>
        <v>0</v>
      </c>
      <c r="CH274" s="145">
        <v>0</v>
      </c>
      <c r="CI274" s="148">
        <f>100*CH274/$AI274</f>
        <v>0</v>
      </c>
      <c r="CJ274" s="145">
        <f>IF(CI274&gt;$AI$8,1,0)</f>
        <v>0</v>
      </c>
      <c r="CK274" s="148">
        <f>IF($R274=CH$17,CI274,0)</f>
        <v>0</v>
      </c>
      <c r="CL274" s="145">
        <v>0</v>
      </c>
      <c r="CM274" s="145">
        <v>0</v>
      </c>
      <c r="CN274" s="149"/>
    </row>
    <row r="275" ht="19.95" customHeight="1">
      <c r="A275" t="s" s="179">
        <v>2548</v>
      </c>
      <c r="B275" t="s" s="180">
        <v>101</v>
      </c>
      <c r="C275" t="s" s="180">
        <v>1636</v>
      </c>
      <c r="D275" t="s" s="181">
        <v>104</v>
      </c>
      <c r="E275" t="s" s="182">
        <v>79</v>
      </c>
      <c r="F275" t="s" s="130">
        <v>80</v>
      </c>
      <c r="G275" t="s" s="130">
        <v>1637</v>
      </c>
      <c r="H275" t="s" s="130">
        <v>1638</v>
      </c>
      <c r="I275" t="s" s="130">
        <v>64</v>
      </c>
      <c r="J275" t="s" s="130">
        <v>50</v>
      </c>
      <c r="K275" t="s" s="183">
        <f>_xlfn.IFS(Q275=0,O275,T275=1,R275,U275=1,AA275,V275=1,AD275)</f>
        <v>28</v>
      </c>
      <c r="L275" s="189">
        <f>_xlfn.IFS(Q275=0,P275,T275=1,S275,U275=1,AB275,V275=1,AE275)</f>
        <v>47.3828279448888</v>
      </c>
      <c r="M275" t="s" s="130">
        <f>IF(O275="Lab","over","under")</f>
        <v>2429</v>
      </c>
      <c r="N275" s="173">
        <v>1</v>
      </c>
      <c r="O275" t="s" s="184">
        <v>28</v>
      </c>
      <c r="P275" s="131">
        <f>AQ275</f>
        <v>47.3828279448888</v>
      </c>
      <c r="Q275" s="173">
        <f>T275+U275+V275</f>
        <v>0</v>
      </c>
      <c r="R275" t="s" s="185">
        <v>27</v>
      </c>
      <c r="S275" s="131">
        <f>AO275</f>
        <v>16.0740898445816</v>
      </c>
      <c r="T275" s="169"/>
      <c r="U275" s="169"/>
      <c r="V275" s="169"/>
      <c r="W275" s="169"/>
      <c r="X275" t="s" s="130">
        <f>IF($A275=Y275,"ok","bad")</f>
        <v>2430</v>
      </c>
      <c r="Y275" t="s" s="130">
        <v>2548</v>
      </c>
      <c r="Z275" t="s" s="130">
        <v>1636</v>
      </c>
      <c r="AA275" t="s" s="186">
        <v>2365</v>
      </c>
      <c r="AB275" s="125">
        <f>100*AC275</f>
        <v>15.012622</v>
      </c>
      <c r="AC275" s="191">
        <v>0.15012622</v>
      </c>
      <c r="AD275" t="s" s="187">
        <v>31</v>
      </c>
      <c r="AE275" s="125">
        <v>8.8901731</v>
      </c>
      <c r="AF275" s="191">
        <v>0.088901731</v>
      </c>
      <c r="AG275" s="169"/>
      <c r="AH275" s="173">
        <v>64255</v>
      </c>
      <c r="AI275" s="173">
        <v>32879</v>
      </c>
      <c r="AJ275" s="173">
        <v>164</v>
      </c>
      <c r="AK275" s="173">
        <v>10294</v>
      </c>
      <c r="AL275" s="173">
        <v>5285</v>
      </c>
      <c r="AM275" s="175">
        <f>100*AL275/$AI275</f>
        <v>16.0740898445816</v>
      </c>
      <c r="AN275" s="173">
        <f>IF(AM275&gt;$AI$8,1,0)</f>
        <v>0</v>
      </c>
      <c r="AO275" s="175">
        <f>IF($R275=AL$17,AM275,0)</f>
        <v>16.0740898445816</v>
      </c>
      <c r="AP275" s="173">
        <v>15579</v>
      </c>
      <c r="AQ275" s="175">
        <f>100*AP275/$AI275</f>
        <v>47.3828279448888</v>
      </c>
      <c r="AR275" s="173">
        <f>IF(AQ275&gt;$AI$8,1,0)</f>
        <v>0</v>
      </c>
      <c r="AS275" s="175">
        <f>IF($R275=AP$17,AQ275,0)</f>
        <v>0</v>
      </c>
      <c r="AT275" s="173">
        <v>2059</v>
      </c>
      <c r="AU275" s="175">
        <f>100*AT275/$AI275</f>
        <v>6.26235591106785</v>
      </c>
      <c r="AV275" s="173">
        <f>IF(AU275&gt;$AI$8,1,0)</f>
        <v>0</v>
      </c>
      <c r="AW275" s="175">
        <f>IF($R275=AT$17,AU275,0)</f>
        <v>0</v>
      </c>
      <c r="AX275" s="173">
        <v>4936</v>
      </c>
      <c r="AY275" s="175">
        <f>100*AX275/$AI275</f>
        <v>15.0126220383832</v>
      </c>
      <c r="AZ275" s="173">
        <f>IF(AY275&gt;$AI$8,1,0)</f>
        <v>0</v>
      </c>
      <c r="BA275" s="175">
        <f>IF($R275=AX$17,AY275,0)</f>
        <v>0</v>
      </c>
      <c r="BB275" s="173">
        <v>2923</v>
      </c>
      <c r="BC275" s="175">
        <f>100*BB275/$AI275</f>
        <v>8.89017305879133</v>
      </c>
      <c r="BD275" s="173">
        <f>IF(BC275&gt;$AI$8,1,0)</f>
        <v>0</v>
      </c>
      <c r="BE275" s="175">
        <f>IF($R275=BB$17,BC275,0)</f>
        <v>0</v>
      </c>
      <c r="BF275" s="173">
        <v>0</v>
      </c>
      <c r="BG275" s="175">
        <f>100*BF275/$AI275</f>
        <v>0</v>
      </c>
      <c r="BH275" s="173">
        <f>IF(BG275&gt;$AI$8,1,0)</f>
        <v>0</v>
      </c>
      <c r="BI275" s="175">
        <f>IF($R275=BF$17,BG275,0)</f>
        <v>0</v>
      </c>
      <c r="BJ275" s="173">
        <v>0</v>
      </c>
      <c r="BK275" s="175">
        <f>100*BJ275/$AI275</f>
        <v>0</v>
      </c>
      <c r="BL275" s="173">
        <f>IF(BK275&gt;$AI$8,1,0)</f>
        <v>0</v>
      </c>
      <c r="BM275" s="175">
        <f>IF($R275=BJ$17,BK275,0)</f>
        <v>0</v>
      </c>
      <c r="BN275" s="173">
        <v>0</v>
      </c>
      <c r="BO275" s="175">
        <f>100*BN275/$AI275</f>
        <v>0</v>
      </c>
      <c r="BP275" s="173">
        <f>IF(BO275&gt;$AI$8,1,0)</f>
        <v>0</v>
      </c>
      <c r="BQ275" s="175">
        <f>IF($R275=BN$17,BO275,0)</f>
        <v>0</v>
      </c>
      <c r="BR275" s="173">
        <v>0</v>
      </c>
      <c r="BS275" s="175">
        <f>100*BR275/$AI275</f>
        <v>0</v>
      </c>
      <c r="BT275" s="173">
        <f>IF(BS275&gt;$AI$8,1,0)</f>
        <v>0</v>
      </c>
      <c r="BU275" s="175">
        <f>IF($R275=BR$17,BS275,0)</f>
        <v>0</v>
      </c>
      <c r="BV275" s="173">
        <v>0</v>
      </c>
      <c r="BW275" s="175">
        <f>100*BV275/$AI275</f>
        <v>0</v>
      </c>
      <c r="BX275" s="173">
        <f>IF(BW275&gt;$AI$8,1,0)</f>
        <v>0</v>
      </c>
      <c r="BY275" s="175">
        <f>IF($R275=BV$17,BW275,0)</f>
        <v>0</v>
      </c>
      <c r="BZ275" s="173">
        <v>0</v>
      </c>
      <c r="CA275" s="175">
        <f>100*BZ275/$AI275</f>
        <v>0</v>
      </c>
      <c r="CB275" s="173">
        <f>IF(CA275&gt;$AI$8,1,0)</f>
        <v>0</v>
      </c>
      <c r="CC275" s="175">
        <f>IF($R275=BZ$17,CA275,0)</f>
        <v>0</v>
      </c>
      <c r="CD275" s="173">
        <v>0</v>
      </c>
      <c r="CE275" s="175">
        <f>100*CD275/$AI275</f>
        <v>0</v>
      </c>
      <c r="CF275" s="173">
        <f>IF(CE275&gt;$AI$8,1,0)</f>
        <v>0</v>
      </c>
      <c r="CG275" s="175">
        <f>IF($R275=CD$17,CE275,0)</f>
        <v>0</v>
      </c>
      <c r="CH275" s="173">
        <v>0</v>
      </c>
      <c r="CI275" s="175">
        <f>100*CH275/$AI275</f>
        <v>0</v>
      </c>
      <c r="CJ275" s="173">
        <f>IF(CI275&gt;$AI$8,1,0)</f>
        <v>0</v>
      </c>
      <c r="CK275" s="175">
        <f>IF($R275=CH$17,CI275,0)</f>
        <v>0</v>
      </c>
      <c r="CL275" s="173">
        <v>0</v>
      </c>
      <c r="CM275" s="173">
        <v>0</v>
      </c>
      <c r="CN275" s="176"/>
    </row>
    <row r="276" ht="19.95" customHeight="1">
      <c r="A276" t="s" s="179">
        <v>2547</v>
      </c>
      <c r="B276" t="s" s="180">
        <v>166</v>
      </c>
      <c r="C276" t="s" s="180">
        <v>1286</v>
      </c>
      <c r="D276" t="s" s="181">
        <v>169</v>
      </c>
      <c r="E276" t="s" s="188">
        <v>79</v>
      </c>
      <c r="F276" t="s" s="146">
        <v>46</v>
      </c>
      <c r="G276" t="s" s="146">
        <v>1025</v>
      </c>
      <c r="H276" t="s" s="146">
        <v>1287</v>
      </c>
      <c r="I276" t="s" s="146">
        <v>49</v>
      </c>
      <c r="J276" t="s" s="146">
        <v>50</v>
      </c>
      <c r="K276" t="s" s="183">
        <f>_xlfn.IFS(Q276=0,O276,T276=1,R276,U276=1,AA276,V276=1,AD276)</f>
        <v>2365</v>
      </c>
      <c r="L276" s="189">
        <f>_xlfn.IFS(Q276=0,P276,T276=1,S276,U276=1,AB276,V276=1,AE276)</f>
        <v>18.6478115161978</v>
      </c>
      <c r="M276" t="s" s="146">
        <f>IF(O276="Lab","over","under")</f>
        <v>2429</v>
      </c>
      <c r="N276" s="145">
        <v>1</v>
      </c>
      <c r="O276" t="s" s="184">
        <v>28</v>
      </c>
      <c r="P276" s="147">
        <f>AQ276</f>
        <v>47.247892759216</v>
      </c>
      <c r="Q276" s="145">
        <f>T276+U276+V276</f>
        <v>1</v>
      </c>
      <c r="R276" t="s" s="185">
        <v>2365</v>
      </c>
      <c r="S276" s="147">
        <f>BA276</f>
        <v>18.6478115161978</v>
      </c>
      <c r="T276" s="145">
        <v>1</v>
      </c>
      <c r="U276" s="138"/>
      <c r="V276" s="138"/>
      <c r="W276" s="138"/>
      <c r="X276" t="s" s="146">
        <f>IF($A276=Y276,"ok","bad")</f>
        <v>2430</v>
      </c>
      <c r="Y276" t="s" s="146">
        <v>2547</v>
      </c>
      <c r="Z276" t="s" s="146">
        <v>1286</v>
      </c>
      <c r="AA276" t="s" s="186">
        <v>27</v>
      </c>
      <c r="AB276" s="141">
        <f>100*AC276</f>
        <v>17.5129481</v>
      </c>
      <c r="AC276" s="190">
        <v>0.175129481</v>
      </c>
      <c r="AD276" t="s" s="187">
        <v>31</v>
      </c>
      <c r="AE276" s="141">
        <v>8.9011882</v>
      </c>
      <c r="AF276" s="190">
        <v>0.089011882</v>
      </c>
      <c r="AG276" s="138"/>
      <c r="AH276" s="145">
        <v>76207</v>
      </c>
      <c r="AI276" s="145">
        <v>39388</v>
      </c>
      <c r="AJ276" s="145">
        <v>129</v>
      </c>
      <c r="AK276" s="145">
        <v>11265</v>
      </c>
      <c r="AL276" s="145">
        <v>6898</v>
      </c>
      <c r="AM276" s="148">
        <f>100*AL276/$AI276</f>
        <v>17.5129481060221</v>
      </c>
      <c r="AN276" s="145">
        <f>IF(AM276&gt;$AI$8,1,0)</f>
        <v>0</v>
      </c>
      <c r="AO276" s="148">
        <f>IF($R276=AL$17,AM276,0)</f>
        <v>0</v>
      </c>
      <c r="AP276" s="145">
        <v>18610</v>
      </c>
      <c r="AQ276" s="148">
        <f>100*AP276/$AI276</f>
        <v>47.247892759216</v>
      </c>
      <c r="AR276" s="145">
        <f>IF(AQ276&gt;$AI$8,1,0)</f>
        <v>0</v>
      </c>
      <c r="AS276" s="148">
        <f>IF($R276=AP$17,AQ276,0)</f>
        <v>0</v>
      </c>
      <c r="AT276" s="145">
        <v>1445</v>
      </c>
      <c r="AU276" s="148">
        <f>100*AT276/$AI276</f>
        <v>3.66863003960597</v>
      </c>
      <c r="AV276" s="145">
        <f>IF(AU276&gt;$AI$8,1,0)</f>
        <v>0</v>
      </c>
      <c r="AW276" s="148">
        <f>IF($R276=AT$17,AU276,0)</f>
        <v>0</v>
      </c>
      <c r="AX276" s="145">
        <v>7345</v>
      </c>
      <c r="AY276" s="148">
        <f>100*AX276/$AI276</f>
        <v>18.6478115161978</v>
      </c>
      <c r="AZ276" s="145">
        <f>IF(AY276&gt;$AI$8,1,0)</f>
        <v>0</v>
      </c>
      <c r="BA276" s="148">
        <f>IF($R276=AX$17,AY276,0)</f>
        <v>18.6478115161978</v>
      </c>
      <c r="BB276" s="145">
        <v>3506</v>
      </c>
      <c r="BC276" s="148">
        <f>100*BB276/$AI276</f>
        <v>8.90118817914086</v>
      </c>
      <c r="BD276" s="145">
        <f>IF(BC276&gt;$AI$8,1,0)</f>
        <v>0</v>
      </c>
      <c r="BE276" s="148">
        <f>IF($R276=BB$17,BC276,0)</f>
        <v>0</v>
      </c>
      <c r="BF276" s="145">
        <v>0</v>
      </c>
      <c r="BG276" s="148">
        <f>100*BF276/$AI276</f>
        <v>0</v>
      </c>
      <c r="BH276" s="145">
        <f>IF(BG276&gt;$AI$8,1,0)</f>
        <v>0</v>
      </c>
      <c r="BI276" s="148">
        <f>IF($R276=BF$17,BG276,0)</f>
        <v>0</v>
      </c>
      <c r="BJ276" s="145">
        <v>0</v>
      </c>
      <c r="BK276" s="148">
        <f>100*BJ276/$AI276</f>
        <v>0</v>
      </c>
      <c r="BL276" s="145">
        <f>IF(BK276&gt;$AI$8,1,0)</f>
        <v>0</v>
      </c>
      <c r="BM276" s="148">
        <f>IF($R276=BJ$17,BK276,0)</f>
        <v>0</v>
      </c>
      <c r="BN276" s="145">
        <v>0</v>
      </c>
      <c r="BO276" s="148">
        <f>100*BN276/$AI276</f>
        <v>0</v>
      </c>
      <c r="BP276" s="145">
        <f>IF(BO276&gt;$AI$8,1,0)</f>
        <v>0</v>
      </c>
      <c r="BQ276" s="148">
        <f>IF($R276=BN$17,BO276,0)</f>
        <v>0</v>
      </c>
      <c r="BR276" s="145">
        <v>0</v>
      </c>
      <c r="BS276" s="148">
        <f>100*BR276/$AI276</f>
        <v>0</v>
      </c>
      <c r="BT276" s="145">
        <f>IF(BS276&gt;$AI$8,1,0)</f>
        <v>0</v>
      </c>
      <c r="BU276" s="148">
        <f>IF($R276=BR$17,BS276,0)</f>
        <v>0</v>
      </c>
      <c r="BV276" s="145">
        <v>0</v>
      </c>
      <c r="BW276" s="148">
        <f>100*BV276/$AI276</f>
        <v>0</v>
      </c>
      <c r="BX276" s="145">
        <f>IF(BW276&gt;$AI$8,1,0)</f>
        <v>0</v>
      </c>
      <c r="BY276" s="148">
        <f>IF($R276=BV$17,BW276,0)</f>
        <v>0</v>
      </c>
      <c r="BZ276" s="145">
        <v>0</v>
      </c>
      <c r="CA276" s="148">
        <f>100*BZ276/$AI276</f>
        <v>0</v>
      </c>
      <c r="CB276" s="145">
        <f>IF(CA276&gt;$AI$8,1,0)</f>
        <v>0</v>
      </c>
      <c r="CC276" s="148">
        <f>IF($R276=BZ$17,CA276,0)</f>
        <v>0</v>
      </c>
      <c r="CD276" s="145">
        <v>0</v>
      </c>
      <c r="CE276" s="148">
        <f>100*CD276/$AI276</f>
        <v>0</v>
      </c>
      <c r="CF276" s="145">
        <f>IF(CE276&gt;$AI$8,1,0)</f>
        <v>0</v>
      </c>
      <c r="CG276" s="148">
        <f>IF($R276=CD$17,CE276,0)</f>
        <v>0</v>
      </c>
      <c r="CH276" s="145">
        <v>0</v>
      </c>
      <c r="CI276" s="148">
        <f>100*CH276/$AI276</f>
        <v>0</v>
      </c>
      <c r="CJ276" s="145">
        <f>IF(CI276&gt;$AI$8,1,0)</f>
        <v>0</v>
      </c>
      <c r="CK276" s="148">
        <f>IF($R276=CH$17,CI276,0)</f>
        <v>0</v>
      </c>
      <c r="CL276" s="145">
        <v>240</v>
      </c>
      <c r="CM276" s="145">
        <v>0</v>
      </c>
      <c r="CN276" s="149"/>
    </row>
    <row r="277" ht="15.75" customHeight="1">
      <c r="A277" t="s" s="179">
        <v>2776</v>
      </c>
      <c r="B277" t="s" s="180">
        <v>256</v>
      </c>
      <c r="C277" t="s" s="180">
        <v>2777</v>
      </c>
      <c r="D277" t="s" s="181">
        <v>259</v>
      </c>
      <c r="E277" t="s" s="182">
        <v>79</v>
      </c>
      <c r="F277" t="s" s="130">
        <v>80</v>
      </c>
      <c r="G277" t="s" s="130">
        <v>1081</v>
      </c>
      <c r="H277" t="s" s="130">
        <v>725</v>
      </c>
      <c r="I277" t="s" s="130">
        <v>49</v>
      </c>
      <c r="J277" t="s" s="130">
        <v>50</v>
      </c>
      <c r="K277" t="s" s="183">
        <f>_xlfn.IFS(Q277=0,O277,T277=1,R277,U277=1,AA277,V277=1,AD277)</f>
        <v>2365</v>
      </c>
      <c r="L277" s="189">
        <f>_xlfn.IFS(Q277=0,P277,T277=1,S277,U277=1,AB277,V277=1,AE277)</f>
        <v>20.4783910250821</v>
      </c>
      <c r="M277" t="s" s="130">
        <f>IF(O277="Lab","over","under")</f>
        <v>2429</v>
      </c>
      <c r="N277" s="173">
        <v>1</v>
      </c>
      <c r="O277" t="s" s="184">
        <v>28</v>
      </c>
      <c r="P277" s="131">
        <f>AQ277</f>
        <v>47.1938849652687</v>
      </c>
      <c r="Q277" s="173">
        <f>T277+U277+V277</f>
        <v>1</v>
      </c>
      <c r="R277" t="s" s="185">
        <v>2365</v>
      </c>
      <c r="S277" s="131">
        <f>BA277</f>
        <v>20.4783910250821</v>
      </c>
      <c r="T277" s="173">
        <v>1</v>
      </c>
      <c r="U277" s="169"/>
      <c r="V277" s="169"/>
      <c r="W277" s="169"/>
      <c r="X277" t="s" s="130">
        <f>IF($A277=Y277,"ok","bad")</f>
        <v>2430</v>
      </c>
      <c r="Y277" t="s" s="130">
        <v>2776</v>
      </c>
      <c r="Z277" t="s" s="130">
        <v>2777</v>
      </c>
      <c r="AA277" t="s" s="186">
        <v>27</v>
      </c>
      <c r="AB277" s="125">
        <f>100*AC277</f>
        <v>17.944023</v>
      </c>
      <c r="AC277" s="191">
        <v>0.17944023</v>
      </c>
      <c r="AD277" t="s" s="187">
        <v>2484</v>
      </c>
      <c r="AE277" s="125">
        <v>5.8331154</v>
      </c>
      <c r="AF277" s="191">
        <v>0.058331154</v>
      </c>
      <c r="AG277" s="169"/>
      <c r="AH277" s="173">
        <v>75123</v>
      </c>
      <c r="AI277" s="173">
        <v>34407</v>
      </c>
      <c r="AJ277" s="173">
        <v>92</v>
      </c>
      <c r="AK277" s="173">
        <v>9192</v>
      </c>
      <c r="AL277" s="173">
        <v>6174</v>
      </c>
      <c r="AM277" s="175">
        <f>100*AL277/$AI277</f>
        <v>17.9440230185718</v>
      </c>
      <c r="AN277" s="173">
        <f>IF(AM277&gt;$AI$8,1,0)</f>
        <v>0</v>
      </c>
      <c r="AO277" s="175">
        <f>IF($R277=AL$17,AM277,0)</f>
        <v>0</v>
      </c>
      <c r="AP277" s="173">
        <v>16238</v>
      </c>
      <c r="AQ277" s="175">
        <f>100*AP277/$AI277</f>
        <v>47.1938849652687</v>
      </c>
      <c r="AR277" s="173">
        <f>IF(AQ277&gt;$AI$8,1,0)</f>
        <v>0</v>
      </c>
      <c r="AS277" s="175">
        <f>IF($R277=AP$17,AQ277,0)</f>
        <v>0</v>
      </c>
      <c r="AT277" s="173">
        <v>1037</v>
      </c>
      <c r="AU277" s="175">
        <f>100*AT277/$AI277</f>
        <v>3.01392158572384</v>
      </c>
      <c r="AV277" s="173">
        <f>IF(AU277&gt;$AI$8,1,0)</f>
        <v>0</v>
      </c>
      <c r="AW277" s="175">
        <f>IF($R277=AT$17,AU277,0)</f>
        <v>0</v>
      </c>
      <c r="AX277" s="173">
        <v>7046</v>
      </c>
      <c r="AY277" s="175">
        <f>100*AX277/$AI277</f>
        <v>20.4783910250821</v>
      </c>
      <c r="AZ277" s="173">
        <f>IF(AY277&gt;$AI$8,1,0)</f>
        <v>0</v>
      </c>
      <c r="BA277" s="175">
        <f>IF($R277=AX$17,AY277,0)</f>
        <v>20.4783910250821</v>
      </c>
      <c r="BB277" s="173">
        <v>1522</v>
      </c>
      <c r="BC277" s="175">
        <f>100*BB277/$AI277</f>
        <v>4.42351847007876</v>
      </c>
      <c r="BD277" s="173">
        <f>IF(BC277&gt;$AI$8,1,0)</f>
        <v>0</v>
      </c>
      <c r="BE277" s="175">
        <f>IF($R277=BB$17,BC277,0)</f>
        <v>0</v>
      </c>
      <c r="BF277" s="173">
        <v>0</v>
      </c>
      <c r="BG277" s="175">
        <f>100*BF277/$AI277</f>
        <v>0</v>
      </c>
      <c r="BH277" s="173">
        <f>IF(BG277&gt;$AI$8,1,0)</f>
        <v>0</v>
      </c>
      <c r="BI277" s="175">
        <f>IF($R277=BF$17,BG277,0)</f>
        <v>0</v>
      </c>
      <c r="BJ277" s="173">
        <v>0</v>
      </c>
      <c r="BK277" s="175">
        <f>100*BJ277/$AI277</f>
        <v>0</v>
      </c>
      <c r="BL277" s="173">
        <f>IF(BK277&gt;$AI$8,1,0)</f>
        <v>0</v>
      </c>
      <c r="BM277" s="175">
        <f>IF($R277=BJ$17,BK277,0)</f>
        <v>0</v>
      </c>
      <c r="BN277" s="173">
        <v>0</v>
      </c>
      <c r="BO277" s="175">
        <f>100*BN277/$AI277</f>
        <v>0</v>
      </c>
      <c r="BP277" s="173">
        <f>IF(BO277&gt;$AI$8,1,0)</f>
        <v>0</v>
      </c>
      <c r="BQ277" s="175">
        <f>IF($R277=BN$17,BO277,0)</f>
        <v>0</v>
      </c>
      <c r="BR277" s="173">
        <v>0</v>
      </c>
      <c r="BS277" s="175">
        <f>100*BR277/$AI277</f>
        <v>0</v>
      </c>
      <c r="BT277" s="173">
        <f>IF(BS277&gt;$AI$8,1,0)</f>
        <v>0</v>
      </c>
      <c r="BU277" s="175">
        <f>IF($R277=BR$17,BS277,0)</f>
        <v>0</v>
      </c>
      <c r="BV277" s="173">
        <v>0</v>
      </c>
      <c r="BW277" s="175">
        <f>100*BV277/$AI277</f>
        <v>0</v>
      </c>
      <c r="BX277" s="173">
        <f>IF(BW277&gt;$AI$8,1,0)</f>
        <v>0</v>
      </c>
      <c r="BY277" s="175">
        <f>IF($R277=BV$17,BW277,0)</f>
        <v>0</v>
      </c>
      <c r="BZ277" s="173">
        <v>0</v>
      </c>
      <c r="CA277" s="175">
        <f>100*BZ277/$AI277</f>
        <v>0</v>
      </c>
      <c r="CB277" s="173">
        <f>IF(CA277&gt;$AI$8,1,0)</f>
        <v>0</v>
      </c>
      <c r="CC277" s="175">
        <f>IF($R277=BZ$17,CA277,0)</f>
        <v>0</v>
      </c>
      <c r="CD277" s="173">
        <v>0</v>
      </c>
      <c r="CE277" s="175">
        <f>100*CD277/$AI277</f>
        <v>0</v>
      </c>
      <c r="CF277" s="173">
        <f>IF(CE277&gt;$AI$8,1,0)</f>
        <v>0</v>
      </c>
      <c r="CG277" s="175">
        <f>IF($R277=CD$17,CE277,0)</f>
        <v>0</v>
      </c>
      <c r="CH277" s="173">
        <v>0</v>
      </c>
      <c r="CI277" s="175">
        <f>100*CH277/$AI277</f>
        <v>0</v>
      </c>
      <c r="CJ277" s="173">
        <f>IF(CI277&gt;$AI$8,1,0)</f>
        <v>0</v>
      </c>
      <c r="CK277" s="175">
        <f>IF($R277=CH$17,CI277,0)</f>
        <v>0</v>
      </c>
      <c r="CL277" s="173">
        <v>0</v>
      </c>
      <c r="CM277" s="173">
        <v>0</v>
      </c>
      <c r="CN277" s="176"/>
    </row>
    <row r="278" ht="31.95" customHeight="1">
      <c r="A278" t="s" s="179">
        <v>2727</v>
      </c>
      <c r="B278" t="s" s="180">
        <v>58</v>
      </c>
      <c r="C278" t="s" s="180">
        <v>1675</v>
      </c>
      <c r="D278" t="s" s="181">
        <v>60</v>
      </c>
      <c r="E278" t="s" s="188">
        <v>60</v>
      </c>
      <c r="F278" t="s" s="146">
        <v>61</v>
      </c>
      <c r="G278" t="s" s="146">
        <v>996</v>
      </c>
      <c r="H278" t="s" s="146">
        <v>2728</v>
      </c>
      <c r="I278" t="s" s="146">
        <v>64</v>
      </c>
      <c r="J278" t="s" s="146">
        <v>2585</v>
      </c>
      <c r="K278" t="s" s="183">
        <f>_xlfn.IFS(Q278=0,O278,T278=1,R278,U278=1,AA278,V278=1,AD278)</f>
        <v>28</v>
      </c>
      <c r="L278" s="189">
        <f>_xlfn.IFS(Q278=0,P278,T278=1,S278,U278=1,AB278,V278=1,AE278)</f>
        <v>47.1133697825092</v>
      </c>
      <c r="M278" t="s" s="146">
        <f>IF(O278="Lab","over","under")</f>
        <v>2429</v>
      </c>
      <c r="N278" s="145">
        <v>1</v>
      </c>
      <c r="O278" t="s" s="184">
        <v>28</v>
      </c>
      <c r="P278" s="147">
        <f>AQ278</f>
        <v>47.1133697825092</v>
      </c>
      <c r="Q278" s="145">
        <f>T278+U278+V278</f>
        <v>0</v>
      </c>
      <c r="R278" t="s" s="185">
        <v>32</v>
      </c>
      <c r="S278" s="147">
        <f>BI278</f>
        <v>31.8601122377707</v>
      </c>
      <c r="T278" s="138"/>
      <c r="U278" s="138"/>
      <c r="V278" s="138"/>
      <c r="W278" s="138"/>
      <c r="X278" t="s" s="146">
        <f>IF($A278=Y278,"ok","bad")</f>
        <v>2430</v>
      </c>
      <c r="Y278" t="s" s="146">
        <v>2727</v>
      </c>
      <c r="Z278" t="s" s="146">
        <v>1675</v>
      </c>
      <c r="AA278" t="s" s="186">
        <v>2365</v>
      </c>
      <c r="AB278" s="141">
        <f>100*AC278</f>
        <v>7.7747537</v>
      </c>
      <c r="AC278" s="190">
        <v>0.07774753700000001</v>
      </c>
      <c r="AD278" t="s" s="187">
        <v>27</v>
      </c>
      <c r="AE278" s="141">
        <v>6.4042968</v>
      </c>
      <c r="AF278" s="190">
        <v>0.06404296800000001</v>
      </c>
      <c r="AG278" s="138"/>
      <c r="AH278" s="145">
        <v>71103</v>
      </c>
      <c r="AI278" s="145">
        <v>41519</v>
      </c>
      <c r="AJ278" s="145">
        <v>144</v>
      </c>
      <c r="AK278" s="145">
        <v>6333</v>
      </c>
      <c r="AL278" s="145">
        <v>2659</v>
      </c>
      <c r="AM278" s="148">
        <f>100*AL278/$AI278</f>
        <v>6.40429682795828</v>
      </c>
      <c r="AN278" s="145">
        <f>IF(AM278&gt;$AI$8,1,0)</f>
        <v>0</v>
      </c>
      <c r="AO278" s="148">
        <f>IF($R278=AL$17,AM278,0)</f>
        <v>0</v>
      </c>
      <c r="AP278" s="145">
        <v>19561</v>
      </c>
      <c r="AQ278" s="148">
        <f>100*AP278/$AI278</f>
        <v>47.1133697825092</v>
      </c>
      <c r="AR278" s="145">
        <f>IF(AQ278&gt;$AI$8,1,0)</f>
        <v>0</v>
      </c>
      <c r="AS278" s="148">
        <f>IF($R278=AP$17,AQ278,0)</f>
        <v>0</v>
      </c>
      <c r="AT278" s="145">
        <v>1374</v>
      </c>
      <c r="AU278" s="148">
        <f>100*AT278/$AI278</f>
        <v>3.30932825935114</v>
      </c>
      <c r="AV278" s="145">
        <f>IF(AU278&gt;$AI$8,1,0)</f>
        <v>0</v>
      </c>
      <c r="AW278" s="148">
        <f>IF($R278=AT$17,AU278,0)</f>
        <v>0</v>
      </c>
      <c r="AX278" s="145">
        <v>3228</v>
      </c>
      <c r="AY278" s="148">
        <f>100*AX278/$AI278</f>
        <v>7.77475372720923</v>
      </c>
      <c r="AZ278" s="145">
        <f>IF(AY278&gt;$AI$8,1,0)</f>
        <v>0</v>
      </c>
      <c r="BA278" s="148">
        <f>IF($R278=AX$17,AY278,0)</f>
        <v>0</v>
      </c>
      <c r="BB278" s="145">
        <v>1469</v>
      </c>
      <c r="BC278" s="148">
        <f>100*BB278/$AI278</f>
        <v>3.53813916520147</v>
      </c>
      <c r="BD278" s="145">
        <f>IF(BC278&gt;$AI$8,1,0)</f>
        <v>0</v>
      </c>
      <c r="BE278" s="148">
        <f>IF($R278=BB$17,BC278,0)</f>
        <v>0</v>
      </c>
      <c r="BF278" s="145">
        <v>13228</v>
      </c>
      <c r="BG278" s="148">
        <f>100*BF278/$AI278</f>
        <v>31.8601122377707</v>
      </c>
      <c r="BH278" s="145">
        <f>IF(BG278&gt;$AI$8,1,0)</f>
        <v>0</v>
      </c>
      <c r="BI278" s="148">
        <f>IF($R278=BF$17,BG278,0)</f>
        <v>31.8601122377707</v>
      </c>
      <c r="BJ278" s="145">
        <v>0</v>
      </c>
      <c r="BK278" s="148">
        <f>100*BJ278/$AI278</f>
        <v>0</v>
      </c>
      <c r="BL278" s="145">
        <f>IF(BK278&gt;$AI$8,1,0)</f>
        <v>0</v>
      </c>
      <c r="BM278" s="148">
        <f>IF($R278=BJ$17,BK278,0)</f>
        <v>0</v>
      </c>
      <c r="BN278" s="145">
        <v>0</v>
      </c>
      <c r="BO278" s="148">
        <f>100*BN278/$AI278</f>
        <v>0</v>
      </c>
      <c r="BP278" s="145">
        <f>IF(BO278&gt;$AI$8,1,0)</f>
        <v>0</v>
      </c>
      <c r="BQ278" s="148">
        <f>IF($R278=BN$17,BO278,0)</f>
        <v>0</v>
      </c>
      <c r="BR278" s="145">
        <v>0</v>
      </c>
      <c r="BS278" s="148">
        <f>100*BR278/$AI278</f>
        <v>0</v>
      </c>
      <c r="BT278" s="145">
        <f>IF(BS278&gt;$AI$8,1,0)</f>
        <v>0</v>
      </c>
      <c r="BU278" s="148">
        <f>IF($R278=BR$17,BS278,0)</f>
        <v>0</v>
      </c>
      <c r="BV278" s="145">
        <v>0</v>
      </c>
      <c r="BW278" s="148">
        <f>100*BV278/$AI278</f>
        <v>0</v>
      </c>
      <c r="BX278" s="145">
        <f>IF(BW278&gt;$AI$8,1,0)</f>
        <v>0</v>
      </c>
      <c r="BY278" s="148">
        <f>IF($R278=BV$17,BW278,0)</f>
        <v>0</v>
      </c>
      <c r="BZ278" s="145">
        <v>0</v>
      </c>
      <c r="CA278" s="148">
        <f>100*BZ278/$AI278</f>
        <v>0</v>
      </c>
      <c r="CB278" s="145">
        <f>IF(CA278&gt;$AI$8,1,0)</f>
        <v>0</v>
      </c>
      <c r="CC278" s="148">
        <f>IF($R278=BZ$17,CA278,0)</f>
        <v>0</v>
      </c>
      <c r="CD278" s="145">
        <v>0</v>
      </c>
      <c r="CE278" s="148">
        <f>100*CD278/$AI278</f>
        <v>0</v>
      </c>
      <c r="CF278" s="145">
        <f>IF(CE278&gt;$AI$8,1,0)</f>
        <v>0</v>
      </c>
      <c r="CG278" s="148">
        <f>IF($R278=CD$17,CE278,0)</f>
        <v>0</v>
      </c>
      <c r="CH278" s="145">
        <v>0</v>
      </c>
      <c r="CI278" s="148">
        <f>100*CH278/$AI278</f>
        <v>0</v>
      </c>
      <c r="CJ278" s="145">
        <f>IF(CI278&gt;$AI$8,1,0)</f>
        <v>0</v>
      </c>
      <c r="CK278" s="148">
        <f>IF($R278=CH$17,CI278,0)</f>
        <v>0</v>
      </c>
      <c r="CL278" s="145">
        <v>0</v>
      </c>
      <c r="CM278" s="145">
        <v>0</v>
      </c>
      <c r="CN278" s="149"/>
    </row>
    <row r="279" ht="15.75" customHeight="1">
      <c r="A279" t="s" s="179">
        <v>2434</v>
      </c>
      <c r="B279" t="s" s="180">
        <v>256</v>
      </c>
      <c r="C279" t="s" s="180">
        <v>2435</v>
      </c>
      <c r="D279" t="s" s="181">
        <v>259</v>
      </c>
      <c r="E279" t="s" s="182">
        <v>79</v>
      </c>
      <c r="F279" t="s" s="130">
        <v>46</v>
      </c>
      <c r="G279" t="s" s="130">
        <v>604</v>
      </c>
      <c r="H279" t="s" s="130">
        <v>655</v>
      </c>
      <c r="I279" t="s" s="130">
        <v>64</v>
      </c>
      <c r="J279" t="s" s="130">
        <v>50</v>
      </c>
      <c r="K279" t="s" s="183">
        <f>_xlfn.IFS(Q279=0,O279,T279=1,R279,U279=1,AA279,V279=1,AD279)</f>
        <v>2365</v>
      </c>
      <c r="L279" s="189">
        <f>_xlfn.IFS(Q279=0,P279,T279=1,S279,U279=1,AB279,V279=1,AE279)</f>
        <v>18.1504910527482</v>
      </c>
      <c r="M279" t="s" s="130">
        <f>IF(O279="Lab","over","under")</f>
        <v>2429</v>
      </c>
      <c r="N279" s="173">
        <v>1</v>
      </c>
      <c r="O279" t="s" s="184">
        <v>28</v>
      </c>
      <c r="P279" s="131">
        <f>AQ279</f>
        <v>47.0893740615847</v>
      </c>
      <c r="Q279" s="173">
        <f>T279+U279+V279</f>
        <v>1</v>
      </c>
      <c r="R279" t="s" s="185">
        <v>2365</v>
      </c>
      <c r="S279" s="131">
        <f>BA279</f>
        <v>18.1504910527482</v>
      </c>
      <c r="T279" s="173">
        <v>1</v>
      </c>
      <c r="U279" s="169"/>
      <c r="V279" s="169"/>
      <c r="W279" s="169"/>
      <c r="X279" t="s" s="130">
        <f>IF($A279=Y279,"ok","bad")</f>
        <v>2430</v>
      </c>
      <c r="Y279" t="s" s="130">
        <v>2434</v>
      </c>
      <c r="Z279" t="s" s="130">
        <v>2435</v>
      </c>
      <c r="AA279" t="s" s="186">
        <v>29</v>
      </c>
      <c r="AB279" s="125">
        <f>100*AC279</f>
        <v>14.5715903</v>
      </c>
      <c r="AC279" s="191">
        <v>0.145715903</v>
      </c>
      <c r="AD279" t="s" s="187">
        <v>27</v>
      </c>
      <c r="AE279" s="125">
        <v>12.8510596</v>
      </c>
      <c r="AF279" s="191">
        <v>0.128510596</v>
      </c>
      <c r="AG279" s="169"/>
      <c r="AH279" s="173">
        <v>70583</v>
      </c>
      <c r="AI279" s="173">
        <v>40627</v>
      </c>
      <c r="AJ279" s="173">
        <v>165</v>
      </c>
      <c r="AK279" s="173">
        <v>11757</v>
      </c>
      <c r="AL279" s="173">
        <v>5221</v>
      </c>
      <c r="AM279" s="175">
        <f>100*AL279/$AI279</f>
        <v>12.8510596401408</v>
      </c>
      <c r="AN279" s="173">
        <f>IF(AM279&gt;$AI$8,1,0)</f>
        <v>0</v>
      </c>
      <c r="AO279" s="175">
        <f>IF($R279=AL$17,AM279,0)</f>
        <v>0</v>
      </c>
      <c r="AP279" s="173">
        <v>19131</v>
      </c>
      <c r="AQ279" s="175">
        <f>100*AP279/$AI279</f>
        <v>47.0893740615847</v>
      </c>
      <c r="AR279" s="173">
        <f>IF(AQ279&gt;$AI$8,1,0)</f>
        <v>0</v>
      </c>
      <c r="AS279" s="175">
        <f>IF($R279=AP$17,AQ279,0)</f>
        <v>0</v>
      </c>
      <c r="AT279" s="173">
        <v>5920</v>
      </c>
      <c r="AU279" s="175">
        <f>100*AT279/$AI279</f>
        <v>14.5715903217072</v>
      </c>
      <c r="AV279" s="173">
        <f>IF(AU279&gt;$AI$8,1,0)</f>
        <v>0</v>
      </c>
      <c r="AW279" s="175">
        <f>IF($R279=AT$17,AU279,0)</f>
        <v>0</v>
      </c>
      <c r="AX279" s="173">
        <v>7374</v>
      </c>
      <c r="AY279" s="175">
        <f>100*AX279/$AI279</f>
        <v>18.1504910527482</v>
      </c>
      <c r="AZ279" s="173">
        <f>IF(AY279&gt;$AI$8,1,0)</f>
        <v>0</v>
      </c>
      <c r="BA279" s="175">
        <f>IF($R279=AX$17,AY279,0)</f>
        <v>18.1504910527482</v>
      </c>
      <c r="BB279" s="173">
        <v>2803</v>
      </c>
      <c r="BC279" s="175">
        <f>100*BB279/$AI279</f>
        <v>6.89935264725429</v>
      </c>
      <c r="BD279" s="173">
        <f>IF(BC279&gt;$AI$8,1,0)</f>
        <v>0</v>
      </c>
      <c r="BE279" s="175">
        <f>IF($R279=BB$17,BC279,0)</f>
        <v>0</v>
      </c>
      <c r="BF279" s="173">
        <v>0</v>
      </c>
      <c r="BG279" s="175">
        <f>100*BF279/$AI279</f>
        <v>0</v>
      </c>
      <c r="BH279" s="173">
        <f>IF(BG279&gt;$AI$8,1,0)</f>
        <v>0</v>
      </c>
      <c r="BI279" s="175">
        <f>IF($R279=BF$17,BG279,0)</f>
        <v>0</v>
      </c>
      <c r="BJ279" s="173">
        <v>0</v>
      </c>
      <c r="BK279" s="175">
        <f>100*BJ279/$AI279</f>
        <v>0</v>
      </c>
      <c r="BL279" s="173">
        <f>IF(BK279&gt;$AI$8,1,0)</f>
        <v>0</v>
      </c>
      <c r="BM279" s="175">
        <f>IF($R279=BJ$17,BK279,0)</f>
        <v>0</v>
      </c>
      <c r="BN279" s="173">
        <v>0</v>
      </c>
      <c r="BO279" s="175">
        <f>100*BN279/$AI279</f>
        <v>0</v>
      </c>
      <c r="BP279" s="173">
        <f>IF(BO279&gt;$AI$8,1,0)</f>
        <v>0</v>
      </c>
      <c r="BQ279" s="175">
        <f>IF($R279=BN$17,BO279,0)</f>
        <v>0</v>
      </c>
      <c r="BR279" s="173">
        <v>0</v>
      </c>
      <c r="BS279" s="175">
        <f>100*BR279/$AI279</f>
        <v>0</v>
      </c>
      <c r="BT279" s="173">
        <f>IF(BS279&gt;$AI$8,1,0)</f>
        <v>0</v>
      </c>
      <c r="BU279" s="175">
        <f>IF($R279=BR$17,BS279,0)</f>
        <v>0</v>
      </c>
      <c r="BV279" s="173">
        <v>0</v>
      </c>
      <c r="BW279" s="175">
        <f>100*BV279/$AI279</f>
        <v>0</v>
      </c>
      <c r="BX279" s="173">
        <f>IF(BW279&gt;$AI$8,1,0)</f>
        <v>0</v>
      </c>
      <c r="BY279" s="175">
        <f>IF($R279=BV$17,BW279,0)</f>
        <v>0</v>
      </c>
      <c r="BZ279" s="173">
        <v>0</v>
      </c>
      <c r="CA279" s="175">
        <f>100*BZ279/$AI279</f>
        <v>0</v>
      </c>
      <c r="CB279" s="173">
        <f>IF(CA279&gt;$AI$8,1,0)</f>
        <v>0</v>
      </c>
      <c r="CC279" s="175">
        <f>IF($R279=BZ$17,CA279,0)</f>
        <v>0</v>
      </c>
      <c r="CD279" s="173">
        <v>0</v>
      </c>
      <c r="CE279" s="175">
        <f>100*CD279/$AI279</f>
        <v>0</v>
      </c>
      <c r="CF279" s="173">
        <f>IF(CE279&gt;$AI$8,1,0)</f>
        <v>0</v>
      </c>
      <c r="CG279" s="175">
        <f>IF($R279=CD$17,CE279,0)</f>
        <v>0</v>
      </c>
      <c r="CH279" s="173">
        <v>0</v>
      </c>
      <c r="CI279" s="175">
        <f>100*CH279/$AI279</f>
        <v>0</v>
      </c>
      <c r="CJ279" s="173">
        <f>IF(CI279&gt;$AI$8,1,0)</f>
        <v>0</v>
      </c>
      <c r="CK279" s="175">
        <f>IF($R279=CH$17,CI279,0)</f>
        <v>0</v>
      </c>
      <c r="CL279" s="173">
        <v>281</v>
      </c>
      <c r="CM279" s="173">
        <v>0</v>
      </c>
      <c r="CN279" s="176"/>
    </row>
    <row r="280" ht="15.75" customHeight="1">
      <c r="A280" t="s" s="179">
        <v>2508</v>
      </c>
      <c r="B280" t="s" s="180">
        <v>101</v>
      </c>
      <c r="C280" t="s" s="180">
        <v>2509</v>
      </c>
      <c r="D280" t="s" s="181">
        <v>104</v>
      </c>
      <c r="E280" t="s" s="188">
        <v>79</v>
      </c>
      <c r="F280" t="s" s="146">
        <v>80</v>
      </c>
      <c r="G280" t="s" s="146">
        <v>428</v>
      </c>
      <c r="H280" t="s" s="146">
        <v>1634</v>
      </c>
      <c r="I280" t="s" s="146">
        <v>49</v>
      </c>
      <c r="J280" t="s" s="146">
        <v>50</v>
      </c>
      <c r="K280" t="s" s="183">
        <f>_xlfn.IFS(Q280=0,O280,T280=1,R280,U280=1,AA280,V280=1,AD280)</f>
        <v>2365</v>
      </c>
      <c r="L280" s="189">
        <f>_xlfn.IFS(Q280=0,P280,T280=1,S280,U280=1,AB280,V280=1,AE280)</f>
        <v>20.1473990916102</v>
      </c>
      <c r="M280" t="s" s="146">
        <f>IF(O280="Lab","over","under")</f>
        <v>2429</v>
      </c>
      <c r="N280" s="145">
        <v>1</v>
      </c>
      <c r="O280" t="s" s="184">
        <v>28</v>
      </c>
      <c r="P280" s="147">
        <f>AQ280</f>
        <v>47.0762990259091</v>
      </c>
      <c r="Q280" s="145">
        <f>T280+U280+V280</f>
        <v>1</v>
      </c>
      <c r="R280" t="s" s="185">
        <v>2365</v>
      </c>
      <c r="S280" s="147">
        <f>BA280</f>
        <v>20.1473990916102</v>
      </c>
      <c r="T280" s="145">
        <v>1</v>
      </c>
      <c r="U280" s="138"/>
      <c r="V280" s="138"/>
      <c r="W280" s="138"/>
      <c r="X280" t="s" s="146">
        <f>IF($A280=Y280,"ok","bad")</f>
        <v>2430</v>
      </c>
      <c r="Y280" t="s" s="146">
        <v>2508</v>
      </c>
      <c r="Z280" t="s" s="146">
        <v>2509</v>
      </c>
      <c r="AA280" t="s" s="186">
        <v>27</v>
      </c>
      <c r="AB280" s="141">
        <f>100*AC280</f>
        <v>19.3875511</v>
      </c>
      <c r="AC280" s="190">
        <v>0.193875511</v>
      </c>
      <c r="AD280" t="s" s="187">
        <v>31</v>
      </c>
      <c r="AE280" s="141">
        <v>9.572371199999999</v>
      </c>
      <c r="AF280" s="190">
        <v>0.095723712</v>
      </c>
      <c r="AG280" s="138"/>
      <c r="AH280" s="145">
        <v>73768</v>
      </c>
      <c r="AI280" s="145">
        <v>35007</v>
      </c>
      <c r="AJ280" s="145">
        <v>200</v>
      </c>
      <c r="AK280" s="145">
        <v>9427</v>
      </c>
      <c r="AL280" s="145">
        <v>6787</v>
      </c>
      <c r="AM280" s="148">
        <f>100*AL280/$AI280</f>
        <v>19.3875510612163</v>
      </c>
      <c r="AN280" s="145">
        <f>IF(AM280&gt;$AI$8,1,0)</f>
        <v>0</v>
      </c>
      <c r="AO280" s="148">
        <f>IF($R280=AL$17,AM280,0)</f>
        <v>0</v>
      </c>
      <c r="AP280" s="145">
        <v>16480</v>
      </c>
      <c r="AQ280" s="148">
        <f>100*AP280/$AI280</f>
        <v>47.0762990259091</v>
      </c>
      <c r="AR280" s="145">
        <f>IF(AQ280&gt;$AI$8,1,0)</f>
        <v>0</v>
      </c>
      <c r="AS280" s="148">
        <f>IF($R280=AP$17,AQ280,0)</f>
        <v>0</v>
      </c>
      <c r="AT280" s="145">
        <v>1336</v>
      </c>
      <c r="AU280" s="148">
        <f>100*AT280/$AI280</f>
        <v>3.81637958122661</v>
      </c>
      <c r="AV280" s="145">
        <f>IF(AU280&gt;$AI$8,1,0)</f>
        <v>0</v>
      </c>
      <c r="AW280" s="148">
        <f>IF($R280=AT$17,AU280,0)</f>
        <v>0</v>
      </c>
      <c r="AX280" s="145">
        <v>7053</v>
      </c>
      <c r="AY280" s="148">
        <f>100*AX280/$AI280</f>
        <v>20.1473990916102</v>
      </c>
      <c r="AZ280" s="145">
        <f>IF(AY280&gt;$AI$8,1,0)</f>
        <v>0</v>
      </c>
      <c r="BA280" s="148">
        <f>IF($R280=AX$17,AY280,0)</f>
        <v>20.1473990916102</v>
      </c>
      <c r="BB280" s="145">
        <v>3351</v>
      </c>
      <c r="BC280" s="148">
        <f>100*BB280/$AI280</f>
        <v>9.572371240037709</v>
      </c>
      <c r="BD280" s="145">
        <f>IF(BC280&gt;$AI$8,1,0)</f>
        <v>0</v>
      </c>
      <c r="BE280" s="148">
        <f>IF($R280=BB$17,BC280,0)</f>
        <v>0</v>
      </c>
      <c r="BF280" s="145">
        <v>0</v>
      </c>
      <c r="BG280" s="148">
        <f>100*BF280/$AI280</f>
        <v>0</v>
      </c>
      <c r="BH280" s="145">
        <f>IF(BG280&gt;$AI$8,1,0)</f>
        <v>0</v>
      </c>
      <c r="BI280" s="148">
        <f>IF($R280=BF$17,BG280,0)</f>
        <v>0</v>
      </c>
      <c r="BJ280" s="145">
        <v>0</v>
      </c>
      <c r="BK280" s="148">
        <f>100*BJ280/$AI280</f>
        <v>0</v>
      </c>
      <c r="BL280" s="145">
        <f>IF(BK280&gt;$AI$8,1,0)</f>
        <v>0</v>
      </c>
      <c r="BM280" s="148">
        <f>IF($R280=BJ$17,BK280,0)</f>
        <v>0</v>
      </c>
      <c r="BN280" s="145">
        <v>0</v>
      </c>
      <c r="BO280" s="148">
        <f>100*BN280/$AI280</f>
        <v>0</v>
      </c>
      <c r="BP280" s="145">
        <f>IF(BO280&gt;$AI$8,1,0)</f>
        <v>0</v>
      </c>
      <c r="BQ280" s="148">
        <f>IF($R280=BN$17,BO280,0)</f>
        <v>0</v>
      </c>
      <c r="BR280" s="145">
        <v>0</v>
      </c>
      <c r="BS280" s="148">
        <f>100*BR280/$AI280</f>
        <v>0</v>
      </c>
      <c r="BT280" s="145">
        <f>IF(BS280&gt;$AI$8,1,0)</f>
        <v>0</v>
      </c>
      <c r="BU280" s="148">
        <f>IF($R280=BR$17,BS280,0)</f>
        <v>0</v>
      </c>
      <c r="BV280" s="145">
        <v>0</v>
      </c>
      <c r="BW280" s="148">
        <f>100*BV280/$AI280</f>
        <v>0</v>
      </c>
      <c r="BX280" s="145">
        <f>IF(BW280&gt;$AI$8,1,0)</f>
        <v>0</v>
      </c>
      <c r="BY280" s="148">
        <f>IF($R280=BV$17,BW280,0)</f>
        <v>0</v>
      </c>
      <c r="BZ280" s="145">
        <v>0</v>
      </c>
      <c r="CA280" s="148">
        <f>100*BZ280/$AI280</f>
        <v>0</v>
      </c>
      <c r="CB280" s="145">
        <f>IF(CA280&gt;$AI$8,1,0)</f>
        <v>0</v>
      </c>
      <c r="CC280" s="148">
        <f>IF($R280=BZ$17,CA280,0)</f>
        <v>0</v>
      </c>
      <c r="CD280" s="145">
        <v>0</v>
      </c>
      <c r="CE280" s="148">
        <f>100*CD280/$AI280</f>
        <v>0</v>
      </c>
      <c r="CF280" s="145">
        <f>IF(CE280&gt;$AI$8,1,0)</f>
        <v>0</v>
      </c>
      <c r="CG280" s="148">
        <f>IF($R280=CD$17,CE280,0)</f>
        <v>0</v>
      </c>
      <c r="CH280" s="145">
        <v>0</v>
      </c>
      <c r="CI280" s="148">
        <f>100*CH280/$AI280</f>
        <v>0</v>
      </c>
      <c r="CJ280" s="145">
        <f>IF(CI280&gt;$AI$8,1,0)</f>
        <v>0</v>
      </c>
      <c r="CK280" s="148">
        <f>IF($R280=CH$17,CI280,0)</f>
        <v>0</v>
      </c>
      <c r="CL280" s="145">
        <v>565</v>
      </c>
      <c r="CM280" s="145">
        <v>0</v>
      </c>
      <c r="CN280" s="149"/>
    </row>
    <row r="281" ht="15.75" customHeight="1">
      <c r="A281" t="s" s="179">
        <v>2785</v>
      </c>
      <c r="B281" t="s" s="180">
        <v>256</v>
      </c>
      <c r="C281" t="s" s="180">
        <v>1178</v>
      </c>
      <c r="D281" t="s" s="181">
        <v>259</v>
      </c>
      <c r="E281" t="s" s="182">
        <v>79</v>
      </c>
      <c r="F281" t="s" s="130">
        <v>46</v>
      </c>
      <c r="G281" t="s" s="130">
        <v>1179</v>
      </c>
      <c r="H281" t="s" s="130">
        <v>1180</v>
      </c>
      <c r="I281" t="s" s="130">
        <v>64</v>
      </c>
      <c r="J281" t="s" s="130">
        <v>50</v>
      </c>
      <c r="K281" t="s" s="183">
        <f>_xlfn.IFS(Q281=0,O281,T281=1,R281,U281=1,AA281,V281=1,AD281)</f>
        <v>2365</v>
      </c>
      <c r="L281" s="189">
        <f>_xlfn.IFS(Q281=0,P281,T281=1,S281,U281=1,AB281,V281=1,AE281)</f>
        <v>29.1466826538769</v>
      </c>
      <c r="M281" t="s" s="130">
        <f>IF(O281="Lab","over","under")</f>
        <v>2429</v>
      </c>
      <c r="N281" s="173">
        <v>1</v>
      </c>
      <c r="O281" t="s" s="184">
        <v>28</v>
      </c>
      <c r="P281" s="131">
        <f>AQ281</f>
        <v>47.0548561151079</v>
      </c>
      <c r="Q281" s="173">
        <f>T281+U281+V281</f>
        <v>1</v>
      </c>
      <c r="R281" t="s" s="185">
        <v>2365</v>
      </c>
      <c r="S281" s="131">
        <f>BA281</f>
        <v>29.1466826538769</v>
      </c>
      <c r="T281" s="173">
        <v>1</v>
      </c>
      <c r="U281" s="169"/>
      <c r="V281" s="169"/>
      <c r="W281" s="169"/>
      <c r="X281" t="s" s="130">
        <f>IF($A281=Y281,"ok","bad")</f>
        <v>2430</v>
      </c>
      <c r="Y281" t="s" s="130">
        <v>2785</v>
      </c>
      <c r="Z281" t="s" s="130">
        <v>1178</v>
      </c>
      <c r="AA281" t="s" s="186">
        <v>27</v>
      </c>
      <c r="AB281" s="125">
        <f>100*AC281</f>
        <v>13.7739808</v>
      </c>
      <c r="AC281" s="191">
        <v>0.137739808</v>
      </c>
      <c r="AD281" t="s" s="187">
        <v>29</v>
      </c>
      <c r="AE281" s="125">
        <v>5.7204237</v>
      </c>
      <c r="AF281" s="191">
        <v>0.057204237</v>
      </c>
      <c r="AG281" s="169"/>
      <c r="AH281" s="173">
        <v>78448</v>
      </c>
      <c r="AI281" s="173">
        <v>40032</v>
      </c>
      <c r="AJ281" s="173">
        <v>101</v>
      </c>
      <c r="AK281" s="173">
        <v>7169</v>
      </c>
      <c r="AL281" s="173">
        <v>5514</v>
      </c>
      <c r="AM281" s="175">
        <f>100*AL281/$AI281</f>
        <v>13.7739808153477</v>
      </c>
      <c r="AN281" s="173">
        <f>IF(AM281&gt;$AI$8,1,0)</f>
        <v>0</v>
      </c>
      <c r="AO281" s="175">
        <f>IF($R281=AL$17,AM281,0)</f>
        <v>0</v>
      </c>
      <c r="AP281" s="173">
        <v>18837</v>
      </c>
      <c r="AQ281" s="175">
        <f>100*AP281/$AI281</f>
        <v>47.0548561151079</v>
      </c>
      <c r="AR281" s="173">
        <f>IF(AQ281&gt;$AI$8,1,0)</f>
        <v>0</v>
      </c>
      <c r="AS281" s="175">
        <f>IF($R281=AP$17,AQ281,0)</f>
        <v>0</v>
      </c>
      <c r="AT281" s="173">
        <v>2290</v>
      </c>
      <c r="AU281" s="175">
        <f>100*AT281/$AI281</f>
        <v>5.72042366107114</v>
      </c>
      <c r="AV281" s="173">
        <f>IF(AU281&gt;$AI$8,1,0)</f>
        <v>0</v>
      </c>
      <c r="AW281" s="175">
        <f>IF($R281=AT$17,AU281,0)</f>
        <v>0</v>
      </c>
      <c r="AX281" s="173">
        <v>11668</v>
      </c>
      <c r="AY281" s="175">
        <f>100*AX281/$AI281</f>
        <v>29.1466826538769</v>
      </c>
      <c r="AZ281" s="173">
        <f>IF(AY281&gt;$AI$8,1,0)</f>
        <v>0</v>
      </c>
      <c r="BA281" s="175">
        <f>IF($R281=AX$17,AY281,0)</f>
        <v>29.1466826538769</v>
      </c>
      <c r="BB281" s="173">
        <v>1723</v>
      </c>
      <c r="BC281" s="175">
        <f>100*BB281/$AI281</f>
        <v>4.30405675459632</v>
      </c>
      <c r="BD281" s="173">
        <f>IF(BC281&gt;$AI$8,1,0)</f>
        <v>0</v>
      </c>
      <c r="BE281" s="175">
        <f>IF($R281=BB$17,BC281,0)</f>
        <v>0</v>
      </c>
      <c r="BF281" s="173">
        <v>0</v>
      </c>
      <c r="BG281" s="175">
        <f>100*BF281/$AI281</f>
        <v>0</v>
      </c>
      <c r="BH281" s="173">
        <f>IF(BG281&gt;$AI$8,1,0)</f>
        <v>0</v>
      </c>
      <c r="BI281" s="175">
        <f>IF($R281=BF$17,BG281,0)</f>
        <v>0</v>
      </c>
      <c r="BJ281" s="173">
        <v>0</v>
      </c>
      <c r="BK281" s="175">
        <f>100*BJ281/$AI281</f>
        <v>0</v>
      </c>
      <c r="BL281" s="173">
        <f>IF(BK281&gt;$AI$8,1,0)</f>
        <v>0</v>
      </c>
      <c r="BM281" s="175">
        <f>IF($R281=BJ$17,BK281,0)</f>
        <v>0</v>
      </c>
      <c r="BN281" s="173">
        <v>0</v>
      </c>
      <c r="BO281" s="175">
        <f>100*BN281/$AI281</f>
        <v>0</v>
      </c>
      <c r="BP281" s="173">
        <f>IF(BO281&gt;$AI$8,1,0)</f>
        <v>0</v>
      </c>
      <c r="BQ281" s="175">
        <f>IF($R281=BN$17,BO281,0)</f>
        <v>0</v>
      </c>
      <c r="BR281" s="173">
        <v>0</v>
      </c>
      <c r="BS281" s="175">
        <f>100*BR281/$AI281</f>
        <v>0</v>
      </c>
      <c r="BT281" s="173">
        <f>IF(BS281&gt;$AI$8,1,0)</f>
        <v>0</v>
      </c>
      <c r="BU281" s="175">
        <f>IF($R281=BR$17,BS281,0)</f>
        <v>0</v>
      </c>
      <c r="BV281" s="173">
        <v>0</v>
      </c>
      <c r="BW281" s="175">
        <f>100*BV281/$AI281</f>
        <v>0</v>
      </c>
      <c r="BX281" s="173">
        <f>IF(BW281&gt;$AI$8,1,0)</f>
        <v>0</v>
      </c>
      <c r="BY281" s="175">
        <f>IF($R281=BV$17,BW281,0)</f>
        <v>0</v>
      </c>
      <c r="BZ281" s="173">
        <v>0</v>
      </c>
      <c r="CA281" s="175">
        <f>100*BZ281/$AI281</f>
        <v>0</v>
      </c>
      <c r="CB281" s="173">
        <f>IF(CA281&gt;$AI$8,1,0)</f>
        <v>0</v>
      </c>
      <c r="CC281" s="175">
        <f>IF($R281=BZ$17,CA281,0)</f>
        <v>0</v>
      </c>
      <c r="CD281" s="173">
        <v>0</v>
      </c>
      <c r="CE281" s="175">
        <f>100*CD281/$AI281</f>
        <v>0</v>
      </c>
      <c r="CF281" s="173">
        <f>IF(CE281&gt;$AI$8,1,0)</f>
        <v>0</v>
      </c>
      <c r="CG281" s="175">
        <f>IF($R281=CD$17,CE281,0)</f>
        <v>0</v>
      </c>
      <c r="CH281" s="173">
        <v>0</v>
      </c>
      <c r="CI281" s="175">
        <f>100*CH281/$AI281</f>
        <v>0</v>
      </c>
      <c r="CJ281" s="173">
        <f>IF(CI281&gt;$AI$8,1,0)</f>
        <v>0</v>
      </c>
      <c r="CK281" s="175">
        <f>IF($R281=CH$17,CI281,0)</f>
        <v>0</v>
      </c>
      <c r="CL281" s="173">
        <v>1923</v>
      </c>
      <c r="CM281" s="173">
        <v>0</v>
      </c>
      <c r="CN281" s="176"/>
    </row>
    <row r="282" ht="15.75" customHeight="1">
      <c r="A282" t="s" s="179">
        <v>2649</v>
      </c>
      <c r="B282" t="s" s="180">
        <v>58</v>
      </c>
      <c r="C282" t="s" s="180">
        <v>2650</v>
      </c>
      <c r="D282" t="s" s="181">
        <v>60</v>
      </c>
      <c r="E282" t="s" s="188">
        <v>60</v>
      </c>
      <c r="F282" t="s" s="146">
        <v>46</v>
      </c>
      <c r="G282" t="s" s="146">
        <v>2651</v>
      </c>
      <c r="H282" t="s" s="146">
        <v>2652</v>
      </c>
      <c r="I282" t="s" s="146">
        <v>64</v>
      </c>
      <c r="J282" t="s" s="146">
        <v>2585</v>
      </c>
      <c r="K282" t="s" s="183">
        <f>_xlfn.IFS(Q282=0,O282,T282=1,R282,U282=1,AA282,V282=1,AD282)</f>
        <v>28</v>
      </c>
      <c r="L282" s="189">
        <f>_xlfn.IFS(Q282=0,P282,T282=1,S282,U282=1,AB282,V282=1,AE282)</f>
        <v>47.0082015927731</v>
      </c>
      <c r="M282" t="s" s="146">
        <f>IF(O282="Lab","over","under")</f>
        <v>2429</v>
      </c>
      <c r="N282" s="145">
        <v>1</v>
      </c>
      <c r="O282" t="s" s="184">
        <v>28</v>
      </c>
      <c r="P282" s="147">
        <f>AQ282</f>
        <v>47.0082015927731</v>
      </c>
      <c r="Q282" s="145">
        <f>T282+U282+V282</f>
        <v>0</v>
      </c>
      <c r="R282" t="s" s="185">
        <v>32</v>
      </c>
      <c r="S282" s="147">
        <f>BI282</f>
        <v>27.2221561868537</v>
      </c>
      <c r="T282" s="138"/>
      <c r="U282" s="138"/>
      <c r="V282" s="138"/>
      <c r="W282" s="138"/>
      <c r="X282" t="s" s="146">
        <f>IF($A282=Y282,"ok","bad")</f>
        <v>2430</v>
      </c>
      <c r="Y282" t="s" s="146">
        <v>2649</v>
      </c>
      <c r="Z282" t="s" s="146">
        <v>2650</v>
      </c>
      <c r="AA282" t="s" s="186">
        <v>2365</v>
      </c>
      <c r="AB282" s="141">
        <f>100*AC282</f>
        <v>8.377511</v>
      </c>
      <c r="AC282" s="190">
        <v>0.08377511</v>
      </c>
      <c r="AD282" t="s" s="187">
        <v>27</v>
      </c>
      <c r="AE282" s="141">
        <v>7.4741472</v>
      </c>
      <c r="AF282" s="190">
        <v>0.074741472</v>
      </c>
      <c r="AG282" s="138"/>
      <c r="AH282" s="145">
        <v>72185</v>
      </c>
      <c r="AI282" s="145">
        <v>42065</v>
      </c>
      <c r="AJ282" s="145">
        <v>92</v>
      </c>
      <c r="AK282" s="145">
        <v>8323</v>
      </c>
      <c r="AL282" s="145">
        <v>3144</v>
      </c>
      <c r="AM282" s="148">
        <f>100*AL282/$AI282</f>
        <v>7.47414715321526</v>
      </c>
      <c r="AN282" s="145">
        <f>IF(AM282&gt;$AI$8,1,0)</f>
        <v>0</v>
      </c>
      <c r="AO282" s="148">
        <f>IF($R282=AL$17,AM282,0)</f>
        <v>0</v>
      </c>
      <c r="AP282" s="145">
        <v>19774</v>
      </c>
      <c r="AQ282" s="148">
        <f>100*AP282/$AI282</f>
        <v>47.0082015927731</v>
      </c>
      <c r="AR282" s="145">
        <f>IF(AQ282&gt;$AI$8,1,0)</f>
        <v>0</v>
      </c>
      <c r="AS282" s="148">
        <f>IF($R282=AP$17,AQ282,0)</f>
        <v>0</v>
      </c>
      <c r="AT282" s="145">
        <v>2171</v>
      </c>
      <c r="AU282" s="148">
        <f>100*AT282/$AI282</f>
        <v>5.16106026387733</v>
      </c>
      <c r="AV282" s="145">
        <f>IF(AU282&gt;$AI$8,1,0)</f>
        <v>0</v>
      </c>
      <c r="AW282" s="148">
        <f>IF($R282=AT$17,AU282,0)</f>
        <v>0</v>
      </c>
      <c r="AX282" s="145">
        <v>3524</v>
      </c>
      <c r="AY282" s="148">
        <f>100*AX282/$AI282</f>
        <v>8.37751099488886</v>
      </c>
      <c r="AZ282" s="145">
        <f>IF(AY282&gt;$AI$8,1,0)</f>
        <v>0</v>
      </c>
      <c r="BA282" s="148">
        <f>IF($R282=AX$17,AY282,0)</f>
        <v>0</v>
      </c>
      <c r="BB282" s="145">
        <v>1390</v>
      </c>
      <c r="BC282" s="148">
        <f>100*BB282/$AI282</f>
        <v>3.30440984191133</v>
      </c>
      <c r="BD282" s="145">
        <f>IF(BC282&gt;$AI$8,1,0)</f>
        <v>0</v>
      </c>
      <c r="BE282" s="148">
        <f>IF($R282=BB$17,BC282,0)</f>
        <v>0</v>
      </c>
      <c r="BF282" s="145">
        <v>11451</v>
      </c>
      <c r="BG282" s="148">
        <f>100*BF282/$AI282</f>
        <v>27.2221561868537</v>
      </c>
      <c r="BH282" s="145">
        <f>IF(BG282&gt;$AI$8,1,0)</f>
        <v>0</v>
      </c>
      <c r="BI282" s="148">
        <f>IF($R282=BF$17,BG282,0)</f>
        <v>27.2221561868537</v>
      </c>
      <c r="BJ282" s="145">
        <v>0</v>
      </c>
      <c r="BK282" s="148">
        <f>100*BJ282/$AI282</f>
        <v>0</v>
      </c>
      <c r="BL282" s="145">
        <f>IF(BK282&gt;$AI$8,1,0)</f>
        <v>0</v>
      </c>
      <c r="BM282" s="148">
        <f>IF($R282=BJ$17,BK282,0)</f>
        <v>0</v>
      </c>
      <c r="BN282" s="145">
        <v>0</v>
      </c>
      <c r="BO282" s="148">
        <f>100*BN282/$AI282</f>
        <v>0</v>
      </c>
      <c r="BP282" s="145">
        <f>IF(BO282&gt;$AI$8,1,0)</f>
        <v>0</v>
      </c>
      <c r="BQ282" s="148">
        <f>IF($R282=BN$17,BO282,0)</f>
        <v>0</v>
      </c>
      <c r="BR282" s="145">
        <v>0</v>
      </c>
      <c r="BS282" s="148">
        <f>100*BR282/$AI282</f>
        <v>0</v>
      </c>
      <c r="BT282" s="145">
        <f>IF(BS282&gt;$AI$8,1,0)</f>
        <v>0</v>
      </c>
      <c r="BU282" s="148">
        <f>IF($R282=BR$17,BS282,0)</f>
        <v>0</v>
      </c>
      <c r="BV282" s="145">
        <v>0</v>
      </c>
      <c r="BW282" s="148">
        <f>100*BV282/$AI282</f>
        <v>0</v>
      </c>
      <c r="BX282" s="145">
        <f>IF(BW282&gt;$AI$8,1,0)</f>
        <v>0</v>
      </c>
      <c r="BY282" s="148">
        <f>IF($R282=BV$17,BW282,0)</f>
        <v>0</v>
      </c>
      <c r="BZ282" s="145">
        <v>0</v>
      </c>
      <c r="CA282" s="148">
        <f>100*BZ282/$AI282</f>
        <v>0</v>
      </c>
      <c r="CB282" s="145">
        <f>IF(CA282&gt;$AI$8,1,0)</f>
        <v>0</v>
      </c>
      <c r="CC282" s="148">
        <f>IF($R282=BZ$17,CA282,0)</f>
        <v>0</v>
      </c>
      <c r="CD282" s="145">
        <v>0</v>
      </c>
      <c r="CE282" s="148">
        <f>100*CD282/$AI282</f>
        <v>0</v>
      </c>
      <c r="CF282" s="145">
        <f>IF(CE282&gt;$AI$8,1,0)</f>
        <v>0</v>
      </c>
      <c r="CG282" s="148">
        <f>IF($R282=CD$17,CE282,0)</f>
        <v>0</v>
      </c>
      <c r="CH282" s="145">
        <v>0</v>
      </c>
      <c r="CI282" s="148">
        <f>100*CH282/$AI282</f>
        <v>0</v>
      </c>
      <c r="CJ282" s="145">
        <f>IF(CI282&gt;$AI$8,1,0)</f>
        <v>0</v>
      </c>
      <c r="CK282" s="148">
        <f>IF($R282=CH$17,CI282,0)</f>
        <v>0</v>
      </c>
      <c r="CL282" s="145">
        <v>227</v>
      </c>
      <c r="CM282" s="145">
        <v>0</v>
      </c>
      <c r="CN282" s="149"/>
    </row>
    <row r="283" ht="15.75" customHeight="1">
      <c r="A283" t="s" s="179">
        <v>2747</v>
      </c>
      <c r="B283" t="s" s="180">
        <v>58</v>
      </c>
      <c r="C283" t="s" s="180">
        <v>2748</v>
      </c>
      <c r="D283" t="s" s="181">
        <v>60</v>
      </c>
      <c r="E283" t="s" s="182">
        <v>60</v>
      </c>
      <c r="F283" t="s" s="130">
        <v>46</v>
      </c>
      <c r="G283" t="s" s="130">
        <v>662</v>
      </c>
      <c r="H283" t="s" s="130">
        <v>2749</v>
      </c>
      <c r="I283" t="s" s="130">
        <v>49</v>
      </c>
      <c r="J283" t="s" s="130">
        <v>2585</v>
      </c>
      <c r="K283" t="s" s="183">
        <f>_xlfn.IFS(Q283=0,O283,T283=1,R283,U283=1,AA283,V283=1,AD283)</f>
        <v>28</v>
      </c>
      <c r="L283" s="189">
        <f>_xlfn.IFS(Q283=0,P283,T283=1,S283,U283=1,AB283,V283=1,AE283)</f>
        <v>46.9169764560099</v>
      </c>
      <c r="M283" t="s" s="130">
        <f>IF(O283="Lab","over","under")</f>
        <v>2429</v>
      </c>
      <c r="N283" s="173">
        <v>1</v>
      </c>
      <c r="O283" t="s" s="184">
        <v>28</v>
      </c>
      <c r="P283" s="131">
        <f>AQ283</f>
        <v>46.9169764560099</v>
      </c>
      <c r="Q283" s="173">
        <f>T283+U283+V283</f>
        <v>0</v>
      </c>
      <c r="R283" t="s" s="185">
        <v>32</v>
      </c>
      <c r="S283" s="131">
        <f>BI283</f>
        <v>31.1276332094176</v>
      </c>
      <c r="T283" s="169"/>
      <c r="U283" s="169"/>
      <c r="V283" s="169"/>
      <c r="W283" s="169"/>
      <c r="X283" t="s" s="130">
        <f>IF($A283=Y283,"ok","bad")</f>
        <v>2430</v>
      </c>
      <c r="Y283" t="s" s="130">
        <v>2747</v>
      </c>
      <c r="Z283" t="s" s="130">
        <v>2748</v>
      </c>
      <c r="AA283" t="s" s="186">
        <v>27</v>
      </c>
      <c r="AB283" s="125">
        <f>100*AC283</f>
        <v>7.0954151</v>
      </c>
      <c r="AC283" s="191">
        <v>0.07095415099999999</v>
      </c>
      <c r="AD283" t="s" s="187">
        <v>2365</v>
      </c>
      <c r="AE283" s="125">
        <v>6.1363073</v>
      </c>
      <c r="AF283" s="191">
        <v>0.061363073</v>
      </c>
      <c r="AG283" s="169"/>
      <c r="AH283" s="173">
        <v>70126</v>
      </c>
      <c r="AI283" s="173">
        <v>40350</v>
      </c>
      <c r="AJ283" s="173">
        <v>101</v>
      </c>
      <c r="AK283" s="173">
        <v>6371</v>
      </c>
      <c r="AL283" s="173">
        <v>2863</v>
      </c>
      <c r="AM283" s="175">
        <f>100*AL283/$AI283</f>
        <v>7.09541511771995</v>
      </c>
      <c r="AN283" s="173">
        <f>IF(AM283&gt;$AI$8,1,0)</f>
        <v>0</v>
      </c>
      <c r="AO283" s="175">
        <f>IF($R283=AL$17,AM283,0)</f>
        <v>0</v>
      </c>
      <c r="AP283" s="173">
        <v>18931</v>
      </c>
      <c r="AQ283" s="175">
        <f>100*AP283/$AI283</f>
        <v>46.9169764560099</v>
      </c>
      <c r="AR283" s="173">
        <f>IF(AQ283&gt;$AI$8,1,0)</f>
        <v>0</v>
      </c>
      <c r="AS283" s="175">
        <f>IF($R283=AP$17,AQ283,0)</f>
        <v>0</v>
      </c>
      <c r="AT283" s="173">
        <v>1259</v>
      </c>
      <c r="AU283" s="175">
        <f>100*AT283/$AI283</f>
        <v>3.12019826517968</v>
      </c>
      <c r="AV283" s="173">
        <f>IF(AU283&gt;$AI$8,1,0)</f>
        <v>0</v>
      </c>
      <c r="AW283" s="175">
        <f>IF($R283=AT$17,AU283,0)</f>
        <v>0</v>
      </c>
      <c r="AX283" s="173">
        <v>2476</v>
      </c>
      <c r="AY283" s="175">
        <f>100*AX283/$AI283</f>
        <v>6.1363073110285</v>
      </c>
      <c r="AZ283" s="173">
        <f>IF(AY283&gt;$AI$8,1,0)</f>
        <v>0</v>
      </c>
      <c r="BA283" s="175">
        <f>IF($R283=AX$17,AY283,0)</f>
        <v>0</v>
      </c>
      <c r="BB283" s="173">
        <v>1173</v>
      </c>
      <c r="BC283" s="175">
        <f>100*BB283/$AI283</f>
        <v>2.90706319702602</v>
      </c>
      <c r="BD283" s="173">
        <f>IF(BC283&gt;$AI$8,1,0)</f>
        <v>0</v>
      </c>
      <c r="BE283" s="175">
        <f>IF($R283=BB$17,BC283,0)</f>
        <v>0</v>
      </c>
      <c r="BF283" s="173">
        <v>12560</v>
      </c>
      <c r="BG283" s="175">
        <f>100*BF283/$AI283</f>
        <v>31.1276332094176</v>
      </c>
      <c r="BH283" s="173">
        <f>IF(BG283&gt;$AI$8,1,0)</f>
        <v>0</v>
      </c>
      <c r="BI283" s="175">
        <f>IF($R283=BF$17,BG283,0)</f>
        <v>31.1276332094176</v>
      </c>
      <c r="BJ283" s="173">
        <v>0</v>
      </c>
      <c r="BK283" s="175">
        <f>100*BJ283/$AI283</f>
        <v>0</v>
      </c>
      <c r="BL283" s="173">
        <f>IF(BK283&gt;$AI$8,1,0)</f>
        <v>0</v>
      </c>
      <c r="BM283" s="175">
        <f>IF($R283=BJ$17,BK283,0)</f>
        <v>0</v>
      </c>
      <c r="BN283" s="173">
        <v>0</v>
      </c>
      <c r="BO283" s="175">
        <f>100*BN283/$AI283</f>
        <v>0</v>
      </c>
      <c r="BP283" s="173">
        <f>IF(BO283&gt;$AI$8,1,0)</f>
        <v>0</v>
      </c>
      <c r="BQ283" s="175">
        <f>IF($R283=BN$17,BO283,0)</f>
        <v>0</v>
      </c>
      <c r="BR283" s="173">
        <v>0</v>
      </c>
      <c r="BS283" s="175">
        <f>100*BR283/$AI283</f>
        <v>0</v>
      </c>
      <c r="BT283" s="173">
        <f>IF(BS283&gt;$AI$8,1,0)</f>
        <v>0</v>
      </c>
      <c r="BU283" s="175">
        <f>IF($R283=BR$17,BS283,0)</f>
        <v>0</v>
      </c>
      <c r="BV283" s="173">
        <v>0</v>
      </c>
      <c r="BW283" s="175">
        <f>100*BV283/$AI283</f>
        <v>0</v>
      </c>
      <c r="BX283" s="173">
        <f>IF(BW283&gt;$AI$8,1,0)</f>
        <v>0</v>
      </c>
      <c r="BY283" s="175">
        <f>IF($R283=BV$17,BW283,0)</f>
        <v>0</v>
      </c>
      <c r="BZ283" s="173">
        <v>0</v>
      </c>
      <c r="CA283" s="175">
        <f>100*BZ283/$AI283</f>
        <v>0</v>
      </c>
      <c r="CB283" s="173">
        <f>IF(CA283&gt;$AI$8,1,0)</f>
        <v>0</v>
      </c>
      <c r="CC283" s="175">
        <f>IF($R283=BZ$17,CA283,0)</f>
        <v>0</v>
      </c>
      <c r="CD283" s="173">
        <v>0</v>
      </c>
      <c r="CE283" s="175">
        <f>100*CD283/$AI283</f>
        <v>0</v>
      </c>
      <c r="CF283" s="173">
        <f>IF(CE283&gt;$AI$8,1,0)</f>
        <v>0</v>
      </c>
      <c r="CG283" s="175">
        <f>IF($R283=CD$17,CE283,0)</f>
        <v>0</v>
      </c>
      <c r="CH283" s="173">
        <v>0</v>
      </c>
      <c r="CI283" s="175">
        <f>100*CH283/$AI283</f>
        <v>0</v>
      </c>
      <c r="CJ283" s="173">
        <f>IF(CI283&gt;$AI$8,1,0)</f>
        <v>0</v>
      </c>
      <c r="CK283" s="175">
        <f>IF($R283=CH$17,CI283,0)</f>
        <v>0</v>
      </c>
      <c r="CL283" s="173">
        <v>0</v>
      </c>
      <c r="CM283" s="173">
        <v>0</v>
      </c>
      <c r="CN283" s="176"/>
    </row>
    <row r="284" ht="15.75" customHeight="1">
      <c r="A284" t="s" s="179">
        <v>2592</v>
      </c>
      <c r="B284" t="s" s="180">
        <v>84</v>
      </c>
      <c r="C284" t="s" s="180">
        <v>699</v>
      </c>
      <c r="D284" t="s" s="181">
        <v>86</v>
      </c>
      <c r="E284" t="s" s="188">
        <v>79</v>
      </c>
      <c r="F284" t="s" s="146">
        <v>80</v>
      </c>
      <c r="G284" t="s" s="146">
        <v>700</v>
      </c>
      <c r="H284" t="s" s="146">
        <v>701</v>
      </c>
      <c r="I284" t="s" s="146">
        <v>64</v>
      </c>
      <c r="J284" t="s" s="146">
        <v>50</v>
      </c>
      <c r="K284" t="s" s="183">
        <f>_xlfn.IFS(Q284=0,O284,T284=1,R284,U284=1,AA284,V284=1,AD284)</f>
        <v>28</v>
      </c>
      <c r="L284" s="189">
        <f>_xlfn.IFS(Q284=0,P284,T284=1,S284,U284=1,AB284,V284=1,AE284)</f>
        <v>46.8617654056626</v>
      </c>
      <c r="M284" t="s" s="146">
        <f>IF(O284="Lab","over","under")</f>
        <v>2429</v>
      </c>
      <c r="N284" s="145">
        <v>1</v>
      </c>
      <c r="O284" t="s" s="184">
        <v>28</v>
      </c>
      <c r="P284" s="147">
        <f>AQ284</f>
        <v>46.8617654056626</v>
      </c>
      <c r="Q284" s="145">
        <f>T284+U284+V284</f>
        <v>0</v>
      </c>
      <c r="R284" t="s" s="185">
        <v>27</v>
      </c>
      <c r="S284" s="147">
        <f>AO284</f>
        <v>20.2759933380918</v>
      </c>
      <c r="T284" s="138"/>
      <c r="U284" s="138"/>
      <c r="V284" s="138"/>
      <c r="W284" s="138"/>
      <c r="X284" t="s" s="146">
        <f>IF($A284=Y284,"ok","bad")</f>
        <v>2430</v>
      </c>
      <c r="Y284" t="s" s="146">
        <v>2592</v>
      </c>
      <c r="Z284" t="s" s="146">
        <v>699</v>
      </c>
      <c r="AA284" t="s" s="186">
        <v>2365</v>
      </c>
      <c r="AB284" s="141">
        <f>100*AC284</f>
        <v>18.9150607</v>
      </c>
      <c r="AC284" s="190">
        <v>0.189150607</v>
      </c>
      <c r="AD284" t="s" s="187">
        <v>31</v>
      </c>
      <c r="AE284" s="141">
        <v>8.137045000000001</v>
      </c>
      <c r="AF284" s="190">
        <v>0.08137045</v>
      </c>
      <c r="AG284" s="138"/>
      <c r="AH284" s="145">
        <v>75036</v>
      </c>
      <c r="AI284" s="145">
        <v>42030</v>
      </c>
      <c r="AJ284" s="145">
        <v>180</v>
      </c>
      <c r="AK284" s="145">
        <v>11174</v>
      </c>
      <c r="AL284" s="145">
        <v>8522</v>
      </c>
      <c r="AM284" s="148">
        <f>100*AL284/$AI284</f>
        <v>20.2759933380918</v>
      </c>
      <c r="AN284" s="145">
        <f>IF(AM284&gt;$AI$8,1,0)</f>
        <v>0</v>
      </c>
      <c r="AO284" s="148">
        <f>IF($R284=AL$17,AM284,0)</f>
        <v>20.2759933380918</v>
      </c>
      <c r="AP284" s="145">
        <v>19696</v>
      </c>
      <c r="AQ284" s="148">
        <f>100*AP284/$AI284</f>
        <v>46.8617654056626</v>
      </c>
      <c r="AR284" s="145">
        <f>IF(AQ284&gt;$AI$8,1,0)</f>
        <v>0</v>
      </c>
      <c r="AS284" s="148">
        <f>IF($R284=AP$17,AQ284,0)</f>
        <v>0</v>
      </c>
      <c r="AT284" s="145">
        <v>1931</v>
      </c>
      <c r="AU284" s="148">
        <f>100*AT284/$AI284</f>
        <v>4.59433737806329</v>
      </c>
      <c r="AV284" s="145">
        <f>IF(AU284&gt;$AI$8,1,0)</f>
        <v>0</v>
      </c>
      <c r="AW284" s="148">
        <f>IF($R284=AT$17,AU284,0)</f>
        <v>0</v>
      </c>
      <c r="AX284" s="145">
        <v>7950</v>
      </c>
      <c r="AY284" s="148">
        <f>100*AX284/$AI284</f>
        <v>18.9150606709493</v>
      </c>
      <c r="AZ284" s="145">
        <f>IF(AY284&gt;$AI$8,1,0)</f>
        <v>0</v>
      </c>
      <c r="BA284" s="148">
        <f>IF($R284=AX$17,AY284,0)</f>
        <v>0</v>
      </c>
      <c r="BB284" s="145">
        <v>3420</v>
      </c>
      <c r="BC284" s="148">
        <f>100*BB284/$AI284</f>
        <v>8.13704496788009</v>
      </c>
      <c r="BD284" s="145">
        <f>IF(BC284&gt;$AI$8,1,0)</f>
        <v>0</v>
      </c>
      <c r="BE284" s="148">
        <f>IF($R284=BB$17,BC284,0)</f>
        <v>0</v>
      </c>
      <c r="BF284" s="145">
        <v>0</v>
      </c>
      <c r="BG284" s="148">
        <f>100*BF284/$AI284</f>
        <v>0</v>
      </c>
      <c r="BH284" s="145">
        <f>IF(BG284&gt;$AI$8,1,0)</f>
        <v>0</v>
      </c>
      <c r="BI284" s="148">
        <f>IF($R284=BF$17,BG284,0)</f>
        <v>0</v>
      </c>
      <c r="BJ284" s="145">
        <v>0</v>
      </c>
      <c r="BK284" s="148">
        <f>100*BJ284/$AI284</f>
        <v>0</v>
      </c>
      <c r="BL284" s="145">
        <f>IF(BK284&gt;$AI$8,1,0)</f>
        <v>0</v>
      </c>
      <c r="BM284" s="148">
        <f>IF($R284=BJ$17,BK284,0)</f>
        <v>0</v>
      </c>
      <c r="BN284" s="145">
        <v>0</v>
      </c>
      <c r="BO284" s="148">
        <f>100*BN284/$AI284</f>
        <v>0</v>
      </c>
      <c r="BP284" s="145">
        <f>IF(BO284&gt;$AI$8,1,0)</f>
        <v>0</v>
      </c>
      <c r="BQ284" s="148">
        <f>IF($R284=BN$17,BO284,0)</f>
        <v>0</v>
      </c>
      <c r="BR284" s="145">
        <v>0</v>
      </c>
      <c r="BS284" s="148">
        <f>100*BR284/$AI284</f>
        <v>0</v>
      </c>
      <c r="BT284" s="145">
        <f>IF(BS284&gt;$AI$8,1,0)</f>
        <v>0</v>
      </c>
      <c r="BU284" s="148">
        <f>IF($R284=BR$17,BS284,0)</f>
        <v>0</v>
      </c>
      <c r="BV284" s="145">
        <v>0</v>
      </c>
      <c r="BW284" s="148">
        <f>100*BV284/$AI284</f>
        <v>0</v>
      </c>
      <c r="BX284" s="145">
        <f>IF(BW284&gt;$AI$8,1,0)</f>
        <v>0</v>
      </c>
      <c r="BY284" s="148">
        <f>IF($R284=BV$17,BW284,0)</f>
        <v>0</v>
      </c>
      <c r="BZ284" s="145">
        <v>0</v>
      </c>
      <c r="CA284" s="148">
        <f>100*BZ284/$AI284</f>
        <v>0</v>
      </c>
      <c r="CB284" s="145">
        <f>IF(CA284&gt;$AI$8,1,0)</f>
        <v>0</v>
      </c>
      <c r="CC284" s="148">
        <f>IF($R284=BZ$17,CA284,0)</f>
        <v>0</v>
      </c>
      <c r="CD284" s="145">
        <v>0</v>
      </c>
      <c r="CE284" s="148">
        <f>100*CD284/$AI284</f>
        <v>0</v>
      </c>
      <c r="CF284" s="145">
        <f>IF(CE284&gt;$AI$8,1,0)</f>
        <v>0</v>
      </c>
      <c r="CG284" s="148">
        <f>IF($R284=CD$17,CE284,0)</f>
        <v>0</v>
      </c>
      <c r="CH284" s="145">
        <v>0</v>
      </c>
      <c r="CI284" s="148">
        <f>100*CH284/$AI284</f>
        <v>0</v>
      </c>
      <c r="CJ284" s="145">
        <f>IF(CI284&gt;$AI$8,1,0)</f>
        <v>0</v>
      </c>
      <c r="CK284" s="148">
        <f>IF($R284=CH$17,CI284,0)</f>
        <v>0</v>
      </c>
      <c r="CL284" s="145">
        <v>457</v>
      </c>
      <c r="CM284" s="145">
        <v>0</v>
      </c>
      <c r="CN284" s="149"/>
    </row>
    <row r="285" ht="15.75" customHeight="1">
      <c r="A285" t="s" s="179">
        <v>2691</v>
      </c>
      <c r="B285" t="s" s="180">
        <v>166</v>
      </c>
      <c r="C285" t="s" s="180">
        <v>2692</v>
      </c>
      <c r="D285" t="s" s="181">
        <v>169</v>
      </c>
      <c r="E285" t="s" s="182">
        <v>79</v>
      </c>
      <c r="F285" t="s" s="130">
        <v>80</v>
      </c>
      <c r="G285" t="s" s="130">
        <v>1260</v>
      </c>
      <c r="H285" t="s" s="130">
        <v>1261</v>
      </c>
      <c r="I285" t="s" s="130">
        <v>64</v>
      </c>
      <c r="J285" t="s" s="130">
        <v>1733</v>
      </c>
      <c r="K285" t="s" s="183">
        <f>_xlfn.IFS(Q285=0,O285,T285=1,R285,U285=1,AA285,V285=1,AD285)</f>
        <v>2365</v>
      </c>
      <c r="L285" s="189">
        <f>_xlfn.IFS(Q285=0,P285,T285=1,S285,U285=1,AB285,V285=1,AE285)</f>
        <v>23.3013777568233</v>
      </c>
      <c r="M285" t="s" s="130">
        <f>IF(O285="Lab","over","under")</f>
        <v>2429</v>
      </c>
      <c r="N285" s="173">
        <v>1</v>
      </c>
      <c r="O285" t="s" s="184">
        <v>28</v>
      </c>
      <c r="P285" s="131">
        <f>AQ285</f>
        <v>46.8201582062968</v>
      </c>
      <c r="Q285" s="173">
        <f>T285+U285+V285</f>
        <v>1</v>
      </c>
      <c r="R285" t="s" s="185">
        <v>2365</v>
      </c>
      <c r="S285" s="131">
        <f>BA285</f>
        <v>23.3013777568233</v>
      </c>
      <c r="T285" s="173">
        <v>1</v>
      </c>
      <c r="U285" s="169"/>
      <c r="V285" s="169"/>
      <c r="W285" s="169"/>
      <c r="X285" t="s" s="130">
        <f>IF($A285=Y285,"ok","bad")</f>
        <v>2430</v>
      </c>
      <c r="Y285" t="s" s="130">
        <v>2691</v>
      </c>
      <c r="Z285" t="s" s="130">
        <v>2692</v>
      </c>
      <c r="AA285" t="s" s="186">
        <v>27</v>
      </c>
      <c r="AB285" s="125">
        <f>100*AC285</f>
        <v>18.1360993</v>
      </c>
      <c r="AC285" s="191">
        <v>0.181360993</v>
      </c>
      <c r="AD285" t="s" s="187">
        <v>29</v>
      </c>
      <c r="AE285" s="125">
        <v>6.8756876</v>
      </c>
      <c r="AF285" s="191">
        <v>0.06875687599999999</v>
      </c>
      <c r="AG285" s="169"/>
      <c r="AH285" s="173">
        <v>73252</v>
      </c>
      <c r="AI285" s="173">
        <v>38178</v>
      </c>
      <c r="AJ285" s="173">
        <v>116</v>
      </c>
      <c r="AK285" s="173">
        <v>8979</v>
      </c>
      <c r="AL285" s="173">
        <v>6924</v>
      </c>
      <c r="AM285" s="175">
        <f>100*AL285/$AI285</f>
        <v>18.1360993242181</v>
      </c>
      <c r="AN285" s="173">
        <f>IF(AM285&gt;$AI$8,1,0)</f>
        <v>0</v>
      </c>
      <c r="AO285" s="175">
        <f>IF($R285=AL$17,AM285,0)</f>
        <v>0</v>
      </c>
      <c r="AP285" s="173">
        <v>17875</v>
      </c>
      <c r="AQ285" s="175">
        <f>100*AP285/$AI285</f>
        <v>46.8201582062968</v>
      </c>
      <c r="AR285" s="173">
        <f>IF(AQ285&gt;$AI$8,1,0)</f>
        <v>0</v>
      </c>
      <c r="AS285" s="175">
        <f>IF($R285=AP$17,AQ285,0)</f>
        <v>0</v>
      </c>
      <c r="AT285" s="173">
        <v>2625</v>
      </c>
      <c r="AU285" s="175">
        <f>100*AT285/$AI285</f>
        <v>6.87568756875688</v>
      </c>
      <c r="AV285" s="173">
        <f>IF(AU285&gt;$AI$8,1,0)</f>
        <v>0</v>
      </c>
      <c r="AW285" s="175">
        <f>IF($R285=AT$17,AU285,0)</f>
        <v>0</v>
      </c>
      <c r="AX285" s="173">
        <v>8896</v>
      </c>
      <c r="AY285" s="175">
        <f>100*AX285/$AI285</f>
        <v>23.3013777568233</v>
      </c>
      <c r="AZ285" s="173">
        <f>IF(AY285&gt;$AI$8,1,0)</f>
        <v>0</v>
      </c>
      <c r="BA285" s="175">
        <f>IF($R285=AX$17,AY285,0)</f>
        <v>23.3013777568233</v>
      </c>
      <c r="BB285" s="173">
        <v>1748</v>
      </c>
      <c r="BC285" s="175">
        <f>100*BB285/$AI285</f>
        <v>4.57855309340458</v>
      </c>
      <c r="BD285" s="173">
        <f>IF(BC285&gt;$AI$8,1,0)</f>
        <v>0</v>
      </c>
      <c r="BE285" s="175">
        <f>IF($R285=BB$17,BC285,0)</f>
        <v>0</v>
      </c>
      <c r="BF285" s="173">
        <v>0</v>
      </c>
      <c r="BG285" s="175">
        <f>100*BF285/$AI285</f>
        <v>0</v>
      </c>
      <c r="BH285" s="173">
        <f>IF(BG285&gt;$AI$8,1,0)</f>
        <v>0</v>
      </c>
      <c r="BI285" s="175">
        <f>IF($R285=BF$17,BG285,0)</f>
        <v>0</v>
      </c>
      <c r="BJ285" s="173">
        <v>0</v>
      </c>
      <c r="BK285" s="175">
        <f>100*BJ285/$AI285</f>
        <v>0</v>
      </c>
      <c r="BL285" s="173">
        <f>IF(BK285&gt;$AI$8,1,0)</f>
        <v>0</v>
      </c>
      <c r="BM285" s="175">
        <f>IF($R285=BJ$17,BK285,0)</f>
        <v>0</v>
      </c>
      <c r="BN285" s="173">
        <v>0</v>
      </c>
      <c r="BO285" s="175">
        <f>100*BN285/$AI285</f>
        <v>0</v>
      </c>
      <c r="BP285" s="173">
        <f>IF(BO285&gt;$AI$8,1,0)</f>
        <v>0</v>
      </c>
      <c r="BQ285" s="175">
        <f>IF($R285=BN$17,BO285,0)</f>
        <v>0</v>
      </c>
      <c r="BR285" s="173">
        <v>0</v>
      </c>
      <c r="BS285" s="175">
        <f>100*BR285/$AI285</f>
        <v>0</v>
      </c>
      <c r="BT285" s="173">
        <f>IF(BS285&gt;$AI$8,1,0)</f>
        <v>0</v>
      </c>
      <c r="BU285" s="175">
        <f>IF($R285=BR$17,BS285,0)</f>
        <v>0</v>
      </c>
      <c r="BV285" s="173">
        <v>0</v>
      </c>
      <c r="BW285" s="175">
        <f>100*BV285/$AI285</f>
        <v>0</v>
      </c>
      <c r="BX285" s="173">
        <f>IF(BW285&gt;$AI$8,1,0)</f>
        <v>0</v>
      </c>
      <c r="BY285" s="175">
        <f>IF($R285=BV$17,BW285,0)</f>
        <v>0</v>
      </c>
      <c r="BZ285" s="173">
        <v>0</v>
      </c>
      <c r="CA285" s="175">
        <f>100*BZ285/$AI285</f>
        <v>0</v>
      </c>
      <c r="CB285" s="173">
        <f>IF(CA285&gt;$AI$8,1,0)</f>
        <v>0</v>
      </c>
      <c r="CC285" s="175">
        <f>IF($R285=BZ$17,CA285,0)</f>
        <v>0</v>
      </c>
      <c r="CD285" s="173">
        <v>0</v>
      </c>
      <c r="CE285" s="175">
        <f>100*CD285/$AI285</f>
        <v>0</v>
      </c>
      <c r="CF285" s="173">
        <f>IF(CE285&gt;$AI$8,1,0)</f>
        <v>0</v>
      </c>
      <c r="CG285" s="175">
        <f>IF($R285=CD$17,CE285,0)</f>
        <v>0</v>
      </c>
      <c r="CH285" s="173">
        <v>0</v>
      </c>
      <c r="CI285" s="175">
        <f>100*CH285/$AI285</f>
        <v>0</v>
      </c>
      <c r="CJ285" s="173">
        <f>IF(CI285&gt;$AI$8,1,0)</f>
        <v>0</v>
      </c>
      <c r="CK285" s="175">
        <f>IF($R285=CH$17,CI285,0)</f>
        <v>0</v>
      </c>
      <c r="CL285" s="173">
        <v>0</v>
      </c>
      <c r="CM285" s="173">
        <v>0</v>
      </c>
      <c r="CN285" s="176"/>
    </row>
    <row r="286" ht="15.75" customHeight="1">
      <c r="A286" t="s" s="179">
        <v>2698</v>
      </c>
      <c r="B286" t="s" s="180">
        <v>90</v>
      </c>
      <c r="C286" t="s" s="180">
        <v>2176</v>
      </c>
      <c r="D286" t="s" s="181">
        <v>93</v>
      </c>
      <c r="E286" t="s" s="188">
        <v>79</v>
      </c>
      <c r="F286" t="s" s="146">
        <v>46</v>
      </c>
      <c r="G286" t="s" s="146">
        <v>2177</v>
      </c>
      <c r="H286" t="s" s="146">
        <v>2178</v>
      </c>
      <c r="I286" t="s" s="146">
        <v>64</v>
      </c>
      <c r="J286" t="s" s="146">
        <v>50</v>
      </c>
      <c r="K286" t="s" s="183">
        <f>_xlfn.IFS(Q286=0,O286,T286=1,R286,U286=1,AA286,V286=1,AD286)</f>
        <v>2365</v>
      </c>
      <c r="L286" s="189">
        <f>_xlfn.IFS(Q286=0,P286,T286=1,S286,U286=1,AB286,V286=1,AE286)</f>
        <v>23.8255787817487</v>
      </c>
      <c r="M286" t="s" s="146">
        <f>IF(O286="Lab","over","under")</f>
        <v>2429</v>
      </c>
      <c r="N286" s="145">
        <v>1</v>
      </c>
      <c r="O286" t="s" s="184">
        <v>28</v>
      </c>
      <c r="P286" s="147">
        <f>AQ286</f>
        <v>46.7770535201419</v>
      </c>
      <c r="Q286" s="145">
        <f>T286+U286+V286</f>
        <v>1</v>
      </c>
      <c r="R286" t="s" s="185">
        <v>2365</v>
      </c>
      <c r="S286" s="147">
        <f>BA286</f>
        <v>23.8255787817487</v>
      </c>
      <c r="T286" s="145">
        <v>1</v>
      </c>
      <c r="U286" s="138"/>
      <c r="V286" s="138"/>
      <c r="W286" s="138"/>
      <c r="X286" t="s" s="146">
        <f>IF($A286=Y286,"ok","bad")</f>
        <v>2430</v>
      </c>
      <c r="Y286" t="s" s="146">
        <v>2698</v>
      </c>
      <c r="Z286" t="s" s="146">
        <v>2176</v>
      </c>
      <c r="AA286" t="s" s="186">
        <v>27</v>
      </c>
      <c r="AB286" s="141">
        <f>100*AC286</f>
        <v>16.1983966</v>
      </c>
      <c r="AC286" s="190">
        <v>0.161983966</v>
      </c>
      <c r="AD286" t="s" s="187">
        <v>29</v>
      </c>
      <c r="AE286" s="141">
        <v>6.8354936</v>
      </c>
      <c r="AF286" s="190">
        <v>0.06835493600000001</v>
      </c>
      <c r="AG286" s="138"/>
      <c r="AH286" s="145">
        <v>70601</v>
      </c>
      <c r="AI286" s="145">
        <v>40041</v>
      </c>
      <c r="AJ286" s="145">
        <v>125</v>
      </c>
      <c r="AK286" s="145">
        <v>9190</v>
      </c>
      <c r="AL286" s="145">
        <v>6486</v>
      </c>
      <c r="AM286" s="148">
        <f>100*AL286/$AI286</f>
        <v>16.1983966434405</v>
      </c>
      <c r="AN286" s="145">
        <f>IF(AM286&gt;$AI$8,1,0)</f>
        <v>0</v>
      </c>
      <c r="AO286" s="148">
        <f>IF($R286=AL$17,AM286,0)</f>
        <v>0</v>
      </c>
      <c r="AP286" s="145">
        <v>18730</v>
      </c>
      <c r="AQ286" s="148">
        <f>100*AP286/$AI286</f>
        <v>46.7770535201419</v>
      </c>
      <c r="AR286" s="145">
        <f>IF(AQ286&gt;$AI$8,1,0)</f>
        <v>0</v>
      </c>
      <c r="AS286" s="148">
        <f>IF($R286=AP$17,AQ286,0)</f>
        <v>0</v>
      </c>
      <c r="AT286" s="145">
        <v>2737</v>
      </c>
      <c r="AU286" s="148">
        <f>100*AT286/$AI286</f>
        <v>6.83549361904048</v>
      </c>
      <c r="AV286" s="145">
        <f>IF(AU286&gt;$AI$8,1,0)</f>
        <v>0</v>
      </c>
      <c r="AW286" s="148">
        <f>IF($R286=AT$17,AU286,0)</f>
        <v>0</v>
      </c>
      <c r="AX286" s="145">
        <v>9540</v>
      </c>
      <c r="AY286" s="148">
        <f>100*AX286/$AI286</f>
        <v>23.8255787817487</v>
      </c>
      <c r="AZ286" s="145">
        <f>IF(AY286&gt;$AI$8,1,0)</f>
        <v>0</v>
      </c>
      <c r="BA286" s="148">
        <f>IF($R286=AX$17,AY286,0)</f>
        <v>23.8255787817487</v>
      </c>
      <c r="BB286" s="145">
        <v>1889</v>
      </c>
      <c r="BC286" s="148">
        <f>100*BB286/$AI286</f>
        <v>4.71766439399615</v>
      </c>
      <c r="BD286" s="145">
        <f>IF(BC286&gt;$AI$8,1,0)</f>
        <v>0</v>
      </c>
      <c r="BE286" s="148">
        <f>IF($R286=BB$17,BC286,0)</f>
        <v>0</v>
      </c>
      <c r="BF286" s="145">
        <v>0</v>
      </c>
      <c r="BG286" s="148">
        <f>100*BF286/$AI286</f>
        <v>0</v>
      </c>
      <c r="BH286" s="145">
        <f>IF(BG286&gt;$AI$8,1,0)</f>
        <v>0</v>
      </c>
      <c r="BI286" s="148">
        <f>IF($R286=BF$17,BG286,0)</f>
        <v>0</v>
      </c>
      <c r="BJ286" s="145">
        <v>0</v>
      </c>
      <c r="BK286" s="148">
        <f>100*BJ286/$AI286</f>
        <v>0</v>
      </c>
      <c r="BL286" s="145">
        <f>IF(BK286&gt;$AI$8,1,0)</f>
        <v>0</v>
      </c>
      <c r="BM286" s="148">
        <f>IF($R286=BJ$17,BK286,0)</f>
        <v>0</v>
      </c>
      <c r="BN286" s="145">
        <v>0</v>
      </c>
      <c r="BO286" s="148">
        <f>100*BN286/$AI286</f>
        <v>0</v>
      </c>
      <c r="BP286" s="145">
        <f>IF(BO286&gt;$AI$8,1,0)</f>
        <v>0</v>
      </c>
      <c r="BQ286" s="148">
        <f>IF($R286=BN$17,BO286,0)</f>
        <v>0</v>
      </c>
      <c r="BR286" s="145">
        <v>0</v>
      </c>
      <c r="BS286" s="148">
        <f>100*BR286/$AI286</f>
        <v>0</v>
      </c>
      <c r="BT286" s="145">
        <f>IF(BS286&gt;$AI$8,1,0)</f>
        <v>0</v>
      </c>
      <c r="BU286" s="148">
        <f>IF($R286=BR$17,BS286,0)</f>
        <v>0</v>
      </c>
      <c r="BV286" s="145">
        <v>0</v>
      </c>
      <c r="BW286" s="148">
        <f>100*BV286/$AI286</f>
        <v>0</v>
      </c>
      <c r="BX286" s="145">
        <f>IF(BW286&gt;$AI$8,1,0)</f>
        <v>0</v>
      </c>
      <c r="BY286" s="148">
        <f>IF($R286=BV$17,BW286,0)</f>
        <v>0</v>
      </c>
      <c r="BZ286" s="145">
        <v>0</v>
      </c>
      <c r="CA286" s="148">
        <f>100*BZ286/$AI286</f>
        <v>0</v>
      </c>
      <c r="CB286" s="145">
        <f>IF(CA286&gt;$AI$8,1,0)</f>
        <v>0</v>
      </c>
      <c r="CC286" s="148">
        <f>IF($R286=BZ$17,CA286,0)</f>
        <v>0</v>
      </c>
      <c r="CD286" s="145">
        <v>0</v>
      </c>
      <c r="CE286" s="148">
        <f>100*CD286/$AI286</f>
        <v>0</v>
      </c>
      <c r="CF286" s="145">
        <f>IF(CE286&gt;$AI$8,1,0)</f>
        <v>0</v>
      </c>
      <c r="CG286" s="148">
        <f>IF($R286=CD$17,CE286,0)</f>
        <v>0</v>
      </c>
      <c r="CH286" s="145">
        <v>0</v>
      </c>
      <c r="CI286" s="148">
        <f>100*CH286/$AI286</f>
        <v>0</v>
      </c>
      <c r="CJ286" s="145">
        <f>IF(CI286&gt;$AI$8,1,0)</f>
        <v>0</v>
      </c>
      <c r="CK286" s="148">
        <f>IF($R286=CH$17,CI286,0)</f>
        <v>0</v>
      </c>
      <c r="CL286" s="145">
        <v>6432</v>
      </c>
      <c r="CM286" s="145">
        <v>0</v>
      </c>
      <c r="CN286" s="149"/>
    </row>
    <row r="287" ht="15.75" customHeight="1">
      <c r="A287" t="s" s="179">
        <v>2456</v>
      </c>
      <c r="B287" t="s" s="180">
        <v>160</v>
      </c>
      <c r="C287" t="s" s="180">
        <v>811</v>
      </c>
      <c r="D287" t="s" s="181">
        <v>162</v>
      </c>
      <c r="E287" t="s" s="182">
        <v>79</v>
      </c>
      <c r="F287" t="s" s="130">
        <v>80</v>
      </c>
      <c r="G287" t="s" s="130">
        <v>812</v>
      </c>
      <c r="H287" t="s" s="130">
        <v>813</v>
      </c>
      <c r="I287" t="s" s="130">
        <v>64</v>
      </c>
      <c r="J287" t="s" s="130">
        <v>50</v>
      </c>
      <c r="K287" t="s" s="183">
        <f>_xlfn.IFS(Q287=0,O287,T287=1,R287,U287=1,AA287,V287=1,AD287)</f>
        <v>28</v>
      </c>
      <c r="L287" s="189">
        <f>_xlfn.IFS(Q287=0,P287,T287=1,S287,U287=1,AB287,V287=1,AE287)</f>
        <v>46.7667315623103</v>
      </c>
      <c r="M287" t="s" s="130">
        <f>IF(O287="Lab","over","under")</f>
        <v>2429</v>
      </c>
      <c r="N287" s="173">
        <v>1</v>
      </c>
      <c r="O287" t="s" s="184">
        <v>28</v>
      </c>
      <c r="P287" s="131">
        <f>AQ287</f>
        <v>46.7667315623103</v>
      </c>
      <c r="Q287" s="173">
        <f>T287+U287+V287</f>
        <v>0</v>
      </c>
      <c r="R287" t="s" s="185">
        <v>27</v>
      </c>
      <c r="S287" s="131">
        <f>AO287</f>
        <v>17.4694885804601</v>
      </c>
      <c r="T287" s="169"/>
      <c r="U287" s="169"/>
      <c r="V287" s="169"/>
      <c r="W287" s="169"/>
      <c r="X287" t="s" s="130">
        <f>IF($A287=Y287,"ok","bad")</f>
        <v>2430</v>
      </c>
      <c r="Y287" t="s" s="130">
        <v>2456</v>
      </c>
      <c r="Z287" t="s" s="130">
        <v>811</v>
      </c>
      <c r="AA287" t="s" s="186">
        <v>29</v>
      </c>
      <c r="AB287" s="125">
        <f>100*AC287</f>
        <v>12.677678</v>
      </c>
      <c r="AC287" s="191">
        <v>0.12677678</v>
      </c>
      <c r="AD287" t="s" s="187">
        <v>31</v>
      </c>
      <c r="AE287" s="125">
        <v>11.3965124</v>
      </c>
      <c r="AF287" s="191">
        <v>0.113965124</v>
      </c>
      <c r="AG287" s="169"/>
      <c r="AH287" s="173">
        <v>78436</v>
      </c>
      <c r="AI287" s="173">
        <v>47769</v>
      </c>
      <c r="AJ287" s="173">
        <v>254</v>
      </c>
      <c r="AK287" s="173">
        <v>13995</v>
      </c>
      <c r="AL287" s="173">
        <v>8345</v>
      </c>
      <c r="AM287" s="175">
        <f>100*AL287/$AI287</f>
        <v>17.4694885804601</v>
      </c>
      <c r="AN287" s="173">
        <f>IF(AM287&gt;$AI$8,1,0)</f>
        <v>0</v>
      </c>
      <c r="AO287" s="175">
        <f>IF($R287=AL$17,AM287,0)</f>
        <v>17.4694885804601</v>
      </c>
      <c r="AP287" s="173">
        <v>22340</v>
      </c>
      <c r="AQ287" s="175">
        <f>100*AP287/$AI287</f>
        <v>46.7667315623103</v>
      </c>
      <c r="AR287" s="173">
        <f>IF(AQ287&gt;$AI$8,1,0)</f>
        <v>0</v>
      </c>
      <c r="AS287" s="175">
        <f>IF($R287=AP$17,AQ287,0)</f>
        <v>0</v>
      </c>
      <c r="AT287" s="173">
        <v>6056</v>
      </c>
      <c r="AU287" s="175">
        <f>100*AT287/$AI287</f>
        <v>12.6776779920032</v>
      </c>
      <c r="AV287" s="173">
        <f>IF(AU287&gt;$AI$8,1,0)</f>
        <v>0</v>
      </c>
      <c r="AW287" s="175">
        <f>IF($R287=AT$17,AU287,0)</f>
        <v>0</v>
      </c>
      <c r="AX287" s="173">
        <v>3105</v>
      </c>
      <c r="AY287" s="175">
        <f>100*AX287/$AI287</f>
        <v>6.50003140111788</v>
      </c>
      <c r="AZ287" s="173">
        <f>IF(AY287&gt;$AI$8,1,0)</f>
        <v>0</v>
      </c>
      <c r="BA287" s="175">
        <f>IF($R287=AX$17,AY287,0)</f>
        <v>0</v>
      </c>
      <c r="BB287" s="173">
        <v>5444</v>
      </c>
      <c r="BC287" s="175">
        <f>100*BB287/$AI287</f>
        <v>11.3965123825075</v>
      </c>
      <c r="BD287" s="173">
        <f>IF(BC287&gt;$AI$8,1,0)</f>
        <v>0</v>
      </c>
      <c r="BE287" s="175">
        <f>IF($R287=BB$17,BC287,0)</f>
        <v>0</v>
      </c>
      <c r="BF287" s="173">
        <v>0</v>
      </c>
      <c r="BG287" s="175">
        <f>100*BF287/$AI287</f>
        <v>0</v>
      </c>
      <c r="BH287" s="173">
        <f>IF(BG287&gt;$AI$8,1,0)</f>
        <v>0</v>
      </c>
      <c r="BI287" s="175">
        <f>IF($R287=BF$17,BG287,0)</f>
        <v>0</v>
      </c>
      <c r="BJ287" s="173">
        <v>0</v>
      </c>
      <c r="BK287" s="175">
        <f>100*BJ287/$AI287</f>
        <v>0</v>
      </c>
      <c r="BL287" s="173">
        <f>IF(BK287&gt;$AI$8,1,0)</f>
        <v>0</v>
      </c>
      <c r="BM287" s="175">
        <f>IF($R287=BJ$17,BK287,0)</f>
        <v>0</v>
      </c>
      <c r="BN287" s="173">
        <v>0</v>
      </c>
      <c r="BO287" s="175">
        <f>100*BN287/$AI287</f>
        <v>0</v>
      </c>
      <c r="BP287" s="173">
        <f>IF(BO287&gt;$AI$8,1,0)</f>
        <v>0</v>
      </c>
      <c r="BQ287" s="175">
        <f>IF($R287=BN$17,BO287,0)</f>
        <v>0</v>
      </c>
      <c r="BR287" s="173">
        <v>0</v>
      </c>
      <c r="BS287" s="175">
        <f>100*BR287/$AI287</f>
        <v>0</v>
      </c>
      <c r="BT287" s="173">
        <f>IF(BS287&gt;$AI$8,1,0)</f>
        <v>0</v>
      </c>
      <c r="BU287" s="175">
        <f>IF($R287=BR$17,BS287,0)</f>
        <v>0</v>
      </c>
      <c r="BV287" s="173">
        <v>0</v>
      </c>
      <c r="BW287" s="175">
        <f>100*BV287/$AI287</f>
        <v>0</v>
      </c>
      <c r="BX287" s="173">
        <f>IF(BW287&gt;$AI$8,1,0)</f>
        <v>0</v>
      </c>
      <c r="BY287" s="175">
        <f>IF($R287=BV$17,BW287,0)</f>
        <v>0</v>
      </c>
      <c r="BZ287" s="173">
        <v>0</v>
      </c>
      <c r="CA287" s="175">
        <f>100*BZ287/$AI287</f>
        <v>0</v>
      </c>
      <c r="CB287" s="173">
        <f>IF(CA287&gt;$AI$8,1,0)</f>
        <v>0</v>
      </c>
      <c r="CC287" s="175">
        <f>IF($R287=BZ$17,CA287,0)</f>
        <v>0</v>
      </c>
      <c r="CD287" s="173">
        <v>0</v>
      </c>
      <c r="CE287" s="175">
        <f>100*CD287/$AI287</f>
        <v>0</v>
      </c>
      <c r="CF287" s="173">
        <f>IF(CE287&gt;$AI$8,1,0)</f>
        <v>0</v>
      </c>
      <c r="CG287" s="175">
        <f>IF($R287=CD$17,CE287,0)</f>
        <v>0</v>
      </c>
      <c r="CH287" s="173">
        <v>0</v>
      </c>
      <c r="CI287" s="175">
        <f>100*CH287/$AI287</f>
        <v>0</v>
      </c>
      <c r="CJ287" s="173">
        <f>IF(CI287&gt;$AI$8,1,0)</f>
        <v>0</v>
      </c>
      <c r="CK287" s="175">
        <f>IF($R287=CH$17,CI287,0)</f>
        <v>0</v>
      </c>
      <c r="CL287" s="173">
        <v>1407</v>
      </c>
      <c r="CM287" s="173">
        <v>0</v>
      </c>
      <c r="CN287" s="176"/>
    </row>
    <row r="288" ht="15.75" customHeight="1">
      <c r="A288" t="s" s="179">
        <v>2858</v>
      </c>
      <c r="B288" t="s" s="180">
        <v>166</v>
      </c>
      <c r="C288" t="s" s="180">
        <v>2859</v>
      </c>
      <c r="D288" t="s" s="181">
        <v>169</v>
      </c>
      <c r="E288" t="s" s="188">
        <v>79</v>
      </c>
      <c r="F288" t="s" s="146">
        <v>46</v>
      </c>
      <c r="G288" t="s" s="146">
        <v>174</v>
      </c>
      <c r="H288" t="s" s="146">
        <v>175</v>
      </c>
      <c r="I288" t="s" s="146">
        <v>64</v>
      </c>
      <c r="J288" t="s" s="146">
        <v>50</v>
      </c>
      <c r="K288" t="s" s="183">
        <f>_xlfn.IFS(Q288=0,O288,T288=1,R288,U288=1,AA288,V288=1,AD288)</f>
        <v>2365</v>
      </c>
      <c r="L288" s="189">
        <f>_xlfn.IFS(Q288=0,P288,T288=1,S288,U288=1,AB288,V288=1,AE288)</f>
        <v>33.2107633544268</v>
      </c>
      <c r="M288" t="s" s="146">
        <f>IF(O288="Lab","over","under")</f>
        <v>2429</v>
      </c>
      <c r="N288" s="145">
        <v>1</v>
      </c>
      <c r="O288" t="s" s="184">
        <v>28</v>
      </c>
      <c r="P288" s="147">
        <f>AQ288</f>
        <v>46.7447693974118</v>
      </c>
      <c r="Q288" s="145">
        <f>T288+U288+V288</f>
        <v>1</v>
      </c>
      <c r="R288" t="s" s="185">
        <v>2365</v>
      </c>
      <c r="S288" s="147">
        <f>BA288</f>
        <v>33.2107633544268</v>
      </c>
      <c r="T288" s="145">
        <v>1</v>
      </c>
      <c r="U288" s="138"/>
      <c r="V288" s="138"/>
      <c r="W288" s="138"/>
      <c r="X288" t="s" s="146">
        <f>IF($A288=Y288,"ok","bad")</f>
        <v>2430</v>
      </c>
      <c r="Y288" t="s" s="146">
        <v>2858</v>
      </c>
      <c r="Z288" t="s" s="146">
        <v>2859</v>
      </c>
      <c r="AA288" t="s" s="186">
        <v>27</v>
      </c>
      <c r="AB288" s="141">
        <f>100*AC288</f>
        <v>9.255458600000001</v>
      </c>
      <c r="AC288" s="190">
        <v>0.09255458599999999</v>
      </c>
      <c r="AD288" t="s" s="187">
        <v>31</v>
      </c>
      <c r="AE288" s="141">
        <v>4.3355567</v>
      </c>
      <c r="AF288" s="190">
        <v>0.043355567</v>
      </c>
      <c r="AG288" s="138"/>
      <c r="AH288" s="145">
        <v>75853</v>
      </c>
      <c r="AI288" s="145">
        <v>35082</v>
      </c>
      <c r="AJ288" s="145">
        <v>78</v>
      </c>
      <c r="AK288" s="145">
        <v>4748</v>
      </c>
      <c r="AL288" s="145">
        <v>3247</v>
      </c>
      <c r="AM288" s="148">
        <f>100*AL288/$AI288</f>
        <v>9.255458639758279</v>
      </c>
      <c r="AN288" s="145">
        <f>IF(AM288&gt;$AI$8,1,0)</f>
        <v>0</v>
      </c>
      <c r="AO288" s="148">
        <f>IF($R288=AL$17,AM288,0)</f>
        <v>0</v>
      </c>
      <c r="AP288" s="145">
        <v>16399</v>
      </c>
      <c r="AQ288" s="148">
        <f>100*AP288/$AI288</f>
        <v>46.7447693974118</v>
      </c>
      <c r="AR288" s="145">
        <f>IF(AQ288&gt;$AI$8,1,0)</f>
        <v>0</v>
      </c>
      <c r="AS288" s="148">
        <f>IF($R288=AP$17,AQ288,0)</f>
        <v>0</v>
      </c>
      <c r="AT288" s="145">
        <v>1172</v>
      </c>
      <c r="AU288" s="148">
        <f>100*AT288/$AI288</f>
        <v>3.34074454136024</v>
      </c>
      <c r="AV288" s="145">
        <f>IF(AU288&gt;$AI$8,1,0)</f>
        <v>0</v>
      </c>
      <c r="AW288" s="148">
        <f>IF($R288=AT$17,AU288,0)</f>
        <v>0</v>
      </c>
      <c r="AX288" s="145">
        <v>11651</v>
      </c>
      <c r="AY288" s="148">
        <f>100*AX288/$AI288</f>
        <v>33.2107633544268</v>
      </c>
      <c r="AZ288" s="145">
        <f>IF(AY288&gt;$AI$8,1,0)</f>
        <v>0</v>
      </c>
      <c r="BA288" s="148">
        <f>IF($R288=AX$17,AY288,0)</f>
        <v>33.2107633544268</v>
      </c>
      <c r="BB288" s="145">
        <v>1521</v>
      </c>
      <c r="BC288" s="148">
        <f>100*BB288/$AI288</f>
        <v>4.33555669574141</v>
      </c>
      <c r="BD288" s="145">
        <f>IF(BC288&gt;$AI$8,1,0)</f>
        <v>0</v>
      </c>
      <c r="BE288" s="148">
        <f>IF($R288=BB$17,BC288,0)</f>
        <v>0</v>
      </c>
      <c r="BF288" s="145">
        <v>0</v>
      </c>
      <c r="BG288" s="148">
        <f>100*BF288/$AI288</f>
        <v>0</v>
      </c>
      <c r="BH288" s="145">
        <f>IF(BG288&gt;$AI$8,1,0)</f>
        <v>0</v>
      </c>
      <c r="BI288" s="148">
        <f>IF($R288=BF$17,BG288,0)</f>
        <v>0</v>
      </c>
      <c r="BJ288" s="145">
        <v>0</v>
      </c>
      <c r="BK288" s="148">
        <f>100*BJ288/$AI288</f>
        <v>0</v>
      </c>
      <c r="BL288" s="145">
        <f>IF(BK288&gt;$AI$8,1,0)</f>
        <v>0</v>
      </c>
      <c r="BM288" s="148">
        <f>IF($R288=BJ$17,BK288,0)</f>
        <v>0</v>
      </c>
      <c r="BN288" s="145">
        <v>0</v>
      </c>
      <c r="BO288" s="148">
        <f>100*BN288/$AI288</f>
        <v>0</v>
      </c>
      <c r="BP288" s="145">
        <f>IF(BO288&gt;$AI$8,1,0)</f>
        <v>0</v>
      </c>
      <c r="BQ288" s="148">
        <f>IF($R288=BN$17,BO288,0)</f>
        <v>0</v>
      </c>
      <c r="BR288" s="145">
        <v>0</v>
      </c>
      <c r="BS288" s="148">
        <f>100*BR288/$AI288</f>
        <v>0</v>
      </c>
      <c r="BT288" s="145">
        <f>IF(BS288&gt;$AI$8,1,0)</f>
        <v>0</v>
      </c>
      <c r="BU288" s="148">
        <f>IF($R288=BR$17,BS288,0)</f>
        <v>0</v>
      </c>
      <c r="BV288" s="145">
        <v>0</v>
      </c>
      <c r="BW288" s="148">
        <f>100*BV288/$AI288</f>
        <v>0</v>
      </c>
      <c r="BX288" s="145">
        <f>IF(BW288&gt;$AI$8,1,0)</f>
        <v>0</v>
      </c>
      <c r="BY288" s="148">
        <f>IF($R288=BV$17,BW288,0)</f>
        <v>0</v>
      </c>
      <c r="BZ288" s="145">
        <v>0</v>
      </c>
      <c r="CA288" s="148">
        <f>100*BZ288/$AI288</f>
        <v>0</v>
      </c>
      <c r="CB288" s="145">
        <f>IF(CA288&gt;$AI$8,1,0)</f>
        <v>0</v>
      </c>
      <c r="CC288" s="148">
        <f>IF($R288=BZ$17,CA288,0)</f>
        <v>0</v>
      </c>
      <c r="CD288" s="145">
        <v>0</v>
      </c>
      <c r="CE288" s="148">
        <f>100*CD288/$AI288</f>
        <v>0</v>
      </c>
      <c r="CF288" s="145">
        <f>IF(CE288&gt;$AI$8,1,0)</f>
        <v>0</v>
      </c>
      <c r="CG288" s="148">
        <f>IF($R288=CD$17,CE288,0)</f>
        <v>0</v>
      </c>
      <c r="CH288" s="145">
        <v>0</v>
      </c>
      <c r="CI288" s="148">
        <f>100*CH288/$AI288</f>
        <v>0</v>
      </c>
      <c r="CJ288" s="145">
        <f>IF(CI288&gt;$AI$8,1,0)</f>
        <v>0</v>
      </c>
      <c r="CK288" s="148">
        <f>IF($R288=CH$17,CI288,0)</f>
        <v>0</v>
      </c>
      <c r="CL288" s="145">
        <v>0</v>
      </c>
      <c r="CM288" s="145">
        <v>0</v>
      </c>
      <c r="CN288" s="149"/>
    </row>
    <row r="289" ht="15.75" customHeight="1">
      <c r="A289" t="s" s="179">
        <v>2839</v>
      </c>
      <c r="B289" t="s" s="180">
        <v>90</v>
      </c>
      <c r="C289" t="s" s="180">
        <v>1373</v>
      </c>
      <c r="D289" t="s" s="181">
        <v>93</v>
      </c>
      <c r="E289" t="s" s="182">
        <v>79</v>
      </c>
      <c r="F289" t="s" s="130">
        <v>46</v>
      </c>
      <c r="G289" t="s" s="130">
        <v>871</v>
      </c>
      <c r="H289" t="s" s="130">
        <v>2840</v>
      </c>
      <c r="I289" t="s" s="130">
        <v>49</v>
      </c>
      <c r="J289" t="s" s="130">
        <v>1733</v>
      </c>
      <c r="K289" t="s" s="183">
        <f>_xlfn.IFS(Q289=0,O289,T289=1,R289,U289=1,AA289,V289=1,AD289)</f>
        <v>28</v>
      </c>
      <c r="L289" s="189">
        <f>_xlfn.IFS(Q289=0,P289,T289=1,S289,U289=1,AB289,V289=1,AE289)</f>
        <v>46.734353689953</v>
      </c>
      <c r="M289" t="s" s="130">
        <f>IF(O289="Lab","over","under")</f>
        <v>2429</v>
      </c>
      <c r="N289" s="173">
        <v>1</v>
      </c>
      <c r="O289" t="s" s="184">
        <v>28</v>
      </c>
      <c r="P289" s="131">
        <f>AQ289</f>
        <v>46.734353689953</v>
      </c>
      <c r="Q289" s="173">
        <f>T289+U289+V289</f>
        <v>0</v>
      </c>
      <c r="R289" t="s" s="185">
        <v>27</v>
      </c>
      <c r="S289" s="131">
        <f>AO289</f>
        <v>29.4590089407486</v>
      </c>
      <c r="T289" s="169"/>
      <c r="U289" s="169"/>
      <c r="V289" s="169"/>
      <c r="W289" s="169"/>
      <c r="X289" t="s" s="130">
        <f>IF($A289=Y289,"ok","bad")</f>
        <v>2430</v>
      </c>
      <c r="Y289" t="s" s="130">
        <v>2839</v>
      </c>
      <c r="Z289" t="s" s="130">
        <v>1373</v>
      </c>
      <c r="AA289" t="s" s="186">
        <v>2365</v>
      </c>
      <c r="AB289" s="125">
        <f>100*AC289</f>
        <v>12.4867404</v>
      </c>
      <c r="AC289" s="191">
        <v>0.124867404</v>
      </c>
      <c r="AD289" t="s" s="187">
        <v>31</v>
      </c>
      <c r="AE289" s="125">
        <v>4.7223064</v>
      </c>
      <c r="AF289" s="191">
        <v>0.047223064</v>
      </c>
      <c r="AG289" s="169"/>
      <c r="AH289" s="173">
        <v>74876</v>
      </c>
      <c r="AI289" s="173">
        <v>52792</v>
      </c>
      <c r="AJ289" s="173">
        <v>143</v>
      </c>
      <c r="AK289" s="173">
        <v>9120</v>
      </c>
      <c r="AL289" s="173">
        <v>15552</v>
      </c>
      <c r="AM289" s="175">
        <f>100*AL289/$AI289</f>
        <v>29.4590089407486</v>
      </c>
      <c r="AN289" s="173">
        <f>IF(AM289&gt;$AI$8,1,0)</f>
        <v>0</v>
      </c>
      <c r="AO289" s="175">
        <f>IF($R289=AL$17,AM289,0)</f>
        <v>29.4590089407486</v>
      </c>
      <c r="AP289" s="173">
        <v>24672</v>
      </c>
      <c r="AQ289" s="175">
        <f>100*AP289/$AI289</f>
        <v>46.734353689953</v>
      </c>
      <c r="AR289" s="173">
        <f>IF(AQ289&gt;$AI$8,1,0)</f>
        <v>0</v>
      </c>
      <c r="AS289" s="175">
        <f>IF($R289=AP$17,AQ289,0)</f>
        <v>0</v>
      </c>
      <c r="AT289" s="173">
        <v>2482</v>
      </c>
      <c r="AU289" s="175">
        <f>100*AT289/$AI289</f>
        <v>4.7014699196848</v>
      </c>
      <c r="AV289" s="173">
        <f>IF(AU289&gt;$AI$8,1,0)</f>
        <v>0</v>
      </c>
      <c r="AW289" s="175">
        <f>IF($R289=AT$17,AU289,0)</f>
        <v>0</v>
      </c>
      <c r="AX289" s="173">
        <v>6592</v>
      </c>
      <c r="AY289" s="175">
        <f>100*AX289/$AI289</f>
        <v>12.4867404152144</v>
      </c>
      <c r="AZ289" s="173">
        <f>IF(AY289&gt;$AI$8,1,0)</f>
        <v>0</v>
      </c>
      <c r="BA289" s="175">
        <f>IF($R289=AX$17,AY289,0)</f>
        <v>0</v>
      </c>
      <c r="BB289" s="173">
        <v>2493</v>
      </c>
      <c r="BC289" s="175">
        <f>100*BB289/$AI289</f>
        <v>4.72230641006213</v>
      </c>
      <c r="BD289" s="173">
        <f>IF(BC289&gt;$AI$8,1,0)</f>
        <v>0</v>
      </c>
      <c r="BE289" s="175">
        <f>IF($R289=BB$17,BC289,0)</f>
        <v>0</v>
      </c>
      <c r="BF289" s="173">
        <v>0</v>
      </c>
      <c r="BG289" s="175">
        <f>100*BF289/$AI289</f>
        <v>0</v>
      </c>
      <c r="BH289" s="173">
        <f>IF(BG289&gt;$AI$8,1,0)</f>
        <v>0</v>
      </c>
      <c r="BI289" s="175">
        <f>IF($R289=BF$17,BG289,0)</f>
        <v>0</v>
      </c>
      <c r="BJ289" s="173">
        <v>0</v>
      </c>
      <c r="BK289" s="175">
        <f>100*BJ289/$AI289</f>
        <v>0</v>
      </c>
      <c r="BL289" s="173">
        <f>IF(BK289&gt;$AI$8,1,0)</f>
        <v>0</v>
      </c>
      <c r="BM289" s="175">
        <f>IF($R289=BJ$17,BK289,0)</f>
        <v>0</v>
      </c>
      <c r="BN289" s="173">
        <v>0</v>
      </c>
      <c r="BO289" s="175">
        <f>100*BN289/$AI289</f>
        <v>0</v>
      </c>
      <c r="BP289" s="173">
        <f>IF(BO289&gt;$AI$8,1,0)</f>
        <v>0</v>
      </c>
      <c r="BQ289" s="175">
        <f>IF($R289=BN$17,BO289,0)</f>
        <v>0</v>
      </c>
      <c r="BR289" s="173">
        <v>0</v>
      </c>
      <c r="BS289" s="175">
        <f>100*BR289/$AI289</f>
        <v>0</v>
      </c>
      <c r="BT289" s="173">
        <f>IF(BS289&gt;$AI$8,1,0)</f>
        <v>0</v>
      </c>
      <c r="BU289" s="175">
        <f>IF($R289=BR$17,BS289,0)</f>
        <v>0</v>
      </c>
      <c r="BV289" s="173">
        <v>0</v>
      </c>
      <c r="BW289" s="175">
        <f>100*BV289/$AI289</f>
        <v>0</v>
      </c>
      <c r="BX289" s="173">
        <f>IF(BW289&gt;$AI$8,1,0)</f>
        <v>0</v>
      </c>
      <c r="BY289" s="175">
        <f>IF($R289=BV$17,BW289,0)</f>
        <v>0</v>
      </c>
      <c r="BZ289" s="173">
        <v>0</v>
      </c>
      <c r="CA289" s="175">
        <f>100*BZ289/$AI289</f>
        <v>0</v>
      </c>
      <c r="CB289" s="173">
        <f>IF(CA289&gt;$AI$8,1,0)</f>
        <v>0</v>
      </c>
      <c r="CC289" s="175">
        <f>IF($R289=BZ$17,CA289,0)</f>
        <v>0</v>
      </c>
      <c r="CD289" s="173">
        <v>0</v>
      </c>
      <c r="CE289" s="175">
        <f>100*CD289/$AI289</f>
        <v>0</v>
      </c>
      <c r="CF289" s="173">
        <f>IF(CE289&gt;$AI$8,1,0)</f>
        <v>0</v>
      </c>
      <c r="CG289" s="175">
        <f>IF($R289=CD$17,CE289,0)</f>
        <v>0</v>
      </c>
      <c r="CH289" s="173">
        <v>0</v>
      </c>
      <c r="CI289" s="175">
        <f>100*CH289/$AI289</f>
        <v>0</v>
      </c>
      <c r="CJ289" s="173">
        <f>IF(CI289&gt;$AI$8,1,0)</f>
        <v>0</v>
      </c>
      <c r="CK289" s="175">
        <f>IF($R289=CH$17,CI289,0)</f>
        <v>0</v>
      </c>
      <c r="CL289" s="173">
        <v>1208</v>
      </c>
      <c r="CM289" s="173">
        <v>0</v>
      </c>
      <c r="CN289" s="176"/>
    </row>
    <row r="290" ht="15.75" customHeight="1">
      <c r="A290" t="s" s="179">
        <v>2624</v>
      </c>
      <c r="B290" t="s" s="180">
        <v>90</v>
      </c>
      <c r="C290" t="s" s="180">
        <v>2180</v>
      </c>
      <c r="D290" t="s" s="181">
        <v>93</v>
      </c>
      <c r="E290" t="s" s="188">
        <v>79</v>
      </c>
      <c r="F290" t="s" s="146">
        <v>46</v>
      </c>
      <c r="G290" t="s" s="146">
        <v>714</v>
      </c>
      <c r="H290" t="s" s="146">
        <v>2091</v>
      </c>
      <c r="I290" t="s" s="146">
        <v>64</v>
      </c>
      <c r="J290" t="s" s="146">
        <v>50</v>
      </c>
      <c r="K290" t="s" s="183">
        <f>_xlfn.IFS(Q290=0,O290,T290=1,R290,U290=1,AA290,V290=1,AD290)</f>
        <v>28</v>
      </c>
      <c r="L290" s="189">
        <f>_xlfn.IFS(Q290=0,P290,T290=1,S290,U290=1,AB290,V290=1,AE290)</f>
        <v>46.708407150910</v>
      </c>
      <c r="M290" t="s" s="146">
        <f>IF(O290="Lab","over","under")</f>
        <v>2429</v>
      </c>
      <c r="N290" s="145">
        <v>1</v>
      </c>
      <c r="O290" t="s" s="184">
        <v>28</v>
      </c>
      <c r="P290" s="147">
        <f>AQ290</f>
        <v>46.708407150910</v>
      </c>
      <c r="Q290" s="145">
        <f>T290+U290+V290</f>
        <v>0</v>
      </c>
      <c r="R290" t="s" s="185">
        <v>27</v>
      </c>
      <c r="S290" s="147">
        <f>AO290</f>
        <v>23.8786439040103</v>
      </c>
      <c r="T290" s="138"/>
      <c r="U290" s="138"/>
      <c r="V290" s="138"/>
      <c r="W290" s="138"/>
      <c r="X290" t="s" s="146">
        <f>IF($A290=Y290,"ok","bad")</f>
        <v>2430</v>
      </c>
      <c r="Y290" t="s" s="146">
        <v>2624</v>
      </c>
      <c r="Z290" t="s" s="146">
        <v>2180</v>
      </c>
      <c r="AA290" t="s" s="186">
        <v>2365</v>
      </c>
      <c r="AB290" s="141">
        <f>100*AC290</f>
        <v>15.9305041</v>
      </c>
      <c r="AC290" s="190">
        <v>0.159305041</v>
      </c>
      <c r="AD290" t="s" s="187">
        <v>29</v>
      </c>
      <c r="AE290" s="141">
        <v>7.7085682</v>
      </c>
      <c r="AF290" s="190">
        <v>0.077085682</v>
      </c>
      <c r="AG290" s="138"/>
      <c r="AH290" s="145">
        <v>78394</v>
      </c>
      <c r="AI290" s="145">
        <v>49672</v>
      </c>
      <c r="AJ290" s="145">
        <v>192</v>
      </c>
      <c r="AK290" s="145">
        <v>11340</v>
      </c>
      <c r="AL290" s="145">
        <v>11861</v>
      </c>
      <c r="AM290" s="148">
        <f>100*AL290/$AI290</f>
        <v>23.8786439040103</v>
      </c>
      <c r="AN290" s="145">
        <f>IF(AM290&gt;$AI$8,1,0)</f>
        <v>0</v>
      </c>
      <c r="AO290" s="148">
        <f>IF($R290=AL$17,AM290,0)</f>
        <v>23.8786439040103</v>
      </c>
      <c r="AP290" s="145">
        <v>23201</v>
      </c>
      <c r="AQ290" s="148">
        <f>100*AP290/$AI290</f>
        <v>46.708407150910</v>
      </c>
      <c r="AR290" s="145">
        <f>IF(AQ290&gt;$AI$8,1,0)</f>
        <v>0</v>
      </c>
      <c r="AS290" s="148">
        <f>IF($R290=AP$17,AQ290,0)</f>
        <v>0</v>
      </c>
      <c r="AT290" s="145">
        <v>3829</v>
      </c>
      <c r="AU290" s="148">
        <f>100*AT290/$AI290</f>
        <v>7.70856820744081</v>
      </c>
      <c r="AV290" s="145">
        <f>IF(AU290&gt;$AI$8,1,0)</f>
        <v>0</v>
      </c>
      <c r="AW290" s="148">
        <f>IF($R290=AT$17,AU290,0)</f>
        <v>0</v>
      </c>
      <c r="AX290" s="145">
        <v>7913</v>
      </c>
      <c r="AY290" s="148">
        <f>100*AX290/$AI290</f>
        <v>15.9305041069415</v>
      </c>
      <c r="AZ290" s="145">
        <f>IF(AY290&gt;$AI$8,1,0)</f>
        <v>0</v>
      </c>
      <c r="BA290" s="148">
        <f>IF($R290=AX$17,AY290,0)</f>
        <v>0</v>
      </c>
      <c r="BB290" s="145">
        <v>2313</v>
      </c>
      <c r="BC290" s="148">
        <f>100*BB290/$AI290</f>
        <v>4.65654694797874</v>
      </c>
      <c r="BD290" s="145">
        <f>IF(BC290&gt;$AI$8,1,0)</f>
        <v>0</v>
      </c>
      <c r="BE290" s="148">
        <f>IF($R290=BB$17,BC290,0)</f>
        <v>0</v>
      </c>
      <c r="BF290" s="145">
        <v>0</v>
      </c>
      <c r="BG290" s="148">
        <f>100*BF290/$AI290</f>
        <v>0</v>
      </c>
      <c r="BH290" s="145">
        <f>IF(BG290&gt;$AI$8,1,0)</f>
        <v>0</v>
      </c>
      <c r="BI290" s="148">
        <f>IF($R290=BF$17,BG290,0)</f>
        <v>0</v>
      </c>
      <c r="BJ290" s="145">
        <v>0</v>
      </c>
      <c r="BK290" s="148">
        <f>100*BJ290/$AI290</f>
        <v>0</v>
      </c>
      <c r="BL290" s="145">
        <f>IF(BK290&gt;$AI$8,1,0)</f>
        <v>0</v>
      </c>
      <c r="BM290" s="148">
        <f>IF($R290=BJ$17,BK290,0)</f>
        <v>0</v>
      </c>
      <c r="BN290" s="145">
        <v>0</v>
      </c>
      <c r="BO290" s="148">
        <f>100*BN290/$AI290</f>
        <v>0</v>
      </c>
      <c r="BP290" s="145">
        <f>IF(BO290&gt;$AI$8,1,0)</f>
        <v>0</v>
      </c>
      <c r="BQ290" s="148">
        <f>IF($R290=BN$17,BO290,0)</f>
        <v>0</v>
      </c>
      <c r="BR290" s="145">
        <v>0</v>
      </c>
      <c r="BS290" s="148">
        <f>100*BR290/$AI290</f>
        <v>0</v>
      </c>
      <c r="BT290" s="145">
        <f>IF(BS290&gt;$AI$8,1,0)</f>
        <v>0</v>
      </c>
      <c r="BU290" s="148">
        <f>IF($R290=BR$17,BS290,0)</f>
        <v>0</v>
      </c>
      <c r="BV290" s="145">
        <v>0</v>
      </c>
      <c r="BW290" s="148">
        <f>100*BV290/$AI290</f>
        <v>0</v>
      </c>
      <c r="BX290" s="145">
        <f>IF(BW290&gt;$AI$8,1,0)</f>
        <v>0</v>
      </c>
      <c r="BY290" s="148">
        <f>IF($R290=BV$17,BW290,0)</f>
        <v>0</v>
      </c>
      <c r="BZ290" s="145">
        <v>0</v>
      </c>
      <c r="CA290" s="148">
        <f>100*BZ290/$AI290</f>
        <v>0</v>
      </c>
      <c r="CB290" s="145">
        <f>IF(CA290&gt;$AI$8,1,0)</f>
        <v>0</v>
      </c>
      <c r="CC290" s="148">
        <f>IF($R290=BZ$17,CA290,0)</f>
        <v>0</v>
      </c>
      <c r="CD290" s="145">
        <v>0</v>
      </c>
      <c r="CE290" s="148">
        <f>100*CD290/$AI290</f>
        <v>0</v>
      </c>
      <c r="CF290" s="145">
        <f>IF(CE290&gt;$AI$8,1,0)</f>
        <v>0</v>
      </c>
      <c r="CG290" s="148">
        <f>IF($R290=CD$17,CE290,0)</f>
        <v>0</v>
      </c>
      <c r="CH290" s="145">
        <v>0</v>
      </c>
      <c r="CI290" s="148">
        <f>100*CH290/$AI290</f>
        <v>0</v>
      </c>
      <c r="CJ290" s="145">
        <f>IF(CI290&gt;$AI$8,1,0)</f>
        <v>0</v>
      </c>
      <c r="CK290" s="148">
        <f>IF($R290=CH$17,CI290,0)</f>
        <v>0</v>
      </c>
      <c r="CL290" s="145">
        <v>0</v>
      </c>
      <c r="CM290" s="145">
        <v>0</v>
      </c>
      <c r="CN290" s="149"/>
    </row>
    <row r="291" ht="15.75" customHeight="1">
      <c r="A291" t="s" s="179">
        <v>2805</v>
      </c>
      <c r="B291" t="s" s="180">
        <v>58</v>
      </c>
      <c r="C291" t="s" s="180">
        <v>2806</v>
      </c>
      <c r="D291" t="s" s="181">
        <v>60</v>
      </c>
      <c r="E291" t="s" s="182">
        <v>60</v>
      </c>
      <c r="F291" t="s" s="130">
        <v>61</v>
      </c>
      <c r="G291" t="s" s="130">
        <v>1537</v>
      </c>
      <c r="H291" t="s" s="130">
        <v>2453</v>
      </c>
      <c r="I291" t="s" s="130">
        <v>64</v>
      </c>
      <c r="J291" t="s" s="130">
        <v>2585</v>
      </c>
      <c r="K291" t="s" s="183">
        <f>_xlfn.IFS(Q291=0,O291,T291=1,R291,U291=1,AA291,V291=1,AD291)</f>
        <v>31</v>
      </c>
      <c r="L291" s="189">
        <f>_xlfn.IFS(Q291=0,P291,T291=1,S291,U291=1,AB291,V291=1,AE291)</f>
        <v>9.1774848</v>
      </c>
      <c r="M291" t="s" s="130">
        <f>IF(O291="Lab","over","under")</f>
        <v>2429</v>
      </c>
      <c r="N291" s="173">
        <v>1</v>
      </c>
      <c r="O291" t="s" s="184">
        <v>28</v>
      </c>
      <c r="P291" s="131">
        <f>AQ291</f>
        <v>46.6668337426695</v>
      </c>
      <c r="Q291" s="173">
        <f>T291+U291+V291</f>
        <v>1</v>
      </c>
      <c r="R291" t="s" s="185">
        <v>32</v>
      </c>
      <c r="S291" s="131">
        <f>BI291</f>
        <v>30.5122550248108</v>
      </c>
      <c r="T291" s="169"/>
      <c r="U291" s="173">
        <v>1</v>
      </c>
      <c r="V291" s="169"/>
      <c r="W291" s="169"/>
      <c r="X291" t="s" s="130">
        <f>IF($A291=Y291,"ok","bad")</f>
        <v>2430</v>
      </c>
      <c r="Y291" t="s" s="130">
        <v>2805</v>
      </c>
      <c r="Z291" t="s" s="130">
        <v>2806</v>
      </c>
      <c r="AA291" t="s" s="186">
        <v>31</v>
      </c>
      <c r="AB291" s="125">
        <f>100*AC291</f>
        <v>9.1774848</v>
      </c>
      <c r="AC291" s="191">
        <v>0.09177484800000001</v>
      </c>
      <c r="AD291" t="s" s="187">
        <v>2365</v>
      </c>
      <c r="AE291" s="125">
        <v>5.2578818</v>
      </c>
      <c r="AF291" s="191">
        <v>0.052578818</v>
      </c>
      <c r="AG291" s="169"/>
      <c r="AH291" s="173">
        <v>69028</v>
      </c>
      <c r="AI291" s="173">
        <v>39902</v>
      </c>
      <c r="AJ291" s="173">
        <v>186</v>
      </c>
      <c r="AK291" s="173">
        <v>6446</v>
      </c>
      <c r="AL291" s="173">
        <v>1720</v>
      </c>
      <c r="AM291" s="175">
        <f>100*AL291/$AI291</f>
        <v>4.31056087414165</v>
      </c>
      <c r="AN291" s="173">
        <f>IF(AM291&gt;$AI$8,1,0)</f>
        <v>0</v>
      </c>
      <c r="AO291" s="175">
        <f>IF($R291=AL$17,AM291,0)</f>
        <v>0</v>
      </c>
      <c r="AP291" s="173">
        <v>18621</v>
      </c>
      <c r="AQ291" s="175">
        <f>100*AP291/$AI291</f>
        <v>46.6668337426695</v>
      </c>
      <c r="AR291" s="173">
        <f>IF(AQ291&gt;$AI$8,1,0)</f>
        <v>0</v>
      </c>
      <c r="AS291" s="175">
        <f>IF($R291=AP$17,AQ291,0)</f>
        <v>0</v>
      </c>
      <c r="AT291" s="173">
        <v>1316</v>
      </c>
      <c r="AU291" s="175">
        <f>100*AT291/$AI291</f>
        <v>3.29808029672698</v>
      </c>
      <c r="AV291" s="173">
        <f>IF(AU291&gt;$AI$8,1,0)</f>
        <v>0</v>
      </c>
      <c r="AW291" s="175">
        <f>IF($R291=AT$17,AU291,0)</f>
        <v>0</v>
      </c>
      <c r="AX291" s="173">
        <v>2098</v>
      </c>
      <c r="AY291" s="175">
        <f>100*AX291/$AI291</f>
        <v>5.25788181043557</v>
      </c>
      <c r="AZ291" s="173">
        <f>IF(AY291&gt;$AI$8,1,0)</f>
        <v>0</v>
      </c>
      <c r="BA291" s="175">
        <f>IF($R291=AX$17,AY291,0)</f>
        <v>0</v>
      </c>
      <c r="BB291" s="173">
        <v>3662</v>
      </c>
      <c r="BC291" s="175">
        <f>100*BB291/$AI291</f>
        <v>9.17748483785274</v>
      </c>
      <c r="BD291" s="173">
        <f>IF(BC291&gt;$AI$8,1,0)</f>
        <v>0</v>
      </c>
      <c r="BE291" s="175">
        <f>IF($R291=BB$17,BC291,0)</f>
        <v>0</v>
      </c>
      <c r="BF291" s="173">
        <v>12175</v>
      </c>
      <c r="BG291" s="175">
        <f>100*BF291/$AI291</f>
        <v>30.5122550248108</v>
      </c>
      <c r="BH291" s="173">
        <f>IF(BG291&gt;$AI$8,1,0)</f>
        <v>0</v>
      </c>
      <c r="BI291" s="175">
        <f>IF($R291=BF$17,BG291,0)</f>
        <v>30.5122550248108</v>
      </c>
      <c r="BJ291" s="173">
        <v>0</v>
      </c>
      <c r="BK291" s="175">
        <f>100*BJ291/$AI291</f>
        <v>0</v>
      </c>
      <c r="BL291" s="173">
        <f>IF(BK291&gt;$AI$8,1,0)</f>
        <v>0</v>
      </c>
      <c r="BM291" s="175">
        <f>IF($R291=BJ$17,BK291,0)</f>
        <v>0</v>
      </c>
      <c r="BN291" s="173">
        <v>0</v>
      </c>
      <c r="BO291" s="175">
        <f>100*BN291/$AI291</f>
        <v>0</v>
      </c>
      <c r="BP291" s="173">
        <f>IF(BO291&gt;$AI$8,1,0)</f>
        <v>0</v>
      </c>
      <c r="BQ291" s="175">
        <f>IF($R291=BN$17,BO291,0)</f>
        <v>0</v>
      </c>
      <c r="BR291" s="173">
        <v>0</v>
      </c>
      <c r="BS291" s="175">
        <f>100*BR291/$AI291</f>
        <v>0</v>
      </c>
      <c r="BT291" s="173">
        <f>IF(BS291&gt;$AI$8,1,0)</f>
        <v>0</v>
      </c>
      <c r="BU291" s="175">
        <f>IF($R291=BR$17,BS291,0)</f>
        <v>0</v>
      </c>
      <c r="BV291" s="173">
        <v>0</v>
      </c>
      <c r="BW291" s="175">
        <f>100*BV291/$AI291</f>
        <v>0</v>
      </c>
      <c r="BX291" s="173">
        <f>IF(BW291&gt;$AI$8,1,0)</f>
        <v>0</v>
      </c>
      <c r="BY291" s="175">
        <f>IF($R291=BV$17,BW291,0)</f>
        <v>0</v>
      </c>
      <c r="BZ291" s="173">
        <v>0</v>
      </c>
      <c r="CA291" s="175">
        <f>100*BZ291/$AI291</f>
        <v>0</v>
      </c>
      <c r="CB291" s="173">
        <f>IF(CA291&gt;$AI$8,1,0)</f>
        <v>0</v>
      </c>
      <c r="CC291" s="175">
        <f>IF($R291=BZ$17,CA291,0)</f>
        <v>0</v>
      </c>
      <c r="CD291" s="173">
        <v>0</v>
      </c>
      <c r="CE291" s="175">
        <f>100*CD291/$AI291</f>
        <v>0</v>
      </c>
      <c r="CF291" s="173">
        <f>IF(CE291&gt;$AI$8,1,0)</f>
        <v>0</v>
      </c>
      <c r="CG291" s="175">
        <f>IF($R291=CD$17,CE291,0)</f>
        <v>0</v>
      </c>
      <c r="CH291" s="173">
        <v>0</v>
      </c>
      <c r="CI291" s="175">
        <f>100*CH291/$AI291</f>
        <v>0</v>
      </c>
      <c r="CJ291" s="173">
        <f>IF(CI291&gt;$AI$8,1,0)</f>
        <v>0</v>
      </c>
      <c r="CK291" s="175">
        <f>IF($R291=CH$17,CI291,0)</f>
        <v>0</v>
      </c>
      <c r="CL291" s="173">
        <v>3364</v>
      </c>
      <c r="CM291" s="173">
        <v>0</v>
      </c>
      <c r="CN291" s="176"/>
    </row>
    <row r="292" ht="15.75" customHeight="1">
      <c r="A292" t="s" s="179">
        <v>2445</v>
      </c>
      <c r="B292" t="s" s="180">
        <v>183</v>
      </c>
      <c r="C292" t="s" s="180">
        <v>531</v>
      </c>
      <c r="D292" t="s" s="181">
        <v>186</v>
      </c>
      <c r="E292" t="s" s="188">
        <v>79</v>
      </c>
      <c r="F292" t="s" s="146">
        <v>80</v>
      </c>
      <c r="G292" t="s" s="146">
        <v>170</v>
      </c>
      <c r="H292" t="s" s="146">
        <v>533</v>
      </c>
      <c r="I292" t="s" s="146">
        <v>49</v>
      </c>
      <c r="J292" t="s" s="146">
        <v>50</v>
      </c>
      <c r="K292" t="s" s="183">
        <f>_xlfn.IFS(Q292=0,O292,T292=1,R292,U292=1,AA292,V292=1,AD292)</f>
        <v>29</v>
      </c>
      <c r="L292" s="189">
        <f>_xlfn.IFS(Q292=0,P292,T292=1,S292,U292=1,AB292,V292=1,AE292)</f>
        <v>20.2755344418052</v>
      </c>
      <c r="M292" t="s" s="146">
        <f>IF(O292="Lab","over","under")</f>
        <v>2429</v>
      </c>
      <c r="N292" s="145">
        <v>1</v>
      </c>
      <c r="O292" t="s" s="184">
        <v>28</v>
      </c>
      <c r="P292" s="147">
        <f>AQ292</f>
        <v>46.5890736342043</v>
      </c>
      <c r="Q292" s="145">
        <f>T292+U292+V292</f>
        <v>1</v>
      </c>
      <c r="R292" t="s" s="185">
        <v>29</v>
      </c>
      <c r="S292" s="147">
        <f>AW292</f>
        <v>20.2755344418052</v>
      </c>
      <c r="T292" s="145">
        <v>1</v>
      </c>
      <c r="U292" s="138"/>
      <c r="V292" s="138"/>
      <c r="W292" s="138"/>
      <c r="X292" t="s" s="146">
        <f>IF($A292=Y292,"ok","bad")</f>
        <v>2430</v>
      </c>
      <c r="Y292" t="s" s="146">
        <v>2445</v>
      </c>
      <c r="Z292" t="s" s="146">
        <v>531</v>
      </c>
      <c r="AA292" t="s" s="186">
        <v>31</v>
      </c>
      <c r="AB292" s="141">
        <f>100*AC292</f>
        <v>16.2517815</v>
      </c>
      <c r="AC292" s="190">
        <v>0.162517815</v>
      </c>
      <c r="AD292" t="s" s="187">
        <v>27</v>
      </c>
      <c r="AE292" s="141">
        <v>12.0498812</v>
      </c>
      <c r="AF292" s="190">
        <v>0.120498812</v>
      </c>
      <c r="AG292" s="138"/>
      <c r="AH292" s="145">
        <v>70321</v>
      </c>
      <c r="AI292" s="145">
        <v>42100</v>
      </c>
      <c r="AJ292" s="145">
        <v>372</v>
      </c>
      <c r="AK292" s="145">
        <v>11078</v>
      </c>
      <c r="AL292" s="145">
        <v>5073</v>
      </c>
      <c r="AM292" s="148">
        <f>100*AL292/$AI292</f>
        <v>12.0498812351544</v>
      </c>
      <c r="AN292" s="145">
        <f>IF(AM292&gt;$AI$8,1,0)</f>
        <v>0</v>
      </c>
      <c r="AO292" s="148">
        <f>IF($R292=AL$17,AM292,0)</f>
        <v>0</v>
      </c>
      <c r="AP292" s="145">
        <v>19614</v>
      </c>
      <c r="AQ292" s="148">
        <f>100*AP292/$AI292</f>
        <v>46.5890736342043</v>
      </c>
      <c r="AR292" s="145">
        <f>IF(AQ292&gt;$AI$8,1,0)</f>
        <v>0</v>
      </c>
      <c r="AS292" s="148">
        <f>IF($R292=AP$17,AQ292,0)</f>
        <v>0</v>
      </c>
      <c r="AT292" s="145">
        <v>8536</v>
      </c>
      <c r="AU292" s="148">
        <f>100*AT292/$AI292</f>
        <v>20.2755344418052</v>
      </c>
      <c r="AV292" s="145">
        <f>IF(AU292&gt;$AI$8,1,0)</f>
        <v>0</v>
      </c>
      <c r="AW292" s="148">
        <f>IF($R292=AT$17,AU292,0)</f>
        <v>20.2755344418052</v>
      </c>
      <c r="AX292" s="145">
        <v>0</v>
      </c>
      <c r="AY292" s="148">
        <f>100*AX292/$AI292</f>
        <v>0</v>
      </c>
      <c r="AZ292" s="145">
        <f>IF(AY292&gt;$AI$8,1,0)</f>
        <v>0</v>
      </c>
      <c r="BA292" s="148">
        <f>IF($R292=AX$17,AY292,0)</f>
        <v>0</v>
      </c>
      <c r="BB292" s="145">
        <v>6842</v>
      </c>
      <c r="BC292" s="148">
        <f>100*BB292/$AI292</f>
        <v>16.2517814726841</v>
      </c>
      <c r="BD292" s="145">
        <f>IF(BC292&gt;$AI$8,1,0)</f>
        <v>0</v>
      </c>
      <c r="BE292" s="148">
        <f>IF($R292=BB$17,BC292,0)</f>
        <v>0</v>
      </c>
      <c r="BF292" s="145">
        <v>0</v>
      </c>
      <c r="BG292" s="148">
        <f>100*BF292/$AI292</f>
        <v>0</v>
      </c>
      <c r="BH292" s="145">
        <f>IF(BG292&gt;$AI$8,1,0)</f>
        <v>0</v>
      </c>
      <c r="BI292" s="148">
        <f>IF($R292=BF$17,BG292,0)</f>
        <v>0</v>
      </c>
      <c r="BJ292" s="145">
        <v>0</v>
      </c>
      <c r="BK292" s="148">
        <f>100*BJ292/$AI292</f>
        <v>0</v>
      </c>
      <c r="BL292" s="145">
        <f>IF(BK292&gt;$AI$8,1,0)</f>
        <v>0</v>
      </c>
      <c r="BM292" s="148">
        <f>IF($R292=BJ$17,BK292,0)</f>
        <v>0</v>
      </c>
      <c r="BN292" s="145">
        <v>0</v>
      </c>
      <c r="BO292" s="148">
        <f>100*BN292/$AI292</f>
        <v>0</v>
      </c>
      <c r="BP292" s="145">
        <f>IF(BO292&gt;$AI$8,1,0)</f>
        <v>0</v>
      </c>
      <c r="BQ292" s="148">
        <f>IF($R292=BN$17,BO292,0)</f>
        <v>0</v>
      </c>
      <c r="BR292" s="145">
        <v>0</v>
      </c>
      <c r="BS292" s="148">
        <f>100*BR292/$AI292</f>
        <v>0</v>
      </c>
      <c r="BT292" s="145">
        <f>IF(BS292&gt;$AI$8,1,0)</f>
        <v>0</v>
      </c>
      <c r="BU292" s="148">
        <f>IF($R292=BR$17,BS292,0)</f>
        <v>0</v>
      </c>
      <c r="BV292" s="145">
        <v>0</v>
      </c>
      <c r="BW292" s="148">
        <f>100*BV292/$AI292</f>
        <v>0</v>
      </c>
      <c r="BX292" s="145">
        <f>IF(BW292&gt;$AI$8,1,0)</f>
        <v>0</v>
      </c>
      <c r="BY292" s="148">
        <f>IF($R292=BV$17,BW292,0)</f>
        <v>0</v>
      </c>
      <c r="BZ292" s="145">
        <v>0</v>
      </c>
      <c r="CA292" s="148">
        <f>100*BZ292/$AI292</f>
        <v>0</v>
      </c>
      <c r="CB292" s="145">
        <f>IF(CA292&gt;$AI$8,1,0)</f>
        <v>0</v>
      </c>
      <c r="CC292" s="148">
        <f>IF($R292=BZ$17,CA292,0)</f>
        <v>0</v>
      </c>
      <c r="CD292" s="145">
        <v>0</v>
      </c>
      <c r="CE292" s="148">
        <f>100*CD292/$AI292</f>
        <v>0</v>
      </c>
      <c r="CF292" s="145">
        <f>IF(CE292&gt;$AI$8,1,0)</f>
        <v>0</v>
      </c>
      <c r="CG292" s="148">
        <f>IF($R292=CD$17,CE292,0)</f>
        <v>0</v>
      </c>
      <c r="CH292" s="145">
        <v>0</v>
      </c>
      <c r="CI292" s="148">
        <f>100*CH292/$AI292</f>
        <v>0</v>
      </c>
      <c r="CJ292" s="145">
        <f>IF(CI292&gt;$AI$8,1,0)</f>
        <v>0</v>
      </c>
      <c r="CK292" s="148">
        <f>IF($R292=CH$17,CI292,0)</f>
        <v>0</v>
      </c>
      <c r="CL292" s="145">
        <v>0</v>
      </c>
      <c r="CM292" s="145">
        <v>0</v>
      </c>
      <c r="CN292" s="149"/>
    </row>
    <row r="293" ht="15.75" customHeight="1">
      <c r="A293" t="s" s="179">
        <v>2719</v>
      </c>
      <c r="B293" t="s" s="180">
        <v>101</v>
      </c>
      <c r="C293" t="s" s="180">
        <v>621</v>
      </c>
      <c r="D293" t="s" s="181">
        <v>104</v>
      </c>
      <c r="E293" t="s" s="182">
        <v>79</v>
      </c>
      <c r="F293" t="s" s="130">
        <v>80</v>
      </c>
      <c r="G293" t="s" s="130">
        <v>622</v>
      </c>
      <c r="H293" t="s" s="130">
        <v>623</v>
      </c>
      <c r="I293" t="s" s="130">
        <v>49</v>
      </c>
      <c r="J293" t="s" s="130">
        <v>50</v>
      </c>
      <c r="K293" t="s" s="183">
        <f>_xlfn.IFS(Q293=0,O293,T293=1,R293,U293=1,AA293,V293=1,AD293)</f>
        <v>28</v>
      </c>
      <c r="L293" s="189">
        <f>_xlfn.IFS(Q293=0,P293,T293=1,S293,U293=1,AB293,V293=1,AE293)</f>
        <v>46.4829743713151</v>
      </c>
      <c r="M293" t="s" s="130">
        <f>IF(O293="Lab","over","under")</f>
        <v>2429</v>
      </c>
      <c r="N293" s="173">
        <v>1</v>
      </c>
      <c r="O293" t="s" s="184">
        <v>28</v>
      </c>
      <c r="P293" s="131">
        <f>AQ293</f>
        <v>46.4829743713151</v>
      </c>
      <c r="Q293" s="173">
        <f>T293+U293+V293</f>
        <v>0</v>
      </c>
      <c r="R293" t="s" s="185">
        <v>27</v>
      </c>
      <c r="S293" s="131">
        <f>AO293</f>
        <v>20.445193117555</v>
      </c>
      <c r="T293" s="169"/>
      <c r="U293" s="169"/>
      <c r="V293" s="169"/>
      <c r="W293" s="169"/>
      <c r="X293" t="s" s="130">
        <f>IF($A293=Y293,"ok","bad")</f>
        <v>2430</v>
      </c>
      <c r="Y293" t="s" s="130">
        <v>2719</v>
      </c>
      <c r="Z293" t="s" s="130">
        <v>621</v>
      </c>
      <c r="AA293" t="s" s="186">
        <v>2365</v>
      </c>
      <c r="AB293" s="125">
        <f>100*AC293</f>
        <v>19.00373</v>
      </c>
      <c r="AC293" s="191">
        <v>0.1900373</v>
      </c>
      <c r="AD293" t="s" s="187">
        <v>31</v>
      </c>
      <c r="AE293" s="125">
        <v>6.454097</v>
      </c>
      <c r="AF293" s="191">
        <v>0.06454097</v>
      </c>
      <c r="AG293" s="169"/>
      <c r="AH293" s="173">
        <v>71645</v>
      </c>
      <c r="AI293" s="173">
        <v>41555</v>
      </c>
      <c r="AJ293" s="173">
        <v>135</v>
      </c>
      <c r="AK293" s="173">
        <v>10820</v>
      </c>
      <c r="AL293" s="173">
        <v>8496</v>
      </c>
      <c r="AM293" s="175">
        <f>100*AL293/$AI293</f>
        <v>20.445193117555</v>
      </c>
      <c r="AN293" s="173">
        <f>IF(AM293&gt;$AI$8,1,0)</f>
        <v>0</v>
      </c>
      <c r="AO293" s="175">
        <f>IF($R293=AL$17,AM293,0)</f>
        <v>20.445193117555</v>
      </c>
      <c r="AP293" s="173">
        <v>19316</v>
      </c>
      <c r="AQ293" s="175">
        <f>100*AP293/$AI293</f>
        <v>46.4829743713151</v>
      </c>
      <c r="AR293" s="173">
        <f>IF(AQ293&gt;$AI$8,1,0)</f>
        <v>0</v>
      </c>
      <c r="AS293" s="175">
        <f>IF($R293=AP$17,AQ293,0)</f>
        <v>0</v>
      </c>
      <c r="AT293" s="173">
        <v>2553</v>
      </c>
      <c r="AU293" s="175">
        <f>100*AT293/$AI293</f>
        <v>6.14366502225966</v>
      </c>
      <c r="AV293" s="173">
        <f>IF(AU293&gt;$AI$8,1,0)</f>
        <v>0</v>
      </c>
      <c r="AW293" s="175">
        <f>IF($R293=AT$17,AU293,0)</f>
        <v>0</v>
      </c>
      <c r="AX293" s="173">
        <v>7897</v>
      </c>
      <c r="AY293" s="175">
        <f>100*AX293/$AI293</f>
        <v>19.0037299963903</v>
      </c>
      <c r="AZ293" s="173">
        <f>IF(AY293&gt;$AI$8,1,0)</f>
        <v>0</v>
      </c>
      <c r="BA293" s="175">
        <f>IF($R293=AX$17,AY293,0)</f>
        <v>0</v>
      </c>
      <c r="BB293" s="173">
        <v>2682</v>
      </c>
      <c r="BC293" s="175">
        <f>100*BB293/$AI293</f>
        <v>6.45409697990615</v>
      </c>
      <c r="BD293" s="173">
        <f>IF(BC293&gt;$AI$8,1,0)</f>
        <v>0</v>
      </c>
      <c r="BE293" s="175">
        <f>IF($R293=BB$17,BC293,0)</f>
        <v>0</v>
      </c>
      <c r="BF293" s="173">
        <v>0</v>
      </c>
      <c r="BG293" s="175">
        <f>100*BF293/$AI293</f>
        <v>0</v>
      </c>
      <c r="BH293" s="173">
        <f>IF(BG293&gt;$AI$8,1,0)</f>
        <v>0</v>
      </c>
      <c r="BI293" s="175">
        <f>IF($R293=BF$17,BG293,0)</f>
        <v>0</v>
      </c>
      <c r="BJ293" s="173">
        <v>0</v>
      </c>
      <c r="BK293" s="175">
        <f>100*BJ293/$AI293</f>
        <v>0</v>
      </c>
      <c r="BL293" s="173">
        <f>IF(BK293&gt;$AI$8,1,0)</f>
        <v>0</v>
      </c>
      <c r="BM293" s="175">
        <f>IF($R293=BJ$17,BK293,0)</f>
        <v>0</v>
      </c>
      <c r="BN293" s="173">
        <v>0</v>
      </c>
      <c r="BO293" s="175">
        <f>100*BN293/$AI293</f>
        <v>0</v>
      </c>
      <c r="BP293" s="173">
        <f>IF(BO293&gt;$AI$8,1,0)</f>
        <v>0</v>
      </c>
      <c r="BQ293" s="175">
        <f>IF($R293=BN$17,BO293,0)</f>
        <v>0</v>
      </c>
      <c r="BR293" s="173">
        <v>0</v>
      </c>
      <c r="BS293" s="175">
        <f>100*BR293/$AI293</f>
        <v>0</v>
      </c>
      <c r="BT293" s="173">
        <f>IF(BS293&gt;$AI$8,1,0)</f>
        <v>0</v>
      </c>
      <c r="BU293" s="175">
        <f>IF($R293=BR$17,BS293,0)</f>
        <v>0</v>
      </c>
      <c r="BV293" s="173">
        <v>0</v>
      </c>
      <c r="BW293" s="175">
        <f>100*BV293/$AI293</f>
        <v>0</v>
      </c>
      <c r="BX293" s="173">
        <f>IF(BW293&gt;$AI$8,1,0)</f>
        <v>0</v>
      </c>
      <c r="BY293" s="175">
        <f>IF($R293=BV$17,BW293,0)</f>
        <v>0</v>
      </c>
      <c r="BZ293" s="173">
        <v>0</v>
      </c>
      <c r="CA293" s="175">
        <f>100*BZ293/$AI293</f>
        <v>0</v>
      </c>
      <c r="CB293" s="173">
        <f>IF(CA293&gt;$AI$8,1,0)</f>
        <v>0</v>
      </c>
      <c r="CC293" s="175">
        <f>IF($R293=BZ$17,CA293,0)</f>
        <v>0</v>
      </c>
      <c r="CD293" s="173">
        <v>0</v>
      </c>
      <c r="CE293" s="175">
        <f>100*CD293/$AI293</f>
        <v>0</v>
      </c>
      <c r="CF293" s="173">
        <f>IF(CE293&gt;$AI$8,1,0)</f>
        <v>0</v>
      </c>
      <c r="CG293" s="175">
        <f>IF($R293=CD$17,CE293,0)</f>
        <v>0</v>
      </c>
      <c r="CH293" s="173">
        <v>0</v>
      </c>
      <c r="CI293" s="175">
        <f>100*CH293/$AI293</f>
        <v>0</v>
      </c>
      <c r="CJ293" s="173">
        <f>IF(CI293&gt;$AI$8,1,0)</f>
        <v>0</v>
      </c>
      <c r="CK293" s="175">
        <f>IF($R293=CH$17,CI293,0)</f>
        <v>0</v>
      </c>
      <c r="CL293" s="173">
        <v>245</v>
      </c>
      <c r="CM293" s="173">
        <v>0</v>
      </c>
      <c r="CN293" s="176"/>
    </row>
    <row r="294" ht="15.75" customHeight="1">
      <c r="A294" t="s" s="179">
        <v>2480</v>
      </c>
      <c r="B294" t="s" s="180">
        <v>197</v>
      </c>
      <c r="C294" t="s" s="180">
        <v>2038</v>
      </c>
      <c r="D294" t="s" s="181">
        <v>200</v>
      </c>
      <c r="E294" t="s" s="188">
        <v>79</v>
      </c>
      <c r="F294" t="s" s="146">
        <v>46</v>
      </c>
      <c r="G294" t="s" s="146">
        <v>179</v>
      </c>
      <c r="H294" t="s" s="146">
        <v>2481</v>
      </c>
      <c r="I294" t="s" s="146">
        <v>49</v>
      </c>
      <c r="J294" t="s" s="146">
        <v>1733</v>
      </c>
      <c r="K294" t="s" s="183">
        <f>_xlfn.IFS(Q294=0,O294,T294=1,R294,U294=1,AA294,V294=1,AD294)</f>
        <v>28</v>
      </c>
      <c r="L294" s="189">
        <f>_xlfn.IFS(Q294=0,P294,T294=1,S294,U294=1,AB294,V294=1,AE294)</f>
        <v>46.3718512884591</v>
      </c>
      <c r="M294" t="s" s="146">
        <f>IF(O294="Lab","over","under")</f>
        <v>2429</v>
      </c>
      <c r="N294" s="145">
        <v>1</v>
      </c>
      <c r="O294" t="s" s="184">
        <v>28</v>
      </c>
      <c r="P294" s="147">
        <f>AQ294</f>
        <v>46.3718512884591</v>
      </c>
      <c r="Q294" s="145">
        <f>T294+U294+V294</f>
        <v>0</v>
      </c>
      <c r="R294" t="s" s="185">
        <v>27</v>
      </c>
      <c r="S294" s="147">
        <f>AO294</f>
        <v>25.7492620561018</v>
      </c>
      <c r="T294" s="138"/>
      <c r="U294" s="138"/>
      <c r="V294" s="138"/>
      <c r="W294" s="138"/>
      <c r="X294" t="s" s="146">
        <f>IF($A294=Y294,"ok","bad")</f>
        <v>2430</v>
      </c>
      <c r="Y294" t="s" s="146">
        <v>2480</v>
      </c>
      <c r="Z294" t="s" s="146">
        <v>2038</v>
      </c>
      <c r="AA294" t="s" s="186">
        <v>2365</v>
      </c>
      <c r="AB294" s="141">
        <f>100*AC294</f>
        <v>11.4612195</v>
      </c>
      <c r="AC294" s="190">
        <v>0.114612195</v>
      </c>
      <c r="AD294" t="s" s="187">
        <v>31</v>
      </c>
      <c r="AE294" s="141">
        <v>10.3746763</v>
      </c>
      <c r="AF294" s="190">
        <v>0.103746763</v>
      </c>
      <c r="AG294" s="138"/>
      <c r="AH294" s="145">
        <v>77905</v>
      </c>
      <c r="AI294" s="145">
        <v>55221</v>
      </c>
      <c r="AJ294" s="145">
        <v>227</v>
      </c>
      <c r="AK294" s="145">
        <v>11388</v>
      </c>
      <c r="AL294" s="145">
        <v>14219</v>
      </c>
      <c r="AM294" s="148">
        <f>100*AL294/$AI294</f>
        <v>25.7492620561018</v>
      </c>
      <c r="AN294" s="145">
        <f>IF(AM294&gt;$AI$8,1,0)</f>
        <v>0</v>
      </c>
      <c r="AO294" s="148">
        <f>IF($R294=AL$17,AM294,0)</f>
        <v>25.7492620561018</v>
      </c>
      <c r="AP294" s="145">
        <v>25607</v>
      </c>
      <c r="AQ294" s="148">
        <f>100*AP294/$AI294</f>
        <v>46.3718512884591</v>
      </c>
      <c r="AR294" s="145">
        <f>IF(AQ294&gt;$AI$8,1,0)</f>
        <v>0</v>
      </c>
      <c r="AS294" s="148">
        <f>IF($R294=AP$17,AQ294,0)</f>
        <v>0</v>
      </c>
      <c r="AT294" s="145">
        <v>2913</v>
      </c>
      <c r="AU294" s="148">
        <f>100*AT294/$AI294</f>
        <v>5.2751670560113</v>
      </c>
      <c r="AV294" s="145">
        <f>IF(AU294&gt;$AI$8,1,0)</f>
        <v>0</v>
      </c>
      <c r="AW294" s="148">
        <f>IF($R294=AT$17,AU294,0)</f>
        <v>0</v>
      </c>
      <c r="AX294" s="145">
        <v>6329</v>
      </c>
      <c r="AY294" s="148">
        <f>100*AX294/$AI294</f>
        <v>11.4612194636099</v>
      </c>
      <c r="AZ294" s="145">
        <f>IF(AY294&gt;$AI$8,1,0)</f>
        <v>0</v>
      </c>
      <c r="BA294" s="148">
        <f>IF($R294=AX$17,AY294,0)</f>
        <v>0</v>
      </c>
      <c r="BB294" s="145">
        <v>5729</v>
      </c>
      <c r="BC294" s="148">
        <f>100*BB294/$AI294</f>
        <v>10.3746763006827</v>
      </c>
      <c r="BD294" s="145">
        <f>IF(BC294&gt;$AI$8,1,0)</f>
        <v>0</v>
      </c>
      <c r="BE294" s="148">
        <f>IF($R294=BB$17,BC294,0)</f>
        <v>0</v>
      </c>
      <c r="BF294" s="145">
        <v>0</v>
      </c>
      <c r="BG294" s="148">
        <f>100*BF294/$AI294</f>
        <v>0</v>
      </c>
      <c r="BH294" s="145">
        <f>IF(BG294&gt;$AI$8,1,0)</f>
        <v>0</v>
      </c>
      <c r="BI294" s="148">
        <f>IF($R294=BF$17,BG294,0)</f>
        <v>0</v>
      </c>
      <c r="BJ294" s="145">
        <v>0</v>
      </c>
      <c r="BK294" s="148">
        <f>100*BJ294/$AI294</f>
        <v>0</v>
      </c>
      <c r="BL294" s="145">
        <f>IF(BK294&gt;$AI$8,1,0)</f>
        <v>0</v>
      </c>
      <c r="BM294" s="148">
        <f>IF($R294=BJ$17,BK294,0)</f>
        <v>0</v>
      </c>
      <c r="BN294" s="145">
        <v>0</v>
      </c>
      <c r="BO294" s="148">
        <f>100*BN294/$AI294</f>
        <v>0</v>
      </c>
      <c r="BP294" s="145">
        <f>IF(BO294&gt;$AI$8,1,0)</f>
        <v>0</v>
      </c>
      <c r="BQ294" s="148">
        <f>IF($R294=BN$17,BO294,0)</f>
        <v>0</v>
      </c>
      <c r="BR294" s="145">
        <v>0</v>
      </c>
      <c r="BS294" s="148">
        <f>100*BR294/$AI294</f>
        <v>0</v>
      </c>
      <c r="BT294" s="145">
        <f>IF(BS294&gt;$AI$8,1,0)</f>
        <v>0</v>
      </c>
      <c r="BU294" s="148">
        <f>IF($R294=BR$17,BS294,0)</f>
        <v>0</v>
      </c>
      <c r="BV294" s="145">
        <v>0</v>
      </c>
      <c r="BW294" s="148">
        <f>100*BV294/$AI294</f>
        <v>0</v>
      </c>
      <c r="BX294" s="145">
        <f>IF(BW294&gt;$AI$8,1,0)</f>
        <v>0</v>
      </c>
      <c r="BY294" s="148">
        <f>IF($R294=BV$17,BW294,0)</f>
        <v>0</v>
      </c>
      <c r="BZ294" s="145">
        <v>0</v>
      </c>
      <c r="CA294" s="148">
        <f>100*BZ294/$AI294</f>
        <v>0</v>
      </c>
      <c r="CB294" s="145">
        <f>IF(CA294&gt;$AI$8,1,0)</f>
        <v>0</v>
      </c>
      <c r="CC294" s="148">
        <f>IF($R294=BZ$17,CA294,0)</f>
        <v>0</v>
      </c>
      <c r="CD294" s="145">
        <v>0</v>
      </c>
      <c r="CE294" s="148">
        <f>100*CD294/$AI294</f>
        <v>0</v>
      </c>
      <c r="CF294" s="145">
        <f>IF(CE294&gt;$AI$8,1,0)</f>
        <v>0</v>
      </c>
      <c r="CG294" s="148">
        <f>IF($R294=CD$17,CE294,0)</f>
        <v>0</v>
      </c>
      <c r="CH294" s="145">
        <v>0</v>
      </c>
      <c r="CI294" s="148">
        <f>100*CH294/$AI294</f>
        <v>0</v>
      </c>
      <c r="CJ294" s="145">
        <f>IF(CI294&gt;$AI$8,1,0)</f>
        <v>0</v>
      </c>
      <c r="CK294" s="148">
        <f>IF($R294=CH$17,CI294,0)</f>
        <v>0</v>
      </c>
      <c r="CL294" s="145">
        <v>435</v>
      </c>
      <c r="CM294" s="145">
        <v>0</v>
      </c>
      <c r="CN294" s="149"/>
    </row>
    <row r="295" ht="15.75" customHeight="1">
      <c r="A295" t="s" s="179">
        <v>2579</v>
      </c>
      <c r="B295" t="s" s="180">
        <v>90</v>
      </c>
      <c r="C295" t="s" s="180">
        <v>2274</v>
      </c>
      <c r="D295" t="s" s="181">
        <v>93</v>
      </c>
      <c r="E295" t="s" s="182">
        <v>79</v>
      </c>
      <c r="F295" t="s" s="130">
        <v>46</v>
      </c>
      <c r="G295" t="s" s="130">
        <v>1053</v>
      </c>
      <c r="H295" t="s" s="130">
        <v>1003</v>
      </c>
      <c r="I295" t="s" s="130">
        <v>49</v>
      </c>
      <c r="J295" t="s" s="130">
        <v>50</v>
      </c>
      <c r="K295" t="s" s="183">
        <f>_xlfn.IFS(Q295=0,O295,T295=1,R295,U295=1,AA295,V295=1,AD295)</f>
        <v>28</v>
      </c>
      <c r="L295" s="189">
        <f>_xlfn.IFS(Q295=0,P295,T295=1,S295,U295=1,AB295,V295=1,AE295)</f>
        <v>46.357430281676</v>
      </c>
      <c r="M295" t="s" s="130">
        <f>IF(O295="Lab","over","under")</f>
        <v>2429</v>
      </c>
      <c r="N295" s="173">
        <v>1</v>
      </c>
      <c r="O295" t="s" s="184">
        <v>28</v>
      </c>
      <c r="P295" s="131">
        <f>AQ295</f>
        <v>46.357430281676</v>
      </c>
      <c r="Q295" s="173">
        <f>T295+U295+V295</f>
        <v>0</v>
      </c>
      <c r="R295" t="s" s="185">
        <v>27</v>
      </c>
      <c r="S295" s="131">
        <f>AO295</f>
        <v>26.3418149786791</v>
      </c>
      <c r="T295" s="169"/>
      <c r="U295" s="169"/>
      <c r="V295" s="169"/>
      <c r="W295" s="169"/>
      <c r="X295" t="s" s="130">
        <f>IF($A295=Y295,"ok","bad")</f>
        <v>2430</v>
      </c>
      <c r="Y295" t="s" s="130">
        <v>2579</v>
      </c>
      <c r="Z295" t="s" s="130">
        <v>2274</v>
      </c>
      <c r="AA295" t="s" s="186">
        <v>2365</v>
      </c>
      <c r="AB295" s="125">
        <f>100*AC295</f>
        <v>12.8565995</v>
      </c>
      <c r="AC295" s="191">
        <v>0.128565995</v>
      </c>
      <c r="AD295" t="s" s="187">
        <v>31</v>
      </c>
      <c r="AE295" s="125">
        <v>8.3281616</v>
      </c>
      <c r="AF295" s="191">
        <v>0.083281616</v>
      </c>
      <c r="AG295" s="169"/>
      <c r="AH295" s="173">
        <v>72838</v>
      </c>
      <c r="AI295" s="173">
        <v>49951</v>
      </c>
      <c r="AJ295" s="173">
        <v>187</v>
      </c>
      <c r="AK295" s="173">
        <v>9998</v>
      </c>
      <c r="AL295" s="173">
        <v>13158</v>
      </c>
      <c r="AM295" s="175">
        <f>100*AL295/$AI295</f>
        <v>26.3418149786791</v>
      </c>
      <c r="AN295" s="173">
        <f>IF(AM295&gt;$AI$8,1,0)</f>
        <v>0</v>
      </c>
      <c r="AO295" s="175">
        <f>IF($R295=AL$17,AM295,0)</f>
        <v>26.3418149786791</v>
      </c>
      <c r="AP295" s="173">
        <v>23156</v>
      </c>
      <c r="AQ295" s="175">
        <f>100*AP295/$AI295</f>
        <v>46.357430281676</v>
      </c>
      <c r="AR295" s="173">
        <f>IF(AQ295&gt;$AI$8,1,0)</f>
        <v>0</v>
      </c>
      <c r="AS295" s="175">
        <f>IF($R295=AP$17,AQ295,0)</f>
        <v>0</v>
      </c>
      <c r="AT295" s="173">
        <v>3055</v>
      </c>
      <c r="AU295" s="175">
        <f>100*AT295/$AI295</f>
        <v>6.11599367380032</v>
      </c>
      <c r="AV295" s="173">
        <f>IF(AU295&gt;$AI$8,1,0)</f>
        <v>0</v>
      </c>
      <c r="AW295" s="175">
        <f>IF($R295=AT$17,AU295,0)</f>
        <v>0</v>
      </c>
      <c r="AX295" s="173">
        <v>6422</v>
      </c>
      <c r="AY295" s="175">
        <f>100*AX295/$AI295</f>
        <v>12.8565994674781</v>
      </c>
      <c r="AZ295" s="173">
        <f>IF(AY295&gt;$AI$8,1,0)</f>
        <v>0</v>
      </c>
      <c r="BA295" s="175">
        <f>IF($R295=AX$17,AY295,0)</f>
        <v>0</v>
      </c>
      <c r="BB295" s="173">
        <v>4160</v>
      </c>
      <c r="BC295" s="175">
        <f>100*BB295/$AI295</f>
        <v>8.3281615983664</v>
      </c>
      <c r="BD295" s="173">
        <f>IF(BC295&gt;$AI$8,1,0)</f>
        <v>0</v>
      </c>
      <c r="BE295" s="175">
        <f>IF($R295=BB$17,BC295,0)</f>
        <v>0</v>
      </c>
      <c r="BF295" s="173">
        <v>0</v>
      </c>
      <c r="BG295" s="175">
        <f>100*BF295/$AI295</f>
        <v>0</v>
      </c>
      <c r="BH295" s="173">
        <f>IF(BG295&gt;$AI$8,1,0)</f>
        <v>0</v>
      </c>
      <c r="BI295" s="175">
        <f>IF($R295=BF$17,BG295,0)</f>
        <v>0</v>
      </c>
      <c r="BJ295" s="173">
        <v>0</v>
      </c>
      <c r="BK295" s="175">
        <f>100*BJ295/$AI295</f>
        <v>0</v>
      </c>
      <c r="BL295" s="173">
        <f>IF(BK295&gt;$AI$8,1,0)</f>
        <v>0</v>
      </c>
      <c r="BM295" s="175">
        <f>IF($R295=BJ$17,BK295,0)</f>
        <v>0</v>
      </c>
      <c r="BN295" s="173">
        <v>0</v>
      </c>
      <c r="BO295" s="175">
        <f>100*BN295/$AI295</f>
        <v>0</v>
      </c>
      <c r="BP295" s="173">
        <f>IF(BO295&gt;$AI$8,1,0)</f>
        <v>0</v>
      </c>
      <c r="BQ295" s="175">
        <f>IF($R295=BN$17,BO295,0)</f>
        <v>0</v>
      </c>
      <c r="BR295" s="173">
        <v>0</v>
      </c>
      <c r="BS295" s="175">
        <f>100*BR295/$AI295</f>
        <v>0</v>
      </c>
      <c r="BT295" s="173">
        <f>IF(BS295&gt;$AI$8,1,0)</f>
        <v>0</v>
      </c>
      <c r="BU295" s="175">
        <f>IF($R295=BR$17,BS295,0)</f>
        <v>0</v>
      </c>
      <c r="BV295" s="173">
        <v>0</v>
      </c>
      <c r="BW295" s="175">
        <f>100*BV295/$AI295</f>
        <v>0</v>
      </c>
      <c r="BX295" s="173">
        <f>IF(BW295&gt;$AI$8,1,0)</f>
        <v>0</v>
      </c>
      <c r="BY295" s="175">
        <f>IF($R295=BV$17,BW295,0)</f>
        <v>0</v>
      </c>
      <c r="BZ295" s="173">
        <v>0</v>
      </c>
      <c r="CA295" s="175">
        <f>100*BZ295/$AI295</f>
        <v>0</v>
      </c>
      <c r="CB295" s="173">
        <f>IF(CA295&gt;$AI$8,1,0)</f>
        <v>0</v>
      </c>
      <c r="CC295" s="175">
        <f>IF($R295=BZ$17,CA295,0)</f>
        <v>0</v>
      </c>
      <c r="CD295" s="173">
        <v>0</v>
      </c>
      <c r="CE295" s="175">
        <f>100*CD295/$AI295</f>
        <v>0</v>
      </c>
      <c r="CF295" s="173">
        <f>IF(CE295&gt;$AI$8,1,0)</f>
        <v>0</v>
      </c>
      <c r="CG295" s="175">
        <f>IF($R295=CD$17,CE295,0)</f>
        <v>0</v>
      </c>
      <c r="CH295" s="173">
        <v>0</v>
      </c>
      <c r="CI295" s="175">
        <f>100*CH295/$AI295</f>
        <v>0</v>
      </c>
      <c r="CJ295" s="173">
        <f>IF(CI295&gt;$AI$8,1,0)</f>
        <v>0</v>
      </c>
      <c r="CK295" s="175">
        <f>IF($R295=CH$17,CI295,0)</f>
        <v>0</v>
      </c>
      <c r="CL295" s="173">
        <v>13498</v>
      </c>
      <c r="CM295" s="173">
        <v>0</v>
      </c>
      <c r="CN295" s="176"/>
    </row>
    <row r="296" ht="15.75" customHeight="1">
      <c r="A296" t="s" s="179">
        <v>2812</v>
      </c>
      <c r="B296" t="s" s="180">
        <v>166</v>
      </c>
      <c r="C296" t="s" s="180">
        <v>2813</v>
      </c>
      <c r="D296" t="s" s="181">
        <v>169</v>
      </c>
      <c r="E296" t="s" s="188">
        <v>79</v>
      </c>
      <c r="F296" t="s" s="146">
        <v>46</v>
      </c>
      <c r="G296" t="s" s="146">
        <v>1163</v>
      </c>
      <c r="H296" t="s" s="146">
        <v>2814</v>
      </c>
      <c r="I296" t="s" s="146">
        <v>49</v>
      </c>
      <c r="J296" t="s" s="146">
        <v>1733</v>
      </c>
      <c r="K296" t="s" s="183">
        <f>_xlfn.IFS(Q296=0,O296,T296=1,R296,U296=1,AA296,V296=1,AD296)</f>
        <v>28</v>
      </c>
      <c r="L296" s="189">
        <f>_xlfn.IFS(Q296=0,P296,T296=1,S296,U296=1,AB296,V296=1,AE296)</f>
        <v>46.2963715411808</v>
      </c>
      <c r="M296" t="s" s="146">
        <f>IF(O296="Lab","over","under")</f>
        <v>2429</v>
      </c>
      <c r="N296" s="145">
        <v>1</v>
      </c>
      <c r="O296" t="s" s="184">
        <v>28</v>
      </c>
      <c r="P296" s="147">
        <f>AQ296</f>
        <v>46.2963715411808</v>
      </c>
      <c r="Q296" s="145">
        <f>T296+U296+V296</f>
        <v>0</v>
      </c>
      <c r="R296" t="s" s="185">
        <v>27</v>
      </c>
      <c r="S296" s="147">
        <f>AO296</f>
        <v>25.5840884157491</v>
      </c>
      <c r="T296" s="138"/>
      <c r="U296" s="138"/>
      <c r="V296" s="138"/>
      <c r="W296" s="138"/>
      <c r="X296" t="s" s="146">
        <f>IF($A296=Y296,"ok","bad")</f>
        <v>2430</v>
      </c>
      <c r="Y296" t="s" s="146">
        <v>2812</v>
      </c>
      <c r="Z296" t="s" s="146">
        <v>2813</v>
      </c>
      <c r="AA296" t="s" s="186">
        <v>2365</v>
      </c>
      <c r="AB296" s="141">
        <f>100*AC296</f>
        <v>19.4323676</v>
      </c>
      <c r="AC296" s="190">
        <v>0.194323676</v>
      </c>
      <c r="AD296" t="s" s="187">
        <v>31</v>
      </c>
      <c r="AE296" s="141">
        <v>5.0465239</v>
      </c>
      <c r="AF296" s="190">
        <v>0.050465239</v>
      </c>
      <c r="AG296" s="138"/>
      <c r="AH296" s="145">
        <v>78043</v>
      </c>
      <c r="AI296" s="145">
        <v>49222</v>
      </c>
      <c r="AJ296" s="145">
        <v>161</v>
      </c>
      <c r="AK296" s="145">
        <v>10195</v>
      </c>
      <c r="AL296" s="145">
        <v>12593</v>
      </c>
      <c r="AM296" s="148">
        <f>100*AL296/$AI296</f>
        <v>25.5840884157491</v>
      </c>
      <c r="AN296" s="145">
        <f>IF(AM296&gt;$AI$8,1,0)</f>
        <v>0</v>
      </c>
      <c r="AO296" s="148">
        <f>IF($R296=AL$17,AM296,0)</f>
        <v>25.5840884157491</v>
      </c>
      <c r="AP296" s="145">
        <v>22788</v>
      </c>
      <c r="AQ296" s="148">
        <f>100*AP296/$AI296</f>
        <v>46.2963715411808</v>
      </c>
      <c r="AR296" s="145">
        <f>IF(AQ296&gt;$AI$8,1,0)</f>
        <v>0</v>
      </c>
      <c r="AS296" s="148">
        <f>IF($R296=AP$17,AQ296,0)</f>
        <v>0</v>
      </c>
      <c r="AT296" s="145">
        <v>1792</v>
      </c>
      <c r="AU296" s="148">
        <f>100*AT296/$AI296</f>
        <v>3.64064849051237</v>
      </c>
      <c r="AV296" s="145">
        <f>IF(AU296&gt;$AI$8,1,0)</f>
        <v>0</v>
      </c>
      <c r="AW296" s="148">
        <f>IF($R296=AT$17,AU296,0)</f>
        <v>0</v>
      </c>
      <c r="AX296" s="145">
        <v>9565</v>
      </c>
      <c r="AY296" s="148">
        <f>100*AX296/$AI296</f>
        <v>19.432367640486</v>
      </c>
      <c r="AZ296" s="145">
        <f>IF(AY296&gt;$AI$8,1,0)</f>
        <v>0</v>
      </c>
      <c r="BA296" s="148">
        <f>IF($R296=AX$17,AY296,0)</f>
        <v>0</v>
      </c>
      <c r="BB296" s="145">
        <v>2484</v>
      </c>
      <c r="BC296" s="148">
        <f>100*BB296/$AI296</f>
        <v>5.04652391207184</v>
      </c>
      <c r="BD296" s="145">
        <f>IF(BC296&gt;$AI$8,1,0)</f>
        <v>0</v>
      </c>
      <c r="BE296" s="148">
        <f>IF($R296=BB$17,BC296,0)</f>
        <v>0</v>
      </c>
      <c r="BF296" s="145">
        <v>0</v>
      </c>
      <c r="BG296" s="148">
        <f>100*BF296/$AI296</f>
        <v>0</v>
      </c>
      <c r="BH296" s="145">
        <f>IF(BG296&gt;$AI$8,1,0)</f>
        <v>0</v>
      </c>
      <c r="BI296" s="148">
        <f>IF($R296=BF$17,BG296,0)</f>
        <v>0</v>
      </c>
      <c r="BJ296" s="145">
        <v>0</v>
      </c>
      <c r="BK296" s="148">
        <f>100*BJ296/$AI296</f>
        <v>0</v>
      </c>
      <c r="BL296" s="145">
        <f>IF(BK296&gt;$AI$8,1,0)</f>
        <v>0</v>
      </c>
      <c r="BM296" s="148">
        <f>IF($R296=BJ$17,BK296,0)</f>
        <v>0</v>
      </c>
      <c r="BN296" s="145">
        <v>0</v>
      </c>
      <c r="BO296" s="148">
        <f>100*BN296/$AI296</f>
        <v>0</v>
      </c>
      <c r="BP296" s="145">
        <f>IF(BO296&gt;$AI$8,1,0)</f>
        <v>0</v>
      </c>
      <c r="BQ296" s="148">
        <f>IF($R296=BN$17,BO296,0)</f>
        <v>0</v>
      </c>
      <c r="BR296" s="145">
        <v>0</v>
      </c>
      <c r="BS296" s="148">
        <f>100*BR296/$AI296</f>
        <v>0</v>
      </c>
      <c r="BT296" s="145">
        <f>IF(BS296&gt;$AI$8,1,0)</f>
        <v>0</v>
      </c>
      <c r="BU296" s="148">
        <f>IF($R296=BR$17,BS296,0)</f>
        <v>0</v>
      </c>
      <c r="BV296" s="145">
        <v>0</v>
      </c>
      <c r="BW296" s="148">
        <f>100*BV296/$AI296</f>
        <v>0</v>
      </c>
      <c r="BX296" s="145">
        <f>IF(BW296&gt;$AI$8,1,0)</f>
        <v>0</v>
      </c>
      <c r="BY296" s="148">
        <f>IF($R296=BV$17,BW296,0)</f>
        <v>0</v>
      </c>
      <c r="BZ296" s="145">
        <v>0</v>
      </c>
      <c r="CA296" s="148">
        <f>100*BZ296/$AI296</f>
        <v>0</v>
      </c>
      <c r="CB296" s="145">
        <f>IF(CA296&gt;$AI$8,1,0)</f>
        <v>0</v>
      </c>
      <c r="CC296" s="148">
        <f>IF($R296=BZ$17,CA296,0)</f>
        <v>0</v>
      </c>
      <c r="CD296" s="145">
        <v>0</v>
      </c>
      <c r="CE296" s="148">
        <f>100*CD296/$AI296</f>
        <v>0</v>
      </c>
      <c r="CF296" s="145">
        <f>IF(CE296&gt;$AI$8,1,0)</f>
        <v>0</v>
      </c>
      <c r="CG296" s="148">
        <f>IF($R296=CD$17,CE296,0)</f>
        <v>0</v>
      </c>
      <c r="CH296" s="145">
        <v>0</v>
      </c>
      <c r="CI296" s="148">
        <f>100*CH296/$AI296</f>
        <v>0</v>
      </c>
      <c r="CJ296" s="145">
        <f>IF(CI296&gt;$AI$8,1,0)</f>
        <v>0</v>
      </c>
      <c r="CK296" s="148">
        <f>IF($R296=CH$17,CI296,0)</f>
        <v>0</v>
      </c>
      <c r="CL296" s="145">
        <v>0</v>
      </c>
      <c r="CM296" s="145">
        <v>0</v>
      </c>
      <c r="CN296" s="149"/>
    </row>
    <row r="297" ht="15.75" customHeight="1">
      <c r="A297" t="s" s="179">
        <v>2851</v>
      </c>
      <c r="B297" t="s" s="180">
        <v>256</v>
      </c>
      <c r="C297" t="s" s="180">
        <v>1148</v>
      </c>
      <c r="D297" t="s" s="181">
        <v>259</v>
      </c>
      <c r="E297" t="s" s="182">
        <v>79</v>
      </c>
      <c r="F297" t="s" s="130">
        <v>46</v>
      </c>
      <c r="G297" t="s" s="130">
        <v>2852</v>
      </c>
      <c r="H297" t="s" s="130">
        <v>824</v>
      </c>
      <c r="I297" t="s" s="130">
        <v>49</v>
      </c>
      <c r="J297" t="s" s="130">
        <v>1733</v>
      </c>
      <c r="K297" t="s" s="183">
        <f>_xlfn.IFS(Q297=0,O297,T297=1,R297,U297=1,AA297,V297=1,AD297)</f>
        <v>31</v>
      </c>
      <c r="L297" s="189">
        <f>_xlfn.IFS(Q297=0,P297,T297=1,S297,U297=1,AB297,V297=1,AE297)</f>
        <v>4.7599753</v>
      </c>
      <c r="M297" t="s" s="130">
        <f>IF(O297="Lab","over","under")</f>
        <v>2429</v>
      </c>
      <c r="N297" s="173">
        <v>1</v>
      </c>
      <c r="O297" t="s" s="184">
        <v>28</v>
      </c>
      <c r="P297" s="131">
        <f>AQ297</f>
        <v>46.2838620050938</v>
      </c>
      <c r="Q297" s="173">
        <f>T297+U297+V297</f>
        <v>1</v>
      </c>
      <c r="R297" t="s" s="185">
        <v>27</v>
      </c>
      <c r="S297" s="131">
        <f>AO297</f>
        <v>39.1197808134599</v>
      </c>
      <c r="T297" s="169"/>
      <c r="U297" s="173">
        <v>1</v>
      </c>
      <c r="V297" s="169"/>
      <c r="W297" s="169"/>
      <c r="X297" t="s" s="130">
        <f>IF($A297=Y297,"ok","bad")</f>
        <v>2430</v>
      </c>
      <c r="Y297" t="s" s="130">
        <v>2851</v>
      </c>
      <c r="Z297" t="s" s="130">
        <v>1148</v>
      </c>
      <c r="AA297" t="s" s="186">
        <v>31</v>
      </c>
      <c r="AB297" s="125">
        <f>100*AC297</f>
        <v>4.7599753</v>
      </c>
      <c r="AC297" s="191">
        <v>0.047599753</v>
      </c>
      <c r="AD297" t="s" s="187">
        <v>29</v>
      </c>
      <c r="AE297" s="125">
        <v>4.5843945</v>
      </c>
      <c r="AF297" s="191">
        <v>0.045843945</v>
      </c>
      <c r="AG297" s="169"/>
      <c r="AH297" s="173">
        <v>76431</v>
      </c>
      <c r="AI297" s="173">
        <v>51828</v>
      </c>
      <c r="AJ297" s="173">
        <v>433</v>
      </c>
      <c r="AK297" s="173">
        <v>3713</v>
      </c>
      <c r="AL297" s="173">
        <v>20275</v>
      </c>
      <c r="AM297" s="175">
        <f>100*AL297/$AI297</f>
        <v>39.1197808134599</v>
      </c>
      <c r="AN297" s="173">
        <f>IF(AM297&gt;$AI$8,1,0)</f>
        <v>0</v>
      </c>
      <c r="AO297" s="175">
        <f>IF($R297=AL$17,AM297,0)</f>
        <v>39.1197808134599</v>
      </c>
      <c r="AP297" s="173">
        <v>23988</v>
      </c>
      <c r="AQ297" s="175">
        <f>100*AP297/$AI297</f>
        <v>46.2838620050938</v>
      </c>
      <c r="AR297" s="173">
        <f>IF(AQ297&gt;$AI$8,1,0)</f>
        <v>0</v>
      </c>
      <c r="AS297" s="175">
        <f>IF($R297=AP$17,AQ297,0)</f>
        <v>0</v>
      </c>
      <c r="AT297" s="173">
        <v>2376</v>
      </c>
      <c r="AU297" s="175">
        <f>100*AT297/$AI297</f>
        <v>4.58439453577217</v>
      </c>
      <c r="AV297" s="173">
        <f>IF(AU297&gt;$AI$8,1,0)</f>
        <v>0</v>
      </c>
      <c r="AW297" s="175">
        <f>IF($R297=AT$17,AU297,0)</f>
        <v>0</v>
      </c>
      <c r="AX297" s="173">
        <v>0</v>
      </c>
      <c r="AY297" s="175">
        <f>100*AX297/$AI297</f>
        <v>0</v>
      </c>
      <c r="AZ297" s="173">
        <f>IF(AY297&gt;$AI$8,1,0)</f>
        <v>0</v>
      </c>
      <c r="BA297" s="175">
        <f>IF($R297=AX$17,AY297,0)</f>
        <v>0</v>
      </c>
      <c r="BB297" s="173">
        <v>2467</v>
      </c>
      <c r="BC297" s="175">
        <f>100*BB297/$AI297</f>
        <v>4.75997530292506</v>
      </c>
      <c r="BD297" s="173">
        <f>IF(BC297&gt;$AI$8,1,0)</f>
        <v>0</v>
      </c>
      <c r="BE297" s="175">
        <f>IF($R297=BB$17,BC297,0)</f>
        <v>0</v>
      </c>
      <c r="BF297" s="173">
        <v>0</v>
      </c>
      <c r="BG297" s="175">
        <f>100*BF297/$AI297</f>
        <v>0</v>
      </c>
      <c r="BH297" s="173">
        <f>IF(BG297&gt;$AI$8,1,0)</f>
        <v>0</v>
      </c>
      <c r="BI297" s="175">
        <f>IF($R297=BF$17,BG297,0)</f>
        <v>0</v>
      </c>
      <c r="BJ297" s="173">
        <v>0</v>
      </c>
      <c r="BK297" s="175">
        <f>100*BJ297/$AI297</f>
        <v>0</v>
      </c>
      <c r="BL297" s="173">
        <f>IF(BK297&gt;$AI$8,1,0)</f>
        <v>0</v>
      </c>
      <c r="BM297" s="175">
        <f>IF($R297=BJ$17,BK297,0)</f>
        <v>0</v>
      </c>
      <c r="BN297" s="173">
        <v>0</v>
      </c>
      <c r="BO297" s="175">
        <f>100*BN297/$AI297</f>
        <v>0</v>
      </c>
      <c r="BP297" s="173">
        <f>IF(BO297&gt;$AI$8,1,0)</f>
        <v>0</v>
      </c>
      <c r="BQ297" s="175">
        <f>IF($R297=BN$17,BO297,0)</f>
        <v>0</v>
      </c>
      <c r="BR297" s="173">
        <v>0</v>
      </c>
      <c r="BS297" s="175">
        <f>100*BR297/$AI297</f>
        <v>0</v>
      </c>
      <c r="BT297" s="173">
        <f>IF(BS297&gt;$AI$8,1,0)</f>
        <v>0</v>
      </c>
      <c r="BU297" s="175">
        <f>IF($R297=BR$17,BS297,0)</f>
        <v>0</v>
      </c>
      <c r="BV297" s="173">
        <v>0</v>
      </c>
      <c r="BW297" s="175">
        <f>100*BV297/$AI297</f>
        <v>0</v>
      </c>
      <c r="BX297" s="173">
        <f>IF(BW297&gt;$AI$8,1,0)</f>
        <v>0</v>
      </c>
      <c r="BY297" s="175">
        <f>IF($R297=BV$17,BW297,0)</f>
        <v>0</v>
      </c>
      <c r="BZ297" s="173">
        <v>0</v>
      </c>
      <c r="CA297" s="175">
        <f>100*BZ297/$AI297</f>
        <v>0</v>
      </c>
      <c r="CB297" s="173">
        <f>IF(CA297&gt;$AI$8,1,0)</f>
        <v>0</v>
      </c>
      <c r="CC297" s="175">
        <f>IF($R297=BZ$17,CA297,0)</f>
        <v>0</v>
      </c>
      <c r="CD297" s="173">
        <v>0</v>
      </c>
      <c r="CE297" s="175">
        <f>100*CD297/$AI297</f>
        <v>0</v>
      </c>
      <c r="CF297" s="173">
        <f>IF(CE297&gt;$AI$8,1,0)</f>
        <v>0</v>
      </c>
      <c r="CG297" s="175">
        <f>IF($R297=CD$17,CE297,0)</f>
        <v>0</v>
      </c>
      <c r="CH297" s="173">
        <v>0</v>
      </c>
      <c r="CI297" s="175">
        <f>100*CH297/$AI297</f>
        <v>0</v>
      </c>
      <c r="CJ297" s="173">
        <f>IF(CI297&gt;$AI$8,1,0)</f>
        <v>0</v>
      </c>
      <c r="CK297" s="175">
        <f>IF($R297=CH$17,CI297,0)</f>
        <v>0</v>
      </c>
      <c r="CL297" s="173">
        <v>0</v>
      </c>
      <c r="CM297" s="173">
        <v>0</v>
      </c>
      <c r="CN297" s="176"/>
    </row>
    <row r="298" ht="15.75" customHeight="1">
      <c r="A298" t="s" s="179">
        <v>2558</v>
      </c>
      <c r="B298" t="s" s="180">
        <v>166</v>
      </c>
      <c r="C298" t="s" s="180">
        <v>2559</v>
      </c>
      <c r="D298" t="s" s="181">
        <v>169</v>
      </c>
      <c r="E298" t="s" s="188">
        <v>79</v>
      </c>
      <c r="F298" t="s" s="146">
        <v>46</v>
      </c>
      <c r="G298" t="s" s="146">
        <v>1850</v>
      </c>
      <c r="H298" t="s" s="146">
        <v>1851</v>
      </c>
      <c r="I298" t="s" s="146">
        <v>64</v>
      </c>
      <c r="J298" t="s" s="146">
        <v>50</v>
      </c>
      <c r="K298" t="s" s="183">
        <f>_xlfn.IFS(Q298=0,O298,T298=1,R298,U298=1,AA298,V298=1,AD298)</f>
        <v>29</v>
      </c>
      <c r="L298" s="189">
        <f>_xlfn.IFS(Q298=0,P298,T298=1,S298,U298=1,AB298,V298=1,AE298)</f>
        <v>30.3986356853549</v>
      </c>
      <c r="M298" t="s" s="146">
        <f>IF(O298="Lab","over","under")</f>
        <v>2429</v>
      </c>
      <c r="N298" s="145">
        <v>1</v>
      </c>
      <c r="O298" t="s" s="184">
        <v>28</v>
      </c>
      <c r="P298" s="147">
        <f>AQ298</f>
        <v>46.2684831689308</v>
      </c>
      <c r="Q298" s="145">
        <f>T298+U298+V298</f>
        <v>1</v>
      </c>
      <c r="R298" t="s" s="185">
        <v>29</v>
      </c>
      <c r="S298" s="147">
        <f>AW298</f>
        <v>30.3986356853549</v>
      </c>
      <c r="T298" s="145">
        <v>1</v>
      </c>
      <c r="U298" s="138"/>
      <c r="V298" s="138"/>
      <c r="W298" s="138"/>
      <c r="X298" t="s" s="146">
        <f>IF($A298=Y298,"ok","bad")</f>
        <v>2430</v>
      </c>
      <c r="Y298" t="s" s="146">
        <v>2558</v>
      </c>
      <c r="Z298" t="s" s="146">
        <v>2559</v>
      </c>
      <c r="AA298" t="s" s="186">
        <v>27</v>
      </c>
      <c r="AB298" s="141">
        <f>100*AC298</f>
        <v>12.0249608</v>
      </c>
      <c r="AC298" s="190">
        <v>0.120249608</v>
      </c>
      <c r="AD298" t="s" s="187">
        <v>31</v>
      </c>
      <c r="AE298" s="141">
        <v>8.7033197</v>
      </c>
      <c r="AF298" s="190">
        <v>0.08703319700000001</v>
      </c>
      <c r="AG298" s="138"/>
      <c r="AH298" s="145">
        <v>72900</v>
      </c>
      <c r="AI298" s="145">
        <v>51601</v>
      </c>
      <c r="AJ298" s="145">
        <v>504</v>
      </c>
      <c r="AK298" s="145">
        <v>8189</v>
      </c>
      <c r="AL298" s="145">
        <v>6205</v>
      </c>
      <c r="AM298" s="148">
        <f>100*AL298/$AI298</f>
        <v>12.0249607565745</v>
      </c>
      <c r="AN298" s="145">
        <f>IF(AM298&gt;$AI$8,1,0)</f>
        <v>0</v>
      </c>
      <c r="AO298" s="148">
        <f>IF($R298=AL$17,AM298,0)</f>
        <v>0</v>
      </c>
      <c r="AP298" s="145">
        <v>23875</v>
      </c>
      <c r="AQ298" s="148">
        <f>100*AP298/$AI298</f>
        <v>46.2684831689308</v>
      </c>
      <c r="AR298" s="145">
        <f>IF(AQ298&gt;$AI$8,1,0)</f>
        <v>0</v>
      </c>
      <c r="AS298" s="148">
        <f>IF($R298=AP$17,AQ298,0)</f>
        <v>0</v>
      </c>
      <c r="AT298" s="145">
        <v>15686</v>
      </c>
      <c r="AU298" s="148">
        <f>100*AT298/$AI298</f>
        <v>30.3986356853549</v>
      </c>
      <c r="AV298" s="145">
        <f>IF(AU298&gt;$AI$8,1,0)</f>
        <v>0</v>
      </c>
      <c r="AW298" s="148">
        <f>IF($R298=AT$17,AU298,0)</f>
        <v>30.3986356853549</v>
      </c>
      <c r="AX298" s="145">
        <v>0</v>
      </c>
      <c r="AY298" s="148">
        <f>100*AX298/$AI298</f>
        <v>0</v>
      </c>
      <c r="AZ298" s="145">
        <f>IF(AY298&gt;$AI$8,1,0)</f>
        <v>0</v>
      </c>
      <c r="BA298" s="148">
        <f>IF($R298=AX$17,AY298,0)</f>
        <v>0</v>
      </c>
      <c r="BB298" s="145">
        <v>4491</v>
      </c>
      <c r="BC298" s="148">
        <f>100*BB298/$AI298</f>
        <v>8.70331970310653</v>
      </c>
      <c r="BD298" s="145">
        <f>IF(BC298&gt;$AI$8,1,0)</f>
        <v>0</v>
      </c>
      <c r="BE298" s="148">
        <f>IF($R298=BB$17,BC298,0)</f>
        <v>0</v>
      </c>
      <c r="BF298" s="145">
        <v>0</v>
      </c>
      <c r="BG298" s="148">
        <f>100*BF298/$AI298</f>
        <v>0</v>
      </c>
      <c r="BH298" s="145">
        <f>IF(BG298&gt;$AI$8,1,0)</f>
        <v>0</v>
      </c>
      <c r="BI298" s="148">
        <f>IF($R298=BF$17,BG298,0)</f>
        <v>0</v>
      </c>
      <c r="BJ298" s="145">
        <v>0</v>
      </c>
      <c r="BK298" s="148">
        <f>100*BJ298/$AI298</f>
        <v>0</v>
      </c>
      <c r="BL298" s="145">
        <f>IF(BK298&gt;$AI$8,1,0)</f>
        <v>0</v>
      </c>
      <c r="BM298" s="148">
        <f>IF($R298=BJ$17,BK298,0)</f>
        <v>0</v>
      </c>
      <c r="BN298" s="145">
        <v>0</v>
      </c>
      <c r="BO298" s="148">
        <f>100*BN298/$AI298</f>
        <v>0</v>
      </c>
      <c r="BP298" s="145">
        <f>IF(BO298&gt;$AI$8,1,0)</f>
        <v>0</v>
      </c>
      <c r="BQ298" s="148">
        <f>IF($R298=BN$17,BO298,0)</f>
        <v>0</v>
      </c>
      <c r="BR298" s="145">
        <v>0</v>
      </c>
      <c r="BS298" s="148">
        <f>100*BR298/$AI298</f>
        <v>0</v>
      </c>
      <c r="BT298" s="145">
        <f>IF(BS298&gt;$AI$8,1,0)</f>
        <v>0</v>
      </c>
      <c r="BU298" s="148">
        <f>IF($R298=BR$17,BS298,0)</f>
        <v>0</v>
      </c>
      <c r="BV298" s="145">
        <v>0</v>
      </c>
      <c r="BW298" s="148">
        <f>100*BV298/$AI298</f>
        <v>0</v>
      </c>
      <c r="BX298" s="145">
        <f>IF(BW298&gt;$AI$8,1,0)</f>
        <v>0</v>
      </c>
      <c r="BY298" s="148">
        <f>IF($R298=BV$17,BW298,0)</f>
        <v>0</v>
      </c>
      <c r="BZ298" s="145">
        <v>0</v>
      </c>
      <c r="CA298" s="148">
        <f>100*BZ298/$AI298</f>
        <v>0</v>
      </c>
      <c r="CB298" s="145">
        <f>IF(CA298&gt;$AI$8,1,0)</f>
        <v>0</v>
      </c>
      <c r="CC298" s="148">
        <f>IF($R298=BZ$17,CA298,0)</f>
        <v>0</v>
      </c>
      <c r="CD298" s="145">
        <v>0</v>
      </c>
      <c r="CE298" s="148">
        <f>100*CD298/$AI298</f>
        <v>0</v>
      </c>
      <c r="CF298" s="145">
        <f>IF(CE298&gt;$AI$8,1,0)</f>
        <v>0</v>
      </c>
      <c r="CG298" s="148">
        <f>IF($R298=CD$17,CE298,0)</f>
        <v>0</v>
      </c>
      <c r="CH298" s="145">
        <v>0</v>
      </c>
      <c r="CI298" s="148">
        <f>100*CH298/$AI298</f>
        <v>0</v>
      </c>
      <c r="CJ298" s="145">
        <f>IF(CI298&gt;$AI$8,1,0)</f>
        <v>0</v>
      </c>
      <c r="CK298" s="148">
        <f>IF($R298=CH$17,CI298,0)</f>
        <v>0</v>
      </c>
      <c r="CL298" s="145">
        <v>1018</v>
      </c>
      <c r="CM298" s="145">
        <v>0</v>
      </c>
      <c r="CN298" s="149"/>
    </row>
    <row r="299" ht="15.75" customHeight="1">
      <c r="A299" t="s" s="179">
        <v>2792</v>
      </c>
      <c r="B299" t="s" s="180">
        <v>84</v>
      </c>
      <c r="C299" t="s" s="180">
        <v>2793</v>
      </c>
      <c r="D299" t="s" s="181">
        <v>86</v>
      </c>
      <c r="E299" t="s" s="182">
        <v>79</v>
      </c>
      <c r="F299" t="s" s="130">
        <v>80</v>
      </c>
      <c r="G299" t="s" s="130">
        <v>714</v>
      </c>
      <c r="H299" t="s" s="130">
        <v>2794</v>
      </c>
      <c r="I299" t="s" s="130">
        <v>64</v>
      </c>
      <c r="J299" t="s" s="130">
        <v>1733</v>
      </c>
      <c r="K299" t="s" s="183">
        <f>_xlfn.IFS(Q299=0,O299,T299=1,R299,U299=1,AA299,V299=1,AD299)</f>
        <v>28</v>
      </c>
      <c r="L299" s="189">
        <f>_xlfn.IFS(Q299=0,P299,T299=1,S299,U299=1,AB299,V299=1,AE299)</f>
        <v>46.2487322167704</v>
      </c>
      <c r="M299" t="s" s="130">
        <f>IF(O299="Lab","over","under")</f>
        <v>2429</v>
      </c>
      <c r="N299" s="173">
        <v>1</v>
      </c>
      <c r="O299" t="s" s="184">
        <v>28</v>
      </c>
      <c r="P299" s="131">
        <f>AQ299</f>
        <v>46.2487322167704</v>
      </c>
      <c r="Q299" s="173">
        <f>T299+U299+V299</f>
        <v>0</v>
      </c>
      <c r="R299" t="s" s="185">
        <v>27</v>
      </c>
      <c r="S299" s="131">
        <f>AO299</f>
        <v>20.0597571338505</v>
      </c>
      <c r="T299" s="169"/>
      <c r="U299" s="169"/>
      <c r="V299" s="169"/>
      <c r="W299" s="169"/>
      <c r="X299" t="s" s="130">
        <f>IF($A299=Y299,"ok","bad")</f>
        <v>2430</v>
      </c>
      <c r="Y299" t="s" s="130">
        <v>2792</v>
      </c>
      <c r="Z299" t="s" s="130">
        <v>2793</v>
      </c>
      <c r="AA299" t="s" s="186">
        <v>2365</v>
      </c>
      <c r="AB299" s="125">
        <f>100*AC299</f>
        <v>19.4649269</v>
      </c>
      <c r="AC299" s="191">
        <v>0.194649269</v>
      </c>
      <c r="AD299" t="s" s="187">
        <v>31</v>
      </c>
      <c r="AE299" s="125">
        <v>5.5809874</v>
      </c>
      <c r="AF299" s="191">
        <v>0.055809874</v>
      </c>
      <c r="AG299" s="169"/>
      <c r="AH299" s="173">
        <v>74025</v>
      </c>
      <c r="AI299" s="173">
        <v>36481</v>
      </c>
      <c r="AJ299" s="173">
        <v>136</v>
      </c>
      <c r="AK299" s="173">
        <v>9554</v>
      </c>
      <c r="AL299" s="173">
        <v>7318</v>
      </c>
      <c r="AM299" s="175">
        <f>100*AL299/$AI299</f>
        <v>20.0597571338505</v>
      </c>
      <c r="AN299" s="173">
        <f>IF(AM299&gt;$AI$8,1,0)</f>
        <v>0</v>
      </c>
      <c r="AO299" s="175">
        <f>IF($R299=AL$17,AM299,0)</f>
        <v>20.0597571338505</v>
      </c>
      <c r="AP299" s="173">
        <v>16872</v>
      </c>
      <c r="AQ299" s="175">
        <f>100*AP299/$AI299</f>
        <v>46.2487322167704</v>
      </c>
      <c r="AR299" s="173">
        <f>IF(AQ299&gt;$AI$8,1,0)</f>
        <v>0</v>
      </c>
      <c r="AS299" s="175">
        <f>IF($R299=AP$17,AQ299,0)</f>
        <v>0</v>
      </c>
      <c r="AT299" s="173">
        <v>1314</v>
      </c>
      <c r="AU299" s="175">
        <f>100*AT299/$AI299</f>
        <v>3.60187494860338</v>
      </c>
      <c r="AV299" s="173">
        <f>IF(AU299&gt;$AI$8,1,0)</f>
        <v>0</v>
      </c>
      <c r="AW299" s="175">
        <f>IF($R299=AT$17,AU299,0)</f>
        <v>0</v>
      </c>
      <c r="AX299" s="173">
        <v>7101</v>
      </c>
      <c r="AY299" s="175">
        <f>100*AX299/$AI299</f>
        <v>19.4649269482744</v>
      </c>
      <c r="AZ299" s="173">
        <f>IF(AY299&gt;$AI$8,1,0)</f>
        <v>0</v>
      </c>
      <c r="BA299" s="175">
        <f>IF($R299=AX$17,AY299,0)</f>
        <v>0</v>
      </c>
      <c r="BB299" s="173">
        <v>2036</v>
      </c>
      <c r="BC299" s="175">
        <f>100*BB299/$AI299</f>
        <v>5.580987363285</v>
      </c>
      <c r="BD299" s="173">
        <f>IF(BC299&gt;$AI$8,1,0)</f>
        <v>0</v>
      </c>
      <c r="BE299" s="175">
        <f>IF($R299=BB$17,BC299,0)</f>
        <v>0</v>
      </c>
      <c r="BF299" s="173">
        <v>0</v>
      </c>
      <c r="BG299" s="175">
        <f>100*BF299/$AI299</f>
        <v>0</v>
      </c>
      <c r="BH299" s="173">
        <f>IF(BG299&gt;$AI$8,1,0)</f>
        <v>0</v>
      </c>
      <c r="BI299" s="175">
        <f>IF($R299=BF$17,BG299,0)</f>
        <v>0</v>
      </c>
      <c r="BJ299" s="173">
        <v>0</v>
      </c>
      <c r="BK299" s="175">
        <f>100*BJ299/$AI299</f>
        <v>0</v>
      </c>
      <c r="BL299" s="173">
        <f>IF(BK299&gt;$AI$8,1,0)</f>
        <v>0</v>
      </c>
      <c r="BM299" s="175">
        <f>IF($R299=BJ$17,BK299,0)</f>
        <v>0</v>
      </c>
      <c r="BN299" s="173">
        <v>0</v>
      </c>
      <c r="BO299" s="175">
        <f>100*BN299/$AI299</f>
        <v>0</v>
      </c>
      <c r="BP299" s="173">
        <f>IF(BO299&gt;$AI$8,1,0)</f>
        <v>0</v>
      </c>
      <c r="BQ299" s="175">
        <f>IF($R299=BN$17,BO299,0)</f>
        <v>0</v>
      </c>
      <c r="BR299" s="173">
        <v>0</v>
      </c>
      <c r="BS299" s="175">
        <f>100*BR299/$AI299</f>
        <v>0</v>
      </c>
      <c r="BT299" s="173">
        <f>IF(BS299&gt;$AI$8,1,0)</f>
        <v>0</v>
      </c>
      <c r="BU299" s="175">
        <f>IF($R299=BR$17,BS299,0)</f>
        <v>0</v>
      </c>
      <c r="BV299" s="173">
        <v>0</v>
      </c>
      <c r="BW299" s="175">
        <f>100*BV299/$AI299</f>
        <v>0</v>
      </c>
      <c r="BX299" s="173">
        <f>IF(BW299&gt;$AI$8,1,0)</f>
        <v>0</v>
      </c>
      <c r="BY299" s="175">
        <f>IF($R299=BV$17,BW299,0)</f>
        <v>0</v>
      </c>
      <c r="BZ299" s="173">
        <v>0</v>
      </c>
      <c r="CA299" s="175">
        <f>100*BZ299/$AI299</f>
        <v>0</v>
      </c>
      <c r="CB299" s="173">
        <f>IF(CA299&gt;$AI$8,1,0)</f>
        <v>0</v>
      </c>
      <c r="CC299" s="175">
        <f>IF($R299=BZ$17,CA299,0)</f>
        <v>0</v>
      </c>
      <c r="CD299" s="173">
        <v>0</v>
      </c>
      <c r="CE299" s="175">
        <f>100*CD299/$AI299</f>
        <v>0</v>
      </c>
      <c r="CF299" s="173">
        <f>IF(CE299&gt;$AI$8,1,0)</f>
        <v>0</v>
      </c>
      <c r="CG299" s="175">
        <f>IF($R299=CD$17,CE299,0)</f>
        <v>0</v>
      </c>
      <c r="CH299" s="173">
        <v>0</v>
      </c>
      <c r="CI299" s="175">
        <f>100*CH299/$AI299</f>
        <v>0</v>
      </c>
      <c r="CJ299" s="173">
        <f>IF(CI299&gt;$AI$8,1,0)</f>
        <v>0</v>
      </c>
      <c r="CK299" s="175">
        <f>IF($R299=CH$17,CI299,0)</f>
        <v>0</v>
      </c>
      <c r="CL299" s="173">
        <v>1630</v>
      </c>
      <c r="CM299" s="173">
        <v>0</v>
      </c>
      <c r="CN299" s="176"/>
    </row>
    <row r="300" ht="15.75" customHeight="1">
      <c r="A300" t="s" s="179">
        <v>2890</v>
      </c>
      <c r="B300" t="s" s="180">
        <v>256</v>
      </c>
      <c r="C300" t="s" s="180">
        <v>1102</v>
      </c>
      <c r="D300" t="s" s="181">
        <v>259</v>
      </c>
      <c r="E300" t="s" s="188">
        <v>79</v>
      </c>
      <c r="F300" t="s" s="146">
        <v>46</v>
      </c>
      <c r="G300" t="s" s="146">
        <v>563</v>
      </c>
      <c r="H300" t="s" s="146">
        <v>2891</v>
      </c>
      <c r="I300" t="s" s="146">
        <v>49</v>
      </c>
      <c r="J300" t="s" s="146">
        <v>50</v>
      </c>
      <c r="K300" t="s" s="183">
        <f>_xlfn.IFS(Q300=0,O300,T300=1,R300,U300=1,AA300,V300=1,AD300)</f>
        <v>2365</v>
      </c>
      <c r="L300" s="189">
        <f>_xlfn.IFS(Q300=0,P300,T300=1,S300,U300=1,AB300,V300=1,AE300)</f>
        <v>24.5445073357551</v>
      </c>
      <c r="M300" t="s" s="146">
        <f>IF(O300="Lab","over","under")</f>
        <v>2429</v>
      </c>
      <c r="N300" s="145">
        <v>1</v>
      </c>
      <c r="O300" t="s" s="184">
        <v>28</v>
      </c>
      <c r="P300" s="147">
        <f>AQ300</f>
        <v>46.2222973163245</v>
      </c>
      <c r="Q300" s="145">
        <f>T300+U300+V300</f>
        <v>1</v>
      </c>
      <c r="R300" t="s" s="185">
        <v>2365</v>
      </c>
      <c r="S300" s="147">
        <f>BA300</f>
        <v>24.5445073357551</v>
      </c>
      <c r="T300" s="145">
        <v>1</v>
      </c>
      <c r="U300" s="138"/>
      <c r="V300" s="138"/>
      <c r="W300" s="138"/>
      <c r="X300" t="s" s="146">
        <f>IF($A300=Y300,"ok","bad")</f>
        <v>2430</v>
      </c>
      <c r="Y300" t="s" s="146">
        <v>2890</v>
      </c>
      <c r="Z300" t="s" s="146">
        <v>1102</v>
      </c>
      <c r="AA300" t="s" s="186">
        <v>27</v>
      </c>
      <c r="AB300" s="141">
        <f>100*AC300</f>
        <v>21.872096</v>
      </c>
      <c r="AC300" s="190">
        <v>0.21872096</v>
      </c>
      <c r="AD300" t="s" s="187">
        <v>217</v>
      </c>
      <c r="AE300" s="141">
        <v>2.5203458</v>
      </c>
      <c r="AF300" s="190">
        <v>0.025203458</v>
      </c>
      <c r="AG300" s="138"/>
      <c r="AH300" s="145">
        <v>71437</v>
      </c>
      <c r="AI300" s="145">
        <v>35511</v>
      </c>
      <c r="AJ300" s="145">
        <v>88</v>
      </c>
      <c r="AK300" s="145">
        <v>7698</v>
      </c>
      <c r="AL300" s="145">
        <v>7767</v>
      </c>
      <c r="AM300" s="148">
        <f>100*AL300/$AI300</f>
        <v>21.8720959702627</v>
      </c>
      <c r="AN300" s="145">
        <f>IF(AM300&gt;$AI$8,1,0)</f>
        <v>0</v>
      </c>
      <c r="AO300" s="148">
        <f>IF($R300=AL$17,AM300,0)</f>
        <v>0</v>
      </c>
      <c r="AP300" s="145">
        <v>16414</v>
      </c>
      <c r="AQ300" s="148">
        <f>100*AP300/$AI300</f>
        <v>46.2222973163245</v>
      </c>
      <c r="AR300" s="145">
        <f>IF(AQ300&gt;$AI$8,1,0)</f>
        <v>0</v>
      </c>
      <c r="AS300" s="148">
        <f>IF($R300=AP$17,AQ300,0)</f>
        <v>0</v>
      </c>
      <c r="AT300" s="145">
        <v>572</v>
      </c>
      <c r="AU300" s="148">
        <f>100*AT300/$AI300</f>
        <v>1.61076849426938</v>
      </c>
      <c r="AV300" s="145">
        <f>IF(AU300&gt;$AI$8,1,0)</f>
        <v>0</v>
      </c>
      <c r="AW300" s="148">
        <f>IF($R300=AT$17,AU300,0)</f>
        <v>0</v>
      </c>
      <c r="AX300" s="145">
        <v>8716</v>
      </c>
      <c r="AY300" s="148">
        <f>100*AX300/$AI300</f>
        <v>24.5445073357551</v>
      </c>
      <c r="AZ300" s="145">
        <f>IF(AY300&gt;$AI$8,1,0)</f>
        <v>0</v>
      </c>
      <c r="BA300" s="148">
        <f>IF($R300=AX$17,AY300,0)</f>
        <v>24.5445073357551</v>
      </c>
      <c r="BB300" s="145">
        <v>834</v>
      </c>
      <c r="BC300" s="148">
        <f>100*BB300/$AI300</f>
        <v>2.34856804933683</v>
      </c>
      <c r="BD300" s="145">
        <f>IF(BC300&gt;$AI$8,1,0)</f>
        <v>0</v>
      </c>
      <c r="BE300" s="148">
        <f>IF($R300=BB$17,BC300,0)</f>
        <v>0</v>
      </c>
      <c r="BF300" s="145">
        <v>0</v>
      </c>
      <c r="BG300" s="148">
        <f>100*BF300/$AI300</f>
        <v>0</v>
      </c>
      <c r="BH300" s="145">
        <f>IF(BG300&gt;$AI$8,1,0)</f>
        <v>0</v>
      </c>
      <c r="BI300" s="148">
        <f>IF($R300=BF$17,BG300,0)</f>
        <v>0</v>
      </c>
      <c r="BJ300" s="145">
        <v>0</v>
      </c>
      <c r="BK300" s="148">
        <f>100*BJ300/$AI300</f>
        <v>0</v>
      </c>
      <c r="BL300" s="145">
        <f>IF(BK300&gt;$AI$8,1,0)</f>
        <v>0</v>
      </c>
      <c r="BM300" s="148">
        <f>IF($R300=BJ$17,BK300,0)</f>
        <v>0</v>
      </c>
      <c r="BN300" s="145">
        <v>0</v>
      </c>
      <c r="BO300" s="148">
        <f>100*BN300/$AI300</f>
        <v>0</v>
      </c>
      <c r="BP300" s="145">
        <f>IF(BO300&gt;$AI$8,1,0)</f>
        <v>0</v>
      </c>
      <c r="BQ300" s="148">
        <f>IF($R300=BN$17,BO300,0)</f>
        <v>0</v>
      </c>
      <c r="BR300" s="145">
        <v>0</v>
      </c>
      <c r="BS300" s="148">
        <f>100*BR300/$AI300</f>
        <v>0</v>
      </c>
      <c r="BT300" s="145">
        <f>IF(BS300&gt;$AI$8,1,0)</f>
        <v>0</v>
      </c>
      <c r="BU300" s="148">
        <f>IF($R300=BR$17,BS300,0)</f>
        <v>0</v>
      </c>
      <c r="BV300" s="145">
        <v>0</v>
      </c>
      <c r="BW300" s="148">
        <f>100*BV300/$AI300</f>
        <v>0</v>
      </c>
      <c r="BX300" s="145">
        <f>IF(BW300&gt;$AI$8,1,0)</f>
        <v>0</v>
      </c>
      <c r="BY300" s="148">
        <f>IF($R300=BV$17,BW300,0)</f>
        <v>0</v>
      </c>
      <c r="BZ300" s="145">
        <v>0</v>
      </c>
      <c r="CA300" s="148">
        <f>100*BZ300/$AI300</f>
        <v>0</v>
      </c>
      <c r="CB300" s="145">
        <f>IF(CA300&gt;$AI$8,1,0)</f>
        <v>0</v>
      </c>
      <c r="CC300" s="148">
        <f>IF($R300=BZ$17,CA300,0)</f>
        <v>0</v>
      </c>
      <c r="CD300" s="145">
        <v>0</v>
      </c>
      <c r="CE300" s="148">
        <f>100*CD300/$AI300</f>
        <v>0</v>
      </c>
      <c r="CF300" s="145">
        <f>IF(CE300&gt;$AI$8,1,0)</f>
        <v>0</v>
      </c>
      <c r="CG300" s="148">
        <f>IF($R300=CD$17,CE300,0)</f>
        <v>0</v>
      </c>
      <c r="CH300" s="145">
        <v>0</v>
      </c>
      <c r="CI300" s="148">
        <f>100*CH300/$AI300</f>
        <v>0</v>
      </c>
      <c r="CJ300" s="145">
        <f>IF(CI300&gt;$AI$8,1,0)</f>
        <v>0</v>
      </c>
      <c r="CK300" s="148">
        <f>IF($R300=CH$17,CI300,0)</f>
        <v>0</v>
      </c>
      <c r="CL300" s="145">
        <v>0</v>
      </c>
      <c r="CM300" s="145">
        <v>0</v>
      </c>
      <c r="CN300" s="149"/>
    </row>
    <row r="301" ht="15.75" customHeight="1">
      <c r="A301" t="s" s="179">
        <v>2864</v>
      </c>
      <c r="B301" t="s" s="180">
        <v>256</v>
      </c>
      <c r="C301" t="s" s="180">
        <v>2865</v>
      </c>
      <c r="D301" t="s" s="181">
        <v>259</v>
      </c>
      <c r="E301" t="s" s="182">
        <v>79</v>
      </c>
      <c r="F301" t="s" s="130">
        <v>46</v>
      </c>
      <c r="G301" t="s" s="130">
        <v>1114</v>
      </c>
      <c r="H301" t="s" s="130">
        <v>2866</v>
      </c>
      <c r="I301" t="s" s="130">
        <v>49</v>
      </c>
      <c r="J301" t="s" s="130">
        <v>1733</v>
      </c>
      <c r="K301" t="s" s="183">
        <f>_xlfn.IFS(Q301=0,O301,T301=1,R301,U301=1,AA301,V301=1,AD301)</f>
        <v>2365</v>
      </c>
      <c r="L301" s="189">
        <f>_xlfn.IFS(Q301=0,P301,T301=1,S301,U301=1,AB301,V301=1,AE301)</f>
        <v>23.9798223159163</v>
      </c>
      <c r="M301" t="s" s="130">
        <f>IF(O301="Lab","over","under")</f>
        <v>2429</v>
      </c>
      <c r="N301" s="173">
        <v>1</v>
      </c>
      <c r="O301" t="s" s="184">
        <v>28</v>
      </c>
      <c r="P301" s="131">
        <f>AQ301</f>
        <v>46.1627264970135</v>
      </c>
      <c r="Q301" s="173">
        <f>T301+U301+V301</f>
        <v>1</v>
      </c>
      <c r="R301" t="s" s="185">
        <v>2365</v>
      </c>
      <c r="S301" s="131">
        <f>BA301</f>
        <v>23.9798223159163</v>
      </c>
      <c r="T301" s="173">
        <v>1</v>
      </c>
      <c r="U301" s="169"/>
      <c r="V301" s="169"/>
      <c r="W301" s="169"/>
      <c r="X301" t="s" s="130">
        <f>IF($A301=Y301,"ok","bad")</f>
        <v>2430</v>
      </c>
      <c r="Y301" t="s" s="130">
        <v>2864</v>
      </c>
      <c r="Z301" t="s" s="130">
        <v>2865</v>
      </c>
      <c r="AA301" t="s" s="186">
        <v>27</v>
      </c>
      <c r="AB301" s="125">
        <f>100*AC301</f>
        <v>20.5666817</v>
      </c>
      <c r="AC301" s="191">
        <v>0.205666817</v>
      </c>
      <c r="AD301" t="s" s="187">
        <v>31</v>
      </c>
      <c r="AE301" s="125">
        <v>4.2689354</v>
      </c>
      <c r="AF301" s="191">
        <v>0.042689354</v>
      </c>
      <c r="AG301" s="169"/>
      <c r="AH301" s="173">
        <v>72215</v>
      </c>
      <c r="AI301" s="173">
        <v>39846</v>
      </c>
      <c r="AJ301" s="173">
        <v>79</v>
      </c>
      <c r="AK301" s="173">
        <v>8839</v>
      </c>
      <c r="AL301" s="173">
        <v>8195</v>
      </c>
      <c r="AM301" s="175">
        <f>100*AL301/$AI301</f>
        <v>20.5666817246399</v>
      </c>
      <c r="AN301" s="173">
        <f>IF(AM301&gt;$AI$8,1,0)</f>
        <v>0</v>
      </c>
      <c r="AO301" s="175">
        <f>IF($R301=AL$17,AM301,0)</f>
        <v>0</v>
      </c>
      <c r="AP301" s="173">
        <v>18394</v>
      </c>
      <c r="AQ301" s="175">
        <f>100*AP301/$AI301</f>
        <v>46.1627264970135</v>
      </c>
      <c r="AR301" s="173">
        <f>IF(AQ301&gt;$AI$8,1,0)</f>
        <v>0</v>
      </c>
      <c r="AS301" s="175">
        <f>IF($R301=AP$17,AQ301,0)</f>
        <v>0</v>
      </c>
      <c r="AT301" s="173">
        <v>1491</v>
      </c>
      <c r="AU301" s="175">
        <f>100*AT301/$AI301</f>
        <v>3.74190633940672</v>
      </c>
      <c r="AV301" s="173">
        <f>IF(AU301&gt;$AI$8,1,0)</f>
        <v>0</v>
      </c>
      <c r="AW301" s="175">
        <f>IF($R301=AT$17,AU301,0)</f>
        <v>0</v>
      </c>
      <c r="AX301" s="173">
        <v>9555</v>
      </c>
      <c r="AY301" s="175">
        <f>100*AX301/$AI301</f>
        <v>23.9798223159163</v>
      </c>
      <c r="AZ301" s="173">
        <f>IF(AY301&gt;$AI$8,1,0)</f>
        <v>0</v>
      </c>
      <c r="BA301" s="175">
        <f>IF($R301=AX$17,AY301,0)</f>
        <v>23.9798223159163</v>
      </c>
      <c r="BB301" s="173">
        <v>1701</v>
      </c>
      <c r="BC301" s="175">
        <f>100*BB301/$AI301</f>
        <v>4.26893540129499</v>
      </c>
      <c r="BD301" s="173">
        <f>IF(BC301&gt;$AI$8,1,0)</f>
        <v>0</v>
      </c>
      <c r="BE301" s="175">
        <f>IF($R301=BB$17,BC301,0)</f>
        <v>0</v>
      </c>
      <c r="BF301" s="173">
        <v>0</v>
      </c>
      <c r="BG301" s="175">
        <f>100*BF301/$AI301</f>
        <v>0</v>
      </c>
      <c r="BH301" s="173">
        <f>IF(BG301&gt;$AI$8,1,0)</f>
        <v>0</v>
      </c>
      <c r="BI301" s="175">
        <f>IF($R301=BF$17,BG301,0)</f>
        <v>0</v>
      </c>
      <c r="BJ301" s="173">
        <v>0</v>
      </c>
      <c r="BK301" s="175">
        <f>100*BJ301/$AI301</f>
        <v>0</v>
      </c>
      <c r="BL301" s="173">
        <f>IF(BK301&gt;$AI$8,1,0)</f>
        <v>0</v>
      </c>
      <c r="BM301" s="175">
        <f>IF($R301=BJ$17,BK301,0)</f>
        <v>0</v>
      </c>
      <c r="BN301" s="173">
        <v>0</v>
      </c>
      <c r="BO301" s="175">
        <f>100*BN301/$AI301</f>
        <v>0</v>
      </c>
      <c r="BP301" s="173">
        <f>IF(BO301&gt;$AI$8,1,0)</f>
        <v>0</v>
      </c>
      <c r="BQ301" s="175">
        <f>IF($R301=BN$17,BO301,0)</f>
        <v>0</v>
      </c>
      <c r="BR301" s="173">
        <v>0</v>
      </c>
      <c r="BS301" s="175">
        <f>100*BR301/$AI301</f>
        <v>0</v>
      </c>
      <c r="BT301" s="173">
        <f>IF(BS301&gt;$AI$8,1,0)</f>
        <v>0</v>
      </c>
      <c r="BU301" s="175">
        <f>IF($R301=BR$17,BS301,0)</f>
        <v>0</v>
      </c>
      <c r="BV301" s="173">
        <v>0</v>
      </c>
      <c r="BW301" s="175">
        <f>100*BV301/$AI301</f>
        <v>0</v>
      </c>
      <c r="BX301" s="173">
        <f>IF(BW301&gt;$AI$8,1,0)</f>
        <v>0</v>
      </c>
      <c r="BY301" s="175">
        <f>IF($R301=BV$17,BW301,0)</f>
        <v>0</v>
      </c>
      <c r="BZ301" s="173">
        <v>0</v>
      </c>
      <c r="CA301" s="175">
        <f>100*BZ301/$AI301</f>
        <v>0</v>
      </c>
      <c r="CB301" s="173">
        <f>IF(CA301&gt;$AI$8,1,0)</f>
        <v>0</v>
      </c>
      <c r="CC301" s="175">
        <f>IF($R301=BZ$17,CA301,0)</f>
        <v>0</v>
      </c>
      <c r="CD301" s="173">
        <v>0</v>
      </c>
      <c r="CE301" s="175">
        <f>100*CD301/$AI301</f>
        <v>0</v>
      </c>
      <c r="CF301" s="173">
        <f>IF(CE301&gt;$AI$8,1,0)</f>
        <v>0</v>
      </c>
      <c r="CG301" s="175">
        <f>IF($R301=CD$17,CE301,0)</f>
        <v>0</v>
      </c>
      <c r="CH301" s="173">
        <v>0</v>
      </c>
      <c r="CI301" s="175">
        <f>100*CH301/$AI301</f>
        <v>0</v>
      </c>
      <c r="CJ301" s="173">
        <f>IF(CI301&gt;$AI$8,1,0)</f>
        <v>0</v>
      </c>
      <c r="CK301" s="175">
        <f>IF($R301=CH$17,CI301,0)</f>
        <v>0</v>
      </c>
      <c r="CL301" s="173">
        <v>488</v>
      </c>
      <c r="CM301" s="173">
        <v>0</v>
      </c>
      <c r="CN301" s="176"/>
    </row>
    <row r="302" ht="15.75" customHeight="1">
      <c r="A302" t="s" s="179">
        <v>2817</v>
      </c>
      <c r="B302" t="s" s="180">
        <v>166</v>
      </c>
      <c r="C302" t="s" s="180">
        <v>767</v>
      </c>
      <c r="D302" t="s" s="181">
        <v>169</v>
      </c>
      <c r="E302" t="s" s="188">
        <v>79</v>
      </c>
      <c r="F302" t="s" s="146">
        <v>46</v>
      </c>
      <c r="G302" t="s" s="146">
        <v>2818</v>
      </c>
      <c r="H302" t="s" s="146">
        <v>2819</v>
      </c>
      <c r="I302" t="s" s="146">
        <v>64</v>
      </c>
      <c r="J302" t="s" s="146">
        <v>50</v>
      </c>
      <c r="K302" t="s" s="183">
        <f>_xlfn.IFS(Q302=0,O302,T302=1,R302,U302=1,AA302,V302=1,AD302)</f>
        <v>28</v>
      </c>
      <c r="L302" s="189">
        <f>_xlfn.IFS(Q302=0,P302,T302=1,S302,U302=1,AB302,V302=1,AE302)</f>
        <v>46.1601307189542</v>
      </c>
      <c r="M302" t="s" s="146">
        <f>IF(O302="Lab","over","under")</f>
        <v>2429</v>
      </c>
      <c r="N302" s="145">
        <v>1</v>
      </c>
      <c r="O302" t="s" s="184">
        <v>28</v>
      </c>
      <c r="P302" s="147">
        <f>AQ302</f>
        <v>46.1601307189542</v>
      </c>
      <c r="Q302" s="145">
        <f>T302+U302+V302</f>
        <v>0</v>
      </c>
      <c r="R302" t="s" s="185">
        <v>27</v>
      </c>
      <c r="S302" s="147">
        <f>AO302</f>
        <v>20.988825637782</v>
      </c>
      <c r="T302" s="138"/>
      <c r="U302" s="138"/>
      <c r="V302" s="138"/>
      <c r="W302" s="138"/>
      <c r="X302" t="s" s="146">
        <f>IF($A302=Y302,"ok","bad")</f>
        <v>2430</v>
      </c>
      <c r="Y302" t="s" s="146">
        <v>2817</v>
      </c>
      <c r="Z302" t="s" s="146">
        <v>767</v>
      </c>
      <c r="AA302" t="s" s="186">
        <v>2365</v>
      </c>
      <c r="AB302" s="141">
        <f>100*AC302</f>
        <v>20.7832595</v>
      </c>
      <c r="AC302" s="190">
        <v>0.207832595</v>
      </c>
      <c r="AD302" t="s" s="187">
        <v>31</v>
      </c>
      <c r="AE302" s="141">
        <v>4.95467</v>
      </c>
      <c r="AF302" s="190">
        <v>0.0495467</v>
      </c>
      <c r="AG302" s="138"/>
      <c r="AH302" s="145">
        <v>74678</v>
      </c>
      <c r="AI302" s="145">
        <v>37944</v>
      </c>
      <c r="AJ302" s="145">
        <v>113</v>
      </c>
      <c r="AK302" s="145">
        <v>9551</v>
      </c>
      <c r="AL302" s="145">
        <v>7964</v>
      </c>
      <c r="AM302" s="148">
        <f>100*AL302/$AI302</f>
        <v>20.988825637782</v>
      </c>
      <c r="AN302" s="145">
        <f>IF(AM302&gt;$AI$8,1,0)</f>
        <v>0</v>
      </c>
      <c r="AO302" s="148">
        <f>IF($R302=AL$17,AM302,0)</f>
        <v>20.988825637782</v>
      </c>
      <c r="AP302" s="145">
        <v>17515</v>
      </c>
      <c r="AQ302" s="148">
        <f>100*AP302/$AI302</f>
        <v>46.1601307189542</v>
      </c>
      <c r="AR302" s="145">
        <f>IF(AQ302&gt;$AI$8,1,0)</f>
        <v>0</v>
      </c>
      <c r="AS302" s="148">
        <f>IF($R302=AP$17,AQ302,0)</f>
        <v>0</v>
      </c>
      <c r="AT302" s="145">
        <v>1199</v>
      </c>
      <c r="AU302" s="148">
        <f>100*AT302/$AI302</f>
        <v>3.15991988193127</v>
      </c>
      <c r="AV302" s="145">
        <f>IF(AU302&gt;$AI$8,1,0)</f>
        <v>0</v>
      </c>
      <c r="AW302" s="148">
        <f>IF($R302=AT$17,AU302,0)</f>
        <v>0</v>
      </c>
      <c r="AX302" s="145">
        <v>7886</v>
      </c>
      <c r="AY302" s="148">
        <f>100*AX302/$AI302</f>
        <v>20.7832595403753</v>
      </c>
      <c r="AZ302" s="145">
        <f>IF(AY302&gt;$AI$8,1,0)</f>
        <v>0</v>
      </c>
      <c r="BA302" s="148">
        <f>IF($R302=AX$17,AY302,0)</f>
        <v>0</v>
      </c>
      <c r="BB302" s="145">
        <v>1880</v>
      </c>
      <c r="BC302" s="148">
        <f>100*BB302/$AI302</f>
        <v>4.95467004005903</v>
      </c>
      <c r="BD302" s="145">
        <f>IF(BC302&gt;$AI$8,1,0)</f>
        <v>0</v>
      </c>
      <c r="BE302" s="148">
        <f>IF($R302=BB$17,BC302,0)</f>
        <v>0</v>
      </c>
      <c r="BF302" s="145">
        <v>0</v>
      </c>
      <c r="BG302" s="148">
        <f>100*BF302/$AI302</f>
        <v>0</v>
      </c>
      <c r="BH302" s="145">
        <f>IF(BG302&gt;$AI$8,1,0)</f>
        <v>0</v>
      </c>
      <c r="BI302" s="148">
        <f>IF($R302=BF$17,BG302,0)</f>
        <v>0</v>
      </c>
      <c r="BJ302" s="145">
        <v>0</v>
      </c>
      <c r="BK302" s="148">
        <f>100*BJ302/$AI302</f>
        <v>0</v>
      </c>
      <c r="BL302" s="145">
        <f>IF(BK302&gt;$AI$8,1,0)</f>
        <v>0</v>
      </c>
      <c r="BM302" s="148">
        <f>IF($R302=BJ$17,BK302,0)</f>
        <v>0</v>
      </c>
      <c r="BN302" s="145">
        <v>0</v>
      </c>
      <c r="BO302" s="148">
        <f>100*BN302/$AI302</f>
        <v>0</v>
      </c>
      <c r="BP302" s="145">
        <f>IF(BO302&gt;$AI$8,1,0)</f>
        <v>0</v>
      </c>
      <c r="BQ302" s="148">
        <f>IF($R302=BN$17,BO302,0)</f>
        <v>0</v>
      </c>
      <c r="BR302" s="145">
        <v>0</v>
      </c>
      <c r="BS302" s="148">
        <f>100*BR302/$AI302</f>
        <v>0</v>
      </c>
      <c r="BT302" s="145">
        <f>IF(BS302&gt;$AI$8,1,0)</f>
        <v>0</v>
      </c>
      <c r="BU302" s="148">
        <f>IF($R302=BR$17,BS302,0)</f>
        <v>0</v>
      </c>
      <c r="BV302" s="145">
        <v>0</v>
      </c>
      <c r="BW302" s="148">
        <f>100*BV302/$AI302</f>
        <v>0</v>
      </c>
      <c r="BX302" s="145">
        <f>IF(BW302&gt;$AI$8,1,0)</f>
        <v>0</v>
      </c>
      <c r="BY302" s="148">
        <f>IF($R302=BV$17,BW302,0)</f>
        <v>0</v>
      </c>
      <c r="BZ302" s="145">
        <v>0</v>
      </c>
      <c r="CA302" s="148">
        <f>100*BZ302/$AI302</f>
        <v>0</v>
      </c>
      <c r="CB302" s="145">
        <f>IF(CA302&gt;$AI$8,1,0)</f>
        <v>0</v>
      </c>
      <c r="CC302" s="148">
        <f>IF($R302=BZ$17,CA302,0)</f>
        <v>0</v>
      </c>
      <c r="CD302" s="145">
        <v>0</v>
      </c>
      <c r="CE302" s="148">
        <f>100*CD302/$AI302</f>
        <v>0</v>
      </c>
      <c r="CF302" s="145">
        <f>IF(CE302&gt;$AI$8,1,0)</f>
        <v>0</v>
      </c>
      <c r="CG302" s="148">
        <f>IF($R302=CD$17,CE302,0)</f>
        <v>0</v>
      </c>
      <c r="CH302" s="145">
        <v>0</v>
      </c>
      <c r="CI302" s="148">
        <f>100*CH302/$AI302</f>
        <v>0</v>
      </c>
      <c r="CJ302" s="145">
        <f>IF(CI302&gt;$AI$8,1,0)</f>
        <v>0</v>
      </c>
      <c r="CK302" s="148">
        <f>IF($R302=CH$17,CI302,0)</f>
        <v>0</v>
      </c>
      <c r="CL302" s="145">
        <v>1900</v>
      </c>
      <c r="CM302" s="145">
        <v>0</v>
      </c>
      <c r="CN302" s="149"/>
    </row>
    <row r="303" ht="15.75" customHeight="1">
      <c r="A303" t="s" s="179">
        <v>2457</v>
      </c>
      <c r="B303" t="s" s="180">
        <v>166</v>
      </c>
      <c r="C303" t="s" s="180">
        <v>1293</v>
      </c>
      <c r="D303" t="s" s="181">
        <v>169</v>
      </c>
      <c r="E303" t="s" s="182">
        <v>79</v>
      </c>
      <c r="F303" t="s" s="130">
        <v>46</v>
      </c>
      <c r="G303" t="s" s="130">
        <v>2458</v>
      </c>
      <c r="H303" t="s" s="130">
        <v>2459</v>
      </c>
      <c r="I303" t="s" s="130">
        <v>64</v>
      </c>
      <c r="J303" t="s" s="130">
        <v>1733</v>
      </c>
      <c r="K303" t="s" s="183">
        <f>_xlfn.IFS(Q303=0,O303,T303=1,R303,U303=1,AA303,V303=1,AD303)</f>
        <v>28</v>
      </c>
      <c r="L303" s="189">
        <f>_xlfn.IFS(Q303=0,P303,T303=1,S303,U303=1,AB303,V303=1,AE303)</f>
        <v>45.9690218373948</v>
      </c>
      <c r="M303" t="s" s="130">
        <f>IF(O303="Lab","over","under")</f>
        <v>2429</v>
      </c>
      <c r="N303" s="173">
        <v>1</v>
      </c>
      <c r="O303" t="s" s="184">
        <v>28</v>
      </c>
      <c r="P303" s="131">
        <f>AQ303</f>
        <v>45.9690218373948</v>
      </c>
      <c r="Q303" s="173">
        <f>T303+U303+V303</f>
        <v>0</v>
      </c>
      <c r="R303" t="s" s="185">
        <v>27</v>
      </c>
      <c r="S303" s="131">
        <f>AO303</f>
        <v>22.0704341362477</v>
      </c>
      <c r="T303" s="169"/>
      <c r="U303" s="169"/>
      <c r="V303" s="169"/>
      <c r="W303" s="169"/>
      <c r="X303" t="s" s="130">
        <f>IF($A303=Y303,"ok","bad")</f>
        <v>2430</v>
      </c>
      <c r="Y303" t="s" s="130">
        <v>2457</v>
      </c>
      <c r="Z303" t="s" s="130">
        <v>1293</v>
      </c>
      <c r="AA303" t="s" s="186">
        <v>2365</v>
      </c>
      <c r="AB303" s="125">
        <f>100*AC303</f>
        <v>11.9231774</v>
      </c>
      <c r="AC303" s="191">
        <v>0.119231774</v>
      </c>
      <c r="AD303" t="s" s="187">
        <v>29</v>
      </c>
      <c r="AE303" s="125">
        <v>11.3325431</v>
      </c>
      <c r="AF303" s="191">
        <v>0.113325431</v>
      </c>
      <c r="AG303" s="169"/>
      <c r="AH303" s="173">
        <v>71592</v>
      </c>
      <c r="AI303" s="173">
        <v>49777</v>
      </c>
      <c r="AJ303" s="173">
        <v>176</v>
      </c>
      <c r="AK303" s="173">
        <v>11896</v>
      </c>
      <c r="AL303" s="173">
        <v>10986</v>
      </c>
      <c r="AM303" s="175">
        <f>100*AL303/$AI303</f>
        <v>22.0704341362477</v>
      </c>
      <c r="AN303" s="173">
        <f>IF(AM303&gt;$AI$8,1,0)</f>
        <v>0</v>
      </c>
      <c r="AO303" s="175">
        <f>IF($R303=AL$17,AM303,0)</f>
        <v>22.0704341362477</v>
      </c>
      <c r="AP303" s="173">
        <v>22882</v>
      </c>
      <c r="AQ303" s="175">
        <f>100*AP303/$AI303</f>
        <v>45.9690218373948</v>
      </c>
      <c r="AR303" s="173">
        <f>IF(AQ303&gt;$AI$8,1,0)</f>
        <v>0</v>
      </c>
      <c r="AS303" s="175">
        <f>IF($R303=AP$17,AQ303,0)</f>
        <v>0</v>
      </c>
      <c r="AT303" s="173">
        <v>5641</v>
      </c>
      <c r="AU303" s="175">
        <f>100*AT303/$AI303</f>
        <v>11.3325431424152</v>
      </c>
      <c r="AV303" s="173">
        <f>IF(AU303&gt;$AI$8,1,0)</f>
        <v>0</v>
      </c>
      <c r="AW303" s="175">
        <f>IF($R303=AT$17,AU303,0)</f>
        <v>0</v>
      </c>
      <c r="AX303" s="173">
        <v>5935</v>
      </c>
      <c r="AY303" s="175">
        <f>100*AX303/$AI303</f>
        <v>11.923177371075</v>
      </c>
      <c r="AZ303" s="173">
        <f>IF(AY303&gt;$AI$8,1,0)</f>
        <v>0</v>
      </c>
      <c r="BA303" s="175">
        <f>IF($R303=AX$17,AY303,0)</f>
        <v>0</v>
      </c>
      <c r="BB303" s="173">
        <v>3231</v>
      </c>
      <c r="BC303" s="175">
        <f>100*BB303/$AI303</f>
        <v>6.49094963537377</v>
      </c>
      <c r="BD303" s="173">
        <f>IF(BC303&gt;$AI$8,1,0)</f>
        <v>0</v>
      </c>
      <c r="BE303" s="175">
        <f>IF($R303=BB$17,BC303,0)</f>
        <v>0</v>
      </c>
      <c r="BF303" s="173">
        <v>0</v>
      </c>
      <c r="BG303" s="175">
        <f>100*BF303/$AI303</f>
        <v>0</v>
      </c>
      <c r="BH303" s="173">
        <f>IF(BG303&gt;$AI$8,1,0)</f>
        <v>0</v>
      </c>
      <c r="BI303" s="175">
        <f>IF($R303=BF$17,BG303,0)</f>
        <v>0</v>
      </c>
      <c r="BJ303" s="173">
        <v>0</v>
      </c>
      <c r="BK303" s="175">
        <f>100*BJ303/$AI303</f>
        <v>0</v>
      </c>
      <c r="BL303" s="173">
        <f>IF(BK303&gt;$AI$8,1,0)</f>
        <v>0</v>
      </c>
      <c r="BM303" s="175">
        <f>IF($R303=BJ$17,BK303,0)</f>
        <v>0</v>
      </c>
      <c r="BN303" s="173">
        <v>0</v>
      </c>
      <c r="BO303" s="175">
        <f>100*BN303/$AI303</f>
        <v>0</v>
      </c>
      <c r="BP303" s="173">
        <f>IF(BO303&gt;$AI$8,1,0)</f>
        <v>0</v>
      </c>
      <c r="BQ303" s="175">
        <f>IF($R303=BN$17,BO303,0)</f>
        <v>0</v>
      </c>
      <c r="BR303" s="173">
        <v>0</v>
      </c>
      <c r="BS303" s="175">
        <f>100*BR303/$AI303</f>
        <v>0</v>
      </c>
      <c r="BT303" s="173">
        <f>IF(BS303&gt;$AI$8,1,0)</f>
        <v>0</v>
      </c>
      <c r="BU303" s="175">
        <f>IF($R303=BR$17,BS303,0)</f>
        <v>0</v>
      </c>
      <c r="BV303" s="173">
        <v>0</v>
      </c>
      <c r="BW303" s="175">
        <f>100*BV303/$AI303</f>
        <v>0</v>
      </c>
      <c r="BX303" s="173">
        <f>IF(BW303&gt;$AI$8,1,0)</f>
        <v>0</v>
      </c>
      <c r="BY303" s="175">
        <f>IF($R303=BV$17,BW303,0)</f>
        <v>0</v>
      </c>
      <c r="BZ303" s="173">
        <v>0</v>
      </c>
      <c r="CA303" s="175">
        <f>100*BZ303/$AI303</f>
        <v>0</v>
      </c>
      <c r="CB303" s="173">
        <f>IF(CA303&gt;$AI$8,1,0)</f>
        <v>0</v>
      </c>
      <c r="CC303" s="175">
        <f>IF($R303=BZ$17,CA303,0)</f>
        <v>0</v>
      </c>
      <c r="CD303" s="173">
        <v>0</v>
      </c>
      <c r="CE303" s="175">
        <f>100*CD303/$AI303</f>
        <v>0</v>
      </c>
      <c r="CF303" s="173">
        <f>IF(CE303&gt;$AI$8,1,0)</f>
        <v>0</v>
      </c>
      <c r="CG303" s="175">
        <f>IF($R303=CD$17,CE303,0)</f>
        <v>0</v>
      </c>
      <c r="CH303" s="173">
        <v>0</v>
      </c>
      <c r="CI303" s="175">
        <f>100*CH303/$AI303</f>
        <v>0</v>
      </c>
      <c r="CJ303" s="173">
        <f>IF(CI303&gt;$AI$8,1,0)</f>
        <v>0</v>
      </c>
      <c r="CK303" s="175">
        <f>IF($R303=CH$17,CI303,0)</f>
        <v>0</v>
      </c>
      <c r="CL303" s="173">
        <v>0</v>
      </c>
      <c r="CM303" s="173">
        <v>0</v>
      </c>
      <c r="CN303" s="176"/>
    </row>
    <row r="304" ht="15.75" customHeight="1">
      <c r="A304" t="s" s="179">
        <v>2704</v>
      </c>
      <c r="B304" t="s" s="180">
        <v>58</v>
      </c>
      <c r="C304" t="s" s="180">
        <v>1006</v>
      </c>
      <c r="D304" t="s" s="181">
        <v>60</v>
      </c>
      <c r="E304" t="s" s="188">
        <v>60</v>
      </c>
      <c r="F304" t="s" s="146">
        <v>61</v>
      </c>
      <c r="G304" t="s" s="146">
        <v>2705</v>
      </c>
      <c r="H304" t="s" s="146">
        <v>2706</v>
      </c>
      <c r="I304" t="s" s="146">
        <v>64</v>
      </c>
      <c r="J304" t="s" s="146">
        <v>2585</v>
      </c>
      <c r="K304" t="s" s="183">
        <f>_xlfn.IFS(Q304=0,O304,T304=1,R304,U304=1,AA304,V304=1,AD304)</f>
        <v>31</v>
      </c>
      <c r="L304" s="189">
        <f>_xlfn.IFS(Q304=0,P304,T304=1,S304,U304=1,AB304,V304=1,AE304)</f>
        <v>7.2482473</v>
      </c>
      <c r="M304" t="s" s="146">
        <f>IF(O304="Lab","over","under")</f>
        <v>2429</v>
      </c>
      <c r="N304" s="145">
        <v>1</v>
      </c>
      <c r="O304" t="s" s="184">
        <v>28</v>
      </c>
      <c r="P304" s="147">
        <f>AQ304</f>
        <v>45.8742776685929</v>
      </c>
      <c r="Q304" s="145">
        <f>T304+U304+V304</f>
        <v>1</v>
      </c>
      <c r="R304" t="s" s="185">
        <v>32</v>
      </c>
      <c r="S304" s="147">
        <f>BI304</f>
        <v>32.2724472734739</v>
      </c>
      <c r="T304" s="138"/>
      <c r="U304" s="145">
        <v>1</v>
      </c>
      <c r="V304" s="138"/>
      <c r="W304" s="138"/>
      <c r="X304" t="s" s="146">
        <f>IF($A304=Y304,"ok","bad")</f>
        <v>2430</v>
      </c>
      <c r="Y304" t="s" s="146">
        <v>2704</v>
      </c>
      <c r="Z304" t="s" s="146">
        <v>1006</v>
      </c>
      <c r="AA304" t="s" s="186">
        <v>31</v>
      </c>
      <c r="AB304" s="141">
        <f>100*AC304</f>
        <v>7.2482473</v>
      </c>
      <c r="AC304" s="190">
        <v>0.07248247300000001</v>
      </c>
      <c r="AD304" t="s" s="187">
        <v>2365</v>
      </c>
      <c r="AE304" s="141">
        <v>6.6645156</v>
      </c>
      <c r="AF304" s="190">
        <v>0.066645156</v>
      </c>
      <c r="AG304" s="138"/>
      <c r="AH304" s="145">
        <v>72610</v>
      </c>
      <c r="AI304" s="145">
        <v>34091</v>
      </c>
      <c r="AJ304" s="145">
        <v>81</v>
      </c>
      <c r="AK304" s="145">
        <v>4637</v>
      </c>
      <c r="AL304" s="145">
        <v>1182</v>
      </c>
      <c r="AM304" s="148">
        <f>100*AL304/$AI304</f>
        <v>3.46719075415799</v>
      </c>
      <c r="AN304" s="145">
        <f>IF(AM304&gt;$AI$8,1,0)</f>
        <v>0</v>
      </c>
      <c r="AO304" s="148">
        <f>IF($R304=AL$17,AM304,0)</f>
        <v>0</v>
      </c>
      <c r="AP304" s="145">
        <v>15639</v>
      </c>
      <c r="AQ304" s="148">
        <f>100*AP304/$AI304</f>
        <v>45.8742776685929</v>
      </c>
      <c r="AR304" s="145">
        <f>IF(AQ304&gt;$AI$8,1,0)</f>
        <v>0</v>
      </c>
      <c r="AS304" s="148">
        <f>IF($R304=AP$17,AQ304,0)</f>
        <v>0</v>
      </c>
      <c r="AT304" s="145">
        <v>592</v>
      </c>
      <c r="AU304" s="148">
        <f>100*AT304/$AI304</f>
        <v>1.73652870259013</v>
      </c>
      <c r="AV304" s="145">
        <f>IF(AU304&gt;$AI$8,1,0)</f>
        <v>0</v>
      </c>
      <c r="AW304" s="148">
        <f>IF($R304=AT$17,AU304,0)</f>
        <v>0</v>
      </c>
      <c r="AX304" s="145">
        <v>2272</v>
      </c>
      <c r="AY304" s="148">
        <f>100*AX304/$AI304</f>
        <v>6.66451556129184</v>
      </c>
      <c r="AZ304" s="145">
        <f>IF(AY304&gt;$AI$8,1,0)</f>
        <v>0</v>
      </c>
      <c r="BA304" s="148">
        <f>IF($R304=AX$17,AY304,0)</f>
        <v>0</v>
      </c>
      <c r="BB304" s="145">
        <v>2471</v>
      </c>
      <c r="BC304" s="148">
        <f>100*BB304/$AI304</f>
        <v>7.2482473380071</v>
      </c>
      <c r="BD304" s="145">
        <f>IF(BC304&gt;$AI$8,1,0)</f>
        <v>0</v>
      </c>
      <c r="BE304" s="148">
        <f>IF($R304=BB$17,BC304,0)</f>
        <v>0</v>
      </c>
      <c r="BF304" s="145">
        <v>11002</v>
      </c>
      <c r="BG304" s="148">
        <f>100*BF304/$AI304</f>
        <v>32.2724472734739</v>
      </c>
      <c r="BH304" s="145">
        <f>IF(BG304&gt;$AI$8,1,0)</f>
        <v>0</v>
      </c>
      <c r="BI304" s="148">
        <f>IF($R304=BF$17,BG304,0)</f>
        <v>32.2724472734739</v>
      </c>
      <c r="BJ304" s="145">
        <v>0</v>
      </c>
      <c r="BK304" s="148">
        <f>100*BJ304/$AI304</f>
        <v>0</v>
      </c>
      <c r="BL304" s="145">
        <f>IF(BK304&gt;$AI$8,1,0)</f>
        <v>0</v>
      </c>
      <c r="BM304" s="148">
        <f>IF($R304=BJ$17,BK304,0)</f>
        <v>0</v>
      </c>
      <c r="BN304" s="145">
        <v>0</v>
      </c>
      <c r="BO304" s="148">
        <f>100*BN304/$AI304</f>
        <v>0</v>
      </c>
      <c r="BP304" s="145">
        <f>IF(BO304&gt;$AI$8,1,0)</f>
        <v>0</v>
      </c>
      <c r="BQ304" s="148">
        <f>IF($R304=BN$17,BO304,0)</f>
        <v>0</v>
      </c>
      <c r="BR304" s="145">
        <v>0</v>
      </c>
      <c r="BS304" s="148">
        <f>100*BR304/$AI304</f>
        <v>0</v>
      </c>
      <c r="BT304" s="145">
        <f>IF(BS304&gt;$AI$8,1,0)</f>
        <v>0</v>
      </c>
      <c r="BU304" s="148">
        <f>IF($R304=BR$17,BS304,0)</f>
        <v>0</v>
      </c>
      <c r="BV304" s="145">
        <v>0</v>
      </c>
      <c r="BW304" s="148">
        <f>100*BV304/$AI304</f>
        <v>0</v>
      </c>
      <c r="BX304" s="145">
        <f>IF(BW304&gt;$AI$8,1,0)</f>
        <v>0</v>
      </c>
      <c r="BY304" s="148">
        <f>IF($R304=BV$17,BW304,0)</f>
        <v>0</v>
      </c>
      <c r="BZ304" s="145">
        <v>0</v>
      </c>
      <c r="CA304" s="148">
        <f>100*BZ304/$AI304</f>
        <v>0</v>
      </c>
      <c r="CB304" s="145">
        <f>IF(CA304&gt;$AI$8,1,0)</f>
        <v>0</v>
      </c>
      <c r="CC304" s="148">
        <f>IF($R304=BZ$17,CA304,0)</f>
        <v>0</v>
      </c>
      <c r="CD304" s="145">
        <v>0</v>
      </c>
      <c r="CE304" s="148">
        <f>100*CD304/$AI304</f>
        <v>0</v>
      </c>
      <c r="CF304" s="145">
        <f>IF(CE304&gt;$AI$8,1,0)</f>
        <v>0</v>
      </c>
      <c r="CG304" s="148">
        <f>IF($R304=CD$17,CE304,0)</f>
        <v>0</v>
      </c>
      <c r="CH304" s="145">
        <v>0</v>
      </c>
      <c r="CI304" s="148">
        <f>100*CH304/$AI304</f>
        <v>0</v>
      </c>
      <c r="CJ304" s="145">
        <f>IF(CI304&gt;$AI$8,1,0)</f>
        <v>0</v>
      </c>
      <c r="CK304" s="148">
        <f>IF($R304=CH$17,CI304,0)</f>
        <v>0</v>
      </c>
      <c r="CL304" s="145">
        <v>325</v>
      </c>
      <c r="CM304" s="145">
        <v>0</v>
      </c>
      <c r="CN304" s="149"/>
    </row>
    <row r="305" ht="15.75" customHeight="1">
      <c r="A305" t="s" s="179">
        <v>2811</v>
      </c>
      <c r="B305" t="s" s="180">
        <v>256</v>
      </c>
      <c r="C305" t="s" s="180">
        <v>2006</v>
      </c>
      <c r="D305" t="s" s="181">
        <v>259</v>
      </c>
      <c r="E305" t="s" s="182">
        <v>79</v>
      </c>
      <c r="F305" t="s" s="130">
        <v>46</v>
      </c>
      <c r="G305" t="s" s="130">
        <v>366</v>
      </c>
      <c r="H305" t="s" s="130">
        <v>725</v>
      </c>
      <c r="I305" t="s" s="130">
        <v>49</v>
      </c>
      <c r="J305" t="s" s="130">
        <v>50</v>
      </c>
      <c r="K305" t="s" s="183">
        <f>_xlfn.IFS(Q305=0,O305,T305=1,R305,U305=1,AA305,V305=1,AD305)</f>
        <v>2365</v>
      </c>
      <c r="L305" s="189">
        <f>_xlfn.IFS(Q305=0,P305,T305=1,S305,U305=1,AB305,V305=1,AE305)</f>
        <v>24.5688617951392</v>
      </c>
      <c r="M305" t="s" s="130">
        <f>IF(O305="Lab","over","under")</f>
        <v>2429</v>
      </c>
      <c r="N305" s="173">
        <v>1</v>
      </c>
      <c r="O305" t="s" s="184">
        <v>28</v>
      </c>
      <c r="P305" s="131">
        <f>AQ305</f>
        <v>45.7955669634502</v>
      </c>
      <c r="Q305" s="173">
        <f>T305+U305+V305</f>
        <v>1</v>
      </c>
      <c r="R305" t="s" s="185">
        <v>2365</v>
      </c>
      <c r="S305" s="131">
        <f>BA305</f>
        <v>24.5688617951392</v>
      </c>
      <c r="T305" s="173">
        <v>1</v>
      </c>
      <c r="U305" s="169"/>
      <c r="V305" s="169"/>
      <c r="W305" s="169"/>
      <c r="X305" t="s" s="130">
        <f>IF($A305=Y305,"ok","bad")</f>
        <v>2430</v>
      </c>
      <c r="Y305" t="s" s="130">
        <v>2811</v>
      </c>
      <c r="Z305" t="s" s="130">
        <v>2006</v>
      </c>
      <c r="AA305" t="s" s="186">
        <v>27</v>
      </c>
      <c r="AB305" s="125">
        <f>100*AC305</f>
        <v>21.4646667</v>
      </c>
      <c r="AC305" s="191">
        <v>0.214646667</v>
      </c>
      <c r="AD305" t="s" s="187">
        <v>31</v>
      </c>
      <c r="AE305" s="125">
        <v>5.1415738</v>
      </c>
      <c r="AF305" s="191">
        <v>0.051415738</v>
      </c>
      <c r="AG305" s="169"/>
      <c r="AH305" s="173">
        <v>70242</v>
      </c>
      <c r="AI305" s="173">
        <v>37401</v>
      </c>
      <c r="AJ305" s="173">
        <v>125</v>
      </c>
      <c r="AK305" s="173">
        <v>7939</v>
      </c>
      <c r="AL305" s="173">
        <v>8028</v>
      </c>
      <c r="AM305" s="175">
        <f>100*AL305/$AI305</f>
        <v>21.4646667201412</v>
      </c>
      <c r="AN305" s="173">
        <f>IF(AM305&gt;$AI$8,1,0)</f>
        <v>0</v>
      </c>
      <c r="AO305" s="175">
        <f>IF($R305=AL$17,AM305,0)</f>
        <v>0</v>
      </c>
      <c r="AP305" s="173">
        <v>17128</v>
      </c>
      <c r="AQ305" s="175">
        <f>100*AP305/$AI305</f>
        <v>45.7955669634502</v>
      </c>
      <c r="AR305" s="173">
        <f>IF(AQ305&gt;$AI$8,1,0)</f>
        <v>0</v>
      </c>
      <c r="AS305" s="175">
        <f>IF($R305=AP$17,AQ305,0)</f>
        <v>0</v>
      </c>
      <c r="AT305" s="173">
        <v>1133</v>
      </c>
      <c r="AU305" s="175">
        <f>100*AT305/$AI305</f>
        <v>3.02933076655704</v>
      </c>
      <c r="AV305" s="173">
        <f>IF(AU305&gt;$AI$8,1,0)</f>
        <v>0</v>
      </c>
      <c r="AW305" s="175">
        <f>IF($R305=AT$17,AU305,0)</f>
        <v>0</v>
      </c>
      <c r="AX305" s="173">
        <v>9189</v>
      </c>
      <c r="AY305" s="175">
        <f>100*AX305/$AI305</f>
        <v>24.5688617951392</v>
      </c>
      <c r="AZ305" s="173">
        <f>IF(AY305&gt;$AI$8,1,0)</f>
        <v>0</v>
      </c>
      <c r="BA305" s="175">
        <f>IF($R305=AX$17,AY305,0)</f>
        <v>24.5688617951392</v>
      </c>
      <c r="BB305" s="173">
        <v>1923</v>
      </c>
      <c r="BC305" s="175">
        <f>100*BB305/$AI305</f>
        <v>5.14157375471244</v>
      </c>
      <c r="BD305" s="173">
        <f>IF(BC305&gt;$AI$8,1,0)</f>
        <v>0</v>
      </c>
      <c r="BE305" s="175">
        <f>IF($R305=BB$17,BC305,0)</f>
        <v>0</v>
      </c>
      <c r="BF305" s="173">
        <v>0</v>
      </c>
      <c r="BG305" s="175">
        <f>100*BF305/$AI305</f>
        <v>0</v>
      </c>
      <c r="BH305" s="173">
        <f>IF(BG305&gt;$AI$8,1,0)</f>
        <v>0</v>
      </c>
      <c r="BI305" s="175">
        <f>IF($R305=BF$17,BG305,0)</f>
        <v>0</v>
      </c>
      <c r="BJ305" s="173">
        <v>0</v>
      </c>
      <c r="BK305" s="175">
        <f>100*BJ305/$AI305</f>
        <v>0</v>
      </c>
      <c r="BL305" s="173">
        <f>IF(BK305&gt;$AI$8,1,0)</f>
        <v>0</v>
      </c>
      <c r="BM305" s="175">
        <f>IF($R305=BJ$17,BK305,0)</f>
        <v>0</v>
      </c>
      <c r="BN305" s="173">
        <v>0</v>
      </c>
      <c r="BO305" s="175">
        <f>100*BN305/$AI305</f>
        <v>0</v>
      </c>
      <c r="BP305" s="173">
        <f>IF(BO305&gt;$AI$8,1,0)</f>
        <v>0</v>
      </c>
      <c r="BQ305" s="175">
        <f>IF($R305=BN$17,BO305,0)</f>
        <v>0</v>
      </c>
      <c r="BR305" s="173">
        <v>0</v>
      </c>
      <c r="BS305" s="175">
        <f>100*BR305/$AI305</f>
        <v>0</v>
      </c>
      <c r="BT305" s="173">
        <f>IF(BS305&gt;$AI$8,1,0)</f>
        <v>0</v>
      </c>
      <c r="BU305" s="175">
        <f>IF($R305=BR$17,BS305,0)</f>
        <v>0</v>
      </c>
      <c r="BV305" s="173">
        <v>0</v>
      </c>
      <c r="BW305" s="175">
        <f>100*BV305/$AI305</f>
        <v>0</v>
      </c>
      <c r="BX305" s="173">
        <f>IF(BW305&gt;$AI$8,1,0)</f>
        <v>0</v>
      </c>
      <c r="BY305" s="175">
        <f>IF($R305=BV$17,BW305,0)</f>
        <v>0</v>
      </c>
      <c r="BZ305" s="173">
        <v>0</v>
      </c>
      <c r="CA305" s="175">
        <f>100*BZ305/$AI305</f>
        <v>0</v>
      </c>
      <c r="CB305" s="173">
        <f>IF(CA305&gt;$AI$8,1,0)</f>
        <v>0</v>
      </c>
      <c r="CC305" s="175">
        <f>IF($R305=BZ$17,CA305,0)</f>
        <v>0</v>
      </c>
      <c r="CD305" s="173">
        <v>0</v>
      </c>
      <c r="CE305" s="175">
        <f>100*CD305/$AI305</f>
        <v>0</v>
      </c>
      <c r="CF305" s="173">
        <f>IF(CE305&gt;$AI$8,1,0)</f>
        <v>0</v>
      </c>
      <c r="CG305" s="175">
        <f>IF($R305=CD$17,CE305,0)</f>
        <v>0</v>
      </c>
      <c r="CH305" s="173">
        <v>0</v>
      </c>
      <c r="CI305" s="175">
        <f>100*CH305/$AI305</f>
        <v>0</v>
      </c>
      <c r="CJ305" s="173">
        <f>IF(CI305&gt;$AI$8,1,0)</f>
        <v>0</v>
      </c>
      <c r="CK305" s="175">
        <f>IF($R305=CH$17,CI305,0)</f>
        <v>0</v>
      </c>
      <c r="CL305" s="173">
        <v>1441</v>
      </c>
      <c r="CM305" s="173">
        <v>0</v>
      </c>
      <c r="CN305" s="176"/>
    </row>
    <row r="306" ht="15.75" customHeight="1">
      <c r="A306" t="s" s="179">
        <v>2693</v>
      </c>
      <c r="B306" t="s" s="180">
        <v>101</v>
      </c>
      <c r="C306" t="s" s="180">
        <v>1155</v>
      </c>
      <c r="D306" t="s" s="181">
        <v>104</v>
      </c>
      <c r="E306" t="s" s="188">
        <v>79</v>
      </c>
      <c r="F306" t="s" s="146">
        <v>46</v>
      </c>
      <c r="G306" t="s" s="146">
        <v>732</v>
      </c>
      <c r="H306" t="s" s="146">
        <v>2694</v>
      </c>
      <c r="I306" t="s" s="146">
        <v>49</v>
      </c>
      <c r="J306" t="s" s="146">
        <v>1733</v>
      </c>
      <c r="K306" t="s" s="183">
        <f>_xlfn.IFS(Q306=0,O306,T306=1,R306,U306=1,AA306,V306=1,AD306)</f>
        <v>28</v>
      </c>
      <c r="L306" s="189">
        <f>_xlfn.IFS(Q306=0,P306,T306=1,S306,U306=1,AB306,V306=1,AE306)</f>
        <v>45.7931959517132</v>
      </c>
      <c r="M306" t="s" s="146">
        <f>IF(O306="Lab","over","under")</f>
        <v>2429</v>
      </c>
      <c r="N306" s="145">
        <v>1</v>
      </c>
      <c r="O306" t="s" s="184">
        <v>28</v>
      </c>
      <c r="P306" s="147">
        <f>AQ306</f>
        <v>45.7931959517132</v>
      </c>
      <c r="Q306" s="145">
        <f>T306+U306+V306</f>
        <v>0</v>
      </c>
      <c r="R306" t="s" s="185">
        <v>27</v>
      </c>
      <c r="S306" s="147">
        <f>AO306</f>
        <v>29.7219851237654</v>
      </c>
      <c r="T306" s="138"/>
      <c r="U306" s="138"/>
      <c r="V306" s="138"/>
      <c r="W306" s="138"/>
      <c r="X306" t="s" s="146">
        <f>IF($A306=Y306,"ok","bad")</f>
        <v>2430</v>
      </c>
      <c r="Y306" t="s" s="146">
        <v>2693</v>
      </c>
      <c r="Z306" t="s" s="146">
        <v>1155</v>
      </c>
      <c r="AA306" t="s" s="186">
        <v>2365</v>
      </c>
      <c r="AB306" s="141">
        <f>100*AC306</f>
        <v>14.1425842</v>
      </c>
      <c r="AC306" s="190">
        <v>0.141425842</v>
      </c>
      <c r="AD306" t="s" s="187">
        <v>31</v>
      </c>
      <c r="AE306" s="141">
        <v>6.8731456</v>
      </c>
      <c r="AF306" s="190">
        <v>0.068731456</v>
      </c>
      <c r="AG306" s="138"/>
      <c r="AH306" s="145">
        <v>74385</v>
      </c>
      <c r="AI306" s="145">
        <v>49206</v>
      </c>
      <c r="AJ306" s="145">
        <v>178</v>
      </c>
      <c r="AK306" s="145">
        <v>7908</v>
      </c>
      <c r="AL306" s="145">
        <v>14625</v>
      </c>
      <c r="AM306" s="148">
        <f>100*AL306/$AI306</f>
        <v>29.7219851237654</v>
      </c>
      <c r="AN306" s="145">
        <f>IF(AM306&gt;$AI$8,1,0)</f>
        <v>0</v>
      </c>
      <c r="AO306" s="148">
        <f>IF($R306=AL$17,AM306,0)</f>
        <v>29.7219851237654</v>
      </c>
      <c r="AP306" s="145">
        <v>22533</v>
      </c>
      <c r="AQ306" s="148">
        <f>100*AP306/$AI306</f>
        <v>45.7931959517132</v>
      </c>
      <c r="AR306" s="145">
        <f>IF(AQ306&gt;$AI$8,1,0)</f>
        <v>0</v>
      </c>
      <c r="AS306" s="148">
        <f>IF($R306=AP$17,AQ306,0)</f>
        <v>0</v>
      </c>
      <c r="AT306" s="145">
        <v>1707</v>
      </c>
      <c r="AU306" s="148">
        <f>100*AT306/$AI306</f>
        <v>3.46908913547128</v>
      </c>
      <c r="AV306" s="145">
        <f>IF(AU306&gt;$AI$8,1,0)</f>
        <v>0</v>
      </c>
      <c r="AW306" s="148">
        <f>IF($R306=AT$17,AU306,0)</f>
        <v>0</v>
      </c>
      <c r="AX306" s="145">
        <v>6959</v>
      </c>
      <c r="AY306" s="148">
        <f>100*AX306/$AI306</f>
        <v>14.1425842376946</v>
      </c>
      <c r="AZ306" s="145">
        <f>IF(AY306&gt;$AI$8,1,0)</f>
        <v>0</v>
      </c>
      <c r="BA306" s="148">
        <f>IF($R306=AX$17,AY306,0)</f>
        <v>0</v>
      </c>
      <c r="BB306" s="145">
        <v>3382</v>
      </c>
      <c r="BC306" s="148">
        <f>100*BB306/$AI306</f>
        <v>6.87314555135553</v>
      </c>
      <c r="BD306" s="145">
        <f>IF(BC306&gt;$AI$8,1,0)</f>
        <v>0</v>
      </c>
      <c r="BE306" s="148">
        <f>IF($R306=BB$17,BC306,0)</f>
        <v>0</v>
      </c>
      <c r="BF306" s="145">
        <v>0</v>
      </c>
      <c r="BG306" s="148">
        <f>100*BF306/$AI306</f>
        <v>0</v>
      </c>
      <c r="BH306" s="145">
        <f>IF(BG306&gt;$AI$8,1,0)</f>
        <v>0</v>
      </c>
      <c r="BI306" s="148">
        <f>IF($R306=BF$17,BG306,0)</f>
        <v>0</v>
      </c>
      <c r="BJ306" s="145">
        <v>0</v>
      </c>
      <c r="BK306" s="148">
        <f>100*BJ306/$AI306</f>
        <v>0</v>
      </c>
      <c r="BL306" s="145">
        <f>IF(BK306&gt;$AI$8,1,0)</f>
        <v>0</v>
      </c>
      <c r="BM306" s="148">
        <f>IF($R306=BJ$17,BK306,0)</f>
        <v>0</v>
      </c>
      <c r="BN306" s="145">
        <v>0</v>
      </c>
      <c r="BO306" s="148">
        <f>100*BN306/$AI306</f>
        <v>0</v>
      </c>
      <c r="BP306" s="145">
        <f>IF(BO306&gt;$AI$8,1,0)</f>
        <v>0</v>
      </c>
      <c r="BQ306" s="148">
        <f>IF($R306=BN$17,BO306,0)</f>
        <v>0</v>
      </c>
      <c r="BR306" s="145">
        <v>0</v>
      </c>
      <c r="BS306" s="148">
        <f>100*BR306/$AI306</f>
        <v>0</v>
      </c>
      <c r="BT306" s="145">
        <f>IF(BS306&gt;$AI$8,1,0)</f>
        <v>0</v>
      </c>
      <c r="BU306" s="148">
        <f>IF($R306=BR$17,BS306,0)</f>
        <v>0</v>
      </c>
      <c r="BV306" s="145">
        <v>0</v>
      </c>
      <c r="BW306" s="148">
        <f>100*BV306/$AI306</f>
        <v>0</v>
      </c>
      <c r="BX306" s="145">
        <f>IF(BW306&gt;$AI$8,1,0)</f>
        <v>0</v>
      </c>
      <c r="BY306" s="148">
        <f>IF($R306=BV$17,BW306,0)</f>
        <v>0</v>
      </c>
      <c r="BZ306" s="145">
        <v>0</v>
      </c>
      <c r="CA306" s="148">
        <f>100*BZ306/$AI306</f>
        <v>0</v>
      </c>
      <c r="CB306" s="145">
        <f>IF(CA306&gt;$AI$8,1,0)</f>
        <v>0</v>
      </c>
      <c r="CC306" s="148">
        <f>IF($R306=BZ$17,CA306,0)</f>
        <v>0</v>
      </c>
      <c r="CD306" s="145">
        <v>0</v>
      </c>
      <c r="CE306" s="148">
        <f>100*CD306/$AI306</f>
        <v>0</v>
      </c>
      <c r="CF306" s="145">
        <f>IF(CE306&gt;$AI$8,1,0)</f>
        <v>0</v>
      </c>
      <c r="CG306" s="148">
        <f>IF($R306=CD$17,CE306,0)</f>
        <v>0</v>
      </c>
      <c r="CH306" s="145">
        <v>0</v>
      </c>
      <c r="CI306" s="148">
        <f>100*CH306/$AI306</f>
        <v>0</v>
      </c>
      <c r="CJ306" s="145">
        <f>IF(CI306&gt;$AI$8,1,0)</f>
        <v>0</v>
      </c>
      <c r="CK306" s="148">
        <f>IF($R306=CH$17,CI306,0)</f>
        <v>0</v>
      </c>
      <c r="CL306" s="145">
        <v>0</v>
      </c>
      <c r="CM306" s="145">
        <v>0</v>
      </c>
      <c r="CN306" s="149"/>
    </row>
    <row r="307" ht="15.75" customHeight="1">
      <c r="A307" t="s" s="179">
        <v>2627</v>
      </c>
      <c r="B307" t="s" s="180">
        <v>58</v>
      </c>
      <c r="C307" t="s" s="180">
        <v>2628</v>
      </c>
      <c r="D307" t="s" s="181">
        <v>60</v>
      </c>
      <c r="E307" t="s" s="182">
        <v>60</v>
      </c>
      <c r="F307" t="s" s="130">
        <v>46</v>
      </c>
      <c r="G307" t="s" s="130">
        <v>2629</v>
      </c>
      <c r="H307" t="s" s="130">
        <v>2504</v>
      </c>
      <c r="I307" t="s" s="130">
        <v>64</v>
      </c>
      <c r="J307" t="s" s="130">
        <v>2585</v>
      </c>
      <c r="K307" t="s" s="183">
        <f>_xlfn.IFS(Q307=0,O307,T307=1,R307,U307=1,AA307,V307=1,AD307)</f>
        <v>28</v>
      </c>
      <c r="L307" s="189">
        <f>_xlfn.IFS(Q307=0,P307,T307=1,S307,U307=1,AB307,V307=1,AE307)</f>
        <v>45.7245062968589</v>
      </c>
      <c r="M307" t="s" s="130">
        <f>IF(O307="Lab","over","under")</f>
        <v>2429</v>
      </c>
      <c r="N307" s="173">
        <v>1</v>
      </c>
      <c r="O307" t="s" s="184">
        <v>28</v>
      </c>
      <c r="P307" s="131">
        <f>AQ307</f>
        <v>45.7245062968589</v>
      </c>
      <c r="Q307" s="173">
        <f>T307+U307+V307</f>
        <v>0</v>
      </c>
      <c r="R307" t="s" s="185">
        <v>32</v>
      </c>
      <c r="S307" s="131">
        <f>BI307</f>
        <v>27.9658940559612</v>
      </c>
      <c r="T307" s="169"/>
      <c r="U307" s="169"/>
      <c r="V307" s="169"/>
      <c r="W307" s="169"/>
      <c r="X307" t="s" s="130">
        <f>IF($A307=Y307,"ok","bad")</f>
        <v>2430</v>
      </c>
      <c r="Y307" t="s" s="130">
        <v>2627</v>
      </c>
      <c r="Z307" t="s" s="130">
        <v>2628</v>
      </c>
      <c r="AA307" t="s" s="186">
        <v>27</v>
      </c>
      <c r="AB307" s="125">
        <f>100*AC307</f>
        <v>7.8477973</v>
      </c>
      <c r="AC307" s="191">
        <v>0.07847797300000001</v>
      </c>
      <c r="AD307" t="s" s="187">
        <v>2365</v>
      </c>
      <c r="AE307" s="125">
        <v>7.6640369</v>
      </c>
      <c r="AF307" s="191">
        <v>0.076640369</v>
      </c>
      <c r="AG307" s="169"/>
      <c r="AH307" s="173">
        <v>71845</v>
      </c>
      <c r="AI307" s="173">
        <v>40814</v>
      </c>
      <c r="AJ307" s="173">
        <v>106</v>
      </c>
      <c r="AK307" s="173">
        <v>7248</v>
      </c>
      <c r="AL307" s="173">
        <v>3203</v>
      </c>
      <c r="AM307" s="175">
        <f>100*AL307/$AI307</f>
        <v>7.84779732444749</v>
      </c>
      <c r="AN307" s="173">
        <f>IF(AM307&gt;$AI$8,1,0)</f>
        <v>0</v>
      </c>
      <c r="AO307" s="175">
        <f>IF($R307=AL$17,AM307,0)</f>
        <v>0</v>
      </c>
      <c r="AP307" s="173">
        <v>18662</v>
      </c>
      <c r="AQ307" s="175">
        <f>100*AP307/$AI307</f>
        <v>45.7245062968589</v>
      </c>
      <c r="AR307" s="173">
        <f>IF(AQ307&gt;$AI$8,1,0)</f>
        <v>0</v>
      </c>
      <c r="AS307" s="175">
        <f>IF($R307=AP$17,AQ307,0)</f>
        <v>0</v>
      </c>
      <c r="AT307" s="173">
        <v>1593</v>
      </c>
      <c r="AU307" s="175">
        <f>100*AT307/$AI307</f>
        <v>3.90307247513108</v>
      </c>
      <c r="AV307" s="173">
        <f>IF(AU307&gt;$AI$8,1,0)</f>
        <v>0</v>
      </c>
      <c r="AW307" s="175">
        <f>IF($R307=AT$17,AU307,0)</f>
        <v>0</v>
      </c>
      <c r="AX307" s="173">
        <v>3128</v>
      </c>
      <c r="AY307" s="175">
        <f>100*AX307/$AI307</f>
        <v>7.66403685010046</v>
      </c>
      <c r="AZ307" s="173">
        <f>IF(AY307&gt;$AI$8,1,0)</f>
        <v>0</v>
      </c>
      <c r="BA307" s="175">
        <f>IF($R307=AX$17,AY307,0)</f>
        <v>0</v>
      </c>
      <c r="BB307" s="173">
        <v>1556</v>
      </c>
      <c r="BC307" s="175">
        <f>100*BB307/$AI307</f>
        <v>3.81241730778654</v>
      </c>
      <c r="BD307" s="173">
        <f>IF(BC307&gt;$AI$8,1,0)</f>
        <v>0</v>
      </c>
      <c r="BE307" s="175">
        <f>IF($R307=BB$17,BC307,0)</f>
        <v>0</v>
      </c>
      <c r="BF307" s="173">
        <v>11414</v>
      </c>
      <c r="BG307" s="175">
        <f>100*BF307/$AI307</f>
        <v>27.9658940559612</v>
      </c>
      <c r="BH307" s="173">
        <f>IF(BG307&gt;$AI$8,1,0)</f>
        <v>0</v>
      </c>
      <c r="BI307" s="175">
        <f>IF($R307=BF$17,BG307,0)</f>
        <v>27.9658940559612</v>
      </c>
      <c r="BJ307" s="173">
        <v>0</v>
      </c>
      <c r="BK307" s="175">
        <f>100*BJ307/$AI307</f>
        <v>0</v>
      </c>
      <c r="BL307" s="173">
        <f>IF(BK307&gt;$AI$8,1,0)</f>
        <v>0</v>
      </c>
      <c r="BM307" s="175">
        <f>IF($R307=BJ$17,BK307,0)</f>
        <v>0</v>
      </c>
      <c r="BN307" s="173">
        <v>0</v>
      </c>
      <c r="BO307" s="175">
        <f>100*BN307/$AI307</f>
        <v>0</v>
      </c>
      <c r="BP307" s="173">
        <f>IF(BO307&gt;$AI$8,1,0)</f>
        <v>0</v>
      </c>
      <c r="BQ307" s="175">
        <f>IF($R307=BN$17,BO307,0)</f>
        <v>0</v>
      </c>
      <c r="BR307" s="173">
        <v>0</v>
      </c>
      <c r="BS307" s="175">
        <f>100*BR307/$AI307</f>
        <v>0</v>
      </c>
      <c r="BT307" s="173">
        <f>IF(BS307&gt;$AI$8,1,0)</f>
        <v>0</v>
      </c>
      <c r="BU307" s="175">
        <f>IF($R307=BR$17,BS307,0)</f>
        <v>0</v>
      </c>
      <c r="BV307" s="173">
        <v>0</v>
      </c>
      <c r="BW307" s="175">
        <f>100*BV307/$AI307</f>
        <v>0</v>
      </c>
      <c r="BX307" s="173">
        <f>IF(BW307&gt;$AI$8,1,0)</f>
        <v>0</v>
      </c>
      <c r="BY307" s="175">
        <f>IF($R307=BV$17,BW307,0)</f>
        <v>0</v>
      </c>
      <c r="BZ307" s="173">
        <v>0</v>
      </c>
      <c r="CA307" s="175">
        <f>100*BZ307/$AI307</f>
        <v>0</v>
      </c>
      <c r="CB307" s="173">
        <f>IF(CA307&gt;$AI$8,1,0)</f>
        <v>0</v>
      </c>
      <c r="CC307" s="175">
        <f>IF($R307=BZ$17,CA307,0)</f>
        <v>0</v>
      </c>
      <c r="CD307" s="173">
        <v>0</v>
      </c>
      <c r="CE307" s="175">
        <f>100*CD307/$AI307</f>
        <v>0</v>
      </c>
      <c r="CF307" s="173">
        <f>IF(CE307&gt;$AI$8,1,0)</f>
        <v>0</v>
      </c>
      <c r="CG307" s="175">
        <f>IF($R307=CD$17,CE307,0)</f>
        <v>0</v>
      </c>
      <c r="CH307" s="173">
        <v>0</v>
      </c>
      <c r="CI307" s="175">
        <f>100*CH307/$AI307</f>
        <v>0</v>
      </c>
      <c r="CJ307" s="173">
        <f>IF(CI307&gt;$AI$8,1,0)</f>
        <v>0</v>
      </c>
      <c r="CK307" s="175">
        <f>IF($R307=CH$17,CI307,0)</f>
        <v>0</v>
      </c>
      <c r="CL307" s="173">
        <v>700</v>
      </c>
      <c r="CM307" s="173">
        <v>0</v>
      </c>
      <c r="CN307" s="176"/>
    </row>
    <row r="308" ht="15.75" customHeight="1">
      <c r="A308" t="s" s="179">
        <v>2681</v>
      </c>
      <c r="B308" t="s" s="180">
        <v>58</v>
      </c>
      <c r="C308" t="s" s="180">
        <v>2682</v>
      </c>
      <c r="D308" t="s" s="181">
        <v>60</v>
      </c>
      <c r="E308" t="s" s="188">
        <v>60</v>
      </c>
      <c r="F308" t="s" s="146">
        <v>46</v>
      </c>
      <c r="G308" t="s" s="146">
        <v>2683</v>
      </c>
      <c r="H308" t="s" s="146">
        <v>2684</v>
      </c>
      <c r="I308" t="s" s="146">
        <v>49</v>
      </c>
      <c r="J308" t="s" s="146">
        <v>2585</v>
      </c>
      <c r="K308" t="s" s="183">
        <f>_xlfn.IFS(Q308=0,O308,T308=1,R308,U308=1,AA308,V308=1,AD308)</f>
        <v>28</v>
      </c>
      <c r="L308" s="189">
        <f>_xlfn.IFS(Q308=0,P308,T308=1,S308,U308=1,AB308,V308=1,AE308)</f>
        <v>45.6609111525249</v>
      </c>
      <c r="M308" t="s" s="146">
        <f>IF(O308="Lab","over","under")</f>
        <v>2429</v>
      </c>
      <c r="N308" s="145">
        <v>1</v>
      </c>
      <c r="O308" t="s" s="184">
        <v>28</v>
      </c>
      <c r="P308" s="147">
        <f>AQ308</f>
        <v>45.6609111525249</v>
      </c>
      <c r="Q308" s="145">
        <f>T308+U308+V308</f>
        <v>0</v>
      </c>
      <c r="R308" t="s" s="185">
        <v>32</v>
      </c>
      <c r="S308" s="147">
        <f>BI308</f>
        <v>27.1571951411186</v>
      </c>
      <c r="T308" s="138"/>
      <c r="U308" s="138"/>
      <c r="V308" s="138"/>
      <c r="W308" s="138"/>
      <c r="X308" t="s" s="146">
        <f>IF($A308=Y308,"ok","bad")</f>
        <v>2430</v>
      </c>
      <c r="Y308" t="s" s="146">
        <v>2681</v>
      </c>
      <c r="Z308" t="s" s="146">
        <v>2682</v>
      </c>
      <c r="AA308" t="s" s="186">
        <v>27</v>
      </c>
      <c r="AB308" s="141">
        <f>100*AC308</f>
        <v>7.4028336</v>
      </c>
      <c r="AC308" s="190">
        <v>0.074028336</v>
      </c>
      <c r="AD308" t="s" s="187">
        <v>29</v>
      </c>
      <c r="AE308" s="141">
        <v>7.142376</v>
      </c>
      <c r="AF308" s="190">
        <v>0.07142376</v>
      </c>
      <c r="AG308" s="138"/>
      <c r="AH308" s="145">
        <v>72824</v>
      </c>
      <c r="AI308" s="145">
        <v>44537</v>
      </c>
      <c r="AJ308" s="145">
        <v>140</v>
      </c>
      <c r="AK308" s="145">
        <v>8241</v>
      </c>
      <c r="AL308" s="145">
        <v>3297</v>
      </c>
      <c r="AM308" s="148">
        <f>100*AL308/$AI308</f>
        <v>7.40283359903002</v>
      </c>
      <c r="AN308" s="145">
        <f>IF(AM308&gt;$AI$8,1,0)</f>
        <v>0</v>
      </c>
      <c r="AO308" s="148">
        <f>IF($R308=AL$17,AM308,0)</f>
        <v>0</v>
      </c>
      <c r="AP308" s="145">
        <v>20336</v>
      </c>
      <c r="AQ308" s="148">
        <f>100*AP308/$AI308</f>
        <v>45.6609111525249</v>
      </c>
      <c r="AR308" s="145">
        <f>IF(AQ308&gt;$AI$8,1,0)</f>
        <v>0</v>
      </c>
      <c r="AS308" s="148">
        <f>IF($R308=AP$17,AQ308,0)</f>
        <v>0</v>
      </c>
      <c r="AT308" s="145">
        <v>3181</v>
      </c>
      <c r="AU308" s="148">
        <f>100*AT308/$AI308</f>
        <v>7.14237600197589</v>
      </c>
      <c r="AV308" s="145">
        <f>IF(AU308&gt;$AI$8,1,0)</f>
        <v>0</v>
      </c>
      <c r="AW308" s="148">
        <f>IF($R308=AT$17,AU308,0)</f>
        <v>0</v>
      </c>
      <c r="AX308" s="145">
        <v>2887</v>
      </c>
      <c r="AY308" s="148">
        <f>100*AX308/$AI308</f>
        <v>6.48225071289041</v>
      </c>
      <c r="AZ308" s="145">
        <f>IF(AY308&gt;$AI$8,1,0)</f>
        <v>0</v>
      </c>
      <c r="BA308" s="148">
        <f>IF($R308=AX$17,AY308,0)</f>
        <v>0</v>
      </c>
      <c r="BB308" s="145">
        <v>2078</v>
      </c>
      <c r="BC308" s="148">
        <f>100*BB308/$AI308</f>
        <v>4.66578350584907</v>
      </c>
      <c r="BD308" s="145">
        <f>IF(BC308&gt;$AI$8,1,0)</f>
        <v>0</v>
      </c>
      <c r="BE308" s="148">
        <f>IF($R308=BB$17,BC308,0)</f>
        <v>0</v>
      </c>
      <c r="BF308" s="145">
        <v>12095</v>
      </c>
      <c r="BG308" s="148">
        <f>100*BF308/$AI308</f>
        <v>27.1571951411186</v>
      </c>
      <c r="BH308" s="145">
        <f>IF(BG308&gt;$AI$8,1,0)</f>
        <v>0</v>
      </c>
      <c r="BI308" s="148">
        <f>IF($R308=BF$17,BG308,0)</f>
        <v>27.1571951411186</v>
      </c>
      <c r="BJ308" s="145">
        <v>0</v>
      </c>
      <c r="BK308" s="148">
        <f>100*BJ308/$AI308</f>
        <v>0</v>
      </c>
      <c r="BL308" s="145">
        <f>IF(BK308&gt;$AI$8,1,0)</f>
        <v>0</v>
      </c>
      <c r="BM308" s="148">
        <f>IF($R308=BJ$17,BK308,0)</f>
        <v>0</v>
      </c>
      <c r="BN308" s="145">
        <v>0</v>
      </c>
      <c r="BO308" s="148">
        <f>100*BN308/$AI308</f>
        <v>0</v>
      </c>
      <c r="BP308" s="145">
        <f>IF(BO308&gt;$AI$8,1,0)</f>
        <v>0</v>
      </c>
      <c r="BQ308" s="148">
        <f>IF($R308=BN$17,BO308,0)</f>
        <v>0</v>
      </c>
      <c r="BR308" s="145">
        <v>0</v>
      </c>
      <c r="BS308" s="148">
        <f>100*BR308/$AI308</f>
        <v>0</v>
      </c>
      <c r="BT308" s="145">
        <f>IF(BS308&gt;$AI$8,1,0)</f>
        <v>0</v>
      </c>
      <c r="BU308" s="148">
        <f>IF($R308=BR$17,BS308,0)</f>
        <v>0</v>
      </c>
      <c r="BV308" s="145">
        <v>0</v>
      </c>
      <c r="BW308" s="148">
        <f>100*BV308/$AI308</f>
        <v>0</v>
      </c>
      <c r="BX308" s="145">
        <f>IF(BW308&gt;$AI$8,1,0)</f>
        <v>0</v>
      </c>
      <c r="BY308" s="148">
        <f>IF($R308=BV$17,BW308,0)</f>
        <v>0</v>
      </c>
      <c r="BZ308" s="145">
        <v>0</v>
      </c>
      <c r="CA308" s="148">
        <f>100*BZ308/$AI308</f>
        <v>0</v>
      </c>
      <c r="CB308" s="145">
        <f>IF(CA308&gt;$AI$8,1,0)</f>
        <v>0</v>
      </c>
      <c r="CC308" s="148">
        <f>IF($R308=BZ$17,CA308,0)</f>
        <v>0</v>
      </c>
      <c r="CD308" s="145">
        <v>0</v>
      </c>
      <c r="CE308" s="148">
        <f>100*CD308/$AI308</f>
        <v>0</v>
      </c>
      <c r="CF308" s="145">
        <f>IF(CE308&gt;$AI$8,1,0)</f>
        <v>0</v>
      </c>
      <c r="CG308" s="148">
        <f>IF($R308=CD$17,CE308,0)</f>
        <v>0</v>
      </c>
      <c r="CH308" s="145">
        <v>0</v>
      </c>
      <c r="CI308" s="148">
        <f>100*CH308/$AI308</f>
        <v>0</v>
      </c>
      <c r="CJ308" s="145">
        <f>IF(CI308&gt;$AI$8,1,0)</f>
        <v>0</v>
      </c>
      <c r="CK308" s="148">
        <f>IF($R308=CH$17,CI308,0)</f>
        <v>0</v>
      </c>
      <c r="CL308" s="145">
        <v>0</v>
      </c>
      <c r="CM308" s="145">
        <v>0</v>
      </c>
      <c r="CN308" s="149"/>
    </row>
    <row r="309" ht="15.75" customHeight="1">
      <c r="A309" t="s" s="179">
        <v>2552</v>
      </c>
      <c r="B309" t="s" s="180">
        <v>256</v>
      </c>
      <c r="C309" t="s" s="180">
        <v>2553</v>
      </c>
      <c r="D309" t="s" s="181">
        <v>259</v>
      </c>
      <c r="E309" t="s" s="182">
        <v>79</v>
      </c>
      <c r="F309" t="s" s="130">
        <v>80</v>
      </c>
      <c r="G309" t="s" s="130">
        <v>1495</v>
      </c>
      <c r="H309" t="s" s="130">
        <v>1496</v>
      </c>
      <c r="I309" t="s" s="130">
        <v>64</v>
      </c>
      <c r="J309" t="s" s="130">
        <v>50</v>
      </c>
      <c r="K309" t="s" s="183">
        <f>_xlfn.IFS(Q309=0,O309,T309=1,R309,U309=1,AA309,V309=1,AD309)</f>
        <v>2365</v>
      </c>
      <c r="L309" s="189">
        <f>_xlfn.IFS(Q309=0,P309,T309=1,S309,U309=1,AB309,V309=1,AE309)</f>
        <v>18.8973521944142</v>
      </c>
      <c r="M309" t="s" s="130">
        <f>IF(O309="Lab","over","under")</f>
        <v>2429</v>
      </c>
      <c r="N309" s="173">
        <v>1</v>
      </c>
      <c r="O309" t="s" s="184">
        <v>28</v>
      </c>
      <c r="P309" s="131">
        <f>AQ309</f>
        <v>45.6413976544553</v>
      </c>
      <c r="Q309" s="173">
        <f>T309+U309+V309</f>
        <v>1</v>
      </c>
      <c r="R309" t="s" s="185">
        <v>2365</v>
      </c>
      <c r="S309" s="131">
        <f>BA309</f>
        <v>18.8973521944142</v>
      </c>
      <c r="T309" s="173">
        <v>1</v>
      </c>
      <c r="U309" s="169"/>
      <c r="V309" s="169"/>
      <c r="W309" s="169"/>
      <c r="X309" t="s" s="130">
        <f>IF($A309=Y309,"ok","bad")</f>
        <v>2430</v>
      </c>
      <c r="Y309" t="s" s="130">
        <v>2552</v>
      </c>
      <c r="Z309" t="s" s="130">
        <v>2553</v>
      </c>
      <c r="AA309" t="s" s="186">
        <v>27</v>
      </c>
      <c r="AB309" s="125">
        <f>100*AC309</f>
        <v>10.2236731</v>
      </c>
      <c r="AC309" s="191">
        <v>0.102236731</v>
      </c>
      <c r="AD309" t="s" s="187">
        <v>217</v>
      </c>
      <c r="AE309" s="125">
        <v>8.770402600000001</v>
      </c>
      <c r="AF309" s="191">
        <v>0.087704026</v>
      </c>
      <c r="AG309" s="169"/>
      <c r="AH309" s="173">
        <v>76822</v>
      </c>
      <c r="AI309" s="173">
        <v>41355</v>
      </c>
      <c r="AJ309" s="173">
        <v>167</v>
      </c>
      <c r="AK309" s="173">
        <v>11060</v>
      </c>
      <c r="AL309" s="173">
        <v>4228</v>
      </c>
      <c r="AM309" s="175">
        <f>100*AL309/$AI309</f>
        <v>10.223673074598</v>
      </c>
      <c r="AN309" s="173">
        <f>IF(AM309&gt;$AI$8,1,0)</f>
        <v>0</v>
      </c>
      <c r="AO309" s="175">
        <f>IF($R309=AL$17,AM309,0)</f>
        <v>0</v>
      </c>
      <c r="AP309" s="173">
        <v>18875</v>
      </c>
      <c r="AQ309" s="175">
        <f>100*AP309/$AI309</f>
        <v>45.6413976544553</v>
      </c>
      <c r="AR309" s="173">
        <f>IF(AQ309&gt;$AI$8,1,0)</f>
        <v>0</v>
      </c>
      <c r="AS309" s="175">
        <f>IF($R309=AP$17,AQ309,0)</f>
        <v>0</v>
      </c>
      <c r="AT309" s="173">
        <v>1946</v>
      </c>
      <c r="AU309" s="175">
        <f>100*AT309/$AI309</f>
        <v>4.70559787208318</v>
      </c>
      <c r="AV309" s="173">
        <f>IF(AU309&gt;$AI$8,1,0)</f>
        <v>0</v>
      </c>
      <c r="AW309" s="175">
        <f>IF($R309=AT$17,AU309,0)</f>
        <v>0</v>
      </c>
      <c r="AX309" s="173">
        <v>7815</v>
      </c>
      <c r="AY309" s="175">
        <f>100*AX309/$AI309</f>
        <v>18.8973521944142</v>
      </c>
      <c r="AZ309" s="173">
        <f>IF(AY309&gt;$AI$8,1,0)</f>
        <v>0</v>
      </c>
      <c r="BA309" s="175">
        <f>IF($R309=AX$17,AY309,0)</f>
        <v>18.8973521944142</v>
      </c>
      <c r="BB309" s="173">
        <v>3228</v>
      </c>
      <c r="BC309" s="175">
        <f>100*BB309/$AI309</f>
        <v>7.80558578164672</v>
      </c>
      <c r="BD309" s="173">
        <f>IF(BC309&gt;$AI$8,1,0)</f>
        <v>0</v>
      </c>
      <c r="BE309" s="175">
        <f>IF($R309=BB$17,BC309,0)</f>
        <v>0</v>
      </c>
      <c r="BF309" s="173">
        <v>0</v>
      </c>
      <c r="BG309" s="175">
        <f>100*BF309/$AI309</f>
        <v>0</v>
      </c>
      <c r="BH309" s="173">
        <f>IF(BG309&gt;$AI$8,1,0)</f>
        <v>0</v>
      </c>
      <c r="BI309" s="175">
        <f>IF($R309=BF$17,BG309,0)</f>
        <v>0</v>
      </c>
      <c r="BJ309" s="173">
        <v>0</v>
      </c>
      <c r="BK309" s="175">
        <f>100*BJ309/$AI309</f>
        <v>0</v>
      </c>
      <c r="BL309" s="173">
        <f>IF(BK309&gt;$AI$8,1,0)</f>
        <v>0</v>
      </c>
      <c r="BM309" s="175">
        <f>IF($R309=BJ$17,BK309,0)</f>
        <v>0</v>
      </c>
      <c r="BN309" s="173">
        <v>0</v>
      </c>
      <c r="BO309" s="175">
        <f>100*BN309/$AI309</f>
        <v>0</v>
      </c>
      <c r="BP309" s="173">
        <f>IF(BO309&gt;$AI$8,1,0)</f>
        <v>0</v>
      </c>
      <c r="BQ309" s="175">
        <f>IF($R309=BN$17,BO309,0)</f>
        <v>0</v>
      </c>
      <c r="BR309" s="173">
        <v>0</v>
      </c>
      <c r="BS309" s="175">
        <f>100*BR309/$AI309</f>
        <v>0</v>
      </c>
      <c r="BT309" s="173">
        <f>IF(BS309&gt;$AI$8,1,0)</f>
        <v>0</v>
      </c>
      <c r="BU309" s="175">
        <f>IF($R309=BR$17,BS309,0)</f>
        <v>0</v>
      </c>
      <c r="BV309" s="173">
        <v>0</v>
      </c>
      <c r="BW309" s="175">
        <f>100*BV309/$AI309</f>
        <v>0</v>
      </c>
      <c r="BX309" s="173">
        <f>IF(BW309&gt;$AI$8,1,0)</f>
        <v>0</v>
      </c>
      <c r="BY309" s="175">
        <f>IF($R309=BV$17,BW309,0)</f>
        <v>0</v>
      </c>
      <c r="BZ309" s="173">
        <v>0</v>
      </c>
      <c r="CA309" s="175">
        <f>100*BZ309/$AI309</f>
        <v>0</v>
      </c>
      <c r="CB309" s="173">
        <f>IF(CA309&gt;$AI$8,1,0)</f>
        <v>0</v>
      </c>
      <c r="CC309" s="175">
        <f>IF($R309=BZ$17,CA309,0)</f>
        <v>0</v>
      </c>
      <c r="CD309" s="173">
        <v>0</v>
      </c>
      <c r="CE309" s="175">
        <f>100*CD309/$AI309</f>
        <v>0</v>
      </c>
      <c r="CF309" s="173">
        <f>IF(CE309&gt;$AI$8,1,0)</f>
        <v>0</v>
      </c>
      <c r="CG309" s="175">
        <f>IF($R309=CD$17,CE309,0)</f>
        <v>0</v>
      </c>
      <c r="CH309" s="173">
        <v>0</v>
      </c>
      <c r="CI309" s="175">
        <f>100*CH309/$AI309</f>
        <v>0</v>
      </c>
      <c r="CJ309" s="173">
        <f>IF(CI309&gt;$AI$8,1,0)</f>
        <v>0</v>
      </c>
      <c r="CK309" s="175">
        <f>IF($R309=CH$17,CI309,0)</f>
        <v>0</v>
      </c>
      <c r="CL309" s="173">
        <v>584</v>
      </c>
      <c r="CM309" s="173">
        <v>0</v>
      </c>
      <c r="CN309" s="176"/>
    </row>
    <row r="310" ht="15.75" customHeight="1">
      <c r="A310" t="s" s="179">
        <v>2722</v>
      </c>
      <c r="B310" t="s" s="180">
        <v>90</v>
      </c>
      <c r="C310" t="s" s="180">
        <v>503</v>
      </c>
      <c r="D310" t="s" s="181">
        <v>93</v>
      </c>
      <c r="E310" t="s" s="188">
        <v>79</v>
      </c>
      <c r="F310" t="s" s="146">
        <v>80</v>
      </c>
      <c r="G310" t="s" s="146">
        <v>504</v>
      </c>
      <c r="H310" t="s" s="146">
        <v>505</v>
      </c>
      <c r="I310" t="s" s="146">
        <v>49</v>
      </c>
      <c r="J310" t="s" s="146">
        <v>1733</v>
      </c>
      <c r="K310" t="s" s="183">
        <f>_xlfn.IFS(Q310=0,O310,T310=1,R310,U310=1,AA310,V310=1,AD310)</f>
        <v>28</v>
      </c>
      <c r="L310" s="189">
        <f>_xlfn.IFS(Q310=0,P310,T310=1,S310,U310=1,AB310,V310=1,AE310)</f>
        <v>45.5938788079784</v>
      </c>
      <c r="M310" t="s" s="146">
        <f>IF(O310="Lab","over","under")</f>
        <v>2429</v>
      </c>
      <c r="N310" s="145">
        <v>1</v>
      </c>
      <c r="O310" t="s" s="184">
        <v>28</v>
      </c>
      <c r="P310" s="147">
        <f>AQ310</f>
        <v>45.5938788079784</v>
      </c>
      <c r="Q310" s="145">
        <f>T310+U310+V310</f>
        <v>0</v>
      </c>
      <c r="R310" t="s" s="185">
        <v>27</v>
      </c>
      <c r="S310" s="147">
        <f>AO310</f>
        <v>23.418771023831</v>
      </c>
      <c r="T310" s="138"/>
      <c r="U310" s="138"/>
      <c r="V310" s="138"/>
      <c r="W310" s="138"/>
      <c r="X310" t="s" s="146">
        <f>IF($A310=Y310,"ok","bad")</f>
        <v>2430</v>
      </c>
      <c r="Y310" t="s" s="146">
        <v>2722</v>
      </c>
      <c r="Z310" t="s" s="146">
        <v>503</v>
      </c>
      <c r="AA310" t="s" s="186">
        <v>2365</v>
      </c>
      <c r="AB310" s="141">
        <f>100*AC310</f>
        <v>16.2623774</v>
      </c>
      <c r="AC310" s="190">
        <v>0.162623774</v>
      </c>
      <c r="AD310" t="s" s="187">
        <v>31</v>
      </c>
      <c r="AE310" s="141">
        <v>6.4315156</v>
      </c>
      <c r="AF310" s="190">
        <v>0.064315156</v>
      </c>
      <c r="AG310" s="138"/>
      <c r="AH310" s="145">
        <v>75326</v>
      </c>
      <c r="AI310" s="145">
        <v>42214</v>
      </c>
      <c r="AJ310" s="145">
        <v>170</v>
      </c>
      <c r="AK310" s="145">
        <v>9361</v>
      </c>
      <c r="AL310" s="145">
        <v>9886</v>
      </c>
      <c r="AM310" s="148">
        <f>100*AL310/$AI310</f>
        <v>23.418771023831</v>
      </c>
      <c r="AN310" s="145">
        <f>IF(AM310&gt;$AI$8,1,0)</f>
        <v>0</v>
      </c>
      <c r="AO310" s="148">
        <f>IF($R310=AL$17,AM310,0)</f>
        <v>23.418771023831</v>
      </c>
      <c r="AP310" s="145">
        <v>19247</v>
      </c>
      <c r="AQ310" s="148">
        <f>100*AP310/$AI310</f>
        <v>45.5938788079784</v>
      </c>
      <c r="AR310" s="145">
        <f>IF(AQ310&gt;$AI$8,1,0)</f>
        <v>0</v>
      </c>
      <c r="AS310" s="148">
        <f>IF($R310=AP$17,AQ310,0)</f>
        <v>0</v>
      </c>
      <c r="AT310" s="145">
        <v>1796</v>
      </c>
      <c r="AU310" s="148">
        <f>100*AT310/$AI310</f>
        <v>4.25451272089828</v>
      </c>
      <c r="AV310" s="145">
        <f>IF(AU310&gt;$AI$8,1,0)</f>
        <v>0</v>
      </c>
      <c r="AW310" s="148">
        <f>IF($R310=AT$17,AU310,0)</f>
        <v>0</v>
      </c>
      <c r="AX310" s="145">
        <v>6865</v>
      </c>
      <c r="AY310" s="148">
        <f>100*AX310/$AI310</f>
        <v>16.2623774103378</v>
      </c>
      <c r="AZ310" s="145">
        <f>IF(AY310&gt;$AI$8,1,0)</f>
        <v>0</v>
      </c>
      <c r="BA310" s="148">
        <f>IF($R310=AX$17,AY310,0)</f>
        <v>0</v>
      </c>
      <c r="BB310" s="145">
        <v>2715</v>
      </c>
      <c r="BC310" s="148">
        <f>100*BB310/$AI310</f>
        <v>6.43151561093476</v>
      </c>
      <c r="BD310" s="145">
        <f>IF(BC310&gt;$AI$8,1,0)</f>
        <v>0</v>
      </c>
      <c r="BE310" s="148">
        <f>IF($R310=BB$17,BC310,0)</f>
        <v>0</v>
      </c>
      <c r="BF310" s="145">
        <v>0</v>
      </c>
      <c r="BG310" s="148">
        <f>100*BF310/$AI310</f>
        <v>0</v>
      </c>
      <c r="BH310" s="145">
        <f>IF(BG310&gt;$AI$8,1,0)</f>
        <v>0</v>
      </c>
      <c r="BI310" s="148">
        <f>IF($R310=BF$17,BG310,0)</f>
        <v>0</v>
      </c>
      <c r="BJ310" s="145">
        <v>0</v>
      </c>
      <c r="BK310" s="148">
        <f>100*BJ310/$AI310</f>
        <v>0</v>
      </c>
      <c r="BL310" s="145">
        <f>IF(BK310&gt;$AI$8,1,0)</f>
        <v>0</v>
      </c>
      <c r="BM310" s="148">
        <f>IF($R310=BJ$17,BK310,0)</f>
        <v>0</v>
      </c>
      <c r="BN310" s="145">
        <v>0</v>
      </c>
      <c r="BO310" s="148">
        <f>100*BN310/$AI310</f>
        <v>0</v>
      </c>
      <c r="BP310" s="145">
        <f>IF(BO310&gt;$AI$8,1,0)</f>
        <v>0</v>
      </c>
      <c r="BQ310" s="148">
        <f>IF($R310=BN$17,BO310,0)</f>
        <v>0</v>
      </c>
      <c r="BR310" s="145">
        <v>0</v>
      </c>
      <c r="BS310" s="148">
        <f>100*BR310/$AI310</f>
        <v>0</v>
      </c>
      <c r="BT310" s="145">
        <f>IF(BS310&gt;$AI$8,1,0)</f>
        <v>0</v>
      </c>
      <c r="BU310" s="148">
        <f>IF($R310=BR$17,BS310,0)</f>
        <v>0</v>
      </c>
      <c r="BV310" s="145">
        <v>0</v>
      </c>
      <c r="BW310" s="148">
        <f>100*BV310/$AI310</f>
        <v>0</v>
      </c>
      <c r="BX310" s="145">
        <f>IF(BW310&gt;$AI$8,1,0)</f>
        <v>0</v>
      </c>
      <c r="BY310" s="148">
        <f>IF($R310=BV$17,BW310,0)</f>
        <v>0</v>
      </c>
      <c r="BZ310" s="145">
        <v>0</v>
      </c>
      <c r="CA310" s="148">
        <f>100*BZ310/$AI310</f>
        <v>0</v>
      </c>
      <c r="CB310" s="145">
        <f>IF(CA310&gt;$AI$8,1,0)</f>
        <v>0</v>
      </c>
      <c r="CC310" s="148">
        <f>IF($R310=BZ$17,CA310,0)</f>
        <v>0</v>
      </c>
      <c r="CD310" s="145">
        <v>0</v>
      </c>
      <c r="CE310" s="148">
        <f>100*CD310/$AI310</f>
        <v>0</v>
      </c>
      <c r="CF310" s="145">
        <f>IF(CE310&gt;$AI$8,1,0)</f>
        <v>0</v>
      </c>
      <c r="CG310" s="148">
        <f>IF($R310=CD$17,CE310,0)</f>
        <v>0</v>
      </c>
      <c r="CH310" s="145">
        <v>0</v>
      </c>
      <c r="CI310" s="148">
        <f>100*CH310/$AI310</f>
        <v>0</v>
      </c>
      <c r="CJ310" s="145">
        <f>IF(CI310&gt;$AI$8,1,0)</f>
        <v>0</v>
      </c>
      <c r="CK310" s="148">
        <f>IF($R310=CH$17,CI310,0)</f>
        <v>0</v>
      </c>
      <c r="CL310" s="145">
        <v>0</v>
      </c>
      <c r="CM310" s="145">
        <v>0</v>
      </c>
      <c r="CN310" s="149"/>
    </row>
    <row r="311" ht="15.75" customHeight="1">
      <c r="A311" t="s" s="179">
        <v>2599</v>
      </c>
      <c r="B311" t="s" s="180">
        <v>101</v>
      </c>
      <c r="C311" t="s" s="180">
        <v>751</v>
      </c>
      <c r="D311" t="s" s="181">
        <v>104</v>
      </c>
      <c r="E311" t="s" s="182">
        <v>79</v>
      </c>
      <c r="F311" t="s" s="130">
        <v>80</v>
      </c>
      <c r="G311" t="s" s="130">
        <v>1171</v>
      </c>
      <c r="H311" t="s" s="130">
        <v>2600</v>
      </c>
      <c r="I311" t="s" s="130">
        <v>64</v>
      </c>
      <c r="J311" t="s" s="130">
        <v>1733</v>
      </c>
      <c r="K311" t="s" s="183">
        <f>_xlfn.IFS(Q311=0,O311,T311=1,R311,U311=1,AA311,V311=1,AD311)</f>
        <v>28</v>
      </c>
      <c r="L311" s="189">
        <f>_xlfn.IFS(Q311=0,P311,T311=1,S311,U311=1,AB311,V311=1,AE311)</f>
        <v>45.5020894938781</v>
      </c>
      <c r="M311" t="s" s="130">
        <f>IF(O311="Lab","over","under")</f>
        <v>2429</v>
      </c>
      <c r="N311" s="173">
        <v>1</v>
      </c>
      <c r="O311" t="s" s="184">
        <v>28</v>
      </c>
      <c r="P311" s="131">
        <f>AQ311</f>
        <v>45.5020894938781</v>
      </c>
      <c r="Q311" s="173">
        <f>T311+U311+V311</f>
        <v>0</v>
      </c>
      <c r="R311" t="s" s="185">
        <v>27</v>
      </c>
      <c r="S311" s="131">
        <f>AO311</f>
        <v>23.7151445538747</v>
      </c>
      <c r="T311" s="169"/>
      <c r="U311" s="169"/>
      <c r="V311" s="169"/>
      <c r="W311" s="169"/>
      <c r="X311" t="s" s="130">
        <f>IF($A311=Y311,"ok","bad")</f>
        <v>2430</v>
      </c>
      <c r="Y311" t="s" s="130">
        <v>2599</v>
      </c>
      <c r="Z311" t="s" s="130">
        <v>751</v>
      </c>
      <c r="AA311" t="s" s="186">
        <v>2365</v>
      </c>
      <c r="AB311" s="125">
        <f>100*AC311</f>
        <v>18.2995674</v>
      </c>
      <c r="AC311" s="191">
        <v>0.182995674</v>
      </c>
      <c r="AD311" t="s" s="187">
        <v>31</v>
      </c>
      <c r="AE311" s="125">
        <v>8.030499300000001</v>
      </c>
      <c r="AF311" s="191">
        <v>0.08030499300000001</v>
      </c>
      <c r="AG311" s="169"/>
      <c r="AH311" s="173">
        <v>71879</v>
      </c>
      <c r="AI311" s="173">
        <v>40919</v>
      </c>
      <c r="AJ311" s="173">
        <v>187</v>
      </c>
      <c r="AK311" s="173">
        <v>8915</v>
      </c>
      <c r="AL311" s="173">
        <v>9704</v>
      </c>
      <c r="AM311" s="175">
        <f>100*AL311/$AI311</f>
        <v>23.7151445538747</v>
      </c>
      <c r="AN311" s="173">
        <f>IF(AM311&gt;$AI$8,1,0)</f>
        <v>0</v>
      </c>
      <c r="AO311" s="175">
        <f>IF($R311=AL$17,AM311,0)</f>
        <v>23.7151445538747</v>
      </c>
      <c r="AP311" s="173">
        <v>18619</v>
      </c>
      <c r="AQ311" s="175">
        <f>100*AP311/$AI311</f>
        <v>45.5020894938781</v>
      </c>
      <c r="AR311" s="173">
        <f>IF(AQ311&gt;$AI$8,1,0)</f>
        <v>0</v>
      </c>
      <c r="AS311" s="175">
        <f>IF($R311=AP$17,AQ311,0)</f>
        <v>0</v>
      </c>
      <c r="AT311" s="173">
        <v>1822</v>
      </c>
      <c r="AU311" s="175">
        <f>100*AT311/$AI311</f>
        <v>4.45269923507417</v>
      </c>
      <c r="AV311" s="173">
        <f>IF(AU311&gt;$AI$8,1,0)</f>
        <v>0</v>
      </c>
      <c r="AW311" s="175">
        <f>IF($R311=AT$17,AU311,0)</f>
        <v>0</v>
      </c>
      <c r="AX311" s="173">
        <v>7488</v>
      </c>
      <c r="AY311" s="175">
        <f>100*AX311/$AI311</f>
        <v>18.2995674381094</v>
      </c>
      <c r="AZ311" s="173">
        <f>IF(AY311&gt;$AI$8,1,0)</f>
        <v>0</v>
      </c>
      <c r="BA311" s="175">
        <f>IF($R311=AX$17,AY311,0)</f>
        <v>0</v>
      </c>
      <c r="BB311" s="173">
        <v>3286</v>
      </c>
      <c r="BC311" s="175">
        <f>100*BB311/$AI311</f>
        <v>8.03049927906352</v>
      </c>
      <c r="BD311" s="173">
        <f>IF(BC311&gt;$AI$8,1,0)</f>
        <v>0</v>
      </c>
      <c r="BE311" s="175">
        <f>IF($R311=BB$17,BC311,0)</f>
        <v>0</v>
      </c>
      <c r="BF311" s="173">
        <v>0</v>
      </c>
      <c r="BG311" s="175">
        <f>100*BF311/$AI311</f>
        <v>0</v>
      </c>
      <c r="BH311" s="173">
        <f>IF(BG311&gt;$AI$8,1,0)</f>
        <v>0</v>
      </c>
      <c r="BI311" s="175">
        <f>IF($R311=BF$17,BG311,0)</f>
        <v>0</v>
      </c>
      <c r="BJ311" s="173">
        <v>0</v>
      </c>
      <c r="BK311" s="175">
        <f>100*BJ311/$AI311</f>
        <v>0</v>
      </c>
      <c r="BL311" s="173">
        <f>IF(BK311&gt;$AI$8,1,0)</f>
        <v>0</v>
      </c>
      <c r="BM311" s="175">
        <f>IF($R311=BJ$17,BK311,0)</f>
        <v>0</v>
      </c>
      <c r="BN311" s="173">
        <v>0</v>
      </c>
      <c r="BO311" s="175">
        <f>100*BN311/$AI311</f>
        <v>0</v>
      </c>
      <c r="BP311" s="173">
        <f>IF(BO311&gt;$AI$8,1,0)</f>
        <v>0</v>
      </c>
      <c r="BQ311" s="175">
        <f>IF($R311=BN$17,BO311,0)</f>
        <v>0</v>
      </c>
      <c r="BR311" s="173">
        <v>0</v>
      </c>
      <c r="BS311" s="175">
        <f>100*BR311/$AI311</f>
        <v>0</v>
      </c>
      <c r="BT311" s="173">
        <f>IF(BS311&gt;$AI$8,1,0)</f>
        <v>0</v>
      </c>
      <c r="BU311" s="175">
        <f>IF($R311=BR$17,BS311,0)</f>
        <v>0</v>
      </c>
      <c r="BV311" s="173">
        <v>0</v>
      </c>
      <c r="BW311" s="175">
        <f>100*BV311/$AI311</f>
        <v>0</v>
      </c>
      <c r="BX311" s="173">
        <f>IF(BW311&gt;$AI$8,1,0)</f>
        <v>0</v>
      </c>
      <c r="BY311" s="175">
        <f>IF($R311=BV$17,BW311,0)</f>
        <v>0</v>
      </c>
      <c r="BZ311" s="173">
        <v>0</v>
      </c>
      <c r="CA311" s="175">
        <f>100*BZ311/$AI311</f>
        <v>0</v>
      </c>
      <c r="CB311" s="173">
        <f>IF(CA311&gt;$AI$8,1,0)</f>
        <v>0</v>
      </c>
      <c r="CC311" s="175">
        <f>IF($R311=BZ$17,CA311,0)</f>
        <v>0</v>
      </c>
      <c r="CD311" s="173">
        <v>0</v>
      </c>
      <c r="CE311" s="175">
        <f>100*CD311/$AI311</f>
        <v>0</v>
      </c>
      <c r="CF311" s="173">
        <f>IF(CE311&gt;$AI$8,1,0)</f>
        <v>0</v>
      </c>
      <c r="CG311" s="175">
        <f>IF($R311=CD$17,CE311,0)</f>
        <v>0</v>
      </c>
      <c r="CH311" s="173">
        <v>0</v>
      </c>
      <c r="CI311" s="175">
        <f>100*CH311/$AI311</f>
        <v>0</v>
      </c>
      <c r="CJ311" s="173">
        <f>IF(CI311&gt;$AI$8,1,0)</f>
        <v>0</v>
      </c>
      <c r="CK311" s="175">
        <f>IF($R311=CH$17,CI311,0)</f>
        <v>0</v>
      </c>
      <c r="CL311" s="173">
        <v>1070</v>
      </c>
      <c r="CM311" s="173">
        <v>0</v>
      </c>
      <c r="CN311" s="176"/>
    </row>
    <row r="312" ht="15.75" customHeight="1">
      <c r="A312" t="s" s="179">
        <v>2588</v>
      </c>
      <c r="B312" t="s" s="180">
        <v>197</v>
      </c>
      <c r="C312" t="s" s="180">
        <v>960</v>
      </c>
      <c r="D312" t="s" s="181">
        <v>200</v>
      </c>
      <c r="E312" t="s" s="188">
        <v>79</v>
      </c>
      <c r="F312" t="s" s="146">
        <v>80</v>
      </c>
      <c r="G312" t="s" s="146">
        <v>240</v>
      </c>
      <c r="H312" t="s" s="146">
        <v>2589</v>
      </c>
      <c r="I312" t="s" s="146">
        <v>64</v>
      </c>
      <c r="J312" t="s" s="146">
        <v>1733</v>
      </c>
      <c r="K312" t="s" s="183">
        <f>_xlfn.IFS(Q312=0,O312,T312=1,R312,U312=1,AA312,V312=1,AD312)</f>
        <v>28</v>
      </c>
      <c r="L312" s="189">
        <f>_xlfn.IFS(Q312=0,P312,T312=1,S312,U312=1,AB312,V312=1,AE312)</f>
        <v>45.4762046578117</v>
      </c>
      <c r="M312" t="s" s="146">
        <f>IF(O312="Lab","over","under")</f>
        <v>2429</v>
      </c>
      <c r="N312" s="145">
        <v>1</v>
      </c>
      <c r="O312" t="s" s="184">
        <v>28</v>
      </c>
      <c r="P312" s="147">
        <f>AQ312</f>
        <v>45.4762046578117</v>
      </c>
      <c r="Q312" s="145">
        <f>T312+U312+V312</f>
        <v>0</v>
      </c>
      <c r="R312" t="s" s="185">
        <v>27</v>
      </c>
      <c r="S312" s="147">
        <f>AO312</f>
        <v>25.6219349971211</v>
      </c>
      <c r="T312" s="138"/>
      <c r="U312" s="138"/>
      <c r="V312" s="138"/>
      <c r="W312" s="138"/>
      <c r="X312" t="s" s="146">
        <f>IF($A312=Y312,"ok","bad")</f>
        <v>2430</v>
      </c>
      <c r="Y312" t="s" s="146">
        <v>2588</v>
      </c>
      <c r="Z312" t="s" s="146">
        <v>960</v>
      </c>
      <c r="AA312" t="s" s="186">
        <v>2365</v>
      </c>
      <c r="AB312" s="141">
        <f>100*AC312</f>
        <v>13.5386265</v>
      </c>
      <c r="AC312" s="190">
        <v>0.135386265</v>
      </c>
      <c r="AD312" t="s" s="187">
        <v>31</v>
      </c>
      <c r="AE312" s="141">
        <v>8.2236385</v>
      </c>
      <c r="AF312" s="190">
        <v>0.082236385</v>
      </c>
      <c r="AG312" s="138"/>
      <c r="AH312" s="145">
        <v>77582</v>
      </c>
      <c r="AI312" s="145">
        <v>50367</v>
      </c>
      <c r="AJ312" s="145">
        <v>152</v>
      </c>
      <c r="AK312" s="145">
        <v>10000</v>
      </c>
      <c r="AL312" s="145">
        <v>12905</v>
      </c>
      <c r="AM312" s="148">
        <f>100*AL312/$AI312</f>
        <v>25.6219349971211</v>
      </c>
      <c r="AN312" s="145">
        <f>IF(AM312&gt;$AI$8,1,0)</f>
        <v>0</v>
      </c>
      <c r="AO312" s="148">
        <f>IF($R312=AL$17,AM312,0)</f>
        <v>25.6219349971211</v>
      </c>
      <c r="AP312" s="145">
        <v>22905</v>
      </c>
      <c r="AQ312" s="148">
        <f>100*AP312/$AI312</f>
        <v>45.4762046578117</v>
      </c>
      <c r="AR312" s="145">
        <f>IF(AQ312&gt;$AI$8,1,0)</f>
        <v>0</v>
      </c>
      <c r="AS312" s="148">
        <f>IF($R312=AP$17,AQ312,0)</f>
        <v>0</v>
      </c>
      <c r="AT312" s="145">
        <v>3596</v>
      </c>
      <c r="AU312" s="148">
        <f>100*AT312/$AI312</f>
        <v>7.13959536998432</v>
      </c>
      <c r="AV312" s="145">
        <f>IF(AU312&gt;$AI$8,1,0)</f>
        <v>0</v>
      </c>
      <c r="AW312" s="148">
        <f>IF($R312=AT$17,AU312,0)</f>
        <v>0</v>
      </c>
      <c r="AX312" s="145">
        <v>6819</v>
      </c>
      <c r="AY312" s="148">
        <f>100*AX312/$AI312</f>
        <v>13.5386264816249</v>
      </c>
      <c r="AZ312" s="145">
        <f>IF(AY312&gt;$AI$8,1,0)</f>
        <v>0</v>
      </c>
      <c r="BA312" s="148">
        <f>IF($R312=AX$17,AY312,0)</f>
        <v>0</v>
      </c>
      <c r="BB312" s="145">
        <v>4142</v>
      </c>
      <c r="BC312" s="148">
        <f>100*BB312/$AI312</f>
        <v>8.22363849345802</v>
      </c>
      <c r="BD312" s="145">
        <f>IF(BC312&gt;$AI$8,1,0)</f>
        <v>0</v>
      </c>
      <c r="BE312" s="148">
        <f>IF($R312=BB$17,BC312,0)</f>
        <v>0</v>
      </c>
      <c r="BF312" s="145">
        <v>0</v>
      </c>
      <c r="BG312" s="148">
        <f>100*BF312/$AI312</f>
        <v>0</v>
      </c>
      <c r="BH312" s="145">
        <f>IF(BG312&gt;$AI$8,1,0)</f>
        <v>0</v>
      </c>
      <c r="BI312" s="148">
        <f>IF($R312=BF$17,BG312,0)</f>
        <v>0</v>
      </c>
      <c r="BJ312" s="145">
        <v>0</v>
      </c>
      <c r="BK312" s="148">
        <f>100*BJ312/$AI312</f>
        <v>0</v>
      </c>
      <c r="BL312" s="145">
        <f>IF(BK312&gt;$AI$8,1,0)</f>
        <v>0</v>
      </c>
      <c r="BM312" s="148">
        <f>IF($R312=BJ$17,BK312,0)</f>
        <v>0</v>
      </c>
      <c r="BN312" s="145">
        <v>0</v>
      </c>
      <c r="BO312" s="148">
        <f>100*BN312/$AI312</f>
        <v>0</v>
      </c>
      <c r="BP312" s="145">
        <f>IF(BO312&gt;$AI$8,1,0)</f>
        <v>0</v>
      </c>
      <c r="BQ312" s="148">
        <f>IF($R312=BN$17,BO312,0)</f>
        <v>0</v>
      </c>
      <c r="BR312" s="145">
        <v>0</v>
      </c>
      <c r="BS312" s="148">
        <f>100*BR312/$AI312</f>
        <v>0</v>
      </c>
      <c r="BT312" s="145">
        <f>IF(BS312&gt;$AI$8,1,0)</f>
        <v>0</v>
      </c>
      <c r="BU312" s="148">
        <f>IF($R312=BR$17,BS312,0)</f>
        <v>0</v>
      </c>
      <c r="BV312" s="145">
        <v>0</v>
      </c>
      <c r="BW312" s="148">
        <f>100*BV312/$AI312</f>
        <v>0</v>
      </c>
      <c r="BX312" s="145">
        <f>IF(BW312&gt;$AI$8,1,0)</f>
        <v>0</v>
      </c>
      <c r="BY312" s="148">
        <f>IF($R312=BV$17,BW312,0)</f>
        <v>0</v>
      </c>
      <c r="BZ312" s="145">
        <v>0</v>
      </c>
      <c r="CA312" s="148">
        <f>100*BZ312/$AI312</f>
        <v>0</v>
      </c>
      <c r="CB312" s="145">
        <f>IF(CA312&gt;$AI$8,1,0)</f>
        <v>0</v>
      </c>
      <c r="CC312" s="148">
        <f>IF($R312=BZ$17,CA312,0)</f>
        <v>0</v>
      </c>
      <c r="CD312" s="145">
        <v>0</v>
      </c>
      <c r="CE312" s="148">
        <f>100*CD312/$AI312</f>
        <v>0</v>
      </c>
      <c r="CF312" s="145">
        <f>IF(CE312&gt;$AI$8,1,0)</f>
        <v>0</v>
      </c>
      <c r="CG312" s="148">
        <f>IF($R312=CD$17,CE312,0)</f>
        <v>0</v>
      </c>
      <c r="CH312" s="145">
        <v>0</v>
      </c>
      <c r="CI312" s="148">
        <f>100*CH312/$AI312</f>
        <v>0</v>
      </c>
      <c r="CJ312" s="145">
        <f>IF(CI312&gt;$AI$8,1,0)</f>
        <v>0</v>
      </c>
      <c r="CK312" s="148">
        <f>IF($R312=CH$17,CI312,0)</f>
        <v>0</v>
      </c>
      <c r="CL312" s="145">
        <v>0</v>
      </c>
      <c r="CM312" s="145">
        <v>0</v>
      </c>
      <c r="CN312" s="149"/>
    </row>
    <row r="313" ht="15.75" customHeight="1">
      <c r="A313" t="s" s="179">
        <v>2510</v>
      </c>
      <c r="B313" t="s" s="180">
        <v>183</v>
      </c>
      <c r="C313" t="s" s="180">
        <v>1624</v>
      </c>
      <c r="D313" t="s" s="181">
        <v>186</v>
      </c>
      <c r="E313" t="s" s="182">
        <v>79</v>
      </c>
      <c r="F313" t="s" s="130">
        <v>80</v>
      </c>
      <c r="G313" t="s" s="130">
        <v>2511</v>
      </c>
      <c r="H313" t="s" s="130">
        <v>2512</v>
      </c>
      <c r="I313" t="s" s="130">
        <v>64</v>
      </c>
      <c r="J313" t="s" s="130">
        <v>1733</v>
      </c>
      <c r="K313" t="s" s="183">
        <f>_xlfn.IFS(Q313=0,O313,T313=1,R313,U313=1,AA313,V313=1,AD313)</f>
        <v>28</v>
      </c>
      <c r="L313" s="189">
        <f>_xlfn.IFS(Q313=0,P313,T313=1,S313,U313=1,AB313,V313=1,AE313)</f>
        <v>45.4364689172949</v>
      </c>
      <c r="M313" t="s" s="130">
        <f>IF(O313="Lab","over","under")</f>
        <v>2429</v>
      </c>
      <c r="N313" s="173">
        <v>1</v>
      </c>
      <c r="O313" t="s" s="184">
        <v>28</v>
      </c>
      <c r="P313" s="131">
        <f>AQ313</f>
        <v>45.4364689172949</v>
      </c>
      <c r="Q313" s="173">
        <f>T313+U313+V313</f>
        <v>0</v>
      </c>
      <c r="R313" t="s" s="185">
        <v>27</v>
      </c>
      <c r="S313" s="131">
        <f>AO313</f>
        <v>21.7283950617284</v>
      </c>
      <c r="T313" s="169"/>
      <c r="U313" s="169"/>
      <c r="V313" s="169"/>
      <c r="W313" s="169"/>
      <c r="X313" t="s" s="130">
        <f>IF($A313=Y313,"ok","bad")</f>
        <v>2430</v>
      </c>
      <c r="Y313" t="s" s="130">
        <v>2510</v>
      </c>
      <c r="Z313" t="s" s="130">
        <v>1624</v>
      </c>
      <c r="AA313" t="s" s="186">
        <v>2365</v>
      </c>
      <c r="AB313" s="125">
        <f>100*AC313</f>
        <v>17.9809898</v>
      </c>
      <c r="AC313" s="191">
        <v>0.179809898</v>
      </c>
      <c r="AD313" t="s" s="187">
        <v>31</v>
      </c>
      <c r="AE313" s="125">
        <v>9.553152000000001</v>
      </c>
      <c r="AF313" s="191">
        <v>0.09553151999999999</v>
      </c>
      <c r="AG313" s="169"/>
      <c r="AH313" s="173">
        <v>73717</v>
      </c>
      <c r="AI313" s="173">
        <v>45765</v>
      </c>
      <c r="AJ313" s="173">
        <v>185</v>
      </c>
      <c r="AK313" s="173">
        <v>10850</v>
      </c>
      <c r="AL313" s="173">
        <v>9944</v>
      </c>
      <c r="AM313" s="175">
        <f>100*AL313/$AI313</f>
        <v>21.7283950617284</v>
      </c>
      <c r="AN313" s="173">
        <f>IF(AM313&gt;$AI$8,1,0)</f>
        <v>0</v>
      </c>
      <c r="AO313" s="175">
        <f>IF($R313=AL$17,AM313,0)</f>
        <v>21.7283950617284</v>
      </c>
      <c r="AP313" s="173">
        <v>20794</v>
      </c>
      <c r="AQ313" s="175">
        <f>100*AP313/$AI313</f>
        <v>45.4364689172949</v>
      </c>
      <c r="AR313" s="173">
        <f>IF(AQ313&gt;$AI$8,1,0)</f>
        <v>0</v>
      </c>
      <c r="AS313" s="175">
        <f>IF($R313=AP$17,AQ313,0)</f>
        <v>0</v>
      </c>
      <c r="AT313" s="173">
        <v>2073</v>
      </c>
      <c r="AU313" s="175">
        <f>100*AT313/$AI313</f>
        <v>4.5296624057686</v>
      </c>
      <c r="AV313" s="173">
        <f>IF(AU313&gt;$AI$8,1,0)</f>
        <v>0</v>
      </c>
      <c r="AW313" s="175">
        <f>IF($R313=AT$17,AU313,0)</f>
        <v>0</v>
      </c>
      <c r="AX313" s="173">
        <v>8229</v>
      </c>
      <c r="AY313" s="175">
        <f>100*AX313/$AI313</f>
        <v>17.9809898393969</v>
      </c>
      <c r="AZ313" s="173">
        <f>IF(AY313&gt;$AI$8,1,0)</f>
        <v>0</v>
      </c>
      <c r="BA313" s="175">
        <f>IF($R313=AX$17,AY313,0)</f>
        <v>0</v>
      </c>
      <c r="BB313" s="173">
        <v>4372</v>
      </c>
      <c r="BC313" s="175">
        <f>100*BB313/$AI313</f>
        <v>9.55315197203103</v>
      </c>
      <c r="BD313" s="173">
        <f>IF(BC313&gt;$AI$8,1,0)</f>
        <v>0</v>
      </c>
      <c r="BE313" s="175">
        <f>IF($R313=BB$17,BC313,0)</f>
        <v>0</v>
      </c>
      <c r="BF313" s="173">
        <v>0</v>
      </c>
      <c r="BG313" s="175">
        <f>100*BF313/$AI313</f>
        <v>0</v>
      </c>
      <c r="BH313" s="173">
        <f>IF(BG313&gt;$AI$8,1,0)</f>
        <v>0</v>
      </c>
      <c r="BI313" s="175">
        <f>IF($R313=BF$17,BG313,0)</f>
        <v>0</v>
      </c>
      <c r="BJ313" s="173">
        <v>0</v>
      </c>
      <c r="BK313" s="175">
        <f>100*BJ313/$AI313</f>
        <v>0</v>
      </c>
      <c r="BL313" s="173">
        <f>IF(BK313&gt;$AI$8,1,0)</f>
        <v>0</v>
      </c>
      <c r="BM313" s="175">
        <f>IF($R313=BJ$17,BK313,0)</f>
        <v>0</v>
      </c>
      <c r="BN313" s="173">
        <v>0</v>
      </c>
      <c r="BO313" s="175">
        <f>100*BN313/$AI313</f>
        <v>0</v>
      </c>
      <c r="BP313" s="173">
        <f>IF(BO313&gt;$AI$8,1,0)</f>
        <v>0</v>
      </c>
      <c r="BQ313" s="175">
        <f>IF($R313=BN$17,BO313,0)</f>
        <v>0</v>
      </c>
      <c r="BR313" s="173">
        <v>0</v>
      </c>
      <c r="BS313" s="175">
        <f>100*BR313/$AI313</f>
        <v>0</v>
      </c>
      <c r="BT313" s="173">
        <f>IF(BS313&gt;$AI$8,1,0)</f>
        <v>0</v>
      </c>
      <c r="BU313" s="175">
        <f>IF($R313=BR$17,BS313,0)</f>
        <v>0</v>
      </c>
      <c r="BV313" s="173">
        <v>0</v>
      </c>
      <c r="BW313" s="175">
        <f>100*BV313/$AI313</f>
        <v>0</v>
      </c>
      <c r="BX313" s="173">
        <f>IF(BW313&gt;$AI$8,1,0)</f>
        <v>0</v>
      </c>
      <c r="BY313" s="175">
        <f>IF($R313=BV$17,BW313,0)</f>
        <v>0</v>
      </c>
      <c r="BZ313" s="173">
        <v>0</v>
      </c>
      <c r="CA313" s="175">
        <f>100*BZ313/$AI313</f>
        <v>0</v>
      </c>
      <c r="CB313" s="173">
        <f>IF(CA313&gt;$AI$8,1,0)</f>
        <v>0</v>
      </c>
      <c r="CC313" s="175">
        <f>IF($R313=BZ$17,CA313,0)</f>
        <v>0</v>
      </c>
      <c r="CD313" s="173">
        <v>0</v>
      </c>
      <c r="CE313" s="175">
        <f>100*CD313/$AI313</f>
        <v>0</v>
      </c>
      <c r="CF313" s="173">
        <f>IF(CE313&gt;$AI$8,1,0)</f>
        <v>0</v>
      </c>
      <c r="CG313" s="175">
        <f>IF($R313=CD$17,CE313,0)</f>
        <v>0</v>
      </c>
      <c r="CH313" s="173">
        <v>0</v>
      </c>
      <c r="CI313" s="175">
        <f>100*CH313/$AI313</f>
        <v>0</v>
      </c>
      <c r="CJ313" s="173">
        <f>IF(CI313&gt;$AI$8,1,0)</f>
        <v>0</v>
      </c>
      <c r="CK313" s="175">
        <f>IF($R313=CH$17,CI313,0)</f>
        <v>0</v>
      </c>
      <c r="CL313" s="173">
        <v>368</v>
      </c>
      <c r="CM313" s="173">
        <v>0</v>
      </c>
      <c r="CN313" s="176"/>
    </row>
    <row r="314" ht="15.75" customHeight="1">
      <c r="A314" t="s" s="179">
        <v>2451</v>
      </c>
      <c r="B314" t="s" s="180">
        <v>256</v>
      </c>
      <c r="C314" t="s" s="180">
        <v>2452</v>
      </c>
      <c r="D314" t="s" s="181">
        <v>259</v>
      </c>
      <c r="E314" t="s" s="188">
        <v>79</v>
      </c>
      <c r="F314" t="s" s="146">
        <v>80</v>
      </c>
      <c r="G314" t="s" s="146">
        <v>98</v>
      </c>
      <c r="H314" t="s" s="146">
        <v>2453</v>
      </c>
      <c r="I314" t="s" s="146">
        <v>49</v>
      </c>
      <c r="J314" t="s" s="146">
        <v>50</v>
      </c>
      <c r="K314" t="s" s="183">
        <f>_xlfn.IFS(Q314=0,O314,T314=1,R314,U314=1,AA314,V314=1,AD314)</f>
        <v>2365</v>
      </c>
      <c r="L314" s="189">
        <f>_xlfn.IFS(Q314=0,P314,T314=1,S314,U314=1,AB314,V314=1,AE314)</f>
        <v>21.3864783549245</v>
      </c>
      <c r="M314" t="s" s="146">
        <f>IF(O314="Lab","over","under")</f>
        <v>2429</v>
      </c>
      <c r="N314" s="145">
        <v>1</v>
      </c>
      <c r="O314" t="s" s="184">
        <v>28</v>
      </c>
      <c r="P314" s="147">
        <f>AQ314</f>
        <v>45.3663873486337</v>
      </c>
      <c r="Q314" s="145">
        <f>T314+U314+V314</f>
        <v>1</v>
      </c>
      <c r="R314" t="s" s="185">
        <v>2365</v>
      </c>
      <c r="S314" s="147">
        <f>BA314</f>
        <v>21.3864783549245</v>
      </c>
      <c r="T314" s="145">
        <v>1</v>
      </c>
      <c r="U314" s="138"/>
      <c r="V314" s="138"/>
      <c r="W314" s="138"/>
      <c r="X314" t="s" s="146">
        <f>IF($A314=Y314,"ok","bad")</f>
        <v>2430</v>
      </c>
      <c r="Y314" t="s" s="146">
        <v>2451</v>
      </c>
      <c r="Z314" t="s" s="146">
        <v>2452</v>
      </c>
      <c r="AA314" t="s" s="186">
        <v>29</v>
      </c>
      <c r="AB314" s="141">
        <f>100*AC314</f>
        <v>12.4002288</v>
      </c>
      <c r="AC314" s="190">
        <v>0.124002288</v>
      </c>
      <c r="AD314" t="s" s="187">
        <v>27</v>
      </c>
      <c r="AE314" s="141">
        <v>11.5075714</v>
      </c>
      <c r="AF314" s="190">
        <v>0.115075714</v>
      </c>
      <c r="AG314" s="138"/>
      <c r="AH314" s="145">
        <v>69827</v>
      </c>
      <c r="AI314" s="145">
        <v>40217</v>
      </c>
      <c r="AJ314" s="145">
        <v>140</v>
      </c>
      <c r="AK314" s="145">
        <v>9644</v>
      </c>
      <c r="AL314" s="145">
        <v>4628</v>
      </c>
      <c r="AM314" s="148">
        <f>100*AL314/$AI314</f>
        <v>11.5075714250193</v>
      </c>
      <c r="AN314" s="145">
        <f>IF(AM314&gt;$AI$8,1,0)</f>
        <v>0</v>
      </c>
      <c r="AO314" s="148">
        <f>IF($R314=AL$17,AM314,0)</f>
        <v>0</v>
      </c>
      <c r="AP314" s="145">
        <v>18245</v>
      </c>
      <c r="AQ314" s="148">
        <f>100*AP314/$AI314</f>
        <v>45.3663873486337</v>
      </c>
      <c r="AR314" s="145">
        <f>IF(AQ314&gt;$AI$8,1,0)</f>
        <v>0</v>
      </c>
      <c r="AS314" s="148">
        <f>IF($R314=AP$17,AQ314,0)</f>
        <v>0</v>
      </c>
      <c r="AT314" s="145">
        <v>4987</v>
      </c>
      <c r="AU314" s="148">
        <f>100*AT314/$AI314</f>
        <v>12.4002287589825</v>
      </c>
      <c r="AV314" s="145">
        <f>IF(AU314&gt;$AI$8,1,0)</f>
        <v>0</v>
      </c>
      <c r="AW314" s="148">
        <f>IF($R314=AT$17,AU314,0)</f>
        <v>0</v>
      </c>
      <c r="AX314" s="145">
        <v>8601</v>
      </c>
      <c r="AY314" s="148">
        <f>100*AX314/$AI314</f>
        <v>21.3864783549245</v>
      </c>
      <c r="AZ314" s="145">
        <f>IF(AY314&gt;$AI$8,1,0)</f>
        <v>0</v>
      </c>
      <c r="BA314" s="148">
        <f>IF($R314=AX$17,AY314,0)</f>
        <v>21.3864783549245</v>
      </c>
      <c r="BB314" s="145">
        <v>3217</v>
      </c>
      <c r="BC314" s="148">
        <f>100*BB314/$AI314</f>
        <v>7.99910485615536</v>
      </c>
      <c r="BD314" s="145">
        <f>IF(BC314&gt;$AI$8,1,0)</f>
        <v>0</v>
      </c>
      <c r="BE314" s="148">
        <f>IF($R314=BB$17,BC314,0)</f>
        <v>0</v>
      </c>
      <c r="BF314" s="145">
        <v>0</v>
      </c>
      <c r="BG314" s="148">
        <f>100*BF314/$AI314</f>
        <v>0</v>
      </c>
      <c r="BH314" s="145">
        <f>IF(BG314&gt;$AI$8,1,0)</f>
        <v>0</v>
      </c>
      <c r="BI314" s="148">
        <f>IF($R314=BF$17,BG314,0)</f>
        <v>0</v>
      </c>
      <c r="BJ314" s="145">
        <v>0</v>
      </c>
      <c r="BK314" s="148">
        <f>100*BJ314/$AI314</f>
        <v>0</v>
      </c>
      <c r="BL314" s="145">
        <f>IF(BK314&gt;$AI$8,1,0)</f>
        <v>0</v>
      </c>
      <c r="BM314" s="148">
        <f>IF($R314=BJ$17,BK314,0)</f>
        <v>0</v>
      </c>
      <c r="BN314" s="145">
        <v>0</v>
      </c>
      <c r="BO314" s="148">
        <f>100*BN314/$AI314</f>
        <v>0</v>
      </c>
      <c r="BP314" s="145">
        <f>IF(BO314&gt;$AI$8,1,0)</f>
        <v>0</v>
      </c>
      <c r="BQ314" s="148">
        <f>IF($R314=BN$17,BO314,0)</f>
        <v>0</v>
      </c>
      <c r="BR314" s="145">
        <v>0</v>
      </c>
      <c r="BS314" s="148">
        <f>100*BR314/$AI314</f>
        <v>0</v>
      </c>
      <c r="BT314" s="145">
        <f>IF(BS314&gt;$AI$8,1,0)</f>
        <v>0</v>
      </c>
      <c r="BU314" s="148">
        <f>IF($R314=BR$17,BS314,0)</f>
        <v>0</v>
      </c>
      <c r="BV314" s="145">
        <v>0</v>
      </c>
      <c r="BW314" s="148">
        <f>100*BV314/$AI314</f>
        <v>0</v>
      </c>
      <c r="BX314" s="145">
        <f>IF(BW314&gt;$AI$8,1,0)</f>
        <v>0</v>
      </c>
      <c r="BY314" s="148">
        <f>IF($R314=BV$17,BW314,0)</f>
        <v>0</v>
      </c>
      <c r="BZ314" s="145">
        <v>0</v>
      </c>
      <c r="CA314" s="148">
        <f>100*BZ314/$AI314</f>
        <v>0</v>
      </c>
      <c r="CB314" s="145">
        <f>IF(CA314&gt;$AI$8,1,0)</f>
        <v>0</v>
      </c>
      <c r="CC314" s="148">
        <f>IF($R314=BZ$17,CA314,0)</f>
        <v>0</v>
      </c>
      <c r="CD314" s="145">
        <v>0</v>
      </c>
      <c r="CE314" s="148">
        <f>100*CD314/$AI314</f>
        <v>0</v>
      </c>
      <c r="CF314" s="145">
        <f>IF(CE314&gt;$AI$8,1,0)</f>
        <v>0</v>
      </c>
      <c r="CG314" s="148">
        <f>IF($R314=CD$17,CE314,0)</f>
        <v>0</v>
      </c>
      <c r="CH314" s="145">
        <v>0</v>
      </c>
      <c r="CI314" s="148">
        <f>100*CH314/$AI314</f>
        <v>0</v>
      </c>
      <c r="CJ314" s="145">
        <f>IF(CI314&gt;$AI$8,1,0)</f>
        <v>0</v>
      </c>
      <c r="CK314" s="148">
        <f>IF($R314=CH$17,CI314,0)</f>
        <v>0</v>
      </c>
      <c r="CL314" s="145">
        <v>0</v>
      </c>
      <c r="CM314" s="145">
        <v>0</v>
      </c>
      <c r="CN314" s="149"/>
    </row>
    <row r="315" ht="15.75" customHeight="1">
      <c r="A315" t="s" s="179">
        <v>2439</v>
      </c>
      <c r="B315" t="s" s="180">
        <v>197</v>
      </c>
      <c r="C315" t="s" s="180">
        <v>940</v>
      </c>
      <c r="D315" t="s" s="181">
        <v>200</v>
      </c>
      <c r="E315" t="s" s="182">
        <v>79</v>
      </c>
      <c r="F315" t="s" s="130">
        <v>80</v>
      </c>
      <c r="G315" t="s" s="130">
        <v>717</v>
      </c>
      <c r="H315" t="s" s="130">
        <v>2440</v>
      </c>
      <c r="I315" t="s" s="130">
        <v>49</v>
      </c>
      <c r="J315" t="s" s="130">
        <v>50</v>
      </c>
      <c r="K315" t="s" s="183">
        <f>_xlfn.IFS(Q315=0,O315,T315=1,R315,U315=1,AA315,V315=1,AD315)</f>
        <v>31</v>
      </c>
      <c r="L315" s="189">
        <f>_xlfn.IFS(Q315=0,P315,T315=1,S315,U315=1,AB315,V315=1,AE315)</f>
        <v>14.6958577</v>
      </c>
      <c r="M315" t="s" s="130">
        <f>IF(O315="Lab","over","under")</f>
        <v>2429</v>
      </c>
      <c r="N315" s="173">
        <v>1</v>
      </c>
      <c r="O315" t="s" s="184">
        <v>28</v>
      </c>
      <c r="P315" s="131">
        <f>AQ315</f>
        <v>45.3414603806444</v>
      </c>
      <c r="Q315" s="173">
        <f>T315+U315+V315</f>
        <v>1</v>
      </c>
      <c r="R315" t="s" s="185">
        <v>27</v>
      </c>
      <c r="S315" s="131">
        <f>AO315</f>
        <v>15.643736783182</v>
      </c>
      <c r="T315" s="169"/>
      <c r="U315" s="173">
        <v>1</v>
      </c>
      <c r="V315" s="169"/>
      <c r="W315" s="169"/>
      <c r="X315" t="s" s="130">
        <f>IF($A315=Y315,"ok","bad")</f>
        <v>2430</v>
      </c>
      <c r="Y315" t="s" s="130">
        <v>2439</v>
      </c>
      <c r="Z315" t="s" s="130">
        <v>940</v>
      </c>
      <c r="AA315" t="s" s="186">
        <v>31</v>
      </c>
      <c r="AB315" s="125">
        <f>100*AC315</f>
        <v>14.6958577</v>
      </c>
      <c r="AC315" s="191">
        <v>0.146958577</v>
      </c>
      <c r="AD315" t="s" s="187">
        <v>2365</v>
      </c>
      <c r="AE315" s="125">
        <v>12.2254012</v>
      </c>
      <c r="AF315" s="191">
        <v>0.122254012</v>
      </c>
      <c r="AG315" s="169"/>
      <c r="AH315" s="173">
        <v>67840</v>
      </c>
      <c r="AI315" s="173">
        <v>40195</v>
      </c>
      <c r="AJ315" s="173">
        <v>180</v>
      </c>
      <c r="AK315" s="173">
        <v>11937</v>
      </c>
      <c r="AL315" s="173">
        <v>6288</v>
      </c>
      <c r="AM315" s="175">
        <f>100*AL315/$AI315</f>
        <v>15.643736783182</v>
      </c>
      <c r="AN315" s="173">
        <f>IF(AM315&gt;$AI$8,1,0)</f>
        <v>0</v>
      </c>
      <c r="AO315" s="175">
        <f>IF($R315=AL$17,AM315,0)</f>
        <v>15.643736783182</v>
      </c>
      <c r="AP315" s="173">
        <v>18225</v>
      </c>
      <c r="AQ315" s="175">
        <f>100*AP315/$AI315</f>
        <v>45.3414603806444</v>
      </c>
      <c r="AR315" s="173">
        <f>IF(AQ315&gt;$AI$8,1,0)</f>
        <v>0</v>
      </c>
      <c r="AS315" s="175">
        <f>IF($R315=AP$17,AQ315,0)</f>
        <v>0</v>
      </c>
      <c r="AT315" s="173">
        <v>4201</v>
      </c>
      <c r="AU315" s="175">
        <f>100*AT315/$AI315</f>
        <v>10.4515487000871</v>
      </c>
      <c r="AV315" s="173">
        <f>IF(AU315&gt;$AI$8,1,0)</f>
        <v>0</v>
      </c>
      <c r="AW315" s="175">
        <f>IF($R315=AT$17,AU315,0)</f>
        <v>0</v>
      </c>
      <c r="AX315" s="173">
        <v>4914</v>
      </c>
      <c r="AY315" s="175">
        <f>100*AX315/$AI315</f>
        <v>12.2254011692997</v>
      </c>
      <c r="AZ315" s="173">
        <f>IF(AY315&gt;$AI$8,1,0)</f>
        <v>0</v>
      </c>
      <c r="BA315" s="175">
        <f>IF($R315=AX$17,AY315,0)</f>
        <v>0</v>
      </c>
      <c r="BB315" s="173">
        <v>5907</v>
      </c>
      <c r="BC315" s="175">
        <f>100*BB315/$AI315</f>
        <v>14.695857693743</v>
      </c>
      <c r="BD315" s="173">
        <f>IF(BC315&gt;$AI$8,1,0)</f>
        <v>0</v>
      </c>
      <c r="BE315" s="175">
        <f>IF($R315=BB$17,BC315,0)</f>
        <v>0</v>
      </c>
      <c r="BF315" s="173">
        <v>0</v>
      </c>
      <c r="BG315" s="175">
        <f>100*BF315/$AI315</f>
        <v>0</v>
      </c>
      <c r="BH315" s="173">
        <f>IF(BG315&gt;$AI$8,1,0)</f>
        <v>0</v>
      </c>
      <c r="BI315" s="175">
        <f>IF($R315=BF$17,BG315,0)</f>
        <v>0</v>
      </c>
      <c r="BJ315" s="173">
        <v>0</v>
      </c>
      <c r="BK315" s="175">
        <f>100*BJ315/$AI315</f>
        <v>0</v>
      </c>
      <c r="BL315" s="173">
        <f>IF(BK315&gt;$AI$8,1,0)</f>
        <v>0</v>
      </c>
      <c r="BM315" s="175">
        <f>IF($R315=BJ$17,BK315,0)</f>
        <v>0</v>
      </c>
      <c r="BN315" s="173">
        <v>0</v>
      </c>
      <c r="BO315" s="175">
        <f>100*BN315/$AI315</f>
        <v>0</v>
      </c>
      <c r="BP315" s="173">
        <f>IF(BO315&gt;$AI$8,1,0)</f>
        <v>0</v>
      </c>
      <c r="BQ315" s="175">
        <f>IF($R315=BN$17,BO315,0)</f>
        <v>0</v>
      </c>
      <c r="BR315" s="173">
        <v>0</v>
      </c>
      <c r="BS315" s="175">
        <f>100*BR315/$AI315</f>
        <v>0</v>
      </c>
      <c r="BT315" s="173">
        <f>IF(BS315&gt;$AI$8,1,0)</f>
        <v>0</v>
      </c>
      <c r="BU315" s="175">
        <f>IF($R315=BR$17,BS315,0)</f>
        <v>0</v>
      </c>
      <c r="BV315" s="173">
        <v>0</v>
      </c>
      <c r="BW315" s="175">
        <f>100*BV315/$AI315</f>
        <v>0</v>
      </c>
      <c r="BX315" s="173">
        <f>IF(BW315&gt;$AI$8,1,0)</f>
        <v>0</v>
      </c>
      <c r="BY315" s="175">
        <f>IF($R315=BV$17,BW315,0)</f>
        <v>0</v>
      </c>
      <c r="BZ315" s="173">
        <v>0</v>
      </c>
      <c r="CA315" s="175">
        <f>100*BZ315/$AI315</f>
        <v>0</v>
      </c>
      <c r="CB315" s="173">
        <f>IF(CA315&gt;$AI$8,1,0)</f>
        <v>0</v>
      </c>
      <c r="CC315" s="175">
        <f>IF($R315=BZ$17,CA315,0)</f>
        <v>0</v>
      </c>
      <c r="CD315" s="173">
        <v>0</v>
      </c>
      <c r="CE315" s="175">
        <f>100*CD315/$AI315</f>
        <v>0</v>
      </c>
      <c r="CF315" s="173">
        <f>IF(CE315&gt;$AI$8,1,0)</f>
        <v>0</v>
      </c>
      <c r="CG315" s="175">
        <f>IF($R315=CD$17,CE315,0)</f>
        <v>0</v>
      </c>
      <c r="CH315" s="173">
        <v>0</v>
      </c>
      <c r="CI315" s="175">
        <f>100*CH315/$AI315</f>
        <v>0</v>
      </c>
      <c r="CJ315" s="173">
        <f>IF(CI315&gt;$AI$8,1,0)</f>
        <v>0</v>
      </c>
      <c r="CK315" s="175">
        <f>IF($R315=CH$17,CI315,0)</f>
        <v>0</v>
      </c>
      <c r="CL315" s="173">
        <v>875</v>
      </c>
      <c r="CM315" s="173">
        <v>0</v>
      </c>
      <c r="CN315" s="176"/>
    </row>
    <row r="316" ht="19.95" customHeight="1">
      <c r="A316" t="s" s="179">
        <v>2471</v>
      </c>
      <c r="B316" t="s" s="180">
        <v>166</v>
      </c>
      <c r="C316" t="s" s="180">
        <v>2334</v>
      </c>
      <c r="D316" t="s" s="181">
        <v>169</v>
      </c>
      <c r="E316" t="s" s="188">
        <v>79</v>
      </c>
      <c r="F316" t="s" s="146">
        <v>46</v>
      </c>
      <c r="G316" t="s" s="146">
        <v>379</v>
      </c>
      <c r="H316" t="s" s="146">
        <v>2472</v>
      </c>
      <c r="I316" t="s" s="146">
        <v>49</v>
      </c>
      <c r="J316" t="s" s="146">
        <v>1733</v>
      </c>
      <c r="K316" t="s" s="183">
        <f>_xlfn.IFS(Q316=0,O316,T316=1,R316,U316=1,AA316,V316=1,AD316)</f>
        <v>28</v>
      </c>
      <c r="L316" s="189">
        <f>_xlfn.IFS(Q316=0,P316,T316=1,S316,U316=1,AB316,V316=1,AE316)</f>
        <v>45.3195319531953</v>
      </c>
      <c r="M316" t="s" s="146">
        <f>IF(O316="Lab","over","under")</f>
        <v>2429</v>
      </c>
      <c r="N316" s="145">
        <v>1</v>
      </c>
      <c r="O316" t="s" s="184">
        <v>28</v>
      </c>
      <c r="P316" s="147">
        <f>AQ316</f>
        <v>45.3195319531953</v>
      </c>
      <c r="Q316" s="145">
        <f>T316+U316+V316</f>
        <v>0</v>
      </c>
      <c r="R316" t="s" s="185">
        <v>27</v>
      </c>
      <c r="S316" s="147">
        <f>AO316</f>
        <v>26.9439987477009</v>
      </c>
      <c r="T316" s="138"/>
      <c r="U316" s="138"/>
      <c r="V316" s="138"/>
      <c r="W316" s="138"/>
      <c r="X316" t="s" s="146">
        <f>IF($A316=Y316,"ok","bad")</f>
        <v>2430</v>
      </c>
      <c r="Y316" t="s" s="146">
        <v>2471</v>
      </c>
      <c r="Z316" t="s" s="146">
        <v>2334</v>
      </c>
      <c r="AA316" t="s" s="186">
        <v>2365</v>
      </c>
      <c r="AB316" s="141">
        <f>100*AC316</f>
        <v>11.5681133</v>
      </c>
      <c r="AC316" s="190">
        <v>0.115681133</v>
      </c>
      <c r="AD316" t="s" s="187">
        <v>29</v>
      </c>
      <c r="AE316" s="141">
        <v>10.7541189</v>
      </c>
      <c r="AF316" s="190">
        <v>0.107541189</v>
      </c>
      <c r="AG316" s="138"/>
      <c r="AH316" s="145">
        <v>76228</v>
      </c>
      <c r="AI316" s="145">
        <v>51106</v>
      </c>
      <c r="AJ316" s="145">
        <v>184</v>
      </c>
      <c r="AK316" s="145">
        <v>9391</v>
      </c>
      <c r="AL316" s="145">
        <v>13770</v>
      </c>
      <c r="AM316" s="148">
        <f>100*AL316/$AI316</f>
        <v>26.9439987477009</v>
      </c>
      <c r="AN316" s="145">
        <f>IF(AM316&gt;$AI$8,1,0)</f>
        <v>0</v>
      </c>
      <c r="AO316" s="148">
        <f>IF($R316=AL$17,AM316,0)</f>
        <v>26.9439987477009</v>
      </c>
      <c r="AP316" s="145">
        <v>23161</v>
      </c>
      <c r="AQ316" s="148">
        <f>100*AP316/$AI316</f>
        <v>45.3195319531953</v>
      </c>
      <c r="AR316" s="145">
        <f>IF(AQ316&gt;$AI$8,1,0)</f>
        <v>0</v>
      </c>
      <c r="AS316" s="148">
        <f>IF($R316=AP$17,AQ316,0)</f>
        <v>0</v>
      </c>
      <c r="AT316" s="145">
        <v>5496</v>
      </c>
      <c r="AU316" s="148">
        <f>100*AT316/$AI316</f>
        <v>10.7541188901499</v>
      </c>
      <c r="AV316" s="145">
        <f>IF(AU316&gt;$AI$8,1,0)</f>
        <v>0</v>
      </c>
      <c r="AW316" s="148">
        <f>IF($R316=AT$17,AU316,0)</f>
        <v>0</v>
      </c>
      <c r="AX316" s="145">
        <v>5912</v>
      </c>
      <c r="AY316" s="148">
        <f>100*AX316/$AI316</f>
        <v>11.5681133330724</v>
      </c>
      <c r="AZ316" s="145">
        <f>IF(AY316&gt;$AI$8,1,0)</f>
        <v>0</v>
      </c>
      <c r="BA316" s="148">
        <f>IF($R316=AX$17,AY316,0)</f>
        <v>0</v>
      </c>
      <c r="BB316" s="145">
        <v>2212</v>
      </c>
      <c r="BC316" s="148">
        <f>100*BB316/$AI316</f>
        <v>4.32825891284781</v>
      </c>
      <c r="BD316" s="145">
        <f>IF(BC316&gt;$AI$8,1,0)</f>
        <v>0</v>
      </c>
      <c r="BE316" s="148">
        <f>IF($R316=BB$17,BC316,0)</f>
        <v>0</v>
      </c>
      <c r="BF316" s="145">
        <v>0</v>
      </c>
      <c r="BG316" s="148">
        <f>100*BF316/$AI316</f>
        <v>0</v>
      </c>
      <c r="BH316" s="145">
        <f>IF(BG316&gt;$AI$8,1,0)</f>
        <v>0</v>
      </c>
      <c r="BI316" s="148">
        <f>IF($R316=BF$17,BG316,0)</f>
        <v>0</v>
      </c>
      <c r="BJ316" s="145">
        <v>0</v>
      </c>
      <c r="BK316" s="148">
        <f>100*BJ316/$AI316</f>
        <v>0</v>
      </c>
      <c r="BL316" s="145">
        <f>IF(BK316&gt;$AI$8,1,0)</f>
        <v>0</v>
      </c>
      <c r="BM316" s="148">
        <f>IF($R316=BJ$17,BK316,0)</f>
        <v>0</v>
      </c>
      <c r="BN316" s="145">
        <v>0</v>
      </c>
      <c r="BO316" s="148">
        <f>100*BN316/$AI316</f>
        <v>0</v>
      </c>
      <c r="BP316" s="145">
        <f>IF(BO316&gt;$AI$8,1,0)</f>
        <v>0</v>
      </c>
      <c r="BQ316" s="148">
        <f>IF($R316=BN$17,BO316,0)</f>
        <v>0</v>
      </c>
      <c r="BR316" s="145">
        <v>0</v>
      </c>
      <c r="BS316" s="148">
        <f>100*BR316/$AI316</f>
        <v>0</v>
      </c>
      <c r="BT316" s="145">
        <f>IF(BS316&gt;$AI$8,1,0)</f>
        <v>0</v>
      </c>
      <c r="BU316" s="148">
        <f>IF($R316=BR$17,BS316,0)</f>
        <v>0</v>
      </c>
      <c r="BV316" s="145">
        <v>0</v>
      </c>
      <c r="BW316" s="148">
        <f>100*BV316/$AI316</f>
        <v>0</v>
      </c>
      <c r="BX316" s="145">
        <f>IF(BW316&gt;$AI$8,1,0)</f>
        <v>0</v>
      </c>
      <c r="BY316" s="148">
        <f>IF($R316=BV$17,BW316,0)</f>
        <v>0</v>
      </c>
      <c r="BZ316" s="145">
        <v>0</v>
      </c>
      <c r="CA316" s="148">
        <f>100*BZ316/$AI316</f>
        <v>0</v>
      </c>
      <c r="CB316" s="145">
        <f>IF(CA316&gt;$AI$8,1,0)</f>
        <v>0</v>
      </c>
      <c r="CC316" s="148">
        <f>IF($R316=BZ$17,CA316,0)</f>
        <v>0</v>
      </c>
      <c r="CD316" s="145">
        <v>0</v>
      </c>
      <c r="CE316" s="148">
        <f>100*CD316/$AI316</f>
        <v>0</v>
      </c>
      <c r="CF316" s="145">
        <f>IF(CE316&gt;$AI$8,1,0)</f>
        <v>0</v>
      </c>
      <c r="CG316" s="148">
        <f>IF($R316=CD$17,CE316,0)</f>
        <v>0</v>
      </c>
      <c r="CH316" s="145">
        <v>0</v>
      </c>
      <c r="CI316" s="148">
        <f>100*CH316/$AI316</f>
        <v>0</v>
      </c>
      <c r="CJ316" s="145">
        <f>IF(CI316&gt;$AI$8,1,0)</f>
        <v>0</v>
      </c>
      <c r="CK316" s="148">
        <f>IF($R316=CH$17,CI316,0)</f>
        <v>0</v>
      </c>
      <c r="CL316" s="145">
        <v>1266</v>
      </c>
      <c r="CM316" s="145">
        <v>0</v>
      </c>
      <c r="CN316" s="149"/>
    </row>
    <row r="317" ht="15.75" customHeight="1">
      <c r="A317" t="s" s="179">
        <v>2431</v>
      </c>
      <c r="B317" t="s" s="180">
        <v>197</v>
      </c>
      <c r="C317" t="s" s="180">
        <v>2432</v>
      </c>
      <c r="D317" t="s" s="181">
        <v>200</v>
      </c>
      <c r="E317" t="s" s="182">
        <v>79</v>
      </c>
      <c r="F317" t="s" s="130">
        <v>80</v>
      </c>
      <c r="G317" t="s" s="130">
        <v>1930</v>
      </c>
      <c r="H317" t="s" s="130">
        <v>2433</v>
      </c>
      <c r="I317" t="s" s="130">
        <v>49</v>
      </c>
      <c r="J317" t="s" s="130">
        <v>50</v>
      </c>
      <c r="K317" t="s" s="183">
        <f>_xlfn.IFS(Q317=0,O317,T317=1,R317,U317=1,AA317,V317=1,AD317)</f>
        <v>31</v>
      </c>
      <c r="L317" s="189">
        <f>_xlfn.IFS(Q317=0,P317,T317=1,S317,U317=1,AB317,V317=1,AE317)</f>
        <v>18.664412107933</v>
      </c>
      <c r="M317" t="s" s="130">
        <f>IF(O317="Lab","over","under")</f>
        <v>2429</v>
      </c>
      <c r="N317" s="173">
        <v>1</v>
      </c>
      <c r="O317" t="s" s="184">
        <v>28</v>
      </c>
      <c r="P317" s="131">
        <f>AQ317</f>
        <v>45.2594727190455</v>
      </c>
      <c r="Q317" s="173">
        <f>T317+U317+V317</f>
        <v>1</v>
      </c>
      <c r="R317" t="s" s="185">
        <v>31</v>
      </c>
      <c r="S317" s="210">
        <f>BE317</f>
        <v>18.664412107933</v>
      </c>
      <c r="T317" s="173">
        <v>1</v>
      </c>
      <c r="U317" s="169"/>
      <c r="V317" s="169"/>
      <c r="W317" s="169"/>
      <c r="X317" t="s" s="130">
        <f>IF($A317=Y317,"ok","bad")</f>
        <v>2430</v>
      </c>
      <c r="Y317" t="s" s="130">
        <v>2431</v>
      </c>
      <c r="Z317" t="s" s="130">
        <v>2432</v>
      </c>
      <c r="AA317" t="s" s="186">
        <v>27</v>
      </c>
      <c r="AB317" s="125">
        <f>100*AC317</f>
        <v>14.8038772</v>
      </c>
      <c r="AC317" s="191">
        <v>0.148038772</v>
      </c>
      <c r="AD317" t="s" s="187">
        <v>2365</v>
      </c>
      <c r="AE317" s="125">
        <v>12.9033795</v>
      </c>
      <c r="AF317" s="191">
        <v>0.129033795</v>
      </c>
      <c r="AG317" s="169"/>
      <c r="AH317" s="173">
        <v>70076</v>
      </c>
      <c r="AI317" s="173">
        <v>41989</v>
      </c>
      <c r="AJ317" s="173">
        <v>160</v>
      </c>
      <c r="AK317" s="173">
        <v>11167</v>
      </c>
      <c r="AL317" s="173">
        <v>6216</v>
      </c>
      <c r="AM317" s="175">
        <f>100*AL317/$AI317</f>
        <v>14.8038772059349</v>
      </c>
      <c r="AN317" s="173">
        <f>IF(AM317&gt;$AI$8,1,0)</f>
        <v>0</v>
      </c>
      <c r="AO317" s="175">
        <f>IF($R317=AL$17,AM317,0)</f>
        <v>0</v>
      </c>
      <c r="AP317" s="173">
        <v>19004</v>
      </c>
      <c r="AQ317" s="175">
        <f>100*AP317/$AI317</f>
        <v>45.2594727190455</v>
      </c>
      <c r="AR317" s="173">
        <f>IF(AQ317&gt;$AI$8,1,0)</f>
        <v>0</v>
      </c>
      <c r="AS317" s="175">
        <f>IF($R317=AP$17,AQ317,0)</f>
        <v>0</v>
      </c>
      <c r="AT317" s="173">
        <v>1964</v>
      </c>
      <c r="AU317" s="175">
        <f>100*AT317/$AI317</f>
        <v>4.67741551358689</v>
      </c>
      <c r="AV317" s="173">
        <f>IF(AU317&gt;$AI$8,1,0)</f>
        <v>0</v>
      </c>
      <c r="AW317" s="175">
        <f>IF($R317=AT$17,AU317,0)</f>
        <v>0</v>
      </c>
      <c r="AX317" s="173">
        <v>5418</v>
      </c>
      <c r="AY317" s="175">
        <f>100*AX317/$AI317</f>
        <v>12.9033794565243</v>
      </c>
      <c r="AZ317" s="173">
        <f>IF(AY317&gt;$AI$8,1,0)</f>
        <v>0</v>
      </c>
      <c r="BA317" s="175">
        <f>IF($R317=AX$17,AY317,0)</f>
        <v>0</v>
      </c>
      <c r="BB317" s="173">
        <v>7837</v>
      </c>
      <c r="BC317" s="175">
        <f>100*BB317/$AI317</f>
        <v>18.664412107933</v>
      </c>
      <c r="BD317" s="173">
        <f>IF(BC317&gt;$AI$8,1,0)</f>
        <v>0</v>
      </c>
      <c r="BE317" s="175">
        <f>IF($R317=BB$17,BC317,0)</f>
        <v>18.664412107933</v>
      </c>
      <c r="BF317" s="173">
        <v>0</v>
      </c>
      <c r="BG317" s="175">
        <f>100*BF317/$AI317</f>
        <v>0</v>
      </c>
      <c r="BH317" s="173">
        <f>IF(BG317&gt;$AI$8,1,0)</f>
        <v>0</v>
      </c>
      <c r="BI317" s="175">
        <f>IF($R317=BF$17,BG317,0)</f>
        <v>0</v>
      </c>
      <c r="BJ317" s="173">
        <v>0</v>
      </c>
      <c r="BK317" s="175">
        <f>100*BJ317/$AI317</f>
        <v>0</v>
      </c>
      <c r="BL317" s="173">
        <f>IF(BK317&gt;$AI$8,1,0)</f>
        <v>0</v>
      </c>
      <c r="BM317" s="175">
        <f>IF($R317=BJ$17,BK317,0)</f>
        <v>0</v>
      </c>
      <c r="BN317" s="173">
        <v>0</v>
      </c>
      <c r="BO317" s="175">
        <f>100*BN317/$AI317</f>
        <v>0</v>
      </c>
      <c r="BP317" s="173">
        <f>IF(BO317&gt;$AI$8,1,0)</f>
        <v>0</v>
      </c>
      <c r="BQ317" s="175">
        <f>IF($R317=BN$17,BO317,0)</f>
        <v>0</v>
      </c>
      <c r="BR317" s="173">
        <v>0</v>
      </c>
      <c r="BS317" s="175">
        <f>100*BR317/$AI317</f>
        <v>0</v>
      </c>
      <c r="BT317" s="173">
        <f>IF(BS317&gt;$AI$8,1,0)</f>
        <v>0</v>
      </c>
      <c r="BU317" s="175">
        <f>IF($R317=BR$17,BS317,0)</f>
        <v>0</v>
      </c>
      <c r="BV317" s="173">
        <v>0</v>
      </c>
      <c r="BW317" s="175">
        <f>100*BV317/$AI317</f>
        <v>0</v>
      </c>
      <c r="BX317" s="173">
        <f>IF(BW317&gt;$AI$8,1,0)</f>
        <v>0</v>
      </c>
      <c r="BY317" s="175">
        <f>IF($R317=BV$17,BW317,0)</f>
        <v>0</v>
      </c>
      <c r="BZ317" s="173">
        <v>0</v>
      </c>
      <c r="CA317" s="175">
        <f>100*BZ317/$AI317</f>
        <v>0</v>
      </c>
      <c r="CB317" s="173">
        <f>IF(CA317&gt;$AI$8,1,0)</f>
        <v>0</v>
      </c>
      <c r="CC317" s="175">
        <f>IF($R317=BZ$17,CA317,0)</f>
        <v>0</v>
      </c>
      <c r="CD317" s="173">
        <v>0</v>
      </c>
      <c r="CE317" s="175">
        <f>100*CD317/$AI317</f>
        <v>0</v>
      </c>
      <c r="CF317" s="173">
        <f>IF(CE317&gt;$AI$8,1,0)</f>
        <v>0</v>
      </c>
      <c r="CG317" s="175">
        <f>IF($R317=CD$17,CE317,0)</f>
        <v>0</v>
      </c>
      <c r="CH317" s="173">
        <v>0</v>
      </c>
      <c r="CI317" s="175">
        <f>100*CH317/$AI317</f>
        <v>0</v>
      </c>
      <c r="CJ317" s="173">
        <f>IF(CI317&gt;$AI$8,1,0)</f>
        <v>0</v>
      </c>
      <c r="CK317" s="175">
        <f>IF($R317=CH$17,CI317,0)</f>
        <v>0</v>
      </c>
      <c r="CL317" s="173">
        <v>0</v>
      </c>
      <c r="CM317" s="173">
        <v>0</v>
      </c>
      <c r="CN317" s="176"/>
    </row>
    <row r="318" ht="20.7" customHeight="1">
      <c r="A318" t="s" s="179">
        <v>2476</v>
      </c>
      <c r="B318" t="s" s="180">
        <v>160</v>
      </c>
      <c r="C318" t="s" s="180">
        <v>2477</v>
      </c>
      <c r="D318" t="s" s="181">
        <v>162</v>
      </c>
      <c r="E318" t="s" s="188">
        <v>79</v>
      </c>
      <c r="F318" t="s" s="146">
        <v>80</v>
      </c>
      <c r="G318" t="s" s="146">
        <v>393</v>
      </c>
      <c r="H318" t="s" s="146">
        <v>2478</v>
      </c>
      <c r="I318" t="s" s="146">
        <v>49</v>
      </c>
      <c r="J318" t="s" s="146">
        <v>50</v>
      </c>
      <c r="K318" t="s" s="183">
        <f>_xlfn.IFS(Q318=0,O318,T318=1,R318,U318=1,AA318,V318=1,AD318)</f>
        <v>31</v>
      </c>
      <c r="L318" s="189">
        <f>_xlfn.IFS(Q318=0,P318,T318=1,S318,U318=1,AB318,V318=1,AE318)</f>
        <v>10.7213602</v>
      </c>
      <c r="M318" t="s" s="146">
        <f>IF(O318="Lab","over","under")</f>
        <v>2429</v>
      </c>
      <c r="N318" s="145">
        <v>1</v>
      </c>
      <c r="O318" t="s" s="184">
        <v>28</v>
      </c>
      <c r="P318" s="147">
        <f>AQ318</f>
        <v>45.2129415648729</v>
      </c>
      <c r="Q318" s="145">
        <f>T318+U318+V318</f>
        <v>1</v>
      </c>
      <c r="R318" t="s" s="197">
        <v>2479</v>
      </c>
      <c r="S318" s="211">
        <f>100*0.19753494</f>
        <v>19.753494</v>
      </c>
      <c r="T318" s="277"/>
      <c r="U318" s="145">
        <v>1</v>
      </c>
      <c r="V318" s="138"/>
      <c r="W318" s="138"/>
      <c r="X318" t="s" s="146">
        <f>IF($A318=Y318,"ok","bad")</f>
        <v>2430</v>
      </c>
      <c r="Y318" t="s" s="146">
        <v>2476</v>
      </c>
      <c r="Z318" t="s" s="146">
        <v>2477</v>
      </c>
      <c r="AA318" t="s" s="186">
        <v>31</v>
      </c>
      <c r="AB318" s="141">
        <f>100*AC318</f>
        <v>10.7213602</v>
      </c>
      <c r="AC318" s="190">
        <v>0.107213602</v>
      </c>
      <c r="AD318" t="s" s="187">
        <v>27</v>
      </c>
      <c r="AE318" s="141">
        <v>10.402223</v>
      </c>
      <c r="AF318" s="190">
        <v>0.10402223</v>
      </c>
      <c r="AG318" s="138"/>
      <c r="AH318" s="145">
        <v>78964</v>
      </c>
      <c r="AI318" s="145">
        <v>36348</v>
      </c>
      <c r="AJ318" s="145">
        <v>149</v>
      </c>
      <c r="AK318" s="145">
        <v>9254</v>
      </c>
      <c r="AL318" s="145">
        <v>3781</v>
      </c>
      <c r="AM318" s="148">
        <f>100*AL318/$AI318</f>
        <v>10.402222955871</v>
      </c>
      <c r="AN318" s="145">
        <f>IF(AM318&gt;$AI$8,1,0)</f>
        <v>0</v>
      </c>
      <c r="AO318" s="148">
        <f>IF($R318=AL$17,AM318,0)</f>
        <v>0</v>
      </c>
      <c r="AP318" s="145">
        <v>16434</v>
      </c>
      <c r="AQ318" s="148">
        <f>100*AP318/$AI318</f>
        <v>45.2129415648729</v>
      </c>
      <c r="AR318" s="145">
        <f>IF(AQ318&gt;$AI$8,1,0)</f>
        <v>0</v>
      </c>
      <c r="AS318" s="148">
        <f>IF($R318=AP$17,AQ318,0)</f>
        <v>0</v>
      </c>
      <c r="AT318" s="145">
        <v>1606</v>
      </c>
      <c r="AU318" s="148">
        <f>100*AT318/$AI318</f>
        <v>4.41839991196214</v>
      </c>
      <c r="AV318" s="145">
        <f>IF(AU318&gt;$AI$8,1,0)</f>
        <v>0</v>
      </c>
      <c r="AW318" s="148">
        <f>IF($R318=AT$17,AU318,0)</f>
        <v>0</v>
      </c>
      <c r="AX318" s="145">
        <v>2800</v>
      </c>
      <c r="AY318" s="148">
        <f>100*AX318/$AI318</f>
        <v>7.70331242434247</v>
      </c>
      <c r="AZ318" s="145">
        <f>IF(AY318&gt;$AI$8,1,0)</f>
        <v>0</v>
      </c>
      <c r="BA318" s="148">
        <f>IF($R318=AX$17,AY318,0)</f>
        <v>0</v>
      </c>
      <c r="BB318" s="145">
        <v>3897</v>
      </c>
      <c r="BC318" s="148">
        <f>100*BB318/$AI318</f>
        <v>10.7213601848795</v>
      </c>
      <c r="BD318" s="145">
        <f>IF(BC318&gt;$AI$8,1,0)</f>
        <v>0</v>
      </c>
      <c r="BE318" s="148">
        <f>IF($R318=BB$17,BC318,0)</f>
        <v>0</v>
      </c>
      <c r="BF318" s="145">
        <v>0</v>
      </c>
      <c r="BG318" s="148">
        <f>100*BF318/$AI318</f>
        <v>0</v>
      </c>
      <c r="BH318" s="145">
        <f>IF(BG318&gt;$AI$8,1,0)</f>
        <v>0</v>
      </c>
      <c r="BI318" s="148">
        <f>IF($R318=BF$17,BG318,0)</f>
        <v>0</v>
      </c>
      <c r="BJ318" s="145">
        <v>0</v>
      </c>
      <c r="BK318" s="148">
        <f>100*BJ318/$AI318</f>
        <v>0</v>
      </c>
      <c r="BL318" s="145">
        <f>IF(BK318&gt;$AI$8,1,0)</f>
        <v>0</v>
      </c>
      <c r="BM318" s="148">
        <f>IF($R318=BJ$17,BK318,0)</f>
        <v>0</v>
      </c>
      <c r="BN318" s="145">
        <v>0</v>
      </c>
      <c r="BO318" s="148">
        <f>100*BN318/$AI318</f>
        <v>0</v>
      </c>
      <c r="BP318" s="145">
        <f>IF(BO318&gt;$AI$8,1,0)</f>
        <v>0</v>
      </c>
      <c r="BQ318" s="148">
        <f>IF($R318=BN$17,BO318,0)</f>
        <v>0</v>
      </c>
      <c r="BR318" s="145">
        <v>0</v>
      </c>
      <c r="BS318" s="148">
        <f>100*BR318/$AI318</f>
        <v>0</v>
      </c>
      <c r="BT318" s="145">
        <f>IF(BS318&gt;$AI$8,1,0)</f>
        <v>0</v>
      </c>
      <c r="BU318" s="148">
        <f>IF($R318=BR$17,BS318,0)</f>
        <v>0</v>
      </c>
      <c r="BV318" s="145">
        <v>0</v>
      </c>
      <c r="BW318" s="148">
        <f>100*BV318/$AI318</f>
        <v>0</v>
      </c>
      <c r="BX318" s="145">
        <f>IF(BW318&gt;$AI$8,1,0)</f>
        <v>0</v>
      </c>
      <c r="BY318" s="148">
        <f>IF($R318=BV$17,BW318,0)</f>
        <v>0</v>
      </c>
      <c r="BZ318" s="145">
        <v>0</v>
      </c>
      <c r="CA318" s="148">
        <f>100*BZ318/$AI318</f>
        <v>0</v>
      </c>
      <c r="CB318" s="145">
        <f>IF(CA318&gt;$AI$8,1,0)</f>
        <v>0</v>
      </c>
      <c r="CC318" s="148">
        <f>IF($R318=BZ$17,CA318,0)</f>
        <v>0</v>
      </c>
      <c r="CD318" s="145">
        <v>0</v>
      </c>
      <c r="CE318" s="148">
        <f>100*CD318/$AI318</f>
        <v>0</v>
      </c>
      <c r="CF318" s="145">
        <f>IF(CE318&gt;$AI$8,1,0)</f>
        <v>0</v>
      </c>
      <c r="CG318" s="148">
        <f>IF($R318=CD$17,CE318,0)</f>
        <v>0</v>
      </c>
      <c r="CH318" s="145">
        <v>0</v>
      </c>
      <c r="CI318" s="148">
        <f>100*CH318/$AI318</f>
        <v>0</v>
      </c>
      <c r="CJ318" s="145">
        <f>IF(CI318&gt;$AI$8,1,0)</f>
        <v>0</v>
      </c>
      <c r="CK318" s="148">
        <f>IF($R318=CH$17,CI318,0)</f>
        <v>0</v>
      </c>
      <c r="CL318" s="145">
        <v>0</v>
      </c>
      <c r="CM318" s="145">
        <v>0</v>
      </c>
      <c r="CN318" s="149"/>
    </row>
    <row r="319" ht="15.75" customHeight="1">
      <c r="A319" t="s" s="179">
        <v>2462</v>
      </c>
      <c r="B319" t="s" s="180">
        <v>84</v>
      </c>
      <c r="C319" t="s" s="180">
        <v>2463</v>
      </c>
      <c r="D319" t="s" s="181">
        <v>86</v>
      </c>
      <c r="E319" t="s" s="182">
        <v>79</v>
      </c>
      <c r="F319" t="s" s="130">
        <v>80</v>
      </c>
      <c r="G319" t="s" s="130">
        <v>2464</v>
      </c>
      <c r="H319" t="s" s="130">
        <v>2465</v>
      </c>
      <c r="I319" t="s" s="130">
        <v>49</v>
      </c>
      <c r="J319" t="s" s="130">
        <v>50</v>
      </c>
      <c r="K319" t="s" s="183">
        <f>_xlfn.IFS(Q319=0,O319,T319=1,R319,U319=1,AA319,V319=1,AD319)</f>
        <v>28</v>
      </c>
      <c r="L319" s="189">
        <f>_xlfn.IFS(Q319=0,P319,T319=1,S319,U319=1,AB319,V319=1,AE319)</f>
        <v>45.2099003201208</v>
      </c>
      <c r="M319" t="s" s="130">
        <f>IF(O319="Lab","over","under")</f>
        <v>2429</v>
      </c>
      <c r="N319" s="173">
        <v>1</v>
      </c>
      <c r="O319" t="s" s="184">
        <v>28</v>
      </c>
      <c r="P319" s="131">
        <f>AQ319</f>
        <v>45.2099003201208</v>
      </c>
      <c r="Q319" s="173">
        <f>T319+U319+V319</f>
        <v>0</v>
      </c>
      <c r="R319" t="s" s="185">
        <v>27</v>
      </c>
      <c r="S319" s="213">
        <f>AO319</f>
        <v>15.1836139812092</v>
      </c>
      <c r="T319" s="169"/>
      <c r="U319" s="169"/>
      <c r="V319" s="169"/>
      <c r="W319" s="169"/>
      <c r="X319" t="s" s="130">
        <f>IF($A319=Y319,"ok","bad")</f>
        <v>2430</v>
      </c>
      <c r="Y319" t="s" s="130">
        <v>2462</v>
      </c>
      <c r="Z319" t="s" s="130">
        <v>2463</v>
      </c>
      <c r="AA319" t="s" s="186">
        <v>2365</v>
      </c>
      <c r="AB319" s="125">
        <f>100*AC319</f>
        <v>14.918148</v>
      </c>
      <c r="AC319" s="191">
        <v>0.14918148</v>
      </c>
      <c r="AD319" t="s" s="187">
        <v>31</v>
      </c>
      <c r="AE319" s="125">
        <v>11.2432658</v>
      </c>
      <c r="AF319" s="191">
        <v>0.112432658</v>
      </c>
      <c r="AG319" s="169"/>
      <c r="AH319" s="173">
        <v>75678</v>
      </c>
      <c r="AI319" s="173">
        <v>38423</v>
      </c>
      <c r="AJ319" s="173">
        <v>144</v>
      </c>
      <c r="AK319" s="173">
        <v>11537</v>
      </c>
      <c r="AL319" s="173">
        <v>5834</v>
      </c>
      <c r="AM319" s="175">
        <f>100*AL319/$AI319</f>
        <v>15.1836139812092</v>
      </c>
      <c r="AN319" s="173">
        <f>IF(AM319&gt;$AI$8,1,0)</f>
        <v>0</v>
      </c>
      <c r="AO319" s="175">
        <f>IF($R319=AL$17,AM319,0)</f>
        <v>15.1836139812092</v>
      </c>
      <c r="AP319" s="173">
        <v>17371</v>
      </c>
      <c r="AQ319" s="175">
        <f>100*AP319/$AI319</f>
        <v>45.2099003201208</v>
      </c>
      <c r="AR319" s="173">
        <f>IF(AQ319&gt;$AI$8,1,0)</f>
        <v>0</v>
      </c>
      <c r="AS319" s="175">
        <f>IF($R319=AP$17,AQ319,0)</f>
        <v>0</v>
      </c>
      <c r="AT319" s="173">
        <v>2324</v>
      </c>
      <c r="AU319" s="175">
        <f>100*AT319/$AI319</f>
        <v>6.04846055747859</v>
      </c>
      <c r="AV319" s="173">
        <f>IF(AU319&gt;$AI$8,1,0)</f>
        <v>0</v>
      </c>
      <c r="AW319" s="175">
        <f>IF($R319=AT$17,AU319,0)</f>
        <v>0</v>
      </c>
      <c r="AX319" s="173">
        <v>5732</v>
      </c>
      <c r="AY319" s="175">
        <f>100*AX319/$AI319</f>
        <v>14.9181479842802</v>
      </c>
      <c r="AZ319" s="173">
        <f>IF(AY319&gt;$AI$8,1,0)</f>
        <v>0</v>
      </c>
      <c r="BA319" s="175">
        <f>IF($R319=AX$17,AY319,0)</f>
        <v>0</v>
      </c>
      <c r="BB319" s="173">
        <v>4320</v>
      </c>
      <c r="BC319" s="175">
        <f>100*BB319/$AI319</f>
        <v>11.2432657522838</v>
      </c>
      <c r="BD319" s="173">
        <f>IF(BC319&gt;$AI$8,1,0)</f>
        <v>0</v>
      </c>
      <c r="BE319" s="175">
        <f>IF($R319=BB$17,BC319,0)</f>
        <v>0</v>
      </c>
      <c r="BF319" s="173">
        <v>0</v>
      </c>
      <c r="BG319" s="175">
        <f>100*BF319/$AI319</f>
        <v>0</v>
      </c>
      <c r="BH319" s="173">
        <f>IF(BG319&gt;$AI$8,1,0)</f>
        <v>0</v>
      </c>
      <c r="BI319" s="175">
        <f>IF($R319=BF$17,BG319,0)</f>
        <v>0</v>
      </c>
      <c r="BJ319" s="173">
        <v>0</v>
      </c>
      <c r="BK319" s="175">
        <f>100*BJ319/$AI319</f>
        <v>0</v>
      </c>
      <c r="BL319" s="173">
        <f>IF(BK319&gt;$AI$8,1,0)</f>
        <v>0</v>
      </c>
      <c r="BM319" s="175">
        <f>IF($R319=BJ$17,BK319,0)</f>
        <v>0</v>
      </c>
      <c r="BN319" s="173">
        <v>0</v>
      </c>
      <c r="BO319" s="175">
        <f>100*BN319/$AI319</f>
        <v>0</v>
      </c>
      <c r="BP319" s="173">
        <f>IF(BO319&gt;$AI$8,1,0)</f>
        <v>0</v>
      </c>
      <c r="BQ319" s="175">
        <f>IF($R319=BN$17,BO319,0)</f>
        <v>0</v>
      </c>
      <c r="BR319" s="173">
        <v>0</v>
      </c>
      <c r="BS319" s="175">
        <f>100*BR319/$AI319</f>
        <v>0</v>
      </c>
      <c r="BT319" s="173">
        <f>IF(BS319&gt;$AI$8,1,0)</f>
        <v>0</v>
      </c>
      <c r="BU319" s="175">
        <f>IF($R319=BR$17,BS319,0)</f>
        <v>0</v>
      </c>
      <c r="BV319" s="173">
        <v>0</v>
      </c>
      <c r="BW319" s="175">
        <f>100*BV319/$AI319</f>
        <v>0</v>
      </c>
      <c r="BX319" s="173">
        <f>IF(BW319&gt;$AI$8,1,0)</f>
        <v>0</v>
      </c>
      <c r="BY319" s="175">
        <f>IF($R319=BV$17,BW319,0)</f>
        <v>0</v>
      </c>
      <c r="BZ319" s="173">
        <v>0</v>
      </c>
      <c r="CA319" s="175">
        <f>100*BZ319/$AI319</f>
        <v>0</v>
      </c>
      <c r="CB319" s="173">
        <f>IF(CA319&gt;$AI$8,1,0)</f>
        <v>0</v>
      </c>
      <c r="CC319" s="175">
        <f>IF($R319=BZ$17,CA319,0)</f>
        <v>0</v>
      </c>
      <c r="CD319" s="173">
        <v>0</v>
      </c>
      <c r="CE319" s="175">
        <f>100*CD319/$AI319</f>
        <v>0</v>
      </c>
      <c r="CF319" s="173">
        <f>IF(CE319&gt;$AI$8,1,0)</f>
        <v>0</v>
      </c>
      <c r="CG319" s="175">
        <f>IF($R319=CD$17,CE319,0)</f>
        <v>0</v>
      </c>
      <c r="CH319" s="173">
        <v>0</v>
      </c>
      <c r="CI319" s="175">
        <f>100*CH319/$AI319</f>
        <v>0</v>
      </c>
      <c r="CJ319" s="173">
        <f>IF(CI319&gt;$AI$8,1,0)</f>
        <v>0</v>
      </c>
      <c r="CK319" s="175">
        <f>IF($R319=CH$17,CI319,0)</f>
        <v>0</v>
      </c>
      <c r="CL319" s="173">
        <v>1214</v>
      </c>
      <c r="CM319" s="173">
        <v>0</v>
      </c>
      <c r="CN319" s="176"/>
    </row>
    <row r="320" ht="19.95" customHeight="1">
      <c r="A320" t="s" s="179">
        <v>2699</v>
      </c>
      <c r="B320" t="s" s="180">
        <v>90</v>
      </c>
      <c r="C320" t="s" s="180">
        <v>1381</v>
      </c>
      <c r="D320" t="s" s="181">
        <v>93</v>
      </c>
      <c r="E320" t="s" s="188">
        <v>79</v>
      </c>
      <c r="F320" t="s" s="146">
        <v>80</v>
      </c>
      <c r="G320" t="s" s="146">
        <v>2655</v>
      </c>
      <c r="H320" t="s" s="146">
        <v>2700</v>
      </c>
      <c r="I320" t="s" s="146">
        <v>49</v>
      </c>
      <c r="J320" t="s" s="146">
        <v>50</v>
      </c>
      <c r="K320" t="s" s="183">
        <f>_xlfn.IFS(Q320=0,O320,T320=1,R320,U320=1,AA320,V320=1,AD320)</f>
        <v>2365</v>
      </c>
      <c r="L320" s="189">
        <f>_xlfn.IFS(Q320=0,P320,T320=1,S320,U320=1,AB320,V320=1,AE320)</f>
        <v>31.798425353302</v>
      </c>
      <c r="M320" t="s" s="146">
        <f>IF(O320="Lab","over","under")</f>
        <v>2429</v>
      </c>
      <c r="N320" s="145">
        <v>1</v>
      </c>
      <c r="O320" t="s" s="184">
        <v>28</v>
      </c>
      <c r="P320" s="147">
        <f>AQ320</f>
        <v>45.2077589846758</v>
      </c>
      <c r="Q320" s="145">
        <f>T320+U320+V320</f>
        <v>1</v>
      </c>
      <c r="R320" t="s" s="185">
        <v>2365</v>
      </c>
      <c r="S320" s="147">
        <f>BA320</f>
        <v>31.798425353302</v>
      </c>
      <c r="T320" s="145">
        <v>1</v>
      </c>
      <c r="U320" s="138"/>
      <c r="V320" s="138"/>
      <c r="W320" s="138"/>
      <c r="X320" t="s" s="146">
        <f>IF($A320=Y320,"ok","bad")</f>
        <v>2430</v>
      </c>
      <c r="Y320" t="s" s="146">
        <v>2699</v>
      </c>
      <c r="Z320" t="s" s="146">
        <v>1381</v>
      </c>
      <c r="AA320" t="s" s="186">
        <v>27</v>
      </c>
      <c r="AB320" s="141">
        <f>100*AC320</f>
        <v>10.8759904</v>
      </c>
      <c r="AC320" s="190">
        <v>0.108759904</v>
      </c>
      <c r="AD320" t="s" s="187">
        <v>29</v>
      </c>
      <c r="AE320" s="141">
        <v>6.7928371</v>
      </c>
      <c r="AF320" s="190">
        <v>0.067928371</v>
      </c>
      <c r="AG320" s="138"/>
      <c r="AH320" s="145">
        <v>76641</v>
      </c>
      <c r="AI320" s="145">
        <v>40263</v>
      </c>
      <c r="AJ320" s="145">
        <v>135</v>
      </c>
      <c r="AK320" s="145">
        <v>5399</v>
      </c>
      <c r="AL320" s="145">
        <v>4379</v>
      </c>
      <c r="AM320" s="148">
        <f>100*AL320/$AI320</f>
        <v>10.8759903633609</v>
      </c>
      <c r="AN320" s="145">
        <f>IF(AM320&gt;$AI$8,1,0)</f>
        <v>0</v>
      </c>
      <c r="AO320" s="148">
        <f>IF($R320=AL$17,AM320,0)</f>
        <v>0</v>
      </c>
      <c r="AP320" s="145">
        <v>18202</v>
      </c>
      <c r="AQ320" s="148">
        <f>100*AP320/$AI320</f>
        <v>45.2077589846758</v>
      </c>
      <c r="AR320" s="145">
        <f>IF(AQ320&gt;$AI$8,1,0)</f>
        <v>0</v>
      </c>
      <c r="AS320" s="148">
        <f>IF($R320=AP$17,AQ320,0)</f>
        <v>0</v>
      </c>
      <c r="AT320" s="145">
        <v>2735</v>
      </c>
      <c r="AU320" s="148">
        <f>100*AT320/$AI320</f>
        <v>6.79283709609319</v>
      </c>
      <c r="AV320" s="145">
        <f>IF(AU320&gt;$AI$8,1,0)</f>
        <v>0</v>
      </c>
      <c r="AW320" s="148">
        <f>IF($R320=AT$17,AU320,0)</f>
        <v>0</v>
      </c>
      <c r="AX320" s="145">
        <v>12803</v>
      </c>
      <c r="AY320" s="148">
        <f>100*AX320/$AI320</f>
        <v>31.798425353302</v>
      </c>
      <c r="AZ320" s="145">
        <f>IF(AY320&gt;$AI$8,1,0)</f>
        <v>0</v>
      </c>
      <c r="BA320" s="148">
        <f>IF($R320=AX$17,AY320,0)</f>
        <v>31.798425353302</v>
      </c>
      <c r="BB320" s="145">
        <v>1776</v>
      </c>
      <c r="BC320" s="148">
        <f>100*BB320/$AI320</f>
        <v>4.41099769018702</v>
      </c>
      <c r="BD320" s="145">
        <f>IF(BC320&gt;$AI$8,1,0)</f>
        <v>0</v>
      </c>
      <c r="BE320" s="148">
        <f>IF($R320=BB$17,BC320,0)</f>
        <v>0</v>
      </c>
      <c r="BF320" s="145">
        <v>0</v>
      </c>
      <c r="BG320" s="148">
        <f>100*BF320/$AI320</f>
        <v>0</v>
      </c>
      <c r="BH320" s="145">
        <f>IF(BG320&gt;$AI$8,1,0)</f>
        <v>0</v>
      </c>
      <c r="BI320" s="148">
        <f>IF($R320=BF$17,BG320,0)</f>
        <v>0</v>
      </c>
      <c r="BJ320" s="145">
        <v>0</v>
      </c>
      <c r="BK320" s="148">
        <f>100*BJ320/$AI320</f>
        <v>0</v>
      </c>
      <c r="BL320" s="145">
        <f>IF(BK320&gt;$AI$8,1,0)</f>
        <v>0</v>
      </c>
      <c r="BM320" s="148">
        <f>IF($R320=BJ$17,BK320,0)</f>
        <v>0</v>
      </c>
      <c r="BN320" s="145">
        <v>0</v>
      </c>
      <c r="BO320" s="148">
        <f>100*BN320/$AI320</f>
        <v>0</v>
      </c>
      <c r="BP320" s="145">
        <f>IF(BO320&gt;$AI$8,1,0)</f>
        <v>0</v>
      </c>
      <c r="BQ320" s="148">
        <f>IF($R320=BN$17,BO320,0)</f>
        <v>0</v>
      </c>
      <c r="BR320" s="145">
        <v>0</v>
      </c>
      <c r="BS320" s="148">
        <f>100*BR320/$AI320</f>
        <v>0</v>
      </c>
      <c r="BT320" s="145">
        <f>IF(BS320&gt;$AI$8,1,0)</f>
        <v>0</v>
      </c>
      <c r="BU320" s="148">
        <f>IF($R320=BR$17,BS320,0)</f>
        <v>0</v>
      </c>
      <c r="BV320" s="145">
        <v>0</v>
      </c>
      <c r="BW320" s="148">
        <f>100*BV320/$AI320</f>
        <v>0</v>
      </c>
      <c r="BX320" s="145">
        <f>IF(BW320&gt;$AI$8,1,0)</f>
        <v>0</v>
      </c>
      <c r="BY320" s="148">
        <f>IF($R320=BV$17,BW320,0)</f>
        <v>0</v>
      </c>
      <c r="BZ320" s="145">
        <v>0</v>
      </c>
      <c r="CA320" s="148">
        <f>100*BZ320/$AI320</f>
        <v>0</v>
      </c>
      <c r="CB320" s="145">
        <f>IF(CA320&gt;$AI$8,1,0)</f>
        <v>0</v>
      </c>
      <c r="CC320" s="148">
        <f>IF($R320=BZ$17,CA320,0)</f>
        <v>0</v>
      </c>
      <c r="CD320" s="145">
        <v>0</v>
      </c>
      <c r="CE320" s="148">
        <f>100*CD320/$AI320</f>
        <v>0</v>
      </c>
      <c r="CF320" s="145">
        <f>IF(CE320&gt;$AI$8,1,0)</f>
        <v>0</v>
      </c>
      <c r="CG320" s="148">
        <f>IF($R320=CD$17,CE320,0)</f>
        <v>0</v>
      </c>
      <c r="CH320" s="145">
        <v>0</v>
      </c>
      <c r="CI320" s="148">
        <f>100*CH320/$AI320</f>
        <v>0</v>
      </c>
      <c r="CJ320" s="145">
        <f>IF(CI320&gt;$AI$8,1,0)</f>
        <v>0</v>
      </c>
      <c r="CK320" s="148">
        <f>IF($R320=CH$17,CI320,0)</f>
        <v>0</v>
      </c>
      <c r="CL320" s="145">
        <v>0</v>
      </c>
      <c r="CM320" s="145">
        <v>0</v>
      </c>
      <c r="CN320" s="149"/>
    </row>
    <row r="321" ht="15.75" customHeight="1">
      <c r="A321" t="s" s="179">
        <v>2833</v>
      </c>
      <c r="B321" t="s" s="180">
        <v>58</v>
      </c>
      <c r="C321" t="s" s="180">
        <v>2834</v>
      </c>
      <c r="D321" t="s" s="181">
        <v>60</v>
      </c>
      <c r="E321" t="s" s="182">
        <v>60</v>
      </c>
      <c r="F321" t="s" s="130">
        <v>46</v>
      </c>
      <c r="G321" t="s" s="130">
        <v>2835</v>
      </c>
      <c r="H321" t="s" s="130">
        <v>816</v>
      </c>
      <c r="I321" t="s" s="130">
        <v>64</v>
      </c>
      <c r="J321" t="s" s="130">
        <v>2585</v>
      </c>
      <c r="K321" t="s" s="183">
        <f>_xlfn.IFS(Q321=0,O321,T321=1,R321,U321=1,AA321,V321=1,AD321)</f>
        <v>28</v>
      </c>
      <c r="L321" s="189">
        <f>_xlfn.IFS(Q321=0,P321,T321=1,S321,U321=1,AB321,V321=1,AE321)</f>
        <v>45.1801054275674</v>
      </c>
      <c r="M321" t="s" s="130">
        <f>IF(O321="Lab","over","under")</f>
        <v>2429</v>
      </c>
      <c r="N321" s="173">
        <v>1</v>
      </c>
      <c r="O321" t="s" s="184">
        <v>28</v>
      </c>
      <c r="P321" s="131">
        <f>AQ321</f>
        <v>45.1801054275674</v>
      </c>
      <c r="Q321" s="173">
        <f>T321+U321+V321</f>
        <v>0</v>
      </c>
      <c r="R321" t="s" s="185">
        <v>32</v>
      </c>
      <c r="S321" s="131">
        <f>BI321</f>
        <v>35.066868410777</v>
      </c>
      <c r="T321" s="169"/>
      <c r="U321" s="169"/>
      <c r="V321" s="169"/>
      <c r="W321" s="169"/>
      <c r="X321" t="s" s="130">
        <f>IF($A321=Y321,"ok","bad")</f>
        <v>2430</v>
      </c>
      <c r="Y321" t="s" s="130">
        <v>2833</v>
      </c>
      <c r="Z321" t="s" s="130">
        <v>2834</v>
      </c>
      <c r="AA321" t="s" s="186">
        <v>2365</v>
      </c>
      <c r="AB321" s="125">
        <f>100*AC321</f>
        <v>7.7289145</v>
      </c>
      <c r="AC321" s="191">
        <v>0.077289145</v>
      </c>
      <c r="AD321" t="s" s="187">
        <v>27</v>
      </c>
      <c r="AE321" s="125">
        <v>4.7320383</v>
      </c>
      <c r="AF321" s="191">
        <v>0.047320383</v>
      </c>
      <c r="AG321" s="169"/>
      <c r="AH321" s="173">
        <v>70350</v>
      </c>
      <c r="AI321" s="173">
        <v>40976</v>
      </c>
      <c r="AJ321" s="173">
        <v>170</v>
      </c>
      <c r="AK321" s="173">
        <v>4144</v>
      </c>
      <c r="AL321" s="173">
        <v>1939</v>
      </c>
      <c r="AM321" s="175">
        <f>100*AL321/$AI321</f>
        <v>4.73203826630223</v>
      </c>
      <c r="AN321" s="173">
        <f>IF(AM321&gt;$AI$8,1,0)</f>
        <v>0</v>
      </c>
      <c r="AO321" s="175">
        <f>IF($R321=AL$17,AM321,0)</f>
        <v>0</v>
      </c>
      <c r="AP321" s="173">
        <v>18513</v>
      </c>
      <c r="AQ321" s="175">
        <f>100*AP321/$AI321</f>
        <v>45.1801054275674</v>
      </c>
      <c r="AR321" s="173">
        <f>IF(AQ321&gt;$AI$8,1,0)</f>
        <v>0</v>
      </c>
      <c r="AS321" s="175">
        <f>IF($R321=AP$17,AQ321,0)</f>
        <v>0</v>
      </c>
      <c r="AT321" s="173">
        <v>1294</v>
      </c>
      <c r="AU321" s="175">
        <f>100*AT321/$AI321</f>
        <v>3.15794611479891</v>
      </c>
      <c r="AV321" s="173">
        <f>IF(AU321&gt;$AI$8,1,0)</f>
        <v>0</v>
      </c>
      <c r="AW321" s="175">
        <f>IF($R321=AT$17,AU321,0)</f>
        <v>0</v>
      </c>
      <c r="AX321" s="173">
        <v>3167</v>
      </c>
      <c r="AY321" s="175">
        <f>100*AX321/$AI321</f>
        <v>7.7289144865287</v>
      </c>
      <c r="AZ321" s="173">
        <f>IF(AY321&gt;$AI$8,1,0)</f>
        <v>0</v>
      </c>
      <c r="BA321" s="175">
        <f>IF($R321=AX$17,AY321,0)</f>
        <v>0</v>
      </c>
      <c r="BB321" s="173">
        <v>1694</v>
      </c>
      <c r="BC321" s="175">
        <f>100*BB321/$AI321</f>
        <v>4.13412729402577</v>
      </c>
      <c r="BD321" s="173">
        <f>IF(BC321&gt;$AI$8,1,0)</f>
        <v>0</v>
      </c>
      <c r="BE321" s="175">
        <f>IF($R321=BB$17,BC321,0)</f>
        <v>0</v>
      </c>
      <c r="BF321" s="173">
        <v>14369</v>
      </c>
      <c r="BG321" s="175">
        <f>100*BF321/$AI321</f>
        <v>35.066868410777</v>
      </c>
      <c r="BH321" s="173">
        <f>IF(BG321&gt;$AI$8,1,0)</f>
        <v>0</v>
      </c>
      <c r="BI321" s="175">
        <f>IF($R321=BF$17,BG321,0)</f>
        <v>35.066868410777</v>
      </c>
      <c r="BJ321" s="173">
        <v>0</v>
      </c>
      <c r="BK321" s="175">
        <f>100*BJ321/$AI321</f>
        <v>0</v>
      </c>
      <c r="BL321" s="173">
        <f>IF(BK321&gt;$AI$8,1,0)</f>
        <v>0</v>
      </c>
      <c r="BM321" s="175">
        <f>IF($R321=BJ$17,BK321,0)</f>
        <v>0</v>
      </c>
      <c r="BN321" s="173">
        <v>0</v>
      </c>
      <c r="BO321" s="175">
        <f>100*BN321/$AI321</f>
        <v>0</v>
      </c>
      <c r="BP321" s="173">
        <f>IF(BO321&gt;$AI$8,1,0)</f>
        <v>0</v>
      </c>
      <c r="BQ321" s="175">
        <f>IF($R321=BN$17,BO321,0)</f>
        <v>0</v>
      </c>
      <c r="BR321" s="173">
        <v>0</v>
      </c>
      <c r="BS321" s="175">
        <f>100*BR321/$AI321</f>
        <v>0</v>
      </c>
      <c r="BT321" s="173">
        <f>IF(BS321&gt;$AI$8,1,0)</f>
        <v>0</v>
      </c>
      <c r="BU321" s="175">
        <f>IF($R321=BR$17,BS321,0)</f>
        <v>0</v>
      </c>
      <c r="BV321" s="173">
        <v>0</v>
      </c>
      <c r="BW321" s="175">
        <f>100*BV321/$AI321</f>
        <v>0</v>
      </c>
      <c r="BX321" s="173">
        <f>IF(BW321&gt;$AI$8,1,0)</f>
        <v>0</v>
      </c>
      <c r="BY321" s="175">
        <f>IF($R321=BV$17,BW321,0)</f>
        <v>0</v>
      </c>
      <c r="BZ321" s="173">
        <v>0</v>
      </c>
      <c r="CA321" s="175">
        <f>100*BZ321/$AI321</f>
        <v>0</v>
      </c>
      <c r="CB321" s="173">
        <f>IF(CA321&gt;$AI$8,1,0)</f>
        <v>0</v>
      </c>
      <c r="CC321" s="175">
        <f>IF($R321=BZ$17,CA321,0)</f>
        <v>0</v>
      </c>
      <c r="CD321" s="173">
        <v>0</v>
      </c>
      <c r="CE321" s="175">
        <f>100*CD321/$AI321</f>
        <v>0</v>
      </c>
      <c r="CF321" s="173">
        <f>IF(CE321&gt;$AI$8,1,0)</f>
        <v>0</v>
      </c>
      <c r="CG321" s="175">
        <f>IF($R321=CD$17,CE321,0)</f>
        <v>0</v>
      </c>
      <c r="CH321" s="173">
        <v>0</v>
      </c>
      <c r="CI321" s="175">
        <f>100*CH321/$AI321</f>
        <v>0</v>
      </c>
      <c r="CJ321" s="173">
        <f>IF(CI321&gt;$AI$8,1,0)</f>
        <v>0</v>
      </c>
      <c r="CK321" s="175">
        <f>IF($R321=CH$17,CI321,0)</f>
        <v>0</v>
      </c>
      <c r="CL321" s="173">
        <v>533</v>
      </c>
      <c r="CM321" s="173">
        <v>0</v>
      </c>
      <c r="CN321" s="176"/>
    </row>
    <row r="322" ht="15.75" customHeight="1">
      <c r="A322" t="s" s="179">
        <v>2685</v>
      </c>
      <c r="B322" t="s" s="180">
        <v>166</v>
      </c>
      <c r="C322" t="s" s="180">
        <v>1791</v>
      </c>
      <c r="D322" t="s" s="181">
        <v>169</v>
      </c>
      <c r="E322" t="s" s="188">
        <v>79</v>
      </c>
      <c r="F322" t="s" s="146">
        <v>80</v>
      </c>
      <c r="G322" t="s" s="146">
        <v>714</v>
      </c>
      <c r="H322" t="s" s="146">
        <v>1792</v>
      </c>
      <c r="I322" t="s" s="146">
        <v>64</v>
      </c>
      <c r="J322" t="s" s="146">
        <v>50</v>
      </c>
      <c r="K322" t="s" s="183">
        <f>_xlfn.IFS(Q322=0,O322,T322=1,R322,U322=1,AA322,V322=1,AD322)</f>
        <v>2365</v>
      </c>
      <c r="L322" s="189">
        <f>_xlfn.IFS(Q322=0,P322,T322=1,S322,U322=1,AB322,V322=1,AE322)</f>
        <v>30.2745586483267</v>
      </c>
      <c r="M322" t="s" s="146">
        <f>IF(O322="Lab","over","under")</f>
        <v>2429</v>
      </c>
      <c r="N322" s="145">
        <v>1</v>
      </c>
      <c r="O322" t="s" s="184">
        <v>28</v>
      </c>
      <c r="P322" s="147">
        <f>AQ322</f>
        <v>45.1397162352431</v>
      </c>
      <c r="Q322" s="145">
        <f>T322+U322+V322</f>
        <v>1</v>
      </c>
      <c r="R322" t="s" s="185">
        <v>2365</v>
      </c>
      <c r="S322" s="147">
        <f>BA322</f>
        <v>30.2745586483267</v>
      </c>
      <c r="T322" s="145">
        <v>1</v>
      </c>
      <c r="U322" s="138"/>
      <c r="V322" s="138"/>
      <c r="W322" s="138"/>
      <c r="X322" t="s" s="146">
        <f>IF($A322=Y322,"ok","bad")</f>
        <v>2430</v>
      </c>
      <c r="Y322" t="s" s="146">
        <v>2685</v>
      </c>
      <c r="Z322" t="s" s="146">
        <v>1791</v>
      </c>
      <c r="AA322" t="s" s="186">
        <v>29</v>
      </c>
      <c r="AB322" s="141">
        <f>100*AC322</f>
        <v>7.6464854</v>
      </c>
      <c r="AC322" s="190">
        <v>0.076464854</v>
      </c>
      <c r="AD322" t="s" s="187">
        <v>31</v>
      </c>
      <c r="AE322" s="141">
        <v>7.1266111</v>
      </c>
      <c r="AF322" s="190">
        <v>0.07126611099999999</v>
      </c>
      <c r="AG322" s="138"/>
      <c r="AH322" s="145">
        <v>75929</v>
      </c>
      <c r="AI322" s="145">
        <v>36932</v>
      </c>
      <c r="AJ322" s="145">
        <v>364</v>
      </c>
      <c r="AK322" s="145">
        <v>5490</v>
      </c>
      <c r="AL322" s="145">
        <v>0</v>
      </c>
      <c r="AM322" s="148">
        <f>100*AL322/$AI322</f>
        <v>0</v>
      </c>
      <c r="AN322" s="145">
        <f>IF(AM322&gt;$AI$8,1,0)</f>
        <v>0</v>
      </c>
      <c r="AO322" s="148">
        <f>IF($R322=AL$17,AM322,0)</f>
        <v>0</v>
      </c>
      <c r="AP322" s="145">
        <v>16671</v>
      </c>
      <c r="AQ322" s="148">
        <f>100*AP322/$AI322</f>
        <v>45.1397162352431</v>
      </c>
      <c r="AR322" s="145">
        <f>IF(AQ322&gt;$AI$8,1,0)</f>
        <v>0</v>
      </c>
      <c r="AS322" s="148">
        <f>IF($R322=AP$17,AQ322,0)</f>
        <v>0</v>
      </c>
      <c r="AT322" s="145">
        <v>2824</v>
      </c>
      <c r="AU322" s="148">
        <f>100*AT322/$AI322</f>
        <v>7.6464854326871</v>
      </c>
      <c r="AV322" s="145">
        <f>IF(AU322&gt;$AI$8,1,0)</f>
        <v>0</v>
      </c>
      <c r="AW322" s="148">
        <f>IF($R322=AT$17,AU322,0)</f>
        <v>0</v>
      </c>
      <c r="AX322" s="145">
        <v>11181</v>
      </c>
      <c r="AY322" s="148">
        <f>100*AX322/$AI322</f>
        <v>30.2745586483267</v>
      </c>
      <c r="AZ322" s="145">
        <f>IF(AY322&gt;$AI$8,1,0)</f>
        <v>0</v>
      </c>
      <c r="BA322" s="148">
        <f>IF($R322=AX$17,AY322,0)</f>
        <v>30.2745586483267</v>
      </c>
      <c r="BB322" s="145">
        <v>2632</v>
      </c>
      <c r="BC322" s="148">
        <f>100*BB322/$AI322</f>
        <v>7.12661106899166</v>
      </c>
      <c r="BD322" s="145">
        <f>IF(BC322&gt;$AI$8,1,0)</f>
        <v>0</v>
      </c>
      <c r="BE322" s="148">
        <f>IF($R322=BB$17,BC322,0)</f>
        <v>0</v>
      </c>
      <c r="BF322" s="145">
        <v>0</v>
      </c>
      <c r="BG322" s="148">
        <f>100*BF322/$AI322</f>
        <v>0</v>
      </c>
      <c r="BH322" s="145">
        <f>IF(BG322&gt;$AI$8,1,0)</f>
        <v>0</v>
      </c>
      <c r="BI322" s="148">
        <f>IF($R322=BF$17,BG322,0)</f>
        <v>0</v>
      </c>
      <c r="BJ322" s="145">
        <v>0</v>
      </c>
      <c r="BK322" s="148">
        <f>100*BJ322/$AI322</f>
        <v>0</v>
      </c>
      <c r="BL322" s="145">
        <f>IF(BK322&gt;$AI$8,1,0)</f>
        <v>0</v>
      </c>
      <c r="BM322" s="148">
        <f>IF($R322=BJ$17,BK322,0)</f>
        <v>0</v>
      </c>
      <c r="BN322" s="145">
        <v>0</v>
      </c>
      <c r="BO322" s="148">
        <f>100*BN322/$AI322</f>
        <v>0</v>
      </c>
      <c r="BP322" s="145">
        <f>IF(BO322&gt;$AI$8,1,0)</f>
        <v>0</v>
      </c>
      <c r="BQ322" s="148">
        <f>IF($R322=BN$17,BO322,0)</f>
        <v>0</v>
      </c>
      <c r="BR322" s="145">
        <v>0</v>
      </c>
      <c r="BS322" s="148">
        <f>100*BR322/$AI322</f>
        <v>0</v>
      </c>
      <c r="BT322" s="145">
        <f>IF(BS322&gt;$AI$8,1,0)</f>
        <v>0</v>
      </c>
      <c r="BU322" s="148">
        <f>IF($R322=BR$17,BS322,0)</f>
        <v>0</v>
      </c>
      <c r="BV322" s="145">
        <v>0</v>
      </c>
      <c r="BW322" s="148">
        <f>100*BV322/$AI322</f>
        <v>0</v>
      </c>
      <c r="BX322" s="145">
        <f>IF(BW322&gt;$AI$8,1,0)</f>
        <v>0</v>
      </c>
      <c r="BY322" s="148">
        <f>IF($R322=BV$17,BW322,0)</f>
        <v>0</v>
      </c>
      <c r="BZ322" s="145">
        <v>0</v>
      </c>
      <c r="CA322" s="148">
        <f>100*BZ322/$AI322</f>
        <v>0</v>
      </c>
      <c r="CB322" s="145">
        <f>IF(CA322&gt;$AI$8,1,0)</f>
        <v>0</v>
      </c>
      <c r="CC322" s="148">
        <f>IF($R322=BZ$17,CA322,0)</f>
        <v>0</v>
      </c>
      <c r="CD322" s="145">
        <v>0</v>
      </c>
      <c r="CE322" s="148">
        <f>100*CD322/$AI322</f>
        <v>0</v>
      </c>
      <c r="CF322" s="145">
        <f>IF(CE322&gt;$AI$8,1,0)</f>
        <v>0</v>
      </c>
      <c r="CG322" s="148">
        <f>IF($R322=CD$17,CE322,0)</f>
        <v>0</v>
      </c>
      <c r="CH322" s="145">
        <v>0</v>
      </c>
      <c r="CI322" s="148">
        <f>100*CH322/$AI322</f>
        <v>0</v>
      </c>
      <c r="CJ322" s="145">
        <f>IF(CI322&gt;$AI$8,1,0)</f>
        <v>0</v>
      </c>
      <c r="CK322" s="148">
        <f>IF($R322=CH$17,CI322,0)</f>
        <v>0</v>
      </c>
      <c r="CL322" s="145">
        <v>0</v>
      </c>
      <c r="CM322" s="145">
        <v>0</v>
      </c>
      <c r="CN322" s="149"/>
    </row>
    <row r="323" ht="15.75" customHeight="1">
      <c r="A323" t="s" s="179">
        <v>2495</v>
      </c>
      <c r="B323" t="s" s="180">
        <v>183</v>
      </c>
      <c r="C323" t="s" s="180">
        <v>223</v>
      </c>
      <c r="D323" t="s" s="181">
        <v>186</v>
      </c>
      <c r="E323" t="s" s="182">
        <v>79</v>
      </c>
      <c r="F323" t="s" s="130">
        <v>80</v>
      </c>
      <c r="G323" t="s" s="130">
        <v>225</v>
      </c>
      <c r="H323" t="s" s="130">
        <v>226</v>
      </c>
      <c r="I323" t="s" s="130">
        <v>49</v>
      </c>
      <c r="J323" t="s" s="130">
        <v>50</v>
      </c>
      <c r="K323" t="s" s="183">
        <f>_xlfn.IFS(Q323=0,O323,T323=1,R323,U323=1,AA323,V323=1,AD323)</f>
        <v>28</v>
      </c>
      <c r="L323" s="189">
        <f>_xlfn.IFS(Q323=0,P323,T323=1,S323,U323=1,AB323,V323=1,AE323)</f>
        <v>45.1117833689958</v>
      </c>
      <c r="M323" t="s" s="130">
        <f>IF(O323="Lab","over","under")</f>
        <v>2429</v>
      </c>
      <c r="N323" s="173">
        <v>1</v>
      </c>
      <c r="O323" t="s" s="184">
        <v>28</v>
      </c>
      <c r="P323" s="131">
        <f>AQ323</f>
        <v>45.1117833689958</v>
      </c>
      <c r="Q323" s="173">
        <f>T323+U323+V323</f>
        <v>0</v>
      </c>
      <c r="R323" t="s" s="185">
        <v>27</v>
      </c>
      <c r="S323" s="131">
        <f>AO323</f>
        <v>21.9188863474262</v>
      </c>
      <c r="T323" s="169"/>
      <c r="U323" s="169"/>
      <c r="V323" s="169"/>
      <c r="W323" s="169"/>
      <c r="X323" t="s" s="130">
        <f>IF($A323=Y323,"ok","bad")</f>
        <v>2430</v>
      </c>
      <c r="Y323" t="s" s="130">
        <v>2495</v>
      </c>
      <c r="Z323" t="s" s="130">
        <v>223</v>
      </c>
      <c r="AA323" t="s" s="186">
        <v>2365</v>
      </c>
      <c r="AB323" s="125">
        <f>100*AC323</f>
        <v>11.1857153</v>
      </c>
      <c r="AC323" s="191">
        <v>0.111857153</v>
      </c>
      <c r="AD323" t="s" s="187">
        <v>29</v>
      </c>
      <c r="AE323" s="125">
        <v>9.8994073</v>
      </c>
      <c r="AF323" s="191">
        <v>0.098994073</v>
      </c>
      <c r="AG323" s="169"/>
      <c r="AH323" s="173">
        <v>72478</v>
      </c>
      <c r="AI323" s="173">
        <v>40659</v>
      </c>
      <c r="AJ323" s="173">
        <v>210</v>
      </c>
      <c r="AK323" s="173">
        <v>9430</v>
      </c>
      <c r="AL323" s="173">
        <v>8912</v>
      </c>
      <c r="AM323" s="175">
        <f>100*AL323/$AI323</f>
        <v>21.9188863474262</v>
      </c>
      <c r="AN323" s="173">
        <f>IF(AM323&gt;$AI$8,1,0)</f>
        <v>0</v>
      </c>
      <c r="AO323" s="175">
        <f>IF($R323=AL$17,AM323,0)</f>
        <v>21.9188863474262</v>
      </c>
      <c r="AP323" s="173">
        <v>18342</v>
      </c>
      <c r="AQ323" s="175">
        <f>100*AP323/$AI323</f>
        <v>45.1117833689958</v>
      </c>
      <c r="AR323" s="173">
        <f>IF(AQ323&gt;$AI$8,1,0)</f>
        <v>0</v>
      </c>
      <c r="AS323" s="175">
        <f>IF($R323=AP$17,AQ323,0)</f>
        <v>0</v>
      </c>
      <c r="AT323" s="173">
        <v>4025</v>
      </c>
      <c r="AU323" s="175">
        <f>100*AT323/$AI323</f>
        <v>9.899407265304109</v>
      </c>
      <c r="AV323" s="173">
        <f>IF(AU323&gt;$AI$8,1,0)</f>
        <v>0</v>
      </c>
      <c r="AW323" s="175">
        <f>IF($R323=AT$17,AU323,0)</f>
        <v>0</v>
      </c>
      <c r="AX323" s="173">
        <v>4548</v>
      </c>
      <c r="AY323" s="175">
        <f>100*AX323/$AI323</f>
        <v>11.1857153397772</v>
      </c>
      <c r="AZ323" s="173">
        <f>IF(AY323&gt;$AI$8,1,0)</f>
        <v>0</v>
      </c>
      <c r="BA323" s="175">
        <f>IF($R323=AX$17,AY323,0)</f>
        <v>0</v>
      </c>
      <c r="BB323" s="173">
        <v>2394</v>
      </c>
      <c r="BC323" s="175">
        <f>100*BB323/$AI323</f>
        <v>5.88799527779827</v>
      </c>
      <c r="BD323" s="173">
        <f>IF(BC323&gt;$AI$8,1,0)</f>
        <v>0</v>
      </c>
      <c r="BE323" s="175">
        <f>IF($R323=BB$17,BC323,0)</f>
        <v>0</v>
      </c>
      <c r="BF323" s="173">
        <v>0</v>
      </c>
      <c r="BG323" s="175">
        <f>100*BF323/$AI323</f>
        <v>0</v>
      </c>
      <c r="BH323" s="173">
        <f>IF(BG323&gt;$AI$8,1,0)</f>
        <v>0</v>
      </c>
      <c r="BI323" s="175">
        <f>IF($R323=BF$17,BG323,0)</f>
        <v>0</v>
      </c>
      <c r="BJ323" s="173">
        <v>0</v>
      </c>
      <c r="BK323" s="175">
        <f>100*BJ323/$AI323</f>
        <v>0</v>
      </c>
      <c r="BL323" s="173">
        <f>IF(BK323&gt;$AI$8,1,0)</f>
        <v>0</v>
      </c>
      <c r="BM323" s="175">
        <f>IF($R323=BJ$17,BK323,0)</f>
        <v>0</v>
      </c>
      <c r="BN323" s="173">
        <v>0</v>
      </c>
      <c r="BO323" s="175">
        <f>100*BN323/$AI323</f>
        <v>0</v>
      </c>
      <c r="BP323" s="173">
        <f>IF(BO323&gt;$AI$8,1,0)</f>
        <v>0</v>
      </c>
      <c r="BQ323" s="175">
        <f>IF($R323=BN$17,BO323,0)</f>
        <v>0</v>
      </c>
      <c r="BR323" s="173">
        <v>0</v>
      </c>
      <c r="BS323" s="175">
        <f>100*BR323/$AI323</f>
        <v>0</v>
      </c>
      <c r="BT323" s="173">
        <f>IF(BS323&gt;$AI$8,1,0)</f>
        <v>0</v>
      </c>
      <c r="BU323" s="175">
        <f>IF($R323=BR$17,BS323,0)</f>
        <v>0</v>
      </c>
      <c r="BV323" s="173">
        <v>0</v>
      </c>
      <c r="BW323" s="175">
        <f>100*BV323/$AI323</f>
        <v>0</v>
      </c>
      <c r="BX323" s="173">
        <f>IF(BW323&gt;$AI$8,1,0)</f>
        <v>0</v>
      </c>
      <c r="BY323" s="175">
        <f>IF($R323=BV$17,BW323,0)</f>
        <v>0</v>
      </c>
      <c r="BZ323" s="173">
        <v>0</v>
      </c>
      <c r="CA323" s="175">
        <f>100*BZ323/$AI323</f>
        <v>0</v>
      </c>
      <c r="CB323" s="173">
        <f>IF(CA323&gt;$AI$8,1,0)</f>
        <v>0</v>
      </c>
      <c r="CC323" s="175">
        <f>IF($R323=BZ$17,CA323,0)</f>
        <v>0</v>
      </c>
      <c r="CD323" s="173">
        <v>0</v>
      </c>
      <c r="CE323" s="175">
        <f>100*CD323/$AI323</f>
        <v>0</v>
      </c>
      <c r="CF323" s="173">
        <f>IF(CE323&gt;$AI$8,1,0)</f>
        <v>0</v>
      </c>
      <c r="CG323" s="175">
        <f>IF($R323=CD$17,CE323,0)</f>
        <v>0</v>
      </c>
      <c r="CH323" s="173">
        <v>0</v>
      </c>
      <c r="CI323" s="175">
        <f>100*CH323/$AI323</f>
        <v>0</v>
      </c>
      <c r="CJ323" s="173">
        <f>IF(CI323&gt;$AI$8,1,0)</f>
        <v>0</v>
      </c>
      <c r="CK323" s="175">
        <f>IF($R323=CH$17,CI323,0)</f>
        <v>0</v>
      </c>
      <c r="CL323" s="173">
        <v>532</v>
      </c>
      <c r="CM323" s="173">
        <v>0</v>
      </c>
      <c r="CN323" s="176"/>
    </row>
    <row r="324" ht="15.75" customHeight="1">
      <c r="A324" t="s" s="179">
        <v>2707</v>
      </c>
      <c r="B324" t="s" s="180">
        <v>75</v>
      </c>
      <c r="C324" t="s" s="180">
        <v>870</v>
      </c>
      <c r="D324" t="s" s="181">
        <v>78</v>
      </c>
      <c r="E324" t="s" s="188">
        <v>79</v>
      </c>
      <c r="F324" t="s" s="146">
        <v>46</v>
      </c>
      <c r="G324" t="s" s="146">
        <v>693</v>
      </c>
      <c r="H324" t="s" s="146">
        <v>2708</v>
      </c>
      <c r="I324" t="s" s="146">
        <v>49</v>
      </c>
      <c r="J324" t="s" s="146">
        <v>1733</v>
      </c>
      <c r="K324" t="s" s="183">
        <f>_xlfn.IFS(Q324=0,O324,T324=1,R324,U324=1,AA324,V324=1,AD324)</f>
        <v>28</v>
      </c>
      <c r="L324" s="189">
        <f>_xlfn.IFS(Q324=0,P324,T324=1,S324,U324=1,AB324,V324=1,AE324)</f>
        <v>45.0711112922287</v>
      </c>
      <c r="M324" t="s" s="146">
        <f>IF(O324="Lab","over","under")</f>
        <v>2429</v>
      </c>
      <c r="N324" s="145">
        <v>1</v>
      </c>
      <c r="O324" t="s" s="184">
        <v>28</v>
      </c>
      <c r="P324" s="147">
        <f>AQ324</f>
        <v>45.0711112922287</v>
      </c>
      <c r="Q324" s="145">
        <f>T324+U324+V324</f>
        <v>0</v>
      </c>
      <c r="R324" t="s" s="185">
        <v>27</v>
      </c>
      <c r="S324" s="147">
        <f>AO324</f>
        <v>25.6754553975305</v>
      </c>
      <c r="T324" s="138"/>
      <c r="U324" s="138"/>
      <c r="V324" s="138"/>
      <c r="W324" s="138"/>
      <c r="X324" t="s" s="146">
        <f>IF($A324=Y324,"ok","bad")</f>
        <v>2430</v>
      </c>
      <c r="Y324" t="s" s="146">
        <v>2707</v>
      </c>
      <c r="Z324" t="s" s="146">
        <v>870</v>
      </c>
      <c r="AA324" t="s" s="186">
        <v>2365</v>
      </c>
      <c r="AB324" s="141">
        <f>100*AC324</f>
        <v>14.6073597</v>
      </c>
      <c r="AC324" s="190">
        <v>0.146073597</v>
      </c>
      <c r="AD324" t="s" s="187">
        <v>31</v>
      </c>
      <c r="AE324" s="141">
        <v>6.6139614</v>
      </c>
      <c r="AF324" s="190">
        <v>0.066139614</v>
      </c>
      <c r="AG324" s="138"/>
      <c r="AH324" s="145">
        <v>74738</v>
      </c>
      <c r="AI324" s="145">
        <v>49078</v>
      </c>
      <c r="AJ324" s="145">
        <v>181</v>
      </c>
      <c r="AK324" s="145">
        <v>9519</v>
      </c>
      <c r="AL324" s="145">
        <v>12601</v>
      </c>
      <c r="AM324" s="148">
        <f>100*AL324/$AI324</f>
        <v>25.6754553975305</v>
      </c>
      <c r="AN324" s="145">
        <f>IF(AM324&gt;$AI$8,1,0)</f>
        <v>0</v>
      </c>
      <c r="AO324" s="148">
        <f>IF($R324=AL$17,AM324,0)</f>
        <v>25.6754553975305</v>
      </c>
      <c r="AP324" s="145">
        <v>22120</v>
      </c>
      <c r="AQ324" s="148">
        <f>100*AP324/$AI324</f>
        <v>45.0711112922287</v>
      </c>
      <c r="AR324" s="145">
        <f>IF(AQ324&gt;$AI$8,1,0)</f>
        <v>0</v>
      </c>
      <c r="AS324" s="148">
        <f>IF($R324=AP$17,AQ324,0)</f>
        <v>0</v>
      </c>
      <c r="AT324" s="145">
        <v>3180</v>
      </c>
      <c r="AU324" s="148">
        <f>100*AT324/$AI324</f>
        <v>6.47948164146868</v>
      </c>
      <c r="AV324" s="145">
        <f>IF(AU324&gt;$AI$8,1,0)</f>
        <v>0</v>
      </c>
      <c r="AW324" s="148">
        <f>IF($R324=AT$17,AU324,0)</f>
        <v>0</v>
      </c>
      <c r="AX324" s="145">
        <v>7169</v>
      </c>
      <c r="AY324" s="148">
        <f>100*AX324/$AI324</f>
        <v>14.6073597131097</v>
      </c>
      <c r="AZ324" s="145">
        <f>IF(AY324&gt;$AI$8,1,0)</f>
        <v>0</v>
      </c>
      <c r="BA324" s="148">
        <f>IF($R324=AX$17,AY324,0)</f>
        <v>0</v>
      </c>
      <c r="BB324" s="145">
        <v>3246</v>
      </c>
      <c r="BC324" s="148">
        <f>100*BB324/$AI324</f>
        <v>6.61396144912181</v>
      </c>
      <c r="BD324" s="145">
        <f>IF(BC324&gt;$AI$8,1,0)</f>
        <v>0</v>
      </c>
      <c r="BE324" s="148">
        <f>IF($R324=BB$17,BC324,0)</f>
        <v>0</v>
      </c>
      <c r="BF324" s="145">
        <v>0</v>
      </c>
      <c r="BG324" s="148">
        <f>100*BF324/$AI324</f>
        <v>0</v>
      </c>
      <c r="BH324" s="145">
        <f>IF(BG324&gt;$AI$8,1,0)</f>
        <v>0</v>
      </c>
      <c r="BI324" s="148">
        <f>IF($R324=BF$17,BG324,0)</f>
        <v>0</v>
      </c>
      <c r="BJ324" s="145">
        <v>0</v>
      </c>
      <c r="BK324" s="148">
        <f>100*BJ324/$AI324</f>
        <v>0</v>
      </c>
      <c r="BL324" s="145">
        <f>IF(BK324&gt;$AI$8,1,0)</f>
        <v>0</v>
      </c>
      <c r="BM324" s="148">
        <f>IF($R324=BJ$17,BK324,0)</f>
        <v>0</v>
      </c>
      <c r="BN324" s="145">
        <v>0</v>
      </c>
      <c r="BO324" s="148">
        <f>100*BN324/$AI324</f>
        <v>0</v>
      </c>
      <c r="BP324" s="145">
        <f>IF(BO324&gt;$AI$8,1,0)</f>
        <v>0</v>
      </c>
      <c r="BQ324" s="148">
        <f>IF($R324=BN$17,BO324,0)</f>
        <v>0</v>
      </c>
      <c r="BR324" s="145">
        <v>0</v>
      </c>
      <c r="BS324" s="148">
        <f>100*BR324/$AI324</f>
        <v>0</v>
      </c>
      <c r="BT324" s="145">
        <f>IF(BS324&gt;$AI$8,1,0)</f>
        <v>0</v>
      </c>
      <c r="BU324" s="148">
        <f>IF($R324=BR$17,BS324,0)</f>
        <v>0</v>
      </c>
      <c r="BV324" s="145">
        <v>0</v>
      </c>
      <c r="BW324" s="148">
        <f>100*BV324/$AI324</f>
        <v>0</v>
      </c>
      <c r="BX324" s="145">
        <f>IF(BW324&gt;$AI$8,1,0)</f>
        <v>0</v>
      </c>
      <c r="BY324" s="148">
        <f>IF($R324=BV$17,BW324,0)</f>
        <v>0</v>
      </c>
      <c r="BZ324" s="145">
        <v>0</v>
      </c>
      <c r="CA324" s="148">
        <f>100*BZ324/$AI324</f>
        <v>0</v>
      </c>
      <c r="CB324" s="145">
        <f>IF(CA324&gt;$AI$8,1,0)</f>
        <v>0</v>
      </c>
      <c r="CC324" s="148">
        <f>IF($R324=BZ$17,CA324,0)</f>
        <v>0</v>
      </c>
      <c r="CD324" s="145">
        <v>0</v>
      </c>
      <c r="CE324" s="148">
        <f>100*CD324/$AI324</f>
        <v>0</v>
      </c>
      <c r="CF324" s="145">
        <f>IF(CE324&gt;$AI$8,1,0)</f>
        <v>0</v>
      </c>
      <c r="CG324" s="148">
        <f>IF($R324=CD$17,CE324,0)</f>
        <v>0</v>
      </c>
      <c r="CH324" s="145">
        <v>0</v>
      </c>
      <c r="CI324" s="148">
        <f>100*CH324/$AI324</f>
        <v>0</v>
      </c>
      <c r="CJ324" s="145">
        <f>IF(CI324&gt;$AI$8,1,0)</f>
        <v>0</v>
      </c>
      <c r="CK324" s="148">
        <f>IF($R324=CH$17,CI324,0)</f>
        <v>0</v>
      </c>
      <c r="CL324" s="145">
        <v>0</v>
      </c>
      <c r="CM324" s="145">
        <v>0</v>
      </c>
      <c r="CN324" s="149"/>
    </row>
    <row r="325" ht="19.95" customHeight="1">
      <c r="A325" t="s" s="179">
        <v>2653</v>
      </c>
      <c r="B325" t="s" s="180">
        <v>166</v>
      </c>
      <c r="C325" t="s" s="180">
        <v>1862</v>
      </c>
      <c r="D325" t="s" s="181">
        <v>169</v>
      </c>
      <c r="E325" t="s" s="182">
        <v>79</v>
      </c>
      <c r="F325" t="s" s="130">
        <v>46</v>
      </c>
      <c r="G325" t="s" s="130">
        <v>548</v>
      </c>
      <c r="H325" t="s" s="130">
        <v>2523</v>
      </c>
      <c r="I325" t="s" s="130">
        <v>64</v>
      </c>
      <c r="J325" t="s" s="130">
        <v>1733</v>
      </c>
      <c r="K325" t="s" s="183">
        <f>_xlfn.IFS(Q325=0,O325,T325=1,R325,U325=1,AA325,V325=1,AD325)</f>
        <v>28</v>
      </c>
      <c r="L325" s="189">
        <f>_xlfn.IFS(Q325=0,P325,T325=1,S325,U325=1,AB325,V325=1,AE325)</f>
        <v>45.0034159368983</v>
      </c>
      <c r="M325" t="s" s="130">
        <f>IF(O325="Lab","over","under")</f>
        <v>2429</v>
      </c>
      <c r="N325" s="173">
        <v>1</v>
      </c>
      <c r="O325" t="s" s="184">
        <v>28</v>
      </c>
      <c r="P325" s="131">
        <f>AQ325</f>
        <v>45.0034159368983</v>
      </c>
      <c r="Q325" s="173">
        <f>T325+U325+V325</f>
        <v>0</v>
      </c>
      <c r="R325" t="s" s="185">
        <v>27</v>
      </c>
      <c r="S325" s="131">
        <f>AO325</f>
        <v>27.1929279754881</v>
      </c>
      <c r="T325" s="169"/>
      <c r="U325" s="169"/>
      <c r="V325" s="169"/>
      <c r="W325" s="169"/>
      <c r="X325" t="s" s="130">
        <f>IF($A325=Y325,"ok","bad")</f>
        <v>2430</v>
      </c>
      <c r="Y325" t="s" s="130">
        <v>2653</v>
      </c>
      <c r="Z325" t="s" s="130">
        <v>1862</v>
      </c>
      <c r="AA325" t="s" s="186">
        <v>2365</v>
      </c>
      <c r="AB325" s="125">
        <f>100*AC325</f>
        <v>14.9845765</v>
      </c>
      <c r="AC325" s="191">
        <v>0.149845765</v>
      </c>
      <c r="AD325" t="s" s="187">
        <v>31</v>
      </c>
      <c r="AE325" s="125">
        <v>7.4633046</v>
      </c>
      <c r="AF325" s="191">
        <v>0.07463304599999999</v>
      </c>
      <c r="AG325" s="169"/>
      <c r="AH325" s="173">
        <v>74130</v>
      </c>
      <c r="AI325" s="173">
        <v>48303</v>
      </c>
      <c r="AJ325" s="173">
        <v>147</v>
      </c>
      <c r="AK325" s="173">
        <v>8603</v>
      </c>
      <c r="AL325" s="173">
        <v>13135</v>
      </c>
      <c r="AM325" s="175">
        <f>100*AL325/$AI325</f>
        <v>27.1929279754881</v>
      </c>
      <c r="AN325" s="173">
        <f>IF(AM325&gt;$AI$8,1,0)</f>
        <v>0</v>
      </c>
      <c r="AO325" s="175">
        <f>IF($R325=AL$17,AM325,0)</f>
        <v>27.1929279754881</v>
      </c>
      <c r="AP325" s="173">
        <v>21738</v>
      </c>
      <c r="AQ325" s="175">
        <f>100*AP325/$AI325</f>
        <v>45.0034159368983</v>
      </c>
      <c r="AR325" s="173">
        <f>IF(AQ325&gt;$AI$8,1,0)</f>
        <v>0</v>
      </c>
      <c r="AS325" s="175">
        <f>IF($R325=AP$17,AQ325,0)</f>
        <v>0</v>
      </c>
      <c r="AT325" s="173">
        <v>1341</v>
      </c>
      <c r="AU325" s="175">
        <f>100*AT325/$AI325</f>
        <v>2.77622507918763</v>
      </c>
      <c r="AV325" s="173">
        <f>IF(AU325&gt;$AI$8,1,0)</f>
        <v>0</v>
      </c>
      <c r="AW325" s="175">
        <f>IF($R325=AT$17,AU325,0)</f>
        <v>0</v>
      </c>
      <c r="AX325" s="173">
        <v>7238</v>
      </c>
      <c r="AY325" s="175">
        <f>100*AX325/$AI325</f>
        <v>14.9845765273378</v>
      </c>
      <c r="AZ325" s="173">
        <f>IF(AY325&gt;$AI$8,1,0)</f>
        <v>0</v>
      </c>
      <c r="BA325" s="175">
        <f>IF($R325=AX$17,AY325,0)</f>
        <v>0</v>
      </c>
      <c r="BB325" s="173">
        <v>3605</v>
      </c>
      <c r="BC325" s="175">
        <f>100*BB325/$AI325</f>
        <v>7.4633045566528</v>
      </c>
      <c r="BD325" s="173">
        <f>IF(BC325&gt;$AI$8,1,0)</f>
        <v>0</v>
      </c>
      <c r="BE325" s="175">
        <f>IF($R325=BB$17,BC325,0)</f>
        <v>0</v>
      </c>
      <c r="BF325" s="173">
        <v>0</v>
      </c>
      <c r="BG325" s="175">
        <f>100*BF325/$AI325</f>
        <v>0</v>
      </c>
      <c r="BH325" s="173">
        <f>IF(BG325&gt;$AI$8,1,0)</f>
        <v>0</v>
      </c>
      <c r="BI325" s="175">
        <f>IF($R325=BF$17,BG325,0)</f>
        <v>0</v>
      </c>
      <c r="BJ325" s="173">
        <v>0</v>
      </c>
      <c r="BK325" s="175">
        <f>100*BJ325/$AI325</f>
        <v>0</v>
      </c>
      <c r="BL325" s="173">
        <f>IF(BK325&gt;$AI$8,1,0)</f>
        <v>0</v>
      </c>
      <c r="BM325" s="175">
        <f>IF($R325=BJ$17,BK325,0)</f>
        <v>0</v>
      </c>
      <c r="BN325" s="173">
        <v>0</v>
      </c>
      <c r="BO325" s="175">
        <f>100*BN325/$AI325</f>
        <v>0</v>
      </c>
      <c r="BP325" s="173">
        <f>IF(BO325&gt;$AI$8,1,0)</f>
        <v>0</v>
      </c>
      <c r="BQ325" s="175">
        <f>IF($R325=BN$17,BO325,0)</f>
        <v>0</v>
      </c>
      <c r="BR325" s="173">
        <v>0</v>
      </c>
      <c r="BS325" s="175">
        <f>100*BR325/$AI325</f>
        <v>0</v>
      </c>
      <c r="BT325" s="173">
        <f>IF(BS325&gt;$AI$8,1,0)</f>
        <v>0</v>
      </c>
      <c r="BU325" s="175">
        <f>IF($R325=BR$17,BS325,0)</f>
        <v>0</v>
      </c>
      <c r="BV325" s="173">
        <v>0</v>
      </c>
      <c r="BW325" s="175">
        <f>100*BV325/$AI325</f>
        <v>0</v>
      </c>
      <c r="BX325" s="173">
        <f>IF(BW325&gt;$AI$8,1,0)</f>
        <v>0</v>
      </c>
      <c r="BY325" s="175">
        <f>IF($R325=BV$17,BW325,0)</f>
        <v>0</v>
      </c>
      <c r="BZ325" s="173">
        <v>0</v>
      </c>
      <c r="CA325" s="175">
        <f>100*BZ325/$AI325</f>
        <v>0</v>
      </c>
      <c r="CB325" s="173">
        <f>IF(CA325&gt;$AI$8,1,0)</f>
        <v>0</v>
      </c>
      <c r="CC325" s="175">
        <f>IF($R325=BZ$17,CA325,0)</f>
        <v>0</v>
      </c>
      <c r="CD325" s="173">
        <v>0</v>
      </c>
      <c r="CE325" s="175">
        <f>100*CD325/$AI325</f>
        <v>0</v>
      </c>
      <c r="CF325" s="173">
        <f>IF(CE325&gt;$AI$8,1,0)</f>
        <v>0</v>
      </c>
      <c r="CG325" s="175">
        <f>IF($R325=CD$17,CE325,0)</f>
        <v>0</v>
      </c>
      <c r="CH325" s="173">
        <v>0</v>
      </c>
      <c r="CI325" s="175">
        <f>100*CH325/$AI325</f>
        <v>0</v>
      </c>
      <c r="CJ325" s="173">
        <f>IF(CI325&gt;$AI$8,1,0)</f>
        <v>0</v>
      </c>
      <c r="CK325" s="175">
        <f>IF($R325=CH$17,CI325,0)</f>
        <v>0</v>
      </c>
      <c r="CL325" s="173">
        <v>308</v>
      </c>
      <c r="CM325" s="173">
        <v>0</v>
      </c>
      <c r="CN325" s="176"/>
    </row>
    <row r="326" ht="15.75" customHeight="1">
      <c r="A326" t="s" s="179">
        <v>2766</v>
      </c>
      <c r="B326" t="s" s="180">
        <v>197</v>
      </c>
      <c r="C326" t="s" s="180">
        <v>451</v>
      </c>
      <c r="D326" t="s" s="181">
        <v>200</v>
      </c>
      <c r="E326" t="s" s="188">
        <v>79</v>
      </c>
      <c r="F326" t="s" s="146">
        <v>80</v>
      </c>
      <c r="G326" t="s" s="146">
        <v>452</v>
      </c>
      <c r="H326" t="s" s="146">
        <v>453</v>
      </c>
      <c r="I326" t="s" s="146">
        <v>64</v>
      </c>
      <c r="J326" t="s" s="146">
        <v>50</v>
      </c>
      <c r="K326" t="s" s="183">
        <f>_xlfn.IFS(Q326=0,O326,T326=1,R326,U326=1,AA326,V326=1,AD326)</f>
        <v>31</v>
      </c>
      <c r="L326" s="189">
        <f>_xlfn.IFS(Q326=0,P326,T326=1,S326,U326=1,AB326,V326=1,AE326)</f>
        <v>30.6708017957449</v>
      </c>
      <c r="M326" t="s" s="146">
        <f>IF(O326="Lab","over","under")</f>
        <v>2429</v>
      </c>
      <c r="N326" s="145">
        <v>1</v>
      </c>
      <c r="O326" t="s" s="184">
        <v>28</v>
      </c>
      <c r="P326" s="147">
        <f>AQ326</f>
        <v>44.9977227873083</v>
      </c>
      <c r="Q326" s="145">
        <f>T326+U326+V326</f>
        <v>1</v>
      </c>
      <c r="R326" t="s" s="185">
        <v>31</v>
      </c>
      <c r="S326" s="147">
        <f>BE326</f>
        <v>30.6708017957449</v>
      </c>
      <c r="T326" s="145">
        <v>1</v>
      </c>
      <c r="U326" s="138"/>
      <c r="V326" s="138"/>
      <c r="W326" s="138"/>
      <c r="X326" t="s" s="146">
        <f>IF($A326=Y326,"ok","bad")</f>
        <v>2430</v>
      </c>
      <c r="Y326" t="s" s="146">
        <v>2766</v>
      </c>
      <c r="Z326" t="s" s="146">
        <v>451</v>
      </c>
      <c r="AA326" t="s" s="186">
        <v>27</v>
      </c>
      <c r="AB326" s="141">
        <f>100*AC326</f>
        <v>13.9560606</v>
      </c>
      <c r="AC326" s="190">
        <v>0.139560606</v>
      </c>
      <c r="AD326" t="s" s="187">
        <v>29</v>
      </c>
      <c r="AE326" s="141">
        <v>5.8838838</v>
      </c>
      <c r="AF326" s="190">
        <v>0.058838838</v>
      </c>
      <c r="AG326" s="138"/>
      <c r="AH326" s="145">
        <v>75917</v>
      </c>
      <c r="AI326" s="145">
        <v>46109</v>
      </c>
      <c r="AJ326" s="145">
        <v>845</v>
      </c>
      <c r="AK326" s="145">
        <v>6606</v>
      </c>
      <c r="AL326" s="145">
        <v>6435</v>
      </c>
      <c r="AM326" s="148">
        <f>100*AL326/$AI326</f>
        <v>13.9560606389208</v>
      </c>
      <c r="AN326" s="145">
        <f>IF(AM326&gt;$AI$8,1,0)</f>
        <v>0</v>
      </c>
      <c r="AO326" s="148">
        <f>IF($R326=AL$17,AM326,0)</f>
        <v>0</v>
      </c>
      <c r="AP326" s="145">
        <v>20748</v>
      </c>
      <c r="AQ326" s="148">
        <f>100*AP326/$AI326</f>
        <v>44.9977227873083</v>
      </c>
      <c r="AR326" s="145">
        <f>IF(AQ326&gt;$AI$8,1,0)</f>
        <v>0</v>
      </c>
      <c r="AS326" s="148">
        <f>IF($R326=AP$17,AQ326,0)</f>
        <v>0</v>
      </c>
      <c r="AT326" s="145">
        <v>2713</v>
      </c>
      <c r="AU326" s="148">
        <f>100*AT326/$AI326</f>
        <v>5.88388384046499</v>
      </c>
      <c r="AV326" s="145">
        <f>IF(AU326&gt;$AI$8,1,0)</f>
        <v>0</v>
      </c>
      <c r="AW326" s="148">
        <f>IF($R326=AT$17,AU326,0)</f>
        <v>0</v>
      </c>
      <c r="AX326" s="145">
        <v>0</v>
      </c>
      <c r="AY326" s="148">
        <f>100*AX326/$AI326</f>
        <v>0</v>
      </c>
      <c r="AZ326" s="145">
        <f>IF(AY326&gt;$AI$8,1,0)</f>
        <v>0</v>
      </c>
      <c r="BA326" s="148">
        <f>IF($R326=AX$17,AY326,0)</f>
        <v>0</v>
      </c>
      <c r="BB326" s="145">
        <v>14142</v>
      </c>
      <c r="BC326" s="148">
        <f>100*BB326/$AI326</f>
        <v>30.6708017957449</v>
      </c>
      <c r="BD326" s="145">
        <f>IF(BC326&gt;$AI$8,1,0)</f>
        <v>0</v>
      </c>
      <c r="BE326" s="148">
        <f>IF($R326=BB$17,BC326,0)</f>
        <v>30.6708017957449</v>
      </c>
      <c r="BF326" s="145">
        <v>0</v>
      </c>
      <c r="BG326" s="148">
        <f>100*BF326/$AI326</f>
        <v>0</v>
      </c>
      <c r="BH326" s="145">
        <f>IF(BG326&gt;$AI$8,1,0)</f>
        <v>0</v>
      </c>
      <c r="BI326" s="148">
        <f>IF($R326=BF$17,BG326,0)</f>
        <v>0</v>
      </c>
      <c r="BJ326" s="145">
        <v>0</v>
      </c>
      <c r="BK326" s="148">
        <f>100*BJ326/$AI326</f>
        <v>0</v>
      </c>
      <c r="BL326" s="145">
        <f>IF(BK326&gt;$AI$8,1,0)</f>
        <v>0</v>
      </c>
      <c r="BM326" s="148">
        <f>IF($R326=BJ$17,BK326,0)</f>
        <v>0</v>
      </c>
      <c r="BN326" s="145">
        <v>0</v>
      </c>
      <c r="BO326" s="148">
        <f>100*BN326/$AI326</f>
        <v>0</v>
      </c>
      <c r="BP326" s="145">
        <f>IF(BO326&gt;$AI$8,1,0)</f>
        <v>0</v>
      </c>
      <c r="BQ326" s="148">
        <f>IF($R326=BN$17,BO326,0)</f>
        <v>0</v>
      </c>
      <c r="BR326" s="145">
        <v>0</v>
      </c>
      <c r="BS326" s="148">
        <f>100*BR326/$AI326</f>
        <v>0</v>
      </c>
      <c r="BT326" s="145">
        <f>IF(BS326&gt;$AI$8,1,0)</f>
        <v>0</v>
      </c>
      <c r="BU326" s="148">
        <f>IF($R326=BR$17,BS326,0)</f>
        <v>0</v>
      </c>
      <c r="BV326" s="145">
        <v>0</v>
      </c>
      <c r="BW326" s="148">
        <f>100*BV326/$AI326</f>
        <v>0</v>
      </c>
      <c r="BX326" s="145">
        <f>IF(BW326&gt;$AI$8,1,0)</f>
        <v>0</v>
      </c>
      <c r="BY326" s="148">
        <f>IF($R326=BV$17,BW326,0)</f>
        <v>0</v>
      </c>
      <c r="BZ326" s="145">
        <v>0</v>
      </c>
      <c r="CA326" s="148">
        <f>100*BZ326/$AI326</f>
        <v>0</v>
      </c>
      <c r="CB326" s="145">
        <f>IF(CA326&gt;$AI$8,1,0)</f>
        <v>0</v>
      </c>
      <c r="CC326" s="148">
        <f>IF($R326=BZ$17,CA326,0)</f>
        <v>0</v>
      </c>
      <c r="CD326" s="145">
        <v>0</v>
      </c>
      <c r="CE326" s="148">
        <f>100*CD326/$AI326</f>
        <v>0</v>
      </c>
      <c r="CF326" s="145">
        <f>IF(CE326&gt;$AI$8,1,0)</f>
        <v>0</v>
      </c>
      <c r="CG326" s="148">
        <f>IF($R326=CD$17,CE326,0)</f>
        <v>0</v>
      </c>
      <c r="CH326" s="145">
        <v>0</v>
      </c>
      <c r="CI326" s="148">
        <f>100*CH326/$AI326</f>
        <v>0</v>
      </c>
      <c r="CJ326" s="145">
        <f>IF(CI326&gt;$AI$8,1,0)</f>
        <v>0</v>
      </c>
      <c r="CK326" s="148">
        <f>IF($R326=CH$17,CI326,0)</f>
        <v>0</v>
      </c>
      <c r="CL326" s="145">
        <v>0</v>
      </c>
      <c r="CM326" s="145">
        <v>0</v>
      </c>
      <c r="CN326" s="149"/>
    </row>
    <row r="327" ht="19.95" customHeight="1">
      <c r="A327" t="s" s="179">
        <v>2443</v>
      </c>
      <c r="B327" t="s" s="180">
        <v>90</v>
      </c>
      <c r="C327" t="s" s="180">
        <v>2444</v>
      </c>
      <c r="D327" t="s" s="181">
        <v>93</v>
      </c>
      <c r="E327" t="s" s="182">
        <v>79</v>
      </c>
      <c r="F327" t="s" s="130">
        <v>46</v>
      </c>
      <c r="G327" t="s" s="130">
        <v>1280</v>
      </c>
      <c r="H327" t="s" s="130">
        <v>341</v>
      </c>
      <c r="I327" t="s" s="130">
        <v>64</v>
      </c>
      <c r="J327" t="s" s="130">
        <v>1733</v>
      </c>
      <c r="K327" t="s" s="183">
        <f>_xlfn.IFS(Q327=0,O327,T327=1,R327,U327=1,AA327,V327=1,AD327)</f>
        <v>28</v>
      </c>
      <c r="L327" s="189">
        <f>_xlfn.IFS(Q327=0,P327,T327=1,S327,U327=1,AB327,V327=1,AE327)</f>
        <v>44.9102492559524</v>
      </c>
      <c r="M327" t="s" s="130">
        <f>IF(O327="Lab","over","under")</f>
        <v>2429</v>
      </c>
      <c r="N327" s="173">
        <v>1</v>
      </c>
      <c r="O327" t="s" s="184">
        <v>28</v>
      </c>
      <c r="P327" s="131">
        <f>AQ327</f>
        <v>44.9102492559524</v>
      </c>
      <c r="Q327" s="173">
        <f>T327+U327+V327</f>
        <v>0</v>
      </c>
      <c r="R327" t="s" s="185">
        <v>27</v>
      </c>
      <c r="S327" s="131">
        <f>AO327</f>
        <v>23.3956473214286</v>
      </c>
      <c r="T327" s="169"/>
      <c r="U327" s="169"/>
      <c r="V327" s="169"/>
      <c r="W327" s="169"/>
      <c r="X327" t="s" s="130">
        <f>IF($A327=Y327,"ok","bad")</f>
        <v>2430</v>
      </c>
      <c r="Y327" t="s" s="130">
        <v>2443</v>
      </c>
      <c r="Z327" t="s" s="130">
        <v>2444</v>
      </c>
      <c r="AA327" t="s" s="186">
        <v>2365</v>
      </c>
      <c r="AB327" s="125">
        <f>100*AC327</f>
        <v>15.9644717</v>
      </c>
      <c r="AC327" s="191">
        <v>0.159644717</v>
      </c>
      <c r="AD327" t="s" s="187">
        <v>31</v>
      </c>
      <c r="AE327" s="125">
        <v>12.1744792</v>
      </c>
      <c r="AF327" s="191">
        <v>0.121744792</v>
      </c>
      <c r="AG327" s="169"/>
      <c r="AH327" s="173">
        <v>74760</v>
      </c>
      <c r="AI327" s="173">
        <v>43008</v>
      </c>
      <c r="AJ327" s="173">
        <v>199</v>
      </c>
      <c r="AK327" s="173">
        <v>9253</v>
      </c>
      <c r="AL327" s="173">
        <v>10062</v>
      </c>
      <c r="AM327" s="175">
        <f>100*AL327/$AI327</f>
        <v>23.3956473214286</v>
      </c>
      <c r="AN327" s="173">
        <f>IF(AM327&gt;$AI$8,1,0)</f>
        <v>0</v>
      </c>
      <c r="AO327" s="175">
        <f>IF($R327=AL$17,AM327,0)</f>
        <v>23.3956473214286</v>
      </c>
      <c r="AP327" s="173">
        <v>19315</v>
      </c>
      <c r="AQ327" s="175">
        <f>100*AP327/$AI327</f>
        <v>44.9102492559524</v>
      </c>
      <c r="AR327" s="173">
        <f>IF(AQ327&gt;$AI$8,1,0)</f>
        <v>0</v>
      </c>
      <c r="AS327" s="175">
        <f>IF($R327=AP$17,AQ327,0)</f>
        <v>0</v>
      </c>
      <c r="AT327" s="173">
        <v>1529</v>
      </c>
      <c r="AU327" s="175">
        <f>100*AT327/$AI327</f>
        <v>3.5551525297619</v>
      </c>
      <c r="AV327" s="173">
        <f>IF(AU327&gt;$AI$8,1,0)</f>
        <v>0</v>
      </c>
      <c r="AW327" s="175">
        <f>IF($R327=AT$17,AU327,0)</f>
        <v>0</v>
      </c>
      <c r="AX327" s="173">
        <v>6866</v>
      </c>
      <c r="AY327" s="175">
        <f>100*AX327/$AI327</f>
        <v>15.9644717261905</v>
      </c>
      <c r="AZ327" s="173">
        <f>IF(AY327&gt;$AI$8,1,0)</f>
        <v>0</v>
      </c>
      <c r="BA327" s="175">
        <f>IF($R327=AX$17,AY327,0)</f>
        <v>0</v>
      </c>
      <c r="BB327" s="173">
        <v>5236</v>
      </c>
      <c r="BC327" s="175">
        <f>100*BB327/$AI327</f>
        <v>12.1744791666667</v>
      </c>
      <c r="BD327" s="173">
        <f>IF(BC327&gt;$AI$8,1,0)</f>
        <v>0</v>
      </c>
      <c r="BE327" s="175">
        <f>IF($R327=BB$17,BC327,0)</f>
        <v>0</v>
      </c>
      <c r="BF327" s="173">
        <v>0</v>
      </c>
      <c r="BG327" s="175">
        <f>100*BF327/$AI327</f>
        <v>0</v>
      </c>
      <c r="BH327" s="173">
        <f>IF(BG327&gt;$AI$8,1,0)</f>
        <v>0</v>
      </c>
      <c r="BI327" s="175">
        <f>IF($R327=BF$17,BG327,0)</f>
        <v>0</v>
      </c>
      <c r="BJ327" s="173">
        <v>0</v>
      </c>
      <c r="BK327" s="175">
        <f>100*BJ327/$AI327</f>
        <v>0</v>
      </c>
      <c r="BL327" s="173">
        <f>IF(BK327&gt;$AI$8,1,0)</f>
        <v>0</v>
      </c>
      <c r="BM327" s="175">
        <f>IF($R327=BJ$17,BK327,0)</f>
        <v>0</v>
      </c>
      <c r="BN327" s="173">
        <v>0</v>
      </c>
      <c r="BO327" s="175">
        <f>100*BN327/$AI327</f>
        <v>0</v>
      </c>
      <c r="BP327" s="173">
        <f>IF(BO327&gt;$AI$8,1,0)</f>
        <v>0</v>
      </c>
      <c r="BQ327" s="175">
        <f>IF($R327=BN$17,BO327,0)</f>
        <v>0</v>
      </c>
      <c r="BR327" s="173">
        <v>0</v>
      </c>
      <c r="BS327" s="175">
        <f>100*BR327/$AI327</f>
        <v>0</v>
      </c>
      <c r="BT327" s="173">
        <f>IF(BS327&gt;$AI$8,1,0)</f>
        <v>0</v>
      </c>
      <c r="BU327" s="175">
        <f>IF($R327=BR$17,BS327,0)</f>
        <v>0</v>
      </c>
      <c r="BV327" s="173">
        <v>0</v>
      </c>
      <c r="BW327" s="175">
        <f>100*BV327/$AI327</f>
        <v>0</v>
      </c>
      <c r="BX327" s="173">
        <f>IF(BW327&gt;$AI$8,1,0)</f>
        <v>0</v>
      </c>
      <c r="BY327" s="175">
        <f>IF($R327=BV$17,BW327,0)</f>
        <v>0</v>
      </c>
      <c r="BZ327" s="173">
        <v>0</v>
      </c>
      <c r="CA327" s="175">
        <f>100*BZ327/$AI327</f>
        <v>0</v>
      </c>
      <c r="CB327" s="173">
        <f>IF(CA327&gt;$AI$8,1,0)</f>
        <v>0</v>
      </c>
      <c r="CC327" s="175">
        <f>IF($R327=BZ$17,CA327,0)</f>
        <v>0</v>
      </c>
      <c r="CD327" s="173">
        <v>0</v>
      </c>
      <c r="CE327" s="175">
        <f>100*CD327/$AI327</f>
        <v>0</v>
      </c>
      <c r="CF327" s="173">
        <f>IF(CE327&gt;$AI$8,1,0)</f>
        <v>0</v>
      </c>
      <c r="CG327" s="175">
        <f>IF($R327=CD$17,CE327,0)</f>
        <v>0</v>
      </c>
      <c r="CH327" s="173">
        <v>0</v>
      </c>
      <c r="CI327" s="175">
        <f>100*CH327/$AI327</f>
        <v>0</v>
      </c>
      <c r="CJ327" s="173">
        <f>IF(CI327&gt;$AI$8,1,0)</f>
        <v>0</v>
      </c>
      <c r="CK327" s="175">
        <f>IF($R327=CH$17,CI327,0)</f>
        <v>0</v>
      </c>
      <c r="CL327" s="173">
        <v>7829</v>
      </c>
      <c r="CM327" s="173">
        <v>0</v>
      </c>
      <c r="CN327" s="176"/>
    </row>
    <row r="328" ht="15.75" customHeight="1">
      <c r="A328" t="s" s="179">
        <v>2590</v>
      </c>
      <c r="B328" t="s" s="180">
        <v>58</v>
      </c>
      <c r="C328" t="s" s="180">
        <v>1246</v>
      </c>
      <c r="D328" t="s" s="181">
        <v>60</v>
      </c>
      <c r="E328" t="s" s="188">
        <v>60</v>
      </c>
      <c r="F328" t="s" s="146">
        <v>46</v>
      </c>
      <c r="G328" t="s" s="146">
        <v>2591</v>
      </c>
      <c r="H328" t="s" s="146">
        <v>414</v>
      </c>
      <c r="I328" t="s" s="146">
        <v>64</v>
      </c>
      <c r="J328" t="s" s="146">
        <v>2585</v>
      </c>
      <c r="K328" t="s" s="183">
        <f>_xlfn.IFS(Q328=0,O328,T328=1,R328,U328=1,AA328,V328=1,AD328)</f>
        <v>28</v>
      </c>
      <c r="L328" s="189">
        <f>_xlfn.IFS(Q328=0,P328,T328=1,S328,U328=1,AB328,V328=1,AE328)</f>
        <v>44.8585149959979</v>
      </c>
      <c r="M328" t="s" s="146">
        <f>IF(O328="Lab","over","under")</f>
        <v>2429</v>
      </c>
      <c r="N328" s="145">
        <v>1</v>
      </c>
      <c r="O328" t="s" s="184">
        <v>28</v>
      </c>
      <c r="P328" s="147">
        <f>AQ328</f>
        <v>44.8585149959979</v>
      </c>
      <c r="Q328" s="145">
        <f>T328+U328+V328</f>
        <v>0</v>
      </c>
      <c r="R328" t="s" s="185">
        <v>32</v>
      </c>
      <c r="S328" s="147">
        <f>BI328</f>
        <v>32.807570977918</v>
      </c>
      <c r="T328" s="138"/>
      <c r="U328" s="138"/>
      <c r="V328" s="138"/>
      <c r="W328" s="138"/>
      <c r="X328" t="s" s="146">
        <f>IF($A328=Y328,"ok","bad")</f>
        <v>2430</v>
      </c>
      <c r="Y328" t="s" s="146">
        <v>2590</v>
      </c>
      <c r="Z328" t="s" s="146">
        <v>1246</v>
      </c>
      <c r="AA328" t="s" s="186">
        <v>27</v>
      </c>
      <c r="AB328" s="141">
        <f>100*AC328</f>
        <v>8.303121600000001</v>
      </c>
      <c r="AC328" s="190">
        <v>0.083031216</v>
      </c>
      <c r="AD328" t="s" s="187">
        <v>2365</v>
      </c>
      <c r="AE328" s="141">
        <v>8.1736428</v>
      </c>
      <c r="AF328" s="190">
        <v>0.081736428</v>
      </c>
      <c r="AG328" s="138"/>
      <c r="AH328" s="145">
        <v>74628</v>
      </c>
      <c r="AI328" s="145">
        <v>42478</v>
      </c>
      <c r="AJ328" s="145">
        <v>134</v>
      </c>
      <c r="AK328" s="145">
        <v>5119</v>
      </c>
      <c r="AL328" s="145">
        <v>3527</v>
      </c>
      <c r="AM328" s="148">
        <f>100*AL328/$AI328</f>
        <v>8.303121615895289</v>
      </c>
      <c r="AN328" s="145">
        <f>IF(AM328&gt;$AI$8,1,0)</f>
        <v>0</v>
      </c>
      <c r="AO328" s="148">
        <f>IF($R328=AL$17,AM328,0)</f>
        <v>0</v>
      </c>
      <c r="AP328" s="145">
        <v>19055</v>
      </c>
      <c r="AQ328" s="148">
        <f>100*AP328/$AI328</f>
        <v>44.8585149959979</v>
      </c>
      <c r="AR328" s="145">
        <f>IF(AQ328&gt;$AI$8,1,0)</f>
        <v>0</v>
      </c>
      <c r="AS328" s="148">
        <f>IF($R328=AP$17,AQ328,0)</f>
        <v>0</v>
      </c>
      <c r="AT328" s="145">
        <v>850</v>
      </c>
      <c r="AU328" s="148">
        <f>100*AT328/$AI328</f>
        <v>2.00103583031216</v>
      </c>
      <c r="AV328" s="145">
        <f>IF(AU328&gt;$AI$8,1,0)</f>
        <v>0</v>
      </c>
      <c r="AW328" s="148">
        <f>IF($R328=AT$17,AU328,0)</f>
        <v>0</v>
      </c>
      <c r="AX328" s="145">
        <v>3472</v>
      </c>
      <c r="AY328" s="148">
        <f>100*AX328/$AI328</f>
        <v>8.17364282687509</v>
      </c>
      <c r="AZ328" s="145">
        <f>IF(AY328&gt;$AI$8,1,0)</f>
        <v>0</v>
      </c>
      <c r="BA328" s="148">
        <f>IF($R328=AX$17,AY328,0)</f>
        <v>0</v>
      </c>
      <c r="BB328" s="145">
        <v>1237</v>
      </c>
      <c r="BC328" s="148">
        <f>100*BB328/$AI328</f>
        <v>2.91209567305429</v>
      </c>
      <c r="BD328" s="145">
        <f>IF(BC328&gt;$AI$8,1,0)</f>
        <v>0</v>
      </c>
      <c r="BE328" s="148">
        <f>IF($R328=BB$17,BC328,0)</f>
        <v>0</v>
      </c>
      <c r="BF328" s="145">
        <v>13936</v>
      </c>
      <c r="BG328" s="148">
        <f>100*BF328/$AI328</f>
        <v>32.807570977918</v>
      </c>
      <c r="BH328" s="145">
        <f>IF(BG328&gt;$AI$8,1,0)</f>
        <v>0</v>
      </c>
      <c r="BI328" s="148">
        <f>IF($R328=BF$17,BG328,0)</f>
        <v>32.807570977918</v>
      </c>
      <c r="BJ328" s="145">
        <v>0</v>
      </c>
      <c r="BK328" s="148">
        <f>100*BJ328/$AI328</f>
        <v>0</v>
      </c>
      <c r="BL328" s="145">
        <f>IF(BK328&gt;$AI$8,1,0)</f>
        <v>0</v>
      </c>
      <c r="BM328" s="148">
        <f>IF($R328=BJ$17,BK328,0)</f>
        <v>0</v>
      </c>
      <c r="BN328" s="145">
        <v>0</v>
      </c>
      <c r="BO328" s="148">
        <f>100*BN328/$AI328</f>
        <v>0</v>
      </c>
      <c r="BP328" s="145">
        <f>IF(BO328&gt;$AI$8,1,0)</f>
        <v>0</v>
      </c>
      <c r="BQ328" s="148">
        <f>IF($R328=BN$17,BO328,0)</f>
        <v>0</v>
      </c>
      <c r="BR328" s="145">
        <v>0</v>
      </c>
      <c r="BS328" s="148">
        <f>100*BR328/$AI328</f>
        <v>0</v>
      </c>
      <c r="BT328" s="145">
        <f>IF(BS328&gt;$AI$8,1,0)</f>
        <v>0</v>
      </c>
      <c r="BU328" s="148">
        <f>IF($R328=BR$17,BS328,0)</f>
        <v>0</v>
      </c>
      <c r="BV328" s="145">
        <v>0</v>
      </c>
      <c r="BW328" s="148">
        <f>100*BV328/$AI328</f>
        <v>0</v>
      </c>
      <c r="BX328" s="145">
        <f>IF(BW328&gt;$AI$8,1,0)</f>
        <v>0</v>
      </c>
      <c r="BY328" s="148">
        <f>IF($R328=BV$17,BW328,0)</f>
        <v>0</v>
      </c>
      <c r="BZ328" s="145">
        <v>0</v>
      </c>
      <c r="CA328" s="148">
        <f>100*BZ328/$AI328</f>
        <v>0</v>
      </c>
      <c r="CB328" s="145">
        <f>IF(CA328&gt;$AI$8,1,0)</f>
        <v>0</v>
      </c>
      <c r="CC328" s="148">
        <f>IF($R328=BZ$17,CA328,0)</f>
        <v>0</v>
      </c>
      <c r="CD328" s="145">
        <v>0</v>
      </c>
      <c r="CE328" s="148">
        <f>100*CD328/$AI328</f>
        <v>0</v>
      </c>
      <c r="CF328" s="145">
        <f>IF(CE328&gt;$AI$8,1,0)</f>
        <v>0</v>
      </c>
      <c r="CG328" s="148">
        <f>IF($R328=CD$17,CE328,0)</f>
        <v>0</v>
      </c>
      <c r="CH328" s="145">
        <v>0</v>
      </c>
      <c r="CI328" s="148">
        <f>100*CH328/$AI328</f>
        <v>0</v>
      </c>
      <c r="CJ328" s="145">
        <f>IF(CI328&gt;$AI$8,1,0)</f>
        <v>0</v>
      </c>
      <c r="CK328" s="148">
        <f>IF($R328=CH$17,CI328,0)</f>
        <v>0</v>
      </c>
      <c r="CL328" s="145">
        <v>643</v>
      </c>
      <c r="CM328" s="145">
        <v>0</v>
      </c>
      <c r="CN328" s="149"/>
    </row>
    <row r="329" ht="15.75" customHeight="1">
      <c r="A329" t="s" s="179">
        <v>2630</v>
      </c>
      <c r="B329" t="s" s="180">
        <v>42</v>
      </c>
      <c r="C329" t="s" s="180">
        <v>2631</v>
      </c>
      <c r="D329" t="s" s="181">
        <v>45</v>
      </c>
      <c r="E329" t="s" s="182">
        <v>45</v>
      </c>
      <c r="F329" t="s" s="130">
        <v>46</v>
      </c>
      <c r="G329" t="s" s="130">
        <v>1411</v>
      </c>
      <c r="H329" t="s" s="130">
        <v>414</v>
      </c>
      <c r="I329" t="s" s="130">
        <v>49</v>
      </c>
      <c r="J329" t="s" s="130">
        <v>50</v>
      </c>
      <c r="K329" t="s" s="183">
        <f>_xlfn.IFS(Q329=0,O329,T329=1,R329,U329=1,AA329,V329=1,AD329)</f>
        <v>2365</v>
      </c>
      <c r="L329" s="189">
        <f>_xlfn.IFS(Q329=0,P329,T329=1,S329,U329=1,AB329,V329=1,AE329)</f>
        <v>23.6944483884708</v>
      </c>
      <c r="M329" t="s" s="130">
        <f>IF(O329="Lab","over","under")</f>
        <v>2429</v>
      </c>
      <c r="N329" s="173">
        <v>1</v>
      </c>
      <c r="O329" t="s" s="184">
        <v>28</v>
      </c>
      <c r="P329" s="131">
        <f>AQ329</f>
        <v>44.8416867812012</v>
      </c>
      <c r="Q329" s="173">
        <f>T329+U329+V329</f>
        <v>1</v>
      </c>
      <c r="R329" t="s" s="185">
        <v>2365</v>
      </c>
      <c r="S329" s="131">
        <f>BA329</f>
        <v>23.6944483884708</v>
      </c>
      <c r="T329" s="173">
        <v>1</v>
      </c>
      <c r="U329" s="169"/>
      <c r="V329" s="169"/>
      <c r="W329" s="169"/>
      <c r="X329" t="s" s="130">
        <f>IF($A329=Y329,"ok","bad")</f>
        <v>2430</v>
      </c>
      <c r="Y329" t="s" s="130">
        <v>2630</v>
      </c>
      <c r="Z329" t="s" s="130">
        <v>2631</v>
      </c>
      <c r="AA329" t="s" s="186">
        <v>33</v>
      </c>
      <c r="AB329" s="125">
        <f>100*AC329</f>
        <v>13.5396848</v>
      </c>
      <c r="AC329" s="191">
        <v>0.135396848</v>
      </c>
      <c r="AD329" t="s" s="187">
        <v>27</v>
      </c>
      <c r="AE329" s="125">
        <v>7.6302712</v>
      </c>
      <c r="AF329" s="191">
        <v>0.07630271199999999</v>
      </c>
      <c r="AG329" s="169"/>
      <c r="AH329" s="173">
        <v>74460</v>
      </c>
      <c r="AI329" s="173">
        <v>35215</v>
      </c>
      <c r="AJ329" s="173">
        <v>115</v>
      </c>
      <c r="AK329" s="173">
        <v>7447</v>
      </c>
      <c r="AL329" s="173">
        <v>2687</v>
      </c>
      <c r="AM329" s="175">
        <f>100*AL329/$AI329</f>
        <v>7.63027119125373</v>
      </c>
      <c r="AN329" s="173">
        <f>IF(AM329&gt;$AI$8,1,0)</f>
        <v>0</v>
      </c>
      <c r="AO329" s="175">
        <f>IF($R329=AL$17,AM329,0)</f>
        <v>0</v>
      </c>
      <c r="AP329" s="173">
        <v>15791</v>
      </c>
      <c r="AQ329" s="175">
        <f>100*AP329/$AI329</f>
        <v>44.8416867812012</v>
      </c>
      <c r="AR329" s="173">
        <f>IF(AQ329&gt;$AI$8,1,0)</f>
        <v>0</v>
      </c>
      <c r="AS329" s="175">
        <f>IF($R329=AP$17,AQ329,0)</f>
        <v>0</v>
      </c>
      <c r="AT329" s="173">
        <v>1276</v>
      </c>
      <c r="AU329" s="175">
        <f>100*AT329/$AI329</f>
        <v>3.62345591367315</v>
      </c>
      <c r="AV329" s="173">
        <f>IF(AU329&gt;$AI$8,1,0)</f>
        <v>0</v>
      </c>
      <c r="AW329" s="175">
        <f>IF($R329=AT$17,AU329,0)</f>
        <v>0</v>
      </c>
      <c r="AX329" s="173">
        <v>8344</v>
      </c>
      <c r="AY329" s="175">
        <f>100*AX329/$AI329</f>
        <v>23.6944483884708</v>
      </c>
      <c r="AZ329" s="173">
        <f>IF(AY329&gt;$AI$8,1,0)</f>
        <v>0</v>
      </c>
      <c r="BA329" s="175">
        <f>IF($R329=AX$17,AY329,0)</f>
        <v>23.6944483884708</v>
      </c>
      <c r="BB329" s="173">
        <v>1231</v>
      </c>
      <c r="BC329" s="175">
        <f>100*BB329/$AI329</f>
        <v>3.49566945903734</v>
      </c>
      <c r="BD329" s="173">
        <f>IF(BC329&gt;$AI$8,1,0)</f>
        <v>0</v>
      </c>
      <c r="BE329" s="175">
        <f>IF($R329=BB$17,BC329,0)</f>
        <v>0</v>
      </c>
      <c r="BF329" s="173">
        <v>0</v>
      </c>
      <c r="BG329" s="175">
        <f>100*BF329/$AI329</f>
        <v>0</v>
      </c>
      <c r="BH329" s="173">
        <f>IF(BG329&gt;$AI$8,1,0)</f>
        <v>0</v>
      </c>
      <c r="BI329" s="175">
        <f>IF($R329=BF$17,BG329,0)</f>
        <v>0</v>
      </c>
      <c r="BJ329" s="173">
        <v>4768</v>
      </c>
      <c r="BK329" s="175">
        <f>100*BJ329/$AI329</f>
        <v>13.5396847934119</v>
      </c>
      <c r="BL329" s="173">
        <f>IF(BK329&gt;$AI$8,1,0)</f>
        <v>0</v>
      </c>
      <c r="BM329" s="175">
        <f>IF($R329=BJ$17,BK329,0)</f>
        <v>0</v>
      </c>
      <c r="BN329" s="173">
        <v>0</v>
      </c>
      <c r="BO329" s="175">
        <f>100*BN329/$AI329</f>
        <v>0</v>
      </c>
      <c r="BP329" s="173">
        <f>IF(BO329&gt;$AI$8,1,0)</f>
        <v>0</v>
      </c>
      <c r="BQ329" s="175">
        <f>IF($R329=BN$17,BO329,0)</f>
        <v>0</v>
      </c>
      <c r="BR329" s="173">
        <v>0</v>
      </c>
      <c r="BS329" s="175">
        <f>100*BR329/$AI329</f>
        <v>0</v>
      </c>
      <c r="BT329" s="173">
        <f>IF(BS329&gt;$AI$8,1,0)</f>
        <v>0</v>
      </c>
      <c r="BU329" s="175">
        <f>IF($R329=BR$17,BS329,0)</f>
        <v>0</v>
      </c>
      <c r="BV329" s="173">
        <v>0</v>
      </c>
      <c r="BW329" s="175">
        <f>100*BV329/$AI329</f>
        <v>0</v>
      </c>
      <c r="BX329" s="173">
        <f>IF(BW329&gt;$AI$8,1,0)</f>
        <v>0</v>
      </c>
      <c r="BY329" s="175">
        <f>IF($R329=BV$17,BW329,0)</f>
        <v>0</v>
      </c>
      <c r="BZ329" s="173">
        <v>0</v>
      </c>
      <c r="CA329" s="175">
        <f>100*BZ329/$AI329</f>
        <v>0</v>
      </c>
      <c r="CB329" s="173">
        <f>IF(CA329&gt;$AI$8,1,0)</f>
        <v>0</v>
      </c>
      <c r="CC329" s="175">
        <f>IF($R329=BZ$17,CA329,0)</f>
        <v>0</v>
      </c>
      <c r="CD329" s="173">
        <v>0</v>
      </c>
      <c r="CE329" s="175">
        <f>100*CD329/$AI329</f>
        <v>0</v>
      </c>
      <c r="CF329" s="173">
        <f>IF(CE329&gt;$AI$8,1,0)</f>
        <v>0</v>
      </c>
      <c r="CG329" s="175">
        <f>IF($R329=CD$17,CE329,0)</f>
        <v>0</v>
      </c>
      <c r="CH329" s="173">
        <v>0</v>
      </c>
      <c r="CI329" s="175">
        <f>100*CH329/$AI329</f>
        <v>0</v>
      </c>
      <c r="CJ329" s="173">
        <f>IF(CI329&gt;$AI$8,1,0)</f>
        <v>0</v>
      </c>
      <c r="CK329" s="175">
        <f>IF($R329=CH$17,CI329,0)</f>
        <v>0</v>
      </c>
      <c r="CL329" s="173">
        <v>442</v>
      </c>
      <c r="CM329" s="173">
        <v>0</v>
      </c>
      <c r="CN329" s="176"/>
    </row>
    <row r="330" ht="15.75" customHeight="1">
      <c r="A330" t="s" s="179">
        <v>2534</v>
      </c>
      <c r="B330" t="s" s="180">
        <v>160</v>
      </c>
      <c r="C330" t="s" s="180">
        <v>250</v>
      </c>
      <c r="D330" t="s" s="181">
        <v>162</v>
      </c>
      <c r="E330" t="s" s="188">
        <v>79</v>
      </c>
      <c r="F330" t="s" s="146">
        <v>80</v>
      </c>
      <c r="G330" t="s" s="146">
        <v>72</v>
      </c>
      <c r="H330" t="s" s="146">
        <v>251</v>
      </c>
      <c r="I330" t="s" s="146">
        <v>49</v>
      </c>
      <c r="J330" t="s" s="146">
        <v>50</v>
      </c>
      <c r="K330" t="s" s="183">
        <f>_xlfn.IFS(Q330=0,O330,T330=1,R330,U330=1,AA330,V330=1,AD330)</f>
        <v>29</v>
      </c>
      <c r="L330" s="189">
        <f>_xlfn.IFS(Q330=0,P330,T330=1,S330,U330=1,AB330,V330=1,AE330)</f>
        <v>24.1204159242614</v>
      </c>
      <c r="M330" t="s" s="146">
        <f>IF(O330="Lab","over","under")</f>
        <v>2429</v>
      </c>
      <c r="N330" s="145">
        <v>1</v>
      </c>
      <c r="O330" t="s" s="184">
        <v>28</v>
      </c>
      <c r="P330" s="147">
        <f>AQ330</f>
        <v>44.8288700369651</v>
      </c>
      <c r="Q330" s="145">
        <f>T330+U330+V330</f>
        <v>1</v>
      </c>
      <c r="R330" t="s" s="185">
        <v>29</v>
      </c>
      <c r="S330" s="147">
        <f>AW330</f>
        <v>24.1204159242614</v>
      </c>
      <c r="T330" s="145">
        <v>1</v>
      </c>
      <c r="U330" s="138"/>
      <c r="V330" s="138"/>
      <c r="W330" s="138"/>
      <c r="X330" t="s" s="146">
        <f>IF($A330=Y330,"ok","bad")</f>
        <v>2430</v>
      </c>
      <c r="Y330" t="s" s="146">
        <v>2534</v>
      </c>
      <c r="Z330" t="s" s="146">
        <v>250</v>
      </c>
      <c r="AA330" t="s" s="186">
        <v>31</v>
      </c>
      <c r="AB330" s="141">
        <f>100*AC330</f>
        <v>11.9059649</v>
      </c>
      <c r="AC330" s="190">
        <v>0.119059649</v>
      </c>
      <c r="AD330" t="s" s="187">
        <v>2365</v>
      </c>
      <c r="AE330" s="141">
        <v>9.0338537</v>
      </c>
      <c r="AF330" s="190">
        <v>0.090338537</v>
      </c>
      <c r="AG330" s="138"/>
      <c r="AH330" s="145">
        <v>69482</v>
      </c>
      <c r="AI330" s="145">
        <v>37603</v>
      </c>
      <c r="AJ330" s="145">
        <v>180</v>
      </c>
      <c r="AK330" s="145">
        <v>7787</v>
      </c>
      <c r="AL330" s="145">
        <v>2879</v>
      </c>
      <c r="AM330" s="148">
        <f>100*AL330/$AI330</f>
        <v>7.65630401829641</v>
      </c>
      <c r="AN330" s="145">
        <f>IF(AM330&gt;$AI$8,1,0)</f>
        <v>0</v>
      </c>
      <c r="AO330" s="148">
        <f>IF($R330=AL$17,AM330,0)</f>
        <v>0</v>
      </c>
      <c r="AP330" s="145">
        <v>16857</v>
      </c>
      <c r="AQ330" s="148">
        <f>100*AP330/$AI330</f>
        <v>44.8288700369651</v>
      </c>
      <c r="AR330" s="145">
        <f>IF(AQ330&gt;$AI$8,1,0)</f>
        <v>0</v>
      </c>
      <c r="AS330" s="148">
        <f>IF($R330=AP$17,AQ330,0)</f>
        <v>0</v>
      </c>
      <c r="AT330" s="145">
        <v>9070</v>
      </c>
      <c r="AU330" s="148">
        <f>100*AT330/$AI330</f>
        <v>24.1204159242614</v>
      </c>
      <c r="AV330" s="145">
        <f>IF(AU330&gt;$AI$8,1,0)</f>
        <v>0</v>
      </c>
      <c r="AW330" s="148">
        <f>IF($R330=AT$17,AU330,0)</f>
        <v>24.1204159242614</v>
      </c>
      <c r="AX330" s="145">
        <v>3397</v>
      </c>
      <c r="AY330" s="148">
        <f>100*AX330/$AI330</f>
        <v>9.033853681887081</v>
      </c>
      <c r="AZ330" s="145">
        <f>IF(AY330&gt;$AI$8,1,0)</f>
        <v>0</v>
      </c>
      <c r="BA330" s="148">
        <f>IF($R330=AX$17,AY330,0)</f>
        <v>0</v>
      </c>
      <c r="BB330" s="145">
        <v>4477</v>
      </c>
      <c r="BC330" s="148">
        <f>100*BB330/$AI330</f>
        <v>11.9059649496051</v>
      </c>
      <c r="BD330" s="145">
        <f>IF(BC330&gt;$AI$8,1,0)</f>
        <v>0</v>
      </c>
      <c r="BE330" s="148">
        <f>IF($R330=BB$17,BC330,0)</f>
        <v>0</v>
      </c>
      <c r="BF330" s="145">
        <v>0</v>
      </c>
      <c r="BG330" s="148">
        <f>100*BF330/$AI330</f>
        <v>0</v>
      </c>
      <c r="BH330" s="145">
        <f>IF(BG330&gt;$AI$8,1,0)</f>
        <v>0</v>
      </c>
      <c r="BI330" s="148">
        <f>IF($R330=BF$17,BG330,0)</f>
        <v>0</v>
      </c>
      <c r="BJ330" s="145">
        <v>0</v>
      </c>
      <c r="BK330" s="148">
        <f>100*BJ330/$AI330</f>
        <v>0</v>
      </c>
      <c r="BL330" s="145">
        <f>IF(BK330&gt;$AI$8,1,0)</f>
        <v>0</v>
      </c>
      <c r="BM330" s="148">
        <f>IF($R330=BJ$17,BK330,0)</f>
        <v>0</v>
      </c>
      <c r="BN330" s="145">
        <v>0</v>
      </c>
      <c r="BO330" s="148">
        <f>100*BN330/$AI330</f>
        <v>0</v>
      </c>
      <c r="BP330" s="145">
        <f>IF(BO330&gt;$AI$8,1,0)</f>
        <v>0</v>
      </c>
      <c r="BQ330" s="148">
        <f>IF($R330=BN$17,BO330,0)</f>
        <v>0</v>
      </c>
      <c r="BR330" s="145">
        <v>0</v>
      </c>
      <c r="BS330" s="148">
        <f>100*BR330/$AI330</f>
        <v>0</v>
      </c>
      <c r="BT330" s="145">
        <f>IF(BS330&gt;$AI$8,1,0)</f>
        <v>0</v>
      </c>
      <c r="BU330" s="148">
        <f>IF($R330=BR$17,BS330,0)</f>
        <v>0</v>
      </c>
      <c r="BV330" s="145">
        <v>0</v>
      </c>
      <c r="BW330" s="148">
        <f>100*BV330/$AI330</f>
        <v>0</v>
      </c>
      <c r="BX330" s="145">
        <f>IF(BW330&gt;$AI$8,1,0)</f>
        <v>0</v>
      </c>
      <c r="BY330" s="148">
        <f>IF($R330=BV$17,BW330,0)</f>
        <v>0</v>
      </c>
      <c r="BZ330" s="145">
        <v>0</v>
      </c>
      <c r="CA330" s="148">
        <f>100*BZ330/$AI330</f>
        <v>0</v>
      </c>
      <c r="CB330" s="145">
        <f>IF(CA330&gt;$AI$8,1,0)</f>
        <v>0</v>
      </c>
      <c r="CC330" s="148">
        <f>IF($R330=BZ$17,CA330,0)</f>
        <v>0</v>
      </c>
      <c r="CD330" s="145">
        <v>0</v>
      </c>
      <c r="CE330" s="148">
        <f>100*CD330/$AI330</f>
        <v>0</v>
      </c>
      <c r="CF330" s="145">
        <f>IF(CE330&gt;$AI$8,1,0)</f>
        <v>0</v>
      </c>
      <c r="CG330" s="148">
        <f>IF($R330=CD$17,CE330,0)</f>
        <v>0</v>
      </c>
      <c r="CH330" s="145">
        <v>0</v>
      </c>
      <c r="CI330" s="148">
        <f>100*CH330/$AI330</f>
        <v>0</v>
      </c>
      <c r="CJ330" s="145">
        <f>IF(CI330&gt;$AI$8,1,0)</f>
        <v>0</v>
      </c>
      <c r="CK330" s="148">
        <f>IF($R330=CH$17,CI330,0)</f>
        <v>0</v>
      </c>
      <c r="CL330" s="145">
        <v>1988</v>
      </c>
      <c r="CM330" s="145">
        <v>0</v>
      </c>
      <c r="CN330" s="149"/>
    </row>
    <row r="331" ht="19.95" customHeight="1">
      <c r="A331" t="s" s="179">
        <v>2807</v>
      </c>
      <c r="B331" t="s" s="180">
        <v>84</v>
      </c>
      <c r="C331" t="s" s="180">
        <v>2074</v>
      </c>
      <c r="D331" t="s" s="181">
        <v>86</v>
      </c>
      <c r="E331" t="s" s="182">
        <v>79</v>
      </c>
      <c r="F331" t="s" s="130">
        <v>80</v>
      </c>
      <c r="G331" t="s" s="130">
        <v>2224</v>
      </c>
      <c r="H331" t="s" s="130">
        <v>1038</v>
      </c>
      <c r="I331" t="s" s="130">
        <v>49</v>
      </c>
      <c r="J331" t="s" s="130">
        <v>1733</v>
      </c>
      <c r="K331" t="s" s="183">
        <f>_xlfn.IFS(Q331=0,O331,T331=1,R331,U331=1,AA331,V331=1,AD331)</f>
        <v>2365</v>
      </c>
      <c r="L331" s="189">
        <f>_xlfn.IFS(Q331=0,P331,T331=1,S331,U331=1,AB331,V331=1,AE331)</f>
        <v>24.8219985268844</v>
      </c>
      <c r="M331" t="s" s="130">
        <f>IF(O331="Lab","over","under")</f>
        <v>2429</v>
      </c>
      <c r="N331" s="173">
        <v>1</v>
      </c>
      <c r="O331" t="s" s="184">
        <v>28</v>
      </c>
      <c r="P331" s="131">
        <f>AQ331</f>
        <v>44.7139700466487</v>
      </c>
      <c r="Q331" s="173">
        <f>T331+U331+V331</f>
        <v>1</v>
      </c>
      <c r="R331" t="s" s="185">
        <v>2365</v>
      </c>
      <c r="S331" s="131">
        <f>BA331</f>
        <v>24.8219985268844</v>
      </c>
      <c r="T331" s="173">
        <v>1</v>
      </c>
      <c r="U331" s="169"/>
      <c r="V331" s="169"/>
      <c r="W331" s="169"/>
      <c r="X331" t="s" s="130">
        <f>IF($A331=Y331,"ok","bad")</f>
        <v>2430</v>
      </c>
      <c r="Y331" t="s" s="130">
        <v>2807</v>
      </c>
      <c r="Z331" t="s" s="130">
        <v>2074</v>
      </c>
      <c r="AA331" t="s" s="186">
        <v>27</v>
      </c>
      <c r="AB331" s="125">
        <f>100*AC331</f>
        <v>21.4289222</v>
      </c>
      <c r="AC331" s="191">
        <v>0.214289222</v>
      </c>
      <c r="AD331" t="s" s="187">
        <v>31</v>
      </c>
      <c r="AE331" s="125">
        <v>5.2050086</v>
      </c>
      <c r="AF331" s="191">
        <v>0.052050086</v>
      </c>
      <c r="AG331" s="169"/>
      <c r="AH331" s="173">
        <v>73808</v>
      </c>
      <c r="AI331" s="173">
        <v>40730</v>
      </c>
      <c r="AJ331" s="173">
        <v>148</v>
      </c>
      <c r="AK331" s="173">
        <v>8102</v>
      </c>
      <c r="AL331" s="173">
        <v>8728</v>
      </c>
      <c r="AM331" s="175">
        <f>100*AL331/$AI331</f>
        <v>21.4289221703904</v>
      </c>
      <c r="AN331" s="173">
        <f>IF(AM331&gt;$AI$8,1,0)</f>
        <v>0</v>
      </c>
      <c r="AO331" s="175">
        <f>IF($R331=AL$17,AM331,0)</f>
        <v>0</v>
      </c>
      <c r="AP331" s="173">
        <v>18212</v>
      </c>
      <c r="AQ331" s="175">
        <f>100*AP331/$AI331</f>
        <v>44.7139700466487</v>
      </c>
      <c r="AR331" s="173">
        <f>IF(AQ331&gt;$AI$8,1,0)</f>
        <v>0</v>
      </c>
      <c r="AS331" s="175">
        <f>IF($R331=AP$17,AQ331,0)</f>
        <v>0</v>
      </c>
      <c r="AT331" s="173">
        <v>1560</v>
      </c>
      <c r="AU331" s="175">
        <f>100*AT331/$AI331</f>
        <v>3.83010066290204</v>
      </c>
      <c r="AV331" s="173">
        <f>IF(AU331&gt;$AI$8,1,0)</f>
        <v>0</v>
      </c>
      <c r="AW331" s="175">
        <f>IF($R331=AT$17,AU331,0)</f>
        <v>0</v>
      </c>
      <c r="AX331" s="173">
        <v>10110</v>
      </c>
      <c r="AY331" s="175">
        <f>100*AX331/$AI331</f>
        <v>24.8219985268844</v>
      </c>
      <c r="AZ331" s="173">
        <f>IF(AY331&gt;$AI$8,1,0)</f>
        <v>0</v>
      </c>
      <c r="BA331" s="175">
        <f>IF($R331=AX$17,AY331,0)</f>
        <v>24.8219985268844</v>
      </c>
      <c r="BB331" s="173">
        <v>2120</v>
      </c>
      <c r="BC331" s="175">
        <f>100*BB331/$AI331</f>
        <v>5.20500859317456</v>
      </c>
      <c r="BD331" s="173">
        <f>IF(BC331&gt;$AI$8,1,0)</f>
        <v>0</v>
      </c>
      <c r="BE331" s="175">
        <f>IF($R331=BB$17,BC331,0)</f>
        <v>0</v>
      </c>
      <c r="BF331" s="173">
        <v>0</v>
      </c>
      <c r="BG331" s="175">
        <f>100*BF331/$AI331</f>
        <v>0</v>
      </c>
      <c r="BH331" s="173">
        <f>IF(BG331&gt;$AI$8,1,0)</f>
        <v>0</v>
      </c>
      <c r="BI331" s="175">
        <f>IF($R331=BF$17,BG331,0)</f>
        <v>0</v>
      </c>
      <c r="BJ331" s="173">
        <v>0</v>
      </c>
      <c r="BK331" s="175">
        <f>100*BJ331/$AI331</f>
        <v>0</v>
      </c>
      <c r="BL331" s="173">
        <f>IF(BK331&gt;$AI$8,1,0)</f>
        <v>0</v>
      </c>
      <c r="BM331" s="175">
        <f>IF($R331=BJ$17,BK331,0)</f>
        <v>0</v>
      </c>
      <c r="BN331" s="173">
        <v>0</v>
      </c>
      <c r="BO331" s="175">
        <f>100*BN331/$AI331</f>
        <v>0</v>
      </c>
      <c r="BP331" s="173">
        <f>IF(BO331&gt;$AI$8,1,0)</f>
        <v>0</v>
      </c>
      <c r="BQ331" s="175">
        <f>IF($R331=BN$17,BO331,0)</f>
        <v>0</v>
      </c>
      <c r="BR331" s="173">
        <v>0</v>
      </c>
      <c r="BS331" s="175">
        <f>100*BR331/$AI331</f>
        <v>0</v>
      </c>
      <c r="BT331" s="173">
        <f>IF(BS331&gt;$AI$8,1,0)</f>
        <v>0</v>
      </c>
      <c r="BU331" s="175">
        <f>IF($R331=BR$17,BS331,0)</f>
        <v>0</v>
      </c>
      <c r="BV331" s="173">
        <v>0</v>
      </c>
      <c r="BW331" s="175">
        <f>100*BV331/$AI331</f>
        <v>0</v>
      </c>
      <c r="BX331" s="173">
        <f>IF(BW331&gt;$AI$8,1,0)</f>
        <v>0</v>
      </c>
      <c r="BY331" s="175">
        <f>IF($R331=BV$17,BW331,0)</f>
        <v>0</v>
      </c>
      <c r="BZ331" s="173">
        <v>0</v>
      </c>
      <c r="CA331" s="175">
        <f>100*BZ331/$AI331</f>
        <v>0</v>
      </c>
      <c r="CB331" s="173">
        <f>IF(CA331&gt;$AI$8,1,0)</f>
        <v>0</v>
      </c>
      <c r="CC331" s="175">
        <f>IF($R331=BZ$17,CA331,0)</f>
        <v>0</v>
      </c>
      <c r="CD331" s="173">
        <v>0</v>
      </c>
      <c r="CE331" s="175">
        <f>100*CD331/$AI331</f>
        <v>0</v>
      </c>
      <c r="CF331" s="173">
        <f>IF(CE331&gt;$AI$8,1,0)</f>
        <v>0</v>
      </c>
      <c r="CG331" s="175">
        <f>IF($R331=CD$17,CE331,0)</f>
        <v>0</v>
      </c>
      <c r="CH331" s="173">
        <v>0</v>
      </c>
      <c r="CI331" s="175">
        <f>100*CH331/$AI331</f>
        <v>0</v>
      </c>
      <c r="CJ331" s="173">
        <f>IF(CI331&gt;$AI$8,1,0)</f>
        <v>0</v>
      </c>
      <c r="CK331" s="175">
        <f>IF($R331=CH$17,CI331,0)</f>
        <v>0</v>
      </c>
      <c r="CL331" s="173">
        <v>629</v>
      </c>
      <c r="CM331" s="173">
        <v>0</v>
      </c>
      <c r="CN331" s="176"/>
    </row>
    <row r="332" ht="15.75" customHeight="1">
      <c r="A332" t="s" s="179">
        <v>2450</v>
      </c>
      <c r="B332" t="s" s="180">
        <v>101</v>
      </c>
      <c r="C332" t="s" s="180">
        <v>1307</v>
      </c>
      <c r="D332" t="s" s="181">
        <v>104</v>
      </c>
      <c r="E332" t="s" s="188">
        <v>79</v>
      </c>
      <c r="F332" t="s" s="146">
        <v>80</v>
      </c>
      <c r="G332" t="s" s="146">
        <v>345</v>
      </c>
      <c r="H332" t="s" s="146">
        <v>1308</v>
      </c>
      <c r="I332" t="s" s="146">
        <v>64</v>
      </c>
      <c r="J332" t="s" s="146">
        <v>50</v>
      </c>
      <c r="K332" t="s" s="183">
        <f>_xlfn.IFS(Q332=0,O332,T332=1,R332,U332=1,AA332,V332=1,AD332)</f>
        <v>28</v>
      </c>
      <c r="L332" s="189">
        <f>_xlfn.IFS(Q332=0,P332,T332=1,S332,U332=1,AB332,V332=1,AE332)</f>
        <v>44.6309009238071</v>
      </c>
      <c r="M332" t="s" s="146">
        <f>IF(O332="Lab","over","under")</f>
        <v>2429</v>
      </c>
      <c r="N332" s="145">
        <v>1</v>
      </c>
      <c r="O332" t="s" s="184">
        <v>28</v>
      </c>
      <c r="P332" s="147">
        <f>AQ332</f>
        <v>44.6309009238071</v>
      </c>
      <c r="Q332" s="145">
        <f>T332+U332+V332</f>
        <v>0</v>
      </c>
      <c r="R332" t="s" s="185">
        <v>27</v>
      </c>
      <c r="S332" s="147">
        <f>AO332</f>
        <v>19.8350142667458</v>
      </c>
      <c r="T332" s="138"/>
      <c r="U332" s="138"/>
      <c r="V332" s="138"/>
      <c r="W332" s="138"/>
      <c r="X332" t="s" s="146">
        <f>IF($A332=Y332,"ok","bad")</f>
        <v>2430</v>
      </c>
      <c r="Y332" t="s" s="146">
        <v>2450</v>
      </c>
      <c r="Z332" t="s" s="146">
        <v>1307</v>
      </c>
      <c r="AA332" t="s" s="186">
        <v>2365</v>
      </c>
      <c r="AB332" s="141">
        <f>100*AC332</f>
        <v>16.0070062</v>
      </c>
      <c r="AC332" s="190">
        <v>0.160070062</v>
      </c>
      <c r="AD332" t="s" s="187">
        <v>31</v>
      </c>
      <c r="AE332" s="141">
        <v>11.5518264</v>
      </c>
      <c r="AF332" s="190">
        <v>0.115518264</v>
      </c>
      <c r="AG332" s="138"/>
      <c r="AH332" s="145">
        <v>74102</v>
      </c>
      <c r="AI332" s="145">
        <v>35397</v>
      </c>
      <c r="AJ332" s="145">
        <v>161</v>
      </c>
      <c r="AK332" s="145">
        <v>8777</v>
      </c>
      <c r="AL332" s="145">
        <v>7021</v>
      </c>
      <c r="AM332" s="148">
        <f>100*AL332/$AI332</f>
        <v>19.8350142667458</v>
      </c>
      <c r="AN332" s="145">
        <f>IF(AM332&gt;$AI$8,1,0)</f>
        <v>0</v>
      </c>
      <c r="AO332" s="148">
        <f>IF($R332=AL$17,AM332,0)</f>
        <v>19.8350142667458</v>
      </c>
      <c r="AP332" s="145">
        <v>15798</v>
      </c>
      <c r="AQ332" s="148">
        <f>100*AP332/$AI332</f>
        <v>44.6309009238071</v>
      </c>
      <c r="AR332" s="145">
        <f>IF(AQ332&gt;$AI$8,1,0)</f>
        <v>0</v>
      </c>
      <c r="AS332" s="148">
        <f>IF($R332=AP$17,AQ332,0)</f>
        <v>0</v>
      </c>
      <c r="AT332" s="145">
        <v>2179</v>
      </c>
      <c r="AU332" s="148">
        <f>100*AT332/$AI332</f>
        <v>6.15588891713987</v>
      </c>
      <c r="AV332" s="145">
        <f>IF(AU332&gt;$AI$8,1,0)</f>
        <v>0</v>
      </c>
      <c r="AW332" s="148">
        <f>IF($R332=AT$17,AU332,0)</f>
        <v>0</v>
      </c>
      <c r="AX332" s="145">
        <v>5666</v>
      </c>
      <c r="AY332" s="148">
        <f>100*AX332/$AI332</f>
        <v>16.007006243467</v>
      </c>
      <c r="AZ332" s="145">
        <f>IF(AY332&gt;$AI$8,1,0)</f>
        <v>0</v>
      </c>
      <c r="BA332" s="148">
        <f>IF($R332=AX$17,AY332,0)</f>
        <v>0</v>
      </c>
      <c r="BB332" s="145">
        <v>4089</v>
      </c>
      <c r="BC332" s="148">
        <f>100*BB332/$AI332</f>
        <v>11.5518264259683</v>
      </c>
      <c r="BD332" s="145">
        <f>IF(BC332&gt;$AI$8,1,0)</f>
        <v>0</v>
      </c>
      <c r="BE332" s="148">
        <f>IF($R332=BB$17,BC332,0)</f>
        <v>0</v>
      </c>
      <c r="BF332" s="145">
        <v>0</v>
      </c>
      <c r="BG332" s="148">
        <f>100*BF332/$AI332</f>
        <v>0</v>
      </c>
      <c r="BH332" s="145">
        <f>IF(BG332&gt;$AI$8,1,0)</f>
        <v>0</v>
      </c>
      <c r="BI332" s="148">
        <f>IF($R332=BF$17,BG332,0)</f>
        <v>0</v>
      </c>
      <c r="BJ332" s="145">
        <v>0</v>
      </c>
      <c r="BK332" s="148">
        <f>100*BJ332/$AI332</f>
        <v>0</v>
      </c>
      <c r="BL332" s="145">
        <f>IF(BK332&gt;$AI$8,1,0)</f>
        <v>0</v>
      </c>
      <c r="BM332" s="148">
        <f>IF($R332=BJ$17,BK332,0)</f>
        <v>0</v>
      </c>
      <c r="BN332" s="145">
        <v>0</v>
      </c>
      <c r="BO332" s="148">
        <f>100*BN332/$AI332</f>
        <v>0</v>
      </c>
      <c r="BP332" s="145">
        <f>IF(BO332&gt;$AI$8,1,0)</f>
        <v>0</v>
      </c>
      <c r="BQ332" s="148">
        <f>IF($R332=BN$17,BO332,0)</f>
        <v>0</v>
      </c>
      <c r="BR332" s="145">
        <v>0</v>
      </c>
      <c r="BS332" s="148">
        <f>100*BR332/$AI332</f>
        <v>0</v>
      </c>
      <c r="BT332" s="145">
        <f>IF(BS332&gt;$AI$8,1,0)</f>
        <v>0</v>
      </c>
      <c r="BU332" s="148">
        <f>IF($R332=BR$17,BS332,0)</f>
        <v>0</v>
      </c>
      <c r="BV332" s="145">
        <v>0</v>
      </c>
      <c r="BW332" s="148">
        <f>100*BV332/$AI332</f>
        <v>0</v>
      </c>
      <c r="BX332" s="145">
        <f>IF(BW332&gt;$AI$8,1,0)</f>
        <v>0</v>
      </c>
      <c r="BY332" s="148">
        <f>IF($R332=BV$17,BW332,0)</f>
        <v>0</v>
      </c>
      <c r="BZ332" s="145">
        <v>0</v>
      </c>
      <c r="CA332" s="148">
        <f>100*BZ332/$AI332</f>
        <v>0</v>
      </c>
      <c r="CB332" s="145">
        <f>IF(CA332&gt;$AI$8,1,0)</f>
        <v>0</v>
      </c>
      <c r="CC332" s="148">
        <f>IF($R332=BZ$17,CA332,0)</f>
        <v>0</v>
      </c>
      <c r="CD332" s="145">
        <v>0</v>
      </c>
      <c r="CE332" s="148">
        <f>100*CD332/$AI332</f>
        <v>0</v>
      </c>
      <c r="CF332" s="145">
        <f>IF(CE332&gt;$AI$8,1,0)</f>
        <v>0</v>
      </c>
      <c r="CG332" s="148">
        <f>IF($R332=CD$17,CE332,0)</f>
        <v>0</v>
      </c>
      <c r="CH332" s="145">
        <v>0</v>
      </c>
      <c r="CI332" s="148">
        <f>100*CH332/$AI332</f>
        <v>0</v>
      </c>
      <c r="CJ332" s="145">
        <f>IF(CI332&gt;$AI$8,1,0)</f>
        <v>0</v>
      </c>
      <c r="CK332" s="148">
        <f>IF($R332=CH$17,CI332,0)</f>
        <v>0</v>
      </c>
      <c r="CL332" s="145">
        <v>0</v>
      </c>
      <c r="CM332" s="145">
        <v>0</v>
      </c>
      <c r="CN332" s="149"/>
    </row>
    <row r="333" ht="15.75" customHeight="1">
      <c r="A333" t="s" s="179">
        <v>2490</v>
      </c>
      <c r="B333" t="s" s="180">
        <v>75</v>
      </c>
      <c r="C333" t="s" s="180">
        <v>2491</v>
      </c>
      <c r="D333" t="s" s="181">
        <v>78</v>
      </c>
      <c r="E333" t="s" s="182">
        <v>79</v>
      </c>
      <c r="F333" t="s" s="130">
        <v>80</v>
      </c>
      <c r="G333" t="s" s="130">
        <v>2492</v>
      </c>
      <c r="H333" t="s" s="130">
        <v>2493</v>
      </c>
      <c r="I333" t="s" s="130">
        <v>64</v>
      </c>
      <c r="J333" t="s" s="130">
        <v>50</v>
      </c>
      <c r="K333" t="s" s="183">
        <f>_xlfn.IFS(Q333=0,O333,T333=1,R333,U333=1,AA333,V333=1,AD333)</f>
        <v>28</v>
      </c>
      <c r="L333" s="189">
        <f>_xlfn.IFS(Q333=0,P333,T333=1,S333,U333=1,AB333,V333=1,AE333)</f>
        <v>44.5328864683703</v>
      </c>
      <c r="M333" t="s" s="130">
        <f>IF(O333="Lab","over","under")</f>
        <v>2429</v>
      </c>
      <c r="N333" s="173">
        <v>1</v>
      </c>
      <c r="O333" t="s" s="184">
        <v>28</v>
      </c>
      <c r="P333" s="131">
        <f>AQ333</f>
        <v>44.5328864683703</v>
      </c>
      <c r="Q333" s="173">
        <f>T333+U333+V333</f>
        <v>0</v>
      </c>
      <c r="R333" t="s" s="185">
        <v>27</v>
      </c>
      <c r="S333" s="131">
        <f>AO333</f>
        <v>18.4666945957269</v>
      </c>
      <c r="T333" s="169"/>
      <c r="U333" s="169"/>
      <c r="V333" s="169"/>
      <c r="W333" s="169"/>
      <c r="X333" t="s" s="130">
        <f>IF($A333=Y333,"ok","bad")</f>
        <v>2430</v>
      </c>
      <c r="Y333" t="s" s="130">
        <v>2490</v>
      </c>
      <c r="Z333" t="s" s="130">
        <v>2491</v>
      </c>
      <c r="AA333" t="s" s="186">
        <v>2365</v>
      </c>
      <c r="AB333" s="125">
        <f>100*AC333</f>
        <v>14.6934786</v>
      </c>
      <c r="AC333" s="191">
        <v>0.146934786</v>
      </c>
      <c r="AD333" t="s" s="187">
        <v>31</v>
      </c>
      <c r="AE333" s="125">
        <v>10.0377042</v>
      </c>
      <c r="AF333" s="191">
        <v>0.100377042</v>
      </c>
      <c r="AG333" s="169"/>
      <c r="AH333" s="173">
        <v>65520</v>
      </c>
      <c r="AI333" s="173">
        <v>35805</v>
      </c>
      <c r="AJ333" s="173">
        <v>160</v>
      </c>
      <c r="AK333" s="173">
        <v>9333</v>
      </c>
      <c r="AL333" s="173">
        <v>6612</v>
      </c>
      <c r="AM333" s="175">
        <f>100*AL333/$AI333</f>
        <v>18.4666945957269</v>
      </c>
      <c r="AN333" s="173">
        <f>IF(AM333&gt;$AI$8,1,0)</f>
        <v>0</v>
      </c>
      <c r="AO333" s="175">
        <f>IF($R333=AL$17,AM333,0)</f>
        <v>18.4666945957269</v>
      </c>
      <c r="AP333" s="173">
        <v>15945</v>
      </c>
      <c r="AQ333" s="175">
        <f>100*AP333/$AI333</f>
        <v>44.5328864683703</v>
      </c>
      <c r="AR333" s="173">
        <f>IF(AQ333&gt;$AI$8,1,0)</f>
        <v>0</v>
      </c>
      <c r="AS333" s="175">
        <f>IF($R333=AP$17,AQ333,0)</f>
        <v>0</v>
      </c>
      <c r="AT333" s="173">
        <v>3252</v>
      </c>
      <c r="AU333" s="175">
        <f>100*AT333/$AI333</f>
        <v>9.082530372852951</v>
      </c>
      <c r="AV333" s="173">
        <f>IF(AU333&gt;$AI$8,1,0)</f>
        <v>0</v>
      </c>
      <c r="AW333" s="175">
        <f>IF($R333=AT$17,AU333,0)</f>
        <v>0</v>
      </c>
      <c r="AX333" s="173">
        <v>5261</v>
      </c>
      <c r="AY333" s="175">
        <f>100*AX333/$AI333</f>
        <v>14.6934785644463</v>
      </c>
      <c r="AZ333" s="173">
        <f>IF(AY333&gt;$AI$8,1,0)</f>
        <v>0</v>
      </c>
      <c r="BA333" s="175">
        <f>IF($R333=AX$17,AY333,0)</f>
        <v>0</v>
      </c>
      <c r="BB333" s="173">
        <v>3594</v>
      </c>
      <c r="BC333" s="175">
        <f>100*BB333/$AI333</f>
        <v>10.0377042312526</v>
      </c>
      <c r="BD333" s="173">
        <f>IF(BC333&gt;$AI$8,1,0)</f>
        <v>0</v>
      </c>
      <c r="BE333" s="175">
        <f>IF($R333=BB$17,BC333,0)</f>
        <v>0</v>
      </c>
      <c r="BF333" s="173">
        <v>0</v>
      </c>
      <c r="BG333" s="175">
        <f>100*BF333/$AI333</f>
        <v>0</v>
      </c>
      <c r="BH333" s="173">
        <f>IF(BG333&gt;$AI$8,1,0)</f>
        <v>0</v>
      </c>
      <c r="BI333" s="175">
        <f>IF($R333=BF$17,BG333,0)</f>
        <v>0</v>
      </c>
      <c r="BJ333" s="173">
        <v>0</v>
      </c>
      <c r="BK333" s="175">
        <f>100*BJ333/$AI333</f>
        <v>0</v>
      </c>
      <c r="BL333" s="173">
        <f>IF(BK333&gt;$AI$8,1,0)</f>
        <v>0</v>
      </c>
      <c r="BM333" s="175">
        <f>IF($R333=BJ$17,BK333,0)</f>
        <v>0</v>
      </c>
      <c r="BN333" s="173">
        <v>0</v>
      </c>
      <c r="BO333" s="175">
        <f>100*BN333/$AI333</f>
        <v>0</v>
      </c>
      <c r="BP333" s="173">
        <f>IF(BO333&gt;$AI$8,1,0)</f>
        <v>0</v>
      </c>
      <c r="BQ333" s="175">
        <f>IF($R333=BN$17,BO333,0)</f>
        <v>0</v>
      </c>
      <c r="BR333" s="173">
        <v>0</v>
      </c>
      <c r="BS333" s="175">
        <f>100*BR333/$AI333</f>
        <v>0</v>
      </c>
      <c r="BT333" s="173">
        <f>IF(BS333&gt;$AI$8,1,0)</f>
        <v>0</v>
      </c>
      <c r="BU333" s="175">
        <f>IF($R333=BR$17,BS333,0)</f>
        <v>0</v>
      </c>
      <c r="BV333" s="173">
        <v>0</v>
      </c>
      <c r="BW333" s="175">
        <f>100*BV333/$AI333</f>
        <v>0</v>
      </c>
      <c r="BX333" s="173">
        <f>IF(BW333&gt;$AI$8,1,0)</f>
        <v>0</v>
      </c>
      <c r="BY333" s="175">
        <f>IF($R333=BV$17,BW333,0)</f>
        <v>0</v>
      </c>
      <c r="BZ333" s="173">
        <v>0</v>
      </c>
      <c r="CA333" s="175">
        <f>100*BZ333/$AI333</f>
        <v>0</v>
      </c>
      <c r="CB333" s="173">
        <f>IF(CA333&gt;$AI$8,1,0)</f>
        <v>0</v>
      </c>
      <c r="CC333" s="175">
        <f>IF($R333=BZ$17,CA333,0)</f>
        <v>0</v>
      </c>
      <c r="CD333" s="173">
        <v>0</v>
      </c>
      <c r="CE333" s="175">
        <f>100*CD333/$AI333</f>
        <v>0</v>
      </c>
      <c r="CF333" s="173">
        <f>IF(CE333&gt;$AI$8,1,0)</f>
        <v>0</v>
      </c>
      <c r="CG333" s="175">
        <f>IF($R333=CD$17,CE333,0)</f>
        <v>0</v>
      </c>
      <c r="CH333" s="173">
        <v>0</v>
      </c>
      <c r="CI333" s="175">
        <f>100*CH333/$AI333</f>
        <v>0</v>
      </c>
      <c r="CJ333" s="173">
        <f>IF(CI333&gt;$AI$8,1,0)</f>
        <v>0</v>
      </c>
      <c r="CK333" s="175">
        <f>IF($R333=CH$17,CI333,0)</f>
        <v>0</v>
      </c>
      <c r="CL333" s="173">
        <v>0</v>
      </c>
      <c r="CM333" s="173">
        <v>0</v>
      </c>
      <c r="CN333" s="176"/>
    </row>
    <row r="334" ht="15.75" customHeight="1">
      <c r="A334" t="s" s="179">
        <v>2454</v>
      </c>
      <c r="B334" t="s" s="180">
        <v>42</v>
      </c>
      <c r="C334" t="s" s="180">
        <v>551</v>
      </c>
      <c r="D334" t="s" s="181">
        <v>45</v>
      </c>
      <c r="E334" t="s" s="188">
        <v>45</v>
      </c>
      <c r="F334" t="s" s="146">
        <v>80</v>
      </c>
      <c r="G334" t="s" s="146">
        <v>47</v>
      </c>
      <c r="H334" t="s" s="146">
        <v>552</v>
      </c>
      <c r="I334" t="s" s="146">
        <v>49</v>
      </c>
      <c r="J334" t="s" s="146">
        <v>50</v>
      </c>
      <c r="K334" t="s" s="183">
        <f>_xlfn.IFS(Q334=0,O334,T334=1,R334,U334=1,AA334,V334=1,AD334)</f>
        <v>31</v>
      </c>
      <c r="L334" s="189">
        <f>_xlfn.IFS(Q334=0,P334,T334=1,S334,U334=1,AB334,V334=1,AE334)</f>
        <v>14.4501735756586</v>
      </c>
      <c r="M334" t="s" s="146">
        <f>IF(O334="Lab","over","under")</f>
        <v>2429</v>
      </c>
      <c r="N334" s="145">
        <v>1</v>
      </c>
      <c r="O334" t="s" s="184">
        <v>28</v>
      </c>
      <c r="P334" s="147">
        <f>AQ334</f>
        <v>44.4864202573004</v>
      </c>
      <c r="Q334" s="145">
        <f>T334+U334+V334</f>
        <v>1</v>
      </c>
      <c r="R334" t="s" s="185">
        <v>31</v>
      </c>
      <c r="S334" s="147">
        <f>BE334</f>
        <v>14.4501735756586</v>
      </c>
      <c r="T334" s="145">
        <v>1</v>
      </c>
      <c r="U334" s="138"/>
      <c r="V334" s="138"/>
      <c r="W334" s="138"/>
      <c r="X334" t="s" s="146">
        <f>IF($A334=Y334,"ok","bad")</f>
        <v>2430</v>
      </c>
      <c r="Y334" t="s" s="146">
        <v>2454</v>
      </c>
      <c r="Z334" t="s" s="146">
        <v>551</v>
      </c>
      <c r="AA334" t="s" s="186">
        <v>27</v>
      </c>
      <c r="AB334" s="141">
        <f>100*AC334</f>
        <v>13.9345518</v>
      </c>
      <c r="AC334" s="190">
        <v>0.139345518</v>
      </c>
      <c r="AD334" t="s" s="187">
        <v>2365</v>
      </c>
      <c r="AE334" s="141">
        <v>11.4687564</v>
      </c>
      <c r="AF334" s="190">
        <v>0.114687564</v>
      </c>
      <c r="AG334" s="138"/>
      <c r="AH334" s="145">
        <v>73060</v>
      </c>
      <c r="AI334" s="145">
        <v>39176</v>
      </c>
      <c r="AJ334" s="145">
        <v>221</v>
      </c>
      <c r="AK334" s="145">
        <v>11767</v>
      </c>
      <c r="AL334" s="145">
        <v>5459</v>
      </c>
      <c r="AM334" s="148">
        <f>100*AL334/$AI334</f>
        <v>13.9345517663876</v>
      </c>
      <c r="AN334" s="145">
        <f>IF(AM334&gt;$AI$8,1,0)</f>
        <v>0</v>
      </c>
      <c r="AO334" s="148">
        <f>IF($R334=AL$17,AM334,0)</f>
        <v>0</v>
      </c>
      <c r="AP334" s="145">
        <v>17428</v>
      </c>
      <c r="AQ334" s="148">
        <f>100*AP334/$AI334</f>
        <v>44.4864202573004</v>
      </c>
      <c r="AR334" s="145">
        <f>IF(AQ334&gt;$AI$8,1,0)</f>
        <v>0</v>
      </c>
      <c r="AS334" s="148">
        <f>IF($R334=AP$17,AQ334,0)</f>
        <v>0</v>
      </c>
      <c r="AT334" s="145">
        <v>2908</v>
      </c>
      <c r="AU334" s="148">
        <f>100*AT334/$AI334</f>
        <v>7.42291198693077</v>
      </c>
      <c r="AV334" s="145">
        <f>IF(AU334&gt;$AI$8,1,0)</f>
        <v>0</v>
      </c>
      <c r="AW334" s="148">
        <f>IF($R334=AT$17,AU334,0)</f>
        <v>0</v>
      </c>
      <c r="AX334" s="145">
        <v>4493</v>
      </c>
      <c r="AY334" s="148">
        <f>100*AX334/$AI334</f>
        <v>11.468756381458</v>
      </c>
      <c r="AZ334" s="145">
        <f>IF(AY334&gt;$AI$8,1,0)</f>
        <v>0</v>
      </c>
      <c r="BA334" s="148">
        <f>IF($R334=AX$17,AY334,0)</f>
        <v>0</v>
      </c>
      <c r="BB334" s="145">
        <v>5661</v>
      </c>
      <c r="BC334" s="148">
        <f>100*BB334/$AI334</f>
        <v>14.4501735756586</v>
      </c>
      <c r="BD334" s="145">
        <f>IF(BC334&gt;$AI$8,1,0)</f>
        <v>0</v>
      </c>
      <c r="BE334" s="148">
        <f>IF($R334=BB$17,BC334,0)</f>
        <v>14.4501735756586</v>
      </c>
      <c r="BF334" s="145">
        <v>0</v>
      </c>
      <c r="BG334" s="148">
        <f>100*BF334/$AI334</f>
        <v>0</v>
      </c>
      <c r="BH334" s="145">
        <f>IF(BG334&gt;$AI$8,1,0)</f>
        <v>0</v>
      </c>
      <c r="BI334" s="148">
        <f>IF($R334=BF$17,BG334,0)</f>
        <v>0</v>
      </c>
      <c r="BJ334" s="145">
        <v>3227</v>
      </c>
      <c r="BK334" s="148">
        <f>100*BJ334/$AI334</f>
        <v>8.237186032264651</v>
      </c>
      <c r="BL334" s="145">
        <f>IF(BK334&gt;$AI$8,1,0)</f>
        <v>0</v>
      </c>
      <c r="BM334" s="148">
        <f>IF($R334=BJ$17,BK334,0)</f>
        <v>0</v>
      </c>
      <c r="BN334" s="145">
        <v>0</v>
      </c>
      <c r="BO334" s="148">
        <f>100*BN334/$AI334</f>
        <v>0</v>
      </c>
      <c r="BP334" s="145">
        <f>IF(BO334&gt;$AI$8,1,0)</f>
        <v>0</v>
      </c>
      <c r="BQ334" s="148">
        <f>IF($R334=BN$17,BO334,0)</f>
        <v>0</v>
      </c>
      <c r="BR334" s="145">
        <v>0</v>
      </c>
      <c r="BS334" s="148">
        <f>100*BR334/$AI334</f>
        <v>0</v>
      </c>
      <c r="BT334" s="145">
        <f>IF(BS334&gt;$AI$8,1,0)</f>
        <v>0</v>
      </c>
      <c r="BU334" s="148">
        <f>IF($R334=BR$17,BS334,0)</f>
        <v>0</v>
      </c>
      <c r="BV334" s="145">
        <v>0</v>
      </c>
      <c r="BW334" s="148">
        <f>100*BV334/$AI334</f>
        <v>0</v>
      </c>
      <c r="BX334" s="145">
        <f>IF(BW334&gt;$AI$8,1,0)</f>
        <v>0</v>
      </c>
      <c r="BY334" s="148">
        <f>IF($R334=BV$17,BW334,0)</f>
        <v>0</v>
      </c>
      <c r="BZ334" s="145">
        <v>0</v>
      </c>
      <c r="CA334" s="148">
        <f>100*BZ334/$AI334</f>
        <v>0</v>
      </c>
      <c r="CB334" s="145">
        <f>IF(CA334&gt;$AI$8,1,0)</f>
        <v>0</v>
      </c>
      <c r="CC334" s="148">
        <f>IF($R334=BZ$17,CA334,0)</f>
        <v>0</v>
      </c>
      <c r="CD334" s="145">
        <v>0</v>
      </c>
      <c r="CE334" s="148">
        <f>100*CD334/$AI334</f>
        <v>0</v>
      </c>
      <c r="CF334" s="145">
        <f>IF(CE334&gt;$AI$8,1,0)</f>
        <v>0</v>
      </c>
      <c r="CG334" s="148">
        <f>IF($R334=CD$17,CE334,0)</f>
        <v>0</v>
      </c>
      <c r="CH334" s="145">
        <v>0</v>
      </c>
      <c r="CI334" s="148">
        <f>100*CH334/$AI334</f>
        <v>0</v>
      </c>
      <c r="CJ334" s="145">
        <f>IF(CI334&gt;$AI$8,1,0)</f>
        <v>0</v>
      </c>
      <c r="CK334" s="148">
        <f>IF($R334=CH$17,CI334,0)</f>
        <v>0</v>
      </c>
      <c r="CL334" s="145">
        <v>0</v>
      </c>
      <c r="CM334" s="145">
        <v>0</v>
      </c>
      <c r="CN334" s="149"/>
    </row>
    <row r="335" ht="15.75" customHeight="1">
      <c r="A335" t="s" s="179">
        <v>2446</v>
      </c>
      <c r="B335" t="s" s="180">
        <v>160</v>
      </c>
      <c r="C335" t="s" s="180">
        <v>161</v>
      </c>
      <c r="D335" t="s" s="181">
        <v>162</v>
      </c>
      <c r="E335" t="s" s="182">
        <v>79</v>
      </c>
      <c r="F335" t="s" s="130">
        <v>80</v>
      </c>
      <c r="G335" t="s" s="130">
        <v>2447</v>
      </c>
      <c r="H335" t="s" s="130">
        <v>2448</v>
      </c>
      <c r="I335" t="s" s="130">
        <v>64</v>
      </c>
      <c r="J335" t="s" s="130">
        <v>50</v>
      </c>
      <c r="K335" t="s" s="183">
        <f>_xlfn.IFS(Q335=0,O335,T335=1,R335,U335=1,AA335,V335=1,AD335)</f>
        <v>31</v>
      </c>
      <c r="L335" s="189">
        <f>_xlfn.IFS(Q335=0,P335,T335=1,S335,U335=1,AB335,V335=1,AE335)</f>
        <v>13.6743702</v>
      </c>
      <c r="M335" t="s" s="130">
        <f>IF(O335="Lab","over","under")</f>
        <v>2429</v>
      </c>
      <c r="N335" s="173">
        <v>1</v>
      </c>
      <c r="O335" t="s" s="184">
        <v>28</v>
      </c>
      <c r="P335" s="131">
        <f>AQ335</f>
        <v>44.4855662472243</v>
      </c>
      <c r="Q335" s="173">
        <f>T335+U335+V335</f>
        <v>1</v>
      </c>
      <c r="R335" t="s" s="185">
        <v>2365</v>
      </c>
      <c r="S335" s="131">
        <f>BA335</f>
        <v>14.1815390520054</v>
      </c>
      <c r="T335" s="169"/>
      <c r="U335" s="173">
        <v>1</v>
      </c>
      <c r="V335" s="169"/>
      <c r="W335" s="169"/>
      <c r="X335" t="s" s="130">
        <f>IF($A335=Y335,"ok","bad")</f>
        <v>2430</v>
      </c>
      <c r="Y335" t="s" s="130">
        <v>2446</v>
      </c>
      <c r="Z335" t="s" s="130">
        <v>161</v>
      </c>
      <c r="AA335" t="s" s="186">
        <v>31</v>
      </c>
      <c r="AB335" s="125">
        <f>100*AC335</f>
        <v>13.6743702</v>
      </c>
      <c r="AC335" s="191">
        <v>0.136743702</v>
      </c>
      <c r="AD335" t="s" s="187">
        <v>27</v>
      </c>
      <c r="AE335" s="125">
        <v>11.7718014</v>
      </c>
      <c r="AF335" s="191">
        <v>0.117718014</v>
      </c>
      <c r="AG335" s="169"/>
      <c r="AH335" s="173">
        <v>79822</v>
      </c>
      <c r="AI335" s="173">
        <v>36477</v>
      </c>
      <c r="AJ335" s="173">
        <v>120</v>
      </c>
      <c r="AK335" s="173">
        <v>11054</v>
      </c>
      <c r="AL335" s="173">
        <v>4294</v>
      </c>
      <c r="AM335" s="175">
        <f>100*AL335/$AI335</f>
        <v>11.7718014091071</v>
      </c>
      <c r="AN335" s="173">
        <f>IF(AM335&gt;$AI$8,1,0)</f>
        <v>0</v>
      </c>
      <c r="AO335" s="175">
        <f>IF($R335=AL$17,AM335,0)</f>
        <v>0</v>
      </c>
      <c r="AP335" s="173">
        <v>16227</v>
      </c>
      <c r="AQ335" s="175">
        <f>100*AP335/$AI335</f>
        <v>44.4855662472243</v>
      </c>
      <c r="AR335" s="173">
        <f>IF(AQ335&gt;$AI$8,1,0)</f>
        <v>0</v>
      </c>
      <c r="AS335" s="175">
        <f>IF($R335=AP$17,AQ335,0)</f>
        <v>0</v>
      </c>
      <c r="AT335" s="173">
        <v>1015</v>
      </c>
      <c r="AU335" s="175">
        <f>100*AT335/$AI335</f>
        <v>2.78257532143543</v>
      </c>
      <c r="AV335" s="173">
        <f>IF(AU335&gt;$AI$8,1,0)</f>
        <v>0</v>
      </c>
      <c r="AW335" s="175">
        <f>IF($R335=AT$17,AU335,0)</f>
        <v>0</v>
      </c>
      <c r="AX335" s="173">
        <v>5173</v>
      </c>
      <c r="AY335" s="175">
        <f>100*AX335/$AI335</f>
        <v>14.1815390520054</v>
      </c>
      <c r="AZ335" s="173">
        <f>IF(AY335&gt;$AI$8,1,0)</f>
        <v>0</v>
      </c>
      <c r="BA335" s="175">
        <f>IF($R335=AX$17,AY335,0)</f>
        <v>14.1815390520054</v>
      </c>
      <c r="BB335" s="173">
        <v>4988</v>
      </c>
      <c r="BC335" s="175">
        <f>100*BB335/$AI335</f>
        <v>13.6743701510541</v>
      </c>
      <c r="BD335" s="173">
        <f>IF(BC335&gt;$AI$8,1,0)</f>
        <v>0</v>
      </c>
      <c r="BE335" s="175">
        <f>IF($R335=BB$17,BC335,0)</f>
        <v>0</v>
      </c>
      <c r="BF335" s="173">
        <v>0</v>
      </c>
      <c r="BG335" s="175">
        <f>100*BF335/$AI335</f>
        <v>0</v>
      </c>
      <c r="BH335" s="173">
        <f>IF(BG335&gt;$AI$8,1,0)</f>
        <v>0</v>
      </c>
      <c r="BI335" s="175">
        <f>IF($R335=BF$17,BG335,0)</f>
        <v>0</v>
      </c>
      <c r="BJ335" s="173">
        <v>0</v>
      </c>
      <c r="BK335" s="175">
        <f>100*BJ335/$AI335</f>
        <v>0</v>
      </c>
      <c r="BL335" s="173">
        <f>IF(BK335&gt;$AI$8,1,0)</f>
        <v>0</v>
      </c>
      <c r="BM335" s="175">
        <f>IF($R335=BJ$17,BK335,0)</f>
        <v>0</v>
      </c>
      <c r="BN335" s="173">
        <v>0</v>
      </c>
      <c r="BO335" s="175">
        <f>100*BN335/$AI335</f>
        <v>0</v>
      </c>
      <c r="BP335" s="173">
        <f>IF(BO335&gt;$AI$8,1,0)</f>
        <v>0</v>
      </c>
      <c r="BQ335" s="175">
        <f>IF($R335=BN$17,BO335,0)</f>
        <v>0</v>
      </c>
      <c r="BR335" s="173">
        <v>0</v>
      </c>
      <c r="BS335" s="175">
        <f>100*BR335/$AI335</f>
        <v>0</v>
      </c>
      <c r="BT335" s="173">
        <f>IF(BS335&gt;$AI$8,1,0)</f>
        <v>0</v>
      </c>
      <c r="BU335" s="175">
        <f>IF($R335=BR$17,BS335,0)</f>
        <v>0</v>
      </c>
      <c r="BV335" s="173">
        <v>0</v>
      </c>
      <c r="BW335" s="175">
        <f>100*BV335/$AI335</f>
        <v>0</v>
      </c>
      <c r="BX335" s="173">
        <f>IF(BW335&gt;$AI$8,1,0)</f>
        <v>0</v>
      </c>
      <c r="BY335" s="175">
        <f>IF($R335=BV$17,BW335,0)</f>
        <v>0</v>
      </c>
      <c r="BZ335" s="173">
        <v>0</v>
      </c>
      <c r="CA335" s="175">
        <f>100*BZ335/$AI335</f>
        <v>0</v>
      </c>
      <c r="CB335" s="173">
        <f>IF(CA335&gt;$AI$8,1,0)</f>
        <v>0</v>
      </c>
      <c r="CC335" s="175">
        <f>IF($R335=BZ$17,CA335,0)</f>
        <v>0</v>
      </c>
      <c r="CD335" s="173">
        <v>0</v>
      </c>
      <c r="CE335" s="175">
        <f>100*CD335/$AI335</f>
        <v>0</v>
      </c>
      <c r="CF335" s="173">
        <f>IF(CE335&gt;$AI$8,1,0)</f>
        <v>0</v>
      </c>
      <c r="CG335" s="175">
        <f>IF($R335=CD$17,CE335,0)</f>
        <v>0</v>
      </c>
      <c r="CH335" s="173">
        <v>0</v>
      </c>
      <c r="CI335" s="175">
        <f>100*CH335/$AI335</f>
        <v>0</v>
      </c>
      <c r="CJ335" s="173">
        <f>IF(CI335&gt;$AI$8,1,0)</f>
        <v>0</v>
      </c>
      <c r="CK335" s="175">
        <f>IF($R335=CH$17,CI335,0)</f>
        <v>0</v>
      </c>
      <c r="CL335" s="173">
        <v>1566</v>
      </c>
      <c r="CM335" s="173">
        <v>0</v>
      </c>
      <c r="CN335" s="176"/>
    </row>
    <row r="336" ht="15.75" customHeight="1">
      <c r="A336" t="s" s="179">
        <v>2426</v>
      </c>
      <c r="B336" t="s" s="180">
        <v>84</v>
      </c>
      <c r="C336" t="s" s="180">
        <v>2427</v>
      </c>
      <c r="D336" t="s" s="181">
        <v>86</v>
      </c>
      <c r="E336" t="s" s="188">
        <v>79</v>
      </c>
      <c r="F336" t="s" s="146">
        <v>46</v>
      </c>
      <c r="G336" t="s" s="146">
        <v>1167</v>
      </c>
      <c r="H336" t="s" s="146">
        <v>2428</v>
      </c>
      <c r="I336" t="s" s="146">
        <v>64</v>
      </c>
      <c r="J336" t="s" s="146">
        <v>1733</v>
      </c>
      <c r="K336" t="s" s="183">
        <f>_xlfn.IFS(Q336=0,O336,T336=1,R336,U336=1,AA336,V336=1,AD336)</f>
        <v>28</v>
      </c>
      <c r="L336" s="189">
        <f>_xlfn.IFS(Q336=0,P336,T336=1,S336,U336=1,AB336,V336=1,AE336)</f>
        <v>44.4763382467029</v>
      </c>
      <c r="M336" t="s" s="146">
        <f>IF(O336="Lab","over","under")</f>
        <v>2429</v>
      </c>
      <c r="N336" s="145">
        <v>1</v>
      </c>
      <c r="O336" t="s" s="184">
        <v>28</v>
      </c>
      <c r="P336" s="147">
        <f>AQ336</f>
        <v>44.4763382467029</v>
      </c>
      <c r="Q336" s="145">
        <f>T336+U336+V336</f>
        <v>0</v>
      </c>
      <c r="R336" t="s" s="185">
        <v>27</v>
      </c>
      <c r="S336" s="147">
        <f>AO336</f>
        <v>22.4534522885958</v>
      </c>
      <c r="T336" s="138"/>
      <c r="U336" s="138"/>
      <c r="V336" s="138"/>
      <c r="W336" s="138"/>
      <c r="X336" t="s" s="146">
        <f>IF($A336=Y336,"ok","bad")</f>
        <v>2430</v>
      </c>
      <c r="Y336" t="s" s="146">
        <v>2426</v>
      </c>
      <c r="Z336" t="s" s="146">
        <v>2427</v>
      </c>
      <c r="AA336" t="s" s="186">
        <v>2365</v>
      </c>
      <c r="AB336" s="141">
        <f>100*AC336</f>
        <v>14.5927075</v>
      </c>
      <c r="AC336" s="190">
        <v>0.145927075</v>
      </c>
      <c r="AD336" t="s" s="187">
        <v>29</v>
      </c>
      <c r="AE336" s="141">
        <v>13.0372382</v>
      </c>
      <c r="AF336" s="190">
        <v>0.130372382</v>
      </c>
      <c r="AG336" s="138"/>
      <c r="AH336" s="145">
        <v>76599</v>
      </c>
      <c r="AI336" s="145">
        <v>51560</v>
      </c>
      <c r="AJ336" s="145">
        <v>195</v>
      </c>
      <c r="AK336" s="145">
        <v>11355</v>
      </c>
      <c r="AL336" s="145">
        <v>11577</v>
      </c>
      <c r="AM336" s="148">
        <f>100*AL336/$AI336</f>
        <v>22.4534522885958</v>
      </c>
      <c r="AN336" s="145">
        <f>IF(AM336&gt;$AI$8,1,0)</f>
        <v>0</v>
      </c>
      <c r="AO336" s="148">
        <f>IF($R336=AL$17,AM336,0)</f>
        <v>22.4534522885958</v>
      </c>
      <c r="AP336" s="145">
        <v>22932</v>
      </c>
      <c r="AQ336" s="148">
        <f>100*AP336/$AI336</f>
        <v>44.4763382467029</v>
      </c>
      <c r="AR336" s="145">
        <f>IF(AQ336&gt;$AI$8,1,0)</f>
        <v>0</v>
      </c>
      <c r="AS336" s="148">
        <f>IF($R336=AP$17,AQ336,0)</f>
        <v>0</v>
      </c>
      <c r="AT336" s="145">
        <v>6722</v>
      </c>
      <c r="AU336" s="148">
        <f>100*AT336/$AI336</f>
        <v>13.0372381691234</v>
      </c>
      <c r="AV336" s="145">
        <f>IF(AU336&gt;$AI$8,1,0)</f>
        <v>0</v>
      </c>
      <c r="AW336" s="148">
        <f>IF($R336=AT$17,AU336,0)</f>
        <v>0</v>
      </c>
      <c r="AX336" s="145">
        <v>7524</v>
      </c>
      <c r="AY336" s="148">
        <f>100*AX336/$AI336</f>
        <v>14.5927075252133</v>
      </c>
      <c r="AZ336" s="145">
        <f>IF(AY336&gt;$AI$8,1,0)</f>
        <v>0</v>
      </c>
      <c r="BA336" s="148">
        <f>IF($R336=AX$17,AY336,0)</f>
        <v>0</v>
      </c>
      <c r="BB336" s="145">
        <v>2387</v>
      </c>
      <c r="BC336" s="148">
        <f>100*BB336/$AI336</f>
        <v>4.62955779674166</v>
      </c>
      <c r="BD336" s="145">
        <f>IF(BC336&gt;$AI$8,1,0)</f>
        <v>0</v>
      </c>
      <c r="BE336" s="148">
        <f>IF($R336=BB$17,BC336,0)</f>
        <v>0</v>
      </c>
      <c r="BF336" s="145">
        <v>0</v>
      </c>
      <c r="BG336" s="148">
        <f>100*BF336/$AI336</f>
        <v>0</v>
      </c>
      <c r="BH336" s="145">
        <f>IF(BG336&gt;$AI$8,1,0)</f>
        <v>0</v>
      </c>
      <c r="BI336" s="148">
        <f>IF($R336=BF$17,BG336,0)</f>
        <v>0</v>
      </c>
      <c r="BJ336" s="145">
        <v>0</v>
      </c>
      <c r="BK336" s="148">
        <f>100*BJ336/$AI336</f>
        <v>0</v>
      </c>
      <c r="BL336" s="145">
        <f>IF(BK336&gt;$AI$8,1,0)</f>
        <v>0</v>
      </c>
      <c r="BM336" s="148">
        <f>IF($R336=BJ$17,BK336,0)</f>
        <v>0</v>
      </c>
      <c r="BN336" s="145">
        <v>0</v>
      </c>
      <c r="BO336" s="148">
        <f>100*BN336/$AI336</f>
        <v>0</v>
      </c>
      <c r="BP336" s="145">
        <f>IF(BO336&gt;$AI$8,1,0)</f>
        <v>0</v>
      </c>
      <c r="BQ336" s="148">
        <f>IF($R336=BN$17,BO336,0)</f>
        <v>0</v>
      </c>
      <c r="BR336" s="145">
        <v>0</v>
      </c>
      <c r="BS336" s="148">
        <f>100*BR336/$AI336</f>
        <v>0</v>
      </c>
      <c r="BT336" s="145">
        <f>IF(BS336&gt;$AI$8,1,0)</f>
        <v>0</v>
      </c>
      <c r="BU336" s="148">
        <f>IF($R336=BR$17,BS336,0)</f>
        <v>0</v>
      </c>
      <c r="BV336" s="145">
        <v>0</v>
      </c>
      <c r="BW336" s="148">
        <f>100*BV336/$AI336</f>
        <v>0</v>
      </c>
      <c r="BX336" s="145">
        <f>IF(BW336&gt;$AI$8,1,0)</f>
        <v>0</v>
      </c>
      <c r="BY336" s="148">
        <f>IF($R336=BV$17,BW336,0)</f>
        <v>0</v>
      </c>
      <c r="BZ336" s="145">
        <v>0</v>
      </c>
      <c r="CA336" s="148">
        <f>100*BZ336/$AI336</f>
        <v>0</v>
      </c>
      <c r="CB336" s="145">
        <f>IF(CA336&gt;$AI$8,1,0)</f>
        <v>0</v>
      </c>
      <c r="CC336" s="148">
        <f>IF($R336=BZ$17,CA336,0)</f>
        <v>0</v>
      </c>
      <c r="CD336" s="145">
        <v>0</v>
      </c>
      <c r="CE336" s="148">
        <f>100*CD336/$AI336</f>
        <v>0</v>
      </c>
      <c r="CF336" s="145">
        <f>IF(CE336&gt;$AI$8,1,0)</f>
        <v>0</v>
      </c>
      <c r="CG336" s="148">
        <f>IF($R336=CD$17,CE336,0)</f>
        <v>0</v>
      </c>
      <c r="CH336" s="145">
        <v>0</v>
      </c>
      <c r="CI336" s="148">
        <f>100*CH336/$AI336</f>
        <v>0</v>
      </c>
      <c r="CJ336" s="145">
        <f>IF(CI336&gt;$AI$8,1,0)</f>
        <v>0</v>
      </c>
      <c r="CK336" s="148">
        <f>IF($R336=CH$17,CI336,0)</f>
        <v>0</v>
      </c>
      <c r="CL336" s="145">
        <v>394</v>
      </c>
      <c r="CM336" s="145">
        <v>0</v>
      </c>
      <c r="CN336" s="149"/>
    </row>
    <row r="337" ht="15.75" customHeight="1">
      <c r="A337" t="s" s="179">
        <v>2758</v>
      </c>
      <c r="B337" t="s" s="180">
        <v>90</v>
      </c>
      <c r="C337" t="s" s="180">
        <v>2759</v>
      </c>
      <c r="D337" t="s" s="181">
        <v>93</v>
      </c>
      <c r="E337" t="s" s="182">
        <v>79</v>
      </c>
      <c r="F337" t="s" s="130">
        <v>46</v>
      </c>
      <c r="G337" t="s" s="130">
        <v>124</v>
      </c>
      <c r="H337" t="s" s="130">
        <v>1525</v>
      </c>
      <c r="I337" t="s" s="130">
        <v>49</v>
      </c>
      <c r="J337" t="s" s="130">
        <v>1733</v>
      </c>
      <c r="K337" t="s" s="183">
        <f>_xlfn.IFS(Q337=0,O337,T337=1,R337,U337=1,AA337,V337=1,AD337)</f>
        <v>28</v>
      </c>
      <c r="L337" s="189">
        <f>_xlfn.IFS(Q337=0,P337,T337=1,S337,U337=1,AB337,V337=1,AE337)</f>
        <v>44.4650557710376</v>
      </c>
      <c r="M337" t="s" s="130">
        <f>IF(O337="Lab","over","under")</f>
        <v>2429</v>
      </c>
      <c r="N337" s="173">
        <v>1</v>
      </c>
      <c r="O337" t="s" s="184">
        <v>28</v>
      </c>
      <c r="P337" s="131">
        <f>AQ337</f>
        <v>44.4650557710376</v>
      </c>
      <c r="Q337" s="173">
        <f>T337+U337+V337</f>
        <v>0</v>
      </c>
      <c r="R337" t="s" s="185">
        <v>27</v>
      </c>
      <c r="S337" s="131">
        <f>AO337</f>
        <v>22.9588763882531</v>
      </c>
      <c r="T337" s="169"/>
      <c r="U337" s="169"/>
      <c r="V337" s="169"/>
      <c r="W337" s="169"/>
      <c r="X337" t="s" s="130">
        <f>IF($A337=Y337,"ok","bad")</f>
        <v>2430</v>
      </c>
      <c r="Y337" t="s" s="130">
        <v>2758</v>
      </c>
      <c r="Z337" t="s" s="130">
        <v>2759</v>
      </c>
      <c r="AA337" t="s" s="186">
        <v>2365</v>
      </c>
      <c r="AB337" s="125">
        <f>100*AC337</f>
        <v>19.1934279</v>
      </c>
      <c r="AC337" s="191">
        <v>0.191934279</v>
      </c>
      <c r="AD337" t="s" s="187">
        <v>29</v>
      </c>
      <c r="AE337" s="125">
        <v>5.9384712</v>
      </c>
      <c r="AF337" s="191">
        <v>0.059384712</v>
      </c>
      <c r="AG337" s="169"/>
      <c r="AH337" s="173">
        <v>70384</v>
      </c>
      <c r="AI337" s="173">
        <v>41509</v>
      </c>
      <c r="AJ337" s="173">
        <v>115</v>
      </c>
      <c r="AK337" s="173">
        <v>8927</v>
      </c>
      <c r="AL337" s="173">
        <v>9530</v>
      </c>
      <c r="AM337" s="175">
        <f>100*AL337/$AI337</f>
        <v>22.9588763882531</v>
      </c>
      <c r="AN337" s="173">
        <f>IF(AM337&gt;$AI$8,1,0)</f>
        <v>0</v>
      </c>
      <c r="AO337" s="175">
        <f>IF($R337=AL$17,AM337,0)</f>
        <v>22.9588763882531</v>
      </c>
      <c r="AP337" s="173">
        <v>18457</v>
      </c>
      <c r="AQ337" s="175">
        <f>100*AP337/$AI337</f>
        <v>44.4650557710376</v>
      </c>
      <c r="AR337" s="173">
        <f>IF(AQ337&gt;$AI$8,1,0)</f>
        <v>0</v>
      </c>
      <c r="AS337" s="175">
        <f>IF($R337=AP$17,AQ337,0)</f>
        <v>0</v>
      </c>
      <c r="AT337" s="173">
        <v>2465</v>
      </c>
      <c r="AU337" s="175">
        <f>100*AT337/$AI337</f>
        <v>5.93847117492592</v>
      </c>
      <c r="AV337" s="173">
        <f>IF(AU337&gt;$AI$8,1,0)</f>
        <v>0</v>
      </c>
      <c r="AW337" s="175">
        <f>IF($R337=AT$17,AU337,0)</f>
        <v>0</v>
      </c>
      <c r="AX337" s="173">
        <v>7967</v>
      </c>
      <c r="AY337" s="175">
        <f>100*AX337/$AI337</f>
        <v>19.193427931292</v>
      </c>
      <c r="AZ337" s="173">
        <f>IF(AY337&gt;$AI$8,1,0)</f>
        <v>0</v>
      </c>
      <c r="BA337" s="175">
        <f>IF($R337=AX$17,AY337,0)</f>
        <v>0</v>
      </c>
      <c r="BB337" s="173">
        <v>1967</v>
      </c>
      <c r="BC337" s="175">
        <f>100*BB337/$AI337</f>
        <v>4.73873135946421</v>
      </c>
      <c r="BD337" s="173">
        <f>IF(BC337&gt;$AI$8,1,0)</f>
        <v>0</v>
      </c>
      <c r="BE337" s="175">
        <f>IF($R337=BB$17,BC337,0)</f>
        <v>0</v>
      </c>
      <c r="BF337" s="173">
        <v>0</v>
      </c>
      <c r="BG337" s="175">
        <f>100*BF337/$AI337</f>
        <v>0</v>
      </c>
      <c r="BH337" s="173">
        <f>IF(BG337&gt;$AI$8,1,0)</f>
        <v>0</v>
      </c>
      <c r="BI337" s="175">
        <f>IF($R337=BF$17,BG337,0)</f>
        <v>0</v>
      </c>
      <c r="BJ337" s="173">
        <v>0</v>
      </c>
      <c r="BK337" s="175">
        <f>100*BJ337/$AI337</f>
        <v>0</v>
      </c>
      <c r="BL337" s="173">
        <f>IF(BK337&gt;$AI$8,1,0)</f>
        <v>0</v>
      </c>
      <c r="BM337" s="175">
        <f>IF($R337=BJ$17,BK337,0)</f>
        <v>0</v>
      </c>
      <c r="BN337" s="173">
        <v>0</v>
      </c>
      <c r="BO337" s="175">
        <f>100*BN337/$AI337</f>
        <v>0</v>
      </c>
      <c r="BP337" s="173">
        <f>IF(BO337&gt;$AI$8,1,0)</f>
        <v>0</v>
      </c>
      <c r="BQ337" s="175">
        <f>IF($R337=BN$17,BO337,0)</f>
        <v>0</v>
      </c>
      <c r="BR337" s="173">
        <v>0</v>
      </c>
      <c r="BS337" s="175">
        <f>100*BR337/$AI337</f>
        <v>0</v>
      </c>
      <c r="BT337" s="173">
        <f>IF(BS337&gt;$AI$8,1,0)</f>
        <v>0</v>
      </c>
      <c r="BU337" s="175">
        <f>IF($R337=BR$17,BS337,0)</f>
        <v>0</v>
      </c>
      <c r="BV337" s="173">
        <v>0</v>
      </c>
      <c r="BW337" s="175">
        <f>100*BV337/$AI337</f>
        <v>0</v>
      </c>
      <c r="BX337" s="173">
        <f>IF(BW337&gt;$AI$8,1,0)</f>
        <v>0</v>
      </c>
      <c r="BY337" s="175">
        <f>IF($R337=BV$17,BW337,0)</f>
        <v>0</v>
      </c>
      <c r="BZ337" s="173">
        <v>0</v>
      </c>
      <c r="CA337" s="175">
        <f>100*BZ337/$AI337</f>
        <v>0</v>
      </c>
      <c r="CB337" s="173">
        <f>IF(CA337&gt;$AI$8,1,0)</f>
        <v>0</v>
      </c>
      <c r="CC337" s="175">
        <f>IF($R337=BZ$17,CA337,0)</f>
        <v>0</v>
      </c>
      <c r="CD337" s="173">
        <v>0</v>
      </c>
      <c r="CE337" s="175">
        <f>100*CD337/$AI337</f>
        <v>0</v>
      </c>
      <c r="CF337" s="173">
        <f>IF(CE337&gt;$AI$8,1,0)</f>
        <v>0</v>
      </c>
      <c r="CG337" s="175">
        <f>IF($R337=CD$17,CE337,0)</f>
        <v>0</v>
      </c>
      <c r="CH337" s="173">
        <v>0</v>
      </c>
      <c r="CI337" s="175">
        <f>100*CH337/$AI337</f>
        <v>0</v>
      </c>
      <c r="CJ337" s="173">
        <f>IF(CI337&gt;$AI$8,1,0)</f>
        <v>0</v>
      </c>
      <c r="CK337" s="175">
        <f>IF($R337=CH$17,CI337,0)</f>
        <v>0</v>
      </c>
      <c r="CL337" s="173">
        <v>0</v>
      </c>
      <c r="CM337" s="173">
        <v>0</v>
      </c>
      <c r="CN337" s="176"/>
    </row>
    <row r="338" ht="15.75" customHeight="1">
      <c r="A338" t="s" s="179">
        <v>2654</v>
      </c>
      <c r="B338" t="s" s="180">
        <v>166</v>
      </c>
      <c r="C338" t="s" s="180">
        <v>518</v>
      </c>
      <c r="D338" t="s" s="181">
        <v>169</v>
      </c>
      <c r="E338" t="s" s="188">
        <v>79</v>
      </c>
      <c r="F338" t="s" s="146">
        <v>46</v>
      </c>
      <c r="G338" t="s" s="146">
        <v>2655</v>
      </c>
      <c r="H338" t="s" s="146">
        <v>2656</v>
      </c>
      <c r="I338" t="s" s="146">
        <v>49</v>
      </c>
      <c r="J338" t="s" s="146">
        <v>1733</v>
      </c>
      <c r="K338" t="s" s="183">
        <f>_xlfn.IFS(Q338=0,O338,T338=1,R338,U338=1,AA338,V338=1,AD338)</f>
        <v>28</v>
      </c>
      <c r="L338" s="189">
        <f>_xlfn.IFS(Q338=0,P338,T338=1,S338,U338=1,AB338,V338=1,AE338)</f>
        <v>44.4404128366393</v>
      </c>
      <c r="M338" t="s" s="146">
        <f>IF(O338="Lab","over","under")</f>
        <v>2429</v>
      </c>
      <c r="N338" s="145">
        <v>1</v>
      </c>
      <c r="O338" t="s" s="184">
        <v>28</v>
      </c>
      <c r="P338" s="147">
        <f>AQ338</f>
        <v>44.4404128366393</v>
      </c>
      <c r="Q338" s="145">
        <f>T338+U338+V338</f>
        <v>0</v>
      </c>
      <c r="R338" t="s" s="185">
        <v>27</v>
      </c>
      <c r="S338" s="147">
        <f>AO338</f>
        <v>26.3163199483954</v>
      </c>
      <c r="T338" s="138"/>
      <c r="U338" s="138"/>
      <c r="V338" s="138"/>
      <c r="W338" s="138"/>
      <c r="X338" t="s" s="146">
        <f>IF($A338=Y338,"ok","bad")</f>
        <v>2430</v>
      </c>
      <c r="Y338" t="s" s="146">
        <v>2654</v>
      </c>
      <c r="Z338" t="s" s="146">
        <v>518</v>
      </c>
      <c r="AA338" t="s" s="186">
        <v>2365</v>
      </c>
      <c r="AB338" s="141">
        <f>100*AC338</f>
        <v>15.408805</v>
      </c>
      <c r="AC338" s="190">
        <v>0.15408805</v>
      </c>
      <c r="AD338" t="s" s="187">
        <v>31</v>
      </c>
      <c r="AE338" s="141">
        <v>7.4604902</v>
      </c>
      <c r="AF338" s="190">
        <v>0.074604902</v>
      </c>
      <c r="AG338" s="138"/>
      <c r="AH338" s="145">
        <v>77364</v>
      </c>
      <c r="AI338" s="145">
        <v>49608</v>
      </c>
      <c r="AJ338" s="145">
        <v>188</v>
      </c>
      <c r="AK338" s="145">
        <v>8991</v>
      </c>
      <c r="AL338" s="145">
        <v>13055</v>
      </c>
      <c r="AM338" s="148">
        <f>100*AL338/$AI338</f>
        <v>26.3163199483954</v>
      </c>
      <c r="AN338" s="145">
        <f>IF(AM338&gt;$AI$8,1,0)</f>
        <v>0</v>
      </c>
      <c r="AO338" s="148">
        <f>IF($R338=AL$17,AM338,0)</f>
        <v>26.3163199483954</v>
      </c>
      <c r="AP338" s="145">
        <v>22046</v>
      </c>
      <c r="AQ338" s="148">
        <f>100*AP338/$AI338</f>
        <v>44.4404128366393</v>
      </c>
      <c r="AR338" s="145">
        <f>IF(AQ338&gt;$AI$8,1,0)</f>
        <v>0</v>
      </c>
      <c r="AS338" s="148">
        <f>IF($R338=AP$17,AQ338,0)</f>
        <v>0</v>
      </c>
      <c r="AT338" s="145">
        <v>2587</v>
      </c>
      <c r="AU338" s="148">
        <f>100*AT338/$AI338</f>
        <v>5.21488469601677</v>
      </c>
      <c r="AV338" s="145">
        <f>IF(AU338&gt;$AI$8,1,0)</f>
        <v>0</v>
      </c>
      <c r="AW338" s="148">
        <f>IF($R338=AT$17,AU338,0)</f>
        <v>0</v>
      </c>
      <c r="AX338" s="145">
        <v>7644</v>
      </c>
      <c r="AY338" s="148">
        <f>100*AX338/$AI338</f>
        <v>15.4088050314465</v>
      </c>
      <c r="AZ338" s="145">
        <f>IF(AY338&gt;$AI$8,1,0)</f>
        <v>0</v>
      </c>
      <c r="BA338" s="148">
        <f>IF($R338=AX$17,AY338,0)</f>
        <v>0</v>
      </c>
      <c r="BB338" s="145">
        <v>3701</v>
      </c>
      <c r="BC338" s="148">
        <f>100*BB338/$AI338</f>
        <v>7.46049024350911</v>
      </c>
      <c r="BD338" s="145">
        <f>IF(BC338&gt;$AI$8,1,0)</f>
        <v>0</v>
      </c>
      <c r="BE338" s="148">
        <f>IF($R338=BB$17,BC338,0)</f>
        <v>0</v>
      </c>
      <c r="BF338" s="145">
        <v>0</v>
      </c>
      <c r="BG338" s="148">
        <f>100*BF338/$AI338</f>
        <v>0</v>
      </c>
      <c r="BH338" s="145">
        <f>IF(BG338&gt;$AI$8,1,0)</f>
        <v>0</v>
      </c>
      <c r="BI338" s="148">
        <f>IF($R338=BF$17,BG338,0)</f>
        <v>0</v>
      </c>
      <c r="BJ338" s="145">
        <v>0</v>
      </c>
      <c r="BK338" s="148">
        <f>100*BJ338/$AI338</f>
        <v>0</v>
      </c>
      <c r="BL338" s="145">
        <f>IF(BK338&gt;$AI$8,1,0)</f>
        <v>0</v>
      </c>
      <c r="BM338" s="148">
        <f>IF($R338=BJ$17,BK338,0)</f>
        <v>0</v>
      </c>
      <c r="BN338" s="145">
        <v>0</v>
      </c>
      <c r="BO338" s="148">
        <f>100*BN338/$AI338</f>
        <v>0</v>
      </c>
      <c r="BP338" s="145">
        <f>IF(BO338&gt;$AI$8,1,0)</f>
        <v>0</v>
      </c>
      <c r="BQ338" s="148">
        <f>IF($R338=BN$17,BO338,0)</f>
        <v>0</v>
      </c>
      <c r="BR338" s="145">
        <v>0</v>
      </c>
      <c r="BS338" s="148">
        <f>100*BR338/$AI338</f>
        <v>0</v>
      </c>
      <c r="BT338" s="145">
        <f>IF(BS338&gt;$AI$8,1,0)</f>
        <v>0</v>
      </c>
      <c r="BU338" s="148">
        <f>IF($R338=BR$17,BS338,0)</f>
        <v>0</v>
      </c>
      <c r="BV338" s="145">
        <v>0</v>
      </c>
      <c r="BW338" s="148">
        <f>100*BV338/$AI338</f>
        <v>0</v>
      </c>
      <c r="BX338" s="145">
        <f>IF(BW338&gt;$AI$8,1,0)</f>
        <v>0</v>
      </c>
      <c r="BY338" s="148">
        <f>IF($R338=BV$17,BW338,0)</f>
        <v>0</v>
      </c>
      <c r="BZ338" s="145">
        <v>0</v>
      </c>
      <c r="CA338" s="148">
        <f>100*BZ338/$AI338</f>
        <v>0</v>
      </c>
      <c r="CB338" s="145">
        <f>IF(CA338&gt;$AI$8,1,0)</f>
        <v>0</v>
      </c>
      <c r="CC338" s="148">
        <f>IF($R338=BZ$17,CA338,0)</f>
        <v>0</v>
      </c>
      <c r="CD338" s="145">
        <v>0</v>
      </c>
      <c r="CE338" s="148">
        <f>100*CD338/$AI338</f>
        <v>0</v>
      </c>
      <c r="CF338" s="145">
        <f>IF(CE338&gt;$AI$8,1,0)</f>
        <v>0</v>
      </c>
      <c r="CG338" s="148">
        <f>IF($R338=CD$17,CE338,0)</f>
        <v>0</v>
      </c>
      <c r="CH338" s="145">
        <v>0</v>
      </c>
      <c r="CI338" s="148">
        <f>100*CH338/$AI338</f>
        <v>0</v>
      </c>
      <c r="CJ338" s="145">
        <f>IF(CI338&gt;$AI$8,1,0)</f>
        <v>0</v>
      </c>
      <c r="CK338" s="148">
        <f>IF($R338=CH$17,CI338,0)</f>
        <v>0</v>
      </c>
      <c r="CL338" s="145">
        <v>0</v>
      </c>
      <c r="CM338" s="145">
        <v>0</v>
      </c>
      <c r="CN338" s="149"/>
    </row>
    <row r="339" ht="15.75" customHeight="1">
      <c r="A339" t="s" s="179">
        <v>2540</v>
      </c>
      <c r="B339" t="s" s="180">
        <v>84</v>
      </c>
      <c r="C339" t="s" s="180">
        <v>2541</v>
      </c>
      <c r="D339" t="s" s="181">
        <v>86</v>
      </c>
      <c r="E339" t="s" s="182">
        <v>79</v>
      </c>
      <c r="F339" t="s" s="130">
        <v>80</v>
      </c>
      <c r="G339" t="s" s="130">
        <v>2542</v>
      </c>
      <c r="H339" t="s" s="130">
        <v>287</v>
      </c>
      <c r="I339" t="s" s="130">
        <v>64</v>
      </c>
      <c r="J339" t="s" s="130">
        <v>50</v>
      </c>
      <c r="K339" t="s" s="183">
        <f>_xlfn.IFS(Q339=0,O339,T339=1,R339,U339=1,AA339,V339=1,AD339)</f>
        <v>28</v>
      </c>
      <c r="L339" s="189">
        <f>_xlfn.IFS(Q339=0,P339,T339=1,S339,U339=1,AB339,V339=1,AE339)</f>
        <v>44.3491503687079</v>
      </c>
      <c r="M339" t="s" s="130">
        <f>IF(O339="Lab","over","under")</f>
        <v>2429</v>
      </c>
      <c r="N339" s="173">
        <v>1</v>
      </c>
      <c r="O339" t="s" s="184">
        <v>28</v>
      </c>
      <c r="P339" s="131">
        <f>AQ339</f>
        <v>44.3491503687079</v>
      </c>
      <c r="Q339" s="173">
        <f>T339+U339+V339</f>
        <v>0</v>
      </c>
      <c r="R339" t="s" s="185">
        <v>27</v>
      </c>
      <c r="S339" s="131">
        <f>AO339</f>
        <v>21.9915571230095</v>
      </c>
      <c r="T339" s="169"/>
      <c r="U339" s="169"/>
      <c r="V339" s="169"/>
      <c r="W339" s="169"/>
      <c r="X339" t="s" s="130">
        <f>IF($A339=Y339,"ok","bad")</f>
        <v>2430</v>
      </c>
      <c r="Y339" t="s" s="130">
        <v>2540</v>
      </c>
      <c r="Z339" t="s" s="130">
        <v>2541</v>
      </c>
      <c r="AA339" t="s" s="186">
        <v>2365</v>
      </c>
      <c r="AB339" s="125">
        <f>100*AC339</f>
        <v>11.6570482</v>
      </c>
      <c r="AC339" s="191">
        <v>0.116570482</v>
      </c>
      <c r="AD339" t="s" s="187">
        <v>217</v>
      </c>
      <c r="AE339" s="125">
        <v>8.9131132</v>
      </c>
      <c r="AF339" s="191">
        <v>0.089131132</v>
      </c>
      <c r="AG339" s="169"/>
      <c r="AH339" s="173">
        <v>71787</v>
      </c>
      <c r="AI339" s="173">
        <v>37428</v>
      </c>
      <c r="AJ339" s="173">
        <v>179</v>
      </c>
      <c r="AK339" s="173">
        <v>8368</v>
      </c>
      <c r="AL339" s="173">
        <v>8231</v>
      </c>
      <c r="AM339" s="175">
        <f>100*AL339/$AI339</f>
        <v>21.9915571230095</v>
      </c>
      <c r="AN339" s="173">
        <f>IF(AM339&gt;$AI$8,1,0)</f>
        <v>0</v>
      </c>
      <c r="AO339" s="175">
        <f>IF($R339=AL$17,AM339,0)</f>
        <v>21.9915571230095</v>
      </c>
      <c r="AP339" s="173">
        <v>16599</v>
      </c>
      <c r="AQ339" s="175">
        <f>100*AP339/$AI339</f>
        <v>44.3491503687079</v>
      </c>
      <c r="AR339" s="173">
        <f>IF(AQ339&gt;$AI$8,1,0)</f>
        <v>0</v>
      </c>
      <c r="AS339" s="175">
        <f>IF($R339=AP$17,AQ339,0)</f>
        <v>0</v>
      </c>
      <c r="AT339" s="173">
        <v>2102</v>
      </c>
      <c r="AU339" s="175">
        <f>100*AT339/$AI339</f>
        <v>5.61611627658438</v>
      </c>
      <c r="AV339" s="173">
        <f>IF(AU339&gt;$AI$8,1,0)</f>
        <v>0</v>
      </c>
      <c r="AW339" s="175">
        <f>IF($R339=AT$17,AU339,0)</f>
        <v>0</v>
      </c>
      <c r="AX339" s="173">
        <v>4363</v>
      </c>
      <c r="AY339" s="175">
        <f>100*AX339/$AI339</f>
        <v>11.6570481992091</v>
      </c>
      <c r="AZ339" s="173">
        <f>IF(AY339&gt;$AI$8,1,0)</f>
        <v>0</v>
      </c>
      <c r="BA339" s="175">
        <f>IF($R339=AX$17,AY339,0)</f>
        <v>0</v>
      </c>
      <c r="BB339" s="173">
        <v>2797</v>
      </c>
      <c r="BC339" s="175">
        <f>100*BB339/$AI339</f>
        <v>7.47301485518863</v>
      </c>
      <c r="BD339" s="173">
        <f>IF(BC339&gt;$AI$8,1,0)</f>
        <v>0</v>
      </c>
      <c r="BE339" s="175">
        <f>IF($R339=BB$17,BC339,0)</f>
        <v>0</v>
      </c>
      <c r="BF339" s="173">
        <v>0</v>
      </c>
      <c r="BG339" s="175">
        <f>100*BF339/$AI339</f>
        <v>0</v>
      </c>
      <c r="BH339" s="173">
        <f>IF(BG339&gt;$AI$8,1,0)</f>
        <v>0</v>
      </c>
      <c r="BI339" s="175">
        <f>IF($R339=BF$17,BG339,0)</f>
        <v>0</v>
      </c>
      <c r="BJ339" s="173">
        <v>0</v>
      </c>
      <c r="BK339" s="175">
        <f>100*BJ339/$AI339</f>
        <v>0</v>
      </c>
      <c r="BL339" s="173">
        <f>IF(BK339&gt;$AI$8,1,0)</f>
        <v>0</v>
      </c>
      <c r="BM339" s="175">
        <f>IF($R339=BJ$17,BK339,0)</f>
        <v>0</v>
      </c>
      <c r="BN339" s="173">
        <v>0</v>
      </c>
      <c r="BO339" s="175">
        <f>100*BN339/$AI339</f>
        <v>0</v>
      </c>
      <c r="BP339" s="173">
        <f>IF(BO339&gt;$AI$8,1,0)</f>
        <v>0</v>
      </c>
      <c r="BQ339" s="175">
        <f>IF($R339=BN$17,BO339,0)</f>
        <v>0</v>
      </c>
      <c r="BR339" s="173">
        <v>0</v>
      </c>
      <c r="BS339" s="175">
        <f>100*BR339/$AI339</f>
        <v>0</v>
      </c>
      <c r="BT339" s="173">
        <f>IF(BS339&gt;$AI$8,1,0)</f>
        <v>0</v>
      </c>
      <c r="BU339" s="175">
        <f>IF($R339=BR$17,BS339,0)</f>
        <v>0</v>
      </c>
      <c r="BV339" s="173">
        <v>0</v>
      </c>
      <c r="BW339" s="175">
        <f>100*BV339/$AI339</f>
        <v>0</v>
      </c>
      <c r="BX339" s="173">
        <f>IF(BW339&gt;$AI$8,1,0)</f>
        <v>0</v>
      </c>
      <c r="BY339" s="175">
        <f>IF($R339=BV$17,BW339,0)</f>
        <v>0</v>
      </c>
      <c r="BZ339" s="173">
        <v>0</v>
      </c>
      <c r="CA339" s="175">
        <f>100*BZ339/$AI339</f>
        <v>0</v>
      </c>
      <c r="CB339" s="173">
        <f>IF(CA339&gt;$AI$8,1,0)</f>
        <v>0</v>
      </c>
      <c r="CC339" s="175">
        <f>IF($R339=BZ$17,CA339,0)</f>
        <v>0</v>
      </c>
      <c r="CD339" s="173">
        <v>0</v>
      </c>
      <c r="CE339" s="175">
        <f>100*CD339/$AI339</f>
        <v>0</v>
      </c>
      <c r="CF339" s="173">
        <f>IF(CE339&gt;$AI$8,1,0)</f>
        <v>0</v>
      </c>
      <c r="CG339" s="175">
        <f>IF($R339=CD$17,CE339,0)</f>
        <v>0</v>
      </c>
      <c r="CH339" s="173">
        <v>0</v>
      </c>
      <c r="CI339" s="175">
        <f>100*CH339/$AI339</f>
        <v>0</v>
      </c>
      <c r="CJ339" s="173">
        <f>IF(CI339&gt;$AI$8,1,0)</f>
        <v>0</v>
      </c>
      <c r="CK339" s="175">
        <f>IF($R339=CH$17,CI339,0)</f>
        <v>0</v>
      </c>
      <c r="CL339" s="173">
        <v>212</v>
      </c>
      <c r="CM339" s="173">
        <v>0</v>
      </c>
      <c r="CN339" s="176"/>
    </row>
    <row r="340" ht="15.75" customHeight="1">
      <c r="A340" t="s" s="179">
        <v>2731</v>
      </c>
      <c r="B340" t="s" s="180">
        <v>160</v>
      </c>
      <c r="C340" t="s" s="180">
        <v>963</v>
      </c>
      <c r="D340" t="s" s="181">
        <v>162</v>
      </c>
      <c r="E340" t="s" s="188">
        <v>79</v>
      </c>
      <c r="F340" t="s" s="146">
        <v>80</v>
      </c>
      <c r="G340" t="s" s="146">
        <v>714</v>
      </c>
      <c r="H340" t="s" s="146">
        <v>2732</v>
      </c>
      <c r="I340" t="s" s="146">
        <v>64</v>
      </c>
      <c r="J340" t="s" s="146">
        <v>1733</v>
      </c>
      <c r="K340" t="s" s="183">
        <f>_xlfn.IFS(Q340=0,O340,T340=1,R340,U340=1,AA340,V340=1,AD340)</f>
        <v>28</v>
      </c>
      <c r="L340" s="189">
        <f>_xlfn.IFS(Q340=0,P340,T340=1,S340,U340=1,AB340,V340=1,AE340)</f>
        <v>44.3445799265556</v>
      </c>
      <c r="M340" t="s" s="146">
        <f>IF(O340="Lab","over","under")</f>
        <v>2429</v>
      </c>
      <c r="N340" s="145">
        <v>1</v>
      </c>
      <c r="O340" t="s" s="184">
        <v>28</v>
      </c>
      <c r="P340" s="147">
        <f>AQ340</f>
        <v>44.3445799265556</v>
      </c>
      <c r="Q340" s="145">
        <f>T340+U340+V340</f>
        <v>0</v>
      </c>
      <c r="R340" t="s" s="185">
        <v>27</v>
      </c>
      <c r="S340" s="147">
        <f>AO340</f>
        <v>35.0504169287265</v>
      </c>
      <c r="T340" s="138"/>
      <c r="U340" s="138"/>
      <c r="V340" s="138"/>
      <c r="W340" s="138"/>
      <c r="X340" t="s" s="146">
        <f>IF($A340=Y340,"ok","bad")</f>
        <v>2430</v>
      </c>
      <c r="Y340" t="s" s="146">
        <v>2731</v>
      </c>
      <c r="Z340" t="s" s="146">
        <v>963</v>
      </c>
      <c r="AA340" t="s" s="186">
        <v>29</v>
      </c>
      <c r="AB340" s="141">
        <f>100*AC340</f>
        <v>6.8473696</v>
      </c>
      <c r="AC340" s="190">
        <v>0.068473696</v>
      </c>
      <c r="AD340" t="s" s="187">
        <v>31</v>
      </c>
      <c r="AE340" s="141">
        <v>6.3036377</v>
      </c>
      <c r="AF340" s="190">
        <v>0.063036377</v>
      </c>
      <c r="AG340" s="138"/>
      <c r="AH340" s="145">
        <v>77500</v>
      </c>
      <c r="AI340" s="145">
        <v>49289</v>
      </c>
      <c r="AJ340" s="145">
        <v>202</v>
      </c>
      <c r="AK340" s="145">
        <v>4581</v>
      </c>
      <c r="AL340" s="145">
        <v>17276</v>
      </c>
      <c r="AM340" s="148">
        <f>100*AL340/$AI340</f>
        <v>35.0504169287265</v>
      </c>
      <c r="AN340" s="145">
        <f>IF(AM340&gt;$AI$8,1,0)</f>
        <v>0</v>
      </c>
      <c r="AO340" s="148">
        <f>IF($R340=AL$17,AM340,0)</f>
        <v>35.0504169287265</v>
      </c>
      <c r="AP340" s="145">
        <v>21857</v>
      </c>
      <c r="AQ340" s="148">
        <f>100*AP340/$AI340</f>
        <v>44.3445799265556</v>
      </c>
      <c r="AR340" s="145">
        <f>IF(AQ340&gt;$AI$8,1,0)</f>
        <v>0</v>
      </c>
      <c r="AS340" s="148">
        <f>IF($R340=AP$17,AQ340,0)</f>
        <v>0</v>
      </c>
      <c r="AT340" s="145">
        <v>3375</v>
      </c>
      <c r="AU340" s="148">
        <f>100*AT340/$AI340</f>
        <v>6.84736959565015</v>
      </c>
      <c r="AV340" s="145">
        <f>IF(AU340&gt;$AI$8,1,0)</f>
        <v>0</v>
      </c>
      <c r="AW340" s="148">
        <f>IF($R340=AT$17,AU340,0)</f>
        <v>0</v>
      </c>
      <c r="AX340" s="145">
        <v>2598</v>
      </c>
      <c r="AY340" s="148">
        <f>100*AX340/$AI340</f>
        <v>5.27095295096269</v>
      </c>
      <c r="AZ340" s="145">
        <f>IF(AY340&gt;$AI$8,1,0)</f>
        <v>0</v>
      </c>
      <c r="BA340" s="148">
        <f>IF($R340=AX$17,AY340,0)</f>
        <v>0</v>
      </c>
      <c r="BB340" s="145">
        <v>3107</v>
      </c>
      <c r="BC340" s="148">
        <f>100*BB340/$AI340</f>
        <v>6.30363772849926</v>
      </c>
      <c r="BD340" s="145">
        <f>IF(BC340&gt;$AI$8,1,0)</f>
        <v>0</v>
      </c>
      <c r="BE340" s="148">
        <f>IF($R340=BB$17,BC340,0)</f>
        <v>0</v>
      </c>
      <c r="BF340" s="145">
        <v>0</v>
      </c>
      <c r="BG340" s="148">
        <f>100*BF340/$AI340</f>
        <v>0</v>
      </c>
      <c r="BH340" s="145">
        <f>IF(BG340&gt;$AI$8,1,0)</f>
        <v>0</v>
      </c>
      <c r="BI340" s="148">
        <f>IF($R340=BF$17,BG340,0)</f>
        <v>0</v>
      </c>
      <c r="BJ340" s="145">
        <v>0</v>
      </c>
      <c r="BK340" s="148">
        <f>100*BJ340/$AI340</f>
        <v>0</v>
      </c>
      <c r="BL340" s="145">
        <f>IF(BK340&gt;$AI$8,1,0)</f>
        <v>0</v>
      </c>
      <c r="BM340" s="148">
        <f>IF($R340=BJ$17,BK340,0)</f>
        <v>0</v>
      </c>
      <c r="BN340" s="145">
        <v>0</v>
      </c>
      <c r="BO340" s="148">
        <f>100*BN340/$AI340</f>
        <v>0</v>
      </c>
      <c r="BP340" s="145">
        <f>IF(BO340&gt;$AI$8,1,0)</f>
        <v>0</v>
      </c>
      <c r="BQ340" s="148">
        <f>IF($R340=BN$17,BO340,0)</f>
        <v>0</v>
      </c>
      <c r="BR340" s="145">
        <v>0</v>
      </c>
      <c r="BS340" s="148">
        <f>100*BR340/$AI340</f>
        <v>0</v>
      </c>
      <c r="BT340" s="145">
        <f>IF(BS340&gt;$AI$8,1,0)</f>
        <v>0</v>
      </c>
      <c r="BU340" s="148">
        <f>IF($R340=BR$17,BS340,0)</f>
        <v>0</v>
      </c>
      <c r="BV340" s="145">
        <v>0</v>
      </c>
      <c r="BW340" s="148">
        <f>100*BV340/$AI340</f>
        <v>0</v>
      </c>
      <c r="BX340" s="145">
        <f>IF(BW340&gt;$AI$8,1,0)</f>
        <v>0</v>
      </c>
      <c r="BY340" s="148">
        <f>IF($R340=BV$17,BW340,0)</f>
        <v>0</v>
      </c>
      <c r="BZ340" s="145">
        <v>0</v>
      </c>
      <c r="CA340" s="148">
        <f>100*BZ340/$AI340</f>
        <v>0</v>
      </c>
      <c r="CB340" s="145">
        <f>IF(CA340&gt;$AI$8,1,0)</f>
        <v>0</v>
      </c>
      <c r="CC340" s="148">
        <f>IF($R340=BZ$17,CA340,0)</f>
        <v>0</v>
      </c>
      <c r="CD340" s="145">
        <v>0</v>
      </c>
      <c r="CE340" s="148">
        <f>100*CD340/$AI340</f>
        <v>0</v>
      </c>
      <c r="CF340" s="145">
        <f>IF(CE340&gt;$AI$8,1,0)</f>
        <v>0</v>
      </c>
      <c r="CG340" s="148">
        <f>IF($R340=CD$17,CE340,0)</f>
        <v>0</v>
      </c>
      <c r="CH340" s="145">
        <v>0</v>
      </c>
      <c r="CI340" s="148">
        <f>100*CH340/$AI340</f>
        <v>0</v>
      </c>
      <c r="CJ340" s="145">
        <f>IF(CI340&gt;$AI$8,1,0)</f>
        <v>0</v>
      </c>
      <c r="CK340" s="148">
        <f>IF($R340=CH$17,CI340,0)</f>
        <v>0</v>
      </c>
      <c r="CL340" s="145">
        <v>333</v>
      </c>
      <c r="CM340" s="145">
        <v>0</v>
      </c>
      <c r="CN340" s="149"/>
    </row>
    <row r="341" ht="15.75" customHeight="1">
      <c r="A341" t="s" s="179">
        <v>2771</v>
      </c>
      <c r="B341" t="s" s="180">
        <v>84</v>
      </c>
      <c r="C341" t="s" s="180">
        <v>2772</v>
      </c>
      <c r="D341" t="s" s="181">
        <v>86</v>
      </c>
      <c r="E341" t="s" s="182">
        <v>79</v>
      </c>
      <c r="F341" t="s" s="130">
        <v>80</v>
      </c>
      <c r="G341" t="s" s="130">
        <v>2773</v>
      </c>
      <c r="H341" t="s" s="130">
        <v>2774</v>
      </c>
      <c r="I341" t="s" s="130">
        <v>49</v>
      </c>
      <c r="J341" t="s" s="130">
        <v>1733</v>
      </c>
      <c r="K341" t="s" s="183">
        <f>_xlfn.IFS(Q341=0,O341,T341=1,R341,U341=1,AA341,V341=1,AD341)</f>
        <v>28</v>
      </c>
      <c r="L341" s="189">
        <f>_xlfn.IFS(Q341=0,P341,T341=1,S341,U341=1,AB341,V341=1,AE341)</f>
        <v>44.2792679295417</v>
      </c>
      <c r="M341" t="s" s="130">
        <f>IF(O341="Lab","over","under")</f>
        <v>2429</v>
      </c>
      <c r="N341" s="173">
        <v>1</v>
      </c>
      <c r="O341" t="s" s="184">
        <v>28</v>
      </c>
      <c r="P341" s="131">
        <f>AQ341</f>
        <v>44.2792679295417</v>
      </c>
      <c r="Q341" s="173">
        <f>T341+U341+V341</f>
        <v>0</v>
      </c>
      <c r="R341" t="s" s="185">
        <v>27</v>
      </c>
      <c r="S341" s="131">
        <f>AO341</f>
        <v>26.2569576471127</v>
      </c>
      <c r="T341" s="169"/>
      <c r="U341" s="169"/>
      <c r="V341" s="169"/>
      <c r="W341" s="169"/>
      <c r="X341" t="s" s="130">
        <f>IF($A341=Y341,"ok","bad")</f>
        <v>2430</v>
      </c>
      <c r="Y341" t="s" s="130">
        <v>2771</v>
      </c>
      <c r="Z341" t="s" s="130">
        <v>2772</v>
      </c>
      <c r="AA341" t="s" s="186">
        <v>2365</v>
      </c>
      <c r="AB341" s="125">
        <f>100*AC341</f>
        <v>13.922166</v>
      </c>
      <c r="AC341" s="191">
        <v>0.13922166</v>
      </c>
      <c r="AD341" t="s" s="187">
        <v>31</v>
      </c>
      <c r="AE341" s="125">
        <v>5.8409877</v>
      </c>
      <c r="AF341" s="191">
        <v>0.058409877</v>
      </c>
      <c r="AG341" s="169"/>
      <c r="AH341" s="173">
        <v>77851</v>
      </c>
      <c r="AI341" s="173">
        <v>43657</v>
      </c>
      <c r="AJ341" s="173">
        <v>153</v>
      </c>
      <c r="AK341" s="173">
        <v>7868</v>
      </c>
      <c r="AL341" s="173">
        <v>11463</v>
      </c>
      <c r="AM341" s="175">
        <f>100*AL341/$AI341</f>
        <v>26.2569576471127</v>
      </c>
      <c r="AN341" s="173">
        <f>IF(AM341&gt;$AI$8,1,0)</f>
        <v>0</v>
      </c>
      <c r="AO341" s="175">
        <f>IF($R341=AL$17,AM341,0)</f>
        <v>26.2569576471127</v>
      </c>
      <c r="AP341" s="173">
        <v>19331</v>
      </c>
      <c r="AQ341" s="175">
        <f>100*AP341/$AI341</f>
        <v>44.2792679295417</v>
      </c>
      <c r="AR341" s="173">
        <f>IF(AQ341&gt;$AI$8,1,0)</f>
        <v>0</v>
      </c>
      <c r="AS341" s="175">
        <f>IF($R341=AP$17,AQ341,0)</f>
        <v>0</v>
      </c>
      <c r="AT341" s="173">
        <v>1376</v>
      </c>
      <c r="AU341" s="175">
        <f>100*AT341/$AI341</f>
        <v>3.15184277435463</v>
      </c>
      <c r="AV341" s="173">
        <f>IF(AU341&gt;$AI$8,1,0)</f>
        <v>0</v>
      </c>
      <c r="AW341" s="175">
        <f>IF($R341=AT$17,AU341,0)</f>
        <v>0</v>
      </c>
      <c r="AX341" s="173">
        <v>6078</v>
      </c>
      <c r="AY341" s="175">
        <f>100*AX341/$AI341</f>
        <v>13.922165975674</v>
      </c>
      <c r="AZ341" s="173">
        <f>IF(AY341&gt;$AI$8,1,0)</f>
        <v>0</v>
      </c>
      <c r="BA341" s="175">
        <f>IF($R341=AX$17,AY341,0)</f>
        <v>0</v>
      </c>
      <c r="BB341" s="173">
        <v>2550</v>
      </c>
      <c r="BC341" s="175">
        <f>100*BB341/$AI341</f>
        <v>5.84098769956708</v>
      </c>
      <c r="BD341" s="173">
        <f>IF(BC341&gt;$AI$8,1,0)</f>
        <v>0</v>
      </c>
      <c r="BE341" s="175">
        <f>IF($R341=BB$17,BC341,0)</f>
        <v>0</v>
      </c>
      <c r="BF341" s="173">
        <v>0</v>
      </c>
      <c r="BG341" s="175">
        <f>100*BF341/$AI341</f>
        <v>0</v>
      </c>
      <c r="BH341" s="173">
        <f>IF(BG341&gt;$AI$8,1,0)</f>
        <v>0</v>
      </c>
      <c r="BI341" s="175">
        <f>IF($R341=BF$17,BG341,0)</f>
        <v>0</v>
      </c>
      <c r="BJ341" s="173">
        <v>0</v>
      </c>
      <c r="BK341" s="175">
        <f>100*BJ341/$AI341</f>
        <v>0</v>
      </c>
      <c r="BL341" s="173">
        <f>IF(BK341&gt;$AI$8,1,0)</f>
        <v>0</v>
      </c>
      <c r="BM341" s="175">
        <f>IF($R341=BJ$17,BK341,0)</f>
        <v>0</v>
      </c>
      <c r="BN341" s="173">
        <v>0</v>
      </c>
      <c r="BO341" s="175">
        <f>100*BN341/$AI341</f>
        <v>0</v>
      </c>
      <c r="BP341" s="173">
        <f>IF(BO341&gt;$AI$8,1,0)</f>
        <v>0</v>
      </c>
      <c r="BQ341" s="175">
        <f>IF($R341=BN$17,BO341,0)</f>
        <v>0</v>
      </c>
      <c r="BR341" s="173">
        <v>0</v>
      </c>
      <c r="BS341" s="175">
        <f>100*BR341/$AI341</f>
        <v>0</v>
      </c>
      <c r="BT341" s="173">
        <f>IF(BS341&gt;$AI$8,1,0)</f>
        <v>0</v>
      </c>
      <c r="BU341" s="175">
        <f>IF($R341=BR$17,BS341,0)</f>
        <v>0</v>
      </c>
      <c r="BV341" s="173">
        <v>0</v>
      </c>
      <c r="BW341" s="175">
        <f>100*BV341/$AI341</f>
        <v>0</v>
      </c>
      <c r="BX341" s="173">
        <f>IF(BW341&gt;$AI$8,1,0)</f>
        <v>0</v>
      </c>
      <c r="BY341" s="175">
        <f>IF($R341=BV$17,BW341,0)</f>
        <v>0</v>
      </c>
      <c r="BZ341" s="173">
        <v>0</v>
      </c>
      <c r="CA341" s="175">
        <f>100*BZ341/$AI341</f>
        <v>0</v>
      </c>
      <c r="CB341" s="173">
        <f>IF(CA341&gt;$AI$8,1,0)</f>
        <v>0</v>
      </c>
      <c r="CC341" s="175">
        <f>IF($R341=BZ$17,CA341,0)</f>
        <v>0</v>
      </c>
      <c r="CD341" s="173">
        <v>0</v>
      </c>
      <c r="CE341" s="175">
        <f>100*CD341/$AI341</f>
        <v>0</v>
      </c>
      <c r="CF341" s="173">
        <f>IF(CE341&gt;$AI$8,1,0)</f>
        <v>0</v>
      </c>
      <c r="CG341" s="175">
        <f>IF($R341=CD$17,CE341,0)</f>
        <v>0</v>
      </c>
      <c r="CH341" s="173">
        <v>0</v>
      </c>
      <c r="CI341" s="175">
        <f>100*CH341/$AI341</f>
        <v>0</v>
      </c>
      <c r="CJ341" s="173">
        <f>IF(CI341&gt;$AI$8,1,0)</f>
        <v>0</v>
      </c>
      <c r="CK341" s="175">
        <f>IF($R341=CH$17,CI341,0)</f>
        <v>0</v>
      </c>
      <c r="CL341" s="173">
        <v>1762</v>
      </c>
      <c r="CM341" s="173">
        <v>0</v>
      </c>
      <c r="CN341" s="176"/>
    </row>
    <row r="342" ht="15.75" customHeight="1">
      <c r="A342" t="s" s="179">
        <v>2798</v>
      </c>
      <c r="B342" t="s" s="180">
        <v>58</v>
      </c>
      <c r="C342" t="s" s="180">
        <v>2799</v>
      </c>
      <c r="D342" t="s" s="181">
        <v>60</v>
      </c>
      <c r="E342" t="s" s="188">
        <v>60</v>
      </c>
      <c r="F342" t="s" s="146">
        <v>46</v>
      </c>
      <c r="G342" t="s" s="146">
        <v>1025</v>
      </c>
      <c r="H342" t="s" s="146">
        <v>1586</v>
      </c>
      <c r="I342" t="s" s="146">
        <v>49</v>
      </c>
      <c r="J342" t="s" s="146">
        <v>2585</v>
      </c>
      <c r="K342" t="s" s="183">
        <f>_xlfn.IFS(Q342=0,O342,T342=1,R342,U342=1,AA342,V342=1,AD342)</f>
        <v>28</v>
      </c>
      <c r="L342" s="189">
        <f>_xlfn.IFS(Q342=0,P342,T342=1,S342,U342=1,AB342,V342=1,AE342)</f>
        <v>44.2568969811007</v>
      </c>
      <c r="M342" t="s" s="146">
        <f>IF(O342="Lab","over","under")</f>
        <v>2429</v>
      </c>
      <c r="N342" s="145">
        <v>1</v>
      </c>
      <c r="O342" t="s" s="184">
        <v>28</v>
      </c>
      <c r="P342" s="147">
        <f>AQ342</f>
        <v>44.2568969811007</v>
      </c>
      <c r="Q342" s="145">
        <f>T342+U342+V342</f>
        <v>0</v>
      </c>
      <c r="R342" t="s" s="185">
        <v>32</v>
      </c>
      <c r="S342" s="147">
        <f>BI342</f>
        <v>36.0829021278951</v>
      </c>
      <c r="T342" s="138"/>
      <c r="U342" s="138"/>
      <c r="V342" s="138"/>
      <c r="W342" s="138"/>
      <c r="X342" t="s" s="146">
        <f>IF($A342=Y342,"ok","bad")</f>
        <v>2430</v>
      </c>
      <c r="Y342" t="s" s="146">
        <v>2798</v>
      </c>
      <c r="Z342" t="s" s="146">
        <v>2799</v>
      </c>
      <c r="AA342" t="s" s="186">
        <v>2365</v>
      </c>
      <c r="AB342" s="141">
        <f>100*AC342</f>
        <v>9.762306600000001</v>
      </c>
      <c r="AC342" s="190">
        <v>0.09762306599999999</v>
      </c>
      <c r="AD342" t="s" s="187">
        <v>27</v>
      </c>
      <c r="AE342" s="141">
        <v>5.4594759</v>
      </c>
      <c r="AF342" s="190">
        <v>0.054594759</v>
      </c>
      <c r="AG342" s="138"/>
      <c r="AH342" s="145">
        <v>70655</v>
      </c>
      <c r="AI342" s="145">
        <v>36139</v>
      </c>
      <c r="AJ342" s="145">
        <v>124</v>
      </c>
      <c r="AK342" s="145">
        <v>2954</v>
      </c>
      <c r="AL342" s="145">
        <v>1973</v>
      </c>
      <c r="AM342" s="148">
        <f>100*AL342/$AI342</f>
        <v>5.45947591244915</v>
      </c>
      <c r="AN342" s="145">
        <f>IF(AM342&gt;$AI$8,1,0)</f>
        <v>0</v>
      </c>
      <c r="AO342" s="148">
        <f>IF($R342=AL$17,AM342,0)</f>
        <v>0</v>
      </c>
      <c r="AP342" s="145">
        <v>15994</v>
      </c>
      <c r="AQ342" s="148">
        <f>100*AP342/$AI342</f>
        <v>44.2568969811007</v>
      </c>
      <c r="AR342" s="145">
        <f>IF(AQ342&gt;$AI$8,1,0)</f>
        <v>0</v>
      </c>
      <c r="AS342" s="148">
        <f>IF($R342=AP$17,AQ342,0)</f>
        <v>0</v>
      </c>
      <c r="AT342" s="145">
        <v>1604</v>
      </c>
      <c r="AU342" s="148">
        <f>100*AT342/$AI342</f>
        <v>4.43841832922881</v>
      </c>
      <c r="AV342" s="145">
        <f>IF(AU342&gt;$AI$8,1,0)</f>
        <v>0</v>
      </c>
      <c r="AW342" s="148">
        <f>IF($R342=AT$17,AU342,0)</f>
        <v>0</v>
      </c>
      <c r="AX342" s="145">
        <v>3528</v>
      </c>
      <c r="AY342" s="148">
        <f>100*AX342/$AI342</f>
        <v>9.762306649326209</v>
      </c>
      <c r="AZ342" s="145">
        <f>IF(AY342&gt;$AI$8,1,0)</f>
        <v>0</v>
      </c>
      <c r="BA342" s="148">
        <f>IF($R342=AX$17,AY342,0)</f>
        <v>0</v>
      </c>
      <c r="BB342" s="145">
        <v>0</v>
      </c>
      <c r="BC342" s="148">
        <f>100*BB342/$AI342</f>
        <v>0</v>
      </c>
      <c r="BD342" s="145">
        <f>IF(BC342&gt;$AI$8,1,0)</f>
        <v>0</v>
      </c>
      <c r="BE342" s="148">
        <f>IF($R342=BB$17,BC342,0)</f>
        <v>0</v>
      </c>
      <c r="BF342" s="145">
        <v>13040</v>
      </c>
      <c r="BG342" s="148">
        <f>100*BF342/$AI342</f>
        <v>36.0829021278951</v>
      </c>
      <c r="BH342" s="145">
        <f>IF(BG342&gt;$AI$8,1,0)</f>
        <v>0</v>
      </c>
      <c r="BI342" s="148">
        <f>IF($R342=BF$17,BG342,0)</f>
        <v>36.0829021278951</v>
      </c>
      <c r="BJ342" s="145">
        <v>0</v>
      </c>
      <c r="BK342" s="148">
        <f>100*BJ342/$AI342</f>
        <v>0</v>
      </c>
      <c r="BL342" s="145">
        <f>IF(BK342&gt;$AI$8,1,0)</f>
        <v>0</v>
      </c>
      <c r="BM342" s="148">
        <f>IF($R342=BJ$17,BK342,0)</f>
        <v>0</v>
      </c>
      <c r="BN342" s="145">
        <v>0</v>
      </c>
      <c r="BO342" s="148">
        <f>100*BN342/$AI342</f>
        <v>0</v>
      </c>
      <c r="BP342" s="145">
        <f>IF(BO342&gt;$AI$8,1,0)</f>
        <v>0</v>
      </c>
      <c r="BQ342" s="148">
        <f>IF($R342=BN$17,BO342,0)</f>
        <v>0</v>
      </c>
      <c r="BR342" s="145">
        <v>0</v>
      </c>
      <c r="BS342" s="148">
        <f>100*BR342/$AI342</f>
        <v>0</v>
      </c>
      <c r="BT342" s="145">
        <f>IF(BS342&gt;$AI$8,1,0)</f>
        <v>0</v>
      </c>
      <c r="BU342" s="148">
        <f>IF($R342=BR$17,BS342,0)</f>
        <v>0</v>
      </c>
      <c r="BV342" s="145">
        <v>0</v>
      </c>
      <c r="BW342" s="148">
        <f>100*BV342/$AI342</f>
        <v>0</v>
      </c>
      <c r="BX342" s="145">
        <f>IF(BW342&gt;$AI$8,1,0)</f>
        <v>0</v>
      </c>
      <c r="BY342" s="148">
        <f>IF($R342=BV$17,BW342,0)</f>
        <v>0</v>
      </c>
      <c r="BZ342" s="145">
        <v>0</v>
      </c>
      <c r="CA342" s="148">
        <f>100*BZ342/$AI342</f>
        <v>0</v>
      </c>
      <c r="CB342" s="145">
        <f>IF(CA342&gt;$AI$8,1,0)</f>
        <v>0</v>
      </c>
      <c r="CC342" s="148">
        <f>IF($R342=BZ$17,CA342,0)</f>
        <v>0</v>
      </c>
      <c r="CD342" s="145">
        <v>0</v>
      </c>
      <c r="CE342" s="148">
        <f>100*CD342/$AI342</f>
        <v>0</v>
      </c>
      <c r="CF342" s="145">
        <f>IF(CE342&gt;$AI$8,1,0)</f>
        <v>0</v>
      </c>
      <c r="CG342" s="148">
        <f>IF($R342=CD$17,CE342,0)</f>
        <v>0</v>
      </c>
      <c r="CH342" s="145">
        <v>0</v>
      </c>
      <c r="CI342" s="148">
        <f>100*CH342/$AI342</f>
        <v>0</v>
      </c>
      <c r="CJ342" s="145">
        <f>IF(CI342&gt;$AI$8,1,0)</f>
        <v>0</v>
      </c>
      <c r="CK342" s="148">
        <f>IF($R342=CH$17,CI342,0)</f>
        <v>0</v>
      </c>
      <c r="CL342" s="145">
        <v>0</v>
      </c>
      <c r="CM342" s="145">
        <v>0</v>
      </c>
      <c r="CN342" s="149"/>
    </row>
    <row r="343" ht="15.75" customHeight="1">
      <c r="A343" t="s" s="179">
        <v>2557</v>
      </c>
      <c r="B343" t="s" s="180">
        <v>160</v>
      </c>
      <c r="C343" t="s" s="180">
        <v>419</v>
      </c>
      <c r="D343" t="s" s="181">
        <v>162</v>
      </c>
      <c r="E343" t="s" s="182">
        <v>79</v>
      </c>
      <c r="F343" t="s" s="130">
        <v>80</v>
      </c>
      <c r="G343" t="s" s="130">
        <v>420</v>
      </c>
      <c r="H343" t="s" s="130">
        <v>421</v>
      </c>
      <c r="I343" t="s" s="130">
        <v>64</v>
      </c>
      <c r="J343" t="s" s="130">
        <v>50</v>
      </c>
      <c r="K343" t="s" s="183">
        <f>_xlfn.IFS(Q343=0,O343,T343=1,R343,U343=1,AA343,V343=1,AD343)</f>
        <v>31</v>
      </c>
      <c r="L343" s="189">
        <f>_xlfn.IFS(Q343=0,P343,T343=1,S343,U343=1,AB343,V343=1,AE343)</f>
        <v>8.9030804</v>
      </c>
      <c r="M343" t="s" s="130">
        <f>IF(O343="Lab","over","under")</f>
        <v>2429</v>
      </c>
      <c r="N343" s="173">
        <v>1</v>
      </c>
      <c r="O343" t="s" s="184">
        <v>28</v>
      </c>
      <c r="P343" s="131">
        <f>AQ343</f>
        <v>44.210456534229</v>
      </c>
      <c r="Q343" s="173">
        <f>T343+U343+V343</f>
        <v>1</v>
      </c>
      <c r="R343" t="s" s="185">
        <v>27</v>
      </c>
      <c r="S343" s="131">
        <f>AO343</f>
        <v>22.5018782870023</v>
      </c>
      <c r="T343" s="169"/>
      <c r="U343" s="173">
        <v>1</v>
      </c>
      <c r="V343" s="169"/>
      <c r="W343" s="169"/>
      <c r="X343" t="s" s="130">
        <f>IF($A343=Y343,"ok","bad")</f>
        <v>2430</v>
      </c>
      <c r="Y343" t="s" s="130">
        <v>2557</v>
      </c>
      <c r="Z343" t="s" s="130">
        <v>419</v>
      </c>
      <c r="AA343" t="s" s="186">
        <v>31</v>
      </c>
      <c r="AB343" s="125">
        <f>100*AC343</f>
        <v>8.9030804</v>
      </c>
      <c r="AC343" s="191">
        <v>0.08903080400000001</v>
      </c>
      <c r="AD343" t="s" s="187">
        <v>2365</v>
      </c>
      <c r="AE343" s="125">
        <v>8.7064127</v>
      </c>
      <c r="AF343" s="191">
        <v>0.08706412700000001</v>
      </c>
      <c r="AG343" s="169"/>
      <c r="AH343" s="173">
        <v>79423</v>
      </c>
      <c r="AI343" s="173">
        <v>45254</v>
      </c>
      <c r="AJ343" s="173">
        <v>219</v>
      </c>
      <c r="AK343" s="173">
        <v>9824</v>
      </c>
      <c r="AL343" s="173">
        <v>10183</v>
      </c>
      <c r="AM343" s="175">
        <f>100*AL343/$AI343</f>
        <v>22.5018782870023</v>
      </c>
      <c r="AN343" s="173">
        <f>IF(AM343&gt;$AI$8,1,0)</f>
        <v>0</v>
      </c>
      <c r="AO343" s="175">
        <f>IF($R343=AL$17,AM343,0)</f>
        <v>22.5018782870023</v>
      </c>
      <c r="AP343" s="173">
        <v>20007</v>
      </c>
      <c r="AQ343" s="175">
        <f>100*AP343/$AI343</f>
        <v>44.210456534229</v>
      </c>
      <c r="AR343" s="173">
        <f>IF(AQ343&gt;$AI$8,1,0)</f>
        <v>0</v>
      </c>
      <c r="AS343" s="175">
        <f>IF($R343=AP$17,AQ343,0)</f>
        <v>0</v>
      </c>
      <c r="AT343" s="173">
        <v>3863</v>
      </c>
      <c r="AU343" s="175">
        <f>100*AT343/$AI343</f>
        <v>8.536261987890571</v>
      </c>
      <c r="AV343" s="173">
        <f>IF(AU343&gt;$AI$8,1,0)</f>
        <v>0</v>
      </c>
      <c r="AW343" s="175">
        <f>IF($R343=AT$17,AU343,0)</f>
        <v>0</v>
      </c>
      <c r="AX343" s="173">
        <v>3940</v>
      </c>
      <c r="AY343" s="175">
        <f>100*AX343/$AI343</f>
        <v>8.70641269280064</v>
      </c>
      <c r="AZ343" s="173">
        <f>IF(AY343&gt;$AI$8,1,0)</f>
        <v>0</v>
      </c>
      <c r="BA343" s="175">
        <f>IF($R343=AX$17,AY343,0)</f>
        <v>0</v>
      </c>
      <c r="BB343" s="173">
        <v>4029</v>
      </c>
      <c r="BC343" s="175">
        <f>100*BB343/$AI343</f>
        <v>8.9030803906837</v>
      </c>
      <c r="BD343" s="173">
        <f>IF(BC343&gt;$AI$8,1,0)</f>
        <v>0</v>
      </c>
      <c r="BE343" s="175">
        <f>IF($R343=BB$17,BC343,0)</f>
        <v>0</v>
      </c>
      <c r="BF343" s="173">
        <v>0</v>
      </c>
      <c r="BG343" s="175">
        <f>100*BF343/$AI343</f>
        <v>0</v>
      </c>
      <c r="BH343" s="173">
        <f>IF(BG343&gt;$AI$8,1,0)</f>
        <v>0</v>
      </c>
      <c r="BI343" s="175">
        <f>IF($R343=BF$17,BG343,0)</f>
        <v>0</v>
      </c>
      <c r="BJ343" s="173">
        <v>0</v>
      </c>
      <c r="BK343" s="175">
        <f>100*BJ343/$AI343</f>
        <v>0</v>
      </c>
      <c r="BL343" s="173">
        <f>IF(BK343&gt;$AI$8,1,0)</f>
        <v>0</v>
      </c>
      <c r="BM343" s="175">
        <f>IF($R343=BJ$17,BK343,0)</f>
        <v>0</v>
      </c>
      <c r="BN343" s="173">
        <v>0</v>
      </c>
      <c r="BO343" s="175">
        <f>100*BN343/$AI343</f>
        <v>0</v>
      </c>
      <c r="BP343" s="173">
        <f>IF(BO343&gt;$AI$8,1,0)</f>
        <v>0</v>
      </c>
      <c r="BQ343" s="175">
        <f>IF($R343=BN$17,BO343,0)</f>
        <v>0</v>
      </c>
      <c r="BR343" s="173">
        <v>0</v>
      </c>
      <c r="BS343" s="175">
        <f>100*BR343/$AI343</f>
        <v>0</v>
      </c>
      <c r="BT343" s="173">
        <f>IF(BS343&gt;$AI$8,1,0)</f>
        <v>0</v>
      </c>
      <c r="BU343" s="175">
        <f>IF($R343=BR$17,BS343,0)</f>
        <v>0</v>
      </c>
      <c r="BV343" s="173">
        <v>0</v>
      </c>
      <c r="BW343" s="175">
        <f>100*BV343/$AI343</f>
        <v>0</v>
      </c>
      <c r="BX343" s="173">
        <f>IF(BW343&gt;$AI$8,1,0)</f>
        <v>0</v>
      </c>
      <c r="BY343" s="175">
        <f>IF($R343=BV$17,BW343,0)</f>
        <v>0</v>
      </c>
      <c r="BZ343" s="173">
        <v>0</v>
      </c>
      <c r="CA343" s="175">
        <f>100*BZ343/$AI343</f>
        <v>0</v>
      </c>
      <c r="CB343" s="173">
        <f>IF(CA343&gt;$AI$8,1,0)</f>
        <v>0</v>
      </c>
      <c r="CC343" s="175">
        <f>IF($R343=BZ$17,CA343,0)</f>
        <v>0</v>
      </c>
      <c r="CD343" s="173">
        <v>0</v>
      </c>
      <c r="CE343" s="175">
        <f>100*CD343/$AI343</f>
        <v>0</v>
      </c>
      <c r="CF343" s="173">
        <f>IF(CE343&gt;$AI$8,1,0)</f>
        <v>0</v>
      </c>
      <c r="CG343" s="175">
        <f>IF($R343=CD$17,CE343,0)</f>
        <v>0</v>
      </c>
      <c r="CH343" s="173">
        <v>0</v>
      </c>
      <c r="CI343" s="175">
        <f>100*CH343/$AI343</f>
        <v>0</v>
      </c>
      <c r="CJ343" s="173">
        <f>IF(CI343&gt;$AI$8,1,0)</f>
        <v>0</v>
      </c>
      <c r="CK343" s="175">
        <f>IF($R343=CH$17,CI343,0)</f>
        <v>0</v>
      </c>
      <c r="CL343" s="173">
        <v>236</v>
      </c>
      <c r="CM343" s="173">
        <v>0</v>
      </c>
      <c r="CN343" s="176"/>
    </row>
    <row r="344" ht="15.75" customHeight="1">
      <c r="A344" t="s" s="179">
        <v>2825</v>
      </c>
      <c r="B344" t="s" s="180">
        <v>90</v>
      </c>
      <c r="C344" t="s" s="180">
        <v>709</v>
      </c>
      <c r="D344" t="s" s="181">
        <v>93</v>
      </c>
      <c r="E344" t="s" s="188">
        <v>79</v>
      </c>
      <c r="F344" t="s" s="146">
        <v>46</v>
      </c>
      <c r="G344" t="s" s="146">
        <v>2826</v>
      </c>
      <c r="H344" t="s" s="146">
        <v>2827</v>
      </c>
      <c r="I344" t="s" s="146">
        <v>49</v>
      </c>
      <c r="J344" t="s" s="146">
        <v>1733</v>
      </c>
      <c r="K344" t="s" s="183">
        <f>_xlfn.IFS(Q344=0,O344,T344=1,R344,U344=1,AA344,V344=1,AD344)</f>
        <v>28</v>
      </c>
      <c r="L344" s="189">
        <f>_xlfn.IFS(Q344=0,P344,T344=1,S344,U344=1,AB344,V344=1,AE344)</f>
        <v>44.1489925207111</v>
      </c>
      <c r="M344" t="s" s="146">
        <f>IF(O344="Lab","over","under")</f>
        <v>2429</v>
      </c>
      <c r="N344" s="145">
        <v>1</v>
      </c>
      <c r="O344" t="s" s="184">
        <v>28</v>
      </c>
      <c r="P344" s="147">
        <f>AQ344</f>
        <v>44.1489925207111</v>
      </c>
      <c r="Q344" s="145">
        <f>T344+U344+V344</f>
        <v>0</v>
      </c>
      <c r="R344" t="s" s="185">
        <v>27</v>
      </c>
      <c r="S344" s="147">
        <f>AO344</f>
        <v>23.5396317562557</v>
      </c>
      <c r="T344" s="138"/>
      <c r="U344" s="138"/>
      <c r="V344" s="138"/>
      <c r="W344" s="138"/>
      <c r="X344" t="s" s="146">
        <f>IF($A344=Y344,"ok","bad")</f>
        <v>2430</v>
      </c>
      <c r="Y344" t="s" s="146">
        <v>2825</v>
      </c>
      <c r="Z344" t="s" s="146">
        <v>709</v>
      </c>
      <c r="AA344" t="s" s="186">
        <v>2365</v>
      </c>
      <c r="AB344" s="141">
        <f>100*AC344</f>
        <v>20.3445134</v>
      </c>
      <c r="AC344" s="190">
        <v>0.203445134</v>
      </c>
      <c r="AD344" t="s" s="187">
        <v>29</v>
      </c>
      <c r="AE344" s="141">
        <v>4.8435282</v>
      </c>
      <c r="AF344" s="190">
        <v>0.048435282</v>
      </c>
      <c r="AG344" s="138"/>
      <c r="AH344" s="145">
        <v>77095</v>
      </c>
      <c r="AI344" s="145">
        <v>47197</v>
      </c>
      <c r="AJ344" s="145">
        <v>140</v>
      </c>
      <c r="AK344" s="145">
        <v>9727</v>
      </c>
      <c r="AL344" s="145">
        <v>11110</v>
      </c>
      <c r="AM344" s="148">
        <f>100*AL344/$AI344</f>
        <v>23.5396317562557</v>
      </c>
      <c r="AN344" s="145">
        <f>IF(AM344&gt;$AI$8,1,0)</f>
        <v>0</v>
      </c>
      <c r="AO344" s="148">
        <f>IF($R344=AL$17,AM344,0)</f>
        <v>23.5396317562557</v>
      </c>
      <c r="AP344" s="145">
        <v>20837</v>
      </c>
      <c r="AQ344" s="148">
        <f>100*AP344/$AI344</f>
        <v>44.1489925207111</v>
      </c>
      <c r="AR344" s="145">
        <f>IF(AQ344&gt;$AI$8,1,0)</f>
        <v>0</v>
      </c>
      <c r="AS344" s="148">
        <f>IF($R344=AP$17,AQ344,0)</f>
        <v>0</v>
      </c>
      <c r="AT344" s="145">
        <v>2286</v>
      </c>
      <c r="AU344" s="148">
        <f>100*AT344/$AI344</f>
        <v>4.84352819035108</v>
      </c>
      <c r="AV344" s="145">
        <f>IF(AU344&gt;$AI$8,1,0)</f>
        <v>0</v>
      </c>
      <c r="AW344" s="148">
        <f>IF($R344=AT$17,AU344,0)</f>
        <v>0</v>
      </c>
      <c r="AX344" s="145">
        <v>9602</v>
      </c>
      <c r="AY344" s="148">
        <f>100*AX344/$AI344</f>
        <v>20.3445134224633</v>
      </c>
      <c r="AZ344" s="145">
        <f>IF(AY344&gt;$AI$8,1,0)</f>
        <v>0</v>
      </c>
      <c r="BA344" s="148">
        <f>IF($R344=AX$17,AY344,0)</f>
        <v>0</v>
      </c>
      <c r="BB344" s="145">
        <v>2151</v>
      </c>
      <c r="BC344" s="148">
        <f>100*BB344/$AI344</f>
        <v>4.55749306099964</v>
      </c>
      <c r="BD344" s="145">
        <f>IF(BC344&gt;$AI$8,1,0)</f>
        <v>0</v>
      </c>
      <c r="BE344" s="148">
        <f>IF($R344=BB$17,BC344,0)</f>
        <v>0</v>
      </c>
      <c r="BF344" s="145">
        <v>0</v>
      </c>
      <c r="BG344" s="148">
        <f>100*BF344/$AI344</f>
        <v>0</v>
      </c>
      <c r="BH344" s="145">
        <f>IF(BG344&gt;$AI$8,1,0)</f>
        <v>0</v>
      </c>
      <c r="BI344" s="148">
        <f>IF($R344=BF$17,BG344,0)</f>
        <v>0</v>
      </c>
      <c r="BJ344" s="145">
        <v>0</v>
      </c>
      <c r="BK344" s="148">
        <f>100*BJ344/$AI344</f>
        <v>0</v>
      </c>
      <c r="BL344" s="145">
        <f>IF(BK344&gt;$AI$8,1,0)</f>
        <v>0</v>
      </c>
      <c r="BM344" s="148">
        <f>IF($R344=BJ$17,BK344,0)</f>
        <v>0</v>
      </c>
      <c r="BN344" s="145">
        <v>0</v>
      </c>
      <c r="BO344" s="148">
        <f>100*BN344/$AI344</f>
        <v>0</v>
      </c>
      <c r="BP344" s="145">
        <f>IF(BO344&gt;$AI$8,1,0)</f>
        <v>0</v>
      </c>
      <c r="BQ344" s="148">
        <f>IF($R344=BN$17,BO344,0)</f>
        <v>0</v>
      </c>
      <c r="BR344" s="145">
        <v>0</v>
      </c>
      <c r="BS344" s="148">
        <f>100*BR344/$AI344</f>
        <v>0</v>
      </c>
      <c r="BT344" s="145">
        <f>IF(BS344&gt;$AI$8,1,0)</f>
        <v>0</v>
      </c>
      <c r="BU344" s="148">
        <f>IF($R344=BR$17,BS344,0)</f>
        <v>0</v>
      </c>
      <c r="BV344" s="145">
        <v>0</v>
      </c>
      <c r="BW344" s="148">
        <f>100*BV344/$AI344</f>
        <v>0</v>
      </c>
      <c r="BX344" s="145">
        <f>IF(BW344&gt;$AI$8,1,0)</f>
        <v>0</v>
      </c>
      <c r="BY344" s="148">
        <f>IF($R344=BV$17,BW344,0)</f>
        <v>0</v>
      </c>
      <c r="BZ344" s="145">
        <v>0</v>
      </c>
      <c r="CA344" s="148">
        <f>100*BZ344/$AI344</f>
        <v>0</v>
      </c>
      <c r="CB344" s="145">
        <f>IF(CA344&gt;$AI$8,1,0)</f>
        <v>0</v>
      </c>
      <c r="CC344" s="148">
        <f>IF($R344=BZ$17,CA344,0)</f>
        <v>0</v>
      </c>
      <c r="CD344" s="145">
        <v>0</v>
      </c>
      <c r="CE344" s="148">
        <f>100*CD344/$AI344</f>
        <v>0</v>
      </c>
      <c r="CF344" s="145">
        <f>IF(CE344&gt;$AI$8,1,0)</f>
        <v>0</v>
      </c>
      <c r="CG344" s="148">
        <f>IF($R344=CD$17,CE344,0)</f>
        <v>0</v>
      </c>
      <c r="CH344" s="145">
        <v>0</v>
      </c>
      <c r="CI344" s="148">
        <f>100*CH344/$AI344</f>
        <v>0</v>
      </c>
      <c r="CJ344" s="145">
        <f>IF(CI344&gt;$AI$8,1,0)</f>
        <v>0</v>
      </c>
      <c r="CK344" s="148">
        <f>IF($R344=CH$17,CI344,0)</f>
        <v>0</v>
      </c>
      <c r="CL344" s="145">
        <v>0</v>
      </c>
      <c r="CM344" s="145">
        <v>0</v>
      </c>
      <c r="CN344" s="149"/>
    </row>
    <row r="345" ht="19.95" customHeight="1">
      <c r="A345" t="s" s="179">
        <v>2677</v>
      </c>
      <c r="B345" t="s" s="180">
        <v>160</v>
      </c>
      <c r="C345" t="s" s="180">
        <v>2678</v>
      </c>
      <c r="D345" t="s" s="181">
        <v>162</v>
      </c>
      <c r="E345" t="s" s="182">
        <v>79</v>
      </c>
      <c r="F345" t="s" s="130">
        <v>80</v>
      </c>
      <c r="G345" t="s" s="130">
        <v>2679</v>
      </c>
      <c r="H345" t="s" s="130">
        <v>2680</v>
      </c>
      <c r="I345" t="s" s="130">
        <v>64</v>
      </c>
      <c r="J345" t="s" s="130">
        <v>50</v>
      </c>
      <c r="K345" t="s" s="183">
        <f>_xlfn.IFS(Q345=0,O345,T345=1,R345,U345=1,AA345,V345=1,AD345)</f>
        <v>31</v>
      </c>
      <c r="L345" s="189">
        <f>_xlfn.IFS(Q345=0,P345,T345=1,S345,U345=1,AB345,V345=1,AE345)</f>
        <v>17.2925060435133</v>
      </c>
      <c r="M345" t="s" s="130">
        <f>IF(O345="Lab","over","under")</f>
        <v>2429</v>
      </c>
      <c r="N345" s="173">
        <v>1</v>
      </c>
      <c r="O345" t="s" s="184">
        <v>28</v>
      </c>
      <c r="P345" s="131">
        <f>AQ345</f>
        <v>44.0773569701853</v>
      </c>
      <c r="Q345" s="173">
        <f>T345+U345+V345</f>
        <v>1</v>
      </c>
      <c r="R345" t="s" s="185">
        <v>31</v>
      </c>
      <c r="S345" s="131">
        <f>BE345</f>
        <v>17.2925060435133</v>
      </c>
      <c r="T345" s="173">
        <v>1</v>
      </c>
      <c r="U345" s="169"/>
      <c r="V345" s="169"/>
      <c r="W345" s="169"/>
      <c r="X345" t="s" s="130">
        <f>IF($A345=Y345,"ok","bad")</f>
        <v>2430</v>
      </c>
      <c r="Y345" t="s" s="130">
        <v>2677</v>
      </c>
      <c r="Z345" t="s" s="130">
        <v>2678</v>
      </c>
      <c r="AA345" t="s" s="186">
        <v>2484</v>
      </c>
      <c r="AB345" s="125">
        <f>100*AC345</f>
        <v>7.5377</v>
      </c>
      <c r="AC345" s="191">
        <v>0.075377</v>
      </c>
      <c r="AD345" t="s" s="187">
        <v>27</v>
      </c>
      <c r="AE345" s="125">
        <v>7.1693335</v>
      </c>
      <c r="AF345" s="191">
        <v>0.071693335</v>
      </c>
      <c r="AG345" s="169"/>
      <c r="AH345" s="173">
        <v>80735</v>
      </c>
      <c r="AI345" s="173">
        <v>43435</v>
      </c>
      <c r="AJ345" s="173">
        <v>287</v>
      </c>
      <c r="AK345" s="173">
        <v>11634</v>
      </c>
      <c r="AL345" s="173">
        <v>3114</v>
      </c>
      <c r="AM345" s="175">
        <f>100*AL345/$AI345</f>
        <v>7.16933348681939</v>
      </c>
      <c r="AN345" s="173">
        <f>IF(AM345&gt;$AI$8,1,0)</f>
        <v>0</v>
      </c>
      <c r="AO345" s="175">
        <f>IF($R345=AL$17,AM345,0)</f>
        <v>0</v>
      </c>
      <c r="AP345" s="173">
        <v>19145</v>
      </c>
      <c r="AQ345" s="175">
        <f>100*AP345/$AI345</f>
        <v>44.0773569701853</v>
      </c>
      <c r="AR345" s="173">
        <f>IF(AQ345&gt;$AI$8,1,0)</f>
        <v>0</v>
      </c>
      <c r="AS345" s="175">
        <f>IF($R345=AP$17,AQ345,0)</f>
        <v>0</v>
      </c>
      <c r="AT345" s="173">
        <v>1926</v>
      </c>
      <c r="AU345" s="175">
        <f>100*AT345/$AI345</f>
        <v>4.43421204098078</v>
      </c>
      <c r="AV345" s="173">
        <f>IF(AU345&gt;$AI$8,1,0)</f>
        <v>0</v>
      </c>
      <c r="AW345" s="175">
        <f>IF($R345=AT$17,AU345,0)</f>
        <v>0</v>
      </c>
      <c r="AX345" s="173">
        <v>2093</v>
      </c>
      <c r="AY345" s="175">
        <f>100*AX345/$AI345</f>
        <v>4.81869460112812</v>
      </c>
      <c r="AZ345" s="173">
        <f>IF(AY345&gt;$AI$8,1,0)</f>
        <v>0</v>
      </c>
      <c r="BA345" s="175">
        <f>IF($R345=AX$17,AY345,0)</f>
        <v>0</v>
      </c>
      <c r="BB345" s="173">
        <v>7511</v>
      </c>
      <c r="BC345" s="175">
        <f>100*BB345/$AI345</f>
        <v>17.2925060435133</v>
      </c>
      <c r="BD345" s="173">
        <f>IF(BC345&gt;$AI$8,1,0)</f>
        <v>0</v>
      </c>
      <c r="BE345" s="175">
        <f>IF($R345=BB$17,BC345,0)</f>
        <v>17.2925060435133</v>
      </c>
      <c r="BF345" s="173">
        <v>0</v>
      </c>
      <c r="BG345" s="175">
        <f>100*BF345/$AI345</f>
        <v>0</v>
      </c>
      <c r="BH345" s="173">
        <f>IF(BG345&gt;$AI$8,1,0)</f>
        <v>0</v>
      </c>
      <c r="BI345" s="175">
        <f>IF($R345=BF$17,BG345,0)</f>
        <v>0</v>
      </c>
      <c r="BJ345" s="173">
        <v>0</v>
      </c>
      <c r="BK345" s="175">
        <f>100*BJ345/$AI345</f>
        <v>0</v>
      </c>
      <c r="BL345" s="173">
        <f>IF(BK345&gt;$AI$8,1,0)</f>
        <v>0</v>
      </c>
      <c r="BM345" s="175">
        <f>IF($R345=BJ$17,BK345,0)</f>
        <v>0</v>
      </c>
      <c r="BN345" s="173">
        <v>0</v>
      </c>
      <c r="BO345" s="175">
        <f>100*BN345/$AI345</f>
        <v>0</v>
      </c>
      <c r="BP345" s="173">
        <f>IF(BO345&gt;$AI$8,1,0)</f>
        <v>0</v>
      </c>
      <c r="BQ345" s="175">
        <f>IF($R345=BN$17,BO345,0)</f>
        <v>0</v>
      </c>
      <c r="BR345" s="173">
        <v>0</v>
      </c>
      <c r="BS345" s="175">
        <f>100*BR345/$AI345</f>
        <v>0</v>
      </c>
      <c r="BT345" s="173">
        <f>IF(BS345&gt;$AI$8,1,0)</f>
        <v>0</v>
      </c>
      <c r="BU345" s="175">
        <f>IF($R345=BR$17,BS345,0)</f>
        <v>0</v>
      </c>
      <c r="BV345" s="173">
        <v>0</v>
      </c>
      <c r="BW345" s="175">
        <f>100*BV345/$AI345</f>
        <v>0</v>
      </c>
      <c r="BX345" s="173">
        <f>IF(BW345&gt;$AI$8,1,0)</f>
        <v>0</v>
      </c>
      <c r="BY345" s="175">
        <f>IF($R345=BV$17,BW345,0)</f>
        <v>0</v>
      </c>
      <c r="BZ345" s="173">
        <v>0</v>
      </c>
      <c r="CA345" s="175">
        <f>100*BZ345/$AI345</f>
        <v>0</v>
      </c>
      <c r="CB345" s="173">
        <f>IF(CA345&gt;$AI$8,1,0)</f>
        <v>0</v>
      </c>
      <c r="CC345" s="175">
        <f>IF($R345=BZ$17,CA345,0)</f>
        <v>0</v>
      </c>
      <c r="CD345" s="173">
        <v>0</v>
      </c>
      <c r="CE345" s="175">
        <f>100*CD345/$AI345</f>
        <v>0</v>
      </c>
      <c r="CF345" s="173">
        <f>IF(CE345&gt;$AI$8,1,0)</f>
        <v>0</v>
      </c>
      <c r="CG345" s="175">
        <f>IF($R345=CD$17,CE345,0)</f>
        <v>0</v>
      </c>
      <c r="CH345" s="173">
        <v>0</v>
      </c>
      <c r="CI345" s="175">
        <f>100*CH345/$AI345</f>
        <v>0</v>
      </c>
      <c r="CJ345" s="173">
        <f>IF(CI345&gt;$AI$8,1,0)</f>
        <v>0</v>
      </c>
      <c r="CK345" s="175">
        <f>IF($R345=CH$17,CI345,0)</f>
        <v>0</v>
      </c>
      <c r="CL345" s="173">
        <v>0</v>
      </c>
      <c r="CM345" s="173">
        <v>0</v>
      </c>
      <c r="CN345" s="176"/>
    </row>
    <row r="346" ht="15.75" customHeight="1">
      <c r="A346" t="s" s="179">
        <v>2701</v>
      </c>
      <c r="B346" t="s" s="180">
        <v>160</v>
      </c>
      <c r="C346" t="s" s="180">
        <v>2702</v>
      </c>
      <c r="D346" t="s" s="181">
        <v>162</v>
      </c>
      <c r="E346" t="s" s="188">
        <v>79</v>
      </c>
      <c r="F346" t="s" s="146">
        <v>80</v>
      </c>
      <c r="G346" t="s" s="146">
        <v>910</v>
      </c>
      <c r="H346" t="s" s="146">
        <v>911</v>
      </c>
      <c r="I346" t="s" s="146">
        <v>49</v>
      </c>
      <c r="J346" t="s" s="146">
        <v>1733</v>
      </c>
      <c r="K346" t="s" s="183">
        <f>_xlfn.IFS(Q346=0,O346,T346=1,R346,U346=1,AA346,V346=1,AD346)</f>
        <v>28</v>
      </c>
      <c r="L346" s="189">
        <f>_xlfn.IFS(Q346=0,P346,T346=1,S346,U346=1,AB346,V346=1,AE346)</f>
        <v>44.0438045911425</v>
      </c>
      <c r="M346" t="s" s="146">
        <f>IF(O346="Lab","over","under")</f>
        <v>2429</v>
      </c>
      <c r="N346" s="145">
        <v>1</v>
      </c>
      <c r="O346" t="s" s="184">
        <v>28</v>
      </c>
      <c r="P346" s="147">
        <f>AQ346</f>
        <v>44.0438045911425</v>
      </c>
      <c r="Q346" s="145">
        <f>T346+U346+V346</f>
        <v>0</v>
      </c>
      <c r="R346" t="s" s="185">
        <v>27</v>
      </c>
      <c r="S346" s="147">
        <f>AO346</f>
        <v>25.5453627704868</v>
      </c>
      <c r="T346" s="138"/>
      <c r="U346" s="138"/>
      <c r="V346" s="138"/>
      <c r="W346" s="138"/>
      <c r="X346" t="s" s="146">
        <f>IF($A346=Y346,"ok","bad")</f>
        <v>2430</v>
      </c>
      <c r="Y346" t="s" s="146">
        <v>2701</v>
      </c>
      <c r="Z346" t="s" s="146">
        <v>2702</v>
      </c>
      <c r="AA346" t="s" s="186">
        <v>2365</v>
      </c>
      <c r="AB346" s="141">
        <f>100*AC346</f>
        <v>16.3016284</v>
      </c>
      <c r="AC346" s="190">
        <v>0.163016284</v>
      </c>
      <c r="AD346" t="s" s="187">
        <v>31</v>
      </c>
      <c r="AE346" s="141">
        <v>6.7572313</v>
      </c>
      <c r="AF346" s="190">
        <v>0.06757231299999999</v>
      </c>
      <c r="AG346" s="138"/>
      <c r="AH346" s="145">
        <v>73979</v>
      </c>
      <c r="AI346" s="145">
        <v>45566</v>
      </c>
      <c r="AJ346" s="145">
        <v>192</v>
      </c>
      <c r="AK346" s="145">
        <v>8429</v>
      </c>
      <c r="AL346" s="145">
        <v>11640</v>
      </c>
      <c r="AM346" s="148">
        <f>100*AL346/$AI346</f>
        <v>25.5453627704868</v>
      </c>
      <c r="AN346" s="145">
        <f>IF(AM346&gt;$AI$8,1,0)</f>
        <v>0</v>
      </c>
      <c r="AO346" s="148">
        <f>IF($R346=AL$17,AM346,0)</f>
        <v>25.5453627704868</v>
      </c>
      <c r="AP346" s="145">
        <v>20069</v>
      </c>
      <c r="AQ346" s="148">
        <f>100*AP346/$AI346</f>
        <v>44.0438045911425</v>
      </c>
      <c r="AR346" s="145">
        <f>IF(AQ346&gt;$AI$8,1,0)</f>
        <v>0</v>
      </c>
      <c r="AS346" s="148">
        <f>IF($R346=AP$17,AQ346,0)</f>
        <v>0</v>
      </c>
      <c r="AT346" s="145">
        <v>2423</v>
      </c>
      <c r="AU346" s="148">
        <f>100*AT346/$AI346</f>
        <v>5.31756133959531</v>
      </c>
      <c r="AV346" s="145">
        <f>IF(AU346&gt;$AI$8,1,0)</f>
        <v>0</v>
      </c>
      <c r="AW346" s="148">
        <f>IF($R346=AT$17,AU346,0)</f>
        <v>0</v>
      </c>
      <c r="AX346" s="145">
        <v>7428</v>
      </c>
      <c r="AY346" s="148">
        <f>100*AX346/$AI346</f>
        <v>16.3016284071457</v>
      </c>
      <c r="AZ346" s="145">
        <f>IF(AY346&gt;$AI$8,1,0)</f>
        <v>0</v>
      </c>
      <c r="BA346" s="148">
        <f>IF($R346=AX$17,AY346,0)</f>
        <v>0</v>
      </c>
      <c r="BB346" s="145">
        <v>3079</v>
      </c>
      <c r="BC346" s="148">
        <f>100*BB346/$AI346</f>
        <v>6.75723126892859</v>
      </c>
      <c r="BD346" s="145">
        <f>IF(BC346&gt;$AI$8,1,0)</f>
        <v>0</v>
      </c>
      <c r="BE346" s="148">
        <f>IF($R346=BB$17,BC346,0)</f>
        <v>0</v>
      </c>
      <c r="BF346" s="145">
        <v>0</v>
      </c>
      <c r="BG346" s="148">
        <f>100*BF346/$AI346</f>
        <v>0</v>
      </c>
      <c r="BH346" s="145">
        <f>IF(BG346&gt;$AI$8,1,0)</f>
        <v>0</v>
      </c>
      <c r="BI346" s="148">
        <f>IF($R346=BF$17,BG346,0)</f>
        <v>0</v>
      </c>
      <c r="BJ346" s="145">
        <v>0</v>
      </c>
      <c r="BK346" s="148">
        <f>100*BJ346/$AI346</f>
        <v>0</v>
      </c>
      <c r="BL346" s="145">
        <f>IF(BK346&gt;$AI$8,1,0)</f>
        <v>0</v>
      </c>
      <c r="BM346" s="148">
        <f>IF($R346=BJ$17,BK346,0)</f>
        <v>0</v>
      </c>
      <c r="BN346" s="145">
        <v>0</v>
      </c>
      <c r="BO346" s="148">
        <f>100*BN346/$AI346</f>
        <v>0</v>
      </c>
      <c r="BP346" s="145">
        <f>IF(BO346&gt;$AI$8,1,0)</f>
        <v>0</v>
      </c>
      <c r="BQ346" s="148">
        <f>IF($R346=BN$17,BO346,0)</f>
        <v>0</v>
      </c>
      <c r="BR346" s="145">
        <v>0</v>
      </c>
      <c r="BS346" s="148">
        <f>100*BR346/$AI346</f>
        <v>0</v>
      </c>
      <c r="BT346" s="145">
        <f>IF(BS346&gt;$AI$8,1,0)</f>
        <v>0</v>
      </c>
      <c r="BU346" s="148">
        <f>IF($R346=BR$17,BS346,0)</f>
        <v>0</v>
      </c>
      <c r="BV346" s="145">
        <v>0</v>
      </c>
      <c r="BW346" s="148">
        <f>100*BV346/$AI346</f>
        <v>0</v>
      </c>
      <c r="BX346" s="145">
        <f>IF(BW346&gt;$AI$8,1,0)</f>
        <v>0</v>
      </c>
      <c r="BY346" s="148">
        <f>IF($R346=BV$17,BW346,0)</f>
        <v>0</v>
      </c>
      <c r="BZ346" s="145">
        <v>0</v>
      </c>
      <c r="CA346" s="148">
        <f>100*BZ346/$AI346</f>
        <v>0</v>
      </c>
      <c r="CB346" s="145">
        <f>IF(CA346&gt;$AI$8,1,0)</f>
        <v>0</v>
      </c>
      <c r="CC346" s="148">
        <f>IF($R346=BZ$17,CA346,0)</f>
        <v>0</v>
      </c>
      <c r="CD346" s="145">
        <v>0</v>
      </c>
      <c r="CE346" s="148">
        <f>100*CD346/$AI346</f>
        <v>0</v>
      </c>
      <c r="CF346" s="145">
        <f>IF(CE346&gt;$AI$8,1,0)</f>
        <v>0</v>
      </c>
      <c r="CG346" s="148">
        <f>IF($R346=CD$17,CE346,0)</f>
        <v>0</v>
      </c>
      <c r="CH346" s="145">
        <v>0</v>
      </c>
      <c r="CI346" s="148">
        <f>100*CH346/$AI346</f>
        <v>0</v>
      </c>
      <c r="CJ346" s="145">
        <f>IF(CI346&gt;$AI$8,1,0)</f>
        <v>0</v>
      </c>
      <c r="CK346" s="148">
        <f>IF($R346=CH$17,CI346,0)</f>
        <v>0</v>
      </c>
      <c r="CL346" s="145">
        <v>884</v>
      </c>
      <c r="CM346" s="145">
        <v>0</v>
      </c>
      <c r="CN346" s="149"/>
    </row>
    <row r="347" ht="15.75" customHeight="1">
      <c r="A347" t="s" s="179">
        <v>2502</v>
      </c>
      <c r="B347" t="s" s="180">
        <v>75</v>
      </c>
      <c r="C347" t="s" s="180">
        <v>2503</v>
      </c>
      <c r="D347" t="s" s="181">
        <v>78</v>
      </c>
      <c r="E347" t="s" s="182">
        <v>79</v>
      </c>
      <c r="F347" t="s" s="130">
        <v>80</v>
      </c>
      <c r="G347" t="s" s="130">
        <v>366</v>
      </c>
      <c r="H347" t="s" s="130">
        <v>2504</v>
      </c>
      <c r="I347" t="s" s="130">
        <v>49</v>
      </c>
      <c r="J347" t="s" s="130">
        <v>50</v>
      </c>
      <c r="K347" t="s" s="183">
        <f>_xlfn.IFS(Q347=0,O347,T347=1,R347,U347=1,AA347,V347=1,AD347)</f>
        <v>31</v>
      </c>
      <c r="L347" s="189">
        <f>_xlfn.IFS(Q347=0,P347,T347=1,S347,U347=1,AB347,V347=1,AE347)</f>
        <v>19.6554097</v>
      </c>
      <c r="M347" t="s" s="130">
        <f>IF(O347="Lab","over","under")</f>
        <v>2429</v>
      </c>
      <c r="N347" s="173">
        <v>1</v>
      </c>
      <c r="O347" t="s" s="184">
        <v>28</v>
      </c>
      <c r="P347" s="131">
        <f>AQ347</f>
        <v>43.978272624490</v>
      </c>
      <c r="Q347" s="173">
        <f>T347+U347+V347</f>
        <v>1</v>
      </c>
      <c r="R347" t="s" s="185">
        <v>27</v>
      </c>
      <c r="S347" s="131">
        <f>AO347</f>
        <v>20.2280882858969</v>
      </c>
      <c r="T347" s="169"/>
      <c r="U347" s="173">
        <v>1</v>
      </c>
      <c r="V347" s="169"/>
      <c r="W347" s="169"/>
      <c r="X347" t="s" s="130">
        <f>IF($A347=Y347,"ok","bad")</f>
        <v>2430</v>
      </c>
      <c r="Y347" t="s" s="130">
        <v>2502</v>
      </c>
      <c r="Z347" t="s" s="130">
        <v>2503</v>
      </c>
      <c r="AA347" t="s" s="186">
        <v>31</v>
      </c>
      <c r="AB347" s="125">
        <f>100*AC347</f>
        <v>19.6554097</v>
      </c>
      <c r="AC347" s="191">
        <v>0.196554097</v>
      </c>
      <c r="AD347" t="s" s="187">
        <v>29</v>
      </c>
      <c r="AE347" s="125">
        <v>9.7060414</v>
      </c>
      <c r="AF347" s="191">
        <v>0.097060414</v>
      </c>
      <c r="AG347" s="169"/>
      <c r="AH347" s="173">
        <v>68784</v>
      </c>
      <c r="AI347" s="173">
        <v>40686</v>
      </c>
      <c r="AJ347" s="173">
        <v>557</v>
      </c>
      <c r="AK347" s="173">
        <v>9663</v>
      </c>
      <c r="AL347" s="173">
        <v>8230</v>
      </c>
      <c r="AM347" s="175">
        <f>100*AL347/$AI347</f>
        <v>20.2280882858969</v>
      </c>
      <c r="AN347" s="173">
        <f>IF(AM347&gt;$AI$8,1,0)</f>
        <v>0</v>
      </c>
      <c r="AO347" s="175">
        <f>IF($R347=AL$17,AM347,0)</f>
        <v>20.2280882858969</v>
      </c>
      <c r="AP347" s="173">
        <v>17893</v>
      </c>
      <c r="AQ347" s="175">
        <f>100*AP347/$AI347</f>
        <v>43.978272624490</v>
      </c>
      <c r="AR347" s="173">
        <f>IF(AQ347&gt;$AI$8,1,0)</f>
        <v>0</v>
      </c>
      <c r="AS347" s="175">
        <f>IF($R347=AP$17,AQ347,0)</f>
        <v>0</v>
      </c>
      <c r="AT347" s="173">
        <v>3949</v>
      </c>
      <c r="AU347" s="175">
        <f>100*AT347/$AI347</f>
        <v>9.706041390158781</v>
      </c>
      <c r="AV347" s="173">
        <f>IF(AU347&gt;$AI$8,1,0)</f>
        <v>0</v>
      </c>
      <c r="AW347" s="175">
        <f>IF($R347=AT$17,AU347,0)</f>
        <v>0</v>
      </c>
      <c r="AX347" s="173">
        <v>0</v>
      </c>
      <c r="AY347" s="175">
        <f>100*AX347/$AI347</f>
        <v>0</v>
      </c>
      <c r="AZ347" s="173">
        <f>IF(AY347&gt;$AI$8,1,0)</f>
        <v>0</v>
      </c>
      <c r="BA347" s="175">
        <f>IF($R347=AX$17,AY347,0)</f>
        <v>0</v>
      </c>
      <c r="BB347" s="173">
        <v>7997</v>
      </c>
      <c r="BC347" s="175">
        <f>100*BB347/$AI347</f>
        <v>19.6554097232463</v>
      </c>
      <c r="BD347" s="173">
        <f>IF(BC347&gt;$AI$8,1,0)</f>
        <v>0</v>
      </c>
      <c r="BE347" s="175">
        <f>IF($R347=BB$17,BC347,0)</f>
        <v>0</v>
      </c>
      <c r="BF347" s="173">
        <v>0</v>
      </c>
      <c r="BG347" s="175">
        <f>100*BF347/$AI347</f>
        <v>0</v>
      </c>
      <c r="BH347" s="173">
        <f>IF(BG347&gt;$AI$8,1,0)</f>
        <v>0</v>
      </c>
      <c r="BI347" s="175">
        <f>IF($R347=BF$17,BG347,0)</f>
        <v>0</v>
      </c>
      <c r="BJ347" s="173">
        <v>0</v>
      </c>
      <c r="BK347" s="175">
        <f>100*BJ347/$AI347</f>
        <v>0</v>
      </c>
      <c r="BL347" s="173">
        <f>IF(BK347&gt;$AI$8,1,0)</f>
        <v>0</v>
      </c>
      <c r="BM347" s="175">
        <f>IF($R347=BJ$17,BK347,0)</f>
        <v>0</v>
      </c>
      <c r="BN347" s="173">
        <v>0</v>
      </c>
      <c r="BO347" s="175">
        <f>100*BN347/$AI347</f>
        <v>0</v>
      </c>
      <c r="BP347" s="173">
        <f>IF(BO347&gt;$AI$8,1,0)</f>
        <v>0</v>
      </c>
      <c r="BQ347" s="175">
        <f>IF($R347=BN$17,BO347,0)</f>
        <v>0</v>
      </c>
      <c r="BR347" s="173">
        <v>0</v>
      </c>
      <c r="BS347" s="175">
        <f>100*BR347/$AI347</f>
        <v>0</v>
      </c>
      <c r="BT347" s="173">
        <f>IF(BS347&gt;$AI$8,1,0)</f>
        <v>0</v>
      </c>
      <c r="BU347" s="175">
        <f>IF($R347=BR$17,BS347,0)</f>
        <v>0</v>
      </c>
      <c r="BV347" s="173">
        <v>0</v>
      </c>
      <c r="BW347" s="175">
        <f>100*BV347/$AI347</f>
        <v>0</v>
      </c>
      <c r="BX347" s="173">
        <f>IF(BW347&gt;$AI$8,1,0)</f>
        <v>0</v>
      </c>
      <c r="BY347" s="175">
        <f>IF($R347=BV$17,BW347,0)</f>
        <v>0</v>
      </c>
      <c r="BZ347" s="173">
        <v>0</v>
      </c>
      <c r="CA347" s="175">
        <f>100*BZ347/$AI347</f>
        <v>0</v>
      </c>
      <c r="CB347" s="173">
        <f>IF(CA347&gt;$AI$8,1,0)</f>
        <v>0</v>
      </c>
      <c r="CC347" s="175">
        <f>IF($R347=BZ$17,CA347,0)</f>
        <v>0</v>
      </c>
      <c r="CD347" s="173">
        <v>0</v>
      </c>
      <c r="CE347" s="175">
        <f>100*CD347/$AI347</f>
        <v>0</v>
      </c>
      <c r="CF347" s="173">
        <f>IF(CE347&gt;$AI$8,1,0)</f>
        <v>0</v>
      </c>
      <c r="CG347" s="175">
        <f>IF($R347=CD$17,CE347,0)</f>
        <v>0</v>
      </c>
      <c r="CH347" s="173">
        <v>0</v>
      </c>
      <c r="CI347" s="175">
        <f>100*CH347/$AI347</f>
        <v>0</v>
      </c>
      <c r="CJ347" s="173">
        <f>IF(CI347&gt;$AI$8,1,0)</f>
        <v>0</v>
      </c>
      <c r="CK347" s="175">
        <f>IF($R347=CH$17,CI347,0)</f>
        <v>0</v>
      </c>
      <c r="CL347" s="173">
        <v>0</v>
      </c>
      <c r="CM347" s="173">
        <v>0</v>
      </c>
      <c r="CN347" s="176"/>
    </row>
    <row r="348" ht="15.75" customHeight="1">
      <c r="A348" t="s" s="179">
        <v>2733</v>
      </c>
      <c r="B348" t="s" s="180">
        <v>166</v>
      </c>
      <c r="C348" t="s" s="180">
        <v>2734</v>
      </c>
      <c r="D348" t="s" s="181">
        <v>169</v>
      </c>
      <c r="E348" t="s" s="188">
        <v>79</v>
      </c>
      <c r="F348" t="s" s="146">
        <v>80</v>
      </c>
      <c r="G348" t="s" s="146">
        <v>98</v>
      </c>
      <c r="H348" t="s" s="146">
        <v>2735</v>
      </c>
      <c r="I348" t="s" s="146">
        <v>49</v>
      </c>
      <c r="J348" t="s" s="146">
        <v>1733</v>
      </c>
      <c r="K348" t="s" s="183">
        <f>_xlfn.IFS(Q348=0,O348,T348=1,R348,U348=1,AA348,V348=1,AD348)</f>
        <v>28</v>
      </c>
      <c r="L348" s="189">
        <f>_xlfn.IFS(Q348=0,P348,T348=1,S348,U348=1,AB348,V348=1,AE348)</f>
        <v>43.9727424208511</v>
      </c>
      <c r="M348" t="s" s="146">
        <f>IF(O348="Lab","over","under")</f>
        <v>2429</v>
      </c>
      <c r="N348" s="145">
        <v>1</v>
      </c>
      <c r="O348" t="s" s="184">
        <v>28</v>
      </c>
      <c r="P348" s="147">
        <f>AQ348</f>
        <v>43.9727424208511</v>
      </c>
      <c r="Q348" s="145">
        <f>T348+U348+V348</f>
        <v>0</v>
      </c>
      <c r="R348" t="s" s="185">
        <v>27</v>
      </c>
      <c r="S348" s="147">
        <f>AO348</f>
        <v>23.0246959635902</v>
      </c>
      <c r="T348" s="138"/>
      <c r="U348" s="138"/>
      <c r="V348" s="138"/>
      <c r="W348" s="138"/>
      <c r="X348" t="s" s="146">
        <f>IF($A348=Y348,"ok","bad")</f>
        <v>2430</v>
      </c>
      <c r="Y348" t="s" s="146">
        <v>2733</v>
      </c>
      <c r="Z348" t="s" s="146">
        <v>2734</v>
      </c>
      <c r="AA348" t="s" s="186">
        <v>2365</v>
      </c>
      <c r="AB348" s="141">
        <f>100*AC348</f>
        <v>20.3611132</v>
      </c>
      <c r="AC348" s="190">
        <v>0.203611132</v>
      </c>
      <c r="AD348" t="s" s="187">
        <v>31</v>
      </c>
      <c r="AE348" s="141">
        <v>6.2722276</v>
      </c>
      <c r="AF348" s="190">
        <v>0.06272227599999999</v>
      </c>
      <c r="AG348" s="138"/>
      <c r="AH348" s="145">
        <v>71854</v>
      </c>
      <c r="AI348" s="145">
        <v>40209</v>
      </c>
      <c r="AJ348" s="145">
        <v>114</v>
      </c>
      <c r="AK348" s="145">
        <v>8423</v>
      </c>
      <c r="AL348" s="145">
        <v>9258</v>
      </c>
      <c r="AM348" s="148">
        <f>100*AL348/$AI348</f>
        <v>23.0246959635902</v>
      </c>
      <c r="AN348" s="145">
        <f>IF(AM348&gt;$AI$8,1,0)</f>
        <v>0</v>
      </c>
      <c r="AO348" s="148">
        <f>IF($R348=AL$17,AM348,0)</f>
        <v>23.0246959635902</v>
      </c>
      <c r="AP348" s="145">
        <v>17681</v>
      </c>
      <c r="AQ348" s="148">
        <f>100*AP348/$AI348</f>
        <v>43.9727424208511</v>
      </c>
      <c r="AR348" s="145">
        <f>IF(AQ348&gt;$AI$8,1,0)</f>
        <v>0</v>
      </c>
      <c r="AS348" s="148">
        <f>IF($R348=AP$17,AQ348,0)</f>
        <v>0</v>
      </c>
      <c r="AT348" s="145">
        <v>1798</v>
      </c>
      <c r="AU348" s="148">
        <f>100*AT348/$AI348</f>
        <v>4.47163570344948</v>
      </c>
      <c r="AV348" s="145">
        <f>IF(AU348&gt;$AI$8,1,0)</f>
        <v>0</v>
      </c>
      <c r="AW348" s="148">
        <f>IF($R348=AT$17,AU348,0)</f>
        <v>0</v>
      </c>
      <c r="AX348" s="145">
        <v>8187</v>
      </c>
      <c r="AY348" s="148">
        <f>100*AX348/$AI348</f>
        <v>20.3611131836156</v>
      </c>
      <c r="AZ348" s="145">
        <f>IF(AY348&gt;$AI$8,1,0)</f>
        <v>0</v>
      </c>
      <c r="BA348" s="148">
        <f>IF($R348=AX$17,AY348,0)</f>
        <v>0</v>
      </c>
      <c r="BB348" s="145">
        <v>2522</v>
      </c>
      <c r="BC348" s="148">
        <f>100*BB348/$AI348</f>
        <v>6.27222761073392</v>
      </c>
      <c r="BD348" s="145">
        <f>IF(BC348&gt;$AI$8,1,0)</f>
        <v>0</v>
      </c>
      <c r="BE348" s="148">
        <f>IF($R348=BB$17,BC348,0)</f>
        <v>0</v>
      </c>
      <c r="BF348" s="145">
        <v>0</v>
      </c>
      <c r="BG348" s="148">
        <f>100*BF348/$AI348</f>
        <v>0</v>
      </c>
      <c r="BH348" s="145">
        <f>IF(BG348&gt;$AI$8,1,0)</f>
        <v>0</v>
      </c>
      <c r="BI348" s="148">
        <f>IF($R348=BF$17,BG348,0)</f>
        <v>0</v>
      </c>
      <c r="BJ348" s="145">
        <v>0</v>
      </c>
      <c r="BK348" s="148">
        <f>100*BJ348/$AI348</f>
        <v>0</v>
      </c>
      <c r="BL348" s="145">
        <f>IF(BK348&gt;$AI$8,1,0)</f>
        <v>0</v>
      </c>
      <c r="BM348" s="148">
        <f>IF($R348=BJ$17,BK348,0)</f>
        <v>0</v>
      </c>
      <c r="BN348" s="145">
        <v>0</v>
      </c>
      <c r="BO348" s="148">
        <f>100*BN348/$AI348</f>
        <v>0</v>
      </c>
      <c r="BP348" s="145">
        <f>IF(BO348&gt;$AI$8,1,0)</f>
        <v>0</v>
      </c>
      <c r="BQ348" s="148">
        <f>IF($R348=BN$17,BO348,0)</f>
        <v>0</v>
      </c>
      <c r="BR348" s="145">
        <v>0</v>
      </c>
      <c r="BS348" s="148">
        <f>100*BR348/$AI348</f>
        <v>0</v>
      </c>
      <c r="BT348" s="145">
        <f>IF(BS348&gt;$AI$8,1,0)</f>
        <v>0</v>
      </c>
      <c r="BU348" s="148">
        <f>IF($R348=BR$17,BS348,0)</f>
        <v>0</v>
      </c>
      <c r="BV348" s="145">
        <v>0</v>
      </c>
      <c r="BW348" s="148">
        <f>100*BV348/$AI348</f>
        <v>0</v>
      </c>
      <c r="BX348" s="145">
        <f>IF(BW348&gt;$AI$8,1,0)</f>
        <v>0</v>
      </c>
      <c r="BY348" s="148">
        <f>IF($R348=BV$17,BW348,0)</f>
        <v>0</v>
      </c>
      <c r="BZ348" s="145">
        <v>0</v>
      </c>
      <c r="CA348" s="148">
        <f>100*BZ348/$AI348</f>
        <v>0</v>
      </c>
      <c r="CB348" s="145">
        <f>IF(CA348&gt;$AI$8,1,0)</f>
        <v>0</v>
      </c>
      <c r="CC348" s="148">
        <f>IF($R348=BZ$17,CA348,0)</f>
        <v>0</v>
      </c>
      <c r="CD348" s="145">
        <v>0</v>
      </c>
      <c r="CE348" s="148">
        <f>100*CD348/$AI348</f>
        <v>0</v>
      </c>
      <c r="CF348" s="145">
        <f>IF(CE348&gt;$AI$8,1,0)</f>
        <v>0</v>
      </c>
      <c r="CG348" s="148">
        <f>IF($R348=CD$17,CE348,0)</f>
        <v>0</v>
      </c>
      <c r="CH348" s="145">
        <v>0</v>
      </c>
      <c r="CI348" s="148">
        <f>100*CH348/$AI348</f>
        <v>0</v>
      </c>
      <c r="CJ348" s="145">
        <f>IF(CI348&gt;$AI$8,1,0)</f>
        <v>0</v>
      </c>
      <c r="CK348" s="148">
        <f>IF($R348=CH$17,CI348,0)</f>
        <v>0</v>
      </c>
      <c r="CL348" s="145">
        <v>0</v>
      </c>
      <c r="CM348" s="145">
        <v>0</v>
      </c>
      <c r="CN348" s="149"/>
    </row>
    <row r="349" ht="15.75" customHeight="1">
      <c r="A349" t="s" s="179">
        <v>2515</v>
      </c>
      <c r="B349" t="s" s="180">
        <v>183</v>
      </c>
      <c r="C349" t="s" s="180">
        <v>2516</v>
      </c>
      <c r="D349" t="s" s="181">
        <v>186</v>
      </c>
      <c r="E349" t="s" s="182">
        <v>79</v>
      </c>
      <c r="F349" t="s" s="130">
        <v>46</v>
      </c>
      <c r="G349" t="s" s="130">
        <v>1661</v>
      </c>
      <c r="H349" t="s" s="130">
        <v>2517</v>
      </c>
      <c r="I349" t="s" s="130">
        <v>49</v>
      </c>
      <c r="J349" t="s" s="130">
        <v>1733</v>
      </c>
      <c r="K349" t="s" s="183">
        <f>_xlfn.IFS(Q349=0,O349,T349=1,R349,U349=1,AA349,V349=1,AD349)</f>
        <v>28</v>
      </c>
      <c r="L349" s="189">
        <f>_xlfn.IFS(Q349=0,P349,T349=1,S349,U349=1,AB349,V349=1,AE349)</f>
        <v>43.9287754713388</v>
      </c>
      <c r="M349" t="s" s="130">
        <f>IF(O349="Lab","over","under")</f>
        <v>2429</v>
      </c>
      <c r="N349" s="173">
        <v>1</v>
      </c>
      <c r="O349" t="s" s="184">
        <v>28</v>
      </c>
      <c r="P349" s="131">
        <f>AQ349</f>
        <v>43.9287754713388</v>
      </c>
      <c r="Q349" s="173">
        <f>T349+U349+V349</f>
        <v>0</v>
      </c>
      <c r="R349" t="s" s="185">
        <v>27</v>
      </c>
      <c r="S349" s="131">
        <f>AO349</f>
        <v>28.4860026661588</v>
      </c>
      <c r="T349" s="169"/>
      <c r="U349" s="169"/>
      <c r="V349" s="169"/>
      <c r="W349" s="169"/>
      <c r="X349" t="s" s="130">
        <f>IF($A349=Y349,"ok","bad")</f>
        <v>2430</v>
      </c>
      <c r="Y349" t="s" s="130">
        <v>2515</v>
      </c>
      <c r="Z349" t="s" s="130">
        <v>2516</v>
      </c>
      <c r="AA349" t="s" s="186">
        <v>2365</v>
      </c>
      <c r="AB349" s="125">
        <f>100*AC349</f>
        <v>12.8737383</v>
      </c>
      <c r="AC349" s="191">
        <v>0.128737383</v>
      </c>
      <c r="AD349" t="s" s="187">
        <v>29</v>
      </c>
      <c r="AE349" s="125">
        <v>9.356313099999999</v>
      </c>
      <c r="AF349" s="191">
        <v>0.09356313099999999</v>
      </c>
      <c r="AG349" s="169"/>
      <c r="AH349" s="173">
        <v>75877</v>
      </c>
      <c r="AI349" s="173">
        <v>52510</v>
      </c>
      <c r="AJ349" s="173">
        <v>179</v>
      </c>
      <c r="AK349" s="173">
        <v>8109</v>
      </c>
      <c r="AL349" s="173">
        <v>14958</v>
      </c>
      <c r="AM349" s="175">
        <f>100*AL349/$AI349</f>
        <v>28.4860026661588</v>
      </c>
      <c r="AN349" s="173">
        <f>IF(AM349&gt;$AI$8,1,0)</f>
        <v>0</v>
      </c>
      <c r="AO349" s="175">
        <f>IF($R349=AL$17,AM349,0)</f>
        <v>28.4860026661588</v>
      </c>
      <c r="AP349" s="173">
        <v>23067</v>
      </c>
      <c r="AQ349" s="175">
        <f>100*AP349/$AI349</f>
        <v>43.9287754713388</v>
      </c>
      <c r="AR349" s="173">
        <f>IF(AQ349&gt;$AI$8,1,0)</f>
        <v>0</v>
      </c>
      <c r="AS349" s="175">
        <f>IF($R349=AP$17,AQ349,0)</f>
        <v>0</v>
      </c>
      <c r="AT349" s="173">
        <v>4913</v>
      </c>
      <c r="AU349" s="175">
        <f>100*AT349/$AI349</f>
        <v>9.35631308322224</v>
      </c>
      <c r="AV349" s="173">
        <f>IF(AU349&gt;$AI$8,1,0)</f>
        <v>0</v>
      </c>
      <c r="AW349" s="175">
        <f>IF($R349=AT$17,AU349,0)</f>
        <v>0</v>
      </c>
      <c r="AX349" s="173">
        <v>6760</v>
      </c>
      <c r="AY349" s="175">
        <f>100*AX349/$AI349</f>
        <v>12.8737383355551</v>
      </c>
      <c r="AZ349" s="173">
        <f>IF(AY349&gt;$AI$8,1,0)</f>
        <v>0</v>
      </c>
      <c r="BA349" s="175">
        <f>IF($R349=AX$17,AY349,0)</f>
        <v>0</v>
      </c>
      <c r="BB349" s="173">
        <v>2631</v>
      </c>
      <c r="BC349" s="175">
        <f>100*BB349/$AI349</f>
        <v>5.01047419539135</v>
      </c>
      <c r="BD349" s="173">
        <f>IF(BC349&gt;$AI$8,1,0)</f>
        <v>0</v>
      </c>
      <c r="BE349" s="175">
        <f>IF($R349=BB$17,BC349,0)</f>
        <v>0</v>
      </c>
      <c r="BF349" s="173">
        <v>0</v>
      </c>
      <c r="BG349" s="175">
        <f>100*BF349/$AI349</f>
        <v>0</v>
      </c>
      <c r="BH349" s="173">
        <f>IF(BG349&gt;$AI$8,1,0)</f>
        <v>0</v>
      </c>
      <c r="BI349" s="175">
        <f>IF($R349=BF$17,BG349,0)</f>
        <v>0</v>
      </c>
      <c r="BJ349" s="173">
        <v>0</v>
      </c>
      <c r="BK349" s="175">
        <f>100*BJ349/$AI349</f>
        <v>0</v>
      </c>
      <c r="BL349" s="173">
        <f>IF(BK349&gt;$AI$8,1,0)</f>
        <v>0</v>
      </c>
      <c r="BM349" s="175">
        <f>IF($R349=BJ$17,BK349,0)</f>
        <v>0</v>
      </c>
      <c r="BN349" s="173">
        <v>0</v>
      </c>
      <c r="BO349" s="175">
        <f>100*BN349/$AI349</f>
        <v>0</v>
      </c>
      <c r="BP349" s="173">
        <f>IF(BO349&gt;$AI$8,1,0)</f>
        <v>0</v>
      </c>
      <c r="BQ349" s="175">
        <f>IF($R349=BN$17,BO349,0)</f>
        <v>0</v>
      </c>
      <c r="BR349" s="173">
        <v>0</v>
      </c>
      <c r="BS349" s="175">
        <f>100*BR349/$AI349</f>
        <v>0</v>
      </c>
      <c r="BT349" s="173">
        <f>IF(BS349&gt;$AI$8,1,0)</f>
        <v>0</v>
      </c>
      <c r="BU349" s="175">
        <f>IF($R349=BR$17,BS349,0)</f>
        <v>0</v>
      </c>
      <c r="BV349" s="173">
        <v>0</v>
      </c>
      <c r="BW349" s="175">
        <f>100*BV349/$AI349</f>
        <v>0</v>
      </c>
      <c r="BX349" s="173">
        <f>IF(BW349&gt;$AI$8,1,0)</f>
        <v>0</v>
      </c>
      <c r="BY349" s="175">
        <f>IF($R349=BV$17,BW349,0)</f>
        <v>0</v>
      </c>
      <c r="BZ349" s="173">
        <v>0</v>
      </c>
      <c r="CA349" s="175">
        <f>100*BZ349/$AI349</f>
        <v>0</v>
      </c>
      <c r="CB349" s="173">
        <f>IF(CA349&gt;$AI$8,1,0)</f>
        <v>0</v>
      </c>
      <c r="CC349" s="175">
        <f>IF($R349=BZ$17,CA349,0)</f>
        <v>0</v>
      </c>
      <c r="CD349" s="173">
        <v>0</v>
      </c>
      <c r="CE349" s="175">
        <f>100*CD349/$AI349</f>
        <v>0</v>
      </c>
      <c r="CF349" s="173">
        <f>IF(CE349&gt;$AI$8,1,0)</f>
        <v>0</v>
      </c>
      <c r="CG349" s="175">
        <f>IF($R349=CD$17,CE349,0)</f>
        <v>0</v>
      </c>
      <c r="CH349" s="173">
        <v>0</v>
      </c>
      <c r="CI349" s="175">
        <f>100*CH349/$AI349</f>
        <v>0</v>
      </c>
      <c r="CJ349" s="173">
        <f>IF(CI349&gt;$AI$8,1,0)</f>
        <v>0</v>
      </c>
      <c r="CK349" s="175">
        <f>IF($R349=CH$17,CI349,0)</f>
        <v>0</v>
      </c>
      <c r="CL349" s="173">
        <v>1045</v>
      </c>
      <c r="CM349" s="173">
        <v>0</v>
      </c>
      <c r="CN349" s="176"/>
    </row>
    <row r="350" ht="15.75" customHeight="1">
      <c r="A350" t="s" s="179">
        <v>2603</v>
      </c>
      <c r="B350" t="s" s="180">
        <v>90</v>
      </c>
      <c r="C350" t="s" s="180">
        <v>2604</v>
      </c>
      <c r="D350" t="s" s="181">
        <v>93</v>
      </c>
      <c r="E350" t="s" s="188">
        <v>79</v>
      </c>
      <c r="F350" t="s" s="146">
        <v>80</v>
      </c>
      <c r="G350" t="s" s="146">
        <v>139</v>
      </c>
      <c r="H350" t="s" s="146">
        <v>140</v>
      </c>
      <c r="I350" t="s" s="146">
        <v>64</v>
      </c>
      <c r="J350" t="s" s="146">
        <v>50</v>
      </c>
      <c r="K350" t="s" s="183">
        <f>_xlfn.IFS(Q350=0,O350,T350=1,R350,U350=1,AA350,V350=1,AD350)</f>
        <v>2365</v>
      </c>
      <c r="L350" s="189">
        <f>_xlfn.IFS(Q350=0,P350,T350=1,S350,U350=1,AB350,V350=1,AE350)</f>
        <v>24.770875045825</v>
      </c>
      <c r="M350" t="s" s="146">
        <f>IF(O350="Lab","over","under")</f>
        <v>2429</v>
      </c>
      <c r="N350" s="145">
        <v>1</v>
      </c>
      <c r="O350" t="s" s="184">
        <v>28</v>
      </c>
      <c r="P350" s="147">
        <f>AQ350</f>
        <v>43.9214912157018</v>
      </c>
      <c r="Q350" s="145">
        <f>T350+U350+V350</f>
        <v>1</v>
      </c>
      <c r="R350" t="s" s="185">
        <v>2365</v>
      </c>
      <c r="S350" s="147">
        <f>BA350</f>
        <v>24.770875045825</v>
      </c>
      <c r="T350" s="145">
        <v>1</v>
      </c>
      <c r="U350" s="138"/>
      <c r="V350" s="138"/>
      <c r="W350" s="138"/>
      <c r="X350" t="s" s="146">
        <f>IF($A350=Y350,"ok","bad")</f>
        <v>2430</v>
      </c>
      <c r="Y350" t="s" s="146">
        <v>2603</v>
      </c>
      <c r="Z350" t="s" s="146">
        <v>2604</v>
      </c>
      <c r="AA350" t="s" s="186">
        <v>27</v>
      </c>
      <c r="AB350" s="141">
        <f>100*AC350</f>
        <v>12.3374975</v>
      </c>
      <c r="AC350" s="190">
        <v>0.123374975</v>
      </c>
      <c r="AD350" t="s" s="187">
        <v>2484</v>
      </c>
      <c r="AE350" s="141">
        <v>7.9946984</v>
      </c>
      <c r="AF350" s="190">
        <v>0.079946984</v>
      </c>
      <c r="AG350" s="138"/>
      <c r="AH350" s="145">
        <v>71002</v>
      </c>
      <c r="AI350" s="145">
        <v>35461</v>
      </c>
      <c r="AJ350" s="145">
        <v>136</v>
      </c>
      <c r="AK350" s="145">
        <v>6791</v>
      </c>
      <c r="AL350" s="145">
        <v>4375</v>
      </c>
      <c r="AM350" s="148">
        <f>100*AL350/$AI350</f>
        <v>12.3374975325005</v>
      </c>
      <c r="AN350" s="145">
        <f>IF(AM350&gt;$AI$8,1,0)</f>
        <v>0</v>
      </c>
      <c r="AO350" s="148">
        <f>IF($R350=AL$17,AM350,0)</f>
        <v>0</v>
      </c>
      <c r="AP350" s="145">
        <v>15575</v>
      </c>
      <c r="AQ350" s="148">
        <f>100*AP350/$AI350</f>
        <v>43.9214912157018</v>
      </c>
      <c r="AR350" s="145">
        <f>IF(AQ350&gt;$AI$8,1,0)</f>
        <v>0</v>
      </c>
      <c r="AS350" s="148">
        <f>IF($R350=AP$17,AQ350,0)</f>
        <v>0</v>
      </c>
      <c r="AT350" s="145">
        <v>1411</v>
      </c>
      <c r="AU350" s="148">
        <f>100*AT350/$AI350</f>
        <v>3.97901920419616</v>
      </c>
      <c r="AV350" s="145">
        <f>IF(AU350&gt;$AI$8,1,0)</f>
        <v>0</v>
      </c>
      <c r="AW350" s="148">
        <f>IF($R350=AT$17,AU350,0)</f>
        <v>0</v>
      </c>
      <c r="AX350" s="145">
        <v>8784</v>
      </c>
      <c r="AY350" s="148">
        <f>100*AX350/$AI350</f>
        <v>24.770875045825</v>
      </c>
      <c r="AZ350" s="145">
        <f>IF(AY350&gt;$AI$8,1,0)</f>
        <v>0</v>
      </c>
      <c r="BA350" s="148">
        <f>IF($R350=AX$17,AY350,0)</f>
        <v>24.770875045825</v>
      </c>
      <c r="BB350" s="145">
        <v>2481</v>
      </c>
      <c r="BC350" s="148">
        <f>100*BB350/$AI350</f>
        <v>6.99641860071628</v>
      </c>
      <c r="BD350" s="145">
        <f>IF(BC350&gt;$AI$8,1,0)</f>
        <v>0</v>
      </c>
      <c r="BE350" s="148">
        <f>IF($R350=BB$17,BC350,0)</f>
        <v>0</v>
      </c>
      <c r="BF350" s="145">
        <v>0</v>
      </c>
      <c r="BG350" s="148">
        <f>100*BF350/$AI350</f>
        <v>0</v>
      </c>
      <c r="BH350" s="145">
        <f>IF(BG350&gt;$AI$8,1,0)</f>
        <v>0</v>
      </c>
      <c r="BI350" s="148">
        <f>IF($R350=BF$17,BG350,0)</f>
        <v>0</v>
      </c>
      <c r="BJ350" s="145">
        <v>0</v>
      </c>
      <c r="BK350" s="148">
        <f>100*BJ350/$AI350</f>
        <v>0</v>
      </c>
      <c r="BL350" s="145">
        <f>IF(BK350&gt;$AI$8,1,0)</f>
        <v>0</v>
      </c>
      <c r="BM350" s="148">
        <f>IF($R350=BJ$17,BK350,0)</f>
        <v>0</v>
      </c>
      <c r="BN350" s="145">
        <v>0</v>
      </c>
      <c r="BO350" s="148">
        <f>100*BN350/$AI350</f>
        <v>0</v>
      </c>
      <c r="BP350" s="145">
        <f>IF(BO350&gt;$AI$8,1,0)</f>
        <v>0</v>
      </c>
      <c r="BQ350" s="148">
        <f>IF($R350=BN$17,BO350,0)</f>
        <v>0</v>
      </c>
      <c r="BR350" s="145">
        <v>0</v>
      </c>
      <c r="BS350" s="148">
        <f>100*BR350/$AI350</f>
        <v>0</v>
      </c>
      <c r="BT350" s="145">
        <f>IF(BS350&gt;$AI$8,1,0)</f>
        <v>0</v>
      </c>
      <c r="BU350" s="148">
        <f>IF($R350=BR$17,BS350,0)</f>
        <v>0</v>
      </c>
      <c r="BV350" s="145">
        <v>0</v>
      </c>
      <c r="BW350" s="148">
        <f>100*BV350/$AI350</f>
        <v>0</v>
      </c>
      <c r="BX350" s="145">
        <f>IF(BW350&gt;$AI$8,1,0)</f>
        <v>0</v>
      </c>
      <c r="BY350" s="148">
        <f>IF($R350=BV$17,BW350,0)</f>
        <v>0</v>
      </c>
      <c r="BZ350" s="145">
        <v>0</v>
      </c>
      <c r="CA350" s="148">
        <f>100*BZ350/$AI350</f>
        <v>0</v>
      </c>
      <c r="CB350" s="145">
        <f>IF(CA350&gt;$AI$8,1,0)</f>
        <v>0</v>
      </c>
      <c r="CC350" s="148">
        <f>IF($R350=BZ$17,CA350,0)</f>
        <v>0</v>
      </c>
      <c r="CD350" s="145">
        <v>0</v>
      </c>
      <c r="CE350" s="148">
        <f>100*CD350/$AI350</f>
        <v>0</v>
      </c>
      <c r="CF350" s="145">
        <f>IF(CE350&gt;$AI$8,1,0)</f>
        <v>0</v>
      </c>
      <c r="CG350" s="148">
        <f>IF($R350=CD$17,CE350,0)</f>
        <v>0</v>
      </c>
      <c r="CH350" s="145">
        <v>0</v>
      </c>
      <c r="CI350" s="148">
        <f>100*CH350/$AI350</f>
        <v>0</v>
      </c>
      <c r="CJ350" s="145">
        <f>IF(CI350&gt;$AI$8,1,0)</f>
        <v>0</v>
      </c>
      <c r="CK350" s="148">
        <f>IF($R350=CH$17,CI350,0)</f>
        <v>0</v>
      </c>
      <c r="CL350" s="145">
        <v>439</v>
      </c>
      <c r="CM350" s="145">
        <v>0</v>
      </c>
      <c r="CN350" s="149"/>
    </row>
    <row r="351" ht="15.75" customHeight="1">
      <c r="A351" t="s" s="179">
        <v>2498</v>
      </c>
      <c r="B351" t="s" s="180">
        <v>42</v>
      </c>
      <c r="C351" t="s" s="180">
        <v>547</v>
      </c>
      <c r="D351" t="s" s="181">
        <v>45</v>
      </c>
      <c r="E351" t="s" s="182">
        <v>45</v>
      </c>
      <c r="F351" t="s" s="130">
        <v>80</v>
      </c>
      <c r="G351" t="s" s="130">
        <v>548</v>
      </c>
      <c r="H351" t="s" s="130">
        <v>549</v>
      </c>
      <c r="I351" t="s" s="130">
        <v>64</v>
      </c>
      <c r="J351" t="s" s="130">
        <v>50</v>
      </c>
      <c r="K351" t="s" s="183">
        <f>_xlfn.IFS(Q351=0,O351,T351=1,R351,U351=1,AA351,V351=1,AD351)</f>
        <v>28</v>
      </c>
      <c r="L351" s="189">
        <f>_xlfn.IFS(Q351=0,P351,T351=1,S351,U351=1,AB351,V351=1,AE351)</f>
        <v>43.9175952646768</v>
      </c>
      <c r="M351" t="s" s="130">
        <f>IF(O351="Lab","over","under")</f>
        <v>2429</v>
      </c>
      <c r="N351" s="173">
        <v>1</v>
      </c>
      <c r="O351" t="s" s="184">
        <v>28</v>
      </c>
      <c r="P351" s="131">
        <f>AQ351</f>
        <v>43.9175952646768</v>
      </c>
      <c r="Q351" s="173">
        <f>T351+U351+V351</f>
        <v>0</v>
      </c>
      <c r="R351" t="s" s="185">
        <v>27</v>
      </c>
      <c r="S351" s="131">
        <f>AO351</f>
        <v>20.3104922798222</v>
      </c>
      <c r="T351" s="169"/>
      <c r="U351" s="169"/>
      <c r="V351" s="169"/>
      <c r="W351" s="169"/>
      <c r="X351" t="s" s="130">
        <f>IF($A351=Y351,"ok","bad")</f>
        <v>2430</v>
      </c>
      <c r="Y351" t="s" s="130">
        <v>2498</v>
      </c>
      <c r="Z351" t="s" s="130">
        <v>547</v>
      </c>
      <c r="AA351" t="s" s="186">
        <v>2365</v>
      </c>
      <c r="AB351" s="125">
        <f>100*AC351</f>
        <v>12.6071662</v>
      </c>
      <c r="AC351" s="191">
        <v>0.126071662</v>
      </c>
      <c r="AD351" t="s" s="187">
        <v>33</v>
      </c>
      <c r="AE351" s="125">
        <v>9.8350641</v>
      </c>
      <c r="AF351" s="191">
        <v>0.098350641</v>
      </c>
      <c r="AG351" s="169"/>
      <c r="AH351" s="173">
        <v>71460</v>
      </c>
      <c r="AI351" s="173">
        <v>47473</v>
      </c>
      <c r="AJ351" s="173">
        <v>232</v>
      </c>
      <c r="AK351" s="173">
        <v>11207</v>
      </c>
      <c r="AL351" s="173">
        <v>9642</v>
      </c>
      <c r="AM351" s="175">
        <f>100*AL351/$AI351</f>
        <v>20.3104922798222</v>
      </c>
      <c r="AN351" s="173">
        <f>IF(AM351&gt;$AI$8,1,0)</f>
        <v>0</v>
      </c>
      <c r="AO351" s="175">
        <f>IF($R351=AL$17,AM351,0)</f>
        <v>20.3104922798222</v>
      </c>
      <c r="AP351" s="173">
        <v>20849</v>
      </c>
      <c r="AQ351" s="175">
        <f>100*AP351/$AI351</f>
        <v>43.9175952646768</v>
      </c>
      <c r="AR351" s="173">
        <f>IF(AQ351&gt;$AI$8,1,0)</f>
        <v>0</v>
      </c>
      <c r="AS351" s="175">
        <f>IF($R351=AP$17,AQ351,0)</f>
        <v>0</v>
      </c>
      <c r="AT351" s="173">
        <v>3168</v>
      </c>
      <c r="AU351" s="175">
        <f>100*AT351/$AI351</f>
        <v>6.67326690961178</v>
      </c>
      <c r="AV351" s="173">
        <f>IF(AU351&gt;$AI$8,1,0)</f>
        <v>0</v>
      </c>
      <c r="AW351" s="175">
        <f>IF($R351=AT$17,AU351,0)</f>
        <v>0</v>
      </c>
      <c r="AX351" s="173">
        <v>5985</v>
      </c>
      <c r="AY351" s="175">
        <f>100*AX351/$AI351</f>
        <v>12.607166178670</v>
      </c>
      <c r="AZ351" s="173">
        <f>IF(AY351&gt;$AI$8,1,0)</f>
        <v>0</v>
      </c>
      <c r="BA351" s="175">
        <f>IF($R351=AX$17,AY351,0)</f>
        <v>0</v>
      </c>
      <c r="BB351" s="173">
        <v>3160</v>
      </c>
      <c r="BC351" s="175">
        <f>100*BB351/$AI351</f>
        <v>6.6564152254966</v>
      </c>
      <c r="BD351" s="173">
        <f>IF(BC351&gt;$AI$8,1,0)</f>
        <v>0</v>
      </c>
      <c r="BE351" s="175">
        <f>IF($R351=BB$17,BC351,0)</f>
        <v>0</v>
      </c>
      <c r="BF351" s="173">
        <v>0</v>
      </c>
      <c r="BG351" s="175">
        <f>100*BF351/$AI351</f>
        <v>0</v>
      </c>
      <c r="BH351" s="173">
        <f>IF(BG351&gt;$AI$8,1,0)</f>
        <v>0</v>
      </c>
      <c r="BI351" s="175">
        <f>IF($R351=BF$17,BG351,0)</f>
        <v>0</v>
      </c>
      <c r="BJ351" s="173">
        <v>4669</v>
      </c>
      <c r="BK351" s="175">
        <f>100*BJ351/$AI351</f>
        <v>9.835064141722659</v>
      </c>
      <c r="BL351" s="173">
        <f>IF(BK351&gt;$AI$8,1,0)</f>
        <v>0</v>
      </c>
      <c r="BM351" s="175">
        <f>IF($R351=BJ$17,BK351,0)</f>
        <v>0</v>
      </c>
      <c r="BN351" s="173">
        <v>0</v>
      </c>
      <c r="BO351" s="175">
        <f>100*BN351/$AI351</f>
        <v>0</v>
      </c>
      <c r="BP351" s="173">
        <f>IF(BO351&gt;$AI$8,1,0)</f>
        <v>0</v>
      </c>
      <c r="BQ351" s="175">
        <f>IF($R351=BN$17,BO351,0)</f>
        <v>0</v>
      </c>
      <c r="BR351" s="173">
        <v>0</v>
      </c>
      <c r="BS351" s="175">
        <f>100*BR351/$AI351</f>
        <v>0</v>
      </c>
      <c r="BT351" s="173">
        <f>IF(BS351&gt;$AI$8,1,0)</f>
        <v>0</v>
      </c>
      <c r="BU351" s="175">
        <f>IF($R351=BR$17,BS351,0)</f>
        <v>0</v>
      </c>
      <c r="BV351" s="173">
        <v>0</v>
      </c>
      <c r="BW351" s="175">
        <f>100*BV351/$AI351</f>
        <v>0</v>
      </c>
      <c r="BX351" s="173">
        <f>IF(BW351&gt;$AI$8,1,0)</f>
        <v>0</v>
      </c>
      <c r="BY351" s="175">
        <f>IF($R351=BV$17,BW351,0)</f>
        <v>0</v>
      </c>
      <c r="BZ351" s="173">
        <v>0</v>
      </c>
      <c r="CA351" s="175">
        <f>100*BZ351/$AI351</f>
        <v>0</v>
      </c>
      <c r="CB351" s="173">
        <f>IF(CA351&gt;$AI$8,1,0)</f>
        <v>0</v>
      </c>
      <c r="CC351" s="175">
        <f>IF($R351=BZ$17,CA351,0)</f>
        <v>0</v>
      </c>
      <c r="CD351" s="173">
        <v>0</v>
      </c>
      <c r="CE351" s="175">
        <f>100*CD351/$AI351</f>
        <v>0</v>
      </c>
      <c r="CF351" s="173">
        <f>IF(CE351&gt;$AI$8,1,0)</f>
        <v>0</v>
      </c>
      <c r="CG351" s="175">
        <f>IF($R351=CD$17,CE351,0)</f>
        <v>0</v>
      </c>
      <c r="CH351" s="173">
        <v>0</v>
      </c>
      <c r="CI351" s="175">
        <f>100*CH351/$AI351</f>
        <v>0</v>
      </c>
      <c r="CJ351" s="173">
        <f>IF(CI351&gt;$AI$8,1,0)</f>
        <v>0</v>
      </c>
      <c r="CK351" s="175">
        <f>IF($R351=CH$17,CI351,0)</f>
        <v>0</v>
      </c>
      <c r="CL351" s="173">
        <v>507</v>
      </c>
      <c r="CM351" s="173">
        <v>0</v>
      </c>
      <c r="CN351" s="176"/>
    </row>
    <row r="352" ht="15.75" customHeight="1">
      <c r="A352" t="s" s="179">
        <v>2876</v>
      </c>
      <c r="B352" t="s" s="180">
        <v>90</v>
      </c>
      <c r="C352" t="s" s="180">
        <v>177</v>
      </c>
      <c r="D352" t="s" s="181">
        <v>93</v>
      </c>
      <c r="E352" t="s" s="188">
        <v>79</v>
      </c>
      <c r="F352" t="s" s="146">
        <v>46</v>
      </c>
      <c r="G352" t="s" s="146">
        <v>635</v>
      </c>
      <c r="H352" t="s" s="146">
        <v>2877</v>
      </c>
      <c r="I352" t="s" s="146">
        <v>64</v>
      </c>
      <c r="J352" t="s" s="146">
        <v>1733</v>
      </c>
      <c r="K352" t="s" s="183">
        <f>_xlfn.IFS(Q352=0,O352,T352=1,R352,U352=1,AA352,V352=1,AD352)</f>
        <v>28</v>
      </c>
      <c r="L352" s="189">
        <f>_xlfn.IFS(Q352=0,P352,T352=1,S352,U352=1,AB352,V352=1,AE352)</f>
        <v>43.9046919779257</v>
      </c>
      <c r="M352" t="s" s="146">
        <f>IF(O352="Lab","over","under")</f>
        <v>2429</v>
      </c>
      <c r="N352" s="145">
        <v>1</v>
      </c>
      <c r="O352" t="s" s="184">
        <v>28</v>
      </c>
      <c r="P352" s="147">
        <f>AQ352</f>
        <v>43.9046919779257</v>
      </c>
      <c r="Q352" s="145">
        <f>T352+U352+V352</f>
        <v>0</v>
      </c>
      <c r="R352" t="s" s="185">
        <v>27</v>
      </c>
      <c r="S352" s="147">
        <f>AO352</f>
        <v>31.2948532720684</v>
      </c>
      <c r="T352" s="138"/>
      <c r="U352" s="138"/>
      <c r="V352" s="138"/>
      <c r="W352" s="138"/>
      <c r="X352" t="s" s="146">
        <f>IF($A352=Y352,"ok","bad")</f>
        <v>2430</v>
      </c>
      <c r="Y352" t="s" s="146">
        <v>2876</v>
      </c>
      <c r="Z352" t="s" s="146">
        <v>177</v>
      </c>
      <c r="AA352" t="s" s="186">
        <v>2365</v>
      </c>
      <c r="AB352" s="141">
        <f>100*AC352</f>
        <v>16.6623244</v>
      </c>
      <c r="AC352" s="190">
        <v>0.166623244</v>
      </c>
      <c r="AD352" t="s" s="187">
        <v>29</v>
      </c>
      <c r="AE352" s="141">
        <v>3.9790626</v>
      </c>
      <c r="AF352" s="190">
        <v>0.039790626</v>
      </c>
      <c r="AG352" s="138"/>
      <c r="AH352" s="145">
        <v>74980</v>
      </c>
      <c r="AI352" s="145">
        <v>42221</v>
      </c>
      <c r="AJ352" s="145">
        <v>141</v>
      </c>
      <c r="AK352" s="145">
        <v>5324</v>
      </c>
      <c r="AL352" s="145">
        <v>13213</v>
      </c>
      <c r="AM352" s="148">
        <f>100*AL352/$AI352</f>
        <v>31.2948532720684</v>
      </c>
      <c r="AN352" s="145">
        <f>IF(AM352&gt;$AI$8,1,0)</f>
        <v>0</v>
      </c>
      <c r="AO352" s="148">
        <f>IF($R352=AL$17,AM352,0)</f>
        <v>31.2948532720684</v>
      </c>
      <c r="AP352" s="145">
        <v>18537</v>
      </c>
      <c r="AQ352" s="148">
        <f>100*AP352/$AI352</f>
        <v>43.9046919779257</v>
      </c>
      <c r="AR352" s="145">
        <f>IF(AQ352&gt;$AI$8,1,0)</f>
        <v>0</v>
      </c>
      <c r="AS352" s="148">
        <f>IF($R352=AP$17,AQ352,0)</f>
        <v>0</v>
      </c>
      <c r="AT352" s="145">
        <v>1680</v>
      </c>
      <c r="AU352" s="148">
        <f>100*AT352/$AI352</f>
        <v>3.97906255181071</v>
      </c>
      <c r="AV352" s="145">
        <f>IF(AU352&gt;$AI$8,1,0)</f>
        <v>0</v>
      </c>
      <c r="AW352" s="148">
        <f>IF($R352=AT$17,AU352,0)</f>
        <v>0</v>
      </c>
      <c r="AX352" s="145">
        <v>7035</v>
      </c>
      <c r="AY352" s="148">
        <f>100*AX352/$AI352</f>
        <v>16.6623244357073</v>
      </c>
      <c r="AZ352" s="145">
        <f>IF(AY352&gt;$AI$8,1,0)</f>
        <v>0</v>
      </c>
      <c r="BA352" s="148">
        <f>IF($R352=AX$17,AY352,0)</f>
        <v>0</v>
      </c>
      <c r="BB352" s="145">
        <v>1466</v>
      </c>
      <c r="BC352" s="148">
        <f>100*BB352/$AI352</f>
        <v>3.47220577437768</v>
      </c>
      <c r="BD352" s="145">
        <f>IF(BC352&gt;$AI$8,1,0)</f>
        <v>0</v>
      </c>
      <c r="BE352" s="148">
        <f>IF($R352=BB$17,BC352,0)</f>
        <v>0</v>
      </c>
      <c r="BF352" s="145">
        <v>0</v>
      </c>
      <c r="BG352" s="148">
        <f>100*BF352/$AI352</f>
        <v>0</v>
      </c>
      <c r="BH352" s="145">
        <f>IF(BG352&gt;$AI$8,1,0)</f>
        <v>0</v>
      </c>
      <c r="BI352" s="148">
        <f>IF($R352=BF$17,BG352,0)</f>
        <v>0</v>
      </c>
      <c r="BJ352" s="145">
        <v>0</v>
      </c>
      <c r="BK352" s="148">
        <f>100*BJ352/$AI352</f>
        <v>0</v>
      </c>
      <c r="BL352" s="145">
        <f>IF(BK352&gt;$AI$8,1,0)</f>
        <v>0</v>
      </c>
      <c r="BM352" s="148">
        <f>IF($R352=BJ$17,BK352,0)</f>
        <v>0</v>
      </c>
      <c r="BN352" s="145">
        <v>0</v>
      </c>
      <c r="BO352" s="148">
        <f>100*BN352/$AI352</f>
        <v>0</v>
      </c>
      <c r="BP352" s="145">
        <f>IF(BO352&gt;$AI$8,1,0)</f>
        <v>0</v>
      </c>
      <c r="BQ352" s="148">
        <f>IF($R352=BN$17,BO352,0)</f>
        <v>0</v>
      </c>
      <c r="BR352" s="145">
        <v>0</v>
      </c>
      <c r="BS352" s="148">
        <f>100*BR352/$AI352</f>
        <v>0</v>
      </c>
      <c r="BT352" s="145">
        <f>IF(BS352&gt;$AI$8,1,0)</f>
        <v>0</v>
      </c>
      <c r="BU352" s="148">
        <f>IF($R352=BR$17,BS352,0)</f>
        <v>0</v>
      </c>
      <c r="BV352" s="145">
        <v>0</v>
      </c>
      <c r="BW352" s="148">
        <f>100*BV352/$AI352</f>
        <v>0</v>
      </c>
      <c r="BX352" s="145">
        <f>IF(BW352&gt;$AI$8,1,0)</f>
        <v>0</v>
      </c>
      <c r="BY352" s="148">
        <f>IF($R352=BV$17,BW352,0)</f>
        <v>0</v>
      </c>
      <c r="BZ352" s="145">
        <v>0</v>
      </c>
      <c r="CA352" s="148">
        <f>100*BZ352/$AI352</f>
        <v>0</v>
      </c>
      <c r="CB352" s="145">
        <f>IF(CA352&gt;$AI$8,1,0)</f>
        <v>0</v>
      </c>
      <c r="CC352" s="148">
        <f>IF($R352=BZ$17,CA352,0)</f>
        <v>0</v>
      </c>
      <c r="CD352" s="145">
        <v>0</v>
      </c>
      <c r="CE352" s="148">
        <f>100*CD352/$AI352</f>
        <v>0</v>
      </c>
      <c r="CF352" s="145">
        <f>IF(CE352&gt;$AI$8,1,0)</f>
        <v>0</v>
      </c>
      <c r="CG352" s="148">
        <f>IF($R352=CD$17,CE352,0)</f>
        <v>0</v>
      </c>
      <c r="CH352" s="145">
        <v>0</v>
      </c>
      <c r="CI352" s="148">
        <f>100*CH352/$AI352</f>
        <v>0</v>
      </c>
      <c r="CJ352" s="145">
        <f>IF(CI352&gt;$AI$8,1,0)</f>
        <v>0</v>
      </c>
      <c r="CK352" s="148">
        <f>IF($R352=CH$17,CI352,0)</f>
        <v>0</v>
      </c>
      <c r="CL352" s="145">
        <v>0</v>
      </c>
      <c r="CM352" s="145">
        <v>0</v>
      </c>
      <c r="CN352" s="149"/>
    </row>
    <row r="353" ht="15.75" customHeight="1">
      <c r="A353" t="s" s="179">
        <v>2703</v>
      </c>
      <c r="B353" t="s" s="180">
        <v>58</v>
      </c>
      <c r="C353" t="s" s="180">
        <v>999</v>
      </c>
      <c r="D353" t="s" s="181">
        <v>60</v>
      </c>
      <c r="E353" t="s" s="182">
        <v>60</v>
      </c>
      <c r="F353" t="s" s="130">
        <v>61</v>
      </c>
      <c r="G353" t="s" s="130">
        <v>187</v>
      </c>
      <c r="H353" t="s" s="130">
        <v>1004</v>
      </c>
      <c r="I353" t="s" s="130">
        <v>49</v>
      </c>
      <c r="J353" t="s" s="130">
        <v>2585</v>
      </c>
      <c r="K353" t="s" s="183">
        <f>_xlfn.IFS(Q353=0,O353,T353=1,R353,U353=1,AA353,V353=1,AD353)</f>
        <v>31</v>
      </c>
      <c r="L353" s="189">
        <f>_xlfn.IFS(Q353=0,P353,T353=1,S353,U353=1,AB353,V353=1,AE353)</f>
        <v>7.6936098</v>
      </c>
      <c r="M353" t="s" s="130">
        <f>IF(O353="Lab","over","under")</f>
        <v>2429</v>
      </c>
      <c r="N353" s="173">
        <v>1</v>
      </c>
      <c r="O353" t="s" s="184">
        <v>28</v>
      </c>
      <c r="P353" s="131">
        <f>AQ353</f>
        <v>43.8510368176047</v>
      </c>
      <c r="Q353" s="173">
        <f>T353+U353+V353</f>
        <v>1</v>
      </c>
      <c r="R353" t="s" s="185">
        <v>32</v>
      </c>
      <c r="S353" s="131">
        <f>BI353</f>
        <v>33.1753420792778</v>
      </c>
      <c r="T353" s="169"/>
      <c r="U353" s="173">
        <v>1</v>
      </c>
      <c r="V353" s="169"/>
      <c r="W353" s="169"/>
      <c r="X353" t="s" s="130">
        <f>IF($A353=Y353,"ok","bad")</f>
        <v>2430</v>
      </c>
      <c r="Y353" t="s" s="130">
        <v>2703</v>
      </c>
      <c r="Z353" t="s" s="130">
        <v>999</v>
      </c>
      <c r="AA353" t="s" s="186">
        <v>31</v>
      </c>
      <c r="AB353" s="125">
        <f>100*AC353</f>
        <v>7.6936098</v>
      </c>
      <c r="AC353" s="191">
        <v>0.07693609799999999</v>
      </c>
      <c r="AD353" t="s" s="187">
        <v>2365</v>
      </c>
      <c r="AE353" s="125">
        <v>6.6892368</v>
      </c>
      <c r="AF353" s="191">
        <v>0.06689236799999999</v>
      </c>
      <c r="AG353" s="169"/>
      <c r="AH353" s="173">
        <v>68987</v>
      </c>
      <c r="AI353" s="173">
        <v>35445</v>
      </c>
      <c r="AJ353" s="173">
        <v>143</v>
      </c>
      <c r="AK353" s="173">
        <v>3784</v>
      </c>
      <c r="AL353" s="173">
        <v>1707</v>
      </c>
      <c r="AM353" s="175">
        <f>100*AL353/$AI353</f>
        <v>4.81591197630131</v>
      </c>
      <c r="AN353" s="173">
        <f>IF(AM353&gt;$AI$8,1,0)</f>
        <v>0</v>
      </c>
      <c r="AO353" s="175">
        <f>IF($R353=AL$17,AM353,0)</f>
        <v>0</v>
      </c>
      <c r="AP353" s="173">
        <v>15543</v>
      </c>
      <c r="AQ353" s="175">
        <f>100*AP353/$AI353</f>
        <v>43.8510368176047</v>
      </c>
      <c r="AR353" s="173">
        <f>IF(AQ353&gt;$AI$8,1,0)</f>
        <v>0</v>
      </c>
      <c r="AS353" s="175">
        <f>IF($R353=AP$17,AQ353,0)</f>
        <v>0</v>
      </c>
      <c r="AT353" s="173">
        <v>872</v>
      </c>
      <c r="AU353" s="175">
        <f>100*AT353/$AI353</f>
        <v>2.46014952743687</v>
      </c>
      <c r="AV353" s="173">
        <f>IF(AU353&gt;$AI$8,1,0)</f>
        <v>0</v>
      </c>
      <c r="AW353" s="175">
        <f>IF($R353=AT$17,AU353,0)</f>
        <v>0</v>
      </c>
      <c r="AX353" s="173">
        <v>2371</v>
      </c>
      <c r="AY353" s="175">
        <f>100*AX353/$AI353</f>
        <v>6.68923684581746</v>
      </c>
      <c r="AZ353" s="173">
        <f>IF(AY353&gt;$AI$8,1,0)</f>
        <v>0</v>
      </c>
      <c r="BA353" s="175">
        <f>IF($R353=AX$17,AY353,0)</f>
        <v>0</v>
      </c>
      <c r="BB353" s="173">
        <v>2727</v>
      </c>
      <c r="BC353" s="175">
        <f>100*BB353/$AI353</f>
        <v>7.69360981802793</v>
      </c>
      <c r="BD353" s="173">
        <f>IF(BC353&gt;$AI$8,1,0)</f>
        <v>0</v>
      </c>
      <c r="BE353" s="175">
        <f>IF($R353=BB$17,BC353,0)</f>
        <v>0</v>
      </c>
      <c r="BF353" s="173">
        <v>11759</v>
      </c>
      <c r="BG353" s="175">
        <f>100*BF353/$AI353</f>
        <v>33.1753420792778</v>
      </c>
      <c r="BH353" s="173">
        <f>IF(BG353&gt;$AI$8,1,0)</f>
        <v>0</v>
      </c>
      <c r="BI353" s="175">
        <f>IF($R353=BF$17,BG353,0)</f>
        <v>33.1753420792778</v>
      </c>
      <c r="BJ353" s="173">
        <v>0</v>
      </c>
      <c r="BK353" s="175">
        <f>100*BJ353/$AI353</f>
        <v>0</v>
      </c>
      <c r="BL353" s="173">
        <f>IF(BK353&gt;$AI$8,1,0)</f>
        <v>0</v>
      </c>
      <c r="BM353" s="175">
        <f>IF($R353=BJ$17,BK353,0)</f>
        <v>0</v>
      </c>
      <c r="BN353" s="173">
        <v>0</v>
      </c>
      <c r="BO353" s="175">
        <f>100*BN353/$AI353</f>
        <v>0</v>
      </c>
      <c r="BP353" s="173">
        <f>IF(BO353&gt;$AI$8,1,0)</f>
        <v>0</v>
      </c>
      <c r="BQ353" s="175">
        <f>IF($R353=BN$17,BO353,0)</f>
        <v>0</v>
      </c>
      <c r="BR353" s="173">
        <v>0</v>
      </c>
      <c r="BS353" s="175">
        <f>100*BR353/$AI353</f>
        <v>0</v>
      </c>
      <c r="BT353" s="173">
        <f>IF(BS353&gt;$AI$8,1,0)</f>
        <v>0</v>
      </c>
      <c r="BU353" s="175">
        <f>IF($R353=BR$17,BS353,0)</f>
        <v>0</v>
      </c>
      <c r="BV353" s="173">
        <v>0</v>
      </c>
      <c r="BW353" s="175">
        <f>100*BV353/$AI353</f>
        <v>0</v>
      </c>
      <c r="BX353" s="173">
        <f>IF(BW353&gt;$AI$8,1,0)</f>
        <v>0</v>
      </c>
      <c r="BY353" s="175">
        <f>IF($R353=BV$17,BW353,0)</f>
        <v>0</v>
      </c>
      <c r="BZ353" s="173">
        <v>0</v>
      </c>
      <c r="CA353" s="175">
        <f>100*BZ353/$AI353</f>
        <v>0</v>
      </c>
      <c r="CB353" s="173">
        <f>IF(CA353&gt;$AI$8,1,0)</f>
        <v>0</v>
      </c>
      <c r="CC353" s="175">
        <f>IF($R353=BZ$17,CA353,0)</f>
        <v>0</v>
      </c>
      <c r="CD353" s="173">
        <v>0</v>
      </c>
      <c r="CE353" s="175">
        <f>100*CD353/$AI353</f>
        <v>0</v>
      </c>
      <c r="CF353" s="173">
        <f>IF(CE353&gt;$AI$8,1,0)</f>
        <v>0</v>
      </c>
      <c r="CG353" s="175">
        <f>IF($R353=CD$17,CE353,0)</f>
        <v>0</v>
      </c>
      <c r="CH353" s="173">
        <v>0</v>
      </c>
      <c r="CI353" s="175">
        <f>100*CH353/$AI353</f>
        <v>0</v>
      </c>
      <c r="CJ353" s="173">
        <f>IF(CI353&gt;$AI$8,1,0)</f>
        <v>0</v>
      </c>
      <c r="CK353" s="175">
        <f>IF($R353=CH$17,CI353,0)</f>
        <v>0</v>
      </c>
      <c r="CL353" s="173">
        <v>311</v>
      </c>
      <c r="CM353" s="173">
        <v>0</v>
      </c>
      <c r="CN353" s="176"/>
    </row>
    <row r="354" ht="15.75" customHeight="1">
      <c r="A354" t="s" s="179">
        <v>2775</v>
      </c>
      <c r="B354" t="s" s="180">
        <v>160</v>
      </c>
      <c r="C354" t="s" s="180">
        <v>1099</v>
      </c>
      <c r="D354" t="s" s="181">
        <v>162</v>
      </c>
      <c r="E354" t="s" s="188">
        <v>79</v>
      </c>
      <c r="F354" t="s" s="146">
        <v>80</v>
      </c>
      <c r="G354" t="s" s="146">
        <v>739</v>
      </c>
      <c r="H354" t="s" s="146">
        <v>1100</v>
      </c>
      <c r="I354" t="s" s="146">
        <v>49</v>
      </c>
      <c r="J354" t="s" s="146">
        <v>50</v>
      </c>
      <c r="K354" t="s" s="183">
        <f>_xlfn.IFS(Q354=0,O354,T354=1,R354,U354=1,AA354,V354=1,AD354)</f>
        <v>28</v>
      </c>
      <c r="L354" s="189">
        <f>_xlfn.IFS(Q354=0,P354,T354=1,S354,U354=1,AB354,V354=1,AE354)</f>
        <v>43.8385535244579</v>
      </c>
      <c r="M354" t="s" s="146">
        <f>IF(O354="Lab","over","under")</f>
        <v>2429</v>
      </c>
      <c r="N354" s="145">
        <v>1</v>
      </c>
      <c r="O354" t="s" s="184">
        <v>28</v>
      </c>
      <c r="P354" s="147">
        <f>AQ354</f>
        <v>43.8385535244579</v>
      </c>
      <c r="Q354" s="145">
        <f>T354+U354+V354</f>
        <v>0</v>
      </c>
      <c r="R354" t="s" s="185">
        <v>27</v>
      </c>
      <c r="S354" s="147">
        <f>AO354</f>
        <v>29.1571804336774</v>
      </c>
      <c r="T354" s="138"/>
      <c r="U354" s="138"/>
      <c r="V354" s="138"/>
      <c r="W354" s="138"/>
      <c r="X354" t="s" s="146">
        <f>IF($A354=Y354,"ok","bad")</f>
        <v>2430</v>
      </c>
      <c r="Y354" t="s" s="146">
        <v>2775</v>
      </c>
      <c r="Z354" t="s" s="146">
        <v>1099</v>
      </c>
      <c r="AA354" t="s" s="186">
        <v>217</v>
      </c>
      <c r="AB354" s="141">
        <f>100*AC354</f>
        <v>9.106783699999999</v>
      </c>
      <c r="AC354" s="190">
        <v>0.091067837</v>
      </c>
      <c r="AD354" t="s" s="187">
        <v>2365</v>
      </c>
      <c r="AE354" s="141">
        <v>5.8332044</v>
      </c>
      <c r="AF354" s="190">
        <v>0.058332044</v>
      </c>
      <c r="AG354" s="138"/>
      <c r="AH354" s="145">
        <v>79902</v>
      </c>
      <c r="AI354" s="145">
        <v>45241</v>
      </c>
      <c r="AJ354" s="145">
        <v>150</v>
      </c>
      <c r="AK354" s="145">
        <v>6642</v>
      </c>
      <c r="AL354" s="145">
        <v>13191</v>
      </c>
      <c r="AM354" s="148">
        <f>100*AL354/$AI354</f>
        <v>29.1571804336774</v>
      </c>
      <c r="AN354" s="145">
        <f>IF(AM354&gt;$AI$8,1,0)</f>
        <v>0</v>
      </c>
      <c r="AO354" s="148">
        <f>IF($R354=AL$17,AM354,0)</f>
        <v>29.1571804336774</v>
      </c>
      <c r="AP354" s="145">
        <v>19833</v>
      </c>
      <c r="AQ354" s="148">
        <f>100*AP354/$AI354</f>
        <v>43.8385535244579</v>
      </c>
      <c r="AR354" s="145">
        <f>IF(AQ354&gt;$AI$8,1,0)</f>
        <v>0</v>
      </c>
      <c r="AS354" s="148">
        <f>IF($R354=AP$17,AQ354,0)</f>
        <v>0</v>
      </c>
      <c r="AT354" s="145">
        <v>2404</v>
      </c>
      <c r="AU354" s="148">
        <f>100*AT354/$AI354</f>
        <v>5.31376406357065</v>
      </c>
      <c r="AV354" s="145">
        <f>IF(AU354&gt;$AI$8,1,0)</f>
        <v>0</v>
      </c>
      <c r="AW354" s="148">
        <f>IF($R354=AT$17,AU354,0)</f>
        <v>0</v>
      </c>
      <c r="AX354" s="145">
        <v>2639</v>
      </c>
      <c r="AY354" s="148">
        <f>100*AX354/$AI354</f>
        <v>5.83320439424416</v>
      </c>
      <c r="AZ354" s="145">
        <f>IF(AY354&gt;$AI$8,1,0)</f>
        <v>0</v>
      </c>
      <c r="BA354" s="148">
        <f>IF($R354=AX$17,AY354,0)</f>
        <v>0</v>
      </c>
      <c r="BB354" s="145">
        <v>2438</v>
      </c>
      <c r="BC354" s="148">
        <f>100*BB354/$AI354</f>
        <v>5.38891713268937</v>
      </c>
      <c r="BD354" s="145">
        <f>IF(BC354&gt;$AI$8,1,0)</f>
        <v>0</v>
      </c>
      <c r="BE354" s="148">
        <f>IF($R354=BB$17,BC354,0)</f>
        <v>0</v>
      </c>
      <c r="BF354" s="145">
        <v>0</v>
      </c>
      <c r="BG354" s="148">
        <f>100*BF354/$AI354</f>
        <v>0</v>
      </c>
      <c r="BH354" s="145">
        <f>IF(BG354&gt;$AI$8,1,0)</f>
        <v>0</v>
      </c>
      <c r="BI354" s="148">
        <f>IF($R354=BF$17,BG354,0)</f>
        <v>0</v>
      </c>
      <c r="BJ354" s="145">
        <v>0</v>
      </c>
      <c r="BK354" s="148">
        <f>100*BJ354/$AI354</f>
        <v>0</v>
      </c>
      <c r="BL354" s="145">
        <f>IF(BK354&gt;$AI$8,1,0)</f>
        <v>0</v>
      </c>
      <c r="BM354" s="148">
        <f>IF($R354=BJ$17,BK354,0)</f>
        <v>0</v>
      </c>
      <c r="BN354" s="145">
        <v>0</v>
      </c>
      <c r="BO354" s="148">
        <f>100*BN354/$AI354</f>
        <v>0</v>
      </c>
      <c r="BP354" s="145">
        <f>IF(BO354&gt;$AI$8,1,0)</f>
        <v>0</v>
      </c>
      <c r="BQ354" s="148">
        <f>IF($R354=BN$17,BO354,0)</f>
        <v>0</v>
      </c>
      <c r="BR354" s="145">
        <v>0</v>
      </c>
      <c r="BS354" s="148">
        <f>100*BR354/$AI354</f>
        <v>0</v>
      </c>
      <c r="BT354" s="145">
        <f>IF(BS354&gt;$AI$8,1,0)</f>
        <v>0</v>
      </c>
      <c r="BU354" s="148">
        <f>IF($R354=BR$17,BS354,0)</f>
        <v>0</v>
      </c>
      <c r="BV354" s="145">
        <v>0</v>
      </c>
      <c r="BW354" s="148">
        <f>100*BV354/$AI354</f>
        <v>0</v>
      </c>
      <c r="BX354" s="145">
        <f>IF(BW354&gt;$AI$8,1,0)</f>
        <v>0</v>
      </c>
      <c r="BY354" s="148">
        <f>IF($R354=BV$17,BW354,0)</f>
        <v>0</v>
      </c>
      <c r="BZ354" s="145">
        <v>0</v>
      </c>
      <c r="CA354" s="148">
        <f>100*BZ354/$AI354</f>
        <v>0</v>
      </c>
      <c r="CB354" s="145">
        <f>IF(CA354&gt;$AI$8,1,0)</f>
        <v>0</v>
      </c>
      <c r="CC354" s="148">
        <f>IF($R354=BZ$17,CA354,0)</f>
        <v>0</v>
      </c>
      <c r="CD354" s="145">
        <v>0</v>
      </c>
      <c r="CE354" s="148">
        <f>100*CD354/$AI354</f>
        <v>0</v>
      </c>
      <c r="CF354" s="145">
        <f>IF(CE354&gt;$AI$8,1,0)</f>
        <v>0</v>
      </c>
      <c r="CG354" s="148">
        <f>IF($R354=CD$17,CE354,0)</f>
        <v>0</v>
      </c>
      <c r="CH354" s="145">
        <v>0</v>
      </c>
      <c r="CI354" s="148">
        <f>100*CH354/$AI354</f>
        <v>0</v>
      </c>
      <c r="CJ354" s="145">
        <f>IF(CI354&gt;$AI$8,1,0)</f>
        <v>0</v>
      </c>
      <c r="CK354" s="148">
        <f>IF($R354=CH$17,CI354,0)</f>
        <v>0</v>
      </c>
      <c r="CL354" s="145">
        <v>0</v>
      </c>
      <c r="CM354" s="145">
        <v>0</v>
      </c>
      <c r="CN354" s="149"/>
    </row>
    <row r="355" ht="15.75" customHeight="1">
      <c r="A355" t="s" s="179">
        <v>2664</v>
      </c>
      <c r="B355" t="s" s="180">
        <v>90</v>
      </c>
      <c r="C355" t="s" s="180">
        <v>1981</v>
      </c>
      <c r="D355" t="s" s="181">
        <v>93</v>
      </c>
      <c r="E355" t="s" s="182">
        <v>79</v>
      </c>
      <c r="F355" t="s" s="130">
        <v>46</v>
      </c>
      <c r="G355" t="s" s="130">
        <v>563</v>
      </c>
      <c r="H355" t="s" s="130">
        <v>1982</v>
      </c>
      <c r="I355" t="s" s="130">
        <v>49</v>
      </c>
      <c r="J355" t="s" s="130">
        <v>50</v>
      </c>
      <c r="K355" t="s" s="183">
        <f>_xlfn.IFS(Q355=0,O355,T355=1,R355,U355=1,AA355,V355=1,AD355)</f>
        <v>2365</v>
      </c>
      <c r="L355" s="189">
        <f>_xlfn.IFS(Q355=0,P355,T355=1,S355,U355=1,AB355,V355=1,AE355)</f>
        <v>20.8947608689814</v>
      </c>
      <c r="M355" t="s" s="130">
        <f>IF(O355="Lab","over","under")</f>
        <v>2429</v>
      </c>
      <c r="N355" s="173">
        <v>1</v>
      </c>
      <c r="O355" t="s" s="184">
        <v>28</v>
      </c>
      <c r="P355" s="131">
        <f>AQ355</f>
        <v>43.8250221541932</v>
      </c>
      <c r="Q355" s="173">
        <f>T355+U355+V355</f>
        <v>1</v>
      </c>
      <c r="R355" t="s" s="185">
        <v>2365</v>
      </c>
      <c r="S355" s="131">
        <f>BA355</f>
        <v>20.8947608689814</v>
      </c>
      <c r="T355" s="173">
        <v>1</v>
      </c>
      <c r="U355" s="169"/>
      <c r="V355" s="169"/>
      <c r="W355" s="169"/>
      <c r="X355" t="s" s="130">
        <f>IF($A355=Y355,"ok","bad")</f>
        <v>2430</v>
      </c>
      <c r="Y355" t="s" s="130">
        <v>2664</v>
      </c>
      <c r="Z355" t="s" s="130">
        <v>1981</v>
      </c>
      <c r="AA355" t="s" s="186">
        <v>27</v>
      </c>
      <c r="AB355" s="125">
        <f>100*AC355</f>
        <v>18.4537716</v>
      </c>
      <c r="AC355" s="191">
        <v>0.184537716</v>
      </c>
      <c r="AD355" t="s" s="187">
        <v>31</v>
      </c>
      <c r="AE355" s="125">
        <v>7.3713043</v>
      </c>
      <c r="AF355" s="191">
        <v>0.07371304300000001</v>
      </c>
      <c r="AG355" s="169"/>
      <c r="AH355" s="173">
        <v>72265</v>
      </c>
      <c r="AI355" s="173">
        <v>37239</v>
      </c>
      <c r="AJ355" s="173">
        <v>117</v>
      </c>
      <c r="AK355" s="173">
        <v>8539</v>
      </c>
      <c r="AL355" s="173">
        <v>6872</v>
      </c>
      <c r="AM355" s="175">
        <f>100*AL355/$AI355</f>
        <v>18.4537715835549</v>
      </c>
      <c r="AN355" s="173">
        <f>IF(AM355&gt;$AI$8,1,0)</f>
        <v>0</v>
      </c>
      <c r="AO355" s="175">
        <f>IF($R355=AL$17,AM355,0)</f>
        <v>0</v>
      </c>
      <c r="AP355" s="173">
        <v>16320</v>
      </c>
      <c r="AQ355" s="175">
        <f>100*AP355/$AI355</f>
        <v>43.8250221541932</v>
      </c>
      <c r="AR355" s="173">
        <f>IF(AQ355&gt;$AI$8,1,0)</f>
        <v>0</v>
      </c>
      <c r="AS355" s="175">
        <f>IF($R355=AP$17,AQ355,0)</f>
        <v>0</v>
      </c>
      <c r="AT355" s="173">
        <v>1080</v>
      </c>
      <c r="AU355" s="175">
        <f>100*AT355/$AI355</f>
        <v>2.90018528961573</v>
      </c>
      <c r="AV355" s="173">
        <f>IF(AU355&gt;$AI$8,1,0)</f>
        <v>0</v>
      </c>
      <c r="AW355" s="175">
        <f>IF($R355=AT$17,AU355,0)</f>
        <v>0</v>
      </c>
      <c r="AX355" s="173">
        <v>7781</v>
      </c>
      <c r="AY355" s="175">
        <f>100*AX355/$AI355</f>
        <v>20.8947608689814</v>
      </c>
      <c r="AZ355" s="173">
        <f>IF(AY355&gt;$AI$8,1,0)</f>
        <v>0</v>
      </c>
      <c r="BA355" s="175">
        <f>IF($R355=AX$17,AY355,0)</f>
        <v>20.8947608689814</v>
      </c>
      <c r="BB355" s="173">
        <v>2745</v>
      </c>
      <c r="BC355" s="175">
        <f>100*BB355/$AI355</f>
        <v>7.3713042777733</v>
      </c>
      <c r="BD355" s="173">
        <f>IF(BC355&gt;$AI$8,1,0)</f>
        <v>0</v>
      </c>
      <c r="BE355" s="175">
        <f>IF($R355=BB$17,BC355,0)</f>
        <v>0</v>
      </c>
      <c r="BF355" s="173">
        <v>0</v>
      </c>
      <c r="BG355" s="175">
        <f>100*BF355/$AI355</f>
        <v>0</v>
      </c>
      <c r="BH355" s="173">
        <f>IF(BG355&gt;$AI$8,1,0)</f>
        <v>0</v>
      </c>
      <c r="BI355" s="175">
        <f>IF($R355=BF$17,BG355,0)</f>
        <v>0</v>
      </c>
      <c r="BJ355" s="173">
        <v>0</v>
      </c>
      <c r="BK355" s="175">
        <f>100*BJ355/$AI355</f>
        <v>0</v>
      </c>
      <c r="BL355" s="173">
        <f>IF(BK355&gt;$AI$8,1,0)</f>
        <v>0</v>
      </c>
      <c r="BM355" s="175">
        <f>IF($R355=BJ$17,BK355,0)</f>
        <v>0</v>
      </c>
      <c r="BN355" s="173">
        <v>0</v>
      </c>
      <c r="BO355" s="175">
        <f>100*BN355/$AI355</f>
        <v>0</v>
      </c>
      <c r="BP355" s="173">
        <f>IF(BO355&gt;$AI$8,1,0)</f>
        <v>0</v>
      </c>
      <c r="BQ355" s="175">
        <f>IF($R355=BN$17,BO355,0)</f>
        <v>0</v>
      </c>
      <c r="BR355" s="173">
        <v>0</v>
      </c>
      <c r="BS355" s="175">
        <f>100*BR355/$AI355</f>
        <v>0</v>
      </c>
      <c r="BT355" s="173">
        <f>IF(BS355&gt;$AI$8,1,0)</f>
        <v>0</v>
      </c>
      <c r="BU355" s="175">
        <f>IF($R355=BR$17,BS355,0)</f>
        <v>0</v>
      </c>
      <c r="BV355" s="173">
        <v>0</v>
      </c>
      <c r="BW355" s="175">
        <f>100*BV355/$AI355</f>
        <v>0</v>
      </c>
      <c r="BX355" s="173">
        <f>IF(BW355&gt;$AI$8,1,0)</f>
        <v>0</v>
      </c>
      <c r="BY355" s="175">
        <f>IF($R355=BV$17,BW355,0)</f>
        <v>0</v>
      </c>
      <c r="BZ355" s="173">
        <v>0</v>
      </c>
      <c r="CA355" s="175">
        <f>100*BZ355/$AI355</f>
        <v>0</v>
      </c>
      <c r="CB355" s="173">
        <f>IF(CA355&gt;$AI$8,1,0)</f>
        <v>0</v>
      </c>
      <c r="CC355" s="175">
        <f>IF($R355=BZ$17,CA355,0)</f>
        <v>0</v>
      </c>
      <c r="CD355" s="173">
        <v>0</v>
      </c>
      <c r="CE355" s="175">
        <f>100*CD355/$AI355</f>
        <v>0</v>
      </c>
      <c r="CF355" s="173">
        <f>IF(CE355&gt;$AI$8,1,0)</f>
        <v>0</v>
      </c>
      <c r="CG355" s="175">
        <f>IF($R355=CD$17,CE355,0)</f>
        <v>0</v>
      </c>
      <c r="CH355" s="173">
        <v>0</v>
      </c>
      <c r="CI355" s="175">
        <f>100*CH355/$AI355</f>
        <v>0</v>
      </c>
      <c r="CJ355" s="173">
        <f>IF(CI355&gt;$AI$8,1,0)</f>
        <v>0</v>
      </c>
      <c r="CK355" s="175">
        <f>IF($R355=CH$17,CI355,0)</f>
        <v>0</v>
      </c>
      <c r="CL355" s="173">
        <v>0</v>
      </c>
      <c r="CM355" s="173">
        <v>0</v>
      </c>
      <c r="CN355" s="176"/>
    </row>
    <row r="356" ht="15.75" customHeight="1">
      <c r="A356" t="s" s="179">
        <v>2712</v>
      </c>
      <c r="B356" t="s" s="180">
        <v>101</v>
      </c>
      <c r="C356" t="s" s="180">
        <v>1332</v>
      </c>
      <c r="D356" t="s" s="181">
        <v>104</v>
      </c>
      <c r="E356" t="s" s="188">
        <v>79</v>
      </c>
      <c r="F356" t="s" s="146">
        <v>80</v>
      </c>
      <c r="G356" t="s" s="146">
        <v>2713</v>
      </c>
      <c r="H356" t="s" s="146">
        <v>2714</v>
      </c>
      <c r="I356" t="s" s="146">
        <v>49</v>
      </c>
      <c r="J356" t="s" s="146">
        <v>1733</v>
      </c>
      <c r="K356" t="s" s="183">
        <f>_xlfn.IFS(Q356=0,O356,T356=1,R356,U356=1,AA356,V356=1,AD356)</f>
        <v>28</v>
      </c>
      <c r="L356" s="189">
        <f>_xlfn.IFS(Q356=0,P356,T356=1,S356,U356=1,AB356,V356=1,AE356)</f>
        <v>43.8092979127135</v>
      </c>
      <c r="M356" t="s" s="146">
        <f>IF(O356="Lab","over","under")</f>
        <v>2429</v>
      </c>
      <c r="N356" s="145">
        <v>1</v>
      </c>
      <c r="O356" t="s" s="184">
        <v>28</v>
      </c>
      <c r="P356" s="147">
        <f>AQ356</f>
        <v>43.8092979127135</v>
      </c>
      <c r="Q356" s="145">
        <f>T356+U356+V356</f>
        <v>0</v>
      </c>
      <c r="R356" t="s" s="185">
        <v>27</v>
      </c>
      <c r="S356" s="147">
        <f>AO356</f>
        <v>22.9530360531309</v>
      </c>
      <c r="T356" s="138"/>
      <c r="U356" s="138"/>
      <c r="V356" s="138"/>
      <c r="W356" s="138"/>
      <c r="X356" t="s" s="146">
        <f>IF($A356=Y356,"ok","bad")</f>
        <v>2430</v>
      </c>
      <c r="Y356" t="s" s="146">
        <v>2712</v>
      </c>
      <c r="Z356" t="s" s="146">
        <v>1332</v>
      </c>
      <c r="AA356" t="s" s="186">
        <v>2365</v>
      </c>
      <c r="AB356" s="141">
        <f>100*AC356</f>
        <v>18.0313093</v>
      </c>
      <c r="AC356" s="190">
        <v>0.180313093</v>
      </c>
      <c r="AD356" t="s" s="187">
        <v>31</v>
      </c>
      <c r="AE356" s="141">
        <v>6.5251423</v>
      </c>
      <c r="AF356" s="190">
        <v>0.065251423</v>
      </c>
      <c r="AG356" s="138"/>
      <c r="AH356" s="145">
        <v>72315</v>
      </c>
      <c r="AI356" s="145">
        <v>42160</v>
      </c>
      <c r="AJ356" s="145">
        <v>165</v>
      </c>
      <c r="AK356" s="145">
        <v>8793</v>
      </c>
      <c r="AL356" s="145">
        <v>9677</v>
      </c>
      <c r="AM356" s="148">
        <f>100*AL356/$AI356</f>
        <v>22.9530360531309</v>
      </c>
      <c r="AN356" s="145">
        <f>IF(AM356&gt;$AI$8,1,0)</f>
        <v>0</v>
      </c>
      <c r="AO356" s="148">
        <f>IF($R356=AL$17,AM356,0)</f>
        <v>22.9530360531309</v>
      </c>
      <c r="AP356" s="145">
        <v>18470</v>
      </c>
      <c r="AQ356" s="148">
        <f>100*AP356/$AI356</f>
        <v>43.8092979127135</v>
      </c>
      <c r="AR356" s="145">
        <f>IF(AQ356&gt;$AI$8,1,0)</f>
        <v>0</v>
      </c>
      <c r="AS356" s="148">
        <f>IF($R356=AP$17,AQ356,0)</f>
        <v>0</v>
      </c>
      <c r="AT356" s="145">
        <v>2580</v>
      </c>
      <c r="AU356" s="148">
        <f>100*AT356/$AI356</f>
        <v>6.11954459203036</v>
      </c>
      <c r="AV356" s="145">
        <f>IF(AU356&gt;$AI$8,1,0)</f>
        <v>0</v>
      </c>
      <c r="AW356" s="148">
        <f>IF($R356=AT$17,AU356,0)</f>
        <v>0</v>
      </c>
      <c r="AX356" s="145">
        <v>7602</v>
      </c>
      <c r="AY356" s="148">
        <f>100*AX356/$AI356</f>
        <v>18.0313092979127</v>
      </c>
      <c r="AZ356" s="145">
        <f>IF(AY356&gt;$AI$8,1,0)</f>
        <v>0</v>
      </c>
      <c r="BA356" s="148">
        <f>IF($R356=AX$17,AY356,0)</f>
        <v>0</v>
      </c>
      <c r="BB356" s="145">
        <v>2751</v>
      </c>
      <c r="BC356" s="148">
        <f>100*BB356/$AI356</f>
        <v>6.52514231499051</v>
      </c>
      <c r="BD356" s="145">
        <f>IF(BC356&gt;$AI$8,1,0)</f>
        <v>0</v>
      </c>
      <c r="BE356" s="148">
        <f>IF($R356=BB$17,BC356,0)</f>
        <v>0</v>
      </c>
      <c r="BF356" s="145">
        <v>0</v>
      </c>
      <c r="BG356" s="148">
        <f>100*BF356/$AI356</f>
        <v>0</v>
      </c>
      <c r="BH356" s="145">
        <f>IF(BG356&gt;$AI$8,1,0)</f>
        <v>0</v>
      </c>
      <c r="BI356" s="148">
        <f>IF($R356=BF$17,BG356,0)</f>
        <v>0</v>
      </c>
      <c r="BJ356" s="145">
        <v>0</v>
      </c>
      <c r="BK356" s="148">
        <f>100*BJ356/$AI356</f>
        <v>0</v>
      </c>
      <c r="BL356" s="145">
        <f>IF(BK356&gt;$AI$8,1,0)</f>
        <v>0</v>
      </c>
      <c r="BM356" s="148">
        <f>IF($R356=BJ$17,BK356,0)</f>
        <v>0</v>
      </c>
      <c r="BN356" s="145">
        <v>0</v>
      </c>
      <c r="BO356" s="148">
        <f>100*BN356/$AI356</f>
        <v>0</v>
      </c>
      <c r="BP356" s="145">
        <f>IF(BO356&gt;$AI$8,1,0)</f>
        <v>0</v>
      </c>
      <c r="BQ356" s="148">
        <f>IF($R356=BN$17,BO356,0)</f>
        <v>0</v>
      </c>
      <c r="BR356" s="145">
        <v>0</v>
      </c>
      <c r="BS356" s="148">
        <f>100*BR356/$AI356</f>
        <v>0</v>
      </c>
      <c r="BT356" s="145">
        <f>IF(BS356&gt;$AI$8,1,0)</f>
        <v>0</v>
      </c>
      <c r="BU356" s="148">
        <f>IF($R356=BR$17,BS356,0)</f>
        <v>0</v>
      </c>
      <c r="BV356" s="145">
        <v>0</v>
      </c>
      <c r="BW356" s="148">
        <f>100*BV356/$AI356</f>
        <v>0</v>
      </c>
      <c r="BX356" s="145">
        <f>IF(BW356&gt;$AI$8,1,0)</f>
        <v>0</v>
      </c>
      <c r="BY356" s="148">
        <f>IF($R356=BV$17,BW356,0)</f>
        <v>0</v>
      </c>
      <c r="BZ356" s="145">
        <v>0</v>
      </c>
      <c r="CA356" s="148">
        <f>100*BZ356/$AI356</f>
        <v>0</v>
      </c>
      <c r="CB356" s="145">
        <f>IF(CA356&gt;$AI$8,1,0)</f>
        <v>0</v>
      </c>
      <c r="CC356" s="148">
        <f>IF($R356=BZ$17,CA356,0)</f>
        <v>0</v>
      </c>
      <c r="CD356" s="145">
        <v>0</v>
      </c>
      <c r="CE356" s="148">
        <f>100*CD356/$AI356</f>
        <v>0</v>
      </c>
      <c r="CF356" s="145">
        <f>IF(CE356&gt;$AI$8,1,0)</f>
        <v>0</v>
      </c>
      <c r="CG356" s="148">
        <f>IF($R356=CD$17,CE356,0)</f>
        <v>0</v>
      </c>
      <c r="CH356" s="145">
        <v>0</v>
      </c>
      <c r="CI356" s="148">
        <f>100*CH356/$AI356</f>
        <v>0</v>
      </c>
      <c r="CJ356" s="145">
        <f>IF(CI356&gt;$AI$8,1,0)</f>
        <v>0</v>
      </c>
      <c r="CK356" s="148">
        <f>IF($R356=CH$17,CI356,0)</f>
        <v>0</v>
      </c>
      <c r="CL356" s="145">
        <v>0</v>
      </c>
      <c r="CM356" s="145">
        <v>0</v>
      </c>
      <c r="CN356" s="149"/>
    </row>
    <row r="357" ht="15.75" customHeight="1">
      <c r="A357" t="s" s="179">
        <v>2641</v>
      </c>
      <c r="B357" t="s" s="180">
        <v>101</v>
      </c>
      <c r="C357" t="s" s="180">
        <v>1807</v>
      </c>
      <c r="D357" t="s" s="181">
        <v>104</v>
      </c>
      <c r="E357" t="s" s="182">
        <v>79</v>
      </c>
      <c r="F357" t="s" s="130">
        <v>46</v>
      </c>
      <c r="G357" t="s" s="130">
        <v>393</v>
      </c>
      <c r="H357" t="s" s="130">
        <v>2642</v>
      </c>
      <c r="I357" t="s" s="130">
        <v>49</v>
      </c>
      <c r="J357" t="s" s="130">
        <v>1733</v>
      </c>
      <c r="K357" t="s" s="183">
        <f>_xlfn.IFS(Q357=0,O357,T357=1,R357,U357=1,AA357,V357=1,AD357)</f>
        <v>28</v>
      </c>
      <c r="L357" s="189">
        <f>_xlfn.IFS(Q357=0,P357,T357=1,S357,U357=1,AB357,V357=1,AE357)</f>
        <v>43.7984898863951</v>
      </c>
      <c r="M357" t="s" s="130">
        <f>IF(O357="Lab","over","under")</f>
        <v>2429</v>
      </c>
      <c r="N357" s="173">
        <v>1</v>
      </c>
      <c r="O357" t="s" s="184">
        <v>28</v>
      </c>
      <c r="P357" s="131">
        <f>AQ357</f>
        <v>43.7984898863951</v>
      </c>
      <c r="Q357" s="173">
        <f>T357+U357+V357</f>
        <v>0</v>
      </c>
      <c r="R357" t="s" s="185">
        <v>27</v>
      </c>
      <c r="S357" s="131">
        <f>AO357</f>
        <v>30.9382793017456</v>
      </c>
      <c r="T357" s="169"/>
      <c r="U357" s="169"/>
      <c r="V357" s="169"/>
      <c r="W357" s="169"/>
      <c r="X357" t="s" s="130">
        <f>IF($A357=Y357,"ok","bad")</f>
        <v>2430</v>
      </c>
      <c r="Y357" t="s" s="130">
        <v>2641</v>
      </c>
      <c r="Z357" t="s" s="130">
        <v>1807</v>
      </c>
      <c r="AA357" t="s" s="186">
        <v>2365</v>
      </c>
      <c r="AB357" s="125">
        <f>100*AC357</f>
        <v>11.0020089</v>
      </c>
      <c r="AC357" s="191">
        <v>0.110020089</v>
      </c>
      <c r="AD357" t="s" s="187">
        <v>31</v>
      </c>
      <c r="AE357" s="125">
        <v>7.5626905</v>
      </c>
      <c r="AF357" s="191">
        <v>0.07562690499999999</v>
      </c>
      <c r="AG357" s="169"/>
      <c r="AH357" s="173">
        <v>79160</v>
      </c>
      <c r="AI357" s="173">
        <v>57744</v>
      </c>
      <c r="AJ357" s="173">
        <v>212</v>
      </c>
      <c r="AK357" s="173">
        <v>7426</v>
      </c>
      <c r="AL357" s="173">
        <v>17865</v>
      </c>
      <c r="AM357" s="175">
        <f>100*AL357/$AI357</f>
        <v>30.9382793017456</v>
      </c>
      <c r="AN357" s="173">
        <f>IF(AM357&gt;$AI$8,1,0)</f>
        <v>0</v>
      </c>
      <c r="AO357" s="175">
        <f>IF($R357=AL$17,AM357,0)</f>
        <v>30.9382793017456</v>
      </c>
      <c r="AP357" s="173">
        <v>25291</v>
      </c>
      <c r="AQ357" s="175">
        <f>100*AP357/$AI357</f>
        <v>43.7984898863951</v>
      </c>
      <c r="AR357" s="173">
        <f>IF(AQ357&gt;$AI$8,1,0)</f>
        <v>0</v>
      </c>
      <c r="AS357" s="175">
        <f>IF($R357=AP$17,AQ357,0)</f>
        <v>0</v>
      </c>
      <c r="AT357" s="173">
        <v>3133</v>
      </c>
      <c r="AU357" s="175">
        <f>100*AT357/$AI357</f>
        <v>5.4256719312829</v>
      </c>
      <c r="AV357" s="173">
        <f>IF(AU357&gt;$AI$8,1,0)</f>
        <v>0</v>
      </c>
      <c r="AW357" s="175">
        <f>IF($R357=AT$17,AU357,0)</f>
        <v>0</v>
      </c>
      <c r="AX357" s="173">
        <v>6353</v>
      </c>
      <c r="AY357" s="175">
        <f>100*AX357/$AI357</f>
        <v>11.0020088667221</v>
      </c>
      <c r="AZ357" s="173">
        <f>IF(AY357&gt;$AI$8,1,0)</f>
        <v>0</v>
      </c>
      <c r="BA357" s="175">
        <f>IF($R357=AX$17,AY357,0)</f>
        <v>0</v>
      </c>
      <c r="BB357" s="173">
        <v>4367</v>
      </c>
      <c r="BC357" s="175">
        <f>100*BB357/$AI357</f>
        <v>7.56269049598227</v>
      </c>
      <c r="BD357" s="173">
        <f>IF(BC357&gt;$AI$8,1,0)</f>
        <v>0</v>
      </c>
      <c r="BE357" s="175">
        <f>IF($R357=BB$17,BC357,0)</f>
        <v>0</v>
      </c>
      <c r="BF357" s="173">
        <v>0</v>
      </c>
      <c r="BG357" s="175">
        <f>100*BF357/$AI357</f>
        <v>0</v>
      </c>
      <c r="BH357" s="173">
        <f>IF(BG357&gt;$AI$8,1,0)</f>
        <v>0</v>
      </c>
      <c r="BI357" s="175">
        <f>IF($R357=BF$17,BG357,0)</f>
        <v>0</v>
      </c>
      <c r="BJ357" s="173">
        <v>0</v>
      </c>
      <c r="BK357" s="175">
        <f>100*BJ357/$AI357</f>
        <v>0</v>
      </c>
      <c r="BL357" s="173">
        <f>IF(BK357&gt;$AI$8,1,0)</f>
        <v>0</v>
      </c>
      <c r="BM357" s="175">
        <f>IF($R357=BJ$17,BK357,0)</f>
        <v>0</v>
      </c>
      <c r="BN357" s="173">
        <v>0</v>
      </c>
      <c r="BO357" s="175">
        <f>100*BN357/$AI357</f>
        <v>0</v>
      </c>
      <c r="BP357" s="173">
        <f>IF(BO357&gt;$AI$8,1,0)</f>
        <v>0</v>
      </c>
      <c r="BQ357" s="175">
        <f>IF($R357=BN$17,BO357,0)</f>
        <v>0</v>
      </c>
      <c r="BR357" s="173">
        <v>0</v>
      </c>
      <c r="BS357" s="175">
        <f>100*BR357/$AI357</f>
        <v>0</v>
      </c>
      <c r="BT357" s="173">
        <f>IF(BS357&gt;$AI$8,1,0)</f>
        <v>0</v>
      </c>
      <c r="BU357" s="175">
        <f>IF($R357=BR$17,BS357,0)</f>
        <v>0</v>
      </c>
      <c r="BV357" s="173">
        <v>0</v>
      </c>
      <c r="BW357" s="175">
        <f>100*BV357/$AI357</f>
        <v>0</v>
      </c>
      <c r="BX357" s="173">
        <f>IF(BW357&gt;$AI$8,1,0)</f>
        <v>0</v>
      </c>
      <c r="BY357" s="175">
        <f>IF($R357=BV$17,BW357,0)</f>
        <v>0</v>
      </c>
      <c r="BZ357" s="173">
        <v>0</v>
      </c>
      <c r="CA357" s="175">
        <f>100*BZ357/$AI357</f>
        <v>0</v>
      </c>
      <c r="CB357" s="173">
        <f>IF(CA357&gt;$AI$8,1,0)</f>
        <v>0</v>
      </c>
      <c r="CC357" s="175">
        <f>IF($R357=BZ$17,CA357,0)</f>
        <v>0</v>
      </c>
      <c r="CD357" s="173">
        <v>0</v>
      </c>
      <c r="CE357" s="175">
        <f>100*CD357/$AI357</f>
        <v>0</v>
      </c>
      <c r="CF357" s="173">
        <f>IF(CE357&gt;$AI$8,1,0)</f>
        <v>0</v>
      </c>
      <c r="CG357" s="175">
        <f>IF($R357=CD$17,CE357,0)</f>
        <v>0</v>
      </c>
      <c r="CH357" s="173">
        <v>0</v>
      </c>
      <c r="CI357" s="175">
        <f>100*CH357/$AI357</f>
        <v>0</v>
      </c>
      <c r="CJ357" s="173">
        <f>IF(CI357&gt;$AI$8,1,0)</f>
        <v>0</v>
      </c>
      <c r="CK357" s="175">
        <f>IF($R357=CH$17,CI357,0)</f>
        <v>0</v>
      </c>
      <c r="CL357" s="173">
        <v>269</v>
      </c>
      <c r="CM357" s="173">
        <v>0</v>
      </c>
      <c r="CN357" s="176"/>
    </row>
    <row r="358" ht="15.75" customHeight="1">
      <c r="A358" t="s" s="179">
        <v>2634</v>
      </c>
      <c r="B358" t="s" s="180">
        <v>58</v>
      </c>
      <c r="C358" t="s" s="180">
        <v>2635</v>
      </c>
      <c r="D358" t="s" s="181">
        <v>60</v>
      </c>
      <c r="E358" t="s" s="188">
        <v>60</v>
      </c>
      <c r="F358" t="s" s="146">
        <v>46</v>
      </c>
      <c r="G358" t="s" s="146">
        <v>2636</v>
      </c>
      <c r="H358" t="s" s="146">
        <v>2637</v>
      </c>
      <c r="I358" t="s" s="146">
        <v>49</v>
      </c>
      <c r="J358" t="s" s="146">
        <v>2585</v>
      </c>
      <c r="K358" t="s" s="183">
        <f>_xlfn.IFS(Q358=0,O358,T358=1,R358,U358=1,AA358,V358=1,AD358)</f>
        <v>28</v>
      </c>
      <c r="L358" s="189">
        <f>_xlfn.IFS(Q358=0,P358,T358=1,S358,U358=1,AB358,V358=1,AE358)</f>
        <v>43.7829178903425</v>
      </c>
      <c r="M358" t="s" s="146">
        <f>IF(O358="Lab","over","under")</f>
        <v>2429</v>
      </c>
      <c r="N358" s="145">
        <v>1</v>
      </c>
      <c r="O358" t="s" s="184">
        <v>28</v>
      </c>
      <c r="P358" s="147">
        <f>AQ358</f>
        <v>43.7829178903425</v>
      </c>
      <c r="Q358" s="145">
        <f>T358+U358+V358</f>
        <v>0</v>
      </c>
      <c r="R358" t="s" s="185">
        <v>32</v>
      </c>
      <c r="S358" s="147">
        <f>BI358</f>
        <v>28.9240552413776</v>
      </c>
      <c r="T358" s="138"/>
      <c r="U358" s="138"/>
      <c r="V358" s="138"/>
      <c r="W358" s="138"/>
      <c r="X358" t="s" s="146">
        <f>IF($A358=Y358,"ok","bad")</f>
        <v>2430</v>
      </c>
      <c r="Y358" t="s" s="146">
        <v>2634</v>
      </c>
      <c r="Z358" t="s" s="146">
        <v>2635</v>
      </c>
      <c r="AA358" t="s" s="186">
        <v>2365</v>
      </c>
      <c r="AB358" s="141">
        <f>100*AC358</f>
        <v>9.2327856</v>
      </c>
      <c r="AC358" s="190">
        <v>0.092327856</v>
      </c>
      <c r="AD358" t="s" s="187">
        <v>27</v>
      </c>
      <c r="AE358" s="141">
        <v>7.5896216</v>
      </c>
      <c r="AF358" s="190">
        <v>0.075896216</v>
      </c>
      <c r="AG358" s="138"/>
      <c r="AH358" s="145">
        <v>70680</v>
      </c>
      <c r="AI358" s="145">
        <v>41201</v>
      </c>
      <c r="AJ358" s="145">
        <v>74</v>
      </c>
      <c r="AK358" s="145">
        <v>6122</v>
      </c>
      <c r="AL358" s="145">
        <v>3127</v>
      </c>
      <c r="AM358" s="148">
        <f>100*AL358/$AI358</f>
        <v>7.58962161112594</v>
      </c>
      <c r="AN358" s="145">
        <f>IF(AM358&gt;$AI$8,1,0)</f>
        <v>0</v>
      </c>
      <c r="AO358" s="148">
        <f>IF($R358=AL$17,AM358,0)</f>
        <v>0</v>
      </c>
      <c r="AP358" s="145">
        <v>18039</v>
      </c>
      <c r="AQ358" s="148">
        <f>100*AP358/$AI358</f>
        <v>43.7829178903425</v>
      </c>
      <c r="AR358" s="145">
        <f>IF(AQ358&gt;$AI$8,1,0)</f>
        <v>0</v>
      </c>
      <c r="AS358" s="148">
        <f>IF($R358=AP$17,AQ358,0)</f>
        <v>0</v>
      </c>
      <c r="AT358" s="145">
        <v>1151</v>
      </c>
      <c r="AU358" s="148">
        <f>100*AT358/$AI358</f>
        <v>2.79362151404092</v>
      </c>
      <c r="AV358" s="145">
        <f>IF(AU358&gt;$AI$8,1,0)</f>
        <v>0</v>
      </c>
      <c r="AW358" s="148">
        <f>IF($R358=AT$17,AU358,0)</f>
        <v>0</v>
      </c>
      <c r="AX358" s="145">
        <v>3804</v>
      </c>
      <c r="AY358" s="148">
        <f>100*AX358/$AI358</f>
        <v>9.232785611999709</v>
      </c>
      <c r="AZ358" s="145">
        <f>IF(AY358&gt;$AI$8,1,0)</f>
        <v>0</v>
      </c>
      <c r="BA358" s="148">
        <f>IF($R358=AX$17,AY358,0)</f>
        <v>0</v>
      </c>
      <c r="BB358" s="145">
        <v>1421</v>
      </c>
      <c r="BC358" s="148">
        <f>100*BB358/$AI358</f>
        <v>3.44894541394626</v>
      </c>
      <c r="BD358" s="145">
        <f>IF(BC358&gt;$AI$8,1,0)</f>
        <v>0</v>
      </c>
      <c r="BE358" s="148">
        <f>IF($R358=BB$17,BC358,0)</f>
        <v>0</v>
      </c>
      <c r="BF358" s="145">
        <v>11917</v>
      </c>
      <c r="BG358" s="148">
        <f>100*BF358/$AI358</f>
        <v>28.9240552413776</v>
      </c>
      <c r="BH358" s="145">
        <f>IF(BG358&gt;$AI$8,1,0)</f>
        <v>0</v>
      </c>
      <c r="BI358" s="148">
        <f>IF($R358=BF$17,BG358,0)</f>
        <v>28.9240552413776</v>
      </c>
      <c r="BJ358" s="145">
        <v>0</v>
      </c>
      <c r="BK358" s="148">
        <f>100*BJ358/$AI358</f>
        <v>0</v>
      </c>
      <c r="BL358" s="145">
        <f>IF(BK358&gt;$AI$8,1,0)</f>
        <v>0</v>
      </c>
      <c r="BM358" s="148">
        <f>IF($R358=BJ$17,BK358,0)</f>
        <v>0</v>
      </c>
      <c r="BN358" s="145">
        <v>0</v>
      </c>
      <c r="BO358" s="148">
        <f>100*BN358/$AI358</f>
        <v>0</v>
      </c>
      <c r="BP358" s="145">
        <f>IF(BO358&gt;$AI$8,1,0)</f>
        <v>0</v>
      </c>
      <c r="BQ358" s="148">
        <f>IF($R358=BN$17,BO358,0)</f>
        <v>0</v>
      </c>
      <c r="BR358" s="145">
        <v>0</v>
      </c>
      <c r="BS358" s="148">
        <f>100*BR358/$AI358</f>
        <v>0</v>
      </c>
      <c r="BT358" s="145">
        <f>IF(BS358&gt;$AI$8,1,0)</f>
        <v>0</v>
      </c>
      <c r="BU358" s="148">
        <f>IF($R358=BR$17,BS358,0)</f>
        <v>0</v>
      </c>
      <c r="BV358" s="145">
        <v>0</v>
      </c>
      <c r="BW358" s="148">
        <f>100*BV358/$AI358</f>
        <v>0</v>
      </c>
      <c r="BX358" s="145">
        <f>IF(BW358&gt;$AI$8,1,0)</f>
        <v>0</v>
      </c>
      <c r="BY358" s="148">
        <f>IF($R358=BV$17,BW358,0)</f>
        <v>0</v>
      </c>
      <c r="BZ358" s="145">
        <v>0</v>
      </c>
      <c r="CA358" s="148">
        <f>100*BZ358/$AI358</f>
        <v>0</v>
      </c>
      <c r="CB358" s="145">
        <f>IF(CA358&gt;$AI$8,1,0)</f>
        <v>0</v>
      </c>
      <c r="CC358" s="148">
        <f>IF($R358=BZ$17,CA358,0)</f>
        <v>0</v>
      </c>
      <c r="CD358" s="145">
        <v>0</v>
      </c>
      <c r="CE358" s="148">
        <f>100*CD358/$AI358</f>
        <v>0</v>
      </c>
      <c r="CF358" s="145">
        <f>IF(CE358&gt;$AI$8,1,0)</f>
        <v>0</v>
      </c>
      <c r="CG358" s="148">
        <f>IF($R358=CD$17,CE358,0)</f>
        <v>0</v>
      </c>
      <c r="CH358" s="145">
        <v>0</v>
      </c>
      <c r="CI358" s="148">
        <f>100*CH358/$AI358</f>
        <v>0</v>
      </c>
      <c r="CJ358" s="145">
        <f>IF(CI358&gt;$AI$8,1,0)</f>
        <v>0</v>
      </c>
      <c r="CK358" s="148">
        <f>IF($R358=CH$17,CI358,0)</f>
        <v>0</v>
      </c>
      <c r="CL358" s="145">
        <v>1826</v>
      </c>
      <c r="CM358" s="145">
        <v>0</v>
      </c>
      <c r="CN358" s="149"/>
    </row>
    <row r="359" ht="15.75" customHeight="1">
      <c r="A359" t="s" s="179">
        <v>2527</v>
      </c>
      <c r="B359" t="s" s="180">
        <v>166</v>
      </c>
      <c r="C359" t="s" s="180">
        <v>1252</v>
      </c>
      <c r="D359" t="s" s="181">
        <v>169</v>
      </c>
      <c r="E359" t="s" s="182">
        <v>79</v>
      </c>
      <c r="F359" t="s" s="130">
        <v>80</v>
      </c>
      <c r="G359" t="s" s="130">
        <v>1253</v>
      </c>
      <c r="H359" t="s" s="130">
        <v>1254</v>
      </c>
      <c r="I359" t="s" s="130">
        <v>49</v>
      </c>
      <c r="J359" t="s" s="130">
        <v>50</v>
      </c>
      <c r="K359" t="s" s="183">
        <f>_xlfn.IFS(Q359=0,O359,T359=1,R359,U359=1,AA359,V359=1,AD359)</f>
        <v>2365</v>
      </c>
      <c r="L359" s="189">
        <f>_xlfn.IFS(Q359=0,P359,T359=1,S359,U359=1,AB359,V359=1,AE359)</f>
        <v>30.6110812986316</v>
      </c>
      <c r="M359" t="s" s="130">
        <f>IF(O359="Lab","over","under")</f>
        <v>2429</v>
      </c>
      <c r="N359" s="173">
        <v>1</v>
      </c>
      <c r="O359" t="s" s="184">
        <v>28</v>
      </c>
      <c r="P359" s="131">
        <f>AQ359</f>
        <v>43.7583847598605</v>
      </c>
      <c r="Q359" s="173">
        <f>T359+U359+V359</f>
        <v>1</v>
      </c>
      <c r="R359" t="s" s="185">
        <v>2365</v>
      </c>
      <c r="S359" s="131">
        <f>BA359</f>
        <v>30.6110812986316</v>
      </c>
      <c r="T359" s="173">
        <v>1</v>
      </c>
      <c r="U359" s="169"/>
      <c r="V359" s="169"/>
      <c r="W359" s="169"/>
      <c r="X359" t="s" s="130">
        <f>IF($A359=Y359,"ok","bad")</f>
        <v>2430</v>
      </c>
      <c r="Y359" t="s" s="130">
        <v>2527</v>
      </c>
      <c r="Z359" t="s" s="130">
        <v>1252</v>
      </c>
      <c r="AA359" t="s" s="186">
        <v>29</v>
      </c>
      <c r="AB359" s="125">
        <f>100*AC359</f>
        <v>10.9068956</v>
      </c>
      <c r="AC359" s="191">
        <v>0.109068956</v>
      </c>
      <c r="AD359" t="s" s="187">
        <v>27</v>
      </c>
      <c r="AE359" s="125">
        <v>9.1058492</v>
      </c>
      <c r="AF359" s="191">
        <v>0.091058492</v>
      </c>
      <c r="AG359" s="169"/>
      <c r="AH359" s="173">
        <v>70650</v>
      </c>
      <c r="AI359" s="173">
        <v>29816</v>
      </c>
      <c r="AJ359" s="173">
        <v>88</v>
      </c>
      <c r="AK359" s="173">
        <v>3920</v>
      </c>
      <c r="AL359" s="173">
        <v>2715</v>
      </c>
      <c r="AM359" s="175">
        <f>100*AL359/$AI359</f>
        <v>9.10584920847867</v>
      </c>
      <c r="AN359" s="173">
        <f>IF(AM359&gt;$AI$8,1,0)</f>
        <v>0</v>
      </c>
      <c r="AO359" s="175">
        <f>IF($R359=AL$17,AM359,0)</f>
        <v>0</v>
      </c>
      <c r="AP359" s="173">
        <v>13047</v>
      </c>
      <c r="AQ359" s="175">
        <f>100*AP359/$AI359</f>
        <v>43.7583847598605</v>
      </c>
      <c r="AR359" s="173">
        <f>IF(AQ359&gt;$AI$8,1,0)</f>
        <v>0</v>
      </c>
      <c r="AS359" s="175">
        <f>IF($R359=AP$17,AQ359,0)</f>
        <v>0</v>
      </c>
      <c r="AT359" s="173">
        <v>3252</v>
      </c>
      <c r="AU359" s="175">
        <f>100*AT359/$AI359</f>
        <v>10.9068956265093</v>
      </c>
      <c r="AV359" s="173">
        <f>IF(AU359&gt;$AI$8,1,0)</f>
        <v>0</v>
      </c>
      <c r="AW359" s="175">
        <f>IF($R359=AT$17,AU359,0)</f>
        <v>0</v>
      </c>
      <c r="AX359" s="173">
        <v>9127</v>
      </c>
      <c r="AY359" s="175">
        <f>100*AX359/$AI359</f>
        <v>30.6110812986316</v>
      </c>
      <c r="AZ359" s="173">
        <f>IF(AY359&gt;$AI$8,1,0)</f>
        <v>0</v>
      </c>
      <c r="BA359" s="175">
        <f>IF($R359=AX$17,AY359,0)</f>
        <v>30.6110812986316</v>
      </c>
      <c r="BB359" s="173">
        <v>1675</v>
      </c>
      <c r="BC359" s="175">
        <f>100*BB359/$AI359</f>
        <v>5.61778910651999</v>
      </c>
      <c r="BD359" s="173">
        <f>IF(BC359&gt;$AI$8,1,0)</f>
        <v>0</v>
      </c>
      <c r="BE359" s="175">
        <f>IF($R359=BB$17,BC359,0)</f>
        <v>0</v>
      </c>
      <c r="BF359" s="173">
        <v>0</v>
      </c>
      <c r="BG359" s="175">
        <f>100*BF359/$AI359</f>
        <v>0</v>
      </c>
      <c r="BH359" s="173">
        <f>IF(BG359&gt;$AI$8,1,0)</f>
        <v>0</v>
      </c>
      <c r="BI359" s="175">
        <f>IF($R359=BF$17,BG359,0)</f>
        <v>0</v>
      </c>
      <c r="BJ359" s="173">
        <v>0</v>
      </c>
      <c r="BK359" s="175">
        <f>100*BJ359/$AI359</f>
        <v>0</v>
      </c>
      <c r="BL359" s="173">
        <f>IF(BK359&gt;$AI$8,1,0)</f>
        <v>0</v>
      </c>
      <c r="BM359" s="175">
        <f>IF($R359=BJ$17,BK359,0)</f>
        <v>0</v>
      </c>
      <c r="BN359" s="173">
        <v>0</v>
      </c>
      <c r="BO359" s="175">
        <f>100*BN359/$AI359</f>
        <v>0</v>
      </c>
      <c r="BP359" s="173">
        <f>IF(BO359&gt;$AI$8,1,0)</f>
        <v>0</v>
      </c>
      <c r="BQ359" s="175">
        <f>IF($R359=BN$17,BO359,0)</f>
        <v>0</v>
      </c>
      <c r="BR359" s="173">
        <v>0</v>
      </c>
      <c r="BS359" s="175">
        <f>100*BR359/$AI359</f>
        <v>0</v>
      </c>
      <c r="BT359" s="173">
        <f>IF(BS359&gt;$AI$8,1,0)</f>
        <v>0</v>
      </c>
      <c r="BU359" s="175">
        <f>IF($R359=BR$17,BS359,0)</f>
        <v>0</v>
      </c>
      <c r="BV359" s="173">
        <v>0</v>
      </c>
      <c r="BW359" s="175">
        <f>100*BV359/$AI359</f>
        <v>0</v>
      </c>
      <c r="BX359" s="173">
        <f>IF(BW359&gt;$AI$8,1,0)</f>
        <v>0</v>
      </c>
      <c r="BY359" s="175">
        <f>IF($R359=BV$17,BW359,0)</f>
        <v>0</v>
      </c>
      <c r="BZ359" s="173">
        <v>0</v>
      </c>
      <c r="CA359" s="175">
        <f>100*BZ359/$AI359</f>
        <v>0</v>
      </c>
      <c r="CB359" s="173">
        <f>IF(CA359&gt;$AI$8,1,0)</f>
        <v>0</v>
      </c>
      <c r="CC359" s="175">
        <f>IF($R359=BZ$17,CA359,0)</f>
        <v>0</v>
      </c>
      <c r="CD359" s="173">
        <v>0</v>
      </c>
      <c r="CE359" s="175">
        <f>100*CD359/$AI359</f>
        <v>0</v>
      </c>
      <c r="CF359" s="173">
        <f>IF(CE359&gt;$AI$8,1,0)</f>
        <v>0</v>
      </c>
      <c r="CG359" s="175">
        <f>IF($R359=CD$17,CE359,0)</f>
        <v>0</v>
      </c>
      <c r="CH359" s="173">
        <v>0</v>
      </c>
      <c r="CI359" s="175">
        <f>100*CH359/$AI359</f>
        <v>0</v>
      </c>
      <c r="CJ359" s="173">
        <f>IF(CI359&gt;$AI$8,1,0)</f>
        <v>0</v>
      </c>
      <c r="CK359" s="175">
        <f>IF($R359=CH$17,CI359,0)</f>
        <v>0</v>
      </c>
      <c r="CL359" s="173">
        <v>0</v>
      </c>
      <c r="CM359" s="173">
        <v>0</v>
      </c>
      <c r="CN359" s="176"/>
    </row>
    <row r="360" ht="15.75" customHeight="1">
      <c r="A360" t="s" s="179">
        <v>2605</v>
      </c>
      <c r="B360" t="s" s="180">
        <v>166</v>
      </c>
      <c r="C360" t="s" s="180">
        <v>2606</v>
      </c>
      <c r="D360" t="s" s="181">
        <v>169</v>
      </c>
      <c r="E360" t="s" s="188">
        <v>79</v>
      </c>
      <c r="F360" t="s" s="146">
        <v>80</v>
      </c>
      <c r="G360" t="s" s="146">
        <v>179</v>
      </c>
      <c r="H360" t="s" s="146">
        <v>2607</v>
      </c>
      <c r="I360" t="s" s="146">
        <v>49</v>
      </c>
      <c r="J360" t="s" s="146">
        <v>1733</v>
      </c>
      <c r="K360" t="s" s="183">
        <f>_xlfn.IFS(Q360=0,O360,T360=1,R360,U360=1,AA360,V360=1,AD360)</f>
        <v>2365</v>
      </c>
      <c r="L360" s="189">
        <f>_xlfn.IFS(Q360=0,P360,T360=1,S360,U360=1,AB360,V360=1,AE360)</f>
        <v>20.7275678866588</v>
      </c>
      <c r="M360" t="s" s="146">
        <f>IF(O360="Lab","over","under")</f>
        <v>2429</v>
      </c>
      <c r="N360" s="145">
        <v>1</v>
      </c>
      <c r="O360" t="s" s="184">
        <v>28</v>
      </c>
      <c r="P360" s="147">
        <f>AQ360</f>
        <v>43.715564738292</v>
      </c>
      <c r="Q360" s="145">
        <f>T360+U360+V360</f>
        <v>1</v>
      </c>
      <c r="R360" t="s" s="185">
        <v>2365</v>
      </c>
      <c r="S360" s="147">
        <f>BA360</f>
        <v>20.7275678866588</v>
      </c>
      <c r="T360" s="145">
        <v>1</v>
      </c>
      <c r="U360" s="138"/>
      <c r="V360" s="138"/>
      <c r="W360" s="138"/>
      <c r="X360" t="s" s="146">
        <f>IF($A360=Y360,"ok","bad")</f>
        <v>2430</v>
      </c>
      <c r="Y360" t="s" s="146">
        <v>2605</v>
      </c>
      <c r="Z360" t="s" s="146">
        <v>2606</v>
      </c>
      <c r="AA360" t="s" s="186">
        <v>27</v>
      </c>
      <c r="AB360" s="141">
        <f>100*AC360</f>
        <v>18.0096419</v>
      </c>
      <c r="AC360" s="190">
        <v>0.180096419</v>
      </c>
      <c r="AD360" t="s" s="187">
        <v>29</v>
      </c>
      <c r="AE360" s="141">
        <v>7.9914404</v>
      </c>
      <c r="AF360" s="190">
        <v>0.07991440399999999</v>
      </c>
      <c r="AG360" s="138"/>
      <c r="AH360" s="145">
        <v>75067</v>
      </c>
      <c r="AI360" s="145">
        <v>40656</v>
      </c>
      <c r="AJ360" s="145">
        <v>112</v>
      </c>
      <c r="AK360" s="145">
        <v>9346</v>
      </c>
      <c r="AL360" s="145">
        <v>7322</v>
      </c>
      <c r="AM360" s="148">
        <f>100*AL360/$AI360</f>
        <v>18.0096418732782</v>
      </c>
      <c r="AN360" s="145">
        <f>IF(AM360&gt;$AI$8,1,0)</f>
        <v>0</v>
      </c>
      <c r="AO360" s="148">
        <f>IF($R360=AL$17,AM360,0)</f>
        <v>0</v>
      </c>
      <c r="AP360" s="145">
        <v>17773</v>
      </c>
      <c r="AQ360" s="148">
        <f>100*AP360/$AI360</f>
        <v>43.715564738292</v>
      </c>
      <c r="AR360" s="145">
        <f>IF(AQ360&gt;$AI$8,1,0)</f>
        <v>0</v>
      </c>
      <c r="AS360" s="148">
        <f>IF($R360=AP$17,AQ360,0)</f>
        <v>0</v>
      </c>
      <c r="AT360" s="145">
        <v>3249</v>
      </c>
      <c r="AU360" s="148">
        <f>100*AT360/$AI360</f>
        <v>7.99144037780401</v>
      </c>
      <c r="AV360" s="145">
        <f>IF(AU360&gt;$AI$8,1,0)</f>
        <v>0</v>
      </c>
      <c r="AW360" s="148">
        <f>IF($R360=AT$17,AU360,0)</f>
        <v>0</v>
      </c>
      <c r="AX360" s="145">
        <v>8427</v>
      </c>
      <c r="AY360" s="148">
        <f>100*AX360/$AI360</f>
        <v>20.7275678866588</v>
      </c>
      <c r="AZ360" s="145">
        <f>IF(AY360&gt;$AI$8,1,0)</f>
        <v>0</v>
      </c>
      <c r="BA360" s="148">
        <f>IF($R360=AX$17,AY360,0)</f>
        <v>20.7275678866588</v>
      </c>
      <c r="BB360" s="145">
        <v>2389</v>
      </c>
      <c r="BC360" s="148">
        <f>100*BB360/$AI360</f>
        <v>5.87613144431326</v>
      </c>
      <c r="BD360" s="145">
        <f>IF(BC360&gt;$AI$8,1,0)</f>
        <v>0</v>
      </c>
      <c r="BE360" s="148">
        <f>IF($R360=BB$17,BC360,0)</f>
        <v>0</v>
      </c>
      <c r="BF360" s="145">
        <v>0</v>
      </c>
      <c r="BG360" s="148">
        <f>100*BF360/$AI360</f>
        <v>0</v>
      </c>
      <c r="BH360" s="145">
        <f>IF(BG360&gt;$AI$8,1,0)</f>
        <v>0</v>
      </c>
      <c r="BI360" s="148">
        <f>IF($R360=BF$17,BG360,0)</f>
        <v>0</v>
      </c>
      <c r="BJ360" s="145">
        <v>0</v>
      </c>
      <c r="BK360" s="148">
        <f>100*BJ360/$AI360</f>
        <v>0</v>
      </c>
      <c r="BL360" s="145">
        <f>IF(BK360&gt;$AI$8,1,0)</f>
        <v>0</v>
      </c>
      <c r="BM360" s="148">
        <f>IF($R360=BJ$17,BK360,0)</f>
        <v>0</v>
      </c>
      <c r="BN360" s="145">
        <v>0</v>
      </c>
      <c r="BO360" s="148">
        <f>100*BN360/$AI360</f>
        <v>0</v>
      </c>
      <c r="BP360" s="145">
        <f>IF(BO360&gt;$AI$8,1,0)</f>
        <v>0</v>
      </c>
      <c r="BQ360" s="148">
        <f>IF($R360=BN$17,BO360,0)</f>
        <v>0</v>
      </c>
      <c r="BR360" s="145">
        <v>0</v>
      </c>
      <c r="BS360" s="148">
        <f>100*BR360/$AI360</f>
        <v>0</v>
      </c>
      <c r="BT360" s="145">
        <f>IF(BS360&gt;$AI$8,1,0)</f>
        <v>0</v>
      </c>
      <c r="BU360" s="148">
        <f>IF($R360=BR$17,BS360,0)</f>
        <v>0</v>
      </c>
      <c r="BV360" s="145">
        <v>0</v>
      </c>
      <c r="BW360" s="148">
        <f>100*BV360/$AI360</f>
        <v>0</v>
      </c>
      <c r="BX360" s="145">
        <f>IF(BW360&gt;$AI$8,1,0)</f>
        <v>0</v>
      </c>
      <c r="BY360" s="148">
        <f>IF($R360=BV$17,BW360,0)</f>
        <v>0</v>
      </c>
      <c r="BZ360" s="145">
        <v>0</v>
      </c>
      <c r="CA360" s="148">
        <f>100*BZ360/$AI360</f>
        <v>0</v>
      </c>
      <c r="CB360" s="145">
        <f>IF(CA360&gt;$AI$8,1,0)</f>
        <v>0</v>
      </c>
      <c r="CC360" s="148">
        <f>IF($R360=BZ$17,CA360,0)</f>
        <v>0</v>
      </c>
      <c r="CD360" s="145">
        <v>0</v>
      </c>
      <c r="CE360" s="148">
        <f>100*CD360/$AI360</f>
        <v>0</v>
      </c>
      <c r="CF360" s="145">
        <f>IF(CE360&gt;$AI$8,1,0)</f>
        <v>0</v>
      </c>
      <c r="CG360" s="148">
        <f>IF($R360=CD$17,CE360,0)</f>
        <v>0</v>
      </c>
      <c r="CH360" s="145">
        <v>0</v>
      </c>
      <c r="CI360" s="148">
        <f>100*CH360/$AI360</f>
        <v>0</v>
      </c>
      <c r="CJ360" s="145">
        <f>IF(CI360&gt;$AI$8,1,0)</f>
        <v>0</v>
      </c>
      <c r="CK360" s="148">
        <f>IF($R360=CH$17,CI360,0)</f>
        <v>0</v>
      </c>
      <c r="CL360" s="145">
        <v>1189</v>
      </c>
      <c r="CM360" s="145">
        <v>0</v>
      </c>
      <c r="CN360" s="149"/>
    </row>
    <row r="361" ht="15.75" customHeight="1">
      <c r="A361" t="s" s="179">
        <v>2583</v>
      </c>
      <c r="B361" t="s" s="180">
        <v>58</v>
      </c>
      <c r="C361" t="s" s="180">
        <v>578</v>
      </c>
      <c r="D361" t="s" s="181">
        <v>60</v>
      </c>
      <c r="E361" t="s" s="182">
        <v>60</v>
      </c>
      <c r="F361" t="s" s="130">
        <v>46</v>
      </c>
      <c r="G361" t="s" s="130">
        <v>1114</v>
      </c>
      <c r="H361" t="s" s="130">
        <v>2584</v>
      </c>
      <c r="I361" t="s" s="130">
        <v>49</v>
      </c>
      <c r="J361" t="s" s="130">
        <v>2585</v>
      </c>
      <c r="K361" t="s" s="183">
        <f>_xlfn.IFS(Q361=0,O361,T361=1,R361,U361=1,AA361,V361=1,AD361)</f>
        <v>28</v>
      </c>
      <c r="L361" s="189">
        <f>_xlfn.IFS(Q361=0,P361,T361=1,S361,U361=1,AB361,V361=1,AE361)</f>
        <v>43.6780221637413</v>
      </c>
      <c r="M361" t="s" s="130">
        <f>IF(O361="Lab","over","under")</f>
        <v>2429</v>
      </c>
      <c r="N361" s="173">
        <v>1</v>
      </c>
      <c r="O361" t="s" s="184">
        <v>28</v>
      </c>
      <c r="P361" s="131">
        <f>AQ361</f>
        <v>43.6780221637413</v>
      </c>
      <c r="Q361" s="173">
        <f>T361+U361+V361</f>
        <v>0</v>
      </c>
      <c r="R361" t="s" s="185">
        <v>32</v>
      </c>
      <c r="S361" s="131">
        <f>BI361</f>
        <v>27.0938458195514</v>
      </c>
      <c r="T361" s="169"/>
      <c r="U361" s="169"/>
      <c r="V361" s="169"/>
      <c r="W361" s="169"/>
      <c r="X361" t="s" s="130">
        <f>IF($A361=Y361,"ok","bad")</f>
        <v>2430</v>
      </c>
      <c r="Y361" t="s" s="130">
        <v>2583</v>
      </c>
      <c r="Z361" t="s" s="130">
        <v>578</v>
      </c>
      <c r="AA361" t="s" s="186">
        <v>27</v>
      </c>
      <c r="AB361" s="125">
        <f>100*AC361</f>
        <v>14.841015</v>
      </c>
      <c r="AC361" s="191">
        <v>0.14841015</v>
      </c>
      <c r="AD361" t="s" s="187">
        <v>2365</v>
      </c>
      <c r="AE361" s="125">
        <v>8.2570801</v>
      </c>
      <c r="AF361" s="191">
        <v>0.082570801</v>
      </c>
      <c r="AG361" s="169"/>
      <c r="AH361" s="173">
        <v>69413</v>
      </c>
      <c r="AI361" s="173">
        <v>41419</v>
      </c>
      <c r="AJ361" s="173">
        <v>123</v>
      </c>
      <c r="AK361" s="173">
        <v>6869</v>
      </c>
      <c r="AL361" s="173">
        <v>6147</v>
      </c>
      <c r="AM361" s="175">
        <f>100*AL361/$AI361</f>
        <v>14.8410149931191</v>
      </c>
      <c r="AN361" s="173">
        <f>IF(AM361&gt;$AI$8,1,0)</f>
        <v>0</v>
      </c>
      <c r="AO361" s="175">
        <f>IF($R361=AL$17,AM361,0)</f>
        <v>0</v>
      </c>
      <c r="AP361" s="173">
        <v>18091</v>
      </c>
      <c r="AQ361" s="175">
        <f>100*AP361/$AI361</f>
        <v>43.6780221637413</v>
      </c>
      <c r="AR361" s="173">
        <f>IF(AQ361&gt;$AI$8,1,0)</f>
        <v>0</v>
      </c>
      <c r="AS361" s="175">
        <f>IF($R361=AP$17,AQ361,0)</f>
        <v>0</v>
      </c>
      <c r="AT361" s="173">
        <v>983</v>
      </c>
      <c r="AU361" s="175">
        <f>100*AT361/$AI361</f>
        <v>2.37330693643014</v>
      </c>
      <c r="AV361" s="173">
        <f>IF(AU361&gt;$AI$8,1,0)</f>
        <v>0</v>
      </c>
      <c r="AW361" s="175">
        <f>IF($R361=AT$17,AU361,0)</f>
        <v>0</v>
      </c>
      <c r="AX361" s="173">
        <v>3420</v>
      </c>
      <c r="AY361" s="175">
        <f>100*AX361/$AI361</f>
        <v>8.25708008401941</v>
      </c>
      <c r="AZ361" s="173">
        <f>IF(AY361&gt;$AI$8,1,0)</f>
        <v>0</v>
      </c>
      <c r="BA361" s="175">
        <f>IF($R361=AX$17,AY361,0)</f>
        <v>0</v>
      </c>
      <c r="BB361" s="173">
        <v>1039</v>
      </c>
      <c r="BC361" s="175">
        <f>100*BB361/$AI361</f>
        <v>2.5085105869287</v>
      </c>
      <c r="BD361" s="173">
        <f>IF(BC361&gt;$AI$8,1,0)</f>
        <v>0</v>
      </c>
      <c r="BE361" s="175">
        <f>IF($R361=BB$17,BC361,0)</f>
        <v>0</v>
      </c>
      <c r="BF361" s="173">
        <v>11222</v>
      </c>
      <c r="BG361" s="175">
        <f>100*BF361/$AI361</f>
        <v>27.0938458195514</v>
      </c>
      <c r="BH361" s="173">
        <f>IF(BG361&gt;$AI$8,1,0)</f>
        <v>0</v>
      </c>
      <c r="BI361" s="175">
        <f>IF($R361=BF$17,BG361,0)</f>
        <v>27.0938458195514</v>
      </c>
      <c r="BJ361" s="173">
        <v>0</v>
      </c>
      <c r="BK361" s="175">
        <f>100*BJ361/$AI361</f>
        <v>0</v>
      </c>
      <c r="BL361" s="173">
        <f>IF(BK361&gt;$AI$8,1,0)</f>
        <v>0</v>
      </c>
      <c r="BM361" s="175">
        <f>IF($R361=BJ$17,BK361,0)</f>
        <v>0</v>
      </c>
      <c r="BN361" s="173">
        <v>0</v>
      </c>
      <c r="BO361" s="175">
        <f>100*BN361/$AI361</f>
        <v>0</v>
      </c>
      <c r="BP361" s="173">
        <f>IF(BO361&gt;$AI$8,1,0)</f>
        <v>0</v>
      </c>
      <c r="BQ361" s="175">
        <f>IF($R361=BN$17,BO361,0)</f>
        <v>0</v>
      </c>
      <c r="BR361" s="173">
        <v>0</v>
      </c>
      <c r="BS361" s="175">
        <f>100*BR361/$AI361</f>
        <v>0</v>
      </c>
      <c r="BT361" s="173">
        <f>IF(BS361&gt;$AI$8,1,0)</f>
        <v>0</v>
      </c>
      <c r="BU361" s="175">
        <f>IF($R361=BR$17,BS361,0)</f>
        <v>0</v>
      </c>
      <c r="BV361" s="173">
        <v>0</v>
      </c>
      <c r="BW361" s="175">
        <f>100*BV361/$AI361</f>
        <v>0</v>
      </c>
      <c r="BX361" s="173">
        <f>IF(BW361&gt;$AI$8,1,0)</f>
        <v>0</v>
      </c>
      <c r="BY361" s="175">
        <f>IF($R361=BV$17,BW361,0)</f>
        <v>0</v>
      </c>
      <c r="BZ361" s="173">
        <v>0</v>
      </c>
      <c r="CA361" s="175">
        <f>100*BZ361/$AI361</f>
        <v>0</v>
      </c>
      <c r="CB361" s="173">
        <f>IF(CA361&gt;$AI$8,1,0)</f>
        <v>0</v>
      </c>
      <c r="CC361" s="175">
        <f>IF($R361=BZ$17,CA361,0)</f>
        <v>0</v>
      </c>
      <c r="CD361" s="173">
        <v>0</v>
      </c>
      <c r="CE361" s="175">
        <f>100*CD361/$AI361</f>
        <v>0</v>
      </c>
      <c r="CF361" s="173">
        <f>IF(CE361&gt;$AI$8,1,0)</f>
        <v>0</v>
      </c>
      <c r="CG361" s="175">
        <f>IF($R361=CD$17,CE361,0)</f>
        <v>0</v>
      </c>
      <c r="CH361" s="173">
        <v>0</v>
      </c>
      <c r="CI361" s="175">
        <f>100*CH361/$AI361</f>
        <v>0</v>
      </c>
      <c r="CJ361" s="173">
        <f>IF(CI361&gt;$AI$8,1,0)</f>
        <v>0</v>
      </c>
      <c r="CK361" s="175">
        <f>IF($R361=CH$17,CI361,0)</f>
        <v>0</v>
      </c>
      <c r="CL361" s="173">
        <v>0</v>
      </c>
      <c r="CM361" s="173">
        <v>0</v>
      </c>
      <c r="CN361" s="176"/>
    </row>
    <row r="362" ht="15.75" customHeight="1">
      <c r="A362" t="s" s="179">
        <v>861</v>
      </c>
      <c r="B362" t="s" s="180">
        <v>58</v>
      </c>
      <c r="C362" t="s" s="180">
        <v>862</v>
      </c>
      <c r="D362" t="s" s="181">
        <v>60</v>
      </c>
      <c r="E362" t="s" s="188">
        <v>60</v>
      </c>
      <c r="F362" t="s" s="146">
        <v>46</v>
      </c>
      <c r="G362" t="s" s="146">
        <v>2841</v>
      </c>
      <c r="H362" t="s" s="146">
        <v>2842</v>
      </c>
      <c r="I362" t="s" s="146">
        <v>49</v>
      </c>
      <c r="J362" t="s" s="146">
        <v>2585</v>
      </c>
      <c r="K362" t="s" s="183">
        <f>_xlfn.IFS(Q362=0,O362,T362=1,R362,U362=1,AA362,V362=1,AD362)</f>
        <v>28</v>
      </c>
      <c r="L362" s="189">
        <f>_xlfn.IFS(Q362=0,P362,T362=1,S362,U362=1,AB362,V362=1,AE362)</f>
        <v>43.6717303442372</v>
      </c>
      <c r="M362" t="s" s="146">
        <f>IF(O362="Lab","over","under")</f>
        <v>2429</v>
      </c>
      <c r="N362" s="145">
        <v>1</v>
      </c>
      <c r="O362" t="s" s="184">
        <v>28</v>
      </c>
      <c r="P362" s="147">
        <f>AQ362</f>
        <v>43.6717303442372</v>
      </c>
      <c r="Q362" s="145">
        <f>T362+U362+V362</f>
        <v>0</v>
      </c>
      <c r="R362" t="s" s="185">
        <v>32</v>
      </c>
      <c r="S362" s="147">
        <f>BI362</f>
        <v>26.9058474525654</v>
      </c>
      <c r="T362" s="138"/>
      <c r="U362" s="138"/>
      <c r="V362" s="138"/>
      <c r="W362" s="138"/>
      <c r="X362" t="s" s="146">
        <f>IF($A362=Y362,"ok","bad")</f>
        <v>2430</v>
      </c>
      <c r="Y362" t="s" s="146">
        <v>861</v>
      </c>
      <c r="Z362" t="s" s="146">
        <v>862</v>
      </c>
      <c r="AA362" t="s" s="186">
        <v>27</v>
      </c>
      <c r="AB362" s="141">
        <f>100*AC362</f>
        <v>16.911223</v>
      </c>
      <c r="AC362" s="190">
        <v>0.16911223</v>
      </c>
      <c r="AD362" t="s" s="187">
        <v>2365</v>
      </c>
      <c r="AE362" s="141">
        <v>4.698668</v>
      </c>
      <c r="AF362" s="190">
        <v>0.04698668</v>
      </c>
      <c r="AG362" s="138"/>
      <c r="AH362" s="145">
        <v>74626</v>
      </c>
      <c r="AI362" s="145">
        <v>50227</v>
      </c>
      <c r="AJ362" s="145">
        <v>141</v>
      </c>
      <c r="AK362" s="145">
        <v>8421</v>
      </c>
      <c r="AL362" s="145">
        <v>8494</v>
      </c>
      <c r="AM362" s="148">
        <f>100*AL362/$AI362</f>
        <v>16.911223047365</v>
      </c>
      <c r="AN362" s="145">
        <f>IF(AM362&gt;$AI$8,1,0)</f>
        <v>0</v>
      </c>
      <c r="AO362" s="148">
        <f>IF($R362=AL$17,AM362,0)</f>
        <v>0</v>
      </c>
      <c r="AP362" s="145">
        <v>21935</v>
      </c>
      <c r="AQ362" s="148">
        <f>100*AP362/$AI362</f>
        <v>43.6717303442372</v>
      </c>
      <c r="AR362" s="145">
        <f>IF(AQ362&gt;$AI$8,1,0)</f>
        <v>0</v>
      </c>
      <c r="AS362" s="148">
        <f>IF($R362=AP$17,AQ362,0)</f>
        <v>0</v>
      </c>
      <c r="AT362" s="145">
        <v>1150</v>
      </c>
      <c r="AU362" s="148">
        <f>100*AT362/$AI362</f>
        <v>2.28960519242638</v>
      </c>
      <c r="AV362" s="145">
        <f>IF(AU362&gt;$AI$8,1,0)</f>
        <v>0</v>
      </c>
      <c r="AW362" s="148">
        <f>IF($R362=AT$17,AU362,0)</f>
        <v>0</v>
      </c>
      <c r="AX362" s="145">
        <v>2360</v>
      </c>
      <c r="AY362" s="148">
        <f>100*AX362/$AI362</f>
        <v>4.69866804706632</v>
      </c>
      <c r="AZ362" s="145">
        <f>IF(AY362&gt;$AI$8,1,0)</f>
        <v>0</v>
      </c>
      <c r="BA362" s="148">
        <f>IF($R362=AX$17,AY362,0)</f>
        <v>0</v>
      </c>
      <c r="BB362" s="145">
        <v>1510</v>
      </c>
      <c r="BC362" s="148">
        <f>100*BB362/$AI362</f>
        <v>3.00635116570769</v>
      </c>
      <c r="BD362" s="145">
        <f>IF(BC362&gt;$AI$8,1,0)</f>
        <v>0</v>
      </c>
      <c r="BE362" s="148">
        <f>IF($R362=BB$17,BC362,0)</f>
        <v>0</v>
      </c>
      <c r="BF362" s="145">
        <v>13514</v>
      </c>
      <c r="BG362" s="148">
        <f>100*BF362/$AI362</f>
        <v>26.9058474525654</v>
      </c>
      <c r="BH362" s="145">
        <f>IF(BG362&gt;$AI$8,1,0)</f>
        <v>0</v>
      </c>
      <c r="BI362" s="148">
        <f>IF($R362=BF$17,BG362,0)</f>
        <v>26.9058474525654</v>
      </c>
      <c r="BJ362" s="145">
        <v>0</v>
      </c>
      <c r="BK362" s="148">
        <f>100*BJ362/$AI362</f>
        <v>0</v>
      </c>
      <c r="BL362" s="145">
        <f>IF(BK362&gt;$AI$8,1,0)</f>
        <v>0</v>
      </c>
      <c r="BM362" s="148">
        <f>IF($R362=BJ$17,BK362,0)</f>
        <v>0</v>
      </c>
      <c r="BN362" s="145">
        <v>0</v>
      </c>
      <c r="BO362" s="148">
        <f>100*BN362/$AI362</f>
        <v>0</v>
      </c>
      <c r="BP362" s="145">
        <f>IF(BO362&gt;$AI$8,1,0)</f>
        <v>0</v>
      </c>
      <c r="BQ362" s="148">
        <f>IF($R362=BN$17,BO362,0)</f>
        <v>0</v>
      </c>
      <c r="BR362" s="145">
        <v>0</v>
      </c>
      <c r="BS362" s="148">
        <f>100*BR362/$AI362</f>
        <v>0</v>
      </c>
      <c r="BT362" s="145">
        <f>IF(BS362&gt;$AI$8,1,0)</f>
        <v>0</v>
      </c>
      <c r="BU362" s="148">
        <f>IF($R362=BR$17,BS362,0)</f>
        <v>0</v>
      </c>
      <c r="BV362" s="145">
        <v>0</v>
      </c>
      <c r="BW362" s="148">
        <f>100*BV362/$AI362</f>
        <v>0</v>
      </c>
      <c r="BX362" s="145">
        <f>IF(BW362&gt;$AI$8,1,0)</f>
        <v>0</v>
      </c>
      <c r="BY362" s="148">
        <f>IF($R362=BV$17,BW362,0)</f>
        <v>0</v>
      </c>
      <c r="BZ362" s="145">
        <v>0</v>
      </c>
      <c r="CA362" s="148">
        <f>100*BZ362/$AI362</f>
        <v>0</v>
      </c>
      <c r="CB362" s="145">
        <f>IF(CA362&gt;$AI$8,1,0)</f>
        <v>0</v>
      </c>
      <c r="CC362" s="148">
        <f>IF($R362=BZ$17,CA362,0)</f>
        <v>0</v>
      </c>
      <c r="CD362" s="145">
        <v>0</v>
      </c>
      <c r="CE362" s="148">
        <f>100*CD362/$AI362</f>
        <v>0</v>
      </c>
      <c r="CF362" s="145">
        <f>IF(CE362&gt;$AI$8,1,0)</f>
        <v>0</v>
      </c>
      <c r="CG362" s="148">
        <f>IF($R362=CD$17,CE362,0)</f>
        <v>0</v>
      </c>
      <c r="CH362" s="145">
        <v>0</v>
      </c>
      <c r="CI362" s="148">
        <f>100*CH362/$AI362</f>
        <v>0</v>
      </c>
      <c r="CJ362" s="145">
        <f>IF(CI362&gt;$AI$8,1,0)</f>
        <v>0</v>
      </c>
      <c r="CK362" s="148">
        <f>IF($R362=CH$17,CI362,0)</f>
        <v>0</v>
      </c>
      <c r="CL362" s="145">
        <v>658</v>
      </c>
      <c r="CM362" s="145">
        <v>0</v>
      </c>
      <c r="CN362" s="149"/>
    </row>
    <row r="363" ht="15.75" customHeight="1">
      <c r="A363" t="s" s="179">
        <v>2736</v>
      </c>
      <c r="B363" t="s" s="180">
        <v>58</v>
      </c>
      <c r="C363" t="s" s="180">
        <v>1018</v>
      </c>
      <c r="D363" t="s" s="181">
        <v>60</v>
      </c>
      <c r="E363" t="s" s="182">
        <v>60</v>
      </c>
      <c r="F363" t="s" s="130">
        <v>61</v>
      </c>
      <c r="G363" t="s" s="130">
        <v>2737</v>
      </c>
      <c r="H363" t="s" s="130">
        <v>2738</v>
      </c>
      <c r="I363" t="s" s="130">
        <v>49</v>
      </c>
      <c r="J363" t="s" s="130">
        <v>2585</v>
      </c>
      <c r="K363" t="s" s="183">
        <f>_xlfn.IFS(Q363=0,O363,T363=1,R363,U363=1,AA363,V363=1,AD363)</f>
        <v>31</v>
      </c>
      <c r="L363" s="189">
        <f>_xlfn.IFS(Q363=0,P363,T363=1,S363,U363=1,AB363,V363=1,AE363)</f>
        <v>7.6452942</v>
      </c>
      <c r="M363" t="s" s="130">
        <f>IF(O363="Lab","over","under")</f>
        <v>2429</v>
      </c>
      <c r="N363" s="173">
        <v>1</v>
      </c>
      <c r="O363" t="s" s="184">
        <v>28</v>
      </c>
      <c r="P363" s="131">
        <f>AQ363</f>
        <v>43.6008859233508</v>
      </c>
      <c r="Q363" s="173">
        <f>T363+U363+V363</f>
        <v>1</v>
      </c>
      <c r="R363" t="s" s="185">
        <v>32</v>
      </c>
      <c r="S363" s="131">
        <f>BI363</f>
        <v>34.3912080518097</v>
      </c>
      <c r="T363" s="169"/>
      <c r="U363" s="173">
        <v>1</v>
      </c>
      <c r="V363" s="169"/>
      <c r="W363" s="169"/>
      <c r="X363" t="s" s="130">
        <f>IF($A363=Y363,"ok","bad")</f>
        <v>2430</v>
      </c>
      <c r="Y363" t="s" s="130">
        <v>2736</v>
      </c>
      <c r="Z363" t="s" s="130">
        <v>1018</v>
      </c>
      <c r="AA363" t="s" s="186">
        <v>31</v>
      </c>
      <c r="AB363" s="125">
        <f>100*AC363</f>
        <v>7.6452942</v>
      </c>
      <c r="AC363" s="191">
        <v>0.076452942</v>
      </c>
      <c r="AD363" t="s" s="187">
        <v>2365</v>
      </c>
      <c r="AE363" s="125">
        <v>6.2687488</v>
      </c>
      <c r="AF363" s="191">
        <v>0.062687488</v>
      </c>
      <c r="AG363" s="169"/>
      <c r="AH363" s="173">
        <v>68871</v>
      </c>
      <c r="AI363" s="173">
        <v>35669</v>
      </c>
      <c r="AJ363" s="173">
        <v>51</v>
      </c>
      <c r="AK363" s="173">
        <v>3285</v>
      </c>
      <c r="AL363" s="173">
        <v>1387</v>
      </c>
      <c r="AM363" s="175">
        <f>100*AL363/$AI363</f>
        <v>3.88853065687291</v>
      </c>
      <c r="AN363" s="173">
        <f>IF(AM363&gt;$AI$8,1,0)</f>
        <v>0</v>
      </c>
      <c r="AO363" s="175">
        <f>IF($R363=AL$17,AM363,0)</f>
        <v>0</v>
      </c>
      <c r="AP363" s="173">
        <v>15552</v>
      </c>
      <c r="AQ363" s="175">
        <f>100*AP363/$AI363</f>
        <v>43.6008859233508</v>
      </c>
      <c r="AR363" s="173">
        <f>IF(AQ363&gt;$AI$8,1,0)</f>
        <v>0</v>
      </c>
      <c r="AS363" s="175">
        <f>IF($R363=AP$17,AQ363,0)</f>
        <v>0</v>
      </c>
      <c r="AT363" s="173">
        <v>958</v>
      </c>
      <c r="AU363" s="175">
        <f>100*AT363/$AI363</f>
        <v>2.68580560150271</v>
      </c>
      <c r="AV363" s="173">
        <f>IF(AU363&gt;$AI$8,1,0)</f>
        <v>0</v>
      </c>
      <c r="AW363" s="175">
        <f>IF($R363=AT$17,AU363,0)</f>
        <v>0</v>
      </c>
      <c r="AX363" s="173">
        <v>2236</v>
      </c>
      <c r="AY363" s="175">
        <f>100*AX363/$AI363</f>
        <v>6.26874877344473</v>
      </c>
      <c r="AZ363" s="173">
        <f>IF(AY363&gt;$AI$8,1,0)</f>
        <v>0</v>
      </c>
      <c r="BA363" s="175">
        <f>IF($R363=AX$17,AY363,0)</f>
        <v>0</v>
      </c>
      <c r="BB363" s="173">
        <v>2727</v>
      </c>
      <c r="BC363" s="175">
        <f>100*BB363/$AI363</f>
        <v>7.64529423308756</v>
      </c>
      <c r="BD363" s="173">
        <f>IF(BC363&gt;$AI$8,1,0)</f>
        <v>0</v>
      </c>
      <c r="BE363" s="175">
        <f>IF($R363=BB$17,BC363,0)</f>
        <v>0</v>
      </c>
      <c r="BF363" s="173">
        <v>12267</v>
      </c>
      <c r="BG363" s="175">
        <f>100*BF363/$AI363</f>
        <v>34.3912080518097</v>
      </c>
      <c r="BH363" s="173">
        <f>IF(BG363&gt;$AI$8,1,0)</f>
        <v>0</v>
      </c>
      <c r="BI363" s="175">
        <f>IF($R363=BF$17,BG363,0)</f>
        <v>34.3912080518097</v>
      </c>
      <c r="BJ363" s="173">
        <v>0</v>
      </c>
      <c r="BK363" s="175">
        <f>100*BJ363/$AI363</f>
        <v>0</v>
      </c>
      <c r="BL363" s="173">
        <f>IF(BK363&gt;$AI$8,1,0)</f>
        <v>0</v>
      </c>
      <c r="BM363" s="175">
        <f>IF($R363=BJ$17,BK363,0)</f>
        <v>0</v>
      </c>
      <c r="BN363" s="173">
        <v>0</v>
      </c>
      <c r="BO363" s="175">
        <f>100*BN363/$AI363</f>
        <v>0</v>
      </c>
      <c r="BP363" s="173">
        <f>IF(BO363&gt;$AI$8,1,0)</f>
        <v>0</v>
      </c>
      <c r="BQ363" s="175">
        <f>IF($R363=BN$17,BO363,0)</f>
        <v>0</v>
      </c>
      <c r="BR363" s="173">
        <v>0</v>
      </c>
      <c r="BS363" s="175">
        <f>100*BR363/$AI363</f>
        <v>0</v>
      </c>
      <c r="BT363" s="173">
        <f>IF(BS363&gt;$AI$8,1,0)</f>
        <v>0</v>
      </c>
      <c r="BU363" s="175">
        <f>IF($R363=BR$17,BS363,0)</f>
        <v>0</v>
      </c>
      <c r="BV363" s="173">
        <v>0</v>
      </c>
      <c r="BW363" s="175">
        <f>100*BV363/$AI363</f>
        <v>0</v>
      </c>
      <c r="BX363" s="173">
        <f>IF(BW363&gt;$AI$8,1,0)</f>
        <v>0</v>
      </c>
      <c r="BY363" s="175">
        <f>IF($R363=BV$17,BW363,0)</f>
        <v>0</v>
      </c>
      <c r="BZ363" s="173">
        <v>0</v>
      </c>
      <c r="CA363" s="175">
        <f>100*BZ363/$AI363</f>
        <v>0</v>
      </c>
      <c r="CB363" s="173">
        <f>IF(CA363&gt;$AI$8,1,0)</f>
        <v>0</v>
      </c>
      <c r="CC363" s="175">
        <f>IF($R363=BZ$17,CA363,0)</f>
        <v>0</v>
      </c>
      <c r="CD363" s="173">
        <v>0</v>
      </c>
      <c r="CE363" s="175">
        <f>100*CD363/$AI363</f>
        <v>0</v>
      </c>
      <c r="CF363" s="173">
        <f>IF(CE363&gt;$AI$8,1,0)</f>
        <v>0</v>
      </c>
      <c r="CG363" s="175">
        <f>IF($R363=CD$17,CE363,0)</f>
        <v>0</v>
      </c>
      <c r="CH363" s="173">
        <v>0</v>
      </c>
      <c r="CI363" s="175">
        <f>100*CH363/$AI363</f>
        <v>0</v>
      </c>
      <c r="CJ363" s="173">
        <f>IF(CI363&gt;$AI$8,1,0)</f>
        <v>0</v>
      </c>
      <c r="CK363" s="175">
        <f>IF($R363=CH$17,CI363,0)</f>
        <v>0</v>
      </c>
      <c r="CL363" s="173">
        <v>690</v>
      </c>
      <c r="CM363" s="173">
        <v>0</v>
      </c>
      <c r="CN363" s="176"/>
    </row>
    <row r="364" ht="15.75" customHeight="1">
      <c r="A364" t="s" s="179">
        <v>2715</v>
      </c>
      <c r="B364" t="s" s="180">
        <v>166</v>
      </c>
      <c r="C364" t="s" s="180">
        <v>1685</v>
      </c>
      <c r="D364" t="s" s="181">
        <v>169</v>
      </c>
      <c r="E364" t="s" s="188">
        <v>79</v>
      </c>
      <c r="F364" t="s" s="146">
        <v>46</v>
      </c>
      <c r="G364" t="s" s="146">
        <v>1994</v>
      </c>
      <c r="H364" t="s" s="146">
        <v>2716</v>
      </c>
      <c r="I364" t="s" s="146">
        <v>64</v>
      </c>
      <c r="J364" t="s" s="146">
        <v>1733</v>
      </c>
      <c r="K364" t="s" s="183">
        <f>_xlfn.IFS(Q364=0,O364,T364=1,R364,U364=1,AA364,V364=1,AD364)</f>
        <v>28</v>
      </c>
      <c r="L364" s="189">
        <f>_xlfn.IFS(Q364=0,P364,T364=1,S364,U364=1,AB364,V364=1,AE364)</f>
        <v>43.6005913795064</v>
      </c>
      <c r="M364" t="s" s="146">
        <f>IF(O364="Lab","over","under")</f>
        <v>2429</v>
      </c>
      <c r="N364" s="145">
        <v>1</v>
      </c>
      <c r="O364" t="s" s="184">
        <v>28</v>
      </c>
      <c r="P364" s="147">
        <f>AQ364</f>
        <v>43.6005913795064</v>
      </c>
      <c r="Q364" s="145">
        <f>T364+U364+V364</f>
        <v>0</v>
      </c>
      <c r="R364" t="s" s="185">
        <v>27</v>
      </c>
      <c r="S364" s="147">
        <f>AO364</f>
        <v>23.7234163539179</v>
      </c>
      <c r="T364" s="138"/>
      <c r="U364" s="138"/>
      <c r="V364" s="138"/>
      <c r="W364" s="138"/>
      <c r="X364" t="s" s="146">
        <f>IF($A364=Y364,"ok","bad")</f>
        <v>2430</v>
      </c>
      <c r="Y364" t="s" s="146">
        <v>2715</v>
      </c>
      <c r="Z364" t="s" s="146">
        <v>1685</v>
      </c>
      <c r="AA364" t="s" s="186">
        <v>2365</v>
      </c>
      <c r="AB364" s="141">
        <f>100*AC364</f>
        <v>21.5080177</v>
      </c>
      <c r="AC364" s="190">
        <v>0.215080177</v>
      </c>
      <c r="AD364" t="s" s="187">
        <v>29</v>
      </c>
      <c r="AE364" s="141">
        <v>6.5188218</v>
      </c>
      <c r="AF364" s="190">
        <v>0.06518821800000001</v>
      </c>
      <c r="AG364" s="138"/>
      <c r="AH364" s="145">
        <v>70435</v>
      </c>
      <c r="AI364" s="145">
        <v>43965</v>
      </c>
      <c r="AJ364" s="145">
        <v>167</v>
      </c>
      <c r="AK364" s="145">
        <v>8739</v>
      </c>
      <c r="AL364" s="145">
        <v>10430</v>
      </c>
      <c r="AM364" s="148">
        <f>100*AL364/$AI364</f>
        <v>23.7234163539179</v>
      </c>
      <c r="AN364" s="145">
        <f>IF(AM364&gt;$AI$8,1,0)</f>
        <v>0</v>
      </c>
      <c r="AO364" s="148">
        <f>IF($R364=AL$17,AM364,0)</f>
        <v>23.7234163539179</v>
      </c>
      <c r="AP364" s="145">
        <v>19169</v>
      </c>
      <c r="AQ364" s="148">
        <f>100*AP364/$AI364</f>
        <v>43.6005913795064</v>
      </c>
      <c r="AR364" s="145">
        <f>IF(AQ364&gt;$AI$8,1,0)</f>
        <v>0</v>
      </c>
      <c r="AS364" s="148">
        <f>IF($R364=AP$17,AQ364,0)</f>
        <v>0</v>
      </c>
      <c r="AT364" s="145">
        <v>2866</v>
      </c>
      <c r="AU364" s="148">
        <f>100*AT364/$AI364</f>
        <v>6.51882179006028</v>
      </c>
      <c r="AV364" s="145">
        <f>IF(AU364&gt;$AI$8,1,0)</f>
        <v>0</v>
      </c>
      <c r="AW364" s="148">
        <f>IF($R364=AT$17,AU364,0)</f>
        <v>0</v>
      </c>
      <c r="AX364" s="145">
        <v>9456</v>
      </c>
      <c r="AY364" s="148">
        <f>100*AX364/$AI364</f>
        <v>21.5080177413852</v>
      </c>
      <c r="AZ364" s="145">
        <f>IF(AY364&gt;$AI$8,1,0)</f>
        <v>0</v>
      </c>
      <c r="BA364" s="148">
        <f>IF($R364=AX$17,AY364,0)</f>
        <v>0</v>
      </c>
      <c r="BB364" s="145">
        <v>2044</v>
      </c>
      <c r="BC364" s="148">
        <f>100*BB364/$AI364</f>
        <v>4.64915273513022</v>
      </c>
      <c r="BD364" s="145">
        <f>IF(BC364&gt;$AI$8,1,0)</f>
        <v>0</v>
      </c>
      <c r="BE364" s="148">
        <f>IF($R364=BB$17,BC364,0)</f>
        <v>0</v>
      </c>
      <c r="BF364" s="145">
        <v>0</v>
      </c>
      <c r="BG364" s="148">
        <f>100*BF364/$AI364</f>
        <v>0</v>
      </c>
      <c r="BH364" s="145">
        <f>IF(BG364&gt;$AI$8,1,0)</f>
        <v>0</v>
      </c>
      <c r="BI364" s="148">
        <f>IF($R364=BF$17,BG364,0)</f>
        <v>0</v>
      </c>
      <c r="BJ364" s="145">
        <v>0</v>
      </c>
      <c r="BK364" s="148">
        <f>100*BJ364/$AI364</f>
        <v>0</v>
      </c>
      <c r="BL364" s="145">
        <f>IF(BK364&gt;$AI$8,1,0)</f>
        <v>0</v>
      </c>
      <c r="BM364" s="148">
        <f>IF($R364=BJ$17,BK364,0)</f>
        <v>0</v>
      </c>
      <c r="BN364" s="145">
        <v>0</v>
      </c>
      <c r="BO364" s="148">
        <f>100*BN364/$AI364</f>
        <v>0</v>
      </c>
      <c r="BP364" s="145">
        <f>IF(BO364&gt;$AI$8,1,0)</f>
        <v>0</v>
      </c>
      <c r="BQ364" s="148">
        <f>IF($R364=BN$17,BO364,0)</f>
        <v>0</v>
      </c>
      <c r="BR364" s="145">
        <v>0</v>
      </c>
      <c r="BS364" s="148">
        <f>100*BR364/$AI364</f>
        <v>0</v>
      </c>
      <c r="BT364" s="145">
        <f>IF(BS364&gt;$AI$8,1,0)</f>
        <v>0</v>
      </c>
      <c r="BU364" s="148">
        <f>IF($R364=BR$17,BS364,0)</f>
        <v>0</v>
      </c>
      <c r="BV364" s="145">
        <v>0</v>
      </c>
      <c r="BW364" s="148">
        <f>100*BV364/$AI364</f>
        <v>0</v>
      </c>
      <c r="BX364" s="145">
        <f>IF(BW364&gt;$AI$8,1,0)</f>
        <v>0</v>
      </c>
      <c r="BY364" s="148">
        <f>IF($R364=BV$17,BW364,0)</f>
        <v>0</v>
      </c>
      <c r="BZ364" s="145">
        <v>0</v>
      </c>
      <c r="CA364" s="148">
        <f>100*BZ364/$AI364</f>
        <v>0</v>
      </c>
      <c r="CB364" s="145">
        <f>IF(CA364&gt;$AI$8,1,0)</f>
        <v>0</v>
      </c>
      <c r="CC364" s="148">
        <f>IF($R364=BZ$17,CA364,0)</f>
        <v>0</v>
      </c>
      <c r="CD364" s="145">
        <v>0</v>
      </c>
      <c r="CE364" s="148">
        <f>100*CD364/$AI364</f>
        <v>0</v>
      </c>
      <c r="CF364" s="145">
        <f>IF(CE364&gt;$AI$8,1,0)</f>
        <v>0</v>
      </c>
      <c r="CG364" s="148">
        <f>IF($R364=CD$17,CE364,0)</f>
        <v>0</v>
      </c>
      <c r="CH364" s="145">
        <v>0</v>
      </c>
      <c r="CI364" s="148">
        <f>100*CH364/$AI364</f>
        <v>0</v>
      </c>
      <c r="CJ364" s="145">
        <f>IF(CI364&gt;$AI$8,1,0)</f>
        <v>0</v>
      </c>
      <c r="CK364" s="148">
        <f>IF($R364=CH$17,CI364,0)</f>
        <v>0</v>
      </c>
      <c r="CL364" s="145">
        <v>0</v>
      </c>
      <c r="CM364" s="145">
        <v>0</v>
      </c>
      <c r="CN364" s="149"/>
    </row>
    <row r="365" ht="15.75" customHeight="1">
      <c r="A365" t="s" s="179">
        <v>2752</v>
      </c>
      <c r="B365" t="s" s="180">
        <v>101</v>
      </c>
      <c r="C365" t="s" s="180">
        <v>1527</v>
      </c>
      <c r="D365" t="s" s="181">
        <v>104</v>
      </c>
      <c r="E365" t="s" s="182">
        <v>79</v>
      </c>
      <c r="F365" t="s" s="130">
        <v>80</v>
      </c>
      <c r="G365" t="s" s="130">
        <v>1389</v>
      </c>
      <c r="H365" t="s" s="130">
        <v>2753</v>
      </c>
      <c r="I365" t="s" s="130">
        <v>64</v>
      </c>
      <c r="J365" t="s" s="130">
        <v>1733</v>
      </c>
      <c r="K365" t="s" s="183">
        <f>_xlfn.IFS(Q365=0,O365,T365=1,R365,U365=1,AA365,V365=1,AD365)</f>
        <v>28</v>
      </c>
      <c r="L365" s="189">
        <f>_xlfn.IFS(Q365=0,P365,T365=1,S365,U365=1,AB365,V365=1,AE365)</f>
        <v>43.5486571162079</v>
      </c>
      <c r="M365" t="s" s="130">
        <f>IF(O365="Lab","over","under")</f>
        <v>2429</v>
      </c>
      <c r="N365" s="173">
        <v>1</v>
      </c>
      <c r="O365" t="s" s="184">
        <v>28</v>
      </c>
      <c r="P365" s="131">
        <f>AQ365</f>
        <v>43.5486571162079</v>
      </c>
      <c r="Q365" s="173">
        <f>T365+U365+V365</f>
        <v>0</v>
      </c>
      <c r="R365" t="s" s="185">
        <v>27</v>
      </c>
      <c r="S365" s="131">
        <f>AO365</f>
        <v>21.9907684213044</v>
      </c>
      <c r="T365" s="169"/>
      <c r="U365" s="169"/>
      <c r="V365" s="169"/>
      <c r="W365" s="169"/>
      <c r="X365" t="s" s="130">
        <f>IF($A365=Y365,"ok","bad")</f>
        <v>2430</v>
      </c>
      <c r="Y365" t="s" s="130">
        <v>2752</v>
      </c>
      <c r="Z365" t="s" s="130">
        <v>1527</v>
      </c>
      <c r="AA365" t="s" s="186">
        <v>2365</v>
      </c>
      <c r="AB365" s="125">
        <f>100*AC365</f>
        <v>16.7651209</v>
      </c>
      <c r="AC365" s="191">
        <v>0.167651209</v>
      </c>
      <c r="AD365" t="s" s="187">
        <v>31</v>
      </c>
      <c r="AE365" s="125">
        <v>6.1177146</v>
      </c>
      <c r="AF365" s="191">
        <v>0.061177146</v>
      </c>
      <c r="AG365" s="169"/>
      <c r="AH365" s="173">
        <v>75575</v>
      </c>
      <c r="AI365" s="173">
        <v>41813</v>
      </c>
      <c r="AJ365" s="173">
        <v>138</v>
      </c>
      <c r="AK365" s="173">
        <v>9014</v>
      </c>
      <c r="AL365" s="173">
        <v>9195</v>
      </c>
      <c r="AM365" s="175">
        <f>100*AL365/$AI365</f>
        <v>21.9907684213044</v>
      </c>
      <c r="AN365" s="173">
        <f>IF(AM365&gt;$AI$8,1,0)</f>
        <v>0</v>
      </c>
      <c r="AO365" s="175">
        <f>IF($R365=AL$17,AM365,0)</f>
        <v>21.9907684213044</v>
      </c>
      <c r="AP365" s="173">
        <v>18209</v>
      </c>
      <c r="AQ365" s="175">
        <f>100*AP365/$AI365</f>
        <v>43.5486571162079</v>
      </c>
      <c r="AR365" s="173">
        <f>IF(AQ365&gt;$AI$8,1,0)</f>
        <v>0</v>
      </c>
      <c r="AS365" s="175">
        <f>IF($R365=AP$17,AQ365,0)</f>
        <v>0</v>
      </c>
      <c r="AT365" s="173">
        <v>2251</v>
      </c>
      <c r="AU365" s="175">
        <f>100*AT365/$AI365</f>
        <v>5.38349317198001</v>
      </c>
      <c r="AV365" s="173">
        <f>IF(AU365&gt;$AI$8,1,0)</f>
        <v>0</v>
      </c>
      <c r="AW365" s="175">
        <f>IF($R365=AT$17,AU365,0)</f>
        <v>0</v>
      </c>
      <c r="AX365" s="173">
        <v>7010</v>
      </c>
      <c r="AY365" s="175">
        <f>100*AX365/$AI365</f>
        <v>16.7651208954153</v>
      </c>
      <c r="AZ365" s="173">
        <f>IF(AY365&gt;$AI$8,1,0)</f>
        <v>0</v>
      </c>
      <c r="BA365" s="175">
        <f>IF($R365=AX$17,AY365,0)</f>
        <v>0</v>
      </c>
      <c r="BB365" s="173">
        <v>2558</v>
      </c>
      <c r="BC365" s="175">
        <f>100*BB365/$AI365</f>
        <v>6.11771458637266</v>
      </c>
      <c r="BD365" s="173">
        <f>IF(BC365&gt;$AI$8,1,0)</f>
        <v>0</v>
      </c>
      <c r="BE365" s="175">
        <f>IF($R365=BB$17,BC365,0)</f>
        <v>0</v>
      </c>
      <c r="BF365" s="173">
        <v>0</v>
      </c>
      <c r="BG365" s="175">
        <f>100*BF365/$AI365</f>
        <v>0</v>
      </c>
      <c r="BH365" s="173">
        <f>IF(BG365&gt;$AI$8,1,0)</f>
        <v>0</v>
      </c>
      <c r="BI365" s="175">
        <f>IF($R365=BF$17,BG365,0)</f>
        <v>0</v>
      </c>
      <c r="BJ365" s="173">
        <v>0</v>
      </c>
      <c r="BK365" s="175">
        <f>100*BJ365/$AI365</f>
        <v>0</v>
      </c>
      <c r="BL365" s="173">
        <f>IF(BK365&gt;$AI$8,1,0)</f>
        <v>0</v>
      </c>
      <c r="BM365" s="175">
        <f>IF($R365=BJ$17,BK365,0)</f>
        <v>0</v>
      </c>
      <c r="BN365" s="173">
        <v>0</v>
      </c>
      <c r="BO365" s="175">
        <f>100*BN365/$AI365</f>
        <v>0</v>
      </c>
      <c r="BP365" s="173">
        <f>IF(BO365&gt;$AI$8,1,0)</f>
        <v>0</v>
      </c>
      <c r="BQ365" s="175">
        <f>IF($R365=BN$17,BO365,0)</f>
        <v>0</v>
      </c>
      <c r="BR365" s="173">
        <v>0</v>
      </c>
      <c r="BS365" s="175">
        <f>100*BR365/$AI365</f>
        <v>0</v>
      </c>
      <c r="BT365" s="173">
        <f>IF(BS365&gt;$AI$8,1,0)</f>
        <v>0</v>
      </c>
      <c r="BU365" s="175">
        <f>IF($R365=BR$17,BS365,0)</f>
        <v>0</v>
      </c>
      <c r="BV365" s="173">
        <v>0</v>
      </c>
      <c r="BW365" s="175">
        <f>100*BV365/$AI365</f>
        <v>0</v>
      </c>
      <c r="BX365" s="173">
        <f>IF(BW365&gt;$AI$8,1,0)</f>
        <v>0</v>
      </c>
      <c r="BY365" s="175">
        <f>IF($R365=BV$17,BW365,0)</f>
        <v>0</v>
      </c>
      <c r="BZ365" s="173">
        <v>0</v>
      </c>
      <c r="CA365" s="175">
        <f>100*BZ365/$AI365</f>
        <v>0</v>
      </c>
      <c r="CB365" s="173">
        <f>IF(CA365&gt;$AI$8,1,0)</f>
        <v>0</v>
      </c>
      <c r="CC365" s="175">
        <f>IF($R365=BZ$17,CA365,0)</f>
        <v>0</v>
      </c>
      <c r="CD365" s="173">
        <v>0</v>
      </c>
      <c r="CE365" s="175">
        <f>100*CD365/$AI365</f>
        <v>0</v>
      </c>
      <c r="CF365" s="173">
        <f>IF(CE365&gt;$AI$8,1,0)</f>
        <v>0</v>
      </c>
      <c r="CG365" s="175">
        <f>IF($R365=CD$17,CE365,0)</f>
        <v>0</v>
      </c>
      <c r="CH365" s="173">
        <v>0</v>
      </c>
      <c r="CI365" s="175">
        <f>100*CH365/$AI365</f>
        <v>0</v>
      </c>
      <c r="CJ365" s="173">
        <f>IF(CI365&gt;$AI$8,1,0)</f>
        <v>0</v>
      </c>
      <c r="CK365" s="175">
        <f>IF($R365=CH$17,CI365,0)</f>
        <v>0</v>
      </c>
      <c r="CL365" s="173">
        <v>0</v>
      </c>
      <c r="CM365" s="173">
        <v>0</v>
      </c>
      <c r="CN365" s="176"/>
    </row>
    <row r="366" ht="15.75" customHeight="1">
      <c r="A366" t="s" s="179">
        <v>2578</v>
      </c>
      <c r="B366" t="s" s="180">
        <v>42</v>
      </c>
      <c r="C366" t="s" s="180">
        <v>1033</v>
      </c>
      <c r="D366" t="s" s="181">
        <v>45</v>
      </c>
      <c r="E366" t="s" s="188">
        <v>45</v>
      </c>
      <c r="F366" t="s" s="146">
        <v>46</v>
      </c>
      <c r="G366" t="s" s="146">
        <v>1034</v>
      </c>
      <c r="H366" t="s" s="146">
        <v>1035</v>
      </c>
      <c r="I366" t="s" s="146">
        <v>64</v>
      </c>
      <c r="J366" t="s" s="146">
        <v>50</v>
      </c>
      <c r="K366" t="s" s="183">
        <f>_xlfn.IFS(Q366=0,O366,T366=1,R366,U366=1,AA366,V366=1,AD366)</f>
        <v>28</v>
      </c>
      <c r="L366" s="189">
        <f>_xlfn.IFS(Q366=0,P366,T366=1,S366,U366=1,AB366,V366=1,AE366)</f>
        <v>43.3631878718584</v>
      </c>
      <c r="M366" t="s" s="146">
        <f>IF(O366="Lab","over","under")</f>
        <v>2429</v>
      </c>
      <c r="N366" s="145">
        <v>1</v>
      </c>
      <c r="O366" t="s" s="184">
        <v>28</v>
      </c>
      <c r="P366" s="147">
        <f>AQ366</f>
        <v>43.3631878718584</v>
      </c>
      <c r="Q366" s="145">
        <f>T366+U366+V366</f>
        <v>0</v>
      </c>
      <c r="R366" t="s" s="185">
        <v>27</v>
      </c>
      <c r="S366" s="147">
        <f>AO366</f>
        <v>18.8718795655212</v>
      </c>
      <c r="T366" s="138"/>
      <c r="U366" s="138"/>
      <c r="V366" s="138"/>
      <c r="W366" s="138"/>
      <c r="X366" t="s" s="146">
        <f>IF($A366=Y366,"ok","bad")</f>
        <v>2430</v>
      </c>
      <c r="Y366" t="s" s="146">
        <v>2578</v>
      </c>
      <c r="Z366" t="s" s="146">
        <v>1033</v>
      </c>
      <c r="AA366" t="s" s="186">
        <v>2365</v>
      </c>
      <c r="AB366" s="141">
        <f>100*AC366</f>
        <v>18.0609371</v>
      </c>
      <c r="AC366" s="190">
        <v>0.180609371</v>
      </c>
      <c r="AD366" t="s" s="187">
        <v>33</v>
      </c>
      <c r="AE366" s="141">
        <v>8.3465667</v>
      </c>
      <c r="AF366" s="190">
        <v>0.08346566699999999</v>
      </c>
      <c r="AG366" s="138"/>
      <c r="AH366" s="145">
        <v>76123</v>
      </c>
      <c r="AI366" s="145">
        <v>47229</v>
      </c>
      <c r="AJ366" s="145">
        <v>160</v>
      </c>
      <c r="AK366" s="145">
        <v>11567</v>
      </c>
      <c r="AL366" s="145">
        <v>8913</v>
      </c>
      <c r="AM366" s="148">
        <f>100*AL366/$AI366</f>
        <v>18.8718795655212</v>
      </c>
      <c r="AN366" s="145">
        <f>IF(AM366&gt;$AI$8,1,0)</f>
        <v>0</v>
      </c>
      <c r="AO366" s="148">
        <f>IF($R366=AL$17,AM366,0)</f>
        <v>18.8718795655212</v>
      </c>
      <c r="AP366" s="145">
        <v>20480</v>
      </c>
      <c r="AQ366" s="148">
        <f>100*AP366/$AI366</f>
        <v>43.3631878718584</v>
      </c>
      <c r="AR366" s="145">
        <f>IF(AQ366&gt;$AI$8,1,0)</f>
        <v>0</v>
      </c>
      <c r="AS366" s="148">
        <f>IF($R366=AP$17,AQ366,0)</f>
        <v>0</v>
      </c>
      <c r="AT366" s="145">
        <v>2593</v>
      </c>
      <c r="AU366" s="148">
        <f>100*AT366/$AI366</f>
        <v>5.49027080818988</v>
      </c>
      <c r="AV366" s="145">
        <f>IF(AU366&gt;$AI$8,1,0)</f>
        <v>0</v>
      </c>
      <c r="AW366" s="148">
        <f>IF($R366=AT$17,AU366,0)</f>
        <v>0</v>
      </c>
      <c r="AX366" s="145">
        <v>8530</v>
      </c>
      <c r="AY366" s="148">
        <f>100*AX366/$AI366</f>
        <v>18.0609371360816</v>
      </c>
      <c r="AZ366" s="145">
        <f>IF(AY366&gt;$AI$8,1,0)</f>
        <v>0</v>
      </c>
      <c r="BA366" s="148">
        <f>IF($R366=AX$17,AY366,0)</f>
        <v>0</v>
      </c>
      <c r="BB366" s="145">
        <v>2488</v>
      </c>
      <c r="BC366" s="148">
        <f>100*BB366/$AI366</f>
        <v>5.2679497766203</v>
      </c>
      <c r="BD366" s="145">
        <f>IF(BC366&gt;$AI$8,1,0)</f>
        <v>0</v>
      </c>
      <c r="BE366" s="148">
        <f>IF($R366=BB$17,BC366,0)</f>
        <v>0</v>
      </c>
      <c r="BF366" s="145">
        <v>0</v>
      </c>
      <c r="BG366" s="148">
        <f>100*BF366/$AI366</f>
        <v>0</v>
      </c>
      <c r="BH366" s="145">
        <f>IF(BG366&gt;$AI$8,1,0)</f>
        <v>0</v>
      </c>
      <c r="BI366" s="148">
        <f>IF($R366=BF$17,BG366,0)</f>
        <v>0</v>
      </c>
      <c r="BJ366" s="145">
        <v>3942</v>
      </c>
      <c r="BK366" s="148">
        <f>100*BJ366/$AI366</f>
        <v>8.34656672806962</v>
      </c>
      <c r="BL366" s="145">
        <f>IF(BK366&gt;$AI$8,1,0)</f>
        <v>0</v>
      </c>
      <c r="BM366" s="148">
        <f>IF($R366=BJ$17,BK366,0)</f>
        <v>0</v>
      </c>
      <c r="BN366" s="145">
        <v>0</v>
      </c>
      <c r="BO366" s="148">
        <f>100*BN366/$AI366</f>
        <v>0</v>
      </c>
      <c r="BP366" s="145">
        <f>IF(BO366&gt;$AI$8,1,0)</f>
        <v>0</v>
      </c>
      <c r="BQ366" s="148">
        <f>IF($R366=BN$17,BO366,0)</f>
        <v>0</v>
      </c>
      <c r="BR366" s="145">
        <v>0</v>
      </c>
      <c r="BS366" s="148">
        <f>100*BR366/$AI366</f>
        <v>0</v>
      </c>
      <c r="BT366" s="145">
        <f>IF(BS366&gt;$AI$8,1,0)</f>
        <v>0</v>
      </c>
      <c r="BU366" s="148">
        <f>IF($R366=BR$17,BS366,0)</f>
        <v>0</v>
      </c>
      <c r="BV366" s="145">
        <v>0</v>
      </c>
      <c r="BW366" s="148">
        <f>100*BV366/$AI366</f>
        <v>0</v>
      </c>
      <c r="BX366" s="145">
        <f>IF(BW366&gt;$AI$8,1,0)</f>
        <v>0</v>
      </c>
      <c r="BY366" s="148">
        <f>IF($R366=BV$17,BW366,0)</f>
        <v>0</v>
      </c>
      <c r="BZ366" s="145">
        <v>0</v>
      </c>
      <c r="CA366" s="148">
        <f>100*BZ366/$AI366</f>
        <v>0</v>
      </c>
      <c r="CB366" s="145">
        <f>IF(CA366&gt;$AI$8,1,0)</f>
        <v>0</v>
      </c>
      <c r="CC366" s="148">
        <f>IF($R366=BZ$17,CA366,0)</f>
        <v>0</v>
      </c>
      <c r="CD366" s="145">
        <v>0</v>
      </c>
      <c r="CE366" s="148">
        <f>100*CD366/$AI366</f>
        <v>0</v>
      </c>
      <c r="CF366" s="145">
        <f>IF(CE366&gt;$AI$8,1,0)</f>
        <v>0</v>
      </c>
      <c r="CG366" s="148">
        <f>IF($R366=CD$17,CE366,0)</f>
        <v>0</v>
      </c>
      <c r="CH366" s="145">
        <v>0</v>
      </c>
      <c r="CI366" s="148">
        <f>100*CH366/$AI366</f>
        <v>0</v>
      </c>
      <c r="CJ366" s="145">
        <f>IF(CI366&gt;$AI$8,1,0)</f>
        <v>0</v>
      </c>
      <c r="CK366" s="148">
        <f>IF($R366=CH$17,CI366,0)</f>
        <v>0</v>
      </c>
      <c r="CL366" s="145">
        <v>580</v>
      </c>
      <c r="CM366" s="145">
        <v>0</v>
      </c>
      <c r="CN366" s="149"/>
    </row>
    <row r="367" ht="15.75" customHeight="1">
      <c r="A367" t="s" s="179">
        <v>2582</v>
      </c>
      <c r="B367" t="s" s="180">
        <v>183</v>
      </c>
      <c r="C367" t="s" s="180">
        <v>1211</v>
      </c>
      <c r="D367" t="s" s="181">
        <v>186</v>
      </c>
      <c r="E367" t="s" s="182">
        <v>79</v>
      </c>
      <c r="F367" t="s" s="130">
        <v>80</v>
      </c>
      <c r="G367" t="s" s="130">
        <v>290</v>
      </c>
      <c r="H367" t="s" s="130">
        <v>1061</v>
      </c>
      <c r="I367" t="s" s="130">
        <v>49</v>
      </c>
      <c r="J367" t="s" s="130">
        <v>1733</v>
      </c>
      <c r="K367" t="s" s="183">
        <f>_xlfn.IFS(Q367=0,O367,T367=1,R367,U367=1,AA367,V367=1,AD367)</f>
        <v>28</v>
      </c>
      <c r="L367" s="189">
        <f>_xlfn.IFS(Q367=0,P367,T367=1,S367,U367=1,AB367,V367=1,AE367)</f>
        <v>43.3368882031268</v>
      </c>
      <c r="M367" t="s" s="130">
        <f>IF(O367="Lab","over","under")</f>
        <v>2429</v>
      </c>
      <c r="N367" s="173">
        <v>1</v>
      </c>
      <c r="O367" t="s" s="184">
        <v>28</v>
      </c>
      <c r="P367" s="131">
        <f>AQ367</f>
        <v>43.3368882031268</v>
      </c>
      <c r="Q367" s="173">
        <f>T367+U367+V367</f>
        <v>0</v>
      </c>
      <c r="R367" t="s" s="185">
        <v>27</v>
      </c>
      <c r="S367" s="131">
        <f>AO367</f>
        <v>26.5389938962129</v>
      </c>
      <c r="T367" s="169"/>
      <c r="U367" s="169"/>
      <c r="V367" s="169"/>
      <c r="W367" s="169"/>
      <c r="X367" t="s" s="130">
        <f>IF($A367=Y367,"ok","bad")</f>
        <v>2430</v>
      </c>
      <c r="Y367" t="s" s="130">
        <v>2582</v>
      </c>
      <c r="Z367" t="s" s="130">
        <v>1211</v>
      </c>
      <c r="AA367" t="s" s="186">
        <v>2365</v>
      </c>
      <c r="AB367" s="125">
        <f>100*AC367</f>
        <v>15.9447256</v>
      </c>
      <c r="AC367" s="191">
        <v>0.159447256</v>
      </c>
      <c r="AD367" t="s" s="187">
        <v>31</v>
      </c>
      <c r="AE367" s="125">
        <v>8.2866284</v>
      </c>
      <c r="AF367" s="191">
        <v>0.082866284</v>
      </c>
      <c r="AG367" s="169"/>
      <c r="AH367" s="173">
        <v>75396</v>
      </c>
      <c r="AI367" s="173">
        <v>44071</v>
      </c>
      <c r="AJ367" s="173">
        <v>167</v>
      </c>
      <c r="AK367" s="173">
        <v>7403</v>
      </c>
      <c r="AL367" s="173">
        <v>11696</v>
      </c>
      <c r="AM367" s="175">
        <f>100*AL367/$AI367</f>
        <v>26.5389938962129</v>
      </c>
      <c r="AN367" s="173">
        <f>IF(AM367&gt;$AI$8,1,0)</f>
        <v>0</v>
      </c>
      <c r="AO367" s="175">
        <f>IF($R367=AL$17,AM367,0)</f>
        <v>26.5389938962129</v>
      </c>
      <c r="AP367" s="173">
        <v>19099</v>
      </c>
      <c r="AQ367" s="175">
        <f>100*AP367/$AI367</f>
        <v>43.3368882031268</v>
      </c>
      <c r="AR367" s="173">
        <f>IF(AQ367&gt;$AI$8,1,0)</f>
        <v>0</v>
      </c>
      <c r="AS367" s="175">
        <f>IF($R367=AP$17,AQ367,0)</f>
        <v>0</v>
      </c>
      <c r="AT367" s="173">
        <v>2241</v>
      </c>
      <c r="AU367" s="175">
        <f>100*AT367/$AI367</f>
        <v>5.08497651516871</v>
      </c>
      <c r="AV367" s="173">
        <f>IF(AU367&gt;$AI$8,1,0)</f>
        <v>0</v>
      </c>
      <c r="AW367" s="175">
        <f>IF($R367=AT$17,AU367,0)</f>
        <v>0</v>
      </c>
      <c r="AX367" s="173">
        <v>7027</v>
      </c>
      <c r="AY367" s="175">
        <f>100*AX367/$AI367</f>
        <v>15.9447255564884</v>
      </c>
      <c r="AZ367" s="173">
        <f>IF(AY367&gt;$AI$8,1,0)</f>
        <v>0</v>
      </c>
      <c r="BA367" s="175">
        <f>IF($R367=AX$17,AY367,0)</f>
        <v>0</v>
      </c>
      <c r="BB367" s="173">
        <v>3652</v>
      </c>
      <c r="BC367" s="175">
        <f>100*BB367/$AI367</f>
        <v>8.286628395089741</v>
      </c>
      <c r="BD367" s="173">
        <f>IF(BC367&gt;$AI$8,1,0)</f>
        <v>0</v>
      </c>
      <c r="BE367" s="175">
        <f>IF($R367=BB$17,BC367,0)</f>
        <v>0</v>
      </c>
      <c r="BF367" s="173">
        <v>0</v>
      </c>
      <c r="BG367" s="175">
        <f>100*BF367/$AI367</f>
        <v>0</v>
      </c>
      <c r="BH367" s="173">
        <f>IF(BG367&gt;$AI$8,1,0)</f>
        <v>0</v>
      </c>
      <c r="BI367" s="175">
        <f>IF($R367=BF$17,BG367,0)</f>
        <v>0</v>
      </c>
      <c r="BJ367" s="173">
        <v>0</v>
      </c>
      <c r="BK367" s="175">
        <f>100*BJ367/$AI367</f>
        <v>0</v>
      </c>
      <c r="BL367" s="173">
        <f>IF(BK367&gt;$AI$8,1,0)</f>
        <v>0</v>
      </c>
      <c r="BM367" s="175">
        <f>IF($R367=BJ$17,BK367,0)</f>
        <v>0</v>
      </c>
      <c r="BN367" s="173">
        <v>0</v>
      </c>
      <c r="BO367" s="175">
        <f>100*BN367/$AI367</f>
        <v>0</v>
      </c>
      <c r="BP367" s="173">
        <f>IF(BO367&gt;$AI$8,1,0)</f>
        <v>0</v>
      </c>
      <c r="BQ367" s="175">
        <f>IF($R367=BN$17,BO367,0)</f>
        <v>0</v>
      </c>
      <c r="BR367" s="173">
        <v>0</v>
      </c>
      <c r="BS367" s="175">
        <f>100*BR367/$AI367</f>
        <v>0</v>
      </c>
      <c r="BT367" s="173">
        <f>IF(BS367&gt;$AI$8,1,0)</f>
        <v>0</v>
      </c>
      <c r="BU367" s="175">
        <f>IF($R367=BR$17,BS367,0)</f>
        <v>0</v>
      </c>
      <c r="BV367" s="173">
        <v>0</v>
      </c>
      <c r="BW367" s="175">
        <f>100*BV367/$AI367</f>
        <v>0</v>
      </c>
      <c r="BX367" s="173">
        <f>IF(BW367&gt;$AI$8,1,0)</f>
        <v>0</v>
      </c>
      <c r="BY367" s="175">
        <f>IF($R367=BV$17,BW367,0)</f>
        <v>0</v>
      </c>
      <c r="BZ367" s="173">
        <v>0</v>
      </c>
      <c r="CA367" s="175">
        <f>100*BZ367/$AI367</f>
        <v>0</v>
      </c>
      <c r="CB367" s="173">
        <f>IF(CA367&gt;$AI$8,1,0)</f>
        <v>0</v>
      </c>
      <c r="CC367" s="175">
        <f>IF($R367=BZ$17,CA367,0)</f>
        <v>0</v>
      </c>
      <c r="CD367" s="173">
        <v>0</v>
      </c>
      <c r="CE367" s="175">
        <f>100*CD367/$AI367</f>
        <v>0</v>
      </c>
      <c r="CF367" s="173">
        <f>IF(CE367&gt;$AI$8,1,0)</f>
        <v>0</v>
      </c>
      <c r="CG367" s="175">
        <f>IF($R367=CD$17,CE367,0)</f>
        <v>0</v>
      </c>
      <c r="CH367" s="173">
        <v>0</v>
      </c>
      <c r="CI367" s="175">
        <f>100*CH367/$AI367</f>
        <v>0</v>
      </c>
      <c r="CJ367" s="173">
        <f>IF(CI367&gt;$AI$8,1,0)</f>
        <v>0</v>
      </c>
      <c r="CK367" s="175">
        <f>IF($R367=CH$17,CI367,0)</f>
        <v>0</v>
      </c>
      <c r="CL367" s="173">
        <v>0</v>
      </c>
      <c r="CM367" s="173">
        <v>0</v>
      </c>
      <c r="CN367" s="176"/>
    </row>
    <row r="368" ht="15.75" customHeight="1">
      <c r="A368" t="s" s="179">
        <v>2828</v>
      </c>
      <c r="B368" t="s" s="180">
        <v>256</v>
      </c>
      <c r="C368" t="s" s="180">
        <v>1423</v>
      </c>
      <c r="D368" t="s" s="181">
        <v>259</v>
      </c>
      <c r="E368" t="s" s="188">
        <v>79</v>
      </c>
      <c r="F368" t="s" s="146">
        <v>46</v>
      </c>
      <c r="G368" t="s" s="146">
        <v>379</v>
      </c>
      <c r="H368" t="s" s="146">
        <v>2829</v>
      </c>
      <c r="I368" t="s" s="146">
        <v>49</v>
      </c>
      <c r="J368" t="s" s="146">
        <v>1733</v>
      </c>
      <c r="K368" t="s" s="183">
        <f>_xlfn.IFS(Q368=0,O368,T368=1,R368,U368=1,AA368,V368=1,AD368)</f>
        <v>28</v>
      </c>
      <c r="L368" s="189">
        <f>_xlfn.IFS(Q368=0,P368,T368=1,S368,U368=1,AB368,V368=1,AE368)</f>
        <v>43.2969633232549</v>
      </c>
      <c r="M368" t="s" s="146">
        <f>IF(O368="Lab","over","under")</f>
        <v>2429</v>
      </c>
      <c r="N368" s="145">
        <v>1</v>
      </c>
      <c r="O368" t="s" s="184">
        <v>28</v>
      </c>
      <c r="P368" s="147">
        <f>AQ368</f>
        <v>43.2969633232549</v>
      </c>
      <c r="Q368" s="145">
        <f>T368+U368+V368</f>
        <v>0</v>
      </c>
      <c r="R368" t="s" s="185">
        <v>27</v>
      </c>
      <c r="S368" s="147">
        <f>AO368</f>
        <v>42.7343236492704</v>
      </c>
      <c r="T368" s="138"/>
      <c r="U368" s="138"/>
      <c r="V368" s="138"/>
      <c r="W368" s="138"/>
      <c r="X368" t="s" s="146">
        <f>IF($A368=Y368,"ok","bad")</f>
        <v>2430</v>
      </c>
      <c r="Y368" t="s" s="146">
        <v>2828</v>
      </c>
      <c r="Z368" t="s" s="146">
        <v>1423</v>
      </c>
      <c r="AA368" t="s" s="186">
        <v>29</v>
      </c>
      <c r="AB368" s="141">
        <f>100*AC368</f>
        <v>5.3424477</v>
      </c>
      <c r="AC368" s="190">
        <v>0.053424477</v>
      </c>
      <c r="AD368" t="s" s="187">
        <v>2763</v>
      </c>
      <c r="AE368" s="141">
        <v>4.8245037</v>
      </c>
      <c r="AF368" s="190">
        <v>0.048245037</v>
      </c>
      <c r="AG368" s="138"/>
      <c r="AH368" s="145">
        <v>70331</v>
      </c>
      <c r="AI368" s="145">
        <v>38035</v>
      </c>
      <c r="AJ368" s="145">
        <v>529</v>
      </c>
      <c r="AK368" s="145">
        <v>214</v>
      </c>
      <c r="AL368" s="145">
        <v>16254</v>
      </c>
      <c r="AM368" s="148">
        <f>100*AL368/$AI368</f>
        <v>42.7343236492704</v>
      </c>
      <c r="AN368" s="145">
        <f>IF(AM368&gt;$AI$8,1,0)</f>
        <v>0</v>
      </c>
      <c r="AO368" s="148">
        <f>IF($R368=AL$17,AM368,0)</f>
        <v>42.7343236492704</v>
      </c>
      <c r="AP368" s="145">
        <v>16468</v>
      </c>
      <c r="AQ368" s="148">
        <f>100*AP368/$AI368</f>
        <v>43.2969633232549</v>
      </c>
      <c r="AR368" s="145">
        <f>IF(AQ368&gt;$AI$8,1,0)</f>
        <v>0</v>
      </c>
      <c r="AS368" s="148">
        <f>IF($R368=AP$17,AQ368,0)</f>
        <v>0</v>
      </c>
      <c r="AT368" s="145">
        <v>2032</v>
      </c>
      <c r="AU368" s="148">
        <f>100*AT368/$AI368</f>
        <v>5.34244774549757</v>
      </c>
      <c r="AV368" s="145">
        <f>IF(AU368&gt;$AI$8,1,0)</f>
        <v>0</v>
      </c>
      <c r="AW368" s="148">
        <f>IF($R368=AT$17,AU368,0)</f>
        <v>0</v>
      </c>
      <c r="AX368" s="145">
        <v>0</v>
      </c>
      <c r="AY368" s="148">
        <f>100*AX368/$AI368</f>
        <v>0</v>
      </c>
      <c r="AZ368" s="145">
        <f>IF(AY368&gt;$AI$8,1,0)</f>
        <v>0</v>
      </c>
      <c r="BA368" s="148">
        <f>IF($R368=AX$17,AY368,0)</f>
        <v>0</v>
      </c>
      <c r="BB368" s="145">
        <v>1446</v>
      </c>
      <c r="BC368" s="148">
        <f>100*BB368/$AI368</f>
        <v>3.8017615354279</v>
      </c>
      <c r="BD368" s="145">
        <f>IF(BC368&gt;$AI$8,1,0)</f>
        <v>0</v>
      </c>
      <c r="BE368" s="148">
        <f>IF($R368=BB$17,BC368,0)</f>
        <v>0</v>
      </c>
      <c r="BF368" s="145">
        <v>0</v>
      </c>
      <c r="BG368" s="148">
        <f>100*BF368/$AI368</f>
        <v>0</v>
      </c>
      <c r="BH368" s="145">
        <f>IF(BG368&gt;$AI$8,1,0)</f>
        <v>0</v>
      </c>
      <c r="BI368" s="148">
        <f>IF($R368=BF$17,BG368,0)</f>
        <v>0</v>
      </c>
      <c r="BJ368" s="145">
        <v>0</v>
      </c>
      <c r="BK368" s="148">
        <f>100*BJ368/$AI368</f>
        <v>0</v>
      </c>
      <c r="BL368" s="145">
        <f>IF(BK368&gt;$AI$8,1,0)</f>
        <v>0</v>
      </c>
      <c r="BM368" s="148">
        <f>IF($R368=BJ$17,BK368,0)</f>
        <v>0</v>
      </c>
      <c r="BN368" s="145">
        <v>0</v>
      </c>
      <c r="BO368" s="148">
        <f>100*BN368/$AI368</f>
        <v>0</v>
      </c>
      <c r="BP368" s="145">
        <f>IF(BO368&gt;$AI$8,1,0)</f>
        <v>0</v>
      </c>
      <c r="BQ368" s="148">
        <f>IF($R368=BN$17,BO368,0)</f>
        <v>0</v>
      </c>
      <c r="BR368" s="145">
        <v>0</v>
      </c>
      <c r="BS368" s="148">
        <f>100*BR368/$AI368</f>
        <v>0</v>
      </c>
      <c r="BT368" s="145">
        <f>IF(BS368&gt;$AI$8,1,0)</f>
        <v>0</v>
      </c>
      <c r="BU368" s="148">
        <f>IF($R368=BR$17,BS368,0)</f>
        <v>0</v>
      </c>
      <c r="BV368" s="145">
        <v>0</v>
      </c>
      <c r="BW368" s="148">
        <f>100*BV368/$AI368</f>
        <v>0</v>
      </c>
      <c r="BX368" s="145">
        <f>IF(BW368&gt;$AI$8,1,0)</f>
        <v>0</v>
      </c>
      <c r="BY368" s="148">
        <f>IF($R368=BV$17,BW368,0)</f>
        <v>0</v>
      </c>
      <c r="BZ368" s="145">
        <v>0</v>
      </c>
      <c r="CA368" s="148">
        <f>100*BZ368/$AI368</f>
        <v>0</v>
      </c>
      <c r="CB368" s="145">
        <f>IF(CA368&gt;$AI$8,1,0)</f>
        <v>0</v>
      </c>
      <c r="CC368" s="148">
        <f>IF($R368=BZ$17,CA368,0)</f>
        <v>0</v>
      </c>
      <c r="CD368" s="145">
        <v>0</v>
      </c>
      <c r="CE368" s="148">
        <f>100*CD368/$AI368</f>
        <v>0</v>
      </c>
      <c r="CF368" s="145">
        <f>IF(CE368&gt;$AI$8,1,0)</f>
        <v>0</v>
      </c>
      <c r="CG368" s="148">
        <f>IF($R368=CD$17,CE368,0)</f>
        <v>0</v>
      </c>
      <c r="CH368" s="145">
        <v>0</v>
      </c>
      <c r="CI368" s="148">
        <f>100*CH368/$AI368</f>
        <v>0</v>
      </c>
      <c r="CJ368" s="145">
        <f>IF(CI368&gt;$AI$8,1,0)</f>
        <v>0</v>
      </c>
      <c r="CK368" s="148">
        <f>IF($R368=CH$17,CI368,0)</f>
        <v>0</v>
      </c>
      <c r="CL368" s="145">
        <v>0</v>
      </c>
      <c r="CM368" s="145">
        <v>0</v>
      </c>
      <c r="CN368" s="149"/>
    </row>
    <row r="369" ht="15.75" customHeight="1">
      <c r="A369" t="s" s="179">
        <v>2674</v>
      </c>
      <c r="B369" t="s" s="180">
        <v>84</v>
      </c>
      <c r="C369" t="s" s="180">
        <v>2675</v>
      </c>
      <c r="D369" t="s" s="181">
        <v>86</v>
      </c>
      <c r="E369" t="s" s="182">
        <v>79</v>
      </c>
      <c r="F369" t="s" s="130">
        <v>80</v>
      </c>
      <c r="G369" t="s" s="130">
        <v>2676</v>
      </c>
      <c r="H369" t="s" s="130">
        <v>1291</v>
      </c>
      <c r="I369" t="s" s="130">
        <v>64</v>
      </c>
      <c r="J369" t="s" s="130">
        <v>50</v>
      </c>
      <c r="K369" t="s" s="183">
        <f>_xlfn.IFS(Q369=0,O369,T369=1,R369,U369=1,AA369,V369=1,AD369)</f>
        <v>2365</v>
      </c>
      <c r="L369" s="189">
        <f>_xlfn.IFS(Q369=0,P369,T369=1,S369,U369=1,AB369,V369=1,AE369)</f>
        <v>22.7172862290184</v>
      </c>
      <c r="M369" t="s" s="130">
        <f>IF(O369="Lab","over","under")</f>
        <v>2429</v>
      </c>
      <c r="N369" s="173">
        <v>1</v>
      </c>
      <c r="O369" t="s" s="184">
        <v>28</v>
      </c>
      <c r="P369" s="131">
        <f>AQ369</f>
        <v>43.2785540615754</v>
      </c>
      <c r="Q369" s="173">
        <f>T369+U369+V369</f>
        <v>1</v>
      </c>
      <c r="R369" t="s" s="185">
        <v>2365</v>
      </c>
      <c r="S369" s="131">
        <f>BA369</f>
        <v>22.7172862290184</v>
      </c>
      <c r="T369" s="173">
        <v>1</v>
      </c>
      <c r="U369" s="169"/>
      <c r="V369" s="169"/>
      <c r="W369" s="169"/>
      <c r="X369" t="s" s="130">
        <f>IF($A369=Y369,"ok","bad")</f>
        <v>2430</v>
      </c>
      <c r="Y369" t="s" s="130">
        <v>2674</v>
      </c>
      <c r="Z369" t="s" s="130">
        <v>2675</v>
      </c>
      <c r="AA369" t="s" s="186">
        <v>27</v>
      </c>
      <c r="AB369" s="125">
        <f>100*AC369</f>
        <v>15.824472</v>
      </c>
      <c r="AC369" s="191">
        <v>0.15824472</v>
      </c>
      <c r="AD369" t="s" s="187">
        <v>31</v>
      </c>
      <c r="AE369" s="125">
        <v>7.1828222</v>
      </c>
      <c r="AF369" s="191">
        <v>0.071828222</v>
      </c>
      <c r="AG369" s="169"/>
      <c r="AH369" s="173">
        <v>77463</v>
      </c>
      <c r="AI369" s="173">
        <v>34137</v>
      </c>
      <c r="AJ369" s="173">
        <v>152</v>
      </c>
      <c r="AK369" s="173">
        <v>7019</v>
      </c>
      <c r="AL369" s="173">
        <v>5402</v>
      </c>
      <c r="AM369" s="175">
        <f>100*AL369/$AI369</f>
        <v>15.824471980549</v>
      </c>
      <c r="AN369" s="173">
        <f>IF(AM369&gt;$AI$8,1,0)</f>
        <v>0</v>
      </c>
      <c r="AO369" s="175">
        <f>IF($R369=AL$17,AM369,0)</f>
        <v>0</v>
      </c>
      <c r="AP369" s="173">
        <v>14774</v>
      </c>
      <c r="AQ369" s="175">
        <f>100*AP369/$AI369</f>
        <v>43.2785540615754</v>
      </c>
      <c r="AR369" s="173">
        <f>IF(AQ369&gt;$AI$8,1,0)</f>
        <v>0</v>
      </c>
      <c r="AS369" s="175">
        <f>IF($R369=AP$17,AQ369,0)</f>
        <v>0</v>
      </c>
      <c r="AT369" s="173">
        <v>1128</v>
      </c>
      <c r="AU369" s="175">
        <f>100*AT369/$AI369</f>
        <v>3.30433254240267</v>
      </c>
      <c r="AV369" s="173">
        <f>IF(AU369&gt;$AI$8,1,0)</f>
        <v>0</v>
      </c>
      <c r="AW369" s="175">
        <f>IF($R369=AT$17,AU369,0)</f>
        <v>0</v>
      </c>
      <c r="AX369" s="173">
        <v>7755</v>
      </c>
      <c r="AY369" s="175">
        <f>100*AX369/$AI369</f>
        <v>22.7172862290184</v>
      </c>
      <c r="AZ369" s="173">
        <f>IF(AY369&gt;$AI$8,1,0)</f>
        <v>0</v>
      </c>
      <c r="BA369" s="175">
        <f>IF($R369=AX$17,AY369,0)</f>
        <v>22.7172862290184</v>
      </c>
      <c r="BB369" s="173">
        <v>2452</v>
      </c>
      <c r="BC369" s="175">
        <f>100*BB369/$AI369</f>
        <v>7.18282215777602</v>
      </c>
      <c r="BD369" s="173">
        <f>IF(BC369&gt;$AI$8,1,0)</f>
        <v>0</v>
      </c>
      <c r="BE369" s="175">
        <f>IF($R369=BB$17,BC369,0)</f>
        <v>0</v>
      </c>
      <c r="BF369" s="173">
        <v>0</v>
      </c>
      <c r="BG369" s="175">
        <f>100*BF369/$AI369</f>
        <v>0</v>
      </c>
      <c r="BH369" s="173">
        <f>IF(BG369&gt;$AI$8,1,0)</f>
        <v>0</v>
      </c>
      <c r="BI369" s="175">
        <f>IF($R369=BF$17,BG369,0)</f>
        <v>0</v>
      </c>
      <c r="BJ369" s="173">
        <v>0</v>
      </c>
      <c r="BK369" s="175">
        <f>100*BJ369/$AI369</f>
        <v>0</v>
      </c>
      <c r="BL369" s="173">
        <f>IF(BK369&gt;$AI$8,1,0)</f>
        <v>0</v>
      </c>
      <c r="BM369" s="175">
        <f>IF($R369=BJ$17,BK369,0)</f>
        <v>0</v>
      </c>
      <c r="BN369" s="173">
        <v>0</v>
      </c>
      <c r="BO369" s="175">
        <f>100*BN369/$AI369</f>
        <v>0</v>
      </c>
      <c r="BP369" s="173">
        <f>IF(BO369&gt;$AI$8,1,0)</f>
        <v>0</v>
      </c>
      <c r="BQ369" s="175">
        <f>IF($R369=BN$17,BO369,0)</f>
        <v>0</v>
      </c>
      <c r="BR369" s="173">
        <v>0</v>
      </c>
      <c r="BS369" s="175">
        <f>100*BR369/$AI369</f>
        <v>0</v>
      </c>
      <c r="BT369" s="173">
        <f>IF(BS369&gt;$AI$8,1,0)</f>
        <v>0</v>
      </c>
      <c r="BU369" s="175">
        <f>IF($R369=BR$17,BS369,0)</f>
        <v>0</v>
      </c>
      <c r="BV369" s="173">
        <v>0</v>
      </c>
      <c r="BW369" s="175">
        <f>100*BV369/$AI369</f>
        <v>0</v>
      </c>
      <c r="BX369" s="173">
        <f>IF(BW369&gt;$AI$8,1,0)</f>
        <v>0</v>
      </c>
      <c r="BY369" s="175">
        <f>IF($R369=BV$17,BW369,0)</f>
        <v>0</v>
      </c>
      <c r="BZ369" s="173">
        <v>0</v>
      </c>
      <c r="CA369" s="175">
        <f>100*BZ369/$AI369</f>
        <v>0</v>
      </c>
      <c r="CB369" s="173">
        <f>IF(CA369&gt;$AI$8,1,0)</f>
        <v>0</v>
      </c>
      <c r="CC369" s="175">
        <f>IF($R369=BZ$17,CA369,0)</f>
        <v>0</v>
      </c>
      <c r="CD369" s="173">
        <v>0</v>
      </c>
      <c r="CE369" s="175">
        <f>100*CD369/$AI369</f>
        <v>0</v>
      </c>
      <c r="CF369" s="173">
        <f>IF(CE369&gt;$AI$8,1,0)</f>
        <v>0</v>
      </c>
      <c r="CG369" s="175">
        <f>IF($R369=CD$17,CE369,0)</f>
        <v>0</v>
      </c>
      <c r="CH369" s="173">
        <v>0</v>
      </c>
      <c r="CI369" s="175">
        <f>100*CH369/$AI369</f>
        <v>0</v>
      </c>
      <c r="CJ369" s="173">
        <f>IF(CI369&gt;$AI$8,1,0)</f>
        <v>0</v>
      </c>
      <c r="CK369" s="175">
        <f>IF($R369=CH$17,CI369,0)</f>
        <v>0</v>
      </c>
      <c r="CL369" s="173">
        <v>0</v>
      </c>
      <c r="CM369" s="173">
        <v>0</v>
      </c>
      <c r="CN369" s="176"/>
    </row>
    <row r="370" ht="15.75" customHeight="1">
      <c r="A370" t="s" s="179">
        <v>2868</v>
      </c>
      <c r="B370" t="s" s="180">
        <v>90</v>
      </c>
      <c r="C370" t="s" s="180">
        <v>500</v>
      </c>
      <c r="D370" t="s" s="181">
        <v>93</v>
      </c>
      <c r="E370" t="s" s="188">
        <v>79</v>
      </c>
      <c r="F370" t="s" s="146">
        <v>80</v>
      </c>
      <c r="G370" t="s" s="146">
        <v>393</v>
      </c>
      <c r="H370" t="s" s="146">
        <v>2869</v>
      </c>
      <c r="I370" t="s" s="146">
        <v>49</v>
      </c>
      <c r="J370" t="s" s="146">
        <v>1733</v>
      </c>
      <c r="K370" t="s" s="183">
        <f>_xlfn.IFS(Q370=0,O370,T370=1,R370,U370=1,AA370,V370=1,AD370)</f>
        <v>28</v>
      </c>
      <c r="L370" s="189">
        <f>_xlfn.IFS(Q370=0,P370,T370=1,S370,U370=1,AB370,V370=1,AE370)</f>
        <v>43.1129173989455</v>
      </c>
      <c r="M370" t="s" s="146">
        <f>IF(O370="Lab","over","under")</f>
        <v>2429</v>
      </c>
      <c r="N370" s="145">
        <v>1</v>
      </c>
      <c r="O370" t="s" s="184">
        <v>28</v>
      </c>
      <c r="P370" s="147">
        <f>AQ370</f>
        <v>43.1129173989455</v>
      </c>
      <c r="Q370" s="145">
        <f>T370+U370+V370</f>
        <v>0</v>
      </c>
      <c r="R370" t="s" s="185">
        <v>27</v>
      </c>
      <c r="S370" s="147">
        <f>AO370</f>
        <v>27.8580843585237</v>
      </c>
      <c r="T370" s="138"/>
      <c r="U370" s="138"/>
      <c r="V370" s="138"/>
      <c r="W370" s="138"/>
      <c r="X370" t="s" s="146">
        <f>IF($A370=Y370,"ok","bad")</f>
        <v>2430</v>
      </c>
      <c r="Y370" t="s" s="146">
        <v>2868</v>
      </c>
      <c r="Z370" t="s" s="146">
        <v>500</v>
      </c>
      <c r="AA370" t="s" s="186">
        <v>2365</v>
      </c>
      <c r="AB370" s="141">
        <f>100*AC370</f>
        <v>16.223638</v>
      </c>
      <c r="AC370" s="190">
        <v>0.16223638</v>
      </c>
      <c r="AD370" t="s" s="187">
        <v>2484</v>
      </c>
      <c r="AE370" s="141">
        <v>4.2113357</v>
      </c>
      <c r="AF370" s="190">
        <v>0.042113357</v>
      </c>
      <c r="AG370" s="138"/>
      <c r="AH370" s="145">
        <v>77686</v>
      </c>
      <c r="AI370" s="145">
        <v>45520</v>
      </c>
      <c r="AJ370" s="145">
        <v>174</v>
      </c>
      <c r="AK370" s="145">
        <v>6944</v>
      </c>
      <c r="AL370" s="145">
        <v>12681</v>
      </c>
      <c r="AM370" s="148">
        <f>100*AL370/$AI370</f>
        <v>27.8580843585237</v>
      </c>
      <c r="AN370" s="145">
        <f>IF(AM370&gt;$AI$8,1,0)</f>
        <v>0</v>
      </c>
      <c r="AO370" s="148">
        <f>IF($R370=AL$17,AM370,0)</f>
        <v>27.8580843585237</v>
      </c>
      <c r="AP370" s="145">
        <v>19625</v>
      </c>
      <c r="AQ370" s="148">
        <f>100*AP370/$AI370</f>
        <v>43.1129173989455</v>
      </c>
      <c r="AR370" s="145">
        <f>IF(AQ370&gt;$AI$8,1,0)</f>
        <v>0</v>
      </c>
      <c r="AS370" s="148">
        <f>IF($R370=AP$17,AQ370,0)</f>
        <v>0</v>
      </c>
      <c r="AT370" s="145">
        <v>1317</v>
      </c>
      <c r="AU370" s="148">
        <f>100*AT370/$AI370</f>
        <v>2.89323374340949</v>
      </c>
      <c r="AV370" s="145">
        <f>IF(AU370&gt;$AI$8,1,0)</f>
        <v>0</v>
      </c>
      <c r="AW370" s="148">
        <f>IF($R370=AT$17,AU370,0)</f>
        <v>0</v>
      </c>
      <c r="AX370" s="145">
        <v>7385</v>
      </c>
      <c r="AY370" s="148">
        <f>100*AX370/$AI370</f>
        <v>16.2236379613357</v>
      </c>
      <c r="AZ370" s="145">
        <f>IF(AY370&gt;$AI$8,1,0)</f>
        <v>0</v>
      </c>
      <c r="BA370" s="148">
        <f>IF($R370=AX$17,AY370,0)</f>
        <v>0</v>
      </c>
      <c r="BB370" s="145">
        <v>1747</v>
      </c>
      <c r="BC370" s="148">
        <f>100*BB370/$AI370</f>
        <v>3.83787346221441</v>
      </c>
      <c r="BD370" s="145">
        <f>IF(BC370&gt;$AI$8,1,0)</f>
        <v>0</v>
      </c>
      <c r="BE370" s="148">
        <f>IF($R370=BB$17,BC370,0)</f>
        <v>0</v>
      </c>
      <c r="BF370" s="145">
        <v>0</v>
      </c>
      <c r="BG370" s="148">
        <f>100*BF370/$AI370</f>
        <v>0</v>
      </c>
      <c r="BH370" s="145">
        <f>IF(BG370&gt;$AI$8,1,0)</f>
        <v>0</v>
      </c>
      <c r="BI370" s="148">
        <f>IF($R370=BF$17,BG370,0)</f>
        <v>0</v>
      </c>
      <c r="BJ370" s="145">
        <v>0</v>
      </c>
      <c r="BK370" s="148">
        <f>100*BJ370/$AI370</f>
        <v>0</v>
      </c>
      <c r="BL370" s="145">
        <f>IF(BK370&gt;$AI$8,1,0)</f>
        <v>0</v>
      </c>
      <c r="BM370" s="148">
        <f>IF($R370=BJ$17,BK370,0)</f>
        <v>0</v>
      </c>
      <c r="BN370" s="145">
        <v>0</v>
      </c>
      <c r="BO370" s="148">
        <f>100*BN370/$AI370</f>
        <v>0</v>
      </c>
      <c r="BP370" s="145">
        <f>IF(BO370&gt;$AI$8,1,0)</f>
        <v>0</v>
      </c>
      <c r="BQ370" s="148">
        <f>IF($R370=BN$17,BO370,0)</f>
        <v>0</v>
      </c>
      <c r="BR370" s="145">
        <v>0</v>
      </c>
      <c r="BS370" s="148">
        <f>100*BR370/$AI370</f>
        <v>0</v>
      </c>
      <c r="BT370" s="145">
        <f>IF(BS370&gt;$AI$8,1,0)</f>
        <v>0</v>
      </c>
      <c r="BU370" s="148">
        <f>IF($R370=BR$17,BS370,0)</f>
        <v>0</v>
      </c>
      <c r="BV370" s="145">
        <v>0</v>
      </c>
      <c r="BW370" s="148">
        <f>100*BV370/$AI370</f>
        <v>0</v>
      </c>
      <c r="BX370" s="145">
        <f>IF(BW370&gt;$AI$8,1,0)</f>
        <v>0</v>
      </c>
      <c r="BY370" s="148">
        <f>IF($R370=BV$17,BW370,0)</f>
        <v>0</v>
      </c>
      <c r="BZ370" s="145">
        <v>0</v>
      </c>
      <c r="CA370" s="148">
        <f>100*BZ370/$AI370</f>
        <v>0</v>
      </c>
      <c r="CB370" s="145">
        <f>IF(CA370&gt;$AI$8,1,0)</f>
        <v>0</v>
      </c>
      <c r="CC370" s="148">
        <f>IF($R370=BZ$17,CA370,0)</f>
        <v>0</v>
      </c>
      <c r="CD370" s="145">
        <v>0</v>
      </c>
      <c r="CE370" s="148">
        <f>100*CD370/$AI370</f>
        <v>0</v>
      </c>
      <c r="CF370" s="145">
        <f>IF(CE370&gt;$AI$8,1,0)</f>
        <v>0</v>
      </c>
      <c r="CG370" s="148">
        <f>IF($R370=CD$17,CE370,0)</f>
        <v>0</v>
      </c>
      <c r="CH370" s="145">
        <v>0</v>
      </c>
      <c r="CI370" s="148">
        <f>100*CH370/$AI370</f>
        <v>0</v>
      </c>
      <c r="CJ370" s="145">
        <f>IF(CI370&gt;$AI$8,1,0)</f>
        <v>0</v>
      </c>
      <c r="CK370" s="148">
        <f>IF($R370=CH$17,CI370,0)</f>
        <v>0</v>
      </c>
      <c r="CL370" s="145">
        <v>0</v>
      </c>
      <c r="CM370" s="145">
        <v>0</v>
      </c>
      <c r="CN370" s="149"/>
    </row>
    <row r="371" ht="15.75" customHeight="1">
      <c r="A371" t="s" s="179">
        <v>2473</v>
      </c>
      <c r="B371" t="s" s="180">
        <v>160</v>
      </c>
      <c r="C371" t="s" s="180">
        <v>1712</v>
      </c>
      <c r="D371" t="s" s="181">
        <v>162</v>
      </c>
      <c r="E371" t="s" s="182">
        <v>79</v>
      </c>
      <c r="F371" t="s" s="130">
        <v>80</v>
      </c>
      <c r="G371" t="s" s="130">
        <v>1713</v>
      </c>
      <c r="H371" t="s" s="130">
        <v>1714</v>
      </c>
      <c r="I371" t="s" s="130">
        <v>64</v>
      </c>
      <c r="J371" t="s" s="130">
        <v>50</v>
      </c>
      <c r="K371" t="s" s="183">
        <f>_xlfn.IFS(Q371=0,O371,T371=1,R371,U371=1,AA371,V371=1,AD371)</f>
        <v>31</v>
      </c>
      <c r="L371" s="189">
        <f>_xlfn.IFS(Q371=0,P371,T371=1,S371,U371=1,AB371,V371=1,AE371)</f>
        <v>13.8788878307124</v>
      </c>
      <c r="M371" t="s" s="130">
        <f>IF(O371="Lab","over","under")</f>
        <v>2429</v>
      </c>
      <c r="N371" s="173">
        <v>1</v>
      </c>
      <c r="O371" t="s" s="184">
        <v>28</v>
      </c>
      <c r="P371" s="131">
        <f>AQ371</f>
        <v>43.0535876053982</v>
      </c>
      <c r="Q371" s="173">
        <f>T371+U371+V371</f>
        <v>1</v>
      </c>
      <c r="R371" t="s" s="185">
        <v>31</v>
      </c>
      <c r="S371" s="131">
        <f>BE371</f>
        <v>13.8788878307124</v>
      </c>
      <c r="T371" s="173">
        <v>1</v>
      </c>
      <c r="U371" s="169"/>
      <c r="V371" s="169"/>
      <c r="W371" s="169"/>
      <c r="X371" t="s" s="130">
        <f>IF($A371=Y371,"ok","bad")</f>
        <v>2430</v>
      </c>
      <c r="Y371" t="s" s="130">
        <v>2473</v>
      </c>
      <c r="Z371" t="s" s="130">
        <v>1712</v>
      </c>
      <c r="AA371" t="s" s="186">
        <v>27</v>
      </c>
      <c r="AB371" s="125">
        <f>100*AC371</f>
        <v>11.0055516</v>
      </c>
      <c r="AC371" s="191">
        <v>0.110055516</v>
      </c>
      <c r="AD371" t="s" s="187">
        <v>217</v>
      </c>
      <c r="AE371" s="125">
        <v>10.5781515</v>
      </c>
      <c r="AF371" s="191">
        <v>0.105781515</v>
      </c>
      <c r="AG371" s="169"/>
      <c r="AH371" s="173">
        <v>84116</v>
      </c>
      <c r="AI371" s="173">
        <v>43051</v>
      </c>
      <c r="AJ371" s="173">
        <v>316</v>
      </c>
      <c r="AK371" s="173">
        <v>12560</v>
      </c>
      <c r="AL371" s="173">
        <v>4738</v>
      </c>
      <c r="AM371" s="175">
        <f>100*AL371/$AI371</f>
        <v>11.0055515551323</v>
      </c>
      <c r="AN371" s="173">
        <f>IF(AM371&gt;$AI$8,1,0)</f>
        <v>0</v>
      </c>
      <c r="AO371" s="175">
        <f>IF($R371=AL$17,AM371,0)</f>
        <v>0</v>
      </c>
      <c r="AP371" s="173">
        <v>18535</v>
      </c>
      <c r="AQ371" s="175">
        <f>100*AP371/$AI371</f>
        <v>43.0535876053982</v>
      </c>
      <c r="AR371" s="173">
        <f>IF(AQ371&gt;$AI$8,1,0)</f>
        <v>0</v>
      </c>
      <c r="AS371" s="175">
        <f>IF($R371=AP$17,AQ371,0)</f>
        <v>0</v>
      </c>
      <c r="AT371" s="173">
        <v>4189</v>
      </c>
      <c r="AU371" s="175">
        <f>100*AT371/$AI371</f>
        <v>9.73031985319737</v>
      </c>
      <c r="AV371" s="173">
        <f>IF(AU371&gt;$AI$8,1,0)</f>
        <v>0</v>
      </c>
      <c r="AW371" s="175">
        <f>IF($R371=AT$17,AU371,0)</f>
        <v>0</v>
      </c>
      <c r="AX371" s="173">
        <v>3403</v>
      </c>
      <c r="AY371" s="175">
        <f>100*AX371/$AI371</f>
        <v>7.90457829086432</v>
      </c>
      <c r="AZ371" s="173">
        <f>IF(AY371&gt;$AI$8,1,0)</f>
        <v>0</v>
      </c>
      <c r="BA371" s="175">
        <f>IF($R371=AX$17,AY371,0)</f>
        <v>0</v>
      </c>
      <c r="BB371" s="173">
        <v>5975</v>
      </c>
      <c r="BC371" s="175">
        <f>100*BB371/$AI371</f>
        <v>13.8788878307124</v>
      </c>
      <c r="BD371" s="173">
        <f>IF(BC371&gt;$AI$8,1,0)</f>
        <v>0</v>
      </c>
      <c r="BE371" s="175">
        <f>IF($R371=BB$17,BC371,0)</f>
        <v>13.8788878307124</v>
      </c>
      <c r="BF371" s="173">
        <v>0</v>
      </c>
      <c r="BG371" s="175">
        <f>100*BF371/$AI371</f>
        <v>0</v>
      </c>
      <c r="BH371" s="173">
        <f>IF(BG371&gt;$AI$8,1,0)</f>
        <v>0</v>
      </c>
      <c r="BI371" s="175">
        <f>IF($R371=BF$17,BG371,0)</f>
        <v>0</v>
      </c>
      <c r="BJ371" s="173">
        <v>0</v>
      </c>
      <c r="BK371" s="175">
        <f>100*BJ371/$AI371</f>
        <v>0</v>
      </c>
      <c r="BL371" s="173">
        <f>IF(BK371&gt;$AI$8,1,0)</f>
        <v>0</v>
      </c>
      <c r="BM371" s="175">
        <f>IF($R371=BJ$17,BK371,0)</f>
        <v>0</v>
      </c>
      <c r="BN371" s="173">
        <v>0</v>
      </c>
      <c r="BO371" s="175">
        <f>100*BN371/$AI371</f>
        <v>0</v>
      </c>
      <c r="BP371" s="173">
        <f>IF(BO371&gt;$AI$8,1,0)</f>
        <v>0</v>
      </c>
      <c r="BQ371" s="175">
        <f>IF($R371=BN$17,BO371,0)</f>
        <v>0</v>
      </c>
      <c r="BR371" s="173">
        <v>0</v>
      </c>
      <c r="BS371" s="175">
        <f>100*BR371/$AI371</f>
        <v>0</v>
      </c>
      <c r="BT371" s="173">
        <f>IF(BS371&gt;$AI$8,1,0)</f>
        <v>0</v>
      </c>
      <c r="BU371" s="175">
        <f>IF($R371=BR$17,BS371,0)</f>
        <v>0</v>
      </c>
      <c r="BV371" s="173">
        <v>0</v>
      </c>
      <c r="BW371" s="175">
        <f>100*BV371/$AI371</f>
        <v>0</v>
      </c>
      <c r="BX371" s="173">
        <f>IF(BW371&gt;$AI$8,1,0)</f>
        <v>0</v>
      </c>
      <c r="BY371" s="175">
        <f>IF($R371=BV$17,BW371,0)</f>
        <v>0</v>
      </c>
      <c r="BZ371" s="173">
        <v>0</v>
      </c>
      <c r="CA371" s="175">
        <f>100*BZ371/$AI371</f>
        <v>0</v>
      </c>
      <c r="CB371" s="173">
        <f>IF(CA371&gt;$AI$8,1,0)</f>
        <v>0</v>
      </c>
      <c r="CC371" s="175">
        <f>IF($R371=BZ$17,CA371,0)</f>
        <v>0</v>
      </c>
      <c r="CD371" s="173">
        <v>0</v>
      </c>
      <c r="CE371" s="175">
        <f>100*CD371/$AI371</f>
        <v>0</v>
      </c>
      <c r="CF371" s="173">
        <f>IF(CE371&gt;$AI$8,1,0)</f>
        <v>0</v>
      </c>
      <c r="CG371" s="175">
        <f>IF($R371=CD$17,CE371,0)</f>
        <v>0</v>
      </c>
      <c r="CH371" s="173">
        <v>0</v>
      </c>
      <c r="CI371" s="175">
        <f>100*CH371/$AI371</f>
        <v>0</v>
      </c>
      <c r="CJ371" s="173">
        <f>IF(CI371&gt;$AI$8,1,0)</f>
        <v>0</v>
      </c>
      <c r="CK371" s="175">
        <f>IF($R371=CH$17,CI371,0)</f>
        <v>0</v>
      </c>
      <c r="CL371" s="173">
        <v>0</v>
      </c>
      <c r="CM371" s="173">
        <v>0</v>
      </c>
      <c r="CN371" s="176"/>
    </row>
    <row r="372" ht="15.75" customHeight="1">
      <c r="A372" t="s" s="179">
        <v>2608</v>
      </c>
      <c r="B372" t="s" s="180">
        <v>58</v>
      </c>
      <c r="C372" t="s" s="180">
        <v>943</v>
      </c>
      <c r="D372" t="s" s="181">
        <v>60</v>
      </c>
      <c r="E372" t="s" s="188">
        <v>60</v>
      </c>
      <c r="F372" t="s" s="146">
        <v>46</v>
      </c>
      <c r="G372" t="s" s="146">
        <v>2609</v>
      </c>
      <c r="H372" t="s" s="146">
        <v>2610</v>
      </c>
      <c r="I372" t="s" s="146">
        <v>49</v>
      </c>
      <c r="J372" t="s" s="146">
        <v>2585</v>
      </c>
      <c r="K372" t="s" s="183">
        <f>_xlfn.IFS(Q372=0,O372,T372=1,R372,U372=1,AA372,V372=1,AD372)</f>
        <v>28</v>
      </c>
      <c r="L372" s="189">
        <f>_xlfn.IFS(Q372=0,P372,T372=1,S372,U372=1,AB372,V372=1,AE372)</f>
        <v>43.033431085044</v>
      </c>
      <c r="M372" t="s" s="146">
        <f>IF(O372="Lab","over","under")</f>
        <v>2429</v>
      </c>
      <c r="N372" s="145">
        <v>1</v>
      </c>
      <c r="O372" t="s" s="184">
        <v>28</v>
      </c>
      <c r="P372" s="147">
        <f>AQ372</f>
        <v>43.033431085044</v>
      </c>
      <c r="Q372" s="145">
        <f>T372+U372+V372</f>
        <v>0</v>
      </c>
      <c r="R372" t="s" s="185">
        <v>32</v>
      </c>
      <c r="S372" s="147">
        <f>BI372</f>
        <v>31.3126099706745</v>
      </c>
      <c r="T372" s="138"/>
      <c r="U372" s="138"/>
      <c r="V372" s="138"/>
      <c r="W372" s="138"/>
      <c r="X372" t="s" s="146">
        <f>IF($A372=Y372,"ok","bad")</f>
        <v>2430</v>
      </c>
      <c r="Y372" t="s" s="146">
        <v>2608</v>
      </c>
      <c r="Z372" t="s" s="146">
        <v>943</v>
      </c>
      <c r="AA372" t="s" s="186">
        <v>27</v>
      </c>
      <c r="AB372" s="141">
        <f>100*AC372</f>
        <v>8.389442799999999</v>
      </c>
      <c r="AC372" s="190">
        <v>0.08389442799999999</v>
      </c>
      <c r="AD372" t="s" s="187">
        <v>2365</v>
      </c>
      <c r="AE372" s="141">
        <v>7.9178886</v>
      </c>
      <c r="AF372" s="190">
        <v>0.079178886</v>
      </c>
      <c r="AG372" s="138"/>
      <c r="AH372" s="145">
        <v>73584</v>
      </c>
      <c r="AI372" s="145">
        <v>42625</v>
      </c>
      <c r="AJ372" s="145">
        <v>131</v>
      </c>
      <c r="AK372" s="145">
        <v>4996</v>
      </c>
      <c r="AL372" s="145">
        <v>3576</v>
      </c>
      <c r="AM372" s="148">
        <f>100*AL372/$AI372</f>
        <v>8.38944281524927</v>
      </c>
      <c r="AN372" s="145">
        <f>IF(AM372&gt;$AI$8,1,0)</f>
        <v>0</v>
      </c>
      <c r="AO372" s="148">
        <f>IF($R372=AL$17,AM372,0)</f>
        <v>0</v>
      </c>
      <c r="AP372" s="145">
        <v>18343</v>
      </c>
      <c r="AQ372" s="148">
        <f>100*AP372/$AI372</f>
        <v>43.033431085044</v>
      </c>
      <c r="AR372" s="145">
        <f>IF(AQ372&gt;$AI$8,1,0)</f>
        <v>0</v>
      </c>
      <c r="AS372" s="148">
        <f>IF($R372=AP$17,AQ372,0)</f>
        <v>0</v>
      </c>
      <c r="AT372" s="145">
        <v>1092</v>
      </c>
      <c r="AU372" s="148">
        <f>100*AT372/$AI372</f>
        <v>2.56187683284457</v>
      </c>
      <c r="AV372" s="145">
        <f>IF(AU372&gt;$AI$8,1,0)</f>
        <v>0</v>
      </c>
      <c r="AW372" s="148">
        <f>IF($R372=AT$17,AU372,0)</f>
        <v>0</v>
      </c>
      <c r="AX372" s="145">
        <v>3375</v>
      </c>
      <c r="AY372" s="148">
        <f>100*AX372/$AI372</f>
        <v>7.91788856304985</v>
      </c>
      <c r="AZ372" s="145">
        <f>IF(AY372&gt;$AI$8,1,0)</f>
        <v>0</v>
      </c>
      <c r="BA372" s="148">
        <f>IF($R372=AX$17,AY372,0)</f>
        <v>0</v>
      </c>
      <c r="BB372" s="145">
        <v>1711</v>
      </c>
      <c r="BC372" s="148">
        <f>100*BB372/$AI372</f>
        <v>4.01407624633431</v>
      </c>
      <c r="BD372" s="145">
        <f>IF(BC372&gt;$AI$8,1,0)</f>
        <v>0</v>
      </c>
      <c r="BE372" s="148">
        <f>IF($R372=BB$17,BC372,0)</f>
        <v>0</v>
      </c>
      <c r="BF372" s="145">
        <v>13347</v>
      </c>
      <c r="BG372" s="148">
        <f>100*BF372/$AI372</f>
        <v>31.3126099706745</v>
      </c>
      <c r="BH372" s="145">
        <f>IF(BG372&gt;$AI$8,1,0)</f>
        <v>0</v>
      </c>
      <c r="BI372" s="148">
        <f>IF($R372=BF$17,BG372,0)</f>
        <v>31.3126099706745</v>
      </c>
      <c r="BJ372" s="145">
        <v>0</v>
      </c>
      <c r="BK372" s="148">
        <f>100*BJ372/$AI372</f>
        <v>0</v>
      </c>
      <c r="BL372" s="145">
        <f>IF(BK372&gt;$AI$8,1,0)</f>
        <v>0</v>
      </c>
      <c r="BM372" s="148">
        <f>IF($R372=BJ$17,BK372,0)</f>
        <v>0</v>
      </c>
      <c r="BN372" s="145">
        <v>0</v>
      </c>
      <c r="BO372" s="148">
        <f>100*BN372/$AI372</f>
        <v>0</v>
      </c>
      <c r="BP372" s="145">
        <f>IF(BO372&gt;$AI$8,1,0)</f>
        <v>0</v>
      </c>
      <c r="BQ372" s="148">
        <f>IF($R372=BN$17,BO372,0)</f>
        <v>0</v>
      </c>
      <c r="BR372" s="145">
        <v>0</v>
      </c>
      <c r="BS372" s="148">
        <f>100*BR372/$AI372</f>
        <v>0</v>
      </c>
      <c r="BT372" s="145">
        <f>IF(BS372&gt;$AI$8,1,0)</f>
        <v>0</v>
      </c>
      <c r="BU372" s="148">
        <f>IF($R372=BR$17,BS372,0)</f>
        <v>0</v>
      </c>
      <c r="BV372" s="145">
        <v>0</v>
      </c>
      <c r="BW372" s="148">
        <f>100*BV372/$AI372</f>
        <v>0</v>
      </c>
      <c r="BX372" s="145">
        <f>IF(BW372&gt;$AI$8,1,0)</f>
        <v>0</v>
      </c>
      <c r="BY372" s="148">
        <f>IF($R372=BV$17,BW372,0)</f>
        <v>0</v>
      </c>
      <c r="BZ372" s="145">
        <v>0</v>
      </c>
      <c r="CA372" s="148">
        <f>100*BZ372/$AI372</f>
        <v>0</v>
      </c>
      <c r="CB372" s="145">
        <f>IF(CA372&gt;$AI$8,1,0)</f>
        <v>0</v>
      </c>
      <c r="CC372" s="148">
        <f>IF($R372=BZ$17,CA372,0)</f>
        <v>0</v>
      </c>
      <c r="CD372" s="145">
        <v>0</v>
      </c>
      <c r="CE372" s="148">
        <f>100*CD372/$AI372</f>
        <v>0</v>
      </c>
      <c r="CF372" s="145">
        <f>IF(CE372&gt;$AI$8,1,0)</f>
        <v>0</v>
      </c>
      <c r="CG372" s="148">
        <f>IF($R372=CD$17,CE372,0)</f>
        <v>0</v>
      </c>
      <c r="CH372" s="145">
        <v>0</v>
      </c>
      <c r="CI372" s="148">
        <f>100*CH372/$AI372</f>
        <v>0</v>
      </c>
      <c r="CJ372" s="145">
        <f>IF(CI372&gt;$AI$8,1,0)</f>
        <v>0</v>
      </c>
      <c r="CK372" s="148">
        <f>IF($R372=CH$17,CI372,0)</f>
        <v>0</v>
      </c>
      <c r="CL372" s="145">
        <v>345</v>
      </c>
      <c r="CM372" s="145">
        <v>0</v>
      </c>
      <c r="CN372" s="149"/>
    </row>
    <row r="373" ht="15.75" customHeight="1">
      <c r="A373" t="s" s="179">
        <v>2861</v>
      </c>
      <c r="B373" t="s" s="180">
        <v>84</v>
      </c>
      <c r="C373" t="s" s="180">
        <v>2289</v>
      </c>
      <c r="D373" t="s" s="181">
        <v>86</v>
      </c>
      <c r="E373" t="s" s="182">
        <v>79</v>
      </c>
      <c r="F373" t="s" s="130">
        <v>80</v>
      </c>
      <c r="G373" t="s" s="130">
        <v>2862</v>
      </c>
      <c r="H373" t="s" s="130">
        <v>2863</v>
      </c>
      <c r="I373" t="s" s="130">
        <v>64</v>
      </c>
      <c r="J373" t="s" s="130">
        <v>1733</v>
      </c>
      <c r="K373" t="s" s="183">
        <f>_xlfn.IFS(Q373=0,O373,T373=1,R373,U373=1,AA373,V373=1,AD373)</f>
        <v>28</v>
      </c>
      <c r="L373" s="189">
        <f>_xlfn.IFS(Q373=0,P373,T373=1,S373,U373=1,AB373,V373=1,AE373)</f>
        <v>42.9030610712247</v>
      </c>
      <c r="M373" t="s" s="130">
        <f>IF(O373="Lab","over","under")</f>
        <v>2429</v>
      </c>
      <c r="N373" s="173">
        <v>1</v>
      </c>
      <c r="O373" t="s" s="184">
        <v>28</v>
      </c>
      <c r="P373" s="131">
        <f>AQ373</f>
        <v>42.9030610712247</v>
      </c>
      <c r="Q373" s="173">
        <f>T373+U373+V373</f>
        <v>0</v>
      </c>
      <c r="R373" t="s" s="185">
        <v>27</v>
      </c>
      <c r="S373" s="131">
        <f>AO373</f>
        <v>26.6153984799784</v>
      </c>
      <c r="T373" s="169"/>
      <c r="U373" s="169"/>
      <c r="V373" s="169"/>
      <c r="W373" s="169"/>
      <c r="X373" t="s" s="130">
        <f>IF($A373=Y373,"ok","bad")</f>
        <v>2430</v>
      </c>
      <c r="Y373" t="s" s="130">
        <v>2861</v>
      </c>
      <c r="Z373" t="s" s="130">
        <v>2289</v>
      </c>
      <c r="AA373" t="s" s="186">
        <v>2365</v>
      </c>
      <c r="AB373" s="125">
        <f>100*AC373</f>
        <v>23.1938478</v>
      </c>
      <c r="AC373" s="191">
        <v>0.231938478</v>
      </c>
      <c r="AD373" t="s" s="187">
        <v>31</v>
      </c>
      <c r="AE373" s="125">
        <v>4.2776893</v>
      </c>
      <c r="AF373" s="191">
        <v>0.042776893</v>
      </c>
      <c r="AG373" s="169"/>
      <c r="AH373" s="173">
        <v>70715</v>
      </c>
      <c r="AI373" s="173">
        <v>33289</v>
      </c>
      <c r="AJ373" s="173">
        <v>107</v>
      </c>
      <c r="AK373" s="173">
        <v>5422</v>
      </c>
      <c r="AL373" s="173">
        <v>8860</v>
      </c>
      <c r="AM373" s="175">
        <f>100*AL373/$AI373</f>
        <v>26.6153984799784</v>
      </c>
      <c r="AN373" s="173">
        <f>IF(AM373&gt;$AI$8,1,0)</f>
        <v>0</v>
      </c>
      <c r="AO373" s="175">
        <f>IF($R373=AL$17,AM373,0)</f>
        <v>26.6153984799784</v>
      </c>
      <c r="AP373" s="173">
        <v>14282</v>
      </c>
      <c r="AQ373" s="175">
        <f>100*AP373/$AI373</f>
        <v>42.9030610712247</v>
      </c>
      <c r="AR373" s="173">
        <f>IF(AQ373&gt;$AI$8,1,0)</f>
        <v>0</v>
      </c>
      <c r="AS373" s="175">
        <f>IF($R373=AP$17,AQ373,0)</f>
        <v>0</v>
      </c>
      <c r="AT373" s="173">
        <v>1002</v>
      </c>
      <c r="AU373" s="175">
        <f>100*AT373/$AI373</f>
        <v>3.01000330439485</v>
      </c>
      <c r="AV373" s="173">
        <f>IF(AU373&gt;$AI$8,1,0)</f>
        <v>0</v>
      </c>
      <c r="AW373" s="175">
        <f>IF($R373=AT$17,AU373,0)</f>
        <v>0</v>
      </c>
      <c r="AX373" s="173">
        <v>7721</v>
      </c>
      <c r="AY373" s="175">
        <f>100*AX373/$AI373</f>
        <v>23.1938478175974</v>
      </c>
      <c r="AZ373" s="173">
        <f>IF(AY373&gt;$AI$8,1,0)</f>
        <v>0</v>
      </c>
      <c r="BA373" s="175">
        <f>IF($R373=AX$17,AY373,0)</f>
        <v>0</v>
      </c>
      <c r="BB373" s="173">
        <v>1424</v>
      </c>
      <c r="BC373" s="175">
        <f>100*BB373/$AI373</f>
        <v>4.27768932680465</v>
      </c>
      <c r="BD373" s="173">
        <f>IF(BC373&gt;$AI$8,1,0)</f>
        <v>0</v>
      </c>
      <c r="BE373" s="175">
        <f>IF($R373=BB$17,BC373,0)</f>
        <v>0</v>
      </c>
      <c r="BF373" s="173">
        <v>0</v>
      </c>
      <c r="BG373" s="175">
        <f>100*BF373/$AI373</f>
        <v>0</v>
      </c>
      <c r="BH373" s="173">
        <f>IF(BG373&gt;$AI$8,1,0)</f>
        <v>0</v>
      </c>
      <c r="BI373" s="175">
        <f>IF($R373=BF$17,BG373,0)</f>
        <v>0</v>
      </c>
      <c r="BJ373" s="173">
        <v>0</v>
      </c>
      <c r="BK373" s="175">
        <f>100*BJ373/$AI373</f>
        <v>0</v>
      </c>
      <c r="BL373" s="173">
        <f>IF(BK373&gt;$AI$8,1,0)</f>
        <v>0</v>
      </c>
      <c r="BM373" s="175">
        <f>IF($R373=BJ$17,BK373,0)</f>
        <v>0</v>
      </c>
      <c r="BN373" s="173">
        <v>0</v>
      </c>
      <c r="BO373" s="175">
        <f>100*BN373/$AI373</f>
        <v>0</v>
      </c>
      <c r="BP373" s="173">
        <f>IF(BO373&gt;$AI$8,1,0)</f>
        <v>0</v>
      </c>
      <c r="BQ373" s="175">
        <f>IF($R373=BN$17,BO373,0)</f>
        <v>0</v>
      </c>
      <c r="BR373" s="173">
        <v>0</v>
      </c>
      <c r="BS373" s="175">
        <f>100*BR373/$AI373</f>
        <v>0</v>
      </c>
      <c r="BT373" s="173">
        <f>IF(BS373&gt;$AI$8,1,0)</f>
        <v>0</v>
      </c>
      <c r="BU373" s="175">
        <f>IF($R373=BR$17,BS373,0)</f>
        <v>0</v>
      </c>
      <c r="BV373" s="173">
        <v>0</v>
      </c>
      <c r="BW373" s="175">
        <f>100*BV373/$AI373</f>
        <v>0</v>
      </c>
      <c r="BX373" s="173">
        <f>IF(BW373&gt;$AI$8,1,0)</f>
        <v>0</v>
      </c>
      <c r="BY373" s="175">
        <f>IF($R373=BV$17,BW373,0)</f>
        <v>0</v>
      </c>
      <c r="BZ373" s="173">
        <v>0</v>
      </c>
      <c r="CA373" s="175">
        <f>100*BZ373/$AI373</f>
        <v>0</v>
      </c>
      <c r="CB373" s="173">
        <f>IF(CA373&gt;$AI$8,1,0)</f>
        <v>0</v>
      </c>
      <c r="CC373" s="175">
        <f>IF($R373=BZ$17,CA373,0)</f>
        <v>0</v>
      </c>
      <c r="CD373" s="173">
        <v>0</v>
      </c>
      <c r="CE373" s="175">
        <f>100*CD373/$AI373</f>
        <v>0</v>
      </c>
      <c r="CF373" s="173">
        <f>IF(CE373&gt;$AI$8,1,0)</f>
        <v>0</v>
      </c>
      <c r="CG373" s="175">
        <f>IF($R373=CD$17,CE373,0)</f>
        <v>0</v>
      </c>
      <c r="CH373" s="173">
        <v>0</v>
      </c>
      <c r="CI373" s="175">
        <f>100*CH373/$AI373</f>
        <v>0</v>
      </c>
      <c r="CJ373" s="173">
        <f>IF(CI373&gt;$AI$8,1,0)</f>
        <v>0</v>
      </c>
      <c r="CK373" s="175">
        <f>IF($R373=CH$17,CI373,0)</f>
        <v>0</v>
      </c>
      <c r="CL373" s="173">
        <v>145</v>
      </c>
      <c r="CM373" s="173">
        <v>0</v>
      </c>
      <c r="CN373" s="176"/>
    </row>
    <row r="374" ht="15.75" customHeight="1">
      <c r="A374" t="s" s="179">
        <v>2855</v>
      </c>
      <c r="B374" t="s" s="180">
        <v>183</v>
      </c>
      <c r="C374" t="s" s="180">
        <v>2093</v>
      </c>
      <c r="D374" t="s" s="181">
        <v>186</v>
      </c>
      <c r="E374" t="s" s="188">
        <v>79</v>
      </c>
      <c r="F374" t="s" s="146">
        <v>80</v>
      </c>
      <c r="G374" t="s" s="146">
        <v>2856</v>
      </c>
      <c r="H374" t="s" s="146">
        <v>2857</v>
      </c>
      <c r="I374" t="s" s="146">
        <v>64</v>
      </c>
      <c r="J374" t="s" s="146">
        <v>1733</v>
      </c>
      <c r="K374" t="s" s="183">
        <f>_xlfn.IFS(Q374=0,O374,T374=1,R374,U374=1,AA374,V374=1,AD374)</f>
        <v>2365</v>
      </c>
      <c r="L374" s="189">
        <f>_xlfn.IFS(Q374=0,P374,T374=1,S374,U374=1,AB374,V374=1,AE374)</f>
        <v>25.4965653123169</v>
      </c>
      <c r="M374" t="s" s="146">
        <f>IF(O374="Lab","over","under")</f>
        <v>2429</v>
      </c>
      <c r="N374" s="145">
        <v>1</v>
      </c>
      <c r="O374" t="s" s="184">
        <v>28</v>
      </c>
      <c r="P374" s="147">
        <f>AQ374</f>
        <v>42.7339048937643</v>
      </c>
      <c r="Q374" s="145">
        <f>T374+U374+V374</f>
        <v>1</v>
      </c>
      <c r="R374" t="s" s="185">
        <v>2365</v>
      </c>
      <c r="S374" s="147">
        <f>BA374</f>
        <v>25.4965653123169</v>
      </c>
      <c r="T374" s="145">
        <v>1</v>
      </c>
      <c r="U374" s="138"/>
      <c r="V374" s="138"/>
      <c r="W374" s="138"/>
      <c r="X374" t="s" s="146">
        <f>IF($A374=Y374,"ok","bad")</f>
        <v>2430</v>
      </c>
      <c r="Y374" t="s" s="146">
        <v>2855</v>
      </c>
      <c r="Z374" t="s" s="146">
        <v>2093</v>
      </c>
      <c r="AA374" t="s" s="186">
        <v>27</v>
      </c>
      <c r="AB374" s="141">
        <f>100*AC374</f>
        <v>21.3243517</v>
      </c>
      <c r="AC374" s="190">
        <v>0.213243517</v>
      </c>
      <c r="AD374" t="s" s="187">
        <v>31</v>
      </c>
      <c r="AE374" s="141">
        <v>4.3452793</v>
      </c>
      <c r="AF374" s="190">
        <v>0.043452793</v>
      </c>
      <c r="AG374" s="138"/>
      <c r="AH374" s="145">
        <v>73392</v>
      </c>
      <c r="AI374" s="145">
        <v>37558</v>
      </c>
      <c r="AJ374" s="145">
        <v>97</v>
      </c>
      <c r="AK374" s="145">
        <v>6474</v>
      </c>
      <c r="AL374" s="145">
        <v>8009</v>
      </c>
      <c r="AM374" s="148">
        <f>100*AL374/$AI374</f>
        <v>21.324351669418</v>
      </c>
      <c r="AN374" s="145">
        <f>IF(AM374&gt;$AI$8,1,0)</f>
        <v>0</v>
      </c>
      <c r="AO374" s="148">
        <f>IF($R374=AL$17,AM374,0)</f>
        <v>0</v>
      </c>
      <c r="AP374" s="145">
        <v>16050</v>
      </c>
      <c r="AQ374" s="148">
        <f>100*AP374/$AI374</f>
        <v>42.7339048937643</v>
      </c>
      <c r="AR374" s="145">
        <f>IF(AQ374&gt;$AI$8,1,0)</f>
        <v>0</v>
      </c>
      <c r="AS374" s="148">
        <f>IF($R374=AP$17,AQ374,0)</f>
        <v>0</v>
      </c>
      <c r="AT374" s="145">
        <v>1157</v>
      </c>
      <c r="AU374" s="148">
        <f>100*AT374/$AI374</f>
        <v>3.08056872037915</v>
      </c>
      <c r="AV374" s="145">
        <f>IF(AU374&gt;$AI$8,1,0)</f>
        <v>0</v>
      </c>
      <c r="AW374" s="148">
        <f>IF($R374=AT$17,AU374,0)</f>
        <v>0</v>
      </c>
      <c r="AX374" s="145">
        <v>9576</v>
      </c>
      <c r="AY374" s="148">
        <f>100*AX374/$AI374</f>
        <v>25.4965653123169</v>
      </c>
      <c r="AZ374" s="145">
        <f>IF(AY374&gt;$AI$8,1,0)</f>
        <v>0</v>
      </c>
      <c r="BA374" s="148">
        <f>IF($R374=AX$17,AY374,0)</f>
        <v>25.4965653123169</v>
      </c>
      <c r="BB374" s="145">
        <v>1632</v>
      </c>
      <c r="BC374" s="148">
        <f>100*BB374/$AI374</f>
        <v>4.34527930134725</v>
      </c>
      <c r="BD374" s="145">
        <f>IF(BC374&gt;$AI$8,1,0)</f>
        <v>0</v>
      </c>
      <c r="BE374" s="148">
        <f>IF($R374=BB$17,BC374,0)</f>
        <v>0</v>
      </c>
      <c r="BF374" s="145">
        <v>0</v>
      </c>
      <c r="BG374" s="148">
        <f>100*BF374/$AI374</f>
        <v>0</v>
      </c>
      <c r="BH374" s="145">
        <f>IF(BG374&gt;$AI$8,1,0)</f>
        <v>0</v>
      </c>
      <c r="BI374" s="148">
        <f>IF($R374=BF$17,BG374,0)</f>
        <v>0</v>
      </c>
      <c r="BJ374" s="145">
        <v>0</v>
      </c>
      <c r="BK374" s="148">
        <f>100*BJ374/$AI374</f>
        <v>0</v>
      </c>
      <c r="BL374" s="145">
        <f>IF(BK374&gt;$AI$8,1,0)</f>
        <v>0</v>
      </c>
      <c r="BM374" s="148">
        <f>IF($R374=BJ$17,BK374,0)</f>
        <v>0</v>
      </c>
      <c r="BN374" s="145">
        <v>0</v>
      </c>
      <c r="BO374" s="148">
        <f>100*BN374/$AI374</f>
        <v>0</v>
      </c>
      <c r="BP374" s="145">
        <f>IF(BO374&gt;$AI$8,1,0)</f>
        <v>0</v>
      </c>
      <c r="BQ374" s="148">
        <f>IF($R374=BN$17,BO374,0)</f>
        <v>0</v>
      </c>
      <c r="BR374" s="145">
        <v>0</v>
      </c>
      <c r="BS374" s="148">
        <f>100*BR374/$AI374</f>
        <v>0</v>
      </c>
      <c r="BT374" s="145">
        <f>IF(BS374&gt;$AI$8,1,0)</f>
        <v>0</v>
      </c>
      <c r="BU374" s="148">
        <f>IF($R374=BR$17,BS374,0)</f>
        <v>0</v>
      </c>
      <c r="BV374" s="145">
        <v>0</v>
      </c>
      <c r="BW374" s="148">
        <f>100*BV374/$AI374</f>
        <v>0</v>
      </c>
      <c r="BX374" s="145">
        <f>IF(BW374&gt;$AI$8,1,0)</f>
        <v>0</v>
      </c>
      <c r="BY374" s="148">
        <f>IF($R374=BV$17,BW374,0)</f>
        <v>0</v>
      </c>
      <c r="BZ374" s="145">
        <v>0</v>
      </c>
      <c r="CA374" s="148">
        <f>100*BZ374/$AI374</f>
        <v>0</v>
      </c>
      <c r="CB374" s="145">
        <f>IF(CA374&gt;$AI$8,1,0)</f>
        <v>0</v>
      </c>
      <c r="CC374" s="148">
        <f>IF($R374=BZ$17,CA374,0)</f>
        <v>0</v>
      </c>
      <c r="CD374" s="145">
        <v>0</v>
      </c>
      <c r="CE374" s="148">
        <f>100*CD374/$AI374</f>
        <v>0</v>
      </c>
      <c r="CF374" s="145">
        <f>IF(CE374&gt;$AI$8,1,0)</f>
        <v>0</v>
      </c>
      <c r="CG374" s="148">
        <f>IF($R374=CD$17,CE374,0)</f>
        <v>0</v>
      </c>
      <c r="CH374" s="145">
        <v>0</v>
      </c>
      <c r="CI374" s="148">
        <f>100*CH374/$AI374</f>
        <v>0</v>
      </c>
      <c r="CJ374" s="145">
        <f>IF(CI374&gt;$AI$8,1,0)</f>
        <v>0</v>
      </c>
      <c r="CK374" s="148">
        <f>IF($R374=CH$17,CI374,0)</f>
        <v>0</v>
      </c>
      <c r="CL374" s="145">
        <v>1773</v>
      </c>
      <c r="CM374" s="145">
        <v>0</v>
      </c>
      <c r="CN374" s="149"/>
    </row>
    <row r="375" ht="15.75" customHeight="1">
      <c r="A375" t="s" s="179">
        <v>2666</v>
      </c>
      <c r="B375" t="s" s="180">
        <v>75</v>
      </c>
      <c r="C375" t="s" s="180">
        <v>190</v>
      </c>
      <c r="D375" t="s" s="181">
        <v>78</v>
      </c>
      <c r="E375" t="s" s="182">
        <v>79</v>
      </c>
      <c r="F375" t="s" s="130">
        <v>80</v>
      </c>
      <c r="G375" t="s" s="130">
        <v>379</v>
      </c>
      <c r="H375" t="s" s="130">
        <v>2667</v>
      </c>
      <c r="I375" t="s" s="130">
        <v>49</v>
      </c>
      <c r="J375" t="s" s="130">
        <v>1733</v>
      </c>
      <c r="K375" t="s" s="183">
        <f>_xlfn.IFS(Q375=0,O375,T375=1,R375,U375=1,AA375,V375=1,AD375)</f>
        <v>28</v>
      </c>
      <c r="L375" s="189">
        <f>_xlfn.IFS(Q375=0,P375,T375=1,S375,U375=1,AB375,V375=1,AE375)</f>
        <v>42.7075465920921</v>
      </c>
      <c r="M375" t="s" s="130">
        <f>IF(O375="Lab","over","under")</f>
        <v>2429</v>
      </c>
      <c r="N375" s="173">
        <v>1</v>
      </c>
      <c r="O375" t="s" s="184">
        <v>28</v>
      </c>
      <c r="P375" s="131">
        <f>AQ375</f>
        <v>42.7075465920921</v>
      </c>
      <c r="Q375" s="173">
        <f>T375+U375+V375</f>
        <v>0</v>
      </c>
      <c r="R375" t="s" s="185">
        <v>27</v>
      </c>
      <c r="S375" s="131">
        <f>AO375</f>
        <v>29.4719222682643</v>
      </c>
      <c r="T375" s="169"/>
      <c r="U375" s="169"/>
      <c r="V375" s="169"/>
      <c r="W375" s="169"/>
      <c r="X375" t="s" s="130">
        <f>IF($A375=Y375,"ok","bad")</f>
        <v>2430</v>
      </c>
      <c r="Y375" t="s" s="130">
        <v>2666</v>
      </c>
      <c r="Z375" t="s" s="130">
        <v>190</v>
      </c>
      <c r="AA375" t="s" s="186">
        <v>2365</v>
      </c>
      <c r="AB375" s="125">
        <f>100*AC375</f>
        <v>12.8886076</v>
      </c>
      <c r="AC375" s="191">
        <v>0.128886076</v>
      </c>
      <c r="AD375" t="s" s="187">
        <v>31</v>
      </c>
      <c r="AE375" s="125">
        <v>7.2832677</v>
      </c>
      <c r="AF375" s="191">
        <v>0.072832677</v>
      </c>
      <c r="AG375" s="169"/>
      <c r="AH375" s="173">
        <v>78487</v>
      </c>
      <c r="AI375" s="173">
        <v>48989</v>
      </c>
      <c r="AJ375" s="173">
        <v>189</v>
      </c>
      <c r="AK375" s="173">
        <v>6484</v>
      </c>
      <c r="AL375" s="173">
        <v>14438</v>
      </c>
      <c r="AM375" s="175">
        <f>100*AL375/$AI375</f>
        <v>29.4719222682643</v>
      </c>
      <c r="AN375" s="173">
        <f>IF(AM375&gt;$AI$8,1,0)</f>
        <v>0</v>
      </c>
      <c r="AO375" s="175">
        <f>IF($R375=AL$17,AM375,0)</f>
        <v>29.4719222682643</v>
      </c>
      <c r="AP375" s="173">
        <v>20922</v>
      </c>
      <c r="AQ375" s="175">
        <f>100*AP375/$AI375</f>
        <v>42.7075465920921</v>
      </c>
      <c r="AR375" s="173">
        <f>IF(AQ375&gt;$AI$8,1,0)</f>
        <v>0</v>
      </c>
      <c r="AS375" s="175">
        <f>IF($R375=AP$17,AQ375,0)</f>
        <v>0</v>
      </c>
      <c r="AT375" s="173">
        <v>3176</v>
      </c>
      <c r="AU375" s="175">
        <f>100*AT375/$AI375</f>
        <v>6.48308804017228</v>
      </c>
      <c r="AV375" s="173">
        <f>IF(AU375&gt;$AI$8,1,0)</f>
        <v>0</v>
      </c>
      <c r="AW375" s="175">
        <f>IF($R375=AT$17,AU375,0)</f>
        <v>0</v>
      </c>
      <c r="AX375" s="173">
        <v>6314</v>
      </c>
      <c r="AY375" s="175">
        <f>100*AX375/$AI375</f>
        <v>12.8886076466145</v>
      </c>
      <c r="AZ375" s="173">
        <f>IF(AY375&gt;$AI$8,1,0)</f>
        <v>0</v>
      </c>
      <c r="BA375" s="175">
        <f>IF($R375=AX$17,AY375,0)</f>
        <v>0</v>
      </c>
      <c r="BB375" s="173">
        <v>3568</v>
      </c>
      <c r="BC375" s="175">
        <f>100*BB375/$AI375</f>
        <v>7.28326767233461</v>
      </c>
      <c r="BD375" s="173">
        <f>IF(BC375&gt;$AI$8,1,0)</f>
        <v>0</v>
      </c>
      <c r="BE375" s="175">
        <f>IF($R375=BB$17,BC375,0)</f>
        <v>0</v>
      </c>
      <c r="BF375" s="173">
        <v>0</v>
      </c>
      <c r="BG375" s="175">
        <f>100*BF375/$AI375</f>
        <v>0</v>
      </c>
      <c r="BH375" s="173">
        <f>IF(BG375&gt;$AI$8,1,0)</f>
        <v>0</v>
      </c>
      <c r="BI375" s="175">
        <f>IF($R375=BF$17,BG375,0)</f>
        <v>0</v>
      </c>
      <c r="BJ375" s="173">
        <v>0</v>
      </c>
      <c r="BK375" s="175">
        <f>100*BJ375/$AI375</f>
        <v>0</v>
      </c>
      <c r="BL375" s="173">
        <f>IF(BK375&gt;$AI$8,1,0)</f>
        <v>0</v>
      </c>
      <c r="BM375" s="175">
        <f>IF($R375=BJ$17,BK375,0)</f>
        <v>0</v>
      </c>
      <c r="BN375" s="173">
        <v>0</v>
      </c>
      <c r="BO375" s="175">
        <f>100*BN375/$AI375</f>
        <v>0</v>
      </c>
      <c r="BP375" s="173">
        <f>IF(BO375&gt;$AI$8,1,0)</f>
        <v>0</v>
      </c>
      <c r="BQ375" s="175">
        <f>IF($R375=BN$17,BO375,0)</f>
        <v>0</v>
      </c>
      <c r="BR375" s="173">
        <v>0</v>
      </c>
      <c r="BS375" s="175">
        <f>100*BR375/$AI375</f>
        <v>0</v>
      </c>
      <c r="BT375" s="173">
        <f>IF(BS375&gt;$AI$8,1,0)</f>
        <v>0</v>
      </c>
      <c r="BU375" s="175">
        <f>IF($R375=BR$17,BS375,0)</f>
        <v>0</v>
      </c>
      <c r="BV375" s="173">
        <v>0</v>
      </c>
      <c r="BW375" s="175">
        <f>100*BV375/$AI375</f>
        <v>0</v>
      </c>
      <c r="BX375" s="173">
        <f>IF(BW375&gt;$AI$8,1,0)</f>
        <v>0</v>
      </c>
      <c r="BY375" s="175">
        <f>IF($R375=BV$17,BW375,0)</f>
        <v>0</v>
      </c>
      <c r="BZ375" s="173">
        <v>0</v>
      </c>
      <c r="CA375" s="175">
        <f>100*BZ375/$AI375</f>
        <v>0</v>
      </c>
      <c r="CB375" s="173">
        <f>IF(CA375&gt;$AI$8,1,0)</f>
        <v>0</v>
      </c>
      <c r="CC375" s="175">
        <f>IF($R375=BZ$17,CA375,0)</f>
        <v>0</v>
      </c>
      <c r="CD375" s="173">
        <v>0</v>
      </c>
      <c r="CE375" s="175">
        <f>100*CD375/$AI375</f>
        <v>0</v>
      </c>
      <c r="CF375" s="173">
        <f>IF(CE375&gt;$AI$8,1,0)</f>
        <v>0</v>
      </c>
      <c r="CG375" s="175">
        <f>IF($R375=CD$17,CE375,0)</f>
        <v>0</v>
      </c>
      <c r="CH375" s="173">
        <v>0</v>
      </c>
      <c r="CI375" s="175">
        <f>100*CH375/$AI375</f>
        <v>0</v>
      </c>
      <c r="CJ375" s="173">
        <f>IF(CI375&gt;$AI$8,1,0)</f>
        <v>0</v>
      </c>
      <c r="CK375" s="175">
        <f>IF($R375=CH$17,CI375,0)</f>
        <v>0</v>
      </c>
      <c r="CL375" s="173">
        <v>201</v>
      </c>
      <c r="CM375" s="173">
        <v>0</v>
      </c>
      <c r="CN375" s="176"/>
    </row>
    <row r="376" ht="15.75" customHeight="1">
      <c r="A376" t="s" s="179">
        <v>2455</v>
      </c>
      <c r="B376" t="s" s="180">
        <v>197</v>
      </c>
      <c r="C376" t="s" s="180">
        <v>458</v>
      </c>
      <c r="D376" t="s" s="181">
        <v>200</v>
      </c>
      <c r="E376" t="s" s="188">
        <v>79</v>
      </c>
      <c r="F376" t="s" s="146">
        <v>80</v>
      </c>
      <c r="G376" t="s" s="146">
        <v>459</v>
      </c>
      <c r="H376" t="s" s="146">
        <v>460</v>
      </c>
      <c r="I376" t="s" s="146">
        <v>64</v>
      </c>
      <c r="J376" t="s" s="146">
        <v>50</v>
      </c>
      <c r="K376" t="s" s="183">
        <f>_xlfn.IFS(Q376=0,O376,T376=1,R376,U376=1,AA376,V376=1,AD376)</f>
        <v>31</v>
      </c>
      <c r="L376" s="189">
        <f>_xlfn.IFS(Q376=0,P376,T376=1,S376,U376=1,AB376,V376=1,AE376)</f>
        <v>25.0097919498652</v>
      </c>
      <c r="M376" t="s" s="146">
        <f>IF(O376="Lab","over","under")</f>
        <v>2429</v>
      </c>
      <c r="N376" s="145">
        <v>1</v>
      </c>
      <c r="O376" t="s" s="184">
        <v>28</v>
      </c>
      <c r="P376" s="147">
        <f>AQ376</f>
        <v>42.6721655185125</v>
      </c>
      <c r="Q376" s="145">
        <f>T376+U376+V376</f>
        <v>1</v>
      </c>
      <c r="R376" t="s" s="185">
        <v>31</v>
      </c>
      <c r="S376" s="147">
        <f>BE376</f>
        <v>25.0097919498652</v>
      </c>
      <c r="T376" s="145">
        <v>1</v>
      </c>
      <c r="U376" s="138"/>
      <c r="V376" s="138"/>
      <c r="W376" s="138"/>
      <c r="X376" t="s" s="146">
        <f>IF($A376=Y376,"ok","bad")</f>
        <v>2430</v>
      </c>
      <c r="Y376" t="s" s="146">
        <v>2455</v>
      </c>
      <c r="Z376" t="s" s="146">
        <v>458</v>
      </c>
      <c r="AA376" t="s" s="186">
        <v>2365</v>
      </c>
      <c r="AB376" s="141">
        <f>100*AC376</f>
        <v>14.2732069</v>
      </c>
      <c r="AC376" s="190">
        <v>0.142732069</v>
      </c>
      <c r="AD376" t="s" s="187">
        <v>27</v>
      </c>
      <c r="AE376" s="141">
        <v>11.3978296</v>
      </c>
      <c r="AF376" s="190">
        <v>0.113978296</v>
      </c>
      <c r="AG376" s="138"/>
      <c r="AH376" s="145">
        <v>75533</v>
      </c>
      <c r="AI376" s="145">
        <v>43403</v>
      </c>
      <c r="AJ376" s="145">
        <v>179</v>
      </c>
      <c r="AK376" s="145">
        <v>7666</v>
      </c>
      <c r="AL376" s="145">
        <v>4947</v>
      </c>
      <c r="AM376" s="148">
        <f>100*AL376/$AI376</f>
        <v>11.3978296431122</v>
      </c>
      <c r="AN376" s="145">
        <f>IF(AM376&gt;$AI$8,1,0)</f>
        <v>0</v>
      </c>
      <c r="AO376" s="148">
        <f>IF($R376=AL$17,AM376,0)</f>
        <v>0</v>
      </c>
      <c r="AP376" s="145">
        <v>18521</v>
      </c>
      <c r="AQ376" s="148">
        <f>100*AP376/$AI376</f>
        <v>42.6721655185125</v>
      </c>
      <c r="AR376" s="145">
        <f>IF(AQ376&gt;$AI$8,1,0)</f>
        <v>0</v>
      </c>
      <c r="AS376" s="148">
        <f>IF($R376=AP$17,AQ376,0)</f>
        <v>0</v>
      </c>
      <c r="AT376" s="145">
        <v>2721</v>
      </c>
      <c r="AU376" s="148">
        <f>100*AT376/$AI376</f>
        <v>6.26915190194226</v>
      </c>
      <c r="AV376" s="145">
        <f>IF(AU376&gt;$AI$8,1,0)</f>
        <v>0</v>
      </c>
      <c r="AW376" s="148">
        <f>IF($R376=AT$17,AU376,0)</f>
        <v>0</v>
      </c>
      <c r="AX376" s="145">
        <v>6195</v>
      </c>
      <c r="AY376" s="148">
        <f>100*AX376/$AI376</f>
        <v>14.2732069211806</v>
      </c>
      <c r="AZ376" s="145">
        <f>IF(AY376&gt;$AI$8,1,0)</f>
        <v>0</v>
      </c>
      <c r="BA376" s="148">
        <f>IF($R376=AX$17,AY376,0)</f>
        <v>0</v>
      </c>
      <c r="BB376" s="145">
        <v>10855</v>
      </c>
      <c r="BC376" s="148">
        <f>100*BB376/$AI376</f>
        <v>25.0097919498652</v>
      </c>
      <c r="BD376" s="145">
        <f>IF(BC376&gt;$AI$8,1,0)</f>
        <v>0</v>
      </c>
      <c r="BE376" s="148">
        <f>IF($R376=BB$17,BC376,0)</f>
        <v>25.0097919498652</v>
      </c>
      <c r="BF376" s="145">
        <v>0</v>
      </c>
      <c r="BG376" s="148">
        <f>100*BF376/$AI376</f>
        <v>0</v>
      </c>
      <c r="BH376" s="145">
        <f>IF(BG376&gt;$AI$8,1,0)</f>
        <v>0</v>
      </c>
      <c r="BI376" s="148">
        <f>IF($R376=BF$17,BG376,0)</f>
        <v>0</v>
      </c>
      <c r="BJ376" s="145">
        <v>0</v>
      </c>
      <c r="BK376" s="148">
        <f>100*BJ376/$AI376</f>
        <v>0</v>
      </c>
      <c r="BL376" s="145">
        <f>IF(BK376&gt;$AI$8,1,0)</f>
        <v>0</v>
      </c>
      <c r="BM376" s="148">
        <f>IF($R376=BJ$17,BK376,0)</f>
        <v>0</v>
      </c>
      <c r="BN376" s="145">
        <v>0</v>
      </c>
      <c r="BO376" s="148">
        <f>100*BN376/$AI376</f>
        <v>0</v>
      </c>
      <c r="BP376" s="145">
        <f>IF(BO376&gt;$AI$8,1,0)</f>
        <v>0</v>
      </c>
      <c r="BQ376" s="148">
        <f>IF($R376=BN$17,BO376,0)</f>
        <v>0</v>
      </c>
      <c r="BR376" s="145">
        <v>0</v>
      </c>
      <c r="BS376" s="148">
        <f>100*BR376/$AI376</f>
        <v>0</v>
      </c>
      <c r="BT376" s="145">
        <f>IF(BS376&gt;$AI$8,1,0)</f>
        <v>0</v>
      </c>
      <c r="BU376" s="148">
        <f>IF($R376=BR$17,BS376,0)</f>
        <v>0</v>
      </c>
      <c r="BV376" s="145">
        <v>0</v>
      </c>
      <c r="BW376" s="148">
        <f>100*BV376/$AI376</f>
        <v>0</v>
      </c>
      <c r="BX376" s="145">
        <f>IF(BW376&gt;$AI$8,1,0)</f>
        <v>0</v>
      </c>
      <c r="BY376" s="148">
        <f>IF($R376=BV$17,BW376,0)</f>
        <v>0</v>
      </c>
      <c r="BZ376" s="145">
        <v>0</v>
      </c>
      <c r="CA376" s="148">
        <f>100*BZ376/$AI376</f>
        <v>0</v>
      </c>
      <c r="CB376" s="145">
        <f>IF(CA376&gt;$AI$8,1,0)</f>
        <v>0</v>
      </c>
      <c r="CC376" s="148">
        <f>IF($R376=BZ$17,CA376,0)</f>
        <v>0</v>
      </c>
      <c r="CD376" s="145">
        <v>0</v>
      </c>
      <c r="CE376" s="148">
        <f>100*CD376/$AI376</f>
        <v>0</v>
      </c>
      <c r="CF376" s="145">
        <f>IF(CE376&gt;$AI$8,1,0)</f>
        <v>0</v>
      </c>
      <c r="CG376" s="148">
        <f>IF($R376=CD$17,CE376,0)</f>
        <v>0</v>
      </c>
      <c r="CH376" s="145">
        <v>0</v>
      </c>
      <c r="CI376" s="148">
        <f>100*CH376/$AI376</f>
        <v>0</v>
      </c>
      <c r="CJ376" s="145">
        <f>IF(CI376&gt;$AI$8,1,0)</f>
        <v>0</v>
      </c>
      <c r="CK376" s="148">
        <f>IF($R376=CH$17,CI376,0)</f>
        <v>0</v>
      </c>
      <c r="CL376" s="145">
        <v>0</v>
      </c>
      <c r="CM376" s="145">
        <v>0</v>
      </c>
      <c r="CN376" s="149"/>
    </row>
    <row r="377" ht="15.75" customHeight="1">
      <c r="A377" t="s" s="179">
        <v>2469</v>
      </c>
      <c r="B377" t="s" s="180">
        <v>160</v>
      </c>
      <c r="C377" t="s" s="180">
        <v>731</v>
      </c>
      <c r="D377" t="s" s="181">
        <v>162</v>
      </c>
      <c r="E377" t="s" s="182">
        <v>79</v>
      </c>
      <c r="F377" t="s" s="130">
        <v>80</v>
      </c>
      <c r="G377" t="s" s="130">
        <v>163</v>
      </c>
      <c r="H377" t="s" s="130">
        <v>2470</v>
      </c>
      <c r="I377" t="s" s="130">
        <v>64</v>
      </c>
      <c r="J377" t="s" s="130">
        <v>50</v>
      </c>
      <c r="K377" t="s" s="183">
        <f>_xlfn.IFS(Q377=0,O377,T377=1,R377,U377=1,AA377,V377=1,AD377)</f>
        <v>28</v>
      </c>
      <c r="L377" s="189">
        <f>_xlfn.IFS(Q377=0,P377,T377=1,S377,U377=1,AB377,V377=1,AE377)</f>
        <v>42.6351403504258</v>
      </c>
      <c r="M377" t="s" s="130">
        <f>IF(O377="Lab","over","under")</f>
        <v>2429</v>
      </c>
      <c r="N377" s="173">
        <v>1</v>
      </c>
      <c r="O377" t="s" s="184">
        <v>28</v>
      </c>
      <c r="P377" s="131">
        <f>AQ377</f>
        <v>42.6351403504258</v>
      </c>
      <c r="Q377" s="173">
        <f>T377+U377+V377</f>
        <v>0</v>
      </c>
      <c r="R377" t="s" s="185">
        <v>2365</v>
      </c>
      <c r="S377" s="210">
        <f>BA377</f>
        <v>24.1798955412046</v>
      </c>
      <c r="T377" s="169"/>
      <c r="U377" s="169"/>
      <c r="V377" s="169"/>
      <c r="W377" s="169"/>
      <c r="X377" t="s" s="130">
        <f>IF($A377=Y377,"ok","bad")</f>
        <v>2430</v>
      </c>
      <c r="Y377" t="s" s="130">
        <v>2469</v>
      </c>
      <c r="Z377" t="s" s="130">
        <v>731</v>
      </c>
      <c r="AA377" t="s" s="186">
        <v>27</v>
      </c>
      <c r="AB377" s="125">
        <f>100*AC377</f>
        <v>17.8197443</v>
      </c>
      <c r="AC377" s="191">
        <v>0.178197443</v>
      </c>
      <c r="AD377" t="s" s="187">
        <v>31</v>
      </c>
      <c r="AE377" s="125">
        <v>10.7649163</v>
      </c>
      <c r="AF377" s="191">
        <v>0.107649163</v>
      </c>
      <c r="AG377" s="169"/>
      <c r="AH377" s="173">
        <v>76475</v>
      </c>
      <c r="AI377" s="173">
        <v>38867</v>
      </c>
      <c r="AJ377" s="173">
        <v>118</v>
      </c>
      <c r="AK377" s="173">
        <v>7173</v>
      </c>
      <c r="AL377" s="173">
        <v>6926</v>
      </c>
      <c r="AM377" s="175">
        <f>100*AL377/$AI377</f>
        <v>17.8197442560527</v>
      </c>
      <c r="AN377" s="173">
        <f>IF(AM377&gt;$AI$8,1,0)</f>
        <v>0</v>
      </c>
      <c r="AO377" s="175">
        <f>IF($R377=AL$17,AM377,0)</f>
        <v>0</v>
      </c>
      <c r="AP377" s="173">
        <v>16571</v>
      </c>
      <c r="AQ377" s="175">
        <f>100*AP377/$AI377</f>
        <v>42.6351403504258</v>
      </c>
      <c r="AR377" s="173">
        <f>IF(AQ377&gt;$AI$8,1,0)</f>
        <v>0</v>
      </c>
      <c r="AS377" s="175">
        <f>IF($R377=AP$17,AQ377,0)</f>
        <v>0</v>
      </c>
      <c r="AT377" s="173">
        <v>1033</v>
      </c>
      <c r="AU377" s="175">
        <f>100*AT377/$AI377</f>
        <v>2.6577816656804</v>
      </c>
      <c r="AV377" s="173">
        <f>IF(AU377&gt;$AI$8,1,0)</f>
        <v>0</v>
      </c>
      <c r="AW377" s="175">
        <f>IF($R377=AT$17,AU377,0)</f>
        <v>0</v>
      </c>
      <c r="AX377" s="173">
        <v>9398</v>
      </c>
      <c r="AY377" s="175">
        <f>100*AX377/$AI377</f>
        <v>24.1798955412046</v>
      </c>
      <c r="AZ377" s="173">
        <f>IF(AY377&gt;$AI$8,1,0)</f>
        <v>0</v>
      </c>
      <c r="BA377" s="175">
        <f>IF($R377=AX$17,AY377,0)</f>
        <v>24.1798955412046</v>
      </c>
      <c r="BB377" s="173">
        <v>4184</v>
      </c>
      <c r="BC377" s="175">
        <f>100*BB377/$AI377</f>
        <v>10.7649162528623</v>
      </c>
      <c r="BD377" s="173">
        <f>IF(BC377&gt;$AI$8,1,0)</f>
        <v>0</v>
      </c>
      <c r="BE377" s="175">
        <f>IF($R377=BB$17,BC377,0)</f>
        <v>0</v>
      </c>
      <c r="BF377" s="173">
        <v>0</v>
      </c>
      <c r="BG377" s="175">
        <f>100*BF377/$AI377</f>
        <v>0</v>
      </c>
      <c r="BH377" s="173">
        <f>IF(BG377&gt;$AI$8,1,0)</f>
        <v>0</v>
      </c>
      <c r="BI377" s="175">
        <f>IF($R377=BF$17,BG377,0)</f>
        <v>0</v>
      </c>
      <c r="BJ377" s="173">
        <v>0</v>
      </c>
      <c r="BK377" s="175">
        <f>100*BJ377/$AI377</f>
        <v>0</v>
      </c>
      <c r="BL377" s="173">
        <f>IF(BK377&gt;$AI$8,1,0)</f>
        <v>0</v>
      </c>
      <c r="BM377" s="175">
        <f>IF($R377=BJ$17,BK377,0)</f>
        <v>0</v>
      </c>
      <c r="BN377" s="173">
        <v>0</v>
      </c>
      <c r="BO377" s="175">
        <f>100*BN377/$AI377</f>
        <v>0</v>
      </c>
      <c r="BP377" s="173">
        <f>IF(BO377&gt;$AI$8,1,0)</f>
        <v>0</v>
      </c>
      <c r="BQ377" s="175">
        <f>IF($R377=BN$17,BO377,0)</f>
        <v>0</v>
      </c>
      <c r="BR377" s="173">
        <v>0</v>
      </c>
      <c r="BS377" s="175">
        <f>100*BR377/$AI377</f>
        <v>0</v>
      </c>
      <c r="BT377" s="173">
        <f>IF(BS377&gt;$AI$8,1,0)</f>
        <v>0</v>
      </c>
      <c r="BU377" s="175">
        <f>IF($R377=BR$17,BS377,0)</f>
        <v>0</v>
      </c>
      <c r="BV377" s="173">
        <v>0</v>
      </c>
      <c r="BW377" s="175">
        <f>100*BV377/$AI377</f>
        <v>0</v>
      </c>
      <c r="BX377" s="173">
        <f>IF(BW377&gt;$AI$8,1,0)</f>
        <v>0</v>
      </c>
      <c r="BY377" s="175">
        <f>IF($R377=BV$17,BW377,0)</f>
        <v>0</v>
      </c>
      <c r="BZ377" s="173">
        <v>0</v>
      </c>
      <c r="CA377" s="175">
        <f>100*BZ377/$AI377</f>
        <v>0</v>
      </c>
      <c r="CB377" s="173">
        <f>IF(CA377&gt;$AI$8,1,0)</f>
        <v>0</v>
      </c>
      <c r="CC377" s="175">
        <f>IF($R377=BZ$17,CA377,0)</f>
        <v>0</v>
      </c>
      <c r="CD377" s="173">
        <v>0</v>
      </c>
      <c r="CE377" s="175">
        <f>100*CD377/$AI377</f>
        <v>0</v>
      </c>
      <c r="CF377" s="173">
        <f>IF(CE377&gt;$AI$8,1,0)</f>
        <v>0</v>
      </c>
      <c r="CG377" s="175">
        <f>IF($R377=CD$17,CE377,0)</f>
        <v>0</v>
      </c>
      <c r="CH377" s="173">
        <v>0</v>
      </c>
      <c r="CI377" s="175">
        <f>100*CH377/$AI377</f>
        <v>0</v>
      </c>
      <c r="CJ377" s="173">
        <f>IF(CI377&gt;$AI$8,1,0)</f>
        <v>0</v>
      </c>
      <c r="CK377" s="175">
        <f>IF($R377=CH$17,CI377,0)</f>
        <v>0</v>
      </c>
      <c r="CL377" s="173">
        <v>0</v>
      </c>
      <c r="CM377" s="173">
        <v>0</v>
      </c>
      <c r="CN377" s="176"/>
    </row>
    <row r="378" ht="15.75" customHeight="1">
      <c r="A378" t="s" s="179">
        <v>2756</v>
      </c>
      <c r="B378" t="s" s="180">
        <v>84</v>
      </c>
      <c r="C378" t="s" s="180">
        <v>2757</v>
      </c>
      <c r="D378" t="s" s="181">
        <v>86</v>
      </c>
      <c r="E378" t="s" s="188">
        <v>79</v>
      </c>
      <c r="F378" t="s" s="146">
        <v>80</v>
      </c>
      <c r="G378" t="s" s="146">
        <v>301</v>
      </c>
      <c r="H378" t="s" s="146">
        <v>302</v>
      </c>
      <c r="I378" t="s" s="146">
        <v>64</v>
      </c>
      <c r="J378" t="s" s="146">
        <v>50</v>
      </c>
      <c r="K378" t="s" s="183">
        <f>_xlfn.IFS(Q378=0,O378,T378=1,R378,U378=1,AA378,V378=1,AD378)</f>
        <v>31</v>
      </c>
      <c r="L378" s="189">
        <f>_xlfn.IFS(Q378=0,P378,T378=1,S378,U378=1,AB378,V378=1,AE378)</f>
        <v>9.5081878</v>
      </c>
      <c r="M378" t="s" s="146">
        <f>IF(O378="Lab","over","under")</f>
        <v>2429</v>
      </c>
      <c r="N378" s="145">
        <v>1</v>
      </c>
      <c r="O378" t="s" s="184">
        <v>28</v>
      </c>
      <c r="P378" s="147">
        <f>AQ378</f>
        <v>42.532600672517</v>
      </c>
      <c r="Q378" s="145">
        <f>T378+U378+V378</f>
        <v>1</v>
      </c>
      <c r="R378" t="s" s="197">
        <v>217</v>
      </c>
      <c r="S378" s="211">
        <f>100*0.3318024</f>
        <v>33.18024</v>
      </c>
      <c r="T378" s="277"/>
      <c r="U378" s="145">
        <v>1</v>
      </c>
      <c r="V378" s="138"/>
      <c r="W378" s="138"/>
      <c r="X378" t="s" s="146">
        <f>IF($A378=Y378,"ok","bad")</f>
        <v>2430</v>
      </c>
      <c r="Y378" t="s" s="146">
        <v>2756</v>
      </c>
      <c r="Z378" t="s" s="146">
        <v>2757</v>
      </c>
      <c r="AA378" t="s" s="186">
        <v>31</v>
      </c>
      <c r="AB378" s="141">
        <f>100*AC378</f>
        <v>9.5081878</v>
      </c>
      <c r="AC378" s="190">
        <v>0.09508187799999999</v>
      </c>
      <c r="AD378" t="s" s="187">
        <v>27</v>
      </c>
      <c r="AE378" s="141">
        <v>6.0635884</v>
      </c>
      <c r="AF378" s="190">
        <v>0.060635884</v>
      </c>
      <c r="AG378" s="138"/>
      <c r="AH378" s="145">
        <v>83693</v>
      </c>
      <c r="AI378" s="145">
        <v>36579</v>
      </c>
      <c r="AJ378" s="145">
        <v>203</v>
      </c>
      <c r="AK378" s="145">
        <v>3421</v>
      </c>
      <c r="AL378" s="145">
        <v>2218</v>
      </c>
      <c r="AM378" s="148">
        <f>100*AL378/$AI378</f>
        <v>6.06358839771454</v>
      </c>
      <c r="AN378" s="145">
        <f>IF(AM378&gt;$AI$8,1,0)</f>
        <v>0</v>
      </c>
      <c r="AO378" s="148">
        <f>IF($R378=AL$17,AM378,0)</f>
        <v>0</v>
      </c>
      <c r="AP378" s="145">
        <v>15558</v>
      </c>
      <c r="AQ378" s="148">
        <f>100*AP378/$AI378</f>
        <v>42.532600672517</v>
      </c>
      <c r="AR378" s="145">
        <f>IF(AQ378&gt;$AI$8,1,0)</f>
        <v>0</v>
      </c>
      <c r="AS378" s="148">
        <f>IF($R378=AP$17,AQ378,0)</f>
        <v>0</v>
      </c>
      <c r="AT378" s="145">
        <v>1711</v>
      </c>
      <c r="AU378" s="148">
        <f>100*AT378/$AI378</f>
        <v>4.67754722655075</v>
      </c>
      <c r="AV378" s="145">
        <f>IF(AU378&gt;$AI$8,1,0)</f>
        <v>0</v>
      </c>
      <c r="AW378" s="148">
        <f>IF($R378=AT$17,AU378,0)</f>
        <v>0</v>
      </c>
      <c r="AX378" s="145">
        <v>1477</v>
      </c>
      <c r="AY378" s="148">
        <f>100*AX378/$AI378</f>
        <v>4.03783591678285</v>
      </c>
      <c r="AZ378" s="145">
        <f>IF(AY378&gt;$AI$8,1,0)</f>
        <v>0</v>
      </c>
      <c r="BA378" s="148">
        <f>IF($R378=AX$17,AY378,0)</f>
        <v>0</v>
      </c>
      <c r="BB378" s="145">
        <v>3478</v>
      </c>
      <c r="BC378" s="148">
        <f>100*BB378/$AI378</f>
        <v>9.508187758003229</v>
      </c>
      <c r="BD378" s="145">
        <f>IF(BC378&gt;$AI$8,1,0)</f>
        <v>0</v>
      </c>
      <c r="BE378" s="148">
        <f>IF($R378=BB$17,BC378,0)</f>
        <v>0</v>
      </c>
      <c r="BF378" s="145">
        <v>0</v>
      </c>
      <c r="BG378" s="148">
        <f>100*BF378/$AI378</f>
        <v>0</v>
      </c>
      <c r="BH378" s="145">
        <f>IF(BG378&gt;$AI$8,1,0)</f>
        <v>0</v>
      </c>
      <c r="BI378" s="148">
        <f>IF($R378=BF$17,BG378,0)</f>
        <v>0</v>
      </c>
      <c r="BJ378" s="145">
        <v>0</v>
      </c>
      <c r="BK378" s="148">
        <f>100*BJ378/$AI378</f>
        <v>0</v>
      </c>
      <c r="BL378" s="145">
        <f>IF(BK378&gt;$AI$8,1,0)</f>
        <v>0</v>
      </c>
      <c r="BM378" s="148">
        <f>IF($R378=BJ$17,BK378,0)</f>
        <v>0</v>
      </c>
      <c r="BN378" s="145">
        <v>0</v>
      </c>
      <c r="BO378" s="148">
        <f>100*BN378/$AI378</f>
        <v>0</v>
      </c>
      <c r="BP378" s="145">
        <f>IF(BO378&gt;$AI$8,1,0)</f>
        <v>0</v>
      </c>
      <c r="BQ378" s="148">
        <f>IF($R378=BN$17,BO378,0)</f>
        <v>0</v>
      </c>
      <c r="BR378" s="145">
        <v>0</v>
      </c>
      <c r="BS378" s="148">
        <f>100*BR378/$AI378</f>
        <v>0</v>
      </c>
      <c r="BT378" s="145">
        <f>IF(BS378&gt;$AI$8,1,0)</f>
        <v>0</v>
      </c>
      <c r="BU378" s="148">
        <f>IF($R378=BR$17,BS378,0)</f>
        <v>0</v>
      </c>
      <c r="BV378" s="145">
        <v>0</v>
      </c>
      <c r="BW378" s="148">
        <f>100*BV378/$AI378</f>
        <v>0</v>
      </c>
      <c r="BX378" s="145">
        <f>IF(BW378&gt;$AI$8,1,0)</f>
        <v>0</v>
      </c>
      <c r="BY378" s="148">
        <f>IF($R378=BV$17,BW378,0)</f>
        <v>0</v>
      </c>
      <c r="BZ378" s="145">
        <v>0</v>
      </c>
      <c r="CA378" s="148">
        <f>100*BZ378/$AI378</f>
        <v>0</v>
      </c>
      <c r="CB378" s="145">
        <f>IF(CA378&gt;$AI$8,1,0)</f>
        <v>0</v>
      </c>
      <c r="CC378" s="148">
        <f>IF($R378=BZ$17,CA378,0)</f>
        <v>0</v>
      </c>
      <c r="CD378" s="145">
        <v>0</v>
      </c>
      <c r="CE378" s="148">
        <f>100*CD378/$AI378</f>
        <v>0</v>
      </c>
      <c r="CF378" s="145">
        <f>IF(CE378&gt;$AI$8,1,0)</f>
        <v>0</v>
      </c>
      <c r="CG378" s="148">
        <f>IF($R378=CD$17,CE378,0)</f>
        <v>0</v>
      </c>
      <c r="CH378" s="145">
        <v>0</v>
      </c>
      <c r="CI378" s="148">
        <f>100*CH378/$AI378</f>
        <v>0</v>
      </c>
      <c r="CJ378" s="145">
        <f>IF(CI378&gt;$AI$8,1,0)</f>
        <v>0</v>
      </c>
      <c r="CK378" s="148">
        <f>IF($R378=CH$17,CI378,0)</f>
        <v>0</v>
      </c>
      <c r="CL378" s="145">
        <v>3316</v>
      </c>
      <c r="CM378" s="145">
        <v>0</v>
      </c>
      <c r="CN378" s="149"/>
    </row>
    <row r="379" ht="15.75" customHeight="1">
      <c r="A379" t="s" s="179">
        <v>2672</v>
      </c>
      <c r="B379" t="s" s="180">
        <v>42</v>
      </c>
      <c r="C379" t="s" s="180">
        <v>2110</v>
      </c>
      <c r="D379" t="s" s="181">
        <v>45</v>
      </c>
      <c r="E379" t="s" s="182">
        <v>45</v>
      </c>
      <c r="F379" t="s" s="130">
        <v>46</v>
      </c>
      <c r="G379" t="s" s="130">
        <v>340</v>
      </c>
      <c r="H379" t="s" s="130">
        <v>2111</v>
      </c>
      <c r="I379" t="s" s="130">
        <v>49</v>
      </c>
      <c r="J379" t="s" s="130">
        <v>50</v>
      </c>
      <c r="K379" t="s" s="183">
        <f>_xlfn.IFS(Q379=0,O379,T379=1,R379,U379=1,AA379,V379=1,AD379)</f>
        <v>2365</v>
      </c>
      <c r="L379" s="189">
        <f>_xlfn.IFS(Q379=0,P379,T379=1,S379,U379=1,AB379,V379=1,AE379)</f>
        <v>21.9969191989917</v>
      </c>
      <c r="M379" t="s" s="130">
        <f>IF(O379="Lab","over","under")</f>
        <v>2429</v>
      </c>
      <c r="N379" s="173">
        <v>1</v>
      </c>
      <c r="O379" t="s" s="184">
        <v>28</v>
      </c>
      <c r="P379" s="131">
        <f>AQ379</f>
        <v>42.5038510012603</v>
      </c>
      <c r="Q379" s="173">
        <f>T379+U379+V379</f>
        <v>1</v>
      </c>
      <c r="R379" t="s" s="185">
        <v>2365</v>
      </c>
      <c r="S379" s="213">
        <f>BA379</f>
        <v>21.9969191989917</v>
      </c>
      <c r="T379" s="173">
        <v>1</v>
      </c>
      <c r="U379" s="169"/>
      <c r="V379" s="169"/>
      <c r="W379" s="169"/>
      <c r="X379" t="s" s="130">
        <f>IF($A379=Y379,"ok","bad")</f>
        <v>2430</v>
      </c>
      <c r="Y379" t="s" s="130">
        <v>2672</v>
      </c>
      <c r="Z379" t="s" s="130">
        <v>2110</v>
      </c>
      <c r="AA379" t="s" s="186">
        <v>27</v>
      </c>
      <c r="AB379" s="125">
        <f>100*AC379</f>
        <v>16.0677776</v>
      </c>
      <c r="AC379" s="191">
        <v>0.160677776</v>
      </c>
      <c r="AD379" t="s" s="187">
        <v>33</v>
      </c>
      <c r="AE379" s="125">
        <v>7.2006722</v>
      </c>
      <c r="AF379" s="191">
        <v>0.072006722</v>
      </c>
      <c r="AG379" s="169"/>
      <c r="AH379" s="173">
        <v>71738</v>
      </c>
      <c r="AI379" s="173">
        <v>35705</v>
      </c>
      <c r="AJ379" s="173">
        <v>117</v>
      </c>
      <c r="AK379" s="173">
        <v>7322</v>
      </c>
      <c r="AL379" s="173">
        <v>5737</v>
      </c>
      <c r="AM379" s="175">
        <f>100*AL379/$AI379</f>
        <v>16.0677776221818</v>
      </c>
      <c r="AN379" s="173">
        <f>IF(AM379&gt;$AI$8,1,0)</f>
        <v>0</v>
      </c>
      <c r="AO379" s="175">
        <f>IF($R379=AL$17,AM379,0)</f>
        <v>0</v>
      </c>
      <c r="AP379" s="173">
        <v>15176</v>
      </c>
      <c r="AQ379" s="175">
        <f>100*AP379/$AI379</f>
        <v>42.5038510012603</v>
      </c>
      <c r="AR379" s="173">
        <f>IF(AQ379&gt;$AI$8,1,0)</f>
        <v>0</v>
      </c>
      <c r="AS379" s="175">
        <f>IF($R379=AP$17,AQ379,0)</f>
        <v>0</v>
      </c>
      <c r="AT379" s="173">
        <v>1644</v>
      </c>
      <c r="AU379" s="175">
        <f>100*AT379/$AI379</f>
        <v>4.60439714325725</v>
      </c>
      <c r="AV379" s="173">
        <f>IF(AU379&gt;$AI$8,1,0)</f>
        <v>0</v>
      </c>
      <c r="AW379" s="175">
        <f>IF($R379=AT$17,AU379,0)</f>
        <v>0</v>
      </c>
      <c r="AX379" s="173">
        <v>7854</v>
      </c>
      <c r="AY379" s="175">
        <f>100*AX379/$AI379</f>
        <v>21.9969191989917</v>
      </c>
      <c r="AZ379" s="173">
        <f>IF(AY379&gt;$AI$8,1,0)</f>
        <v>0</v>
      </c>
      <c r="BA379" s="175">
        <f>IF($R379=AX$17,AY379,0)</f>
        <v>21.9969191989917</v>
      </c>
      <c r="BB379" s="173">
        <v>1705</v>
      </c>
      <c r="BC379" s="175">
        <f>100*BB379/$AI379</f>
        <v>4.77524156280633</v>
      </c>
      <c r="BD379" s="173">
        <f>IF(BC379&gt;$AI$8,1,0)</f>
        <v>0</v>
      </c>
      <c r="BE379" s="175">
        <f>IF($R379=BB$17,BC379,0)</f>
        <v>0</v>
      </c>
      <c r="BF379" s="173">
        <v>0</v>
      </c>
      <c r="BG379" s="175">
        <f>100*BF379/$AI379</f>
        <v>0</v>
      </c>
      <c r="BH379" s="173">
        <f>IF(BG379&gt;$AI$8,1,0)</f>
        <v>0</v>
      </c>
      <c r="BI379" s="175">
        <f>IF($R379=BF$17,BG379,0)</f>
        <v>0</v>
      </c>
      <c r="BJ379" s="173">
        <v>2571</v>
      </c>
      <c r="BK379" s="175">
        <f>100*BJ379/$AI379</f>
        <v>7.20067217476544</v>
      </c>
      <c r="BL379" s="173">
        <f>IF(BK379&gt;$AI$8,1,0)</f>
        <v>0</v>
      </c>
      <c r="BM379" s="175">
        <f>IF($R379=BJ$17,BK379,0)</f>
        <v>0</v>
      </c>
      <c r="BN379" s="173">
        <v>0</v>
      </c>
      <c r="BO379" s="175">
        <f>100*BN379/$AI379</f>
        <v>0</v>
      </c>
      <c r="BP379" s="173">
        <f>IF(BO379&gt;$AI$8,1,0)</f>
        <v>0</v>
      </c>
      <c r="BQ379" s="175">
        <f>IF($R379=BN$17,BO379,0)</f>
        <v>0</v>
      </c>
      <c r="BR379" s="173">
        <v>0</v>
      </c>
      <c r="BS379" s="175">
        <f>100*BR379/$AI379</f>
        <v>0</v>
      </c>
      <c r="BT379" s="173">
        <f>IF(BS379&gt;$AI$8,1,0)</f>
        <v>0</v>
      </c>
      <c r="BU379" s="175">
        <f>IF($R379=BR$17,BS379,0)</f>
        <v>0</v>
      </c>
      <c r="BV379" s="173">
        <v>0</v>
      </c>
      <c r="BW379" s="175">
        <f>100*BV379/$AI379</f>
        <v>0</v>
      </c>
      <c r="BX379" s="173">
        <f>IF(BW379&gt;$AI$8,1,0)</f>
        <v>0</v>
      </c>
      <c r="BY379" s="175">
        <f>IF($R379=BV$17,BW379,0)</f>
        <v>0</v>
      </c>
      <c r="BZ379" s="173">
        <v>0</v>
      </c>
      <c r="CA379" s="175">
        <f>100*BZ379/$AI379</f>
        <v>0</v>
      </c>
      <c r="CB379" s="173">
        <f>IF(CA379&gt;$AI$8,1,0)</f>
        <v>0</v>
      </c>
      <c r="CC379" s="175">
        <f>IF($R379=BZ$17,CA379,0)</f>
        <v>0</v>
      </c>
      <c r="CD379" s="173">
        <v>0</v>
      </c>
      <c r="CE379" s="175">
        <f>100*CD379/$AI379</f>
        <v>0</v>
      </c>
      <c r="CF379" s="173">
        <f>IF(CE379&gt;$AI$8,1,0)</f>
        <v>0</v>
      </c>
      <c r="CG379" s="175">
        <f>IF($R379=CD$17,CE379,0)</f>
        <v>0</v>
      </c>
      <c r="CH379" s="173">
        <v>0</v>
      </c>
      <c r="CI379" s="175">
        <f>100*CH379/$AI379</f>
        <v>0</v>
      </c>
      <c r="CJ379" s="173">
        <f>IF(CI379&gt;$AI$8,1,0)</f>
        <v>0</v>
      </c>
      <c r="CK379" s="175">
        <f>IF($R379=CH$17,CI379,0)</f>
        <v>0</v>
      </c>
      <c r="CL379" s="173">
        <v>0</v>
      </c>
      <c r="CM379" s="173">
        <v>0</v>
      </c>
      <c r="CN379" s="176"/>
    </row>
    <row r="380" ht="15.75" customHeight="1">
      <c r="A380" t="s" s="179">
        <v>2928</v>
      </c>
      <c r="B380" t="s" s="180">
        <v>42</v>
      </c>
      <c r="C380" t="s" s="180">
        <v>1511</v>
      </c>
      <c r="D380" t="s" s="181">
        <v>45</v>
      </c>
      <c r="E380" t="s" s="188">
        <v>45</v>
      </c>
      <c r="F380" t="s" s="146">
        <v>46</v>
      </c>
      <c r="G380" t="s" s="146">
        <v>1512</v>
      </c>
      <c r="H380" t="s" s="146">
        <v>1513</v>
      </c>
      <c r="I380" t="s" s="146">
        <v>64</v>
      </c>
      <c r="J380" t="s" s="146">
        <v>50</v>
      </c>
      <c r="K380" t="s" s="183">
        <f>_xlfn.IFS(Q380=0,O380,T380=1,R380,U380=1,AA380,V380=1,AD380)</f>
        <v>2365</v>
      </c>
      <c r="L380" s="189">
        <f>_xlfn.IFS(Q380=0,P380,T380=1,S380,U380=1,AB380,V380=1,AE380)</f>
        <v>19.1040979990138</v>
      </c>
      <c r="M380" t="s" s="146">
        <f>IF(O380="Lab","over","under")</f>
        <v>2429</v>
      </c>
      <c r="N380" s="145">
        <v>0</v>
      </c>
      <c r="O380" t="s" s="184">
        <v>28</v>
      </c>
      <c r="P380" s="147">
        <f>AQ380</f>
        <v>42.4852715994913</v>
      </c>
      <c r="Q380" s="145">
        <f>T380+U380+V380</f>
        <v>1</v>
      </c>
      <c r="R380" t="s" s="185">
        <v>2365</v>
      </c>
      <c r="S380" s="147">
        <f>BA380</f>
        <v>19.1040979990138</v>
      </c>
      <c r="T380" s="145">
        <v>1</v>
      </c>
      <c r="U380" s="138"/>
      <c r="V380" s="138"/>
      <c r="W380" t="s" s="146">
        <v>2929</v>
      </c>
      <c r="X380" t="s" s="146">
        <f>IF($A380=Y380,"ok","bad")</f>
        <v>2430</v>
      </c>
      <c r="Y380" t="s" s="146">
        <v>2928</v>
      </c>
      <c r="Z380" t="s" s="146">
        <v>1511</v>
      </c>
      <c r="AA380" t="s" s="186">
        <v>27</v>
      </c>
      <c r="AB380" s="141">
        <f>100*AC380</f>
        <v>16.8357946</v>
      </c>
      <c r="AC380" s="190">
        <v>0.168357946</v>
      </c>
      <c r="AD380" t="s" s="187">
        <v>33</v>
      </c>
      <c r="AE380" s="141">
        <v>5.8109055</v>
      </c>
      <c r="AF380" s="190">
        <v>0.058109055</v>
      </c>
      <c r="AG380" s="138"/>
      <c r="AH380" s="145">
        <v>76683</v>
      </c>
      <c r="AI380" s="145">
        <v>38531</v>
      </c>
      <c r="AJ380" s="145">
        <v>154</v>
      </c>
      <c r="AK380" s="145">
        <v>9009</v>
      </c>
      <c r="AL380" s="145">
        <v>6487</v>
      </c>
      <c r="AM380" s="148">
        <f>100*AL380/$AI380</f>
        <v>16.8357945550336</v>
      </c>
      <c r="AN380" s="145">
        <f>IF(AM380&gt;$AI$8,1,0)</f>
        <v>0</v>
      </c>
      <c r="AO380" s="148">
        <f>IF($R380=AL$17,AM380,0)</f>
        <v>0</v>
      </c>
      <c r="AP380" s="145">
        <v>16370</v>
      </c>
      <c r="AQ380" s="148">
        <f>100*AP380/$AI380</f>
        <v>42.4852715994913</v>
      </c>
      <c r="AR380" s="145">
        <f>IF(AQ380&gt;$AI$8,1,0)</f>
        <v>0</v>
      </c>
      <c r="AS380" s="148">
        <f>IF($R380=AP$17,AQ380,0)</f>
        <v>0</v>
      </c>
      <c r="AT380" s="145">
        <v>2045</v>
      </c>
      <c r="AU380" s="148">
        <f>100*AT380/$AI380</f>
        <v>5.30741480885521</v>
      </c>
      <c r="AV380" s="145">
        <f>IF(AU380&gt;$AI$8,1,0)</f>
        <v>0</v>
      </c>
      <c r="AW380" s="148">
        <f>IF($R380=AT$17,AU380,0)</f>
        <v>0</v>
      </c>
      <c r="AX380" s="145">
        <v>7361</v>
      </c>
      <c r="AY380" s="148">
        <f>100*AX380/$AI380</f>
        <v>19.1040979990138</v>
      </c>
      <c r="AZ380" s="145">
        <f>IF(AY380&gt;$AI$8,1,0)</f>
        <v>0</v>
      </c>
      <c r="BA380" s="148">
        <f>IF($R380=AX$17,AY380,0)</f>
        <v>19.1040979990138</v>
      </c>
      <c r="BB380" s="145">
        <v>2092</v>
      </c>
      <c r="BC380" s="148">
        <f>100*BB380/$AI380</f>
        <v>5.4293945135086</v>
      </c>
      <c r="BD380" s="145">
        <f>IF(BC380&gt;$AI$8,1,0)</f>
        <v>0</v>
      </c>
      <c r="BE380" s="148">
        <f>IF($R380=BB$17,BC380,0)</f>
        <v>0</v>
      </c>
      <c r="BF380" s="145">
        <v>0</v>
      </c>
      <c r="BG380" s="148">
        <f>100*BF380/$AI380</f>
        <v>0</v>
      </c>
      <c r="BH380" s="145">
        <f>IF(BG380&gt;$AI$8,1,0)</f>
        <v>0</v>
      </c>
      <c r="BI380" s="148">
        <f>IF($R380=BF$17,BG380,0)</f>
        <v>0</v>
      </c>
      <c r="BJ380" s="145">
        <v>2239</v>
      </c>
      <c r="BK380" s="148">
        <f>100*BJ380/$AI380</f>
        <v>5.81090550465859</v>
      </c>
      <c r="BL380" s="145">
        <f>IF(BK380&gt;$AI$8,1,0)</f>
        <v>0</v>
      </c>
      <c r="BM380" s="148">
        <f>IF($R380=BJ$17,BK380,0)</f>
        <v>0</v>
      </c>
      <c r="BN380" s="145">
        <v>0</v>
      </c>
      <c r="BO380" s="148">
        <f>100*BN380/$AI380</f>
        <v>0</v>
      </c>
      <c r="BP380" s="145">
        <f>IF(BO380&gt;$AI$8,1,0)</f>
        <v>0</v>
      </c>
      <c r="BQ380" s="148">
        <f>IF($R380=BN$17,BO380,0)</f>
        <v>0</v>
      </c>
      <c r="BR380" s="145">
        <v>0</v>
      </c>
      <c r="BS380" s="148">
        <f>100*BR380/$AI380</f>
        <v>0</v>
      </c>
      <c r="BT380" s="145">
        <f>IF(BS380&gt;$AI$8,1,0)</f>
        <v>0</v>
      </c>
      <c r="BU380" s="148">
        <f>IF($R380=BR$17,BS380,0)</f>
        <v>0</v>
      </c>
      <c r="BV380" s="145">
        <v>0</v>
      </c>
      <c r="BW380" s="148">
        <f>100*BV380/$AI380</f>
        <v>0</v>
      </c>
      <c r="BX380" s="145">
        <f>IF(BW380&gt;$AI$8,1,0)</f>
        <v>0</v>
      </c>
      <c r="BY380" s="148">
        <f>IF($R380=BV$17,BW380,0)</f>
        <v>0</v>
      </c>
      <c r="BZ380" s="145">
        <v>0</v>
      </c>
      <c r="CA380" s="148">
        <f>100*BZ380/$AI380</f>
        <v>0</v>
      </c>
      <c r="CB380" s="145">
        <f>IF(CA380&gt;$AI$8,1,0)</f>
        <v>0</v>
      </c>
      <c r="CC380" s="148">
        <f>IF($R380=BZ$17,CA380,0)</f>
        <v>0</v>
      </c>
      <c r="CD380" s="145">
        <v>0</v>
      </c>
      <c r="CE380" s="148">
        <f>100*CD380/$AI380</f>
        <v>0</v>
      </c>
      <c r="CF380" s="145">
        <f>IF(CE380&gt;$AI$8,1,0)</f>
        <v>0</v>
      </c>
      <c r="CG380" s="148">
        <f>IF($R380=CD$17,CE380,0)</f>
        <v>0</v>
      </c>
      <c r="CH380" s="145">
        <v>0</v>
      </c>
      <c r="CI380" s="148">
        <f>100*CH380/$AI380</f>
        <v>0</v>
      </c>
      <c r="CJ380" s="145">
        <f>IF(CI380&gt;$AI$8,1,0)</f>
        <v>0</v>
      </c>
      <c r="CK380" s="148">
        <f>IF($R380=CH$17,CI380,0)</f>
        <v>0</v>
      </c>
      <c r="CL380" s="145">
        <v>0</v>
      </c>
      <c r="CM380" s="145">
        <v>0</v>
      </c>
      <c r="CN380" s="149"/>
    </row>
    <row r="381" ht="15.75" customHeight="1">
      <c r="A381" t="s" s="179">
        <v>3118</v>
      </c>
      <c r="B381" t="s" s="180">
        <v>90</v>
      </c>
      <c r="C381" t="s" s="180">
        <v>1932</v>
      </c>
      <c r="D381" t="s" s="181">
        <v>93</v>
      </c>
      <c r="E381" t="s" s="182">
        <v>79</v>
      </c>
      <c r="F381" t="s" s="130">
        <v>46</v>
      </c>
      <c r="G381" t="s" s="130">
        <v>245</v>
      </c>
      <c r="H381" t="s" s="130">
        <v>2108</v>
      </c>
      <c r="I381" t="s" s="130">
        <v>49</v>
      </c>
      <c r="J381" t="s" s="130">
        <v>1733</v>
      </c>
      <c r="K381" t="s" s="183">
        <f>_xlfn.IFS(Q381=0,O381,T381=1,R381,U381=1,AA381,V381=1,AD381)</f>
        <v>28</v>
      </c>
      <c r="L381" s="189">
        <f>_xlfn.IFS(Q381=0,P381,T381=1,S381,U381=1,AB381,V381=1,AE381)</f>
        <v>42.4657534246575</v>
      </c>
      <c r="M381" t="s" s="130">
        <f>IF(O381="Lab","over","under")</f>
        <v>2429</v>
      </c>
      <c r="N381" s="173">
        <v>0</v>
      </c>
      <c r="O381" t="s" s="184">
        <v>28</v>
      </c>
      <c r="P381" s="131">
        <f>AQ381</f>
        <v>42.4657534246575</v>
      </c>
      <c r="Q381" s="173">
        <f>T381+U381+V381</f>
        <v>0</v>
      </c>
      <c r="R381" t="s" s="185">
        <v>27</v>
      </c>
      <c r="S381" s="131">
        <f>AO381</f>
        <v>28.5509417808219</v>
      </c>
      <c r="T381" s="169"/>
      <c r="U381" s="169"/>
      <c r="V381" s="169"/>
      <c r="W381" s="169"/>
      <c r="X381" t="s" s="130">
        <f>IF($A381=Y381,"ok","bad")</f>
        <v>2430</v>
      </c>
      <c r="Y381" t="s" s="130">
        <v>3118</v>
      </c>
      <c r="Z381" t="s" s="130">
        <v>1932</v>
      </c>
      <c r="AA381" t="s" s="186">
        <v>2365</v>
      </c>
      <c r="AB381" s="125">
        <f>100*AC381</f>
        <v>19.2529966</v>
      </c>
      <c r="AC381" s="191">
        <v>0.192529966</v>
      </c>
      <c r="AD381" t="s" s="187">
        <v>29</v>
      </c>
      <c r="AE381" s="125">
        <v>6.3613014</v>
      </c>
      <c r="AF381" s="191">
        <v>0.063613014</v>
      </c>
      <c r="AG381" s="169"/>
      <c r="AH381" s="173">
        <v>73420</v>
      </c>
      <c r="AI381" s="173">
        <v>46720</v>
      </c>
      <c r="AJ381" s="173">
        <v>170</v>
      </c>
      <c r="AK381" s="173">
        <v>6501</v>
      </c>
      <c r="AL381" s="173">
        <v>13339</v>
      </c>
      <c r="AM381" s="175">
        <f>100*AL381/$AI381</f>
        <v>28.5509417808219</v>
      </c>
      <c r="AN381" s="173">
        <f>IF(AM381&gt;$AI$8,1,0)</f>
        <v>0</v>
      </c>
      <c r="AO381" s="175">
        <f>IF($R381=AL$17,AM381,0)</f>
        <v>28.5509417808219</v>
      </c>
      <c r="AP381" s="173">
        <v>19840</v>
      </c>
      <c r="AQ381" s="175">
        <f>100*AP381/$AI381</f>
        <v>42.4657534246575</v>
      </c>
      <c r="AR381" s="173">
        <f>IF(AQ381&gt;$AI$8,1,0)</f>
        <v>0</v>
      </c>
      <c r="AS381" s="175">
        <f>IF($R381=AP$17,AQ381,0)</f>
        <v>0</v>
      </c>
      <c r="AT381" s="173">
        <v>2972</v>
      </c>
      <c r="AU381" s="175">
        <f>100*AT381/$AI381</f>
        <v>6.36130136986301</v>
      </c>
      <c r="AV381" s="173">
        <f>IF(AU381&gt;$AI$8,1,0)</f>
        <v>0</v>
      </c>
      <c r="AW381" s="175">
        <f>IF($R381=AT$17,AU381,0)</f>
        <v>0</v>
      </c>
      <c r="AX381" s="173">
        <v>8995</v>
      </c>
      <c r="AY381" s="175">
        <f>100*AX381/$AI381</f>
        <v>19.2529965753425</v>
      </c>
      <c r="AZ381" s="173">
        <f>IF(AY381&gt;$AI$8,1,0)</f>
        <v>0</v>
      </c>
      <c r="BA381" s="175">
        <f>IF($R381=AX$17,AY381,0)</f>
        <v>0</v>
      </c>
      <c r="BB381" s="173">
        <v>1574</v>
      </c>
      <c r="BC381" s="175">
        <f>100*BB381/$AI381</f>
        <v>3.36900684931507</v>
      </c>
      <c r="BD381" s="173">
        <f>IF(BC381&gt;$AI$8,1,0)</f>
        <v>0</v>
      </c>
      <c r="BE381" s="175">
        <f>IF($R381=BB$17,BC381,0)</f>
        <v>0</v>
      </c>
      <c r="BF381" s="173">
        <v>0</v>
      </c>
      <c r="BG381" s="175">
        <f>100*BF381/$AI381</f>
        <v>0</v>
      </c>
      <c r="BH381" s="173">
        <f>IF(BG381&gt;$AI$8,1,0)</f>
        <v>0</v>
      </c>
      <c r="BI381" s="175">
        <f>IF($R381=BF$17,BG381,0)</f>
        <v>0</v>
      </c>
      <c r="BJ381" s="173">
        <v>0</v>
      </c>
      <c r="BK381" s="175">
        <f>100*BJ381/$AI381</f>
        <v>0</v>
      </c>
      <c r="BL381" s="173">
        <f>IF(BK381&gt;$AI$8,1,0)</f>
        <v>0</v>
      </c>
      <c r="BM381" s="175">
        <f>IF($R381=BJ$17,BK381,0)</f>
        <v>0</v>
      </c>
      <c r="BN381" s="173">
        <v>0</v>
      </c>
      <c r="BO381" s="175">
        <f>100*BN381/$AI381</f>
        <v>0</v>
      </c>
      <c r="BP381" s="173">
        <f>IF(BO381&gt;$AI$8,1,0)</f>
        <v>0</v>
      </c>
      <c r="BQ381" s="175">
        <f>IF($R381=BN$17,BO381,0)</f>
        <v>0</v>
      </c>
      <c r="BR381" s="173">
        <v>0</v>
      </c>
      <c r="BS381" s="175">
        <f>100*BR381/$AI381</f>
        <v>0</v>
      </c>
      <c r="BT381" s="173">
        <f>IF(BS381&gt;$AI$8,1,0)</f>
        <v>0</v>
      </c>
      <c r="BU381" s="175">
        <f>IF($R381=BR$17,BS381,0)</f>
        <v>0</v>
      </c>
      <c r="BV381" s="173">
        <v>0</v>
      </c>
      <c r="BW381" s="175">
        <f>100*BV381/$AI381</f>
        <v>0</v>
      </c>
      <c r="BX381" s="173">
        <f>IF(BW381&gt;$AI$8,1,0)</f>
        <v>0</v>
      </c>
      <c r="BY381" s="175">
        <f>IF($R381=BV$17,BW381,0)</f>
        <v>0</v>
      </c>
      <c r="BZ381" s="173">
        <v>0</v>
      </c>
      <c r="CA381" s="175">
        <f>100*BZ381/$AI381</f>
        <v>0</v>
      </c>
      <c r="CB381" s="173">
        <f>IF(CA381&gt;$AI$8,1,0)</f>
        <v>0</v>
      </c>
      <c r="CC381" s="175">
        <f>IF($R381=BZ$17,CA381,0)</f>
        <v>0</v>
      </c>
      <c r="CD381" s="173">
        <v>0</v>
      </c>
      <c r="CE381" s="175">
        <f>100*CD381/$AI381</f>
        <v>0</v>
      </c>
      <c r="CF381" s="173">
        <f>IF(CE381&gt;$AI$8,1,0)</f>
        <v>0</v>
      </c>
      <c r="CG381" s="175">
        <f>IF($R381=CD$17,CE381,0)</f>
        <v>0</v>
      </c>
      <c r="CH381" s="173">
        <v>0</v>
      </c>
      <c r="CI381" s="175">
        <f>100*CH381/$AI381</f>
        <v>0</v>
      </c>
      <c r="CJ381" s="173">
        <f>IF(CI381&gt;$AI$8,1,0)</f>
        <v>0</v>
      </c>
      <c r="CK381" s="175">
        <f>IF($R381=CH$17,CI381,0)</f>
        <v>0</v>
      </c>
      <c r="CL381" s="173">
        <v>254</v>
      </c>
      <c r="CM381" s="173">
        <v>0</v>
      </c>
      <c r="CN381" s="176"/>
    </row>
    <row r="382" ht="15.75" customHeight="1">
      <c r="A382" t="s" s="179">
        <v>3296</v>
      </c>
      <c r="B382" t="s" s="180">
        <v>160</v>
      </c>
      <c r="C382" t="s" s="180">
        <v>638</v>
      </c>
      <c r="D382" t="s" s="181">
        <v>162</v>
      </c>
      <c r="E382" t="s" s="188">
        <v>79</v>
      </c>
      <c r="F382" t="s" s="146">
        <v>80</v>
      </c>
      <c r="G382" t="s" s="146">
        <v>588</v>
      </c>
      <c r="H382" t="s" s="146">
        <v>1427</v>
      </c>
      <c r="I382" t="s" s="146">
        <v>49</v>
      </c>
      <c r="J382" t="s" s="146">
        <v>1733</v>
      </c>
      <c r="K382" t="s" s="183">
        <f>_xlfn.IFS(Q382=0,O382,T382=1,R382,U382=1,AA382,V382=1,AD382)</f>
        <v>28</v>
      </c>
      <c r="L382" s="189">
        <f>_xlfn.IFS(Q382=0,P382,T382=1,S382,U382=1,AB382,V382=1,AE382)</f>
        <v>42.4408659234354</v>
      </c>
      <c r="M382" t="s" s="146">
        <f>IF(O382="Lab","over","under")</f>
        <v>2429</v>
      </c>
      <c r="N382" s="145">
        <v>0</v>
      </c>
      <c r="O382" t="s" s="184">
        <v>28</v>
      </c>
      <c r="P382" s="147">
        <f>AQ382</f>
        <v>42.4408659234354</v>
      </c>
      <c r="Q382" s="145">
        <f>T382+U382+V382</f>
        <v>0</v>
      </c>
      <c r="R382" t="s" s="185">
        <v>27</v>
      </c>
      <c r="S382" s="147">
        <f>AO382</f>
        <v>36.7112998682632</v>
      </c>
      <c r="T382" s="138"/>
      <c r="U382" s="138"/>
      <c r="V382" s="138"/>
      <c r="W382" s="138"/>
      <c r="X382" t="s" s="146">
        <f>IF($A382=Y382,"ok","bad")</f>
        <v>2430</v>
      </c>
      <c r="Y382" t="s" s="146">
        <v>3296</v>
      </c>
      <c r="Z382" t="s" s="146">
        <v>638</v>
      </c>
      <c r="AA382" t="s" s="186">
        <v>2365</v>
      </c>
      <c r="AB382" s="141">
        <f>100*AC382</f>
        <v>7.8373543</v>
      </c>
      <c r="AC382" s="190">
        <v>0.078373543</v>
      </c>
      <c r="AD382" t="s" s="187">
        <v>31</v>
      </c>
      <c r="AE382" s="141">
        <v>6.7677304</v>
      </c>
      <c r="AF382" s="190">
        <v>0.06767730399999999</v>
      </c>
      <c r="AG382" s="138"/>
      <c r="AH382" s="145">
        <v>78038</v>
      </c>
      <c r="AI382" s="145">
        <v>50859</v>
      </c>
      <c r="AJ382" s="145">
        <v>209</v>
      </c>
      <c r="AK382" s="145">
        <v>2914</v>
      </c>
      <c r="AL382" s="145">
        <v>18671</v>
      </c>
      <c r="AM382" s="148">
        <f>100*AL382/$AI382</f>
        <v>36.7112998682632</v>
      </c>
      <c r="AN382" s="145">
        <f>IF(AM382&gt;$AI$8,1,0)</f>
        <v>0</v>
      </c>
      <c r="AO382" s="148">
        <f>IF($R382=AL$17,AM382,0)</f>
        <v>36.7112998682632</v>
      </c>
      <c r="AP382" s="145">
        <v>21585</v>
      </c>
      <c r="AQ382" s="148">
        <f>100*AP382/$AI382</f>
        <v>42.4408659234354</v>
      </c>
      <c r="AR382" s="145">
        <f>IF(AQ382&gt;$AI$8,1,0)</f>
        <v>0</v>
      </c>
      <c r="AS382" s="148">
        <f>IF($R382=AP$17,AQ382,0)</f>
        <v>0</v>
      </c>
      <c r="AT382" s="145">
        <v>2614</v>
      </c>
      <c r="AU382" s="148">
        <f>100*AT382/$AI382</f>
        <v>5.13969995477693</v>
      </c>
      <c r="AV382" s="145">
        <f>IF(AU382&gt;$AI$8,1,0)</f>
        <v>0</v>
      </c>
      <c r="AW382" s="148">
        <f>IF($R382=AT$17,AU382,0)</f>
        <v>0</v>
      </c>
      <c r="AX382" s="145">
        <v>3986</v>
      </c>
      <c r="AY382" s="148">
        <f>100*AX382/$AI382</f>
        <v>7.83735425391769</v>
      </c>
      <c r="AZ382" s="145">
        <f>IF(AY382&gt;$AI$8,1,0)</f>
        <v>0</v>
      </c>
      <c r="BA382" s="148">
        <f>IF($R382=AX$17,AY382,0)</f>
        <v>0</v>
      </c>
      <c r="BB382" s="145">
        <v>3442</v>
      </c>
      <c r="BC382" s="148">
        <f>100*BB382/$AI382</f>
        <v>6.76773039186771</v>
      </c>
      <c r="BD382" s="145">
        <f>IF(BC382&gt;$AI$8,1,0)</f>
        <v>0</v>
      </c>
      <c r="BE382" s="148">
        <f>IF($R382=BB$17,BC382,0)</f>
        <v>0</v>
      </c>
      <c r="BF382" s="145">
        <v>0</v>
      </c>
      <c r="BG382" s="148">
        <f>100*BF382/$AI382</f>
        <v>0</v>
      </c>
      <c r="BH382" s="145">
        <f>IF(BG382&gt;$AI$8,1,0)</f>
        <v>0</v>
      </c>
      <c r="BI382" s="148">
        <f>IF($R382=BF$17,BG382,0)</f>
        <v>0</v>
      </c>
      <c r="BJ382" s="145">
        <v>0</v>
      </c>
      <c r="BK382" s="148">
        <f>100*BJ382/$AI382</f>
        <v>0</v>
      </c>
      <c r="BL382" s="145">
        <f>IF(BK382&gt;$AI$8,1,0)</f>
        <v>0</v>
      </c>
      <c r="BM382" s="148">
        <f>IF($R382=BJ$17,BK382,0)</f>
        <v>0</v>
      </c>
      <c r="BN382" s="145">
        <v>0</v>
      </c>
      <c r="BO382" s="148">
        <f>100*BN382/$AI382</f>
        <v>0</v>
      </c>
      <c r="BP382" s="145">
        <f>IF(BO382&gt;$AI$8,1,0)</f>
        <v>0</v>
      </c>
      <c r="BQ382" s="148">
        <f>IF($R382=BN$17,BO382,0)</f>
        <v>0</v>
      </c>
      <c r="BR382" s="145">
        <v>0</v>
      </c>
      <c r="BS382" s="148">
        <f>100*BR382/$AI382</f>
        <v>0</v>
      </c>
      <c r="BT382" s="145">
        <f>IF(BS382&gt;$AI$8,1,0)</f>
        <v>0</v>
      </c>
      <c r="BU382" s="148">
        <f>IF($R382=BR$17,BS382,0)</f>
        <v>0</v>
      </c>
      <c r="BV382" s="145">
        <v>0</v>
      </c>
      <c r="BW382" s="148">
        <f>100*BV382/$AI382</f>
        <v>0</v>
      </c>
      <c r="BX382" s="145">
        <f>IF(BW382&gt;$AI$8,1,0)</f>
        <v>0</v>
      </c>
      <c r="BY382" s="148">
        <f>IF($R382=BV$17,BW382,0)</f>
        <v>0</v>
      </c>
      <c r="BZ382" s="145">
        <v>0</v>
      </c>
      <c r="CA382" s="148">
        <f>100*BZ382/$AI382</f>
        <v>0</v>
      </c>
      <c r="CB382" s="145">
        <f>IF(CA382&gt;$AI$8,1,0)</f>
        <v>0</v>
      </c>
      <c r="CC382" s="148">
        <f>IF($R382=BZ$17,CA382,0)</f>
        <v>0</v>
      </c>
      <c r="CD382" s="145">
        <v>0</v>
      </c>
      <c r="CE382" s="148">
        <f>100*CD382/$AI382</f>
        <v>0</v>
      </c>
      <c r="CF382" s="145">
        <f>IF(CE382&gt;$AI$8,1,0)</f>
        <v>0</v>
      </c>
      <c r="CG382" s="148">
        <f>IF($R382=CD$17,CE382,0)</f>
        <v>0</v>
      </c>
      <c r="CH382" s="145">
        <v>0</v>
      </c>
      <c r="CI382" s="148">
        <f>100*CH382/$AI382</f>
        <v>0</v>
      </c>
      <c r="CJ382" s="145">
        <f>IF(CI382&gt;$AI$8,1,0)</f>
        <v>0</v>
      </c>
      <c r="CK382" s="148">
        <f>IF($R382=CH$17,CI382,0)</f>
        <v>0</v>
      </c>
      <c r="CL382" s="145">
        <v>862</v>
      </c>
      <c r="CM382" s="145">
        <v>0</v>
      </c>
      <c r="CN382" s="149"/>
    </row>
    <row r="383" ht="15.75" customHeight="1">
      <c r="A383" t="s" s="179">
        <v>2914</v>
      </c>
      <c r="B383" t="s" s="180">
        <v>42</v>
      </c>
      <c r="C383" t="s" s="180">
        <v>97</v>
      </c>
      <c r="D383" t="s" s="181">
        <v>45</v>
      </c>
      <c r="E383" t="s" s="182">
        <v>45</v>
      </c>
      <c r="F383" t="s" s="130">
        <v>46</v>
      </c>
      <c r="G383" t="s" s="130">
        <v>98</v>
      </c>
      <c r="H383" t="s" s="130">
        <v>99</v>
      </c>
      <c r="I383" t="s" s="130">
        <v>49</v>
      </c>
      <c r="J383" t="s" s="130">
        <v>50</v>
      </c>
      <c r="K383" t="s" s="183">
        <f>_xlfn.IFS(Q383=0,O383,T383=1,R383,U383=1,AA383,V383=1,AD383)</f>
        <v>2365</v>
      </c>
      <c r="L383" s="189">
        <f>_xlfn.IFS(Q383=0,P383,T383=1,S383,U383=1,AB383,V383=1,AE383)</f>
        <v>22.1261983775811</v>
      </c>
      <c r="M383" t="s" s="130">
        <f>IF(O383="Lab","over","under")</f>
        <v>2429</v>
      </c>
      <c r="N383" s="173">
        <v>0</v>
      </c>
      <c r="O383" t="s" s="184">
        <v>28</v>
      </c>
      <c r="P383" s="131">
        <f>AQ383</f>
        <v>42.3926069321534</v>
      </c>
      <c r="Q383" s="173">
        <f>T383+U383+V383</f>
        <v>1</v>
      </c>
      <c r="R383" t="s" s="185">
        <v>2365</v>
      </c>
      <c r="S383" s="131">
        <f>BA383</f>
        <v>22.1261983775811</v>
      </c>
      <c r="T383" s="173">
        <v>1</v>
      </c>
      <c r="U383" s="169"/>
      <c r="V383" s="169"/>
      <c r="W383" s="169"/>
      <c r="X383" t="s" s="130">
        <f>IF($A383=Y383,"ok","bad")</f>
        <v>2430</v>
      </c>
      <c r="Y383" t="s" s="130">
        <v>2914</v>
      </c>
      <c r="Z383" t="s" s="130">
        <v>97</v>
      </c>
      <c r="AA383" t="s" s="186">
        <v>27</v>
      </c>
      <c r="AB383" s="125">
        <f>100*AC383</f>
        <v>18.1876844</v>
      </c>
      <c r="AC383" s="191">
        <v>0.181876844</v>
      </c>
      <c r="AD383" t="s" s="187">
        <v>29</v>
      </c>
      <c r="AE383" s="125">
        <v>4.7589417</v>
      </c>
      <c r="AF383" s="191">
        <v>0.047589417</v>
      </c>
      <c r="AG383" s="169"/>
      <c r="AH383" s="173">
        <v>75790</v>
      </c>
      <c r="AI383" s="173">
        <v>43392</v>
      </c>
      <c r="AJ383" s="173">
        <v>135</v>
      </c>
      <c r="AK383" s="173">
        <v>8794</v>
      </c>
      <c r="AL383" s="173">
        <v>7892</v>
      </c>
      <c r="AM383" s="175">
        <f>100*AL383/$AI383</f>
        <v>18.1876843657817</v>
      </c>
      <c r="AN383" s="173">
        <f>IF(AM383&gt;$AI$8,1,0)</f>
        <v>0</v>
      </c>
      <c r="AO383" s="175">
        <f>IF($R383=AL$17,AM383,0)</f>
        <v>0</v>
      </c>
      <c r="AP383" s="173">
        <v>18395</v>
      </c>
      <c r="AQ383" s="175">
        <f>100*AP383/$AI383</f>
        <v>42.3926069321534</v>
      </c>
      <c r="AR383" s="173">
        <f>IF(AQ383&gt;$AI$8,1,0)</f>
        <v>0</v>
      </c>
      <c r="AS383" s="175">
        <f>IF($R383=AP$17,AQ383,0)</f>
        <v>0</v>
      </c>
      <c r="AT383" s="173">
        <v>2065</v>
      </c>
      <c r="AU383" s="175">
        <f>100*AT383/$AI383</f>
        <v>4.75894174041298</v>
      </c>
      <c r="AV383" s="173">
        <f>IF(AU383&gt;$AI$8,1,0)</f>
        <v>0</v>
      </c>
      <c r="AW383" s="175">
        <f>IF($R383=AT$17,AU383,0)</f>
        <v>0</v>
      </c>
      <c r="AX383" s="173">
        <v>9601</v>
      </c>
      <c r="AY383" s="175">
        <f>100*AX383/$AI383</f>
        <v>22.1261983775811</v>
      </c>
      <c r="AZ383" s="173">
        <f>IF(AY383&gt;$AI$8,1,0)</f>
        <v>0</v>
      </c>
      <c r="BA383" s="175">
        <f>IF($R383=AX$17,AY383,0)</f>
        <v>22.1261983775811</v>
      </c>
      <c r="BB383" s="173">
        <v>1926</v>
      </c>
      <c r="BC383" s="175">
        <f>100*BB383/$AI383</f>
        <v>4.43860619469027</v>
      </c>
      <c r="BD383" s="173">
        <f>IF(BC383&gt;$AI$8,1,0)</f>
        <v>0</v>
      </c>
      <c r="BE383" s="175">
        <f>IF($R383=BB$17,BC383,0)</f>
        <v>0</v>
      </c>
      <c r="BF383" s="173">
        <v>0</v>
      </c>
      <c r="BG383" s="175">
        <f>100*BF383/$AI383</f>
        <v>0</v>
      </c>
      <c r="BH383" s="173">
        <f>IF(BG383&gt;$AI$8,1,0)</f>
        <v>0</v>
      </c>
      <c r="BI383" s="175">
        <f>IF($R383=BF$17,BG383,0)</f>
        <v>0</v>
      </c>
      <c r="BJ383" s="173">
        <v>1938</v>
      </c>
      <c r="BK383" s="175">
        <f>100*BJ383/$AI383</f>
        <v>4.4662610619469</v>
      </c>
      <c r="BL383" s="173">
        <f>IF(BK383&gt;$AI$8,1,0)</f>
        <v>0</v>
      </c>
      <c r="BM383" s="175">
        <f>IF($R383=BJ$17,BK383,0)</f>
        <v>0</v>
      </c>
      <c r="BN383" s="173">
        <v>0</v>
      </c>
      <c r="BO383" s="175">
        <f>100*BN383/$AI383</f>
        <v>0</v>
      </c>
      <c r="BP383" s="173">
        <f>IF(BO383&gt;$AI$8,1,0)</f>
        <v>0</v>
      </c>
      <c r="BQ383" s="175">
        <f>IF($R383=BN$17,BO383,0)</f>
        <v>0</v>
      </c>
      <c r="BR383" s="173">
        <v>0</v>
      </c>
      <c r="BS383" s="175">
        <f>100*BR383/$AI383</f>
        <v>0</v>
      </c>
      <c r="BT383" s="173">
        <f>IF(BS383&gt;$AI$8,1,0)</f>
        <v>0</v>
      </c>
      <c r="BU383" s="175">
        <f>IF($R383=BR$17,BS383,0)</f>
        <v>0</v>
      </c>
      <c r="BV383" s="173">
        <v>0</v>
      </c>
      <c r="BW383" s="175">
        <f>100*BV383/$AI383</f>
        <v>0</v>
      </c>
      <c r="BX383" s="173">
        <f>IF(BW383&gt;$AI$8,1,0)</f>
        <v>0</v>
      </c>
      <c r="BY383" s="175">
        <f>IF($R383=BV$17,BW383,0)</f>
        <v>0</v>
      </c>
      <c r="BZ383" s="173">
        <v>0</v>
      </c>
      <c r="CA383" s="175">
        <f>100*BZ383/$AI383</f>
        <v>0</v>
      </c>
      <c r="CB383" s="173">
        <f>IF(CA383&gt;$AI$8,1,0)</f>
        <v>0</v>
      </c>
      <c r="CC383" s="175">
        <f>IF($R383=BZ$17,CA383,0)</f>
        <v>0</v>
      </c>
      <c r="CD383" s="173">
        <v>0</v>
      </c>
      <c r="CE383" s="175">
        <f>100*CD383/$AI383</f>
        <v>0</v>
      </c>
      <c r="CF383" s="173">
        <f>IF(CE383&gt;$AI$8,1,0)</f>
        <v>0</v>
      </c>
      <c r="CG383" s="175">
        <f>IF($R383=CD$17,CE383,0)</f>
        <v>0</v>
      </c>
      <c r="CH383" s="173">
        <v>0</v>
      </c>
      <c r="CI383" s="175">
        <f>100*CH383/$AI383</f>
        <v>0</v>
      </c>
      <c r="CJ383" s="173">
        <f>IF(CI383&gt;$AI$8,1,0)</f>
        <v>0</v>
      </c>
      <c r="CK383" s="175">
        <f>IF($R383=CH$17,CI383,0)</f>
        <v>0</v>
      </c>
      <c r="CL383" s="173">
        <v>1428</v>
      </c>
      <c r="CM383" s="173">
        <v>0</v>
      </c>
      <c r="CN383" s="176"/>
    </row>
    <row r="384" ht="15.75" customHeight="1">
      <c r="A384" t="s" s="179">
        <v>3152</v>
      </c>
      <c r="B384" t="s" s="180">
        <v>101</v>
      </c>
      <c r="C384" t="s" s="180">
        <v>3153</v>
      </c>
      <c r="D384" t="s" s="181">
        <v>104</v>
      </c>
      <c r="E384" t="s" s="188">
        <v>79</v>
      </c>
      <c r="F384" t="s" s="146">
        <v>46</v>
      </c>
      <c r="G384" t="s" s="146">
        <v>129</v>
      </c>
      <c r="H384" t="s" s="146">
        <v>3154</v>
      </c>
      <c r="I384" t="s" s="146">
        <v>49</v>
      </c>
      <c r="J384" t="s" s="146">
        <v>1733</v>
      </c>
      <c r="K384" t="s" s="183">
        <f>_xlfn.IFS(Q384=0,O384,T384=1,R384,U384=1,AA384,V384=1,AD384)</f>
        <v>28</v>
      </c>
      <c r="L384" s="189">
        <f>_xlfn.IFS(Q384=0,P384,T384=1,S384,U384=1,AB384,V384=1,AE384)</f>
        <v>42.3884329185908</v>
      </c>
      <c r="M384" t="s" s="146">
        <f>IF(O384="Lab","over","under")</f>
        <v>2429</v>
      </c>
      <c r="N384" s="145">
        <v>0</v>
      </c>
      <c r="O384" t="s" s="184">
        <v>28</v>
      </c>
      <c r="P384" s="147">
        <f>AQ384</f>
        <v>42.3884329185908</v>
      </c>
      <c r="Q384" s="145">
        <f>T384+U384+V384</f>
        <v>0</v>
      </c>
      <c r="R384" t="s" s="185">
        <v>27</v>
      </c>
      <c r="S384" s="147">
        <f>AO384</f>
        <v>29.6214886365928</v>
      </c>
      <c r="T384" s="138"/>
      <c r="U384" s="138"/>
      <c r="V384" s="138"/>
      <c r="W384" s="138"/>
      <c r="X384" t="s" s="146">
        <f>IF($A384=Y384,"ok","bad")</f>
        <v>2430</v>
      </c>
      <c r="Y384" t="s" s="146">
        <v>3152</v>
      </c>
      <c r="Z384" t="s" s="146">
        <v>3153</v>
      </c>
      <c r="AA384" t="s" s="186">
        <v>2365</v>
      </c>
      <c r="AB384" s="141">
        <f>100*AC384</f>
        <v>17.665208</v>
      </c>
      <c r="AC384" s="190">
        <v>0.17665208</v>
      </c>
      <c r="AD384" t="s" s="187">
        <v>31</v>
      </c>
      <c r="AE384" s="141">
        <v>5.0555567</v>
      </c>
      <c r="AF384" s="190">
        <v>0.050555567</v>
      </c>
      <c r="AG384" s="138"/>
      <c r="AH384" s="145">
        <v>78770</v>
      </c>
      <c r="AI384" s="145">
        <v>49589</v>
      </c>
      <c r="AJ384" s="145">
        <v>165</v>
      </c>
      <c r="AK384" s="145">
        <v>6331</v>
      </c>
      <c r="AL384" s="145">
        <v>14689</v>
      </c>
      <c r="AM384" s="148">
        <f>100*AL384/$AI384</f>
        <v>29.6214886365928</v>
      </c>
      <c r="AN384" s="145">
        <f>IF(AM384&gt;$AI$8,1,0)</f>
        <v>0</v>
      </c>
      <c r="AO384" s="148">
        <f>IF($R384=AL$17,AM384,0)</f>
        <v>29.6214886365928</v>
      </c>
      <c r="AP384" s="145">
        <v>21020</v>
      </c>
      <c r="AQ384" s="148">
        <f>100*AP384/$AI384</f>
        <v>42.3884329185908</v>
      </c>
      <c r="AR384" s="145">
        <f>IF(AQ384&gt;$AI$8,1,0)</f>
        <v>0</v>
      </c>
      <c r="AS384" s="148">
        <f>IF($R384=AP$17,AQ384,0)</f>
        <v>0</v>
      </c>
      <c r="AT384" s="145">
        <v>2191</v>
      </c>
      <c r="AU384" s="148">
        <f>100*AT384/$AI384</f>
        <v>4.41831857871705</v>
      </c>
      <c r="AV384" s="145">
        <f>IF(AU384&gt;$AI$8,1,0)</f>
        <v>0</v>
      </c>
      <c r="AW384" s="148">
        <f>IF($R384=AT$17,AU384,0)</f>
        <v>0</v>
      </c>
      <c r="AX384" s="145">
        <v>8760</v>
      </c>
      <c r="AY384" s="148">
        <f>100*AX384/$AI384</f>
        <v>17.6652080098409</v>
      </c>
      <c r="AZ384" s="145">
        <f>IF(AY384&gt;$AI$8,1,0)</f>
        <v>0</v>
      </c>
      <c r="BA384" s="148">
        <f>IF($R384=AX$17,AY384,0)</f>
        <v>0</v>
      </c>
      <c r="BB384" s="145">
        <v>2507</v>
      </c>
      <c r="BC384" s="148">
        <f>100*BB384/$AI384</f>
        <v>5.0555566758757</v>
      </c>
      <c r="BD384" s="145">
        <f>IF(BC384&gt;$AI$8,1,0)</f>
        <v>0</v>
      </c>
      <c r="BE384" s="148">
        <f>IF($R384=BB$17,BC384,0)</f>
        <v>0</v>
      </c>
      <c r="BF384" s="145">
        <v>0</v>
      </c>
      <c r="BG384" s="148">
        <f>100*BF384/$AI384</f>
        <v>0</v>
      </c>
      <c r="BH384" s="145">
        <f>IF(BG384&gt;$AI$8,1,0)</f>
        <v>0</v>
      </c>
      <c r="BI384" s="148">
        <f>IF($R384=BF$17,BG384,0)</f>
        <v>0</v>
      </c>
      <c r="BJ384" s="145">
        <v>0</v>
      </c>
      <c r="BK384" s="148">
        <f>100*BJ384/$AI384</f>
        <v>0</v>
      </c>
      <c r="BL384" s="145">
        <f>IF(BK384&gt;$AI$8,1,0)</f>
        <v>0</v>
      </c>
      <c r="BM384" s="148">
        <f>IF($R384=BJ$17,BK384,0)</f>
        <v>0</v>
      </c>
      <c r="BN384" s="145">
        <v>0</v>
      </c>
      <c r="BO384" s="148">
        <f>100*BN384/$AI384</f>
        <v>0</v>
      </c>
      <c r="BP384" s="145">
        <f>IF(BO384&gt;$AI$8,1,0)</f>
        <v>0</v>
      </c>
      <c r="BQ384" s="148">
        <f>IF($R384=BN$17,BO384,0)</f>
        <v>0</v>
      </c>
      <c r="BR384" s="145">
        <v>0</v>
      </c>
      <c r="BS384" s="148">
        <f>100*BR384/$AI384</f>
        <v>0</v>
      </c>
      <c r="BT384" s="145">
        <f>IF(BS384&gt;$AI$8,1,0)</f>
        <v>0</v>
      </c>
      <c r="BU384" s="148">
        <f>IF($R384=BR$17,BS384,0)</f>
        <v>0</v>
      </c>
      <c r="BV384" s="145">
        <v>0</v>
      </c>
      <c r="BW384" s="148">
        <f>100*BV384/$AI384</f>
        <v>0</v>
      </c>
      <c r="BX384" s="145">
        <f>IF(BW384&gt;$AI$8,1,0)</f>
        <v>0</v>
      </c>
      <c r="BY384" s="148">
        <f>IF($R384=BV$17,BW384,0)</f>
        <v>0</v>
      </c>
      <c r="BZ384" s="145">
        <v>0</v>
      </c>
      <c r="CA384" s="148">
        <f>100*BZ384/$AI384</f>
        <v>0</v>
      </c>
      <c r="CB384" s="145">
        <f>IF(CA384&gt;$AI$8,1,0)</f>
        <v>0</v>
      </c>
      <c r="CC384" s="148">
        <f>IF($R384=BZ$17,CA384,0)</f>
        <v>0</v>
      </c>
      <c r="CD384" s="145">
        <v>0</v>
      </c>
      <c r="CE384" s="148">
        <f>100*CD384/$AI384</f>
        <v>0</v>
      </c>
      <c r="CF384" s="145">
        <f>IF(CE384&gt;$AI$8,1,0)</f>
        <v>0</v>
      </c>
      <c r="CG384" s="148">
        <f>IF($R384=CD$17,CE384,0)</f>
        <v>0</v>
      </c>
      <c r="CH384" s="145">
        <v>0</v>
      </c>
      <c r="CI384" s="148">
        <f>100*CH384/$AI384</f>
        <v>0</v>
      </c>
      <c r="CJ384" s="145">
        <f>IF(CI384&gt;$AI$8,1,0)</f>
        <v>0</v>
      </c>
      <c r="CK384" s="148">
        <f>IF($R384=CH$17,CI384,0)</f>
        <v>0</v>
      </c>
      <c r="CL384" s="145">
        <v>1694</v>
      </c>
      <c r="CM384" s="145">
        <v>0</v>
      </c>
      <c r="CN384" s="149"/>
    </row>
    <row r="385" ht="19.95" customHeight="1">
      <c r="A385" t="s" s="179">
        <v>2918</v>
      </c>
      <c r="B385" t="s" s="180">
        <v>84</v>
      </c>
      <c r="C385" t="s" s="180">
        <v>2919</v>
      </c>
      <c r="D385" t="s" s="181">
        <v>86</v>
      </c>
      <c r="E385" t="s" s="182">
        <v>79</v>
      </c>
      <c r="F385" t="s" s="130">
        <v>80</v>
      </c>
      <c r="G385" t="s" s="130">
        <v>739</v>
      </c>
      <c r="H385" t="s" s="130">
        <v>2920</v>
      </c>
      <c r="I385" t="s" s="130">
        <v>49</v>
      </c>
      <c r="J385" t="s" s="130">
        <v>1733</v>
      </c>
      <c r="K385" t="s" s="183">
        <f>_xlfn.IFS(Q385=0,O385,T385=1,R385,U385=1,AA385,V385=1,AD385)</f>
        <v>2365</v>
      </c>
      <c r="L385" s="189">
        <f>_xlfn.IFS(Q385=0,P385,T385=1,S385,U385=1,AB385,V385=1,AE385)</f>
        <v>24.2030094363683</v>
      </c>
      <c r="M385" t="s" s="130">
        <f>IF(O385="Lab","over","under")</f>
        <v>2429</v>
      </c>
      <c r="N385" s="173">
        <v>0</v>
      </c>
      <c r="O385" t="s" s="184">
        <v>28</v>
      </c>
      <c r="P385" s="131">
        <f>AQ385</f>
        <v>42.3644761823798</v>
      </c>
      <c r="Q385" s="173">
        <f>T385+U385+V385</f>
        <v>1</v>
      </c>
      <c r="R385" t="s" s="185">
        <v>2365</v>
      </c>
      <c r="S385" s="131">
        <f>BA385</f>
        <v>24.2030094363683</v>
      </c>
      <c r="T385" s="173">
        <v>1</v>
      </c>
      <c r="U385" s="169"/>
      <c r="V385" s="169"/>
      <c r="W385" s="169"/>
      <c r="X385" t="s" s="130">
        <f>IF($A385=Y385,"ok","bad")</f>
        <v>2430</v>
      </c>
      <c r="Y385" t="s" s="130">
        <v>2918</v>
      </c>
      <c r="Z385" t="s" s="130">
        <v>2919</v>
      </c>
      <c r="AA385" t="s" s="186">
        <v>27</v>
      </c>
      <c r="AB385" s="125">
        <f>100*AC385</f>
        <v>17.6287228</v>
      </c>
      <c r="AC385" s="191">
        <v>0.176287228</v>
      </c>
      <c r="AD385" t="s" s="187">
        <v>217</v>
      </c>
      <c r="AE385" s="125">
        <v>6.4637706</v>
      </c>
      <c r="AF385" s="191">
        <v>0.064637706</v>
      </c>
      <c r="AG385" s="169"/>
      <c r="AH385" s="173">
        <v>73812</v>
      </c>
      <c r="AI385" s="173">
        <v>35289</v>
      </c>
      <c r="AJ385" s="173">
        <v>137</v>
      </c>
      <c r="AK385" s="173">
        <v>6409</v>
      </c>
      <c r="AL385" s="173">
        <v>6221</v>
      </c>
      <c r="AM385" s="175">
        <f>100*AL385/$AI385</f>
        <v>17.6287228314772</v>
      </c>
      <c r="AN385" s="173">
        <f>IF(AM385&gt;$AI$8,1,0)</f>
        <v>0</v>
      </c>
      <c r="AO385" s="175">
        <f>IF($R385=AL$17,AM385,0)</f>
        <v>0</v>
      </c>
      <c r="AP385" s="173">
        <v>14950</v>
      </c>
      <c r="AQ385" s="175">
        <f>100*AP385/$AI385</f>
        <v>42.3644761823798</v>
      </c>
      <c r="AR385" s="173">
        <f>IF(AQ385&gt;$AI$8,1,0)</f>
        <v>0</v>
      </c>
      <c r="AS385" s="175">
        <f>IF($R385=AP$17,AQ385,0)</f>
        <v>0</v>
      </c>
      <c r="AT385" s="173">
        <v>999</v>
      </c>
      <c r="AU385" s="175">
        <f>100*AT385/$AI385</f>
        <v>2.83091048201989</v>
      </c>
      <c r="AV385" s="173">
        <f>IF(AU385&gt;$AI$8,1,0)</f>
        <v>0</v>
      </c>
      <c r="AW385" s="175">
        <f>IF($R385=AT$17,AU385,0)</f>
        <v>0</v>
      </c>
      <c r="AX385" s="173">
        <v>8541</v>
      </c>
      <c r="AY385" s="175">
        <f>100*AX385/$AI385</f>
        <v>24.2030094363683</v>
      </c>
      <c r="AZ385" s="173">
        <f>IF(AY385&gt;$AI$8,1,0)</f>
        <v>0</v>
      </c>
      <c r="BA385" s="175">
        <f>IF($R385=AX$17,AY385,0)</f>
        <v>24.2030094363683</v>
      </c>
      <c r="BB385" s="173">
        <v>1703</v>
      </c>
      <c r="BC385" s="175">
        <f>100*BB385/$AI385</f>
        <v>4.82586641729717</v>
      </c>
      <c r="BD385" s="173">
        <f>IF(BC385&gt;$AI$8,1,0)</f>
        <v>0</v>
      </c>
      <c r="BE385" s="175">
        <f>IF($R385=BB$17,BC385,0)</f>
        <v>0</v>
      </c>
      <c r="BF385" s="173">
        <v>0</v>
      </c>
      <c r="BG385" s="175">
        <f>100*BF385/$AI385</f>
        <v>0</v>
      </c>
      <c r="BH385" s="173">
        <f>IF(BG385&gt;$AI$8,1,0)</f>
        <v>0</v>
      </c>
      <c r="BI385" s="175">
        <f>IF($R385=BF$17,BG385,0)</f>
        <v>0</v>
      </c>
      <c r="BJ385" s="173">
        <v>0</v>
      </c>
      <c r="BK385" s="175">
        <f>100*BJ385/$AI385</f>
        <v>0</v>
      </c>
      <c r="BL385" s="173">
        <f>IF(BK385&gt;$AI$8,1,0)</f>
        <v>0</v>
      </c>
      <c r="BM385" s="175">
        <f>IF($R385=BJ$17,BK385,0)</f>
        <v>0</v>
      </c>
      <c r="BN385" s="173">
        <v>0</v>
      </c>
      <c r="BO385" s="175">
        <f>100*BN385/$AI385</f>
        <v>0</v>
      </c>
      <c r="BP385" s="173">
        <f>IF(BO385&gt;$AI$8,1,0)</f>
        <v>0</v>
      </c>
      <c r="BQ385" s="175">
        <f>IF($R385=BN$17,BO385,0)</f>
        <v>0</v>
      </c>
      <c r="BR385" s="173">
        <v>0</v>
      </c>
      <c r="BS385" s="175">
        <f>100*BR385/$AI385</f>
        <v>0</v>
      </c>
      <c r="BT385" s="173">
        <f>IF(BS385&gt;$AI$8,1,0)</f>
        <v>0</v>
      </c>
      <c r="BU385" s="175">
        <f>IF($R385=BR$17,BS385,0)</f>
        <v>0</v>
      </c>
      <c r="BV385" s="173">
        <v>0</v>
      </c>
      <c r="BW385" s="175">
        <f>100*BV385/$AI385</f>
        <v>0</v>
      </c>
      <c r="BX385" s="173">
        <f>IF(BW385&gt;$AI$8,1,0)</f>
        <v>0</v>
      </c>
      <c r="BY385" s="175">
        <f>IF($R385=BV$17,BW385,0)</f>
        <v>0</v>
      </c>
      <c r="BZ385" s="173">
        <v>0</v>
      </c>
      <c r="CA385" s="175">
        <f>100*BZ385/$AI385</f>
        <v>0</v>
      </c>
      <c r="CB385" s="173">
        <f>IF(CA385&gt;$AI$8,1,0)</f>
        <v>0</v>
      </c>
      <c r="CC385" s="175">
        <f>IF($R385=BZ$17,CA385,0)</f>
        <v>0</v>
      </c>
      <c r="CD385" s="173">
        <v>0</v>
      </c>
      <c r="CE385" s="175">
        <f>100*CD385/$AI385</f>
        <v>0</v>
      </c>
      <c r="CF385" s="173">
        <f>IF(CE385&gt;$AI$8,1,0)</f>
        <v>0</v>
      </c>
      <c r="CG385" s="175">
        <f>IF($R385=CD$17,CE385,0)</f>
        <v>0</v>
      </c>
      <c r="CH385" s="173">
        <v>0</v>
      </c>
      <c r="CI385" s="175">
        <f>100*CH385/$AI385</f>
        <v>0</v>
      </c>
      <c r="CJ385" s="173">
        <f>IF(CI385&gt;$AI$8,1,0)</f>
        <v>0</v>
      </c>
      <c r="CK385" s="175">
        <f>IF($R385=CH$17,CI385,0)</f>
        <v>0</v>
      </c>
      <c r="CL385" s="173">
        <v>0</v>
      </c>
      <c r="CM385" s="173">
        <v>0</v>
      </c>
      <c r="CN385" s="176"/>
    </row>
    <row r="386" ht="15.75" customHeight="1">
      <c r="A386" t="s" s="179">
        <v>3269</v>
      </c>
      <c r="B386" t="s" s="180">
        <v>160</v>
      </c>
      <c r="C386" t="s" s="180">
        <v>3270</v>
      </c>
      <c r="D386" t="s" s="181">
        <v>162</v>
      </c>
      <c r="E386" t="s" s="188">
        <v>79</v>
      </c>
      <c r="F386" t="s" s="146">
        <v>80</v>
      </c>
      <c r="G386" t="s" s="146">
        <v>3271</v>
      </c>
      <c r="H386" t="s" s="146">
        <v>3272</v>
      </c>
      <c r="I386" t="s" s="146">
        <v>64</v>
      </c>
      <c r="J386" t="s" s="146">
        <v>50</v>
      </c>
      <c r="K386" t="s" s="183">
        <f>_xlfn.IFS(Q386=0,O386,T386=1,R386,U386=1,AA386,V386=1,AD386)</f>
        <v>28</v>
      </c>
      <c r="L386" s="189">
        <f>_xlfn.IFS(Q386=0,P386,T386=1,S386,U386=1,AB386,V386=1,AE386)</f>
        <v>42.3513556728112</v>
      </c>
      <c r="M386" t="s" s="146">
        <f>IF(O386="Lab","over","under")</f>
        <v>2429</v>
      </c>
      <c r="N386" s="145">
        <v>0</v>
      </c>
      <c r="O386" t="s" s="184">
        <v>28</v>
      </c>
      <c r="P386" s="147">
        <f>AQ386</f>
        <v>42.3513556728112</v>
      </c>
      <c r="Q386" s="145">
        <f>T386+U386+V386</f>
        <v>0</v>
      </c>
      <c r="R386" t="s" s="185">
        <v>27</v>
      </c>
      <c r="S386" s="147">
        <f>AO386</f>
        <v>26.7616893944585</v>
      </c>
      <c r="T386" s="138"/>
      <c r="U386" s="138"/>
      <c r="V386" s="138"/>
      <c r="W386" s="138"/>
      <c r="X386" t="s" s="146">
        <f>IF($A386=Y386,"ok","bad")</f>
        <v>2430</v>
      </c>
      <c r="Y386" t="s" s="146">
        <v>3269</v>
      </c>
      <c r="Z386" t="s" s="146">
        <v>3270</v>
      </c>
      <c r="AA386" t="s" s="186">
        <v>2365</v>
      </c>
      <c r="AB386" s="141">
        <f>100*AC386</f>
        <v>13.3899815</v>
      </c>
      <c r="AC386" s="190">
        <v>0.133899815</v>
      </c>
      <c r="AD386" t="s" s="187">
        <v>31</v>
      </c>
      <c r="AE386" s="141">
        <v>9.358368199999999</v>
      </c>
      <c r="AF386" s="190">
        <v>0.093583682</v>
      </c>
      <c r="AG386" s="138"/>
      <c r="AH386" s="145">
        <v>76595</v>
      </c>
      <c r="AI386" s="145">
        <v>43779</v>
      </c>
      <c r="AJ386" s="145">
        <v>128</v>
      </c>
      <c r="AK386" s="145">
        <v>6825</v>
      </c>
      <c r="AL386" s="145">
        <v>11716</v>
      </c>
      <c r="AM386" s="148">
        <f>100*AL386/$AI386</f>
        <v>26.7616893944585</v>
      </c>
      <c r="AN386" s="145">
        <f>IF(AM386&gt;$AI$8,1,0)</f>
        <v>0</v>
      </c>
      <c r="AO386" s="148">
        <f>IF($R386=AL$17,AM386,0)</f>
        <v>26.7616893944585</v>
      </c>
      <c r="AP386" s="145">
        <v>18541</v>
      </c>
      <c r="AQ386" s="148">
        <f>100*AP386/$AI386</f>
        <v>42.3513556728112</v>
      </c>
      <c r="AR386" s="145">
        <f>IF(AQ386&gt;$AI$8,1,0)</f>
        <v>0</v>
      </c>
      <c r="AS386" s="148">
        <f>IF($R386=AP$17,AQ386,0)</f>
        <v>0</v>
      </c>
      <c r="AT386" s="145">
        <v>3563</v>
      </c>
      <c r="AU386" s="148">
        <f>100*AT386/$AI386</f>
        <v>8.13860526736563</v>
      </c>
      <c r="AV386" s="145">
        <f>IF(AU386&gt;$AI$8,1,0)</f>
        <v>0</v>
      </c>
      <c r="AW386" s="148">
        <f>IF($R386=AT$17,AU386,0)</f>
        <v>0</v>
      </c>
      <c r="AX386" s="145">
        <v>5862</v>
      </c>
      <c r="AY386" s="148">
        <f>100*AX386/$AI386</f>
        <v>13.3899814979785</v>
      </c>
      <c r="AZ386" s="145">
        <f>IF(AY386&gt;$AI$8,1,0)</f>
        <v>0</v>
      </c>
      <c r="BA386" s="148">
        <f>IF($R386=AX$17,AY386,0)</f>
        <v>0</v>
      </c>
      <c r="BB386" s="145">
        <v>4097</v>
      </c>
      <c r="BC386" s="148">
        <f>100*BB386/$AI386</f>
        <v>9.358368167386191</v>
      </c>
      <c r="BD386" s="145">
        <f>IF(BC386&gt;$AI$8,1,0)</f>
        <v>0</v>
      </c>
      <c r="BE386" s="148">
        <f>IF($R386=BB$17,BC386,0)</f>
        <v>0</v>
      </c>
      <c r="BF386" s="145">
        <v>0</v>
      </c>
      <c r="BG386" s="148">
        <f>100*BF386/$AI386</f>
        <v>0</v>
      </c>
      <c r="BH386" s="145">
        <f>IF(BG386&gt;$AI$8,1,0)</f>
        <v>0</v>
      </c>
      <c r="BI386" s="148">
        <f>IF($R386=BF$17,BG386,0)</f>
        <v>0</v>
      </c>
      <c r="BJ386" s="145">
        <v>0</v>
      </c>
      <c r="BK386" s="148">
        <f>100*BJ386/$AI386</f>
        <v>0</v>
      </c>
      <c r="BL386" s="145">
        <f>IF(BK386&gt;$AI$8,1,0)</f>
        <v>0</v>
      </c>
      <c r="BM386" s="148">
        <f>IF($R386=BJ$17,BK386,0)</f>
        <v>0</v>
      </c>
      <c r="BN386" s="145">
        <v>0</v>
      </c>
      <c r="BO386" s="148">
        <f>100*BN386/$AI386</f>
        <v>0</v>
      </c>
      <c r="BP386" s="145">
        <f>IF(BO386&gt;$AI$8,1,0)</f>
        <v>0</v>
      </c>
      <c r="BQ386" s="148">
        <f>IF($R386=BN$17,BO386,0)</f>
        <v>0</v>
      </c>
      <c r="BR386" s="145">
        <v>0</v>
      </c>
      <c r="BS386" s="148">
        <f>100*BR386/$AI386</f>
        <v>0</v>
      </c>
      <c r="BT386" s="145">
        <f>IF(BS386&gt;$AI$8,1,0)</f>
        <v>0</v>
      </c>
      <c r="BU386" s="148">
        <f>IF($R386=BR$17,BS386,0)</f>
        <v>0</v>
      </c>
      <c r="BV386" s="145">
        <v>0</v>
      </c>
      <c r="BW386" s="148">
        <f>100*BV386/$AI386</f>
        <v>0</v>
      </c>
      <c r="BX386" s="145">
        <f>IF(BW386&gt;$AI$8,1,0)</f>
        <v>0</v>
      </c>
      <c r="BY386" s="148">
        <f>IF($R386=BV$17,BW386,0)</f>
        <v>0</v>
      </c>
      <c r="BZ386" s="145">
        <v>0</v>
      </c>
      <c r="CA386" s="148">
        <f>100*BZ386/$AI386</f>
        <v>0</v>
      </c>
      <c r="CB386" s="145">
        <f>IF(CA386&gt;$AI$8,1,0)</f>
        <v>0</v>
      </c>
      <c r="CC386" s="148">
        <f>IF($R386=BZ$17,CA386,0)</f>
        <v>0</v>
      </c>
      <c r="CD386" s="145">
        <v>0</v>
      </c>
      <c r="CE386" s="148">
        <f>100*CD386/$AI386</f>
        <v>0</v>
      </c>
      <c r="CF386" s="145">
        <f>IF(CE386&gt;$AI$8,1,0)</f>
        <v>0</v>
      </c>
      <c r="CG386" s="148">
        <f>IF($R386=CD$17,CE386,0)</f>
        <v>0</v>
      </c>
      <c r="CH386" s="145">
        <v>0</v>
      </c>
      <c r="CI386" s="148">
        <f>100*CH386/$AI386</f>
        <v>0</v>
      </c>
      <c r="CJ386" s="145">
        <f>IF(CI386&gt;$AI$8,1,0)</f>
        <v>0</v>
      </c>
      <c r="CK386" s="148">
        <f>IF($R386=CH$17,CI386,0)</f>
        <v>0</v>
      </c>
      <c r="CL386" s="145">
        <v>0</v>
      </c>
      <c r="CM386" s="145">
        <v>0</v>
      </c>
      <c r="CN386" s="149"/>
    </row>
    <row r="387" ht="15.75" customHeight="1">
      <c r="A387" t="s" s="179">
        <v>3277</v>
      </c>
      <c r="B387" t="s" s="180">
        <v>75</v>
      </c>
      <c r="C387" t="s" s="180">
        <v>3278</v>
      </c>
      <c r="D387" t="s" s="181">
        <v>78</v>
      </c>
      <c r="E387" t="s" s="182">
        <v>79</v>
      </c>
      <c r="F387" t="s" s="130">
        <v>80</v>
      </c>
      <c r="G387" t="s" s="130">
        <v>1222</v>
      </c>
      <c r="H387" t="s" s="130">
        <v>735</v>
      </c>
      <c r="I387" t="s" s="130">
        <v>64</v>
      </c>
      <c r="J387" t="s" s="130">
        <v>1733</v>
      </c>
      <c r="K387" t="s" s="183">
        <f>_xlfn.IFS(Q387=0,O387,T387=1,R387,U387=1,AA387,V387=1,AD387)</f>
        <v>28</v>
      </c>
      <c r="L387" s="189">
        <f>_xlfn.IFS(Q387=0,P387,T387=1,S387,U387=1,AB387,V387=1,AE387)</f>
        <v>42.3411343208532</v>
      </c>
      <c r="M387" t="s" s="130">
        <f>IF(O387="Lab","over","under")</f>
        <v>2429</v>
      </c>
      <c r="N387" s="173">
        <v>0</v>
      </c>
      <c r="O387" t="s" s="184">
        <v>28</v>
      </c>
      <c r="P387" s="131">
        <f>AQ387</f>
        <v>42.3411343208532</v>
      </c>
      <c r="Q387" s="173">
        <f>T387+U387+V387</f>
        <v>0</v>
      </c>
      <c r="R387" t="s" s="185">
        <v>27</v>
      </c>
      <c r="S387" s="131">
        <f>AO387</f>
        <v>27.0653062079658</v>
      </c>
      <c r="T387" s="169"/>
      <c r="U387" s="169"/>
      <c r="V387" s="169"/>
      <c r="W387" s="169"/>
      <c r="X387" t="s" s="130">
        <f>IF($A387=Y387,"ok","bad")</f>
        <v>2430</v>
      </c>
      <c r="Y387" t="s" s="130">
        <v>3277</v>
      </c>
      <c r="Z387" t="s" s="130">
        <v>3278</v>
      </c>
      <c r="AA387" t="s" s="186">
        <v>2365</v>
      </c>
      <c r="AB387" s="125">
        <f>100*AC387</f>
        <v>13.0842884</v>
      </c>
      <c r="AC387" s="191">
        <v>0.130842884</v>
      </c>
      <c r="AD387" t="s" s="187">
        <v>29</v>
      </c>
      <c r="AE387" s="125">
        <v>10.3312452</v>
      </c>
      <c r="AF387" s="191">
        <v>0.103312452</v>
      </c>
      <c r="AG387" s="169"/>
      <c r="AH387" s="173">
        <v>81078</v>
      </c>
      <c r="AI387" s="173">
        <v>47729</v>
      </c>
      <c r="AJ387" s="173">
        <v>201</v>
      </c>
      <c r="AK387" s="173">
        <v>7291</v>
      </c>
      <c r="AL387" s="173">
        <v>12918</v>
      </c>
      <c r="AM387" s="175">
        <f>100*AL387/$AI387</f>
        <v>27.0653062079658</v>
      </c>
      <c r="AN387" s="173">
        <f>IF(AM387&gt;$AI$8,1,0)</f>
        <v>0</v>
      </c>
      <c r="AO387" s="175">
        <f>IF($R387=AL$17,AM387,0)</f>
        <v>27.0653062079658</v>
      </c>
      <c r="AP387" s="173">
        <v>20209</v>
      </c>
      <c r="AQ387" s="175">
        <f>100*AP387/$AI387</f>
        <v>42.3411343208532</v>
      </c>
      <c r="AR387" s="173">
        <f>IF(AQ387&gt;$AI$8,1,0)</f>
        <v>0</v>
      </c>
      <c r="AS387" s="175">
        <f>IF($R387=AP$17,AQ387,0)</f>
        <v>0</v>
      </c>
      <c r="AT387" s="173">
        <v>4931</v>
      </c>
      <c r="AU387" s="175">
        <f>100*AT387/$AI387</f>
        <v>10.3312451549372</v>
      </c>
      <c r="AV387" s="173">
        <f>IF(AU387&gt;$AI$8,1,0)</f>
        <v>0</v>
      </c>
      <c r="AW387" s="175">
        <f>IF($R387=AT$17,AU387,0)</f>
        <v>0</v>
      </c>
      <c r="AX387" s="173">
        <v>6245</v>
      </c>
      <c r="AY387" s="175">
        <f>100*AX387/$AI387</f>
        <v>13.0842883781349</v>
      </c>
      <c r="AZ387" s="173">
        <f>IF(AY387&gt;$AI$8,1,0)</f>
        <v>0</v>
      </c>
      <c r="BA387" s="175">
        <f>IF($R387=AX$17,AY387,0)</f>
        <v>0</v>
      </c>
      <c r="BB387" s="173">
        <v>3226</v>
      </c>
      <c r="BC387" s="175">
        <f>100*BB387/$AI387</f>
        <v>6.75899348404534</v>
      </c>
      <c r="BD387" s="173">
        <f>IF(BC387&gt;$AI$8,1,0)</f>
        <v>0</v>
      </c>
      <c r="BE387" s="175">
        <f>IF($R387=BB$17,BC387,0)</f>
        <v>0</v>
      </c>
      <c r="BF387" s="173">
        <v>0</v>
      </c>
      <c r="BG387" s="175">
        <f>100*BF387/$AI387</f>
        <v>0</v>
      </c>
      <c r="BH387" s="173">
        <f>IF(BG387&gt;$AI$8,1,0)</f>
        <v>0</v>
      </c>
      <c r="BI387" s="175">
        <f>IF($R387=BF$17,BG387,0)</f>
        <v>0</v>
      </c>
      <c r="BJ387" s="173">
        <v>0</v>
      </c>
      <c r="BK387" s="175">
        <f>100*BJ387/$AI387</f>
        <v>0</v>
      </c>
      <c r="BL387" s="173">
        <f>IF(BK387&gt;$AI$8,1,0)</f>
        <v>0</v>
      </c>
      <c r="BM387" s="175">
        <f>IF($R387=BJ$17,BK387,0)</f>
        <v>0</v>
      </c>
      <c r="BN387" s="173">
        <v>0</v>
      </c>
      <c r="BO387" s="175">
        <f>100*BN387/$AI387</f>
        <v>0</v>
      </c>
      <c r="BP387" s="173">
        <f>IF(BO387&gt;$AI$8,1,0)</f>
        <v>0</v>
      </c>
      <c r="BQ387" s="175">
        <f>IF($R387=BN$17,BO387,0)</f>
        <v>0</v>
      </c>
      <c r="BR387" s="173">
        <v>0</v>
      </c>
      <c r="BS387" s="175">
        <f>100*BR387/$AI387</f>
        <v>0</v>
      </c>
      <c r="BT387" s="173">
        <f>IF(BS387&gt;$AI$8,1,0)</f>
        <v>0</v>
      </c>
      <c r="BU387" s="175">
        <f>IF($R387=BR$17,BS387,0)</f>
        <v>0</v>
      </c>
      <c r="BV387" s="173">
        <v>0</v>
      </c>
      <c r="BW387" s="175">
        <f>100*BV387/$AI387</f>
        <v>0</v>
      </c>
      <c r="BX387" s="173">
        <f>IF(BW387&gt;$AI$8,1,0)</f>
        <v>0</v>
      </c>
      <c r="BY387" s="175">
        <f>IF($R387=BV$17,BW387,0)</f>
        <v>0</v>
      </c>
      <c r="BZ387" s="173">
        <v>0</v>
      </c>
      <c r="CA387" s="175">
        <f>100*BZ387/$AI387</f>
        <v>0</v>
      </c>
      <c r="CB387" s="173">
        <f>IF(CA387&gt;$AI$8,1,0)</f>
        <v>0</v>
      </c>
      <c r="CC387" s="175">
        <f>IF($R387=BZ$17,CA387,0)</f>
        <v>0</v>
      </c>
      <c r="CD387" s="173">
        <v>0</v>
      </c>
      <c r="CE387" s="175">
        <f>100*CD387/$AI387</f>
        <v>0</v>
      </c>
      <c r="CF387" s="173">
        <f>IF(CE387&gt;$AI$8,1,0)</f>
        <v>0</v>
      </c>
      <c r="CG387" s="175">
        <f>IF($R387=CD$17,CE387,0)</f>
        <v>0</v>
      </c>
      <c r="CH387" s="173">
        <v>0</v>
      </c>
      <c r="CI387" s="175">
        <f>100*CH387/$AI387</f>
        <v>0</v>
      </c>
      <c r="CJ387" s="173">
        <f>IF(CI387&gt;$AI$8,1,0)</f>
        <v>0</v>
      </c>
      <c r="CK387" s="175">
        <f>IF($R387=CH$17,CI387,0)</f>
        <v>0</v>
      </c>
      <c r="CL387" s="173">
        <v>0</v>
      </c>
      <c r="CM387" s="173">
        <v>0</v>
      </c>
      <c r="CN387" s="176"/>
    </row>
    <row r="388" ht="15.75" customHeight="1">
      <c r="A388" t="s" s="179">
        <v>2956</v>
      </c>
      <c r="B388" t="s" s="180">
        <v>58</v>
      </c>
      <c r="C388" t="s" s="180">
        <v>1002</v>
      </c>
      <c r="D388" t="s" s="181">
        <v>60</v>
      </c>
      <c r="E388" t="s" s="188">
        <v>60</v>
      </c>
      <c r="F388" t="s" s="146">
        <v>61</v>
      </c>
      <c r="G388" t="s" s="146">
        <v>662</v>
      </c>
      <c r="H388" t="s" s="146">
        <v>2957</v>
      </c>
      <c r="I388" t="s" s="146">
        <v>49</v>
      </c>
      <c r="J388" t="s" s="146">
        <v>2585</v>
      </c>
      <c r="K388" t="s" s="183">
        <f>_xlfn.IFS(Q388=0,O388,T388=1,R388,U388=1,AA388,V388=1,AD388)</f>
        <v>32</v>
      </c>
      <c r="L388" s="189">
        <f>_xlfn.IFS(Q388=0,P388,T388=1,S388,U388=1,AB388,V388=1,AE388)</f>
        <v>31.9986182676531</v>
      </c>
      <c r="M388" t="s" s="146">
        <f>IF(O388="Lab","over","under")</f>
        <v>2429</v>
      </c>
      <c r="N388" s="145">
        <v>0</v>
      </c>
      <c r="O388" t="s" s="184">
        <v>28</v>
      </c>
      <c r="P388" s="147">
        <f>AQ388</f>
        <v>42.1860157172054</v>
      </c>
      <c r="Q388" s="145">
        <f>T388+U388+V388</f>
        <v>1</v>
      </c>
      <c r="R388" t="s" s="185">
        <v>32</v>
      </c>
      <c r="S388" s="147">
        <f>BI388</f>
        <v>31.9986182676531</v>
      </c>
      <c r="T388" s="145">
        <v>1</v>
      </c>
      <c r="U388" s="138"/>
      <c r="V388" s="138"/>
      <c r="W388" s="138"/>
      <c r="X388" t="s" s="146">
        <f>IF($A388=Y388,"ok","bad")</f>
        <v>2430</v>
      </c>
      <c r="Y388" t="s" s="146">
        <v>2956</v>
      </c>
      <c r="Z388" t="s" s="146">
        <v>1002</v>
      </c>
      <c r="AA388" t="s" s="186">
        <v>31</v>
      </c>
      <c r="AB388" s="141">
        <f>100*AC388</f>
        <v>12.1851521</v>
      </c>
      <c r="AC388" s="190">
        <v>0.121851521</v>
      </c>
      <c r="AD388" t="s" s="187">
        <v>2365</v>
      </c>
      <c r="AE388" s="141">
        <v>4.764098</v>
      </c>
      <c r="AF388" s="190">
        <v>0.04764098</v>
      </c>
      <c r="AG388" s="138"/>
      <c r="AH388" s="145">
        <v>67579</v>
      </c>
      <c r="AI388" s="145">
        <v>34739</v>
      </c>
      <c r="AJ388" s="145">
        <v>166</v>
      </c>
      <c r="AK388" s="145">
        <v>3539</v>
      </c>
      <c r="AL388" s="145">
        <v>1366</v>
      </c>
      <c r="AM388" s="148">
        <f>100*AL388/$AI388</f>
        <v>3.93217997063819</v>
      </c>
      <c r="AN388" s="145">
        <f>IF(AM388&gt;$AI$8,1,0)</f>
        <v>0</v>
      </c>
      <c r="AO388" s="148">
        <f>IF($R388=AL$17,AM388,0)</f>
        <v>0</v>
      </c>
      <c r="AP388" s="145">
        <v>14655</v>
      </c>
      <c r="AQ388" s="148">
        <f>100*AP388/$AI388</f>
        <v>42.1860157172054</v>
      </c>
      <c r="AR388" s="145">
        <f>IF(AQ388&gt;$AI$8,1,0)</f>
        <v>0</v>
      </c>
      <c r="AS388" s="148">
        <f>IF($R388=AP$17,AQ388,0)</f>
        <v>0</v>
      </c>
      <c r="AT388" s="145">
        <v>1142</v>
      </c>
      <c r="AU388" s="148">
        <f>100*AT388/$AI388</f>
        <v>3.28737154207087</v>
      </c>
      <c r="AV388" s="145">
        <f>IF(AU388&gt;$AI$8,1,0)</f>
        <v>0</v>
      </c>
      <c r="AW388" s="148">
        <f>IF($R388=AT$17,AU388,0)</f>
        <v>0</v>
      </c>
      <c r="AX388" s="145">
        <v>1655</v>
      </c>
      <c r="AY388" s="148">
        <f>100*AX388/$AI388</f>
        <v>4.76409798785227</v>
      </c>
      <c r="AZ388" s="145">
        <f>IF(AY388&gt;$AI$8,1,0)</f>
        <v>0</v>
      </c>
      <c r="BA388" s="148">
        <f>IF($R388=AX$17,AY388,0)</f>
        <v>0</v>
      </c>
      <c r="BB388" s="145">
        <v>4233</v>
      </c>
      <c r="BC388" s="148">
        <f>100*BB388/$AI388</f>
        <v>12.1851521344886</v>
      </c>
      <c r="BD388" s="145">
        <f>IF(BC388&gt;$AI$8,1,0)</f>
        <v>0</v>
      </c>
      <c r="BE388" s="148">
        <f>IF($R388=BB$17,BC388,0)</f>
        <v>0</v>
      </c>
      <c r="BF388" s="145">
        <v>11116</v>
      </c>
      <c r="BG388" s="148">
        <f>100*BF388/$AI388</f>
        <v>31.9986182676531</v>
      </c>
      <c r="BH388" s="145">
        <f>IF(BG388&gt;$AI$8,1,0)</f>
        <v>0</v>
      </c>
      <c r="BI388" s="148">
        <f>IF($R388=BF$17,BG388,0)</f>
        <v>31.9986182676531</v>
      </c>
      <c r="BJ388" s="145">
        <v>0</v>
      </c>
      <c r="BK388" s="148">
        <f>100*BJ388/$AI388</f>
        <v>0</v>
      </c>
      <c r="BL388" s="145">
        <f>IF(BK388&gt;$AI$8,1,0)</f>
        <v>0</v>
      </c>
      <c r="BM388" s="148">
        <f>IF($R388=BJ$17,BK388,0)</f>
        <v>0</v>
      </c>
      <c r="BN388" s="145">
        <v>0</v>
      </c>
      <c r="BO388" s="148">
        <f>100*BN388/$AI388</f>
        <v>0</v>
      </c>
      <c r="BP388" s="145">
        <f>IF(BO388&gt;$AI$8,1,0)</f>
        <v>0</v>
      </c>
      <c r="BQ388" s="148">
        <f>IF($R388=BN$17,BO388,0)</f>
        <v>0</v>
      </c>
      <c r="BR388" s="145">
        <v>0</v>
      </c>
      <c r="BS388" s="148">
        <f>100*BR388/$AI388</f>
        <v>0</v>
      </c>
      <c r="BT388" s="145">
        <f>IF(BS388&gt;$AI$8,1,0)</f>
        <v>0</v>
      </c>
      <c r="BU388" s="148">
        <f>IF($R388=BR$17,BS388,0)</f>
        <v>0</v>
      </c>
      <c r="BV388" s="145">
        <v>0</v>
      </c>
      <c r="BW388" s="148">
        <f>100*BV388/$AI388</f>
        <v>0</v>
      </c>
      <c r="BX388" s="145">
        <f>IF(BW388&gt;$AI$8,1,0)</f>
        <v>0</v>
      </c>
      <c r="BY388" s="148">
        <f>IF($R388=BV$17,BW388,0)</f>
        <v>0</v>
      </c>
      <c r="BZ388" s="145">
        <v>0</v>
      </c>
      <c r="CA388" s="148">
        <f>100*BZ388/$AI388</f>
        <v>0</v>
      </c>
      <c r="CB388" s="145">
        <f>IF(CA388&gt;$AI$8,1,0)</f>
        <v>0</v>
      </c>
      <c r="CC388" s="148">
        <f>IF($R388=BZ$17,CA388,0)</f>
        <v>0</v>
      </c>
      <c r="CD388" s="145">
        <v>0</v>
      </c>
      <c r="CE388" s="148">
        <f>100*CD388/$AI388</f>
        <v>0</v>
      </c>
      <c r="CF388" s="145">
        <f>IF(CE388&gt;$AI$8,1,0)</f>
        <v>0</v>
      </c>
      <c r="CG388" s="148">
        <f>IF($R388=CD$17,CE388,0)</f>
        <v>0</v>
      </c>
      <c r="CH388" s="145">
        <v>0</v>
      </c>
      <c r="CI388" s="148">
        <f>100*CH388/$AI388</f>
        <v>0</v>
      </c>
      <c r="CJ388" s="145">
        <f>IF(CI388&gt;$AI$8,1,0)</f>
        <v>0</v>
      </c>
      <c r="CK388" s="148">
        <f>IF($R388=CH$17,CI388,0)</f>
        <v>0</v>
      </c>
      <c r="CL388" s="145">
        <v>176</v>
      </c>
      <c r="CM388" s="145">
        <v>0</v>
      </c>
      <c r="CN388" s="149"/>
    </row>
    <row r="389" ht="15.75" customHeight="1">
      <c r="A389" t="s" s="179">
        <v>2945</v>
      </c>
      <c r="B389" t="s" s="180">
        <v>256</v>
      </c>
      <c r="C389" t="s" s="180">
        <v>2046</v>
      </c>
      <c r="D389" t="s" s="181">
        <v>259</v>
      </c>
      <c r="E389" t="s" s="182">
        <v>79</v>
      </c>
      <c r="F389" t="s" s="130">
        <v>80</v>
      </c>
      <c r="G389" t="s" s="130">
        <v>1050</v>
      </c>
      <c r="H389" t="s" s="130">
        <v>2600</v>
      </c>
      <c r="I389" t="s" s="130">
        <v>49</v>
      </c>
      <c r="J389" t="s" s="130">
        <v>50</v>
      </c>
      <c r="K389" t="s" s="183">
        <f>_xlfn.IFS(Q389=0,O389,T389=1,R389,U389=1,AA389,V389=1,AD389)</f>
        <v>2365</v>
      </c>
      <c r="L389" s="189">
        <f>_xlfn.IFS(Q389=0,P389,T389=1,S389,U389=1,AB389,V389=1,AE389)</f>
        <v>26.9764997372175</v>
      </c>
      <c r="M389" t="s" s="130">
        <f>IF(O389="Lab","over","under")</f>
        <v>2429</v>
      </c>
      <c r="N389" s="173">
        <v>0</v>
      </c>
      <c r="O389" t="s" s="184">
        <v>28</v>
      </c>
      <c r="P389" s="131">
        <f>AQ389</f>
        <v>42.1753384888755</v>
      </c>
      <c r="Q389" s="173">
        <f>T389+U389+V389</f>
        <v>1</v>
      </c>
      <c r="R389" t="s" s="185">
        <v>2365</v>
      </c>
      <c r="S389" s="131">
        <f>BA389</f>
        <v>26.9764997372175</v>
      </c>
      <c r="T389" s="173">
        <v>1</v>
      </c>
      <c r="U389" s="169"/>
      <c r="V389" s="169"/>
      <c r="W389" s="169"/>
      <c r="X389" t="s" s="130">
        <f>IF($A389=Y389,"ok","bad")</f>
        <v>2430</v>
      </c>
      <c r="Y389" t="s" s="130">
        <v>2945</v>
      </c>
      <c r="Z389" t="s" s="130">
        <v>2046</v>
      </c>
      <c r="AA389" t="s" s="186">
        <v>27</v>
      </c>
      <c r="AB389" s="125">
        <f>100*AC389</f>
        <v>14.3429186</v>
      </c>
      <c r="AC389" s="191">
        <v>0.143429186</v>
      </c>
      <c r="AD389" t="s" s="187">
        <v>29</v>
      </c>
      <c r="AE389" s="125">
        <v>9.0146908</v>
      </c>
      <c r="AF389" s="191">
        <v>0.090146908</v>
      </c>
      <c r="AG389" s="169"/>
      <c r="AH389" s="173">
        <v>76145</v>
      </c>
      <c r="AI389" s="173">
        <v>39957</v>
      </c>
      <c r="AJ389" s="173">
        <v>99</v>
      </c>
      <c r="AK389" s="173">
        <v>6073</v>
      </c>
      <c r="AL389" s="173">
        <v>5731</v>
      </c>
      <c r="AM389" s="175">
        <f>100*AL389/$AI389</f>
        <v>14.3429186375354</v>
      </c>
      <c r="AN389" s="173">
        <f>IF(AM389&gt;$AI$8,1,0)</f>
        <v>0</v>
      </c>
      <c r="AO389" s="175">
        <f>IF($R389=AL$17,AM389,0)</f>
        <v>0</v>
      </c>
      <c r="AP389" s="173">
        <v>16852</v>
      </c>
      <c r="AQ389" s="175">
        <f>100*AP389/$AI389</f>
        <v>42.1753384888755</v>
      </c>
      <c r="AR389" s="173">
        <f>IF(AQ389&gt;$AI$8,1,0)</f>
        <v>0</v>
      </c>
      <c r="AS389" s="175">
        <f>IF($R389=AP$17,AQ389,0)</f>
        <v>0</v>
      </c>
      <c r="AT389" s="173">
        <v>3602</v>
      </c>
      <c r="AU389" s="175">
        <f>100*AT389/$AI389</f>
        <v>9.01469079260205</v>
      </c>
      <c r="AV389" s="173">
        <f>IF(AU389&gt;$AI$8,1,0)</f>
        <v>0</v>
      </c>
      <c r="AW389" s="175">
        <f>IF($R389=AT$17,AU389,0)</f>
        <v>0</v>
      </c>
      <c r="AX389" s="173">
        <v>10779</v>
      </c>
      <c r="AY389" s="175">
        <f>100*AX389/$AI389</f>
        <v>26.9764997372175</v>
      </c>
      <c r="AZ389" s="173">
        <f>IF(AY389&gt;$AI$8,1,0)</f>
        <v>0</v>
      </c>
      <c r="BA389" s="175">
        <f>IF($R389=AX$17,AY389,0)</f>
        <v>26.9764997372175</v>
      </c>
      <c r="BB389" s="173">
        <v>2993</v>
      </c>
      <c r="BC389" s="175">
        <f>100*BB389/$AI389</f>
        <v>7.49055234376955</v>
      </c>
      <c r="BD389" s="173">
        <f>IF(BC389&gt;$AI$8,1,0)</f>
        <v>0</v>
      </c>
      <c r="BE389" s="175">
        <f>IF($R389=BB$17,BC389,0)</f>
        <v>0</v>
      </c>
      <c r="BF389" s="173">
        <v>0</v>
      </c>
      <c r="BG389" s="175">
        <f>100*BF389/$AI389</f>
        <v>0</v>
      </c>
      <c r="BH389" s="173">
        <f>IF(BG389&gt;$AI$8,1,0)</f>
        <v>0</v>
      </c>
      <c r="BI389" s="175">
        <f>IF($R389=BF$17,BG389,0)</f>
        <v>0</v>
      </c>
      <c r="BJ389" s="173">
        <v>0</v>
      </c>
      <c r="BK389" s="175">
        <f>100*BJ389/$AI389</f>
        <v>0</v>
      </c>
      <c r="BL389" s="173">
        <f>IF(BK389&gt;$AI$8,1,0)</f>
        <v>0</v>
      </c>
      <c r="BM389" s="175">
        <f>IF($R389=BJ$17,BK389,0)</f>
        <v>0</v>
      </c>
      <c r="BN389" s="173">
        <v>0</v>
      </c>
      <c r="BO389" s="175">
        <f>100*BN389/$AI389</f>
        <v>0</v>
      </c>
      <c r="BP389" s="173">
        <f>IF(BO389&gt;$AI$8,1,0)</f>
        <v>0</v>
      </c>
      <c r="BQ389" s="175">
        <f>IF($R389=BN$17,BO389,0)</f>
        <v>0</v>
      </c>
      <c r="BR389" s="173">
        <v>0</v>
      </c>
      <c r="BS389" s="175">
        <f>100*BR389/$AI389</f>
        <v>0</v>
      </c>
      <c r="BT389" s="173">
        <f>IF(BS389&gt;$AI$8,1,0)</f>
        <v>0</v>
      </c>
      <c r="BU389" s="175">
        <f>IF($R389=BR$17,BS389,0)</f>
        <v>0</v>
      </c>
      <c r="BV389" s="173">
        <v>0</v>
      </c>
      <c r="BW389" s="175">
        <f>100*BV389/$AI389</f>
        <v>0</v>
      </c>
      <c r="BX389" s="173">
        <f>IF(BW389&gt;$AI$8,1,0)</f>
        <v>0</v>
      </c>
      <c r="BY389" s="175">
        <f>IF($R389=BV$17,BW389,0)</f>
        <v>0</v>
      </c>
      <c r="BZ389" s="173">
        <v>0</v>
      </c>
      <c r="CA389" s="175">
        <f>100*BZ389/$AI389</f>
        <v>0</v>
      </c>
      <c r="CB389" s="173">
        <f>IF(CA389&gt;$AI$8,1,0)</f>
        <v>0</v>
      </c>
      <c r="CC389" s="175">
        <f>IF($R389=BZ$17,CA389,0)</f>
        <v>0</v>
      </c>
      <c r="CD389" s="173">
        <v>0</v>
      </c>
      <c r="CE389" s="175">
        <f>100*CD389/$AI389</f>
        <v>0</v>
      </c>
      <c r="CF389" s="173">
        <f>IF(CE389&gt;$AI$8,1,0)</f>
        <v>0</v>
      </c>
      <c r="CG389" s="175">
        <f>IF($R389=CD$17,CE389,0)</f>
        <v>0</v>
      </c>
      <c r="CH389" s="173">
        <v>0</v>
      </c>
      <c r="CI389" s="175">
        <f>100*CH389/$AI389</f>
        <v>0</v>
      </c>
      <c r="CJ389" s="173">
        <f>IF(CI389&gt;$AI$8,1,0)</f>
        <v>0</v>
      </c>
      <c r="CK389" s="175">
        <f>IF($R389=CH$17,CI389,0)</f>
        <v>0</v>
      </c>
      <c r="CL389" s="173">
        <v>4839</v>
      </c>
      <c r="CM389" s="173">
        <v>0</v>
      </c>
      <c r="CN389" s="176"/>
    </row>
    <row r="390" ht="15.75" customHeight="1">
      <c r="A390" t="s" s="179">
        <v>3023</v>
      </c>
      <c r="B390" t="s" s="180">
        <v>256</v>
      </c>
      <c r="C390" t="s" s="180">
        <v>318</v>
      </c>
      <c r="D390" t="s" s="181">
        <v>259</v>
      </c>
      <c r="E390" t="s" s="188">
        <v>79</v>
      </c>
      <c r="F390" t="s" s="146">
        <v>46</v>
      </c>
      <c r="G390" t="s" s="146">
        <v>1200</v>
      </c>
      <c r="H390" t="s" s="146">
        <v>3024</v>
      </c>
      <c r="I390" t="s" s="146">
        <v>49</v>
      </c>
      <c r="J390" t="s" s="146">
        <v>1733</v>
      </c>
      <c r="K390" t="s" s="183">
        <f>_xlfn.IFS(Q390=0,O390,T390=1,R390,U390=1,AA390,V390=1,AD390)</f>
        <v>28</v>
      </c>
      <c r="L390" s="189">
        <f>_xlfn.IFS(Q390=0,P390,T390=1,S390,U390=1,AB390,V390=1,AE390)</f>
        <v>42.1401538575704</v>
      </c>
      <c r="M390" t="s" s="146">
        <f>IF(O390="Lab","over","under")</f>
        <v>2429</v>
      </c>
      <c r="N390" s="145">
        <v>0</v>
      </c>
      <c r="O390" t="s" s="184">
        <v>28</v>
      </c>
      <c r="P390" s="147">
        <f>AQ390</f>
        <v>42.1401538575704</v>
      </c>
      <c r="Q390" s="145">
        <f>T390+U390+V390</f>
        <v>0</v>
      </c>
      <c r="R390" t="s" s="185">
        <v>27</v>
      </c>
      <c r="S390" s="147">
        <f>AO390</f>
        <v>25.6363321542533</v>
      </c>
      <c r="T390" s="138"/>
      <c r="U390" s="138"/>
      <c r="V390" s="138"/>
      <c r="W390" s="138"/>
      <c r="X390" t="s" s="146">
        <f>IF($A390=Y390,"ok","bad")</f>
        <v>2430</v>
      </c>
      <c r="Y390" t="s" s="146">
        <v>3023</v>
      </c>
      <c r="Z390" t="s" s="146">
        <v>318</v>
      </c>
      <c r="AA390" t="s" s="186">
        <v>2365</v>
      </c>
      <c r="AB390" s="141">
        <f>100*AC390</f>
        <v>23.4150444</v>
      </c>
      <c r="AC390" s="190">
        <v>0.234150444</v>
      </c>
      <c r="AD390" t="s" s="187">
        <v>31</v>
      </c>
      <c r="AE390" s="141">
        <v>4.5934648</v>
      </c>
      <c r="AF390" s="190">
        <v>0.045934648</v>
      </c>
      <c r="AG390" s="138"/>
      <c r="AH390" s="145">
        <v>70745</v>
      </c>
      <c r="AI390" s="145">
        <v>40427</v>
      </c>
      <c r="AJ390" s="145">
        <v>133</v>
      </c>
      <c r="AK390" s="145">
        <v>6672</v>
      </c>
      <c r="AL390" s="145">
        <v>10364</v>
      </c>
      <c r="AM390" s="148">
        <f>100*AL390/$AI390</f>
        <v>25.6363321542533</v>
      </c>
      <c r="AN390" s="145">
        <f>IF(AM390&gt;$AI$8,1,0)</f>
        <v>0</v>
      </c>
      <c r="AO390" s="148">
        <f>IF($R390=AL$17,AM390,0)</f>
        <v>25.6363321542533</v>
      </c>
      <c r="AP390" s="145">
        <v>17036</v>
      </c>
      <c r="AQ390" s="148">
        <f>100*AP390/$AI390</f>
        <v>42.1401538575704</v>
      </c>
      <c r="AR390" s="145">
        <f>IF(AQ390&gt;$AI$8,1,0)</f>
        <v>0</v>
      </c>
      <c r="AS390" s="148">
        <f>IF($R390=AP$17,AQ390,0)</f>
        <v>0</v>
      </c>
      <c r="AT390" s="145">
        <v>1373</v>
      </c>
      <c r="AU390" s="148">
        <f>100*AT390/$AI390</f>
        <v>3.39624508373117</v>
      </c>
      <c r="AV390" s="145">
        <f>IF(AU390&gt;$AI$8,1,0)</f>
        <v>0</v>
      </c>
      <c r="AW390" s="148">
        <f>IF($R390=AT$17,AU390,0)</f>
        <v>0</v>
      </c>
      <c r="AX390" s="145">
        <v>9466</v>
      </c>
      <c r="AY390" s="148">
        <f>100*AX390/$AI390</f>
        <v>23.4150444010191</v>
      </c>
      <c r="AZ390" s="145">
        <f>IF(AY390&gt;$AI$8,1,0)</f>
        <v>0</v>
      </c>
      <c r="BA390" s="148">
        <f>IF($R390=AX$17,AY390,0)</f>
        <v>0</v>
      </c>
      <c r="BB390" s="145">
        <v>1857</v>
      </c>
      <c r="BC390" s="148">
        <f>100*BB390/$AI390</f>
        <v>4.59346476364806</v>
      </c>
      <c r="BD390" s="145">
        <f>IF(BC390&gt;$AI$8,1,0)</f>
        <v>0</v>
      </c>
      <c r="BE390" s="148">
        <f>IF($R390=BB$17,BC390,0)</f>
        <v>0</v>
      </c>
      <c r="BF390" s="145">
        <v>0</v>
      </c>
      <c r="BG390" s="148">
        <f>100*BF390/$AI390</f>
        <v>0</v>
      </c>
      <c r="BH390" s="145">
        <f>IF(BG390&gt;$AI$8,1,0)</f>
        <v>0</v>
      </c>
      <c r="BI390" s="148">
        <f>IF($R390=BF$17,BG390,0)</f>
        <v>0</v>
      </c>
      <c r="BJ390" s="145">
        <v>0</v>
      </c>
      <c r="BK390" s="148">
        <f>100*BJ390/$AI390</f>
        <v>0</v>
      </c>
      <c r="BL390" s="145">
        <f>IF(BK390&gt;$AI$8,1,0)</f>
        <v>0</v>
      </c>
      <c r="BM390" s="148">
        <f>IF($R390=BJ$17,BK390,0)</f>
        <v>0</v>
      </c>
      <c r="BN390" s="145">
        <v>0</v>
      </c>
      <c r="BO390" s="148">
        <f>100*BN390/$AI390</f>
        <v>0</v>
      </c>
      <c r="BP390" s="145">
        <f>IF(BO390&gt;$AI$8,1,0)</f>
        <v>0</v>
      </c>
      <c r="BQ390" s="148">
        <f>IF($R390=BN$17,BO390,0)</f>
        <v>0</v>
      </c>
      <c r="BR390" s="145">
        <v>0</v>
      </c>
      <c r="BS390" s="148">
        <f>100*BR390/$AI390</f>
        <v>0</v>
      </c>
      <c r="BT390" s="145">
        <f>IF(BS390&gt;$AI$8,1,0)</f>
        <v>0</v>
      </c>
      <c r="BU390" s="148">
        <f>IF($R390=BR$17,BS390,0)</f>
        <v>0</v>
      </c>
      <c r="BV390" s="145">
        <v>0</v>
      </c>
      <c r="BW390" s="148">
        <f>100*BV390/$AI390</f>
        <v>0</v>
      </c>
      <c r="BX390" s="145">
        <f>IF(BW390&gt;$AI$8,1,0)</f>
        <v>0</v>
      </c>
      <c r="BY390" s="148">
        <f>IF($R390=BV$17,BW390,0)</f>
        <v>0</v>
      </c>
      <c r="BZ390" s="145">
        <v>0</v>
      </c>
      <c r="CA390" s="148">
        <f>100*BZ390/$AI390</f>
        <v>0</v>
      </c>
      <c r="CB390" s="145">
        <f>IF(CA390&gt;$AI$8,1,0)</f>
        <v>0</v>
      </c>
      <c r="CC390" s="148">
        <f>IF($R390=BZ$17,CA390,0)</f>
        <v>0</v>
      </c>
      <c r="CD390" s="145">
        <v>0</v>
      </c>
      <c r="CE390" s="148">
        <f>100*CD390/$AI390</f>
        <v>0</v>
      </c>
      <c r="CF390" s="145">
        <f>IF(CE390&gt;$AI$8,1,0)</f>
        <v>0</v>
      </c>
      <c r="CG390" s="148">
        <f>IF($R390=CD$17,CE390,0)</f>
        <v>0</v>
      </c>
      <c r="CH390" s="145">
        <v>0</v>
      </c>
      <c r="CI390" s="148">
        <f>100*CH390/$AI390</f>
        <v>0</v>
      </c>
      <c r="CJ390" s="145">
        <f>IF(CI390&gt;$AI$8,1,0)</f>
        <v>0</v>
      </c>
      <c r="CK390" s="148">
        <f>IF($R390=CH$17,CI390,0)</f>
        <v>0</v>
      </c>
      <c r="CL390" s="145">
        <v>0</v>
      </c>
      <c r="CM390" s="145">
        <v>0</v>
      </c>
      <c r="CN390" s="149"/>
    </row>
    <row r="391" ht="15.75" customHeight="1">
      <c r="A391" t="s" s="179">
        <v>2958</v>
      </c>
      <c r="B391" t="s" s="180">
        <v>58</v>
      </c>
      <c r="C391" t="s" s="180">
        <v>884</v>
      </c>
      <c r="D391" t="s" s="181">
        <v>60</v>
      </c>
      <c r="E391" t="s" s="182">
        <v>60</v>
      </c>
      <c r="F391" t="s" s="130">
        <v>61</v>
      </c>
      <c r="G391" t="s" s="130">
        <v>207</v>
      </c>
      <c r="H391" t="s" s="130">
        <v>2959</v>
      </c>
      <c r="I391" t="s" s="130">
        <v>64</v>
      </c>
      <c r="J391" t="s" s="130">
        <v>2585</v>
      </c>
      <c r="K391" t="s" s="183">
        <f>_xlfn.IFS(Q391=0,O391,T391=1,R391,U391=1,AA391,V391=1,AD391)</f>
        <v>32</v>
      </c>
      <c r="L391" s="189">
        <f>_xlfn.IFS(Q391=0,P391,T391=1,S391,U391=1,AB391,V391=1,AE391)</f>
        <v>27.3612935826175</v>
      </c>
      <c r="M391" t="s" s="130">
        <f>IF(O391="Lab","over","under")</f>
        <v>2429</v>
      </c>
      <c r="N391" s="173">
        <v>0</v>
      </c>
      <c r="O391" t="s" s="184">
        <v>28</v>
      </c>
      <c r="P391" s="131">
        <f>AQ391</f>
        <v>42.0515411824154</v>
      </c>
      <c r="Q391" s="173">
        <f>T391+U391+V391</f>
        <v>1</v>
      </c>
      <c r="R391" t="s" s="185">
        <v>32</v>
      </c>
      <c r="S391" s="131">
        <f>BI391</f>
        <v>27.3612935826175</v>
      </c>
      <c r="T391" s="173">
        <v>1</v>
      </c>
      <c r="U391" s="169"/>
      <c r="V391" s="169"/>
      <c r="W391" s="169"/>
      <c r="X391" t="s" s="130">
        <f>IF($A391=Y391,"ok","bad")</f>
        <v>2430</v>
      </c>
      <c r="Y391" t="s" s="130">
        <v>2958</v>
      </c>
      <c r="Z391" t="s" s="130">
        <v>884</v>
      </c>
      <c r="AA391" t="s" s="186">
        <v>31</v>
      </c>
      <c r="AB391" s="125">
        <f>100*AC391</f>
        <v>10.9489641</v>
      </c>
      <c r="AC391" s="191">
        <v>0.109489641</v>
      </c>
      <c r="AD391" t="s" s="187">
        <v>29</v>
      </c>
      <c r="AE391" s="125">
        <v>7.8403234</v>
      </c>
      <c r="AF391" s="191">
        <v>0.078403234</v>
      </c>
      <c r="AG391" s="169"/>
      <c r="AH391" s="173">
        <v>78411</v>
      </c>
      <c r="AI391" s="173">
        <v>49475</v>
      </c>
      <c r="AJ391" s="173">
        <v>173</v>
      </c>
      <c r="AK391" s="173">
        <v>7268</v>
      </c>
      <c r="AL391" s="173">
        <v>3254</v>
      </c>
      <c r="AM391" s="175">
        <f>100*AL391/$AI391</f>
        <v>6.57705912076806</v>
      </c>
      <c r="AN391" s="173">
        <f>IF(AM391&gt;$AI$8,1,0)</f>
        <v>0</v>
      </c>
      <c r="AO391" s="175">
        <f>IF($R391=AL$17,AM391,0)</f>
        <v>0</v>
      </c>
      <c r="AP391" s="173">
        <v>20805</v>
      </c>
      <c r="AQ391" s="175">
        <f>100*AP391/$AI391</f>
        <v>42.0515411824154</v>
      </c>
      <c r="AR391" s="173">
        <f>IF(AQ391&gt;$AI$8,1,0)</f>
        <v>0</v>
      </c>
      <c r="AS391" s="175">
        <f>IF($R391=AP$17,AQ391,0)</f>
        <v>0</v>
      </c>
      <c r="AT391" s="173">
        <v>3879</v>
      </c>
      <c r="AU391" s="175">
        <f>100*AT391/$AI391</f>
        <v>7.84032339565437</v>
      </c>
      <c r="AV391" s="173">
        <f>IF(AU391&gt;$AI$8,1,0)</f>
        <v>0</v>
      </c>
      <c r="AW391" s="175">
        <f>IF($R391=AT$17,AU391,0)</f>
        <v>0</v>
      </c>
      <c r="AX391" s="173">
        <v>1818</v>
      </c>
      <c r="AY391" s="175">
        <f>100*AX391/$AI391</f>
        <v>3.67458312278929</v>
      </c>
      <c r="AZ391" s="173">
        <f>IF(AY391&gt;$AI$8,1,0)</f>
        <v>0</v>
      </c>
      <c r="BA391" s="175">
        <f>IF($R391=AX$17,AY391,0)</f>
        <v>0</v>
      </c>
      <c r="BB391" s="173">
        <v>5417</v>
      </c>
      <c r="BC391" s="175">
        <f>100*BB391/$AI391</f>
        <v>10.9489641232946</v>
      </c>
      <c r="BD391" s="173">
        <f>IF(BC391&gt;$AI$8,1,0)</f>
        <v>0</v>
      </c>
      <c r="BE391" s="175">
        <f>IF($R391=BB$17,BC391,0)</f>
        <v>0</v>
      </c>
      <c r="BF391" s="173">
        <v>13537</v>
      </c>
      <c r="BG391" s="175">
        <f>100*BF391/$AI391</f>
        <v>27.3612935826175</v>
      </c>
      <c r="BH391" s="173">
        <f>IF(BG391&gt;$AI$8,1,0)</f>
        <v>0</v>
      </c>
      <c r="BI391" s="175">
        <f>IF($R391=BF$17,BG391,0)</f>
        <v>27.3612935826175</v>
      </c>
      <c r="BJ391" s="173">
        <v>0</v>
      </c>
      <c r="BK391" s="175">
        <f>100*BJ391/$AI391</f>
        <v>0</v>
      </c>
      <c r="BL391" s="173">
        <f>IF(BK391&gt;$AI$8,1,0)</f>
        <v>0</v>
      </c>
      <c r="BM391" s="175">
        <f>IF($R391=BJ$17,BK391,0)</f>
        <v>0</v>
      </c>
      <c r="BN391" s="173">
        <v>0</v>
      </c>
      <c r="BO391" s="175">
        <f>100*BN391/$AI391</f>
        <v>0</v>
      </c>
      <c r="BP391" s="173">
        <f>IF(BO391&gt;$AI$8,1,0)</f>
        <v>0</v>
      </c>
      <c r="BQ391" s="175">
        <f>IF($R391=BN$17,BO391,0)</f>
        <v>0</v>
      </c>
      <c r="BR391" s="173">
        <v>0</v>
      </c>
      <c r="BS391" s="175">
        <f>100*BR391/$AI391</f>
        <v>0</v>
      </c>
      <c r="BT391" s="173">
        <f>IF(BS391&gt;$AI$8,1,0)</f>
        <v>0</v>
      </c>
      <c r="BU391" s="175">
        <f>IF($R391=BR$17,BS391,0)</f>
        <v>0</v>
      </c>
      <c r="BV391" s="173">
        <v>0</v>
      </c>
      <c r="BW391" s="175">
        <f>100*BV391/$AI391</f>
        <v>0</v>
      </c>
      <c r="BX391" s="173">
        <f>IF(BW391&gt;$AI$8,1,0)</f>
        <v>0</v>
      </c>
      <c r="BY391" s="175">
        <f>IF($R391=BV$17,BW391,0)</f>
        <v>0</v>
      </c>
      <c r="BZ391" s="173">
        <v>0</v>
      </c>
      <c r="CA391" s="175">
        <f>100*BZ391/$AI391</f>
        <v>0</v>
      </c>
      <c r="CB391" s="173">
        <f>IF(CA391&gt;$AI$8,1,0)</f>
        <v>0</v>
      </c>
      <c r="CC391" s="175">
        <f>IF($R391=BZ$17,CA391,0)</f>
        <v>0</v>
      </c>
      <c r="CD391" s="173">
        <v>0</v>
      </c>
      <c r="CE391" s="175">
        <f>100*CD391/$AI391</f>
        <v>0</v>
      </c>
      <c r="CF391" s="173">
        <f>IF(CE391&gt;$AI$8,1,0)</f>
        <v>0</v>
      </c>
      <c r="CG391" s="175">
        <f>IF($R391=CD$17,CE391,0)</f>
        <v>0</v>
      </c>
      <c r="CH391" s="173">
        <v>0</v>
      </c>
      <c r="CI391" s="175">
        <f>100*CH391/$AI391</f>
        <v>0</v>
      </c>
      <c r="CJ391" s="173">
        <f>IF(CI391&gt;$AI$8,1,0)</f>
        <v>0</v>
      </c>
      <c r="CK391" s="175">
        <f>IF($R391=CH$17,CI391,0)</f>
        <v>0</v>
      </c>
      <c r="CL391" s="173">
        <v>0</v>
      </c>
      <c r="CM391" s="173">
        <v>0</v>
      </c>
      <c r="CN391" s="176"/>
    </row>
    <row r="392" ht="15.75" customHeight="1">
      <c r="A392" t="s" s="179">
        <v>3267</v>
      </c>
      <c r="B392" t="s" s="180">
        <v>75</v>
      </c>
      <c r="C392" t="s" s="180">
        <v>1445</v>
      </c>
      <c r="D392" t="s" s="181">
        <v>78</v>
      </c>
      <c r="E392" t="s" s="188">
        <v>79</v>
      </c>
      <c r="F392" t="s" s="146">
        <v>46</v>
      </c>
      <c r="G392" t="s" s="146">
        <v>366</v>
      </c>
      <c r="H392" t="s" s="146">
        <v>3268</v>
      </c>
      <c r="I392" t="s" s="146">
        <v>49</v>
      </c>
      <c r="J392" t="s" s="146">
        <v>1733</v>
      </c>
      <c r="K392" t="s" s="183">
        <f>_xlfn.IFS(Q392=0,O392,T392=1,R392,U392=1,AA392,V392=1,AD392)</f>
        <v>28</v>
      </c>
      <c r="L392" s="189">
        <f>_xlfn.IFS(Q392=0,P392,T392=1,S392,U392=1,AB392,V392=1,AE392)</f>
        <v>42.0166605041651</v>
      </c>
      <c r="M392" t="s" s="146">
        <f>IF(O392="Lab","over","under")</f>
        <v>2429</v>
      </c>
      <c r="N392" s="145">
        <v>0</v>
      </c>
      <c r="O392" t="s" s="184">
        <v>28</v>
      </c>
      <c r="P392" s="147">
        <f>AQ392</f>
        <v>42.0166605041651</v>
      </c>
      <c r="Q392" s="145">
        <f>T392+U392+V392</f>
        <v>0</v>
      </c>
      <c r="R392" t="s" s="185">
        <v>27</v>
      </c>
      <c r="S392" s="147">
        <f>AO392</f>
        <v>30.2064075516019</v>
      </c>
      <c r="T392" s="138"/>
      <c r="U392" s="138"/>
      <c r="V392" s="138"/>
      <c r="W392" s="138"/>
      <c r="X392" t="s" s="146">
        <f>IF($A392=Y392,"ok","bad")</f>
        <v>2430</v>
      </c>
      <c r="Y392" t="s" s="146">
        <v>3267</v>
      </c>
      <c r="Z392" t="s" s="146">
        <v>1445</v>
      </c>
      <c r="AA392" t="s" s="186">
        <v>2365</v>
      </c>
      <c r="AB392" s="141">
        <f>100*AC392</f>
        <v>13.4067034</v>
      </c>
      <c r="AC392" s="190">
        <v>0.134067034</v>
      </c>
      <c r="AD392" t="s" s="187">
        <v>29</v>
      </c>
      <c r="AE392" s="141">
        <v>7.3188768</v>
      </c>
      <c r="AF392" s="190">
        <v>0.073188768</v>
      </c>
      <c r="AG392" s="138"/>
      <c r="AH392" s="145">
        <v>70709</v>
      </c>
      <c r="AI392" s="145">
        <v>45977</v>
      </c>
      <c r="AJ392" s="145">
        <v>184</v>
      </c>
      <c r="AK392" s="145">
        <v>5430</v>
      </c>
      <c r="AL392" s="145">
        <v>13888</v>
      </c>
      <c r="AM392" s="148">
        <f>100*AL392/$AI392</f>
        <v>30.2064075516019</v>
      </c>
      <c r="AN392" s="145">
        <f>IF(AM392&gt;$AI$8,1,0)</f>
        <v>0</v>
      </c>
      <c r="AO392" s="148">
        <f>IF($R392=AL$17,AM392,0)</f>
        <v>30.2064075516019</v>
      </c>
      <c r="AP392" s="145">
        <v>19318</v>
      </c>
      <c r="AQ392" s="148">
        <f>100*AP392/$AI392</f>
        <v>42.0166605041651</v>
      </c>
      <c r="AR392" s="145">
        <f>IF(AQ392&gt;$AI$8,1,0)</f>
        <v>0</v>
      </c>
      <c r="AS392" s="148">
        <f>IF($R392=AP$17,AQ392,0)</f>
        <v>0</v>
      </c>
      <c r="AT392" s="145">
        <v>3365</v>
      </c>
      <c r="AU392" s="148">
        <f>100*AT392/$AI392</f>
        <v>7.31887682971921</v>
      </c>
      <c r="AV392" s="145">
        <f>IF(AU392&gt;$AI$8,1,0)</f>
        <v>0</v>
      </c>
      <c r="AW392" s="148">
        <f>IF($R392=AT$17,AU392,0)</f>
        <v>0</v>
      </c>
      <c r="AX392" s="145">
        <v>6164</v>
      </c>
      <c r="AY392" s="148">
        <f>100*AX392/$AI392</f>
        <v>13.4067033516758</v>
      </c>
      <c r="AZ392" s="145">
        <f>IF(AY392&gt;$AI$8,1,0)</f>
        <v>0</v>
      </c>
      <c r="BA392" s="148">
        <f>IF($R392=AX$17,AY392,0)</f>
        <v>0</v>
      </c>
      <c r="BB392" s="145">
        <v>3242</v>
      </c>
      <c r="BC392" s="148">
        <f>100*BB392/$AI392</f>
        <v>7.05135176283794</v>
      </c>
      <c r="BD392" s="145">
        <f>IF(BC392&gt;$AI$8,1,0)</f>
        <v>0</v>
      </c>
      <c r="BE392" s="148">
        <f>IF($R392=BB$17,BC392,0)</f>
        <v>0</v>
      </c>
      <c r="BF392" s="145">
        <v>0</v>
      </c>
      <c r="BG392" s="148">
        <f>100*BF392/$AI392</f>
        <v>0</v>
      </c>
      <c r="BH392" s="145">
        <f>IF(BG392&gt;$AI$8,1,0)</f>
        <v>0</v>
      </c>
      <c r="BI392" s="148">
        <f>IF($R392=BF$17,BG392,0)</f>
        <v>0</v>
      </c>
      <c r="BJ392" s="145">
        <v>0</v>
      </c>
      <c r="BK392" s="148">
        <f>100*BJ392/$AI392</f>
        <v>0</v>
      </c>
      <c r="BL392" s="145">
        <f>IF(BK392&gt;$AI$8,1,0)</f>
        <v>0</v>
      </c>
      <c r="BM392" s="148">
        <f>IF($R392=BJ$17,BK392,0)</f>
        <v>0</v>
      </c>
      <c r="BN392" s="145">
        <v>0</v>
      </c>
      <c r="BO392" s="148">
        <f>100*BN392/$AI392</f>
        <v>0</v>
      </c>
      <c r="BP392" s="145">
        <f>IF(BO392&gt;$AI$8,1,0)</f>
        <v>0</v>
      </c>
      <c r="BQ392" s="148">
        <f>IF($R392=BN$17,BO392,0)</f>
        <v>0</v>
      </c>
      <c r="BR392" s="145">
        <v>0</v>
      </c>
      <c r="BS392" s="148">
        <f>100*BR392/$AI392</f>
        <v>0</v>
      </c>
      <c r="BT392" s="145">
        <f>IF(BS392&gt;$AI$8,1,0)</f>
        <v>0</v>
      </c>
      <c r="BU392" s="148">
        <f>IF($R392=BR$17,BS392,0)</f>
        <v>0</v>
      </c>
      <c r="BV392" s="145">
        <v>0</v>
      </c>
      <c r="BW392" s="148">
        <f>100*BV392/$AI392</f>
        <v>0</v>
      </c>
      <c r="BX392" s="145">
        <f>IF(BW392&gt;$AI$8,1,0)</f>
        <v>0</v>
      </c>
      <c r="BY392" s="148">
        <f>IF($R392=BV$17,BW392,0)</f>
        <v>0</v>
      </c>
      <c r="BZ392" s="145">
        <v>0</v>
      </c>
      <c r="CA392" s="148">
        <f>100*BZ392/$AI392</f>
        <v>0</v>
      </c>
      <c r="CB392" s="145">
        <f>IF(CA392&gt;$AI$8,1,0)</f>
        <v>0</v>
      </c>
      <c r="CC392" s="148">
        <f>IF($R392=BZ$17,CA392,0)</f>
        <v>0</v>
      </c>
      <c r="CD392" s="145">
        <v>0</v>
      </c>
      <c r="CE392" s="148">
        <f>100*CD392/$AI392</f>
        <v>0</v>
      </c>
      <c r="CF392" s="145">
        <f>IF(CE392&gt;$AI$8,1,0)</f>
        <v>0</v>
      </c>
      <c r="CG392" s="148">
        <f>IF($R392=CD$17,CE392,0)</f>
        <v>0</v>
      </c>
      <c r="CH392" s="145">
        <v>0</v>
      </c>
      <c r="CI392" s="148">
        <f>100*CH392/$AI392</f>
        <v>0</v>
      </c>
      <c r="CJ392" s="145">
        <f>IF(CI392&gt;$AI$8,1,0)</f>
        <v>0</v>
      </c>
      <c r="CK392" s="148">
        <f>IF($R392=CH$17,CI392,0)</f>
        <v>0</v>
      </c>
      <c r="CL392" s="145">
        <v>1436</v>
      </c>
      <c r="CM392" s="145">
        <v>0</v>
      </c>
      <c r="CN392" s="149"/>
    </row>
    <row r="393" ht="15.75" customHeight="1">
      <c r="A393" t="s" s="179">
        <v>2901</v>
      </c>
      <c r="B393" t="s" s="180">
        <v>166</v>
      </c>
      <c r="C393" t="s" s="180">
        <v>2902</v>
      </c>
      <c r="D393" t="s" s="181">
        <v>169</v>
      </c>
      <c r="E393" t="s" s="182">
        <v>79</v>
      </c>
      <c r="F393" t="s" s="130">
        <v>80</v>
      </c>
      <c r="G393" t="s" s="130">
        <v>2629</v>
      </c>
      <c r="H393" t="s" s="130">
        <v>2903</v>
      </c>
      <c r="I393" t="s" s="130">
        <v>64</v>
      </c>
      <c r="J393" t="s" s="130">
        <v>1733</v>
      </c>
      <c r="K393" t="s" s="183">
        <f>_xlfn.IFS(Q393=0,O393,T393=1,R393,U393=1,AA393,V393=1,AD393)</f>
        <v>2365</v>
      </c>
      <c r="L393" s="189">
        <f>_xlfn.IFS(Q393=0,P393,T393=1,S393,U393=1,AB393,V393=1,AE393)</f>
        <v>28.7637565198394</v>
      </c>
      <c r="M393" t="s" s="130">
        <f>IF(O393="Lab","over","under")</f>
        <v>2429</v>
      </c>
      <c r="N393" s="173">
        <v>0</v>
      </c>
      <c r="O393" t="s" s="184">
        <v>28</v>
      </c>
      <c r="P393" s="131">
        <f>AQ393</f>
        <v>41.879898413392</v>
      </c>
      <c r="Q393" s="173">
        <f>T393+U393+V393</f>
        <v>1</v>
      </c>
      <c r="R393" t="s" s="185">
        <v>2365</v>
      </c>
      <c r="S393" s="131">
        <f>BA393</f>
        <v>28.7637565198394</v>
      </c>
      <c r="T393" s="173">
        <v>1</v>
      </c>
      <c r="U393" s="169"/>
      <c r="V393" s="169"/>
      <c r="W393" s="169"/>
      <c r="X393" t="s" s="130">
        <f>IF($A393=Y393,"ok","bad")</f>
        <v>2430</v>
      </c>
      <c r="Y393" t="s" s="130">
        <v>2901</v>
      </c>
      <c r="Z393" t="s" s="130">
        <v>2902</v>
      </c>
      <c r="AA393" t="s" s="186">
        <v>27</v>
      </c>
      <c r="AB393" s="125">
        <f>100*AC393</f>
        <v>22.5811737</v>
      </c>
      <c r="AC393" s="191">
        <v>0.225811737</v>
      </c>
      <c r="AD393" t="s" s="187">
        <v>31</v>
      </c>
      <c r="AE393" s="125">
        <v>3.0448674</v>
      </c>
      <c r="AF393" s="191">
        <v>0.030448674</v>
      </c>
      <c r="AG393" s="169"/>
      <c r="AH393" s="173">
        <v>76157</v>
      </c>
      <c r="AI393" s="173">
        <v>36619</v>
      </c>
      <c r="AJ393" s="173">
        <v>97</v>
      </c>
      <c r="AK393" s="173">
        <v>4803</v>
      </c>
      <c r="AL393" s="173">
        <v>8269</v>
      </c>
      <c r="AM393" s="175">
        <f>100*AL393/$AI393</f>
        <v>22.5811737076381</v>
      </c>
      <c r="AN393" s="173">
        <f>IF(AM393&gt;$AI$8,1,0)</f>
        <v>0</v>
      </c>
      <c r="AO393" s="175">
        <f>IF($R393=AL$17,AM393,0)</f>
        <v>0</v>
      </c>
      <c r="AP393" s="173">
        <v>15336</v>
      </c>
      <c r="AQ393" s="175">
        <f>100*AP393/$AI393</f>
        <v>41.879898413392</v>
      </c>
      <c r="AR393" s="173">
        <f>IF(AQ393&gt;$AI$8,1,0)</f>
        <v>0</v>
      </c>
      <c r="AS393" s="175">
        <f>IF($R393=AP$17,AQ393,0)</f>
        <v>0</v>
      </c>
      <c r="AT393" s="173">
        <v>1036</v>
      </c>
      <c r="AU393" s="175">
        <f>100*AT393/$AI393</f>
        <v>2.82913241759742</v>
      </c>
      <c r="AV393" s="173">
        <f>IF(AU393&gt;$AI$8,1,0)</f>
        <v>0</v>
      </c>
      <c r="AW393" s="175">
        <f>IF($R393=AT$17,AU393,0)</f>
        <v>0</v>
      </c>
      <c r="AX393" s="173">
        <v>10533</v>
      </c>
      <c r="AY393" s="175">
        <f>100*AX393/$AI393</f>
        <v>28.7637565198394</v>
      </c>
      <c r="AZ393" s="173">
        <f>IF(AY393&gt;$AI$8,1,0)</f>
        <v>0</v>
      </c>
      <c r="BA393" s="175">
        <f>IF($R393=AX$17,AY393,0)</f>
        <v>28.7637565198394</v>
      </c>
      <c r="BB393" s="173">
        <v>1115</v>
      </c>
      <c r="BC393" s="175">
        <f>100*BB393/$AI393</f>
        <v>3.04486741855321</v>
      </c>
      <c r="BD393" s="173">
        <f>IF(BC393&gt;$AI$8,1,0)</f>
        <v>0</v>
      </c>
      <c r="BE393" s="175">
        <f>IF($R393=BB$17,BC393,0)</f>
        <v>0</v>
      </c>
      <c r="BF393" s="173">
        <v>0</v>
      </c>
      <c r="BG393" s="175">
        <f>100*BF393/$AI393</f>
        <v>0</v>
      </c>
      <c r="BH393" s="173">
        <f>IF(BG393&gt;$AI$8,1,0)</f>
        <v>0</v>
      </c>
      <c r="BI393" s="175">
        <f>IF($R393=BF$17,BG393,0)</f>
        <v>0</v>
      </c>
      <c r="BJ393" s="173">
        <v>0</v>
      </c>
      <c r="BK393" s="175">
        <f>100*BJ393/$AI393</f>
        <v>0</v>
      </c>
      <c r="BL393" s="173">
        <f>IF(BK393&gt;$AI$8,1,0)</f>
        <v>0</v>
      </c>
      <c r="BM393" s="175">
        <f>IF($R393=BJ$17,BK393,0)</f>
        <v>0</v>
      </c>
      <c r="BN393" s="173">
        <v>0</v>
      </c>
      <c r="BO393" s="175">
        <f>100*BN393/$AI393</f>
        <v>0</v>
      </c>
      <c r="BP393" s="173">
        <f>IF(BO393&gt;$AI$8,1,0)</f>
        <v>0</v>
      </c>
      <c r="BQ393" s="175">
        <f>IF($R393=BN$17,BO393,0)</f>
        <v>0</v>
      </c>
      <c r="BR393" s="173">
        <v>0</v>
      </c>
      <c r="BS393" s="175">
        <f>100*BR393/$AI393</f>
        <v>0</v>
      </c>
      <c r="BT393" s="173">
        <f>IF(BS393&gt;$AI$8,1,0)</f>
        <v>0</v>
      </c>
      <c r="BU393" s="175">
        <f>IF($R393=BR$17,BS393,0)</f>
        <v>0</v>
      </c>
      <c r="BV393" s="173">
        <v>0</v>
      </c>
      <c r="BW393" s="175">
        <f>100*BV393/$AI393</f>
        <v>0</v>
      </c>
      <c r="BX393" s="173">
        <f>IF(BW393&gt;$AI$8,1,0)</f>
        <v>0</v>
      </c>
      <c r="BY393" s="175">
        <f>IF($R393=BV$17,BW393,0)</f>
        <v>0</v>
      </c>
      <c r="BZ393" s="173">
        <v>0</v>
      </c>
      <c r="CA393" s="175">
        <f>100*BZ393/$AI393</f>
        <v>0</v>
      </c>
      <c r="CB393" s="173">
        <f>IF(CA393&gt;$AI$8,1,0)</f>
        <v>0</v>
      </c>
      <c r="CC393" s="175">
        <f>IF($R393=BZ$17,CA393,0)</f>
        <v>0</v>
      </c>
      <c r="CD393" s="173">
        <v>0</v>
      </c>
      <c r="CE393" s="175">
        <f>100*CD393/$AI393</f>
        <v>0</v>
      </c>
      <c r="CF393" s="173">
        <f>IF(CE393&gt;$AI$8,1,0)</f>
        <v>0</v>
      </c>
      <c r="CG393" s="175">
        <f>IF($R393=CD$17,CE393,0)</f>
        <v>0</v>
      </c>
      <c r="CH393" s="173">
        <v>0</v>
      </c>
      <c r="CI393" s="175">
        <f>100*CH393/$AI393</f>
        <v>0</v>
      </c>
      <c r="CJ393" s="173">
        <f>IF(CI393&gt;$AI$8,1,0)</f>
        <v>0</v>
      </c>
      <c r="CK393" s="175">
        <f>IF($R393=CH$17,CI393,0)</f>
        <v>0</v>
      </c>
      <c r="CL393" s="173">
        <v>0</v>
      </c>
      <c r="CM393" s="173">
        <v>0</v>
      </c>
      <c r="CN393" s="176"/>
    </row>
    <row r="394" ht="15.75" customHeight="1">
      <c r="A394" t="s" s="179">
        <v>3251</v>
      </c>
      <c r="B394" t="s" s="180">
        <v>183</v>
      </c>
      <c r="C394" t="s" s="180">
        <v>675</v>
      </c>
      <c r="D394" t="s" s="181">
        <v>186</v>
      </c>
      <c r="E394" t="s" s="188">
        <v>79</v>
      </c>
      <c r="F394" t="s" s="146">
        <v>80</v>
      </c>
      <c r="G394" t="s" s="146">
        <v>3252</v>
      </c>
      <c r="H394" t="s" s="146">
        <v>2114</v>
      </c>
      <c r="I394" t="s" s="146">
        <v>64</v>
      </c>
      <c r="J394" t="s" s="146">
        <v>1733</v>
      </c>
      <c r="K394" t="s" s="183">
        <f>_xlfn.IFS(Q394=0,O394,T394=1,R394,U394=1,AA394,V394=1,AD394)</f>
        <v>28</v>
      </c>
      <c r="L394" s="189">
        <f>_xlfn.IFS(Q394=0,P394,T394=1,S394,U394=1,AB394,V394=1,AE394)</f>
        <v>41.8769347259649</v>
      </c>
      <c r="M394" t="s" s="146">
        <f>IF(O394="Lab","over","under")</f>
        <v>2429</v>
      </c>
      <c r="N394" s="145">
        <v>0</v>
      </c>
      <c r="O394" t="s" s="184">
        <v>28</v>
      </c>
      <c r="P394" s="147">
        <f>AQ394</f>
        <v>41.8769347259649</v>
      </c>
      <c r="Q394" s="145">
        <f>T394+U394+V394</f>
        <v>0</v>
      </c>
      <c r="R394" t="s" s="185">
        <v>27</v>
      </c>
      <c r="S394" s="147">
        <f>AO394</f>
        <v>23.5039975057346</v>
      </c>
      <c r="T394" s="138"/>
      <c r="U394" s="138"/>
      <c r="V394" s="138"/>
      <c r="W394" s="138"/>
      <c r="X394" t="s" s="146">
        <f>IF($A394=Y394,"ok","bad")</f>
        <v>2430</v>
      </c>
      <c r="Y394" t="s" s="146">
        <v>3251</v>
      </c>
      <c r="Z394" t="s" s="146">
        <v>675</v>
      </c>
      <c r="AA394" t="s" s="186">
        <v>2365</v>
      </c>
      <c r="AB394" s="141">
        <f>100*AC394</f>
        <v>14.8408792</v>
      </c>
      <c r="AC394" s="190">
        <v>0.148408792</v>
      </c>
      <c r="AD394" t="s" s="187">
        <v>29</v>
      </c>
      <c r="AE394" s="141">
        <v>14.2373561</v>
      </c>
      <c r="AF394" s="190">
        <v>0.142373561</v>
      </c>
      <c r="AG394" s="138"/>
      <c r="AH394" s="145">
        <v>78662</v>
      </c>
      <c r="AI394" s="145">
        <v>44903</v>
      </c>
      <c r="AJ394" s="145">
        <v>156</v>
      </c>
      <c r="AK394" s="145">
        <v>8250</v>
      </c>
      <c r="AL394" s="145">
        <v>10554</v>
      </c>
      <c r="AM394" s="148">
        <f>100*AL394/$AI394</f>
        <v>23.5039975057346</v>
      </c>
      <c r="AN394" s="145">
        <f>IF(AM394&gt;$AI$8,1,0)</f>
        <v>0</v>
      </c>
      <c r="AO394" s="148">
        <f>IF($R394=AL$17,AM394,0)</f>
        <v>23.5039975057346</v>
      </c>
      <c r="AP394" s="145">
        <v>18804</v>
      </c>
      <c r="AQ394" s="148">
        <f>100*AP394/$AI394</f>
        <v>41.8769347259649</v>
      </c>
      <c r="AR394" s="145">
        <f>IF(AQ394&gt;$AI$8,1,0)</f>
        <v>0</v>
      </c>
      <c r="AS394" s="148">
        <f>IF($R394=AP$17,AQ394,0)</f>
        <v>0</v>
      </c>
      <c r="AT394" s="145">
        <v>6393</v>
      </c>
      <c r="AU394" s="148">
        <f>100*AT394/$AI394</f>
        <v>14.2373560786584</v>
      </c>
      <c r="AV394" s="145">
        <f>IF(AU394&gt;$AI$8,1,0)</f>
        <v>0</v>
      </c>
      <c r="AW394" s="148">
        <f>IF($R394=AT$17,AU394,0)</f>
        <v>0</v>
      </c>
      <c r="AX394" s="145">
        <v>6664</v>
      </c>
      <c r="AY394" s="148">
        <f>100*AX394/$AI394</f>
        <v>14.8408792285593</v>
      </c>
      <c r="AZ394" s="145">
        <f>IF(AY394&gt;$AI$8,1,0)</f>
        <v>0</v>
      </c>
      <c r="BA394" s="148">
        <f>IF($R394=AX$17,AY394,0)</f>
        <v>0</v>
      </c>
      <c r="BB394" s="145">
        <v>2414</v>
      </c>
      <c r="BC394" s="148">
        <f>100*BB394/$AI394</f>
        <v>5.37603278177405</v>
      </c>
      <c r="BD394" s="145">
        <f>IF(BC394&gt;$AI$8,1,0)</f>
        <v>0</v>
      </c>
      <c r="BE394" s="148">
        <f>IF($R394=BB$17,BC394,0)</f>
        <v>0</v>
      </c>
      <c r="BF394" s="145">
        <v>0</v>
      </c>
      <c r="BG394" s="148">
        <f>100*BF394/$AI394</f>
        <v>0</v>
      </c>
      <c r="BH394" s="145">
        <f>IF(BG394&gt;$AI$8,1,0)</f>
        <v>0</v>
      </c>
      <c r="BI394" s="148">
        <f>IF($R394=BF$17,BG394,0)</f>
        <v>0</v>
      </c>
      <c r="BJ394" s="145">
        <v>0</v>
      </c>
      <c r="BK394" s="148">
        <f>100*BJ394/$AI394</f>
        <v>0</v>
      </c>
      <c r="BL394" s="145">
        <f>IF(BK394&gt;$AI$8,1,0)</f>
        <v>0</v>
      </c>
      <c r="BM394" s="148">
        <f>IF($R394=BJ$17,BK394,0)</f>
        <v>0</v>
      </c>
      <c r="BN394" s="145">
        <v>0</v>
      </c>
      <c r="BO394" s="148">
        <f>100*BN394/$AI394</f>
        <v>0</v>
      </c>
      <c r="BP394" s="145">
        <f>IF(BO394&gt;$AI$8,1,0)</f>
        <v>0</v>
      </c>
      <c r="BQ394" s="148">
        <f>IF($R394=BN$17,BO394,0)</f>
        <v>0</v>
      </c>
      <c r="BR394" s="145">
        <v>0</v>
      </c>
      <c r="BS394" s="148">
        <f>100*BR394/$AI394</f>
        <v>0</v>
      </c>
      <c r="BT394" s="145">
        <f>IF(BS394&gt;$AI$8,1,0)</f>
        <v>0</v>
      </c>
      <c r="BU394" s="148">
        <f>IF($R394=BR$17,BS394,0)</f>
        <v>0</v>
      </c>
      <c r="BV394" s="145">
        <v>0</v>
      </c>
      <c r="BW394" s="148">
        <f>100*BV394/$AI394</f>
        <v>0</v>
      </c>
      <c r="BX394" s="145">
        <f>IF(BW394&gt;$AI$8,1,0)</f>
        <v>0</v>
      </c>
      <c r="BY394" s="148">
        <f>IF($R394=BV$17,BW394,0)</f>
        <v>0</v>
      </c>
      <c r="BZ394" s="145">
        <v>0</v>
      </c>
      <c r="CA394" s="148">
        <f>100*BZ394/$AI394</f>
        <v>0</v>
      </c>
      <c r="CB394" s="145">
        <f>IF(CA394&gt;$AI$8,1,0)</f>
        <v>0</v>
      </c>
      <c r="CC394" s="148">
        <f>IF($R394=BZ$17,CA394,0)</f>
        <v>0</v>
      </c>
      <c r="CD394" s="145">
        <v>0</v>
      </c>
      <c r="CE394" s="148">
        <f>100*CD394/$AI394</f>
        <v>0</v>
      </c>
      <c r="CF394" s="145">
        <f>IF(CE394&gt;$AI$8,1,0)</f>
        <v>0</v>
      </c>
      <c r="CG394" s="148">
        <f>IF($R394=CD$17,CE394,0)</f>
        <v>0</v>
      </c>
      <c r="CH394" s="145">
        <v>0</v>
      </c>
      <c r="CI394" s="148">
        <f>100*CH394/$AI394</f>
        <v>0</v>
      </c>
      <c r="CJ394" s="145">
        <f>IF(CI394&gt;$AI$8,1,0)</f>
        <v>0</v>
      </c>
      <c r="CK394" s="148">
        <f>IF($R394=CH$17,CI394,0)</f>
        <v>0</v>
      </c>
      <c r="CL394" s="145">
        <v>0</v>
      </c>
      <c r="CM394" s="145">
        <v>0</v>
      </c>
      <c r="CN394" s="149"/>
    </row>
    <row r="395" ht="15.75" customHeight="1">
      <c r="A395" t="s" s="179">
        <v>2993</v>
      </c>
      <c r="B395" t="s" s="180">
        <v>42</v>
      </c>
      <c r="C395" t="s" s="180">
        <v>2994</v>
      </c>
      <c r="D395" t="s" s="181">
        <v>45</v>
      </c>
      <c r="E395" t="s" s="182">
        <v>45</v>
      </c>
      <c r="F395" t="s" s="130">
        <v>46</v>
      </c>
      <c r="G395" t="s" s="130">
        <v>2059</v>
      </c>
      <c r="H395" t="s" s="130">
        <v>576</v>
      </c>
      <c r="I395" t="s" s="130">
        <v>64</v>
      </c>
      <c r="J395" t="s" s="130">
        <v>50</v>
      </c>
      <c r="K395" t="s" s="183">
        <f>_xlfn.IFS(Q395=0,O395,T395=1,R395,U395=1,AA395,V395=1,AD395)</f>
        <v>2365</v>
      </c>
      <c r="L395" s="189">
        <f>_xlfn.IFS(Q395=0,P395,T395=1,S395,U395=1,AB395,V395=1,AE395)</f>
        <v>25.3382166081172</v>
      </c>
      <c r="M395" t="s" s="130">
        <f>IF(O395="Lab","over","under")</f>
        <v>2429</v>
      </c>
      <c r="N395" s="173">
        <v>0</v>
      </c>
      <c r="O395" t="s" s="184">
        <v>28</v>
      </c>
      <c r="P395" s="131">
        <f>AQ395</f>
        <v>41.849166604380</v>
      </c>
      <c r="Q395" s="173">
        <f>T395+U395+V395</f>
        <v>1</v>
      </c>
      <c r="R395" t="s" s="185">
        <v>2365</v>
      </c>
      <c r="S395" s="131">
        <f>BA395</f>
        <v>25.3382166081172</v>
      </c>
      <c r="T395" s="173">
        <v>1</v>
      </c>
      <c r="U395" s="169"/>
      <c r="V395" s="169"/>
      <c r="W395" s="169"/>
      <c r="X395" t="s" s="130">
        <f>IF($A395=Y395,"ok","bad")</f>
        <v>2430</v>
      </c>
      <c r="Y395" t="s" s="130">
        <v>2993</v>
      </c>
      <c r="Z395" t="s" s="130">
        <v>2994</v>
      </c>
      <c r="AA395" t="s" s="186">
        <v>33</v>
      </c>
      <c r="AB395" s="125">
        <f>100*AC395</f>
        <v>13.329347</v>
      </c>
      <c r="AC395" s="191">
        <v>0.13329347</v>
      </c>
      <c r="AD395" t="s" s="187">
        <v>27</v>
      </c>
      <c r="AE395" s="125">
        <v>9.3803722</v>
      </c>
      <c r="AF395" s="191">
        <v>0.09380372200000001</v>
      </c>
      <c r="AG395" s="169"/>
      <c r="AH395" s="173">
        <v>76291</v>
      </c>
      <c r="AI395" s="173">
        <v>40137</v>
      </c>
      <c r="AJ395" s="173">
        <v>132</v>
      </c>
      <c r="AK395" s="173">
        <v>6627</v>
      </c>
      <c r="AL395" s="173">
        <v>3765</v>
      </c>
      <c r="AM395" s="175">
        <f>100*AL395/$AI395</f>
        <v>9.38037222512893</v>
      </c>
      <c r="AN395" s="173">
        <f>IF(AM395&gt;$AI$8,1,0)</f>
        <v>0</v>
      </c>
      <c r="AO395" s="175">
        <f>IF($R395=AL$17,AM395,0)</f>
        <v>0</v>
      </c>
      <c r="AP395" s="173">
        <v>16797</v>
      </c>
      <c r="AQ395" s="175">
        <f>100*AP395/$AI395</f>
        <v>41.849166604380</v>
      </c>
      <c r="AR395" s="173">
        <f>IF(AQ395&gt;$AI$8,1,0)</f>
        <v>0</v>
      </c>
      <c r="AS395" s="175">
        <f>IF($R395=AP$17,AQ395,0)</f>
        <v>0</v>
      </c>
      <c r="AT395" s="173">
        <v>2344</v>
      </c>
      <c r="AU395" s="175">
        <f>100*AT395/$AI395</f>
        <v>5.83999800682662</v>
      </c>
      <c r="AV395" s="173">
        <f>IF(AU395&gt;$AI$8,1,0)</f>
        <v>0</v>
      </c>
      <c r="AW395" s="175">
        <f>IF($R395=AT$17,AU395,0)</f>
        <v>0</v>
      </c>
      <c r="AX395" s="173">
        <v>10170</v>
      </c>
      <c r="AY395" s="175">
        <f>100*AX395/$AI395</f>
        <v>25.3382166081172</v>
      </c>
      <c r="AZ395" s="173">
        <f>IF(AY395&gt;$AI$8,1,0)</f>
        <v>0</v>
      </c>
      <c r="BA395" s="175">
        <f>IF($R395=AX$17,AY395,0)</f>
        <v>25.3382166081172</v>
      </c>
      <c r="BB395" s="173">
        <v>1711</v>
      </c>
      <c r="BC395" s="175">
        <f>100*BB395/$AI395</f>
        <v>4.26289956897626</v>
      </c>
      <c r="BD395" s="173">
        <f>IF(BC395&gt;$AI$8,1,0)</f>
        <v>0</v>
      </c>
      <c r="BE395" s="175">
        <f>IF($R395=BB$17,BC395,0)</f>
        <v>0</v>
      </c>
      <c r="BF395" s="173">
        <v>0</v>
      </c>
      <c r="BG395" s="175">
        <f>100*BF395/$AI395</f>
        <v>0</v>
      </c>
      <c r="BH395" s="173">
        <f>IF(BG395&gt;$AI$8,1,0)</f>
        <v>0</v>
      </c>
      <c r="BI395" s="175">
        <f>IF($R395=BF$17,BG395,0)</f>
        <v>0</v>
      </c>
      <c r="BJ395" s="173">
        <v>5350</v>
      </c>
      <c r="BK395" s="175">
        <f>100*BJ395/$AI395</f>
        <v>13.329346986571</v>
      </c>
      <c r="BL395" s="173">
        <f>IF(BK395&gt;$AI$8,1,0)</f>
        <v>0</v>
      </c>
      <c r="BM395" s="175">
        <f>IF($R395=BJ$17,BK395,0)</f>
        <v>0</v>
      </c>
      <c r="BN395" s="173">
        <v>0</v>
      </c>
      <c r="BO395" s="175">
        <f>100*BN395/$AI395</f>
        <v>0</v>
      </c>
      <c r="BP395" s="173">
        <f>IF(BO395&gt;$AI$8,1,0)</f>
        <v>0</v>
      </c>
      <c r="BQ395" s="175">
        <f>IF($R395=BN$17,BO395,0)</f>
        <v>0</v>
      </c>
      <c r="BR395" s="173">
        <v>0</v>
      </c>
      <c r="BS395" s="175">
        <f>100*BR395/$AI395</f>
        <v>0</v>
      </c>
      <c r="BT395" s="173">
        <f>IF(BS395&gt;$AI$8,1,0)</f>
        <v>0</v>
      </c>
      <c r="BU395" s="175">
        <f>IF($R395=BR$17,BS395,0)</f>
        <v>0</v>
      </c>
      <c r="BV395" s="173">
        <v>0</v>
      </c>
      <c r="BW395" s="175">
        <f>100*BV395/$AI395</f>
        <v>0</v>
      </c>
      <c r="BX395" s="173">
        <f>IF(BW395&gt;$AI$8,1,0)</f>
        <v>0</v>
      </c>
      <c r="BY395" s="175">
        <f>IF($R395=BV$17,BW395,0)</f>
        <v>0</v>
      </c>
      <c r="BZ395" s="173">
        <v>0</v>
      </c>
      <c r="CA395" s="175">
        <f>100*BZ395/$AI395</f>
        <v>0</v>
      </c>
      <c r="CB395" s="173">
        <f>IF(CA395&gt;$AI$8,1,0)</f>
        <v>0</v>
      </c>
      <c r="CC395" s="175">
        <f>IF($R395=BZ$17,CA395,0)</f>
        <v>0</v>
      </c>
      <c r="CD395" s="173">
        <v>0</v>
      </c>
      <c r="CE395" s="175">
        <f>100*CD395/$AI395</f>
        <v>0</v>
      </c>
      <c r="CF395" s="173">
        <f>IF(CE395&gt;$AI$8,1,0)</f>
        <v>0</v>
      </c>
      <c r="CG395" s="175">
        <f>IF($R395=CD$17,CE395,0)</f>
        <v>0</v>
      </c>
      <c r="CH395" s="173">
        <v>0</v>
      </c>
      <c r="CI395" s="175">
        <f>100*CH395/$AI395</f>
        <v>0</v>
      </c>
      <c r="CJ395" s="173">
        <f>IF(CI395&gt;$AI$8,1,0)</f>
        <v>0</v>
      </c>
      <c r="CK395" s="175">
        <f>IF($R395=CH$17,CI395,0)</f>
        <v>0</v>
      </c>
      <c r="CL395" s="173">
        <v>0</v>
      </c>
      <c r="CM395" s="173">
        <v>0</v>
      </c>
      <c r="CN395" s="176"/>
    </row>
    <row r="396" ht="15.75" customHeight="1">
      <c r="A396" t="s" s="179">
        <v>2954</v>
      </c>
      <c r="B396" t="s" s="180">
        <v>58</v>
      </c>
      <c r="C396" t="s" s="180">
        <v>1015</v>
      </c>
      <c r="D396" t="s" s="181">
        <v>60</v>
      </c>
      <c r="E396" t="s" s="188">
        <v>60</v>
      </c>
      <c r="F396" t="s" s="146">
        <v>61</v>
      </c>
      <c r="G396" t="s" s="146">
        <v>1027</v>
      </c>
      <c r="H396" t="s" s="146">
        <v>2955</v>
      </c>
      <c r="I396" t="s" s="146">
        <v>49</v>
      </c>
      <c r="J396" t="s" s="146">
        <v>2585</v>
      </c>
      <c r="K396" t="s" s="183">
        <f>_xlfn.IFS(Q396=0,O396,T396=1,R396,U396=1,AA396,V396=1,AD396)</f>
        <v>32</v>
      </c>
      <c r="L396" s="189">
        <f>_xlfn.IFS(Q396=0,P396,T396=1,S396,U396=1,AB396,V396=1,AE396)</f>
        <v>31.9552598046156</v>
      </c>
      <c r="M396" t="s" s="146">
        <f>IF(O396="Lab","over","under")</f>
        <v>2429</v>
      </c>
      <c r="N396" s="145">
        <v>0</v>
      </c>
      <c r="O396" t="s" s="184">
        <v>28</v>
      </c>
      <c r="P396" s="147">
        <f>AQ396</f>
        <v>41.7575156921044</v>
      </c>
      <c r="Q396" s="145">
        <f>T396+U396+V396</f>
        <v>1</v>
      </c>
      <c r="R396" t="s" s="185">
        <v>32</v>
      </c>
      <c r="S396" s="147">
        <f>BI396</f>
        <v>31.9552598046156</v>
      </c>
      <c r="T396" s="145">
        <v>1</v>
      </c>
      <c r="U396" s="138"/>
      <c r="V396" s="138"/>
      <c r="W396" s="138"/>
      <c r="X396" t="s" s="146">
        <f>IF($A396=Y396,"ok","bad")</f>
        <v>2430</v>
      </c>
      <c r="Y396" t="s" s="146">
        <v>2954</v>
      </c>
      <c r="Z396" t="s" s="146">
        <v>1015</v>
      </c>
      <c r="AA396" t="s" s="186">
        <v>31</v>
      </c>
      <c r="AB396" s="141">
        <f>100*AC396</f>
        <v>13.1058568</v>
      </c>
      <c r="AC396" s="190">
        <v>0.131058568</v>
      </c>
      <c r="AD396" t="s" s="187">
        <v>2365</v>
      </c>
      <c r="AE396" s="141">
        <v>4.0964651</v>
      </c>
      <c r="AF396" s="190">
        <v>0.040964651</v>
      </c>
      <c r="AG396" s="138"/>
      <c r="AH396" s="145">
        <v>70219</v>
      </c>
      <c r="AI396" s="145">
        <v>42378</v>
      </c>
      <c r="AJ396" s="145">
        <v>144</v>
      </c>
      <c r="AK396" s="145">
        <v>4154</v>
      </c>
      <c r="AL396" s="145">
        <v>1617</v>
      </c>
      <c r="AM396" s="148">
        <f>100*AL396/$AI396</f>
        <v>3.81565906838454</v>
      </c>
      <c r="AN396" s="145">
        <f>IF(AM396&gt;$AI$8,1,0)</f>
        <v>0</v>
      </c>
      <c r="AO396" s="148">
        <f>IF($R396=AL$17,AM396,0)</f>
        <v>0</v>
      </c>
      <c r="AP396" s="145">
        <v>17696</v>
      </c>
      <c r="AQ396" s="148">
        <f>100*AP396/$AI396</f>
        <v>41.7575156921044</v>
      </c>
      <c r="AR396" s="145">
        <f>IF(AQ396&gt;$AI$8,1,0)</f>
        <v>0</v>
      </c>
      <c r="AS396" s="148">
        <f>IF($R396=AP$17,AQ396,0)</f>
        <v>0</v>
      </c>
      <c r="AT396" s="145">
        <v>1316</v>
      </c>
      <c r="AU396" s="148">
        <f>100*AT396/$AI396</f>
        <v>3.10538486950776</v>
      </c>
      <c r="AV396" s="145">
        <f>IF(AU396&gt;$AI$8,1,0)</f>
        <v>0</v>
      </c>
      <c r="AW396" s="148">
        <f>IF($R396=AT$17,AU396,0)</f>
        <v>0</v>
      </c>
      <c r="AX396" s="145">
        <v>1736</v>
      </c>
      <c r="AY396" s="148">
        <f>100*AX396/$AI396</f>
        <v>4.09646514701024</v>
      </c>
      <c r="AZ396" s="145">
        <f>IF(AY396&gt;$AI$8,1,0)</f>
        <v>0</v>
      </c>
      <c r="BA396" s="148">
        <f>IF($R396=AX$17,AY396,0)</f>
        <v>0</v>
      </c>
      <c r="BB396" s="145">
        <v>5554</v>
      </c>
      <c r="BC396" s="148">
        <f>100*BB396/$AI396</f>
        <v>13.1058568124971</v>
      </c>
      <c r="BD396" s="145">
        <f>IF(BC396&gt;$AI$8,1,0)</f>
        <v>0</v>
      </c>
      <c r="BE396" s="148">
        <f>IF($R396=BB$17,BC396,0)</f>
        <v>0</v>
      </c>
      <c r="BF396" s="145">
        <v>13542</v>
      </c>
      <c r="BG396" s="148">
        <f>100*BF396/$AI396</f>
        <v>31.9552598046156</v>
      </c>
      <c r="BH396" s="145">
        <f>IF(BG396&gt;$AI$8,1,0)</f>
        <v>0</v>
      </c>
      <c r="BI396" s="148">
        <f>IF($R396=BF$17,BG396,0)</f>
        <v>31.9552598046156</v>
      </c>
      <c r="BJ396" s="145">
        <v>0</v>
      </c>
      <c r="BK396" s="148">
        <f>100*BJ396/$AI396</f>
        <v>0</v>
      </c>
      <c r="BL396" s="145">
        <f>IF(BK396&gt;$AI$8,1,0)</f>
        <v>0</v>
      </c>
      <c r="BM396" s="148">
        <f>IF($R396=BJ$17,BK396,0)</f>
        <v>0</v>
      </c>
      <c r="BN396" s="145">
        <v>0</v>
      </c>
      <c r="BO396" s="148">
        <f>100*BN396/$AI396</f>
        <v>0</v>
      </c>
      <c r="BP396" s="145">
        <f>IF(BO396&gt;$AI$8,1,0)</f>
        <v>0</v>
      </c>
      <c r="BQ396" s="148">
        <f>IF($R396=BN$17,BO396,0)</f>
        <v>0</v>
      </c>
      <c r="BR396" s="145">
        <v>0</v>
      </c>
      <c r="BS396" s="148">
        <f>100*BR396/$AI396</f>
        <v>0</v>
      </c>
      <c r="BT396" s="145">
        <f>IF(BS396&gt;$AI$8,1,0)</f>
        <v>0</v>
      </c>
      <c r="BU396" s="148">
        <f>IF($R396=BR$17,BS396,0)</f>
        <v>0</v>
      </c>
      <c r="BV396" s="145">
        <v>0</v>
      </c>
      <c r="BW396" s="148">
        <f>100*BV396/$AI396</f>
        <v>0</v>
      </c>
      <c r="BX396" s="145">
        <f>IF(BW396&gt;$AI$8,1,0)</f>
        <v>0</v>
      </c>
      <c r="BY396" s="148">
        <f>IF($R396=BV$17,BW396,0)</f>
        <v>0</v>
      </c>
      <c r="BZ396" s="145">
        <v>0</v>
      </c>
      <c r="CA396" s="148">
        <f>100*BZ396/$AI396</f>
        <v>0</v>
      </c>
      <c r="CB396" s="145">
        <f>IF(CA396&gt;$AI$8,1,0)</f>
        <v>0</v>
      </c>
      <c r="CC396" s="148">
        <f>IF($R396=BZ$17,CA396,0)</f>
        <v>0</v>
      </c>
      <c r="CD396" s="145">
        <v>0</v>
      </c>
      <c r="CE396" s="148">
        <f>100*CD396/$AI396</f>
        <v>0</v>
      </c>
      <c r="CF396" s="145">
        <f>IF(CE396&gt;$AI$8,1,0)</f>
        <v>0</v>
      </c>
      <c r="CG396" s="148">
        <f>IF($R396=CD$17,CE396,0)</f>
        <v>0</v>
      </c>
      <c r="CH396" s="145">
        <v>0</v>
      </c>
      <c r="CI396" s="148">
        <f>100*CH396/$AI396</f>
        <v>0</v>
      </c>
      <c r="CJ396" s="145">
        <f>IF(CI396&gt;$AI$8,1,0)</f>
        <v>0</v>
      </c>
      <c r="CK396" s="148">
        <f>IF($R396=CH$17,CI396,0)</f>
        <v>0</v>
      </c>
      <c r="CL396" s="145">
        <v>550</v>
      </c>
      <c r="CM396" s="145">
        <v>0</v>
      </c>
      <c r="CN396" s="149"/>
    </row>
    <row r="397" ht="15.75" customHeight="1">
      <c r="A397" t="s" s="179">
        <v>2987</v>
      </c>
      <c r="B397" t="s" s="180">
        <v>160</v>
      </c>
      <c r="C397" t="s" s="180">
        <v>2988</v>
      </c>
      <c r="D397" t="s" s="181">
        <v>162</v>
      </c>
      <c r="E397" t="s" s="182">
        <v>79</v>
      </c>
      <c r="F397" t="s" s="130">
        <v>80</v>
      </c>
      <c r="G397" t="s" s="130">
        <v>424</v>
      </c>
      <c r="H397" t="s" s="130">
        <v>425</v>
      </c>
      <c r="I397" t="s" s="130">
        <v>49</v>
      </c>
      <c r="J397" t="s" s="130">
        <v>50</v>
      </c>
      <c r="K397" t="s" s="183">
        <f>_xlfn.IFS(Q397=0,O397,T397=1,R397,U397=1,AA397,V397=1,AD397)</f>
        <v>28</v>
      </c>
      <c r="L397" s="189">
        <f>_xlfn.IFS(Q397=0,P397,T397=1,S397,U397=1,AB397,V397=1,AE397)</f>
        <v>41.7101701469451</v>
      </c>
      <c r="M397" t="s" s="130">
        <f>IF(O397="Lab","over","under")</f>
        <v>2429</v>
      </c>
      <c r="N397" s="173">
        <v>0</v>
      </c>
      <c r="O397" t="s" s="184">
        <v>28</v>
      </c>
      <c r="P397" s="131">
        <f>AQ397</f>
        <v>41.7101701469451</v>
      </c>
      <c r="Q397" s="173">
        <f>T397+U397+V397</f>
        <v>0</v>
      </c>
      <c r="R397" t="s" s="185">
        <v>27</v>
      </c>
      <c r="S397" s="131">
        <f>AO397</f>
        <v>32.5430201082753</v>
      </c>
      <c r="T397" s="169"/>
      <c r="U397" s="169"/>
      <c r="V397" s="169"/>
      <c r="W397" s="169"/>
      <c r="X397" t="s" s="130">
        <f>IF($A397=Y397,"ok","bad")</f>
        <v>2430</v>
      </c>
      <c r="Y397" t="s" s="130">
        <v>2987</v>
      </c>
      <c r="Z397" t="s" s="130">
        <v>2988</v>
      </c>
      <c r="AA397" t="s" s="186">
        <v>29</v>
      </c>
      <c r="AB397" s="125">
        <f>100*AC397</f>
        <v>7.2819992</v>
      </c>
      <c r="AC397" s="191">
        <v>0.072819992</v>
      </c>
      <c r="AD397" t="s" s="187">
        <v>31</v>
      </c>
      <c r="AE397" s="125">
        <v>6.7792923</v>
      </c>
      <c r="AF397" s="191">
        <v>0.067792923</v>
      </c>
      <c r="AG397" s="169"/>
      <c r="AH397" s="173">
        <v>80027</v>
      </c>
      <c r="AI397" s="173">
        <v>41376</v>
      </c>
      <c r="AJ397" s="173">
        <v>199</v>
      </c>
      <c r="AK397" s="173">
        <v>3793</v>
      </c>
      <c r="AL397" s="173">
        <v>13465</v>
      </c>
      <c r="AM397" s="175">
        <f>100*AL397/$AI397</f>
        <v>32.5430201082753</v>
      </c>
      <c r="AN397" s="173">
        <f>IF(AM397&gt;$AI$8,1,0)</f>
        <v>0</v>
      </c>
      <c r="AO397" s="175">
        <f>IF($R397=AL$17,AM397,0)</f>
        <v>32.5430201082753</v>
      </c>
      <c r="AP397" s="173">
        <v>17258</v>
      </c>
      <c r="AQ397" s="175">
        <f>100*AP397/$AI397</f>
        <v>41.7101701469451</v>
      </c>
      <c r="AR397" s="173">
        <f>IF(AQ397&gt;$AI$8,1,0)</f>
        <v>0</v>
      </c>
      <c r="AS397" s="175">
        <f>IF($R397=AP$17,AQ397,0)</f>
        <v>0</v>
      </c>
      <c r="AT397" s="173">
        <v>3013</v>
      </c>
      <c r="AU397" s="175">
        <f>100*AT397/$AI397</f>
        <v>7.2819992266048</v>
      </c>
      <c r="AV397" s="173">
        <f>IF(AU397&gt;$AI$8,1,0)</f>
        <v>0</v>
      </c>
      <c r="AW397" s="175">
        <f>IF($R397=AT$17,AU397,0)</f>
        <v>0</v>
      </c>
      <c r="AX397" s="173">
        <v>2061</v>
      </c>
      <c r="AY397" s="175">
        <f>100*AX397/$AI397</f>
        <v>4.98114849187935</v>
      </c>
      <c r="AZ397" s="173">
        <f>IF(AY397&gt;$AI$8,1,0)</f>
        <v>0</v>
      </c>
      <c r="BA397" s="175">
        <f>IF($R397=AX$17,AY397,0)</f>
        <v>0</v>
      </c>
      <c r="BB397" s="173">
        <v>2805</v>
      </c>
      <c r="BC397" s="175">
        <f>100*BB397/$AI397</f>
        <v>6.77929234338747</v>
      </c>
      <c r="BD397" s="173">
        <f>IF(BC397&gt;$AI$8,1,0)</f>
        <v>0</v>
      </c>
      <c r="BE397" s="175">
        <f>IF($R397=BB$17,BC397,0)</f>
        <v>0</v>
      </c>
      <c r="BF397" s="173">
        <v>0</v>
      </c>
      <c r="BG397" s="175">
        <f>100*BF397/$AI397</f>
        <v>0</v>
      </c>
      <c r="BH397" s="173">
        <f>IF(BG397&gt;$AI$8,1,0)</f>
        <v>0</v>
      </c>
      <c r="BI397" s="175">
        <f>IF($R397=BF$17,BG397,0)</f>
        <v>0</v>
      </c>
      <c r="BJ397" s="173">
        <v>0</v>
      </c>
      <c r="BK397" s="175">
        <f>100*BJ397/$AI397</f>
        <v>0</v>
      </c>
      <c r="BL397" s="173">
        <f>IF(BK397&gt;$AI$8,1,0)</f>
        <v>0</v>
      </c>
      <c r="BM397" s="175">
        <f>IF($R397=BJ$17,BK397,0)</f>
        <v>0</v>
      </c>
      <c r="BN397" s="173">
        <v>0</v>
      </c>
      <c r="BO397" s="175">
        <f>100*BN397/$AI397</f>
        <v>0</v>
      </c>
      <c r="BP397" s="173">
        <f>IF(BO397&gt;$AI$8,1,0)</f>
        <v>0</v>
      </c>
      <c r="BQ397" s="175">
        <f>IF($R397=BN$17,BO397,0)</f>
        <v>0</v>
      </c>
      <c r="BR397" s="173">
        <v>0</v>
      </c>
      <c r="BS397" s="175">
        <f>100*BR397/$AI397</f>
        <v>0</v>
      </c>
      <c r="BT397" s="173">
        <f>IF(BS397&gt;$AI$8,1,0)</f>
        <v>0</v>
      </c>
      <c r="BU397" s="175">
        <f>IF($R397=BR$17,BS397,0)</f>
        <v>0</v>
      </c>
      <c r="BV397" s="173">
        <v>0</v>
      </c>
      <c r="BW397" s="175">
        <f>100*BV397/$AI397</f>
        <v>0</v>
      </c>
      <c r="BX397" s="173">
        <f>IF(BW397&gt;$AI$8,1,0)</f>
        <v>0</v>
      </c>
      <c r="BY397" s="175">
        <f>IF($R397=BV$17,BW397,0)</f>
        <v>0</v>
      </c>
      <c r="BZ397" s="173">
        <v>0</v>
      </c>
      <c r="CA397" s="175">
        <f>100*BZ397/$AI397</f>
        <v>0</v>
      </c>
      <c r="CB397" s="173">
        <f>IF(CA397&gt;$AI$8,1,0)</f>
        <v>0</v>
      </c>
      <c r="CC397" s="175">
        <f>IF($R397=BZ$17,CA397,0)</f>
        <v>0</v>
      </c>
      <c r="CD397" s="173">
        <v>0</v>
      </c>
      <c r="CE397" s="175">
        <f>100*CD397/$AI397</f>
        <v>0</v>
      </c>
      <c r="CF397" s="173">
        <f>IF(CE397&gt;$AI$8,1,0)</f>
        <v>0</v>
      </c>
      <c r="CG397" s="175">
        <f>IF($R397=CD$17,CE397,0)</f>
        <v>0</v>
      </c>
      <c r="CH397" s="173">
        <v>0</v>
      </c>
      <c r="CI397" s="175">
        <f>100*CH397/$AI397</f>
        <v>0</v>
      </c>
      <c r="CJ397" s="173">
        <f>IF(CI397&gt;$AI$8,1,0)</f>
        <v>0</v>
      </c>
      <c r="CK397" s="175">
        <f>IF($R397=CH$17,CI397,0)</f>
        <v>0</v>
      </c>
      <c r="CL397" s="173">
        <v>0</v>
      </c>
      <c r="CM397" s="173">
        <v>0</v>
      </c>
      <c r="CN397" s="176"/>
    </row>
    <row r="398" ht="15.75" customHeight="1">
      <c r="A398" t="s" s="179">
        <v>3219</v>
      </c>
      <c r="B398" t="s" s="180">
        <v>75</v>
      </c>
      <c r="C398" t="s" s="180">
        <v>1110</v>
      </c>
      <c r="D398" t="s" s="181">
        <v>78</v>
      </c>
      <c r="E398" t="s" s="188">
        <v>79</v>
      </c>
      <c r="F398" t="s" s="146">
        <v>46</v>
      </c>
      <c r="G398" t="s" s="146">
        <v>3220</v>
      </c>
      <c r="H398" t="s" s="146">
        <v>3221</v>
      </c>
      <c r="I398" t="s" s="146">
        <v>64</v>
      </c>
      <c r="J398" t="s" s="146">
        <v>1733</v>
      </c>
      <c r="K398" t="s" s="183">
        <f>_xlfn.IFS(Q398=0,O398,T398=1,R398,U398=1,AA398,V398=1,AD398)</f>
        <v>28</v>
      </c>
      <c r="L398" s="189">
        <f>_xlfn.IFS(Q398=0,P398,T398=1,S398,U398=1,AB398,V398=1,AE398)</f>
        <v>41.6046966731898</v>
      </c>
      <c r="M398" t="s" s="146">
        <f>IF(O398="Lab","over","under")</f>
        <v>2429</v>
      </c>
      <c r="N398" s="145">
        <v>0</v>
      </c>
      <c r="O398" t="s" s="184">
        <v>28</v>
      </c>
      <c r="P398" s="147">
        <f>AQ398</f>
        <v>41.6046966731898</v>
      </c>
      <c r="Q398" s="145">
        <f>T398+U398+V398</f>
        <v>0</v>
      </c>
      <c r="R398" t="s" s="185">
        <v>27</v>
      </c>
      <c r="S398" s="147">
        <f>AO398</f>
        <v>22.7897368993259</v>
      </c>
      <c r="T398" s="138"/>
      <c r="U398" s="138"/>
      <c r="V398" s="138"/>
      <c r="W398" s="138"/>
      <c r="X398" t="s" s="146">
        <f>IF($A398=Y398,"ok","bad")</f>
        <v>2430</v>
      </c>
      <c r="Y398" t="s" s="146">
        <v>3219</v>
      </c>
      <c r="Z398" t="s" s="146">
        <v>1110</v>
      </c>
      <c r="AA398" t="s" s="186">
        <v>2365</v>
      </c>
      <c r="AB398" s="141">
        <f>100*AC398</f>
        <v>16.0926288</v>
      </c>
      <c r="AC398" s="190">
        <v>0.160926288</v>
      </c>
      <c r="AD398" t="s" s="187">
        <v>31</v>
      </c>
      <c r="AE398" s="141">
        <v>12.5266362</v>
      </c>
      <c r="AF398" s="190">
        <v>0.125266362</v>
      </c>
      <c r="AG398" s="138"/>
      <c r="AH398" s="145">
        <v>75939</v>
      </c>
      <c r="AI398" s="145">
        <v>45990</v>
      </c>
      <c r="AJ398" s="145">
        <v>183</v>
      </c>
      <c r="AK398" s="145">
        <v>8653</v>
      </c>
      <c r="AL398" s="145">
        <v>10481</v>
      </c>
      <c r="AM398" s="148">
        <f>100*AL398/$AI398</f>
        <v>22.7897368993259</v>
      </c>
      <c r="AN398" s="145">
        <f>IF(AM398&gt;$AI$8,1,0)</f>
        <v>0</v>
      </c>
      <c r="AO398" s="148">
        <f>IF($R398=AL$17,AM398,0)</f>
        <v>22.7897368993259</v>
      </c>
      <c r="AP398" s="145">
        <v>19134</v>
      </c>
      <c r="AQ398" s="148">
        <f>100*AP398/$AI398</f>
        <v>41.6046966731898</v>
      </c>
      <c r="AR398" s="145">
        <f>IF(AQ398&gt;$AI$8,1,0)</f>
        <v>0</v>
      </c>
      <c r="AS398" s="148">
        <f>IF($R398=AP$17,AQ398,0)</f>
        <v>0</v>
      </c>
      <c r="AT398" s="145">
        <v>2586</v>
      </c>
      <c r="AU398" s="148">
        <f>100*AT398/$AI398</f>
        <v>5.62296151337247</v>
      </c>
      <c r="AV398" s="145">
        <f>IF(AU398&gt;$AI$8,1,0)</f>
        <v>0</v>
      </c>
      <c r="AW398" s="148">
        <f>IF($R398=AT$17,AU398,0)</f>
        <v>0</v>
      </c>
      <c r="AX398" s="145">
        <v>7401</v>
      </c>
      <c r="AY398" s="148">
        <f>100*AX398/$AI398</f>
        <v>16.0926288323549</v>
      </c>
      <c r="AZ398" s="145">
        <f>IF(AY398&gt;$AI$8,1,0)</f>
        <v>0</v>
      </c>
      <c r="BA398" s="148">
        <f>IF($R398=AX$17,AY398,0)</f>
        <v>0</v>
      </c>
      <c r="BB398" s="145">
        <v>5761</v>
      </c>
      <c r="BC398" s="148">
        <f>100*BB398/$AI398</f>
        <v>12.5266362252664</v>
      </c>
      <c r="BD398" s="145">
        <f>IF(BC398&gt;$AI$8,1,0)</f>
        <v>0</v>
      </c>
      <c r="BE398" s="148">
        <f>IF($R398=BB$17,BC398,0)</f>
        <v>0</v>
      </c>
      <c r="BF398" s="145">
        <v>0</v>
      </c>
      <c r="BG398" s="148">
        <f>100*BF398/$AI398</f>
        <v>0</v>
      </c>
      <c r="BH398" s="145">
        <f>IF(BG398&gt;$AI$8,1,0)</f>
        <v>0</v>
      </c>
      <c r="BI398" s="148">
        <f>IF($R398=BF$17,BG398,0)</f>
        <v>0</v>
      </c>
      <c r="BJ398" s="145">
        <v>0</v>
      </c>
      <c r="BK398" s="148">
        <f>100*BJ398/$AI398</f>
        <v>0</v>
      </c>
      <c r="BL398" s="145">
        <f>IF(BK398&gt;$AI$8,1,0)</f>
        <v>0</v>
      </c>
      <c r="BM398" s="148">
        <f>IF($R398=BJ$17,BK398,0)</f>
        <v>0</v>
      </c>
      <c r="BN398" s="145">
        <v>0</v>
      </c>
      <c r="BO398" s="148">
        <f>100*BN398/$AI398</f>
        <v>0</v>
      </c>
      <c r="BP398" s="145">
        <f>IF(BO398&gt;$AI$8,1,0)</f>
        <v>0</v>
      </c>
      <c r="BQ398" s="148">
        <f>IF($R398=BN$17,BO398,0)</f>
        <v>0</v>
      </c>
      <c r="BR398" s="145">
        <v>0</v>
      </c>
      <c r="BS398" s="148">
        <f>100*BR398/$AI398</f>
        <v>0</v>
      </c>
      <c r="BT398" s="145">
        <f>IF(BS398&gt;$AI$8,1,0)</f>
        <v>0</v>
      </c>
      <c r="BU398" s="148">
        <f>IF($R398=BR$17,BS398,0)</f>
        <v>0</v>
      </c>
      <c r="BV398" s="145">
        <v>0</v>
      </c>
      <c r="BW398" s="148">
        <f>100*BV398/$AI398</f>
        <v>0</v>
      </c>
      <c r="BX398" s="145">
        <f>IF(BW398&gt;$AI$8,1,0)</f>
        <v>0</v>
      </c>
      <c r="BY398" s="148">
        <f>IF($R398=BV$17,BW398,0)</f>
        <v>0</v>
      </c>
      <c r="BZ398" s="145">
        <v>0</v>
      </c>
      <c r="CA398" s="148">
        <f>100*BZ398/$AI398</f>
        <v>0</v>
      </c>
      <c r="CB398" s="145">
        <f>IF(CA398&gt;$AI$8,1,0)</f>
        <v>0</v>
      </c>
      <c r="CC398" s="148">
        <f>IF($R398=BZ$17,CA398,0)</f>
        <v>0</v>
      </c>
      <c r="CD398" s="145">
        <v>0</v>
      </c>
      <c r="CE398" s="148">
        <f>100*CD398/$AI398</f>
        <v>0</v>
      </c>
      <c r="CF398" s="145">
        <f>IF(CE398&gt;$AI$8,1,0)</f>
        <v>0</v>
      </c>
      <c r="CG398" s="148">
        <f>IF($R398=CD$17,CE398,0)</f>
        <v>0</v>
      </c>
      <c r="CH398" s="145">
        <v>0</v>
      </c>
      <c r="CI398" s="148">
        <f>100*CH398/$AI398</f>
        <v>0</v>
      </c>
      <c r="CJ398" s="145">
        <f>IF(CI398&gt;$AI$8,1,0)</f>
        <v>0</v>
      </c>
      <c r="CK398" s="148">
        <f>IF($R398=CH$17,CI398,0)</f>
        <v>0</v>
      </c>
      <c r="CL398" s="145">
        <v>489</v>
      </c>
      <c r="CM398" s="145">
        <v>0</v>
      </c>
      <c r="CN398" s="149"/>
    </row>
    <row r="399" ht="15.75" customHeight="1">
      <c r="A399" t="s" s="179">
        <v>3276</v>
      </c>
      <c r="B399" t="s" s="180">
        <v>160</v>
      </c>
      <c r="C399" t="s" s="180">
        <v>953</v>
      </c>
      <c r="D399" t="s" s="181">
        <v>162</v>
      </c>
      <c r="E399" t="s" s="182">
        <v>79</v>
      </c>
      <c r="F399" t="s" s="130">
        <v>80</v>
      </c>
      <c r="G399" t="s" s="130">
        <v>954</v>
      </c>
      <c r="H399" t="s" s="130">
        <v>955</v>
      </c>
      <c r="I399" t="s" s="130">
        <v>64</v>
      </c>
      <c r="J399" t="s" s="130">
        <v>50</v>
      </c>
      <c r="K399" t="s" s="183">
        <f>_xlfn.IFS(Q399=0,O399,T399=1,R399,U399=1,AA399,V399=1,AD399)</f>
        <v>28</v>
      </c>
      <c r="L399" s="189">
        <f>_xlfn.IFS(Q399=0,P399,T399=1,S399,U399=1,AB399,V399=1,AE399)</f>
        <v>41.5023015403605</v>
      </c>
      <c r="M399" t="s" s="130">
        <f>IF(O399="Lab","over","under")</f>
        <v>2429</v>
      </c>
      <c r="N399" s="173">
        <v>0</v>
      </c>
      <c r="O399" t="s" s="184">
        <v>28</v>
      </c>
      <c r="P399" s="131">
        <f>AQ399</f>
        <v>41.5023015403605</v>
      </c>
      <c r="Q399" s="173">
        <f>T399+U399+V399</f>
        <v>0</v>
      </c>
      <c r="R399" t="s" s="185">
        <v>27</v>
      </c>
      <c r="S399" s="131">
        <f>AO399</f>
        <v>21.0738807313498</v>
      </c>
      <c r="T399" s="169"/>
      <c r="U399" s="169"/>
      <c r="V399" s="169"/>
      <c r="W399" s="169"/>
      <c r="X399" t="s" s="130">
        <f>IF($A399=Y399,"ok","bad")</f>
        <v>2430</v>
      </c>
      <c r="Y399" t="s" s="130">
        <v>3276</v>
      </c>
      <c r="Z399" t="s" s="130">
        <v>953</v>
      </c>
      <c r="AA399" t="s" s="186">
        <v>2365</v>
      </c>
      <c r="AB399" s="125">
        <f>100*AC399</f>
        <v>13.1920693</v>
      </c>
      <c r="AC399" s="191">
        <v>0.131920693</v>
      </c>
      <c r="AD399" t="s" s="187">
        <v>31</v>
      </c>
      <c r="AE399" s="125">
        <v>6.5394605</v>
      </c>
      <c r="AF399" s="191">
        <v>0.06539460499999999</v>
      </c>
      <c r="AG399" s="169"/>
      <c r="AH399" s="173">
        <v>76982</v>
      </c>
      <c r="AI399" s="173">
        <v>38887</v>
      </c>
      <c r="AJ399" s="173">
        <v>165</v>
      </c>
      <c r="AK399" s="173">
        <v>7944</v>
      </c>
      <c r="AL399" s="173">
        <v>8195</v>
      </c>
      <c r="AM399" s="175">
        <f>100*AL399/$AI399</f>
        <v>21.0738807313498</v>
      </c>
      <c r="AN399" s="173">
        <f>IF(AM399&gt;$AI$8,1,0)</f>
        <v>0</v>
      </c>
      <c r="AO399" s="175">
        <f>IF($R399=AL$17,AM399,0)</f>
        <v>21.0738807313498</v>
      </c>
      <c r="AP399" s="173">
        <v>16139</v>
      </c>
      <c r="AQ399" s="175">
        <f>100*AP399/$AI399</f>
        <v>41.5023015403605</v>
      </c>
      <c r="AR399" s="173">
        <f>IF(AQ399&gt;$AI$8,1,0)</f>
        <v>0</v>
      </c>
      <c r="AS399" s="175">
        <f>IF($R399=AP$17,AQ399,0)</f>
        <v>0</v>
      </c>
      <c r="AT399" s="173">
        <v>1821</v>
      </c>
      <c r="AU399" s="175">
        <f>100*AT399/$AI399</f>
        <v>4.68279887880268</v>
      </c>
      <c r="AV399" s="173">
        <f>IF(AU399&gt;$AI$8,1,0)</f>
        <v>0</v>
      </c>
      <c r="AW399" s="175">
        <f>IF($R399=AT$17,AU399,0)</f>
        <v>0</v>
      </c>
      <c r="AX399" s="173">
        <v>5130</v>
      </c>
      <c r="AY399" s="175">
        <f>100*AX399/$AI399</f>
        <v>13.1920693290817</v>
      </c>
      <c r="AZ399" s="173">
        <f>IF(AY399&gt;$AI$8,1,0)</f>
        <v>0</v>
      </c>
      <c r="BA399" s="175">
        <f>IF($R399=AX$17,AY399,0)</f>
        <v>0</v>
      </c>
      <c r="BB399" s="173">
        <v>2543</v>
      </c>
      <c r="BC399" s="175">
        <f>100*BB399/$AI399</f>
        <v>6.53946048808085</v>
      </c>
      <c r="BD399" s="173">
        <f>IF(BC399&gt;$AI$8,1,0)</f>
        <v>0</v>
      </c>
      <c r="BE399" s="175">
        <f>IF($R399=BB$17,BC399,0)</f>
        <v>0</v>
      </c>
      <c r="BF399" s="173">
        <v>0</v>
      </c>
      <c r="BG399" s="175">
        <f>100*BF399/$AI399</f>
        <v>0</v>
      </c>
      <c r="BH399" s="173">
        <f>IF(BG399&gt;$AI$8,1,0)</f>
        <v>0</v>
      </c>
      <c r="BI399" s="175">
        <f>IF($R399=BF$17,BG399,0)</f>
        <v>0</v>
      </c>
      <c r="BJ399" s="173">
        <v>0</v>
      </c>
      <c r="BK399" s="175">
        <f>100*BJ399/$AI399</f>
        <v>0</v>
      </c>
      <c r="BL399" s="173">
        <f>IF(BK399&gt;$AI$8,1,0)</f>
        <v>0</v>
      </c>
      <c r="BM399" s="175">
        <f>IF($R399=BJ$17,BK399,0)</f>
        <v>0</v>
      </c>
      <c r="BN399" s="173">
        <v>0</v>
      </c>
      <c r="BO399" s="175">
        <f>100*BN399/$AI399</f>
        <v>0</v>
      </c>
      <c r="BP399" s="173">
        <f>IF(BO399&gt;$AI$8,1,0)</f>
        <v>0</v>
      </c>
      <c r="BQ399" s="175">
        <f>IF($R399=BN$17,BO399,0)</f>
        <v>0</v>
      </c>
      <c r="BR399" s="173">
        <v>0</v>
      </c>
      <c r="BS399" s="175">
        <f>100*BR399/$AI399</f>
        <v>0</v>
      </c>
      <c r="BT399" s="173">
        <f>IF(BS399&gt;$AI$8,1,0)</f>
        <v>0</v>
      </c>
      <c r="BU399" s="175">
        <f>IF($R399=BR$17,BS399,0)</f>
        <v>0</v>
      </c>
      <c r="BV399" s="173">
        <v>0</v>
      </c>
      <c r="BW399" s="175">
        <f>100*BV399/$AI399</f>
        <v>0</v>
      </c>
      <c r="BX399" s="173">
        <f>IF(BW399&gt;$AI$8,1,0)</f>
        <v>0</v>
      </c>
      <c r="BY399" s="175">
        <f>IF($R399=BV$17,BW399,0)</f>
        <v>0</v>
      </c>
      <c r="BZ399" s="173">
        <v>0</v>
      </c>
      <c r="CA399" s="175">
        <f>100*BZ399/$AI399</f>
        <v>0</v>
      </c>
      <c r="CB399" s="173">
        <f>IF(CA399&gt;$AI$8,1,0)</f>
        <v>0</v>
      </c>
      <c r="CC399" s="175">
        <f>IF($R399=BZ$17,CA399,0)</f>
        <v>0</v>
      </c>
      <c r="CD399" s="173">
        <v>0</v>
      </c>
      <c r="CE399" s="175">
        <f>100*CD399/$AI399</f>
        <v>0</v>
      </c>
      <c r="CF399" s="173">
        <f>IF(CE399&gt;$AI$8,1,0)</f>
        <v>0</v>
      </c>
      <c r="CG399" s="175">
        <f>IF($R399=CD$17,CE399,0)</f>
        <v>0</v>
      </c>
      <c r="CH399" s="173">
        <v>0</v>
      </c>
      <c r="CI399" s="175">
        <f>100*CH399/$AI399</f>
        <v>0</v>
      </c>
      <c r="CJ399" s="173">
        <f>IF(CI399&gt;$AI$8,1,0)</f>
        <v>0</v>
      </c>
      <c r="CK399" s="175">
        <f>IF($R399=CH$17,CI399,0)</f>
        <v>0</v>
      </c>
      <c r="CL399" s="173">
        <v>556</v>
      </c>
      <c r="CM399" s="173">
        <v>0</v>
      </c>
      <c r="CN399" s="176"/>
    </row>
    <row r="400" ht="19.95" customHeight="1">
      <c r="A400" t="s" s="179">
        <v>2934</v>
      </c>
      <c r="B400" t="s" s="180">
        <v>42</v>
      </c>
      <c r="C400" t="s" s="180">
        <v>2935</v>
      </c>
      <c r="D400" t="s" s="181">
        <v>45</v>
      </c>
      <c r="E400" t="s" s="188">
        <v>45</v>
      </c>
      <c r="F400" t="s" s="146">
        <v>46</v>
      </c>
      <c r="G400" t="s" s="146">
        <v>420</v>
      </c>
      <c r="H400" t="s" s="146">
        <v>414</v>
      </c>
      <c r="I400" t="s" s="146">
        <v>64</v>
      </c>
      <c r="J400" t="s" s="146">
        <v>50</v>
      </c>
      <c r="K400" t="s" s="183">
        <f>_xlfn.IFS(Q400=0,O400,T400=1,R400,U400=1,AA400,V400=1,AD400)</f>
        <v>2365</v>
      </c>
      <c r="L400" s="189">
        <f>_xlfn.IFS(Q400=0,P400,T400=1,S400,U400=1,AB400,V400=1,AE400)</f>
        <v>20.359466997211</v>
      </c>
      <c r="M400" t="s" s="146">
        <f>IF(O400="Lab","over","under")</f>
        <v>2429</v>
      </c>
      <c r="N400" s="145">
        <v>0</v>
      </c>
      <c r="O400" t="s" s="184">
        <v>28</v>
      </c>
      <c r="P400" s="147">
        <f>AQ400</f>
        <v>41.4984148172868</v>
      </c>
      <c r="Q400" s="145">
        <f>T400+U400+V400</f>
        <v>1</v>
      </c>
      <c r="R400" t="s" s="185">
        <v>2365</v>
      </c>
      <c r="S400" s="147">
        <f>BA400</f>
        <v>20.359466997211</v>
      </c>
      <c r="T400" s="145">
        <v>1</v>
      </c>
      <c r="U400" s="138"/>
      <c r="V400" s="138"/>
      <c r="W400" s="138"/>
      <c r="X400" t="s" s="146">
        <f>IF($A400=Y400,"ok","bad")</f>
        <v>2430</v>
      </c>
      <c r="Y400" t="s" s="146">
        <v>2934</v>
      </c>
      <c r="Z400" t="s" s="146">
        <v>2935</v>
      </c>
      <c r="AA400" t="s" s="186">
        <v>27</v>
      </c>
      <c r="AB400" s="141">
        <f>100*AC400</f>
        <v>15.9948511</v>
      </c>
      <c r="AC400" s="190">
        <v>0.159948511</v>
      </c>
      <c r="AD400" t="s" s="187">
        <v>33</v>
      </c>
      <c r="AE400" s="141">
        <v>8.412195199999999</v>
      </c>
      <c r="AF400" s="190">
        <v>0.084121952</v>
      </c>
      <c r="AG400" s="138"/>
      <c r="AH400" s="145">
        <v>75785</v>
      </c>
      <c r="AI400" s="145">
        <v>41951</v>
      </c>
      <c r="AJ400" s="145">
        <v>163</v>
      </c>
      <c r="AK400" s="145">
        <v>8868</v>
      </c>
      <c r="AL400" s="145">
        <v>6710</v>
      </c>
      <c r="AM400" s="148">
        <f>100*AL400/$AI400</f>
        <v>15.994851135849</v>
      </c>
      <c r="AN400" s="145">
        <f>IF(AM400&gt;$AI$8,1,0)</f>
        <v>0</v>
      </c>
      <c r="AO400" s="148">
        <f>IF($R400=AL$17,AM400,0)</f>
        <v>0</v>
      </c>
      <c r="AP400" s="145">
        <v>17409</v>
      </c>
      <c r="AQ400" s="148">
        <f>100*AP400/$AI400</f>
        <v>41.4984148172868</v>
      </c>
      <c r="AR400" s="145">
        <f>IF(AQ400&gt;$AI$8,1,0)</f>
        <v>0</v>
      </c>
      <c r="AS400" s="148">
        <f>IF($R400=AP$17,AQ400,0)</f>
        <v>0</v>
      </c>
      <c r="AT400" s="145">
        <v>2087</v>
      </c>
      <c r="AU400" s="148">
        <f>100*AT400/$AI400</f>
        <v>4.97485161259565</v>
      </c>
      <c r="AV400" s="145">
        <f>IF(AU400&gt;$AI$8,1,0)</f>
        <v>0</v>
      </c>
      <c r="AW400" s="148">
        <f>IF($R400=AT$17,AU400,0)</f>
        <v>0</v>
      </c>
      <c r="AX400" s="145">
        <v>8541</v>
      </c>
      <c r="AY400" s="148">
        <f>100*AX400/$AI400</f>
        <v>20.359466997211</v>
      </c>
      <c r="AZ400" s="145">
        <f>IF(AY400&gt;$AI$8,1,0)</f>
        <v>0</v>
      </c>
      <c r="BA400" s="148">
        <f>IF($R400=AX$17,AY400,0)</f>
        <v>20.359466997211</v>
      </c>
      <c r="BB400" s="145">
        <v>2078</v>
      </c>
      <c r="BC400" s="148">
        <f>100*BB400/$AI400</f>
        <v>4.95339801196634</v>
      </c>
      <c r="BD400" s="145">
        <f>IF(BC400&gt;$AI$8,1,0)</f>
        <v>0</v>
      </c>
      <c r="BE400" s="148">
        <f>IF($R400=BB$17,BC400,0)</f>
        <v>0</v>
      </c>
      <c r="BF400" s="145">
        <v>0</v>
      </c>
      <c r="BG400" s="148">
        <f>100*BF400/$AI400</f>
        <v>0</v>
      </c>
      <c r="BH400" s="145">
        <f>IF(BG400&gt;$AI$8,1,0)</f>
        <v>0</v>
      </c>
      <c r="BI400" s="148">
        <f>IF($R400=BF$17,BG400,0)</f>
        <v>0</v>
      </c>
      <c r="BJ400" s="145">
        <v>3529</v>
      </c>
      <c r="BK400" s="148">
        <f>100*BJ400/$AI400</f>
        <v>8.412195180091061</v>
      </c>
      <c r="BL400" s="145">
        <f>IF(BK400&gt;$AI$8,1,0)</f>
        <v>0</v>
      </c>
      <c r="BM400" s="148">
        <f>IF($R400=BJ$17,BK400,0)</f>
        <v>0</v>
      </c>
      <c r="BN400" s="145">
        <v>0</v>
      </c>
      <c r="BO400" s="148">
        <f>100*BN400/$AI400</f>
        <v>0</v>
      </c>
      <c r="BP400" s="145">
        <f>IF(BO400&gt;$AI$8,1,0)</f>
        <v>0</v>
      </c>
      <c r="BQ400" s="148">
        <f>IF($R400=BN$17,BO400,0)</f>
        <v>0</v>
      </c>
      <c r="BR400" s="145">
        <v>0</v>
      </c>
      <c r="BS400" s="148">
        <f>100*BR400/$AI400</f>
        <v>0</v>
      </c>
      <c r="BT400" s="145">
        <f>IF(BS400&gt;$AI$8,1,0)</f>
        <v>0</v>
      </c>
      <c r="BU400" s="148">
        <f>IF($R400=BR$17,BS400,0)</f>
        <v>0</v>
      </c>
      <c r="BV400" s="145">
        <v>0</v>
      </c>
      <c r="BW400" s="148">
        <f>100*BV400/$AI400</f>
        <v>0</v>
      </c>
      <c r="BX400" s="145">
        <f>IF(BW400&gt;$AI$8,1,0)</f>
        <v>0</v>
      </c>
      <c r="BY400" s="148">
        <f>IF($R400=BV$17,BW400,0)</f>
        <v>0</v>
      </c>
      <c r="BZ400" s="145">
        <v>0</v>
      </c>
      <c r="CA400" s="148">
        <f>100*BZ400/$AI400</f>
        <v>0</v>
      </c>
      <c r="CB400" s="145">
        <f>IF(CA400&gt;$AI$8,1,0)</f>
        <v>0</v>
      </c>
      <c r="CC400" s="148">
        <f>IF($R400=BZ$17,CA400,0)</f>
        <v>0</v>
      </c>
      <c r="CD400" s="145">
        <v>0</v>
      </c>
      <c r="CE400" s="148">
        <f>100*CD400/$AI400</f>
        <v>0</v>
      </c>
      <c r="CF400" s="145">
        <f>IF(CE400&gt;$AI$8,1,0)</f>
        <v>0</v>
      </c>
      <c r="CG400" s="148">
        <f>IF($R400=CD$17,CE400,0)</f>
        <v>0</v>
      </c>
      <c r="CH400" s="145">
        <v>0</v>
      </c>
      <c r="CI400" s="148">
        <f>100*CH400/$AI400</f>
        <v>0</v>
      </c>
      <c r="CJ400" s="145">
        <f>IF(CI400&gt;$AI$8,1,0)</f>
        <v>0</v>
      </c>
      <c r="CK400" s="148">
        <f>IF($R400=CH$17,CI400,0)</f>
        <v>0</v>
      </c>
      <c r="CL400" s="145">
        <v>0</v>
      </c>
      <c r="CM400" s="145">
        <v>0</v>
      </c>
      <c r="CN400" s="149"/>
    </row>
    <row r="401" ht="15.75" customHeight="1">
      <c r="A401" t="s" s="179">
        <v>3145</v>
      </c>
      <c r="B401" t="s" s="180">
        <v>75</v>
      </c>
      <c r="C401" t="s" s="180">
        <v>3146</v>
      </c>
      <c r="D401" t="s" s="181">
        <v>78</v>
      </c>
      <c r="E401" t="s" s="182">
        <v>79</v>
      </c>
      <c r="F401" t="s" s="130">
        <v>80</v>
      </c>
      <c r="G401" t="s" s="130">
        <v>456</v>
      </c>
      <c r="H401" t="s" s="130">
        <v>3147</v>
      </c>
      <c r="I401" t="s" s="130">
        <v>49</v>
      </c>
      <c r="J401" t="s" s="130">
        <v>1733</v>
      </c>
      <c r="K401" t="s" s="183">
        <f>_xlfn.IFS(Q401=0,O401,T401=1,R401,U401=1,AA401,V401=1,AD401)</f>
        <v>28</v>
      </c>
      <c r="L401" s="189">
        <f>_xlfn.IFS(Q401=0,P401,T401=1,S401,U401=1,AB401,V401=1,AE401)</f>
        <v>41.4737340025754</v>
      </c>
      <c r="M401" t="s" s="130">
        <f>IF(O401="Lab","over","under")</f>
        <v>2429</v>
      </c>
      <c r="N401" s="173">
        <v>0</v>
      </c>
      <c r="O401" t="s" s="184">
        <v>28</v>
      </c>
      <c r="P401" s="131">
        <f>AQ401</f>
        <v>41.4737340025754</v>
      </c>
      <c r="Q401" s="173">
        <f>T401+U401+V401</f>
        <v>0</v>
      </c>
      <c r="R401" t="s" s="185">
        <v>27</v>
      </c>
      <c r="S401" s="131">
        <f>AO401</f>
        <v>25.4303208682627</v>
      </c>
      <c r="T401" s="169"/>
      <c r="U401" s="169"/>
      <c r="V401" s="169"/>
      <c r="W401" s="169"/>
      <c r="X401" t="s" s="130">
        <f>IF($A401=Y401,"ok","bad")</f>
        <v>2430</v>
      </c>
      <c r="Y401" t="s" s="130">
        <v>3145</v>
      </c>
      <c r="Z401" t="s" s="130">
        <v>3146</v>
      </c>
      <c r="AA401" t="s" s="186">
        <v>2365</v>
      </c>
      <c r="AB401" s="125">
        <f>100*AC401</f>
        <v>18.0090926</v>
      </c>
      <c r="AC401" s="191">
        <v>0.180090926</v>
      </c>
      <c r="AD401" t="s" s="187">
        <v>31</v>
      </c>
      <c r="AE401" s="125">
        <v>7.339763</v>
      </c>
      <c r="AF401" s="191">
        <v>0.07339763000000001</v>
      </c>
      <c r="AG401" s="169"/>
      <c r="AH401" s="173">
        <v>68379</v>
      </c>
      <c r="AI401" s="173">
        <v>38053</v>
      </c>
      <c r="AJ401" s="173">
        <v>124</v>
      </c>
      <c r="AK401" s="173">
        <v>6105</v>
      </c>
      <c r="AL401" s="173">
        <v>9677</v>
      </c>
      <c r="AM401" s="175">
        <f>100*AL401/$AI401</f>
        <v>25.4303208682627</v>
      </c>
      <c r="AN401" s="173">
        <f>IF(AM401&gt;$AI$8,1,0)</f>
        <v>0</v>
      </c>
      <c r="AO401" s="175">
        <f>IF($R401=AL$17,AM401,0)</f>
        <v>25.4303208682627</v>
      </c>
      <c r="AP401" s="173">
        <v>15782</v>
      </c>
      <c r="AQ401" s="175">
        <f>100*AP401/$AI401</f>
        <v>41.4737340025754</v>
      </c>
      <c r="AR401" s="173">
        <f>IF(AQ401&gt;$AI$8,1,0)</f>
        <v>0</v>
      </c>
      <c r="AS401" s="175">
        <f>IF($R401=AP$17,AQ401,0)</f>
        <v>0</v>
      </c>
      <c r="AT401" s="173">
        <v>2684</v>
      </c>
      <c r="AU401" s="175">
        <f>100*AT401/$AI401</f>
        <v>7.05332036895908</v>
      </c>
      <c r="AV401" s="173">
        <f>IF(AU401&gt;$AI$8,1,0)</f>
        <v>0</v>
      </c>
      <c r="AW401" s="175">
        <f>IF($R401=AT$17,AU401,0)</f>
        <v>0</v>
      </c>
      <c r="AX401" s="173">
        <v>6853</v>
      </c>
      <c r="AY401" s="175">
        <f>100*AX401/$AI401</f>
        <v>18.0090925813996</v>
      </c>
      <c r="AZ401" s="173">
        <f>IF(AY401&gt;$AI$8,1,0)</f>
        <v>0</v>
      </c>
      <c r="BA401" s="175">
        <f>IF($R401=AX$17,AY401,0)</f>
        <v>0</v>
      </c>
      <c r="BB401" s="173">
        <v>2793</v>
      </c>
      <c r="BC401" s="175">
        <f>100*BB401/$AI401</f>
        <v>7.33976296218432</v>
      </c>
      <c r="BD401" s="173">
        <f>IF(BC401&gt;$AI$8,1,0)</f>
        <v>0</v>
      </c>
      <c r="BE401" s="175">
        <f>IF($R401=BB$17,BC401,0)</f>
        <v>0</v>
      </c>
      <c r="BF401" s="173">
        <v>0</v>
      </c>
      <c r="BG401" s="175">
        <f>100*BF401/$AI401</f>
        <v>0</v>
      </c>
      <c r="BH401" s="173">
        <f>IF(BG401&gt;$AI$8,1,0)</f>
        <v>0</v>
      </c>
      <c r="BI401" s="175">
        <f>IF($R401=BF$17,BG401,0)</f>
        <v>0</v>
      </c>
      <c r="BJ401" s="173">
        <v>0</v>
      </c>
      <c r="BK401" s="175">
        <f>100*BJ401/$AI401</f>
        <v>0</v>
      </c>
      <c r="BL401" s="173">
        <f>IF(BK401&gt;$AI$8,1,0)</f>
        <v>0</v>
      </c>
      <c r="BM401" s="175">
        <f>IF($R401=BJ$17,BK401,0)</f>
        <v>0</v>
      </c>
      <c r="BN401" s="173">
        <v>0</v>
      </c>
      <c r="BO401" s="175">
        <f>100*BN401/$AI401</f>
        <v>0</v>
      </c>
      <c r="BP401" s="173">
        <f>IF(BO401&gt;$AI$8,1,0)</f>
        <v>0</v>
      </c>
      <c r="BQ401" s="175">
        <f>IF($R401=BN$17,BO401,0)</f>
        <v>0</v>
      </c>
      <c r="BR401" s="173">
        <v>0</v>
      </c>
      <c r="BS401" s="175">
        <f>100*BR401/$AI401</f>
        <v>0</v>
      </c>
      <c r="BT401" s="173">
        <f>IF(BS401&gt;$AI$8,1,0)</f>
        <v>0</v>
      </c>
      <c r="BU401" s="175">
        <f>IF($R401=BR$17,BS401,0)</f>
        <v>0</v>
      </c>
      <c r="BV401" s="173">
        <v>0</v>
      </c>
      <c r="BW401" s="175">
        <f>100*BV401/$AI401</f>
        <v>0</v>
      </c>
      <c r="BX401" s="173">
        <f>IF(BW401&gt;$AI$8,1,0)</f>
        <v>0</v>
      </c>
      <c r="BY401" s="175">
        <f>IF($R401=BV$17,BW401,0)</f>
        <v>0</v>
      </c>
      <c r="BZ401" s="173">
        <v>0</v>
      </c>
      <c r="CA401" s="175">
        <f>100*BZ401/$AI401</f>
        <v>0</v>
      </c>
      <c r="CB401" s="173">
        <f>IF(CA401&gt;$AI$8,1,0)</f>
        <v>0</v>
      </c>
      <c r="CC401" s="175">
        <f>IF($R401=BZ$17,CA401,0)</f>
        <v>0</v>
      </c>
      <c r="CD401" s="173">
        <v>0</v>
      </c>
      <c r="CE401" s="175">
        <f>100*CD401/$AI401</f>
        <v>0</v>
      </c>
      <c r="CF401" s="173">
        <f>IF(CE401&gt;$AI$8,1,0)</f>
        <v>0</v>
      </c>
      <c r="CG401" s="175">
        <f>IF($R401=CD$17,CE401,0)</f>
        <v>0</v>
      </c>
      <c r="CH401" s="173">
        <v>0</v>
      </c>
      <c r="CI401" s="175">
        <f>100*CH401/$AI401</f>
        <v>0</v>
      </c>
      <c r="CJ401" s="173">
        <f>IF(CI401&gt;$AI$8,1,0)</f>
        <v>0</v>
      </c>
      <c r="CK401" s="175">
        <f>IF($R401=CH$17,CI401,0)</f>
        <v>0</v>
      </c>
      <c r="CL401" s="173">
        <v>413</v>
      </c>
      <c r="CM401" s="173">
        <v>0</v>
      </c>
      <c r="CN401" s="176"/>
    </row>
    <row r="402" ht="15.75" customHeight="1">
      <c r="A402" t="s" s="179">
        <v>3148</v>
      </c>
      <c r="B402" t="s" s="180">
        <v>183</v>
      </c>
      <c r="C402" t="s" s="180">
        <v>1987</v>
      </c>
      <c r="D402" t="s" s="181">
        <v>186</v>
      </c>
      <c r="E402" t="s" s="188">
        <v>79</v>
      </c>
      <c r="F402" t="s" s="146">
        <v>46</v>
      </c>
      <c r="G402" t="s" s="146">
        <v>555</v>
      </c>
      <c r="H402" t="s" s="146">
        <v>3149</v>
      </c>
      <c r="I402" t="s" s="146">
        <v>49</v>
      </c>
      <c r="J402" t="s" s="146">
        <v>1733</v>
      </c>
      <c r="K402" t="s" s="183">
        <f>_xlfn.IFS(Q402=0,O402,T402=1,R402,U402=1,AA402,V402=1,AD402)</f>
        <v>28</v>
      </c>
      <c r="L402" s="189">
        <f>_xlfn.IFS(Q402=0,P402,T402=1,S402,U402=1,AB402,V402=1,AE402)</f>
        <v>41.4327519606696</v>
      </c>
      <c r="M402" t="s" s="146">
        <f>IF(O402="Lab","over","under")</f>
        <v>2429</v>
      </c>
      <c r="N402" s="145">
        <v>0</v>
      </c>
      <c r="O402" t="s" s="184">
        <v>28</v>
      </c>
      <c r="P402" s="147">
        <f>AQ402</f>
        <v>41.4327519606696</v>
      </c>
      <c r="Q402" s="145">
        <f>T402+U402+V402</f>
        <v>0</v>
      </c>
      <c r="R402" t="s" s="185">
        <v>27</v>
      </c>
      <c r="S402" s="147">
        <f>AO402</f>
        <v>25.9393655624488</v>
      </c>
      <c r="T402" s="138"/>
      <c r="U402" s="138"/>
      <c r="V402" s="138"/>
      <c r="W402" s="138"/>
      <c r="X402" t="s" s="146">
        <f>IF($A402=Y402,"ok","bad")</f>
        <v>2430</v>
      </c>
      <c r="Y402" t="s" s="146">
        <v>3148</v>
      </c>
      <c r="Z402" t="s" s="146">
        <v>1987</v>
      </c>
      <c r="AA402" t="s" s="186">
        <v>2365</v>
      </c>
      <c r="AB402" s="141">
        <f>100*AC402</f>
        <v>17.9491982</v>
      </c>
      <c r="AC402" s="190">
        <v>0.179491982</v>
      </c>
      <c r="AD402" t="s" s="187">
        <v>29</v>
      </c>
      <c r="AE402" s="141">
        <v>8.116586699999999</v>
      </c>
      <c r="AF402" s="190">
        <v>0.081165867</v>
      </c>
      <c r="AG402" s="138"/>
      <c r="AH402" s="145">
        <v>70976</v>
      </c>
      <c r="AI402" s="145">
        <v>42715</v>
      </c>
      <c r="AJ402" s="145">
        <v>155</v>
      </c>
      <c r="AK402" s="145">
        <v>6618</v>
      </c>
      <c r="AL402" s="145">
        <v>11080</v>
      </c>
      <c r="AM402" s="148">
        <f>100*AL402/$AI402</f>
        <v>25.9393655624488</v>
      </c>
      <c r="AN402" s="145">
        <f>IF(AM402&gt;$AI$8,1,0)</f>
        <v>0</v>
      </c>
      <c r="AO402" s="148">
        <f>IF($R402=AL$17,AM402,0)</f>
        <v>25.9393655624488</v>
      </c>
      <c r="AP402" s="145">
        <v>17698</v>
      </c>
      <c r="AQ402" s="148">
        <f>100*AP402/$AI402</f>
        <v>41.4327519606696</v>
      </c>
      <c r="AR402" s="145">
        <f>IF(AQ402&gt;$AI$8,1,0)</f>
        <v>0</v>
      </c>
      <c r="AS402" s="148">
        <f>IF($R402=AP$17,AQ402,0)</f>
        <v>0</v>
      </c>
      <c r="AT402" s="145">
        <v>3467</v>
      </c>
      <c r="AU402" s="148">
        <f>100*AT402/$AI402</f>
        <v>8.116586679152521</v>
      </c>
      <c r="AV402" s="145">
        <f>IF(AU402&gt;$AI$8,1,0)</f>
        <v>0</v>
      </c>
      <c r="AW402" s="148">
        <f>IF($R402=AT$17,AU402,0)</f>
        <v>0</v>
      </c>
      <c r="AX402" s="145">
        <v>7667</v>
      </c>
      <c r="AY402" s="148">
        <f>100*AX402/$AI402</f>
        <v>17.9491981739436</v>
      </c>
      <c r="AZ402" s="145">
        <f>IF(AY402&gt;$AI$8,1,0)</f>
        <v>0</v>
      </c>
      <c r="BA402" s="148">
        <f>IF($R402=AX$17,AY402,0)</f>
        <v>0</v>
      </c>
      <c r="BB402" s="145">
        <v>2655</v>
      </c>
      <c r="BC402" s="148">
        <f>100*BB402/$AI402</f>
        <v>6.21561512349292</v>
      </c>
      <c r="BD402" s="145">
        <f>IF(BC402&gt;$AI$8,1,0)</f>
        <v>0</v>
      </c>
      <c r="BE402" s="148">
        <f>IF($R402=BB$17,BC402,0)</f>
        <v>0</v>
      </c>
      <c r="BF402" s="145">
        <v>0</v>
      </c>
      <c r="BG402" s="148">
        <f>100*BF402/$AI402</f>
        <v>0</v>
      </c>
      <c r="BH402" s="145">
        <f>IF(BG402&gt;$AI$8,1,0)</f>
        <v>0</v>
      </c>
      <c r="BI402" s="148">
        <f>IF($R402=BF$17,BG402,0)</f>
        <v>0</v>
      </c>
      <c r="BJ402" s="145">
        <v>0</v>
      </c>
      <c r="BK402" s="148">
        <f>100*BJ402/$AI402</f>
        <v>0</v>
      </c>
      <c r="BL402" s="145">
        <f>IF(BK402&gt;$AI$8,1,0)</f>
        <v>0</v>
      </c>
      <c r="BM402" s="148">
        <f>IF($R402=BJ$17,BK402,0)</f>
        <v>0</v>
      </c>
      <c r="BN402" s="145">
        <v>0</v>
      </c>
      <c r="BO402" s="148">
        <f>100*BN402/$AI402</f>
        <v>0</v>
      </c>
      <c r="BP402" s="145">
        <f>IF(BO402&gt;$AI$8,1,0)</f>
        <v>0</v>
      </c>
      <c r="BQ402" s="148">
        <f>IF($R402=BN$17,BO402,0)</f>
        <v>0</v>
      </c>
      <c r="BR402" s="145">
        <v>0</v>
      </c>
      <c r="BS402" s="148">
        <f>100*BR402/$AI402</f>
        <v>0</v>
      </c>
      <c r="BT402" s="145">
        <f>IF(BS402&gt;$AI$8,1,0)</f>
        <v>0</v>
      </c>
      <c r="BU402" s="148">
        <f>IF($R402=BR$17,BS402,0)</f>
        <v>0</v>
      </c>
      <c r="BV402" s="145">
        <v>0</v>
      </c>
      <c r="BW402" s="148">
        <f>100*BV402/$AI402</f>
        <v>0</v>
      </c>
      <c r="BX402" s="145">
        <f>IF(BW402&gt;$AI$8,1,0)</f>
        <v>0</v>
      </c>
      <c r="BY402" s="148">
        <f>IF($R402=BV$17,BW402,0)</f>
        <v>0</v>
      </c>
      <c r="BZ402" s="145">
        <v>0</v>
      </c>
      <c r="CA402" s="148">
        <f>100*BZ402/$AI402</f>
        <v>0</v>
      </c>
      <c r="CB402" s="145">
        <f>IF(CA402&gt;$AI$8,1,0)</f>
        <v>0</v>
      </c>
      <c r="CC402" s="148">
        <f>IF($R402=BZ$17,CA402,0)</f>
        <v>0</v>
      </c>
      <c r="CD402" s="145">
        <v>0</v>
      </c>
      <c r="CE402" s="148">
        <f>100*CD402/$AI402</f>
        <v>0</v>
      </c>
      <c r="CF402" s="145">
        <f>IF(CE402&gt;$AI$8,1,0)</f>
        <v>0</v>
      </c>
      <c r="CG402" s="148">
        <f>IF($R402=CD$17,CE402,0)</f>
        <v>0</v>
      </c>
      <c r="CH402" s="145">
        <v>0</v>
      </c>
      <c r="CI402" s="148">
        <f>100*CH402/$AI402</f>
        <v>0</v>
      </c>
      <c r="CJ402" s="145">
        <f>IF(CI402&gt;$AI$8,1,0)</f>
        <v>0</v>
      </c>
      <c r="CK402" s="148">
        <f>IF($R402=CH$17,CI402,0)</f>
        <v>0</v>
      </c>
      <c r="CL402" s="145">
        <v>413</v>
      </c>
      <c r="CM402" s="145">
        <v>0</v>
      </c>
      <c r="CN402" s="149"/>
    </row>
    <row r="403" ht="19.95" customHeight="1">
      <c r="A403" t="s" s="179">
        <v>2981</v>
      </c>
      <c r="B403" t="s" s="180">
        <v>42</v>
      </c>
      <c r="C403" t="s" s="180">
        <v>2061</v>
      </c>
      <c r="D403" t="s" s="181">
        <v>45</v>
      </c>
      <c r="E403" t="s" s="182">
        <v>45</v>
      </c>
      <c r="F403" t="s" s="130">
        <v>46</v>
      </c>
      <c r="G403" t="s" s="130">
        <v>2982</v>
      </c>
      <c r="H403" t="s" s="130">
        <v>1492</v>
      </c>
      <c r="I403" t="s" s="130">
        <v>49</v>
      </c>
      <c r="J403" t="s" s="130">
        <v>50</v>
      </c>
      <c r="K403" t="s" s="183">
        <f>_xlfn.IFS(Q403=0,O403,T403=1,R403,U403=1,AA403,V403=1,AD403)</f>
        <v>2365</v>
      </c>
      <c r="L403" s="189">
        <f>_xlfn.IFS(Q403=0,P403,T403=1,S403,U403=1,AB403,V403=1,AE403)</f>
        <v>17.5168971029531</v>
      </c>
      <c r="M403" t="s" s="130">
        <f>IF(O403="Lab","over","under")</f>
        <v>2429</v>
      </c>
      <c r="N403" s="173">
        <v>0</v>
      </c>
      <c r="O403" t="s" s="184">
        <v>28</v>
      </c>
      <c r="P403" s="131">
        <f>AQ403</f>
        <v>41.3972011105814</v>
      </c>
      <c r="Q403" s="173">
        <f>T403+U403+V403</f>
        <v>1</v>
      </c>
      <c r="R403" t="s" s="185">
        <v>2365</v>
      </c>
      <c r="S403" s="131">
        <f>BA403</f>
        <v>17.5168971029531</v>
      </c>
      <c r="T403" s="173">
        <v>1</v>
      </c>
      <c r="U403" s="169"/>
      <c r="V403" s="169"/>
      <c r="W403" s="169"/>
      <c r="X403" t="s" s="130">
        <f>IF($A403=Y403,"ok","bad")</f>
        <v>2430</v>
      </c>
      <c r="Y403" t="s" s="130">
        <v>2981</v>
      </c>
      <c r="Z403" t="s" s="130">
        <v>2061</v>
      </c>
      <c r="AA403" t="s" s="186">
        <v>29</v>
      </c>
      <c r="AB403" s="125">
        <f>100*AC403</f>
        <v>12.2472446</v>
      </c>
      <c r="AC403" s="191">
        <v>0.122472446</v>
      </c>
      <c r="AD403" t="s" s="187">
        <v>33</v>
      </c>
      <c r="AE403" s="125">
        <v>11.512466</v>
      </c>
      <c r="AF403" s="191">
        <v>0.11512466</v>
      </c>
      <c r="AG403" s="169"/>
      <c r="AH403" s="173">
        <v>74236</v>
      </c>
      <c r="AI403" s="173">
        <v>35657</v>
      </c>
      <c r="AJ403" s="173">
        <v>130</v>
      </c>
      <c r="AK403" s="173">
        <v>8515</v>
      </c>
      <c r="AL403" s="173">
        <v>3536</v>
      </c>
      <c r="AM403" s="175">
        <f>100*AL403/$AI403</f>
        <v>9.91670639706089</v>
      </c>
      <c r="AN403" s="173">
        <f>IF(AM403&gt;$AI$8,1,0)</f>
        <v>0</v>
      </c>
      <c r="AO403" s="175">
        <f>IF($R403=AL$17,AM403,0)</f>
        <v>0</v>
      </c>
      <c r="AP403" s="173">
        <v>14761</v>
      </c>
      <c r="AQ403" s="175">
        <f>100*AP403/$AI403</f>
        <v>41.3972011105814</v>
      </c>
      <c r="AR403" s="173">
        <f>IF(AQ403&gt;$AI$8,1,0)</f>
        <v>0</v>
      </c>
      <c r="AS403" s="175">
        <f>IF($R403=AP$17,AQ403,0)</f>
        <v>0</v>
      </c>
      <c r="AT403" s="173">
        <v>4367</v>
      </c>
      <c r="AU403" s="175">
        <f>100*AT403/$AI403</f>
        <v>12.2472445803068</v>
      </c>
      <c r="AV403" s="173">
        <f>IF(AU403&gt;$AI$8,1,0)</f>
        <v>0</v>
      </c>
      <c r="AW403" s="175">
        <f>IF($R403=AT$17,AU403,0)</f>
        <v>0</v>
      </c>
      <c r="AX403" s="173">
        <v>6246</v>
      </c>
      <c r="AY403" s="175">
        <f>100*AX403/$AI403</f>
        <v>17.5168971029531</v>
      </c>
      <c r="AZ403" s="173">
        <f>IF(AY403&gt;$AI$8,1,0)</f>
        <v>0</v>
      </c>
      <c r="BA403" s="175">
        <f>IF($R403=AX$17,AY403,0)</f>
        <v>17.5168971029531</v>
      </c>
      <c r="BB403" s="173">
        <v>2305</v>
      </c>
      <c r="BC403" s="175">
        <f>100*BB403/$AI403</f>
        <v>6.4643688476316</v>
      </c>
      <c r="BD403" s="173">
        <f>IF(BC403&gt;$AI$8,1,0)</f>
        <v>0</v>
      </c>
      <c r="BE403" s="175">
        <f>IF($R403=BB$17,BC403,0)</f>
        <v>0</v>
      </c>
      <c r="BF403" s="173">
        <v>0</v>
      </c>
      <c r="BG403" s="175">
        <f>100*BF403/$AI403</f>
        <v>0</v>
      </c>
      <c r="BH403" s="173">
        <f>IF(BG403&gt;$AI$8,1,0)</f>
        <v>0</v>
      </c>
      <c r="BI403" s="175">
        <f>IF($R403=BF$17,BG403,0)</f>
        <v>0</v>
      </c>
      <c r="BJ403" s="173">
        <v>4105</v>
      </c>
      <c r="BK403" s="175">
        <f>100*BJ403/$AI403</f>
        <v>11.5124659954567</v>
      </c>
      <c r="BL403" s="173">
        <f>IF(BK403&gt;$AI$8,1,0)</f>
        <v>0</v>
      </c>
      <c r="BM403" s="175">
        <f>IF($R403=BJ$17,BK403,0)</f>
        <v>0</v>
      </c>
      <c r="BN403" s="173">
        <v>0</v>
      </c>
      <c r="BO403" s="175">
        <f>100*BN403/$AI403</f>
        <v>0</v>
      </c>
      <c r="BP403" s="173">
        <f>IF(BO403&gt;$AI$8,1,0)</f>
        <v>0</v>
      </c>
      <c r="BQ403" s="175">
        <f>IF($R403=BN$17,BO403,0)</f>
        <v>0</v>
      </c>
      <c r="BR403" s="173">
        <v>0</v>
      </c>
      <c r="BS403" s="175">
        <f>100*BR403/$AI403</f>
        <v>0</v>
      </c>
      <c r="BT403" s="173">
        <f>IF(BS403&gt;$AI$8,1,0)</f>
        <v>0</v>
      </c>
      <c r="BU403" s="175">
        <f>IF($R403=BR$17,BS403,0)</f>
        <v>0</v>
      </c>
      <c r="BV403" s="173">
        <v>0</v>
      </c>
      <c r="BW403" s="175">
        <f>100*BV403/$AI403</f>
        <v>0</v>
      </c>
      <c r="BX403" s="173">
        <f>IF(BW403&gt;$AI$8,1,0)</f>
        <v>0</v>
      </c>
      <c r="BY403" s="175">
        <f>IF($R403=BV$17,BW403,0)</f>
        <v>0</v>
      </c>
      <c r="BZ403" s="173">
        <v>0</v>
      </c>
      <c r="CA403" s="175">
        <f>100*BZ403/$AI403</f>
        <v>0</v>
      </c>
      <c r="CB403" s="173">
        <f>IF(CA403&gt;$AI$8,1,0)</f>
        <v>0</v>
      </c>
      <c r="CC403" s="175">
        <f>IF($R403=BZ$17,CA403,0)</f>
        <v>0</v>
      </c>
      <c r="CD403" s="173">
        <v>0</v>
      </c>
      <c r="CE403" s="175">
        <f>100*CD403/$AI403</f>
        <v>0</v>
      </c>
      <c r="CF403" s="173">
        <f>IF(CE403&gt;$AI$8,1,0)</f>
        <v>0</v>
      </c>
      <c r="CG403" s="175">
        <f>IF($R403=CD$17,CE403,0)</f>
        <v>0</v>
      </c>
      <c r="CH403" s="173">
        <v>0</v>
      </c>
      <c r="CI403" s="175">
        <f>100*CH403/$AI403</f>
        <v>0</v>
      </c>
      <c r="CJ403" s="173">
        <f>IF(CI403&gt;$AI$8,1,0)</f>
        <v>0</v>
      </c>
      <c r="CK403" s="175">
        <f>IF($R403=CH$17,CI403,0)</f>
        <v>0</v>
      </c>
      <c r="CL403" s="173">
        <v>0</v>
      </c>
      <c r="CM403" s="173">
        <v>0</v>
      </c>
      <c r="CN403" s="176"/>
    </row>
    <row r="404" ht="15.75" customHeight="1">
      <c r="A404" t="s" s="179">
        <v>3258</v>
      </c>
      <c r="B404" t="s" s="180">
        <v>75</v>
      </c>
      <c r="C404" t="s" s="180">
        <v>539</v>
      </c>
      <c r="D404" t="s" s="181">
        <v>78</v>
      </c>
      <c r="E404" t="s" s="188">
        <v>79</v>
      </c>
      <c r="F404" t="s" s="146">
        <v>46</v>
      </c>
      <c r="G404" t="s" s="146">
        <v>768</v>
      </c>
      <c r="H404" t="s" s="146">
        <v>541</v>
      </c>
      <c r="I404" t="s" s="146">
        <v>64</v>
      </c>
      <c r="J404" t="s" s="146">
        <v>50</v>
      </c>
      <c r="K404" t="s" s="183">
        <f>_xlfn.IFS(Q404=0,O404,T404=1,R404,U404=1,AA404,V404=1,AD404)</f>
        <v>28</v>
      </c>
      <c r="L404" s="189">
        <f>_xlfn.IFS(Q404=0,P404,T404=1,S404,U404=1,AB404,V404=1,AE404)</f>
        <v>41.352078084309</v>
      </c>
      <c r="M404" t="s" s="146">
        <f>IF(O404="Lab","over","under")</f>
        <v>2429</v>
      </c>
      <c r="N404" s="145">
        <v>0</v>
      </c>
      <c r="O404" t="s" s="184">
        <v>28</v>
      </c>
      <c r="P404" s="147">
        <f>AQ404</f>
        <v>41.352078084309</v>
      </c>
      <c r="Q404" s="145">
        <f>T404+U404+V404</f>
        <v>0</v>
      </c>
      <c r="R404" t="s" s="185">
        <v>27</v>
      </c>
      <c r="S404" s="147">
        <f>AO404</f>
        <v>23.0314835595266</v>
      </c>
      <c r="T404" s="138"/>
      <c r="U404" s="138"/>
      <c r="V404" s="138"/>
      <c r="W404" s="138"/>
      <c r="X404" t="s" s="146">
        <f>IF($A404=Y404,"ok","bad")</f>
        <v>2430</v>
      </c>
      <c r="Y404" t="s" s="146">
        <v>3258</v>
      </c>
      <c r="Z404" t="s" s="146">
        <v>539</v>
      </c>
      <c r="AA404" t="s" s="186">
        <v>2365</v>
      </c>
      <c r="AB404" s="141">
        <f>100*AC404</f>
        <v>14.4079101</v>
      </c>
      <c r="AC404" s="190">
        <v>0.144079101</v>
      </c>
      <c r="AD404" t="s" s="187">
        <v>31</v>
      </c>
      <c r="AE404" s="141">
        <v>12.5341407</v>
      </c>
      <c r="AF404" s="190">
        <v>0.125341407</v>
      </c>
      <c r="AG404" s="138"/>
      <c r="AH404" s="145">
        <v>71155</v>
      </c>
      <c r="AI404" s="145">
        <v>47231</v>
      </c>
      <c r="AJ404" s="145">
        <v>173</v>
      </c>
      <c r="AK404" s="145">
        <v>8653</v>
      </c>
      <c r="AL404" s="145">
        <v>10878</v>
      </c>
      <c r="AM404" s="148">
        <f>100*AL404/$AI404</f>
        <v>23.0314835595266</v>
      </c>
      <c r="AN404" s="145">
        <f>IF(AM404&gt;$AI$8,1,0)</f>
        <v>0</v>
      </c>
      <c r="AO404" s="148">
        <f>IF($R404=AL$17,AM404,0)</f>
        <v>23.0314835595266</v>
      </c>
      <c r="AP404" s="145">
        <v>19531</v>
      </c>
      <c r="AQ404" s="148">
        <f>100*AP404/$AI404</f>
        <v>41.352078084309</v>
      </c>
      <c r="AR404" s="145">
        <f>IF(AQ404&gt;$AI$8,1,0)</f>
        <v>0</v>
      </c>
      <c r="AS404" s="148">
        <f>IF($R404=AP$17,AQ404,0)</f>
        <v>0</v>
      </c>
      <c r="AT404" s="145">
        <v>3812</v>
      </c>
      <c r="AU404" s="148">
        <f>100*AT404/$AI404</f>
        <v>8.07097033727848</v>
      </c>
      <c r="AV404" s="145">
        <f>IF(AU404&gt;$AI$8,1,0)</f>
        <v>0</v>
      </c>
      <c r="AW404" s="148">
        <f>IF($R404=AT$17,AU404,0)</f>
        <v>0</v>
      </c>
      <c r="AX404" s="145">
        <v>6805</v>
      </c>
      <c r="AY404" s="148">
        <f>100*AX404/$AI404</f>
        <v>14.4079100590714</v>
      </c>
      <c r="AZ404" s="145">
        <f>IF(AY404&gt;$AI$8,1,0)</f>
        <v>0</v>
      </c>
      <c r="BA404" s="148">
        <f>IF($R404=AX$17,AY404,0)</f>
        <v>0</v>
      </c>
      <c r="BB404" s="145">
        <v>5920</v>
      </c>
      <c r="BC404" s="148">
        <f>100*BB404/$AI404</f>
        <v>12.5341407126675</v>
      </c>
      <c r="BD404" s="145">
        <f>IF(BC404&gt;$AI$8,1,0)</f>
        <v>0</v>
      </c>
      <c r="BE404" s="148">
        <f>IF($R404=BB$17,BC404,0)</f>
        <v>0</v>
      </c>
      <c r="BF404" s="145">
        <v>0</v>
      </c>
      <c r="BG404" s="148">
        <f>100*BF404/$AI404</f>
        <v>0</v>
      </c>
      <c r="BH404" s="145">
        <f>IF(BG404&gt;$AI$8,1,0)</f>
        <v>0</v>
      </c>
      <c r="BI404" s="148">
        <f>IF($R404=BF$17,BG404,0)</f>
        <v>0</v>
      </c>
      <c r="BJ404" s="145">
        <v>0</v>
      </c>
      <c r="BK404" s="148">
        <f>100*BJ404/$AI404</f>
        <v>0</v>
      </c>
      <c r="BL404" s="145">
        <f>IF(BK404&gt;$AI$8,1,0)</f>
        <v>0</v>
      </c>
      <c r="BM404" s="148">
        <f>IF($R404=BJ$17,BK404,0)</f>
        <v>0</v>
      </c>
      <c r="BN404" s="145">
        <v>0</v>
      </c>
      <c r="BO404" s="148">
        <f>100*BN404/$AI404</f>
        <v>0</v>
      </c>
      <c r="BP404" s="145">
        <f>IF(BO404&gt;$AI$8,1,0)</f>
        <v>0</v>
      </c>
      <c r="BQ404" s="148">
        <f>IF($R404=BN$17,BO404,0)</f>
        <v>0</v>
      </c>
      <c r="BR404" s="145">
        <v>0</v>
      </c>
      <c r="BS404" s="148">
        <f>100*BR404/$AI404</f>
        <v>0</v>
      </c>
      <c r="BT404" s="145">
        <f>IF(BS404&gt;$AI$8,1,0)</f>
        <v>0</v>
      </c>
      <c r="BU404" s="148">
        <f>IF($R404=BR$17,BS404,0)</f>
        <v>0</v>
      </c>
      <c r="BV404" s="145">
        <v>0</v>
      </c>
      <c r="BW404" s="148">
        <f>100*BV404/$AI404</f>
        <v>0</v>
      </c>
      <c r="BX404" s="145">
        <f>IF(BW404&gt;$AI$8,1,0)</f>
        <v>0</v>
      </c>
      <c r="BY404" s="148">
        <f>IF($R404=BV$17,BW404,0)</f>
        <v>0</v>
      </c>
      <c r="BZ404" s="145">
        <v>0</v>
      </c>
      <c r="CA404" s="148">
        <f>100*BZ404/$AI404</f>
        <v>0</v>
      </c>
      <c r="CB404" s="145">
        <f>IF(CA404&gt;$AI$8,1,0)</f>
        <v>0</v>
      </c>
      <c r="CC404" s="148">
        <f>IF($R404=BZ$17,CA404,0)</f>
        <v>0</v>
      </c>
      <c r="CD404" s="145">
        <v>0</v>
      </c>
      <c r="CE404" s="148">
        <f>100*CD404/$AI404</f>
        <v>0</v>
      </c>
      <c r="CF404" s="145">
        <f>IF(CE404&gt;$AI$8,1,0)</f>
        <v>0</v>
      </c>
      <c r="CG404" s="148">
        <f>IF($R404=CD$17,CE404,0)</f>
        <v>0</v>
      </c>
      <c r="CH404" s="145">
        <v>0</v>
      </c>
      <c r="CI404" s="148">
        <f>100*CH404/$AI404</f>
        <v>0</v>
      </c>
      <c r="CJ404" s="145">
        <f>IF(CI404&gt;$AI$8,1,0)</f>
        <v>0</v>
      </c>
      <c r="CK404" s="148">
        <f>IF($R404=CH$17,CI404,0)</f>
        <v>0</v>
      </c>
      <c r="CL404" s="145">
        <v>0</v>
      </c>
      <c r="CM404" s="145">
        <v>0</v>
      </c>
      <c r="CN404" s="149"/>
    </row>
    <row r="405" ht="15.75" customHeight="1">
      <c r="A405" t="s" s="179">
        <v>2978</v>
      </c>
      <c r="B405" t="s" s="180">
        <v>197</v>
      </c>
      <c r="C405" t="s" s="180">
        <v>2122</v>
      </c>
      <c r="D405" t="s" s="181">
        <v>200</v>
      </c>
      <c r="E405" t="s" s="182">
        <v>79</v>
      </c>
      <c r="F405" t="s" s="130">
        <v>46</v>
      </c>
      <c r="G405" t="s" s="130">
        <v>2979</v>
      </c>
      <c r="H405" t="s" s="130">
        <v>2980</v>
      </c>
      <c r="I405" t="s" s="130">
        <v>64</v>
      </c>
      <c r="J405" t="s" s="130">
        <v>1733</v>
      </c>
      <c r="K405" t="s" s="183">
        <f>_xlfn.IFS(Q405=0,O405,T405=1,R405,U405=1,AA405,V405=1,AD405)</f>
        <v>28</v>
      </c>
      <c r="L405" s="189">
        <f>_xlfn.IFS(Q405=0,P405,T405=1,S405,U405=1,AB405,V405=1,AE405)</f>
        <v>41.347684227280</v>
      </c>
      <c r="M405" t="s" s="130">
        <f>IF(O405="Lab","over","under")</f>
        <v>2429</v>
      </c>
      <c r="N405" s="173">
        <v>0</v>
      </c>
      <c r="O405" t="s" s="184">
        <v>28</v>
      </c>
      <c r="P405" s="131">
        <f>AQ405</f>
        <v>41.347684227280</v>
      </c>
      <c r="Q405" s="173">
        <f>T405+U405+V405</f>
        <v>0</v>
      </c>
      <c r="R405" t="s" s="185">
        <v>27</v>
      </c>
      <c r="S405" s="131">
        <f>AO405</f>
        <v>25.1313067006207</v>
      </c>
      <c r="T405" s="169"/>
      <c r="U405" s="169"/>
      <c r="V405" s="169"/>
      <c r="W405" s="169"/>
      <c r="X405" t="s" s="130">
        <f>IF($A405=Y405,"ok","bad")</f>
        <v>2430</v>
      </c>
      <c r="Y405" t="s" s="130">
        <v>2978</v>
      </c>
      <c r="Z405" t="s" s="130">
        <v>2122</v>
      </c>
      <c r="AA405" t="s" s="186">
        <v>29</v>
      </c>
      <c r="AB405" s="125">
        <f>100*AC405</f>
        <v>13.0351743</v>
      </c>
      <c r="AC405" s="191">
        <v>0.130351743</v>
      </c>
      <c r="AD405" t="s" s="187">
        <v>2365</v>
      </c>
      <c r="AE405" s="125">
        <v>12.2612605</v>
      </c>
      <c r="AF405" s="191">
        <v>0.122612605</v>
      </c>
      <c r="AG405" s="169"/>
      <c r="AH405" s="173">
        <v>72982</v>
      </c>
      <c r="AI405" s="173">
        <v>50264</v>
      </c>
      <c r="AJ405" s="173">
        <v>163</v>
      </c>
      <c r="AK405" s="173">
        <v>8151</v>
      </c>
      <c r="AL405" s="173">
        <v>12632</v>
      </c>
      <c r="AM405" s="175">
        <f>100*AL405/$AI405</f>
        <v>25.1313067006207</v>
      </c>
      <c r="AN405" s="173">
        <f>IF(AM405&gt;$AI$8,1,0)</f>
        <v>0</v>
      </c>
      <c r="AO405" s="175">
        <f>IF($R405=AL$17,AM405,0)</f>
        <v>25.1313067006207</v>
      </c>
      <c r="AP405" s="173">
        <v>20783</v>
      </c>
      <c r="AQ405" s="175">
        <f>100*AP405/$AI405</f>
        <v>41.347684227280</v>
      </c>
      <c r="AR405" s="173">
        <f>IF(AQ405&gt;$AI$8,1,0)</f>
        <v>0</v>
      </c>
      <c r="AS405" s="175">
        <f>IF($R405=AP$17,AQ405,0)</f>
        <v>0</v>
      </c>
      <c r="AT405" s="173">
        <v>6552</v>
      </c>
      <c r="AU405" s="175">
        <f>100*AT405/$AI405</f>
        <v>13.0351742798026</v>
      </c>
      <c r="AV405" s="173">
        <f>IF(AU405&gt;$AI$8,1,0)</f>
        <v>0</v>
      </c>
      <c r="AW405" s="175">
        <f>IF($R405=AT$17,AU405,0)</f>
        <v>0</v>
      </c>
      <c r="AX405" s="173">
        <v>6163</v>
      </c>
      <c r="AY405" s="175">
        <f>100*AX405/$AI405</f>
        <v>12.261260544326</v>
      </c>
      <c r="AZ405" s="173">
        <f>IF(AY405&gt;$AI$8,1,0)</f>
        <v>0</v>
      </c>
      <c r="BA405" s="175">
        <f>IF($R405=AX$17,AY405,0)</f>
        <v>0</v>
      </c>
      <c r="BB405" s="173">
        <v>3470</v>
      </c>
      <c r="BC405" s="175">
        <f>100*BB405/$AI405</f>
        <v>6.90354925990769</v>
      </c>
      <c r="BD405" s="173">
        <f>IF(BC405&gt;$AI$8,1,0)</f>
        <v>0</v>
      </c>
      <c r="BE405" s="175">
        <f>IF($R405=BB$17,BC405,0)</f>
        <v>0</v>
      </c>
      <c r="BF405" s="173">
        <v>0</v>
      </c>
      <c r="BG405" s="175">
        <f>100*BF405/$AI405</f>
        <v>0</v>
      </c>
      <c r="BH405" s="173">
        <f>IF(BG405&gt;$AI$8,1,0)</f>
        <v>0</v>
      </c>
      <c r="BI405" s="175">
        <f>IF($R405=BF$17,BG405,0)</f>
        <v>0</v>
      </c>
      <c r="BJ405" s="173">
        <v>0</v>
      </c>
      <c r="BK405" s="175">
        <f>100*BJ405/$AI405</f>
        <v>0</v>
      </c>
      <c r="BL405" s="173">
        <f>IF(BK405&gt;$AI$8,1,0)</f>
        <v>0</v>
      </c>
      <c r="BM405" s="175">
        <f>IF($R405=BJ$17,BK405,0)</f>
        <v>0</v>
      </c>
      <c r="BN405" s="173">
        <v>0</v>
      </c>
      <c r="BO405" s="175">
        <f>100*BN405/$AI405</f>
        <v>0</v>
      </c>
      <c r="BP405" s="173">
        <f>IF(BO405&gt;$AI$8,1,0)</f>
        <v>0</v>
      </c>
      <c r="BQ405" s="175">
        <f>IF($R405=BN$17,BO405,0)</f>
        <v>0</v>
      </c>
      <c r="BR405" s="173">
        <v>0</v>
      </c>
      <c r="BS405" s="175">
        <f>100*BR405/$AI405</f>
        <v>0</v>
      </c>
      <c r="BT405" s="173">
        <f>IF(BS405&gt;$AI$8,1,0)</f>
        <v>0</v>
      </c>
      <c r="BU405" s="175">
        <f>IF($R405=BR$17,BS405,0)</f>
        <v>0</v>
      </c>
      <c r="BV405" s="173">
        <v>0</v>
      </c>
      <c r="BW405" s="175">
        <f>100*BV405/$AI405</f>
        <v>0</v>
      </c>
      <c r="BX405" s="173">
        <f>IF(BW405&gt;$AI$8,1,0)</f>
        <v>0</v>
      </c>
      <c r="BY405" s="175">
        <f>IF($R405=BV$17,BW405,0)</f>
        <v>0</v>
      </c>
      <c r="BZ405" s="173">
        <v>0</v>
      </c>
      <c r="CA405" s="175">
        <f>100*BZ405/$AI405</f>
        <v>0</v>
      </c>
      <c r="CB405" s="173">
        <f>IF(CA405&gt;$AI$8,1,0)</f>
        <v>0</v>
      </c>
      <c r="CC405" s="175">
        <f>IF($R405=BZ$17,CA405,0)</f>
        <v>0</v>
      </c>
      <c r="CD405" s="173">
        <v>0</v>
      </c>
      <c r="CE405" s="175">
        <f>100*CD405/$AI405</f>
        <v>0</v>
      </c>
      <c r="CF405" s="173">
        <f>IF(CE405&gt;$AI$8,1,0)</f>
        <v>0</v>
      </c>
      <c r="CG405" s="175">
        <f>IF($R405=CD$17,CE405,0)</f>
        <v>0</v>
      </c>
      <c r="CH405" s="173">
        <v>0</v>
      </c>
      <c r="CI405" s="175">
        <f>100*CH405/$AI405</f>
        <v>0</v>
      </c>
      <c r="CJ405" s="173">
        <f>IF(CI405&gt;$AI$8,1,0)</f>
        <v>0</v>
      </c>
      <c r="CK405" s="175">
        <f>IF($R405=CH$17,CI405,0)</f>
        <v>0</v>
      </c>
      <c r="CL405" s="173">
        <v>435</v>
      </c>
      <c r="CM405" s="173">
        <v>0</v>
      </c>
      <c r="CN405" s="176"/>
    </row>
    <row r="406" ht="15.75" customHeight="1">
      <c r="A406" t="s" s="179">
        <v>3287</v>
      </c>
      <c r="B406" t="s" s="180">
        <v>42</v>
      </c>
      <c r="C406" t="s" s="180">
        <v>3288</v>
      </c>
      <c r="D406" t="s" s="181">
        <v>45</v>
      </c>
      <c r="E406" t="s" s="188">
        <v>45</v>
      </c>
      <c r="F406" t="s" s="146">
        <v>46</v>
      </c>
      <c r="G406" t="s" s="146">
        <v>1171</v>
      </c>
      <c r="H406" t="s" s="146">
        <v>3289</v>
      </c>
      <c r="I406" t="s" s="146">
        <v>64</v>
      </c>
      <c r="J406" t="s" s="146">
        <v>1733</v>
      </c>
      <c r="K406" t="s" s="183">
        <f>_xlfn.IFS(Q406=0,O406,T406=1,R406,U406=1,AA406,V406=1,AD406)</f>
        <v>28</v>
      </c>
      <c r="L406" s="189">
        <f>_xlfn.IFS(Q406=0,P406,T406=1,S406,U406=1,AB406,V406=1,AE406)</f>
        <v>41.3224765950751</v>
      </c>
      <c r="M406" t="s" s="146">
        <f>IF(O406="Lab","over","under")</f>
        <v>2429</v>
      </c>
      <c r="N406" s="145">
        <v>0</v>
      </c>
      <c r="O406" t="s" s="184">
        <v>28</v>
      </c>
      <c r="P406" s="147">
        <f>AQ406</f>
        <v>41.3224765950751</v>
      </c>
      <c r="Q406" s="145">
        <f>T406+U406+V406</f>
        <v>0</v>
      </c>
      <c r="R406" t="s" s="185">
        <v>27</v>
      </c>
      <c r="S406" s="147">
        <f>AO406</f>
        <v>34.7572968295177</v>
      </c>
      <c r="T406" s="138"/>
      <c r="U406" s="138"/>
      <c r="V406" s="138"/>
      <c r="W406" s="138"/>
      <c r="X406" t="s" s="146">
        <f>IF($A406=Y406,"ok","bad")</f>
        <v>2430</v>
      </c>
      <c r="Y406" t="s" s="146">
        <v>3287</v>
      </c>
      <c r="Z406" t="s" s="146">
        <v>3288</v>
      </c>
      <c r="AA406" t="s" s="186">
        <v>2365</v>
      </c>
      <c r="AB406" s="141">
        <f>100*AC406</f>
        <v>10.6954606</v>
      </c>
      <c r="AC406" s="190">
        <v>0.106954606</v>
      </c>
      <c r="AD406" t="s" s="187">
        <v>31</v>
      </c>
      <c r="AE406" s="141">
        <v>4.6357486</v>
      </c>
      <c r="AF406" s="190">
        <v>0.046357486</v>
      </c>
      <c r="AG406" s="138"/>
      <c r="AH406" s="145">
        <v>74823</v>
      </c>
      <c r="AI406" s="145">
        <v>50844</v>
      </c>
      <c r="AJ406" s="145">
        <v>154</v>
      </c>
      <c r="AK406" s="145">
        <v>3338</v>
      </c>
      <c r="AL406" s="145">
        <v>17672</v>
      </c>
      <c r="AM406" s="148">
        <f>100*AL406/$AI406</f>
        <v>34.7572968295177</v>
      </c>
      <c r="AN406" s="145">
        <f>IF(AM406&gt;$AI$8,1,0)</f>
        <v>0</v>
      </c>
      <c r="AO406" s="148">
        <f>IF($R406=AL$17,AM406,0)</f>
        <v>34.7572968295177</v>
      </c>
      <c r="AP406" s="145">
        <v>21010</v>
      </c>
      <c r="AQ406" s="148">
        <f>100*AP406/$AI406</f>
        <v>41.3224765950751</v>
      </c>
      <c r="AR406" s="145">
        <f>IF(AQ406&gt;$AI$8,1,0)</f>
        <v>0</v>
      </c>
      <c r="AS406" s="148">
        <f>IF($R406=AP$17,AQ406,0)</f>
        <v>0</v>
      </c>
      <c r="AT406" s="145">
        <v>2279</v>
      </c>
      <c r="AU406" s="148">
        <f>100*AT406/$AI406</f>
        <v>4.48233813232633</v>
      </c>
      <c r="AV406" s="145">
        <f>IF(AU406&gt;$AI$8,1,0)</f>
        <v>0</v>
      </c>
      <c r="AW406" s="148">
        <f>IF($R406=AT$17,AU406,0)</f>
        <v>0</v>
      </c>
      <c r="AX406" s="145">
        <v>5438</v>
      </c>
      <c r="AY406" s="148">
        <f>100*AX406/$AI406</f>
        <v>10.6954606246558</v>
      </c>
      <c r="AZ406" s="145">
        <f>IF(AY406&gt;$AI$8,1,0)</f>
        <v>0</v>
      </c>
      <c r="BA406" s="148">
        <f>IF($R406=AX$17,AY406,0)</f>
        <v>0</v>
      </c>
      <c r="BB406" s="145">
        <v>2357</v>
      </c>
      <c r="BC406" s="148">
        <f>100*BB406/$AI406</f>
        <v>4.6357485642357</v>
      </c>
      <c r="BD406" s="145">
        <f>IF(BC406&gt;$AI$8,1,0)</f>
        <v>0</v>
      </c>
      <c r="BE406" s="148">
        <f>IF($R406=BB$17,BC406,0)</f>
        <v>0</v>
      </c>
      <c r="BF406" s="145">
        <v>0</v>
      </c>
      <c r="BG406" s="148">
        <f>100*BF406/$AI406</f>
        <v>0</v>
      </c>
      <c r="BH406" s="145">
        <f>IF(BG406&gt;$AI$8,1,0)</f>
        <v>0</v>
      </c>
      <c r="BI406" s="148">
        <f>IF($R406=BF$17,BG406,0)</f>
        <v>0</v>
      </c>
      <c r="BJ406" s="145">
        <v>1273</v>
      </c>
      <c r="BK406" s="148">
        <f>100*BJ406/$AI406</f>
        <v>2.50373692077728</v>
      </c>
      <c r="BL406" s="145">
        <f>IF(BK406&gt;$AI$8,1,0)</f>
        <v>0</v>
      </c>
      <c r="BM406" s="148">
        <f>IF($R406=BJ$17,BK406,0)</f>
        <v>0</v>
      </c>
      <c r="BN406" s="145">
        <v>0</v>
      </c>
      <c r="BO406" s="148">
        <f>100*BN406/$AI406</f>
        <v>0</v>
      </c>
      <c r="BP406" s="145">
        <f>IF(BO406&gt;$AI$8,1,0)</f>
        <v>0</v>
      </c>
      <c r="BQ406" s="148">
        <f>IF($R406=BN$17,BO406,0)</f>
        <v>0</v>
      </c>
      <c r="BR406" s="145">
        <v>0</v>
      </c>
      <c r="BS406" s="148">
        <f>100*BR406/$AI406</f>
        <v>0</v>
      </c>
      <c r="BT406" s="145">
        <f>IF(BS406&gt;$AI$8,1,0)</f>
        <v>0</v>
      </c>
      <c r="BU406" s="148">
        <f>IF($R406=BR$17,BS406,0)</f>
        <v>0</v>
      </c>
      <c r="BV406" s="145">
        <v>0</v>
      </c>
      <c r="BW406" s="148">
        <f>100*BV406/$AI406</f>
        <v>0</v>
      </c>
      <c r="BX406" s="145">
        <f>IF(BW406&gt;$AI$8,1,0)</f>
        <v>0</v>
      </c>
      <c r="BY406" s="148">
        <f>IF($R406=BV$17,BW406,0)</f>
        <v>0</v>
      </c>
      <c r="BZ406" s="145">
        <v>0</v>
      </c>
      <c r="CA406" s="148">
        <f>100*BZ406/$AI406</f>
        <v>0</v>
      </c>
      <c r="CB406" s="145">
        <f>IF(CA406&gt;$AI$8,1,0)</f>
        <v>0</v>
      </c>
      <c r="CC406" s="148">
        <f>IF($R406=BZ$17,CA406,0)</f>
        <v>0</v>
      </c>
      <c r="CD406" s="145">
        <v>0</v>
      </c>
      <c r="CE406" s="148">
        <f>100*CD406/$AI406</f>
        <v>0</v>
      </c>
      <c r="CF406" s="145">
        <f>IF(CE406&gt;$AI$8,1,0)</f>
        <v>0</v>
      </c>
      <c r="CG406" s="148">
        <f>IF($R406=CD$17,CE406,0)</f>
        <v>0</v>
      </c>
      <c r="CH406" s="145">
        <v>0</v>
      </c>
      <c r="CI406" s="148">
        <f>100*CH406/$AI406</f>
        <v>0</v>
      </c>
      <c r="CJ406" s="145">
        <f>IF(CI406&gt;$AI$8,1,0)</f>
        <v>0</v>
      </c>
      <c r="CK406" s="148">
        <f>IF($R406=CH$17,CI406,0)</f>
        <v>0</v>
      </c>
      <c r="CL406" s="145">
        <v>0</v>
      </c>
      <c r="CM406" s="145">
        <v>0</v>
      </c>
      <c r="CN406" s="149"/>
    </row>
    <row r="407" ht="15.75" customHeight="1">
      <c r="A407" t="s" s="179">
        <v>2960</v>
      </c>
      <c r="B407" t="s" s="180">
        <v>58</v>
      </c>
      <c r="C407" t="s" s="180">
        <v>2961</v>
      </c>
      <c r="D407" t="s" s="181">
        <v>60</v>
      </c>
      <c r="E407" t="s" s="182">
        <v>60</v>
      </c>
      <c r="F407" t="s" s="130">
        <v>61</v>
      </c>
      <c r="G407" t="s" s="130">
        <v>366</v>
      </c>
      <c r="H407" t="s" s="130">
        <v>816</v>
      </c>
      <c r="I407" t="s" s="130">
        <v>49</v>
      </c>
      <c r="J407" t="s" s="130">
        <v>2585</v>
      </c>
      <c r="K407" t="s" s="183">
        <f>_xlfn.IFS(Q407=0,O407,T407=1,R407,U407=1,AA407,V407=1,AD407)</f>
        <v>32</v>
      </c>
      <c r="L407" s="189">
        <f>_xlfn.IFS(Q407=0,P407,T407=1,S407,U407=1,AB407,V407=1,AE407)</f>
        <v>33.0773450356555</v>
      </c>
      <c r="M407" t="s" s="130">
        <f>IF(O407="Lab","over","under")</f>
        <v>2429</v>
      </c>
      <c r="N407" s="173">
        <v>0</v>
      </c>
      <c r="O407" t="s" s="184">
        <v>28</v>
      </c>
      <c r="P407" s="131">
        <f>AQ407</f>
        <v>41.2287438288535</v>
      </c>
      <c r="Q407" s="173">
        <f>T407+U407+V407</f>
        <v>1</v>
      </c>
      <c r="R407" t="s" s="185">
        <v>32</v>
      </c>
      <c r="S407" s="131">
        <f>BI407</f>
        <v>33.0773450356555</v>
      </c>
      <c r="T407" s="173">
        <v>1</v>
      </c>
      <c r="U407" s="169"/>
      <c r="V407" s="169"/>
      <c r="W407" s="169"/>
      <c r="X407" t="s" s="130">
        <f>IF($A407=Y407,"ok","bad")</f>
        <v>2430</v>
      </c>
      <c r="Y407" t="s" s="130">
        <v>2960</v>
      </c>
      <c r="Z407" t="s" s="130">
        <v>2961</v>
      </c>
      <c r="AA407" t="s" s="186">
        <v>31</v>
      </c>
      <c r="AB407" s="125">
        <f>100*AC407</f>
        <v>10.2446517</v>
      </c>
      <c r="AC407" s="191">
        <v>0.102446517</v>
      </c>
      <c r="AD407" t="s" s="187">
        <v>27</v>
      </c>
      <c r="AE407" s="125">
        <v>5.7004937</v>
      </c>
      <c r="AF407" s="191">
        <v>0.057004937</v>
      </c>
      <c r="AG407" s="169"/>
      <c r="AH407" s="173">
        <v>76188</v>
      </c>
      <c r="AI407" s="173">
        <v>45575</v>
      </c>
      <c r="AJ407" s="173">
        <v>206</v>
      </c>
      <c r="AK407" s="173">
        <v>3715</v>
      </c>
      <c r="AL407" s="173">
        <v>2598</v>
      </c>
      <c r="AM407" s="175">
        <f>100*AL407/$AI407</f>
        <v>5.70049369171695</v>
      </c>
      <c r="AN407" s="173">
        <f>IF(AM407&gt;$AI$8,1,0)</f>
        <v>0</v>
      </c>
      <c r="AO407" s="175">
        <f>IF($R407=AL$17,AM407,0)</f>
        <v>0</v>
      </c>
      <c r="AP407" s="173">
        <v>18790</v>
      </c>
      <c r="AQ407" s="175">
        <f>100*AP407/$AI407</f>
        <v>41.2287438288535</v>
      </c>
      <c r="AR407" s="173">
        <f>IF(AQ407&gt;$AI$8,1,0)</f>
        <v>0</v>
      </c>
      <c r="AS407" s="175">
        <f>IF($R407=AP$17,AQ407,0)</f>
        <v>0</v>
      </c>
      <c r="AT407" s="173">
        <v>1949</v>
      </c>
      <c r="AU407" s="175">
        <f>100*AT407/$AI407</f>
        <v>4.27646736149205</v>
      </c>
      <c r="AV407" s="173">
        <f>IF(AU407&gt;$AI$8,1,0)</f>
        <v>0</v>
      </c>
      <c r="AW407" s="175">
        <f>IF($R407=AT$17,AU407,0)</f>
        <v>0</v>
      </c>
      <c r="AX407" s="173">
        <v>2129</v>
      </c>
      <c r="AY407" s="175">
        <f>100*AX407/$AI407</f>
        <v>4.67142073505211</v>
      </c>
      <c r="AZ407" s="173">
        <f>IF(AY407&gt;$AI$8,1,0)</f>
        <v>0</v>
      </c>
      <c r="BA407" s="175">
        <f>IF($R407=AX$17,AY407,0)</f>
        <v>0</v>
      </c>
      <c r="BB407" s="173">
        <v>4669</v>
      </c>
      <c r="BC407" s="175">
        <f>100*BB407/$AI407</f>
        <v>10.2446516730664</v>
      </c>
      <c r="BD407" s="173">
        <f>IF(BC407&gt;$AI$8,1,0)</f>
        <v>0</v>
      </c>
      <c r="BE407" s="175">
        <f>IF($R407=BB$17,BC407,0)</f>
        <v>0</v>
      </c>
      <c r="BF407" s="173">
        <v>15075</v>
      </c>
      <c r="BG407" s="175">
        <f>100*BF407/$AI407</f>
        <v>33.0773450356555</v>
      </c>
      <c r="BH407" s="173">
        <f>IF(BG407&gt;$AI$8,1,0)</f>
        <v>0</v>
      </c>
      <c r="BI407" s="175">
        <f>IF($R407=BF$17,BG407,0)</f>
        <v>33.0773450356555</v>
      </c>
      <c r="BJ407" s="173">
        <v>0</v>
      </c>
      <c r="BK407" s="175">
        <f>100*BJ407/$AI407</f>
        <v>0</v>
      </c>
      <c r="BL407" s="173">
        <f>IF(BK407&gt;$AI$8,1,0)</f>
        <v>0</v>
      </c>
      <c r="BM407" s="175">
        <f>IF($R407=BJ$17,BK407,0)</f>
        <v>0</v>
      </c>
      <c r="BN407" s="173">
        <v>0</v>
      </c>
      <c r="BO407" s="175">
        <f>100*BN407/$AI407</f>
        <v>0</v>
      </c>
      <c r="BP407" s="173">
        <f>IF(BO407&gt;$AI$8,1,0)</f>
        <v>0</v>
      </c>
      <c r="BQ407" s="175">
        <f>IF($R407=BN$17,BO407,0)</f>
        <v>0</v>
      </c>
      <c r="BR407" s="173">
        <v>0</v>
      </c>
      <c r="BS407" s="175">
        <f>100*BR407/$AI407</f>
        <v>0</v>
      </c>
      <c r="BT407" s="173">
        <f>IF(BS407&gt;$AI$8,1,0)</f>
        <v>0</v>
      </c>
      <c r="BU407" s="175">
        <f>IF($R407=BR$17,BS407,0)</f>
        <v>0</v>
      </c>
      <c r="BV407" s="173">
        <v>0</v>
      </c>
      <c r="BW407" s="175">
        <f>100*BV407/$AI407</f>
        <v>0</v>
      </c>
      <c r="BX407" s="173">
        <f>IF(BW407&gt;$AI$8,1,0)</f>
        <v>0</v>
      </c>
      <c r="BY407" s="175">
        <f>IF($R407=BV$17,BW407,0)</f>
        <v>0</v>
      </c>
      <c r="BZ407" s="173">
        <v>0</v>
      </c>
      <c r="CA407" s="175">
        <f>100*BZ407/$AI407</f>
        <v>0</v>
      </c>
      <c r="CB407" s="173">
        <f>IF(CA407&gt;$AI$8,1,0)</f>
        <v>0</v>
      </c>
      <c r="CC407" s="175">
        <f>IF($R407=BZ$17,CA407,0)</f>
        <v>0</v>
      </c>
      <c r="CD407" s="173">
        <v>0</v>
      </c>
      <c r="CE407" s="175">
        <f>100*CD407/$AI407</f>
        <v>0</v>
      </c>
      <c r="CF407" s="173">
        <f>IF(CE407&gt;$AI$8,1,0)</f>
        <v>0</v>
      </c>
      <c r="CG407" s="175">
        <f>IF($R407=CD$17,CE407,0)</f>
        <v>0</v>
      </c>
      <c r="CH407" s="173">
        <v>0</v>
      </c>
      <c r="CI407" s="175">
        <f>100*CH407/$AI407</f>
        <v>0</v>
      </c>
      <c r="CJ407" s="173">
        <f>IF(CI407&gt;$AI$8,1,0)</f>
        <v>0</v>
      </c>
      <c r="CK407" s="175">
        <f>IF($R407=CH$17,CI407,0)</f>
        <v>0</v>
      </c>
      <c r="CL407" s="173">
        <v>0</v>
      </c>
      <c r="CM407" s="173">
        <v>0</v>
      </c>
      <c r="CN407" s="176"/>
    </row>
    <row r="408" ht="15.75" customHeight="1">
      <c r="A408" t="s" s="179">
        <v>3034</v>
      </c>
      <c r="B408" t="s" s="180">
        <v>197</v>
      </c>
      <c r="C408" t="s" s="180">
        <v>3035</v>
      </c>
      <c r="D408" t="s" s="181">
        <v>200</v>
      </c>
      <c r="E408" t="s" s="188">
        <v>79</v>
      </c>
      <c r="F408" t="s" s="146">
        <v>80</v>
      </c>
      <c r="G408" t="s" s="146">
        <v>3036</v>
      </c>
      <c r="H408" t="s" s="146">
        <v>1100</v>
      </c>
      <c r="I408" t="s" s="146">
        <v>49</v>
      </c>
      <c r="J408" t="s" s="146">
        <v>1733</v>
      </c>
      <c r="K408" t="s" s="183">
        <f>_xlfn.IFS(Q408=0,O408,T408=1,R408,U408=1,AA408,V408=1,AD408)</f>
        <v>28</v>
      </c>
      <c r="L408" s="189">
        <f>_xlfn.IFS(Q408=0,P408,T408=1,S408,U408=1,AB408,V408=1,AE408)</f>
        <v>41.2194325182005</v>
      </c>
      <c r="M408" t="s" s="146">
        <f>IF(O408="Lab","over","under")</f>
        <v>2429</v>
      </c>
      <c r="N408" s="145">
        <v>0</v>
      </c>
      <c r="O408" t="s" s="184">
        <v>28</v>
      </c>
      <c r="P408" s="147">
        <f>AQ408</f>
        <v>41.2194325182005</v>
      </c>
      <c r="Q408" s="145">
        <f>T408+U408+V408</f>
        <v>0</v>
      </c>
      <c r="R408" t="s" s="185">
        <v>27</v>
      </c>
      <c r="S408" s="147">
        <f>AO408</f>
        <v>28.1430838155684</v>
      </c>
      <c r="T408" s="138"/>
      <c r="U408" s="138"/>
      <c r="V408" s="138"/>
      <c r="W408" s="138"/>
      <c r="X408" t="s" s="146">
        <f>IF($A408=Y408,"ok","bad")</f>
        <v>2430</v>
      </c>
      <c r="Y408" t="s" s="146">
        <v>3034</v>
      </c>
      <c r="Z408" t="s" s="146">
        <v>3035</v>
      </c>
      <c r="AA408" t="s" s="186">
        <v>2365</v>
      </c>
      <c r="AB408" s="141">
        <f>100*AC408</f>
        <v>22.563935</v>
      </c>
      <c r="AC408" s="190">
        <v>0.22563935</v>
      </c>
      <c r="AD408" t="s" s="187">
        <v>29</v>
      </c>
      <c r="AE408" s="141">
        <v>4.1207766</v>
      </c>
      <c r="AF408" s="190">
        <v>0.041207766</v>
      </c>
      <c r="AG408" s="138"/>
      <c r="AH408" s="145">
        <v>74724</v>
      </c>
      <c r="AI408" s="145">
        <v>42856</v>
      </c>
      <c r="AJ408" s="145">
        <v>118</v>
      </c>
      <c r="AK408" s="145">
        <v>5604</v>
      </c>
      <c r="AL408" s="145">
        <v>12061</v>
      </c>
      <c r="AM408" s="148">
        <f>100*AL408/$AI408</f>
        <v>28.1430838155684</v>
      </c>
      <c r="AN408" s="145">
        <f>IF(AM408&gt;$AI$8,1,0)</f>
        <v>0</v>
      </c>
      <c r="AO408" s="148">
        <f>IF($R408=AL$17,AM408,0)</f>
        <v>28.1430838155684</v>
      </c>
      <c r="AP408" s="145">
        <v>17665</v>
      </c>
      <c r="AQ408" s="148">
        <f>100*AP408/$AI408</f>
        <v>41.2194325182005</v>
      </c>
      <c r="AR408" s="145">
        <f>IF(AQ408&gt;$AI$8,1,0)</f>
        <v>0</v>
      </c>
      <c r="AS408" s="148">
        <f>IF($R408=AP$17,AQ408,0)</f>
        <v>0</v>
      </c>
      <c r="AT408" s="145">
        <v>1766</v>
      </c>
      <c r="AU408" s="148">
        <f>100*AT408/$AI408</f>
        <v>4.12077655404144</v>
      </c>
      <c r="AV408" s="145">
        <f>IF(AU408&gt;$AI$8,1,0)</f>
        <v>0</v>
      </c>
      <c r="AW408" s="148">
        <f>IF($R408=AT$17,AU408,0)</f>
        <v>0</v>
      </c>
      <c r="AX408" s="145">
        <v>9670</v>
      </c>
      <c r="AY408" s="148">
        <f>100*AX408/$AI408</f>
        <v>22.5639350382677</v>
      </c>
      <c r="AZ408" s="145">
        <f>IF(AY408&gt;$AI$8,1,0)</f>
        <v>0</v>
      </c>
      <c r="BA408" s="148">
        <f>IF($R408=AX$17,AY408,0)</f>
        <v>0</v>
      </c>
      <c r="BB408" s="145">
        <v>1694</v>
      </c>
      <c r="BC408" s="148">
        <f>100*BB408/$AI408</f>
        <v>3.95277207392197</v>
      </c>
      <c r="BD408" s="145">
        <f>IF(BC408&gt;$AI$8,1,0)</f>
        <v>0</v>
      </c>
      <c r="BE408" s="148">
        <f>IF($R408=BB$17,BC408,0)</f>
        <v>0</v>
      </c>
      <c r="BF408" s="145">
        <v>0</v>
      </c>
      <c r="BG408" s="148">
        <f>100*BF408/$AI408</f>
        <v>0</v>
      </c>
      <c r="BH408" s="145">
        <f>IF(BG408&gt;$AI$8,1,0)</f>
        <v>0</v>
      </c>
      <c r="BI408" s="148">
        <f>IF($R408=BF$17,BG408,0)</f>
        <v>0</v>
      </c>
      <c r="BJ408" s="145">
        <v>0</v>
      </c>
      <c r="BK408" s="148">
        <f>100*BJ408/$AI408</f>
        <v>0</v>
      </c>
      <c r="BL408" s="145">
        <f>IF(BK408&gt;$AI$8,1,0)</f>
        <v>0</v>
      </c>
      <c r="BM408" s="148">
        <f>IF($R408=BJ$17,BK408,0)</f>
        <v>0</v>
      </c>
      <c r="BN408" s="145">
        <v>0</v>
      </c>
      <c r="BO408" s="148">
        <f>100*BN408/$AI408</f>
        <v>0</v>
      </c>
      <c r="BP408" s="145">
        <f>IF(BO408&gt;$AI$8,1,0)</f>
        <v>0</v>
      </c>
      <c r="BQ408" s="148">
        <f>IF($R408=BN$17,BO408,0)</f>
        <v>0</v>
      </c>
      <c r="BR408" s="145">
        <v>0</v>
      </c>
      <c r="BS408" s="148">
        <f>100*BR408/$AI408</f>
        <v>0</v>
      </c>
      <c r="BT408" s="145">
        <f>IF(BS408&gt;$AI$8,1,0)</f>
        <v>0</v>
      </c>
      <c r="BU408" s="148">
        <f>IF($R408=BR$17,BS408,0)</f>
        <v>0</v>
      </c>
      <c r="BV408" s="145">
        <v>0</v>
      </c>
      <c r="BW408" s="148">
        <f>100*BV408/$AI408</f>
        <v>0</v>
      </c>
      <c r="BX408" s="145">
        <f>IF(BW408&gt;$AI$8,1,0)</f>
        <v>0</v>
      </c>
      <c r="BY408" s="148">
        <f>IF($R408=BV$17,BW408,0)</f>
        <v>0</v>
      </c>
      <c r="BZ408" s="145">
        <v>0</v>
      </c>
      <c r="CA408" s="148">
        <f>100*BZ408/$AI408</f>
        <v>0</v>
      </c>
      <c r="CB408" s="145">
        <f>IF(CA408&gt;$AI$8,1,0)</f>
        <v>0</v>
      </c>
      <c r="CC408" s="148">
        <f>IF($R408=BZ$17,CA408,0)</f>
        <v>0</v>
      </c>
      <c r="CD408" s="145">
        <v>0</v>
      </c>
      <c r="CE408" s="148">
        <f>100*CD408/$AI408</f>
        <v>0</v>
      </c>
      <c r="CF408" s="145">
        <f>IF(CE408&gt;$AI$8,1,0)</f>
        <v>0</v>
      </c>
      <c r="CG408" s="148">
        <f>IF($R408=CD$17,CE408,0)</f>
        <v>0</v>
      </c>
      <c r="CH408" s="145">
        <v>0</v>
      </c>
      <c r="CI408" s="148">
        <f>100*CH408/$AI408</f>
        <v>0</v>
      </c>
      <c r="CJ408" s="145">
        <f>IF(CI408&gt;$AI$8,1,0)</f>
        <v>0</v>
      </c>
      <c r="CK408" s="148">
        <f>IF($R408=CH$17,CI408,0)</f>
        <v>0</v>
      </c>
      <c r="CL408" s="145">
        <v>257</v>
      </c>
      <c r="CM408" s="145">
        <v>0</v>
      </c>
      <c r="CN408" s="149"/>
    </row>
    <row r="409" ht="15.75" customHeight="1">
      <c r="A409" t="s" s="179">
        <v>2992</v>
      </c>
      <c r="B409" t="s" s="180">
        <v>42</v>
      </c>
      <c r="C409" t="s" s="180">
        <v>1706</v>
      </c>
      <c r="D409" t="s" s="181">
        <v>45</v>
      </c>
      <c r="E409" t="s" s="182">
        <v>45</v>
      </c>
      <c r="F409" t="s" s="130">
        <v>46</v>
      </c>
      <c r="G409" t="s" s="130">
        <v>428</v>
      </c>
      <c r="H409" t="s" s="130">
        <v>1707</v>
      </c>
      <c r="I409" t="s" s="130">
        <v>64</v>
      </c>
      <c r="J409" t="s" s="130">
        <v>50</v>
      </c>
      <c r="K409" t="s" s="183">
        <f>_xlfn.IFS(Q409=0,O409,T409=1,R409,U409=1,AA409,V409=1,AD409)</f>
        <v>2365</v>
      </c>
      <c r="L409" s="189">
        <f>_xlfn.IFS(Q409=0,P409,T409=1,S409,U409=1,AB409,V409=1,AE409)</f>
        <v>19.8664228757174</v>
      </c>
      <c r="M409" t="s" s="130">
        <f>IF(O409="Lab","over","under")</f>
        <v>2429</v>
      </c>
      <c r="N409" s="173">
        <v>0</v>
      </c>
      <c r="O409" t="s" s="184">
        <v>28</v>
      </c>
      <c r="P409" s="131">
        <f>AQ409</f>
        <v>41.2032099141653</v>
      </c>
      <c r="Q409" s="173">
        <f>T409+U409+V409</f>
        <v>1</v>
      </c>
      <c r="R409" t="s" s="185">
        <v>2365</v>
      </c>
      <c r="S409" s="131">
        <f>BA409</f>
        <v>19.8664228757174</v>
      </c>
      <c r="T409" s="173">
        <v>1</v>
      </c>
      <c r="U409" s="169"/>
      <c r="V409" s="169"/>
      <c r="W409" s="169"/>
      <c r="X409" t="s" s="130">
        <f>IF($A409=Y409,"ok","bad")</f>
        <v>2430</v>
      </c>
      <c r="Y409" t="s" s="130">
        <v>2992</v>
      </c>
      <c r="Z409" t="s" s="130">
        <v>1706</v>
      </c>
      <c r="AA409" t="s" s="186">
        <v>33</v>
      </c>
      <c r="AB409" s="125">
        <f>100*AC409</f>
        <v>13.3958048</v>
      </c>
      <c r="AC409" s="191">
        <v>0.133958048</v>
      </c>
      <c r="AD409" t="s" s="187">
        <v>27</v>
      </c>
      <c r="AE409" s="125">
        <v>9.5865712</v>
      </c>
      <c r="AF409" s="191">
        <v>0.09586571200000001</v>
      </c>
      <c r="AG409" s="169"/>
      <c r="AH409" s="173">
        <v>75951</v>
      </c>
      <c r="AI409" s="173">
        <v>39378</v>
      </c>
      <c r="AJ409" s="173">
        <v>116</v>
      </c>
      <c r="AK409" s="173">
        <v>8402</v>
      </c>
      <c r="AL409" s="173">
        <v>3775</v>
      </c>
      <c r="AM409" s="175">
        <f>100*AL409/$AI409</f>
        <v>9.58657118187821</v>
      </c>
      <c r="AN409" s="173">
        <f>IF(AM409&gt;$AI$8,1,0)</f>
        <v>0</v>
      </c>
      <c r="AO409" s="175">
        <f>IF($R409=AL$17,AM409,0)</f>
        <v>0</v>
      </c>
      <c r="AP409" s="173">
        <v>16225</v>
      </c>
      <c r="AQ409" s="175">
        <f>100*AP409/$AI409</f>
        <v>41.2032099141653</v>
      </c>
      <c r="AR409" s="173">
        <f>IF(AQ409&gt;$AI$8,1,0)</f>
        <v>0</v>
      </c>
      <c r="AS409" s="175">
        <f>IF($R409=AP$17,AQ409,0)</f>
        <v>0</v>
      </c>
      <c r="AT409" s="173">
        <v>1606</v>
      </c>
      <c r="AU409" s="175">
        <f>100*AT409/$AI409</f>
        <v>4.07841942201229</v>
      </c>
      <c r="AV409" s="173">
        <f>IF(AU409&gt;$AI$8,1,0)</f>
        <v>0</v>
      </c>
      <c r="AW409" s="175">
        <f>IF($R409=AT$17,AU409,0)</f>
        <v>0</v>
      </c>
      <c r="AX409" s="173">
        <v>7823</v>
      </c>
      <c r="AY409" s="175">
        <f>100*AX409/$AI409</f>
        <v>19.8664228757174</v>
      </c>
      <c r="AZ409" s="173">
        <f>IF(AY409&gt;$AI$8,1,0)</f>
        <v>0</v>
      </c>
      <c r="BA409" s="175">
        <f>IF($R409=AX$17,AY409,0)</f>
        <v>19.8664228757174</v>
      </c>
      <c r="BB409" s="173">
        <v>1865</v>
      </c>
      <c r="BC409" s="175">
        <f>100*BB409/$AI409</f>
        <v>4.73614708720605</v>
      </c>
      <c r="BD409" s="173">
        <f>IF(BC409&gt;$AI$8,1,0)</f>
        <v>0</v>
      </c>
      <c r="BE409" s="175">
        <f>IF($R409=BB$17,BC409,0)</f>
        <v>0</v>
      </c>
      <c r="BF409" s="173">
        <v>0</v>
      </c>
      <c r="BG409" s="175">
        <f>100*BF409/$AI409</f>
        <v>0</v>
      </c>
      <c r="BH409" s="173">
        <f>IF(BG409&gt;$AI$8,1,0)</f>
        <v>0</v>
      </c>
      <c r="BI409" s="175">
        <f>IF($R409=BF$17,BG409,0)</f>
        <v>0</v>
      </c>
      <c r="BJ409" s="173">
        <v>5275</v>
      </c>
      <c r="BK409" s="175">
        <f>100*BJ409/$AI409</f>
        <v>13.3958047640815</v>
      </c>
      <c r="BL409" s="173">
        <f>IF(BK409&gt;$AI$8,1,0)</f>
        <v>0</v>
      </c>
      <c r="BM409" s="175">
        <f>IF($R409=BJ$17,BK409,0)</f>
        <v>0</v>
      </c>
      <c r="BN409" s="173">
        <v>0</v>
      </c>
      <c r="BO409" s="175">
        <f>100*BN409/$AI409</f>
        <v>0</v>
      </c>
      <c r="BP409" s="173">
        <f>IF(BO409&gt;$AI$8,1,0)</f>
        <v>0</v>
      </c>
      <c r="BQ409" s="175">
        <f>IF($R409=BN$17,BO409,0)</f>
        <v>0</v>
      </c>
      <c r="BR409" s="173">
        <v>0</v>
      </c>
      <c r="BS409" s="175">
        <f>100*BR409/$AI409</f>
        <v>0</v>
      </c>
      <c r="BT409" s="173">
        <f>IF(BS409&gt;$AI$8,1,0)</f>
        <v>0</v>
      </c>
      <c r="BU409" s="175">
        <f>IF($R409=BR$17,BS409,0)</f>
        <v>0</v>
      </c>
      <c r="BV409" s="173">
        <v>0</v>
      </c>
      <c r="BW409" s="175">
        <f>100*BV409/$AI409</f>
        <v>0</v>
      </c>
      <c r="BX409" s="173">
        <f>IF(BW409&gt;$AI$8,1,0)</f>
        <v>0</v>
      </c>
      <c r="BY409" s="175">
        <f>IF($R409=BV$17,BW409,0)</f>
        <v>0</v>
      </c>
      <c r="BZ409" s="173">
        <v>0</v>
      </c>
      <c r="CA409" s="175">
        <f>100*BZ409/$AI409</f>
        <v>0</v>
      </c>
      <c r="CB409" s="173">
        <f>IF(CA409&gt;$AI$8,1,0)</f>
        <v>0</v>
      </c>
      <c r="CC409" s="175">
        <f>IF($R409=BZ$17,CA409,0)</f>
        <v>0</v>
      </c>
      <c r="CD409" s="173">
        <v>0</v>
      </c>
      <c r="CE409" s="175">
        <f>100*CD409/$AI409</f>
        <v>0</v>
      </c>
      <c r="CF409" s="173">
        <f>IF(CE409&gt;$AI$8,1,0)</f>
        <v>0</v>
      </c>
      <c r="CG409" s="175">
        <f>IF($R409=CD$17,CE409,0)</f>
        <v>0</v>
      </c>
      <c r="CH409" s="173">
        <v>0</v>
      </c>
      <c r="CI409" s="175">
        <f>100*CH409/$AI409</f>
        <v>0</v>
      </c>
      <c r="CJ409" s="173">
        <f>IF(CI409&gt;$AI$8,1,0)</f>
        <v>0</v>
      </c>
      <c r="CK409" s="175">
        <f>IF($R409=CH$17,CI409,0)</f>
        <v>0</v>
      </c>
      <c r="CL409" s="173">
        <v>0</v>
      </c>
      <c r="CM409" s="173">
        <v>0</v>
      </c>
      <c r="CN409" s="176"/>
    </row>
    <row r="410" ht="15.75" customHeight="1">
      <c r="A410" t="s" s="179">
        <v>3058</v>
      </c>
      <c r="B410" t="s" s="180">
        <v>101</v>
      </c>
      <c r="C410" t="s" s="180">
        <v>194</v>
      </c>
      <c r="D410" t="s" s="181">
        <v>104</v>
      </c>
      <c r="E410" t="s" s="188">
        <v>79</v>
      </c>
      <c r="F410" t="s" s="146">
        <v>46</v>
      </c>
      <c r="G410" t="s" s="146">
        <v>509</v>
      </c>
      <c r="H410" t="s" s="146">
        <v>2459</v>
      </c>
      <c r="I410" t="s" s="146">
        <v>64</v>
      </c>
      <c r="J410" t="s" s="146">
        <v>1733</v>
      </c>
      <c r="K410" t="s" s="183">
        <f>_xlfn.IFS(Q410=0,O410,T410=1,R410,U410=1,AA410,V410=1,AD410)</f>
        <v>28</v>
      </c>
      <c r="L410" s="189">
        <f>_xlfn.IFS(Q410=0,P410,T410=1,S410,U410=1,AB410,V410=1,AE410)</f>
        <v>41.1693925754267</v>
      </c>
      <c r="M410" t="s" s="146">
        <f>IF(O410="Lab","over","under")</f>
        <v>2429</v>
      </c>
      <c r="N410" s="145">
        <v>0</v>
      </c>
      <c r="O410" t="s" s="184">
        <v>28</v>
      </c>
      <c r="P410" s="147">
        <f>AQ410</f>
        <v>41.1693925754267</v>
      </c>
      <c r="Q410" s="145">
        <f>T410+U410+V410</f>
        <v>0</v>
      </c>
      <c r="R410" t="s" s="185">
        <v>27</v>
      </c>
      <c r="S410" s="147">
        <f>AO410</f>
        <v>28.3167699095325</v>
      </c>
      <c r="T410" s="138"/>
      <c r="U410" s="138"/>
      <c r="V410" s="138"/>
      <c r="W410" s="138"/>
      <c r="X410" t="s" s="146">
        <f>IF($A410=Y410,"ok","bad")</f>
        <v>2430</v>
      </c>
      <c r="Y410" t="s" s="146">
        <v>3058</v>
      </c>
      <c r="Z410" t="s" s="146">
        <v>194</v>
      </c>
      <c r="AA410" t="s" s="186">
        <v>2365</v>
      </c>
      <c r="AB410" s="141">
        <f>100*AC410</f>
        <v>21.7277954</v>
      </c>
      <c r="AC410" s="190">
        <v>0.217277954</v>
      </c>
      <c r="AD410" t="s" s="187">
        <v>29</v>
      </c>
      <c r="AE410" s="141">
        <v>4.4476135</v>
      </c>
      <c r="AF410" s="190">
        <v>0.044476135</v>
      </c>
      <c r="AG410" s="138"/>
      <c r="AH410" s="145">
        <v>78161</v>
      </c>
      <c r="AI410" s="145">
        <v>44878</v>
      </c>
      <c r="AJ410" s="145">
        <v>150</v>
      </c>
      <c r="AK410" s="145">
        <v>5768</v>
      </c>
      <c r="AL410" s="145">
        <v>12708</v>
      </c>
      <c r="AM410" s="148">
        <f>100*AL410/$AI410</f>
        <v>28.3167699095325</v>
      </c>
      <c r="AN410" s="145">
        <f>IF(AM410&gt;$AI$8,1,0)</f>
        <v>0</v>
      </c>
      <c r="AO410" s="148">
        <f>IF($R410=AL$17,AM410,0)</f>
        <v>28.3167699095325</v>
      </c>
      <c r="AP410" s="145">
        <v>18476</v>
      </c>
      <c r="AQ410" s="148">
        <f>100*AP410/$AI410</f>
        <v>41.1693925754267</v>
      </c>
      <c r="AR410" s="145">
        <f>IF(AQ410&gt;$AI$8,1,0)</f>
        <v>0</v>
      </c>
      <c r="AS410" s="148">
        <f>IF($R410=AP$17,AQ410,0)</f>
        <v>0</v>
      </c>
      <c r="AT410" s="145">
        <v>1996</v>
      </c>
      <c r="AU410" s="148">
        <f>100*AT410/$AI410</f>
        <v>4.44761353001471</v>
      </c>
      <c r="AV410" s="145">
        <f>IF(AU410&gt;$AI$8,1,0)</f>
        <v>0</v>
      </c>
      <c r="AW410" s="148">
        <f>IF($R410=AT$17,AU410,0)</f>
        <v>0</v>
      </c>
      <c r="AX410" s="145">
        <v>9751</v>
      </c>
      <c r="AY410" s="148">
        <f>100*AX410/$AI410</f>
        <v>21.7277953562993</v>
      </c>
      <c r="AZ410" s="145">
        <f>IF(AY410&gt;$AI$8,1,0)</f>
        <v>0</v>
      </c>
      <c r="BA410" s="148">
        <f>IF($R410=AX$17,AY410,0)</f>
        <v>0</v>
      </c>
      <c r="BB410" s="145">
        <v>1947</v>
      </c>
      <c r="BC410" s="148">
        <f>100*BB410/$AI410</f>
        <v>4.33842862872677</v>
      </c>
      <c r="BD410" s="145">
        <f>IF(BC410&gt;$AI$8,1,0)</f>
        <v>0</v>
      </c>
      <c r="BE410" s="148">
        <f>IF($R410=BB$17,BC410,0)</f>
        <v>0</v>
      </c>
      <c r="BF410" s="145">
        <v>0</v>
      </c>
      <c r="BG410" s="148">
        <f>100*BF410/$AI410</f>
        <v>0</v>
      </c>
      <c r="BH410" s="145">
        <f>IF(BG410&gt;$AI$8,1,0)</f>
        <v>0</v>
      </c>
      <c r="BI410" s="148">
        <f>IF($R410=BF$17,BG410,0)</f>
        <v>0</v>
      </c>
      <c r="BJ410" s="145">
        <v>0</v>
      </c>
      <c r="BK410" s="148">
        <f>100*BJ410/$AI410</f>
        <v>0</v>
      </c>
      <c r="BL410" s="145">
        <f>IF(BK410&gt;$AI$8,1,0)</f>
        <v>0</v>
      </c>
      <c r="BM410" s="148">
        <f>IF($R410=BJ$17,BK410,0)</f>
        <v>0</v>
      </c>
      <c r="BN410" s="145">
        <v>0</v>
      </c>
      <c r="BO410" s="148">
        <f>100*BN410/$AI410</f>
        <v>0</v>
      </c>
      <c r="BP410" s="145">
        <f>IF(BO410&gt;$AI$8,1,0)</f>
        <v>0</v>
      </c>
      <c r="BQ410" s="148">
        <f>IF($R410=BN$17,BO410,0)</f>
        <v>0</v>
      </c>
      <c r="BR410" s="145">
        <v>0</v>
      </c>
      <c r="BS410" s="148">
        <f>100*BR410/$AI410</f>
        <v>0</v>
      </c>
      <c r="BT410" s="145">
        <f>IF(BS410&gt;$AI$8,1,0)</f>
        <v>0</v>
      </c>
      <c r="BU410" s="148">
        <f>IF($R410=BR$17,BS410,0)</f>
        <v>0</v>
      </c>
      <c r="BV410" s="145">
        <v>0</v>
      </c>
      <c r="BW410" s="148">
        <f>100*BV410/$AI410</f>
        <v>0</v>
      </c>
      <c r="BX410" s="145">
        <f>IF(BW410&gt;$AI$8,1,0)</f>
        <v>0</v>
      </c>
      <c r="BY410" s="148">
        <f>IF($R410=BV$17,BW410,0)</f>
        <v>0</v>
      </c>
      <c r="BZ410" s="145">
        <v>0</v>
      </c>
      <c r="CA410" s="148">
        <f>100*BZ410/$AI410</f>
        <v>0</v>
      </c>
      <c r="CB410" s="145">
        <f>IF(CA410&gt;$AI$8,1,0)</f>
        <v>0</v>
      </c>
      <c r="CC410" s="148">
        <f>IF($R410=BZ$17,CA410,0)</f>
        <v>0</v>
      </c>
      <c r="CD410" s="145">
        <v>0</v>
      </c>
      <c r="CE410" s="148">
        <f>100*CD410/$AI410</f>
        <v>0</v>
      </c>
      <c r="CF410" s="145">
        <f>IF(CE410&gt;$AI$8,1,0)</f>
        <v>0</v>
      </c>
      <c r="CG410" s="148">
        <f>IF($R410=CD$17,CE410,0)</f>
        <v>0</v>
      </c>
      <c r="CH410" s="145">
        <v>0</v>
      </c>
      <c r="CI410" s="148">
        <f>100*CH410/$AI410</f>
        <v>0</v>
      </c>
      <c r="CJ410" s="145">
        <f>IF(CI410&gt;$AI$8,1,0)</f>
        <v>0</v>
      </c>
      <c r="CK410" s="148">
        <f>IF($R410=CH$17,CI410,0)</f>
        <v>0</v>
      </c>
      <c r="CL410" s="145">
        <v>336</v>
      </c>
      <c r="CM410" s="145">
        <v>0</v>
      </c>
      <c r="CN410" s="149"/>
    </row>
    <row r="411" ht="15.75" customHeight="1">
      <c r="A411" t="s" s="179">
        <v>2951</v>
      </c>
      <c r="B411" t="s" s="180">
        <v>256</v>
      </c>
      <c r="C411" t="s" s="180">
        <v>1935</v>
      </c>
      <c r="D411" t="s" s="181">
        <v>259</v>
      </c>
      <c r="E411" t="s" s="182">
        <v>79</v>
      </c>
      <c r="F411" t="s" s="130">
        <v>80</v>
      </c>
      <c r="G411" t="s" s="130">
        <v>1260</v>
      </c>
      <c r="H411" t="s" s="130">
        <v>1936</v>
      </c>
      <c r="I411" t="s" s="130">
        <v>64</v>
      </c>
      <c r="J411" t="s" s="130">
        <v>50</v>
      </c>
      <c r="K411" t="s" s="183">
        <f>_xlfn.IFS(Q411=0,O411,T411=1,R411,U411=1,AA411,V411=1,AD411)</f>
        <v>31</v>
      </c>
      <c r="L411" s="189">
        <f>_xlfn.IFS(Q411=0,P411,T411=1,S411,U411=1,AB411,V411=1,AE411)</f>
        <v>14.7539648</v>
      </c>
      <c r="M411" t="s" s="130">
        <f>IF(O411="Lab","over","under")</f>
        <v>2429</v>
      </c>
      <c r="N411" s="173">
        <v>0</v>
      </c>
      <c r="O411" t="s" s="184">
        <v>28</v>
      </c>
      <c r="P411" s="131">
        <f>AQ411</f>
        <v>41.0656093851836</v>
      </c>
      <c r="Q411" s="173">
        <f>T411+U411+V411</f>
        <v>1</v>
      </c>
      <c r="R411" t="s" s="185">
        <v>2365</v>
      </c>
      <c r="S411" s="131">
        <f>BA411</f>
        <v>22.9985878774712</v>
      </c>
      <c r="T411" s="169"/>
      <c r="U411" s="173">
        <v>1</v>
      </c>
      <c r="V411" s="169"/>
      <c r="W411" s="169"/>
      <c r="X411" t="s" s="130">
        <f>IF($A411=Y411,"ok","bad")</f>
        <v>2430</v>
      </c>
      <c r="Y411" t="s" s="130">
        <v>2951</v>
      </c>
      <c r="Z411" t="s" s="130">
        <v>1935</v>
      </c>
      <c r="AA411" t="s" s="186">
        <v>31</v>
      </c>
      <c r="AB411" s="125">
        <f>100*AC411</f>
        <v>14.7539648</v>
      </c>
      <c r="AC411" s="191">
        <v>0.147539648</v>
      </c>
      <c r="AD411" t="s" s="187">
        <v>27</v>
      </c>
      <c r="AE411" s="125">
        <v>11.2100804</v>
      </c>
      <c r="AF411" s="191">
        <v>0.112100804</v>
      </c>
      <c r="AG411" s="169"/>
      <c r="AH411" s="173">
        <v>68366</v>
      </c>
      <c r="AI411" s="173">
        <v>36824</v>
      </c>
      <c r="AJ411" s="173">
        <v>88</v>
      </c>
      <c r="AK411" s="173">
        <v>6653</v>
      </c>
      <c r="AL411" s="173">
        <v>4128</v>
      </c>
      <c r="AM411" s="175">
        <f>100*AL411/$AI411</f>
        <v>11.2100803823593</v>
      </c>
      <c r="AN411" s="173">
        <f>IF(AM411&gt;$AI$8,1,0)</f>
        <v>0</v>
      </c>
      <c r="AO411" s="175">
        <f>IF($R411=AL$17,AM411,0)</f>
        <v>0</v>
      </c>
      <c r="AP411" s="173">
        <v>15122</v>
      </c>
      <c r="AQ411" s="175">
        <f>100*AP411/$AI411</f>
        <v>41.0656093851836</v>
      </c>
      <c r="AR411" s="173">
        <f>IF(AQ411&gt;$AI$8,1,0)</f>
        <v>0</v>
      </c>
      <c r="AS411" s="175">
        <f>IF($R411=AP$17,AQ411,0)</f>
        <v>0</v>
      </c>
      <c r="AT411" s="173">
        <v>1402</v>
      </c>
      <c r="AU411" s="175">
        <f>100*AT411/$AI411</f>
        <v>3.80729958722572</v>
      </c>
      <c r="AV411" s="173">
        <f>IF(AU411&gt;$AI$8,1,0)</f>
        <v>0</v>
      </c>
      <c r="AW411" s="175">
        <f>IF($R411=AT$17,AU411,0)</f>
        <v>0</v>
      </c>
      <c r="AX411" s="173">
        <v>8469</v>
      </c>
      <c r="AY411" s="175">
        <f>100*AX411/$AI411</f>
        <v>22.9985878774712</v>
      </c>
      <c r="AZ411" s="173">
        <f>IF(AY411&gt;$AI$8,1,0)</f>
        <v>0</v>
      </c>
      <c r="BA411" s="175">
        <f>IF($R411=AX$17,AY411,0)</f>
        <v>22.9985878774712</v>
      </c>
      <c r="BB411" s="173">
        <v>5433</v>
      </c>
      <c r="BC411" s="175">
        <f>100*BB411/$AI411</f>
        <v>14.7539648055616</v>
      </c>
      <c r="BD411" s="173">
        <f>IF(BC411&gt;$AI$8,1,0)</f>
        <v>0</v>
      </c>
      <c r="BE411" s="175">
        <f>IF($R411=BB$17,BC411,0)</f>
        <v>0</v>
      </c>
      <c r="BF411" s="173">
        <v>0</v>
      </c>
      <c r="BG411" s="175">
        <f>100*BF411/$AI411</f>
        <v>0</v>
      </c>
      <c r="BH411" s="173">
        <f>IF(BG411&gt;$AI$8,1,0)</f>
        <v>0</v>
      </c>
      <c r="BI411" s="175">
        <f>IF($R411=BF$17,BG411,0)</f>
        <v>0</v>
      </c>
      <c r="BJ411" s="173">
        <v>0</v>
      </c>
      <c r="BK411" s="175">
        <f>100*BJ411/$AI411</f>
        <v>0</v>
      </c>
      <c r="BL411" s="173">
        <f>IF(BK411&gt;$AI$8,1,0)</f>
        <v>0</v>
      </c>
      <c r="BM411" s="175">
        <f>IF($R411=BJ$17,BK411,0)</f>
        <v>0</v>
      </c>
      <c r="BN411" s="173">
        <v>0</v>
      </c>
      <c r="BO411" s="175">
        <f>100*BN411/$AI411</f>
        <v>0</v>
      </c>
      <c r="BP411" s="173">
        <f>IF(BO411&gt;$AI$8,1,0)</f>
        <v>0</v>
      </c>
      <c r="BQ411" s="175">
        <f>IF($R411=BN$17,BO411,0)</f>
        <v>0</v>
      </c>
      <c r="BR411" s="173">
        <v>0</v>
      </c>
      <c r="BS411" s="175">
        <f>100*BR411/$AI411</f>
        <v>0</v>
      </c>
      <c r="BT411" s="173">
        <f>IF(BS411&gt;$AI$8,1,0)</f>
        <v>0</v>
      </c>
      <c r="BU411" s="175">
        <f>IF($R411=BR$17,BS411,0)</f>
        <v>0</v>
      </c>
      <c r="BV411" s="173">
        <v>0</v>
      </c>
      <c r="BW411" s="175">
        <f>100*BV411/$AI411</f>
        <v>0</v>
      </c>
      <c r="BX411" s="173">
        <f>IF(BW411&gt;$AI$8,1,0)</f>
        <v>0</v>
      </c>
      <c r="BY411" s="175">
        <f>IF($R411=BV$17,BW411,0)</f>
        <v>0</v>
      </c>
      <c r="BZ411" s="173">
        <v>0</v>
      </c>
      <c r="CA411" s="175">
        <f>100*BZ411/$AI411</f>
        <v>0</v>
      </c>
      <c r="CB411" s="173">
        <f>IF(CA411&gt;$AI$8,1,0)</f>
        <v>0</v>
      </c>
      <c r="CC411" s="175">
        <f>IF($R411=BZ$17,CA411,0)</f>
        <v>0</v>
      </c>
      <c r="CD411" s="173">
        <v>0</v>
      </c>
      <c r="CE411" s="175">
        <f>100*CD411/$AI411</f>
        <v>0</v>
      </c>
      <c r="CF411" s="173">
        <f>IF(CE411&gt;$AI$8,1,0)</f>
        <v>0</v>
      </c>
      <c r="CG411" s="175">
        <f>IF($R411=CD$17,CE411,0)</f>
        <v>0</v>
      </c>
      <c r="CH411" s="173">
        <v>0</v>
      </c>
      <c r="CI411" s="175">
        <f>100*CH411/$AI411</f>
        <v>0</v>
      </c>
      <c r="CJ411" s="173">
        <f>IF(CI411&gt;$AI$8,1,0)</f>
        <v>0</v>
      </c>
      <c r="CK411" s="175">
        <f>IF($R411=CH$17,CI411,0)</f>
        <v>0</v>
      </c>
      <c r="CL411" s="173">
        <v>0</v>
      </c>
      <c r="CM411" s="173">
        <v>0</v>
      </c>
      <c r="CN411" s="176"/>
    </row>
    <row r="412" ht="15.75" customHeight="1">
      <c r="A412" t="s" s="179">
        <v>3231</v>
      </c>
      <c r="B412" t="s" s="180">
        <v>166</v>
      </c>
      <c r="C412" t="s" s="180">
        <v>679</v>
      </c>
      <c r="D412" t="s" s="181">
        <v>169</v>
      </c>
      <c r="E412" t="s" s="188">
        <v>79</v>
      </c>
      <c r="F412" t="s" s="146">
        <v>46</v>
      </c>
      <c r="G412" t="s" s="146">
        <v>245</v>
      </c>
      <c r="H412" t="s" s="146">
        <v>1038</v>
      </c>
      <c r="I412" t="s" s="146">
        <v>49</v>
      </c>
      <c r="J412" t="s" s="146">
        <v>1733</v>
      </c>
      <c r="K412" t="s" s="183">
        <f>_xlfn.IFS(Q412=0,O412,T412=1,R412,U412=1,AA412,V412=1,AD412)</f>
        <v>28</v>
      </c>
      <c r="L412" s="189">
        <f>_xlfn.IFS(Q412=0,P412,T412=1,S412,U412=1,AB412,V412=1,AE412)</f>
        <v>41.0419506285022</v>
      </c>
      <c r="M412" t="s" s="146">
        <f>IF(O412="Lab","over","under")</f>
        <v>2429</v>
      </c>
      <c r="N412" s="145">
        <v>0</v>
      </c>
      <c r="O412" t="s" s="184">
        <v>28</v>
      </c>
      <c r="P412" s="147">
        <f>AQ412</f>
        <v>41.0419506285022</v>
      </c>
      <c r="Q412" s="145">
        <f>T412+U412+V412</f>
        <v>0</v>
      </c>
      <c r="R412" t="s" s="185">
        <v>27</v>
      </c>
      <c r="S412" s="147">
        <f>AO412</f>
        <v>30.3044070876874</v>
      </c>
      <c r="T412" s="138"/>
      <c r="U412" s="138"/>
      <c r="V412" s="138"/>
      <c r="W412" s="138"/>
      <c r="X412" t="s" s="146">
        <f>IF($A412=Y412,"ok","bad")</f>
        <v>2430</v>
      </c>
      <c r="Y412" t="s" s="146">
        <v>3231</v>
      </c>
      <c r="Z412" t="s" s="146">
        <v>679</v>
      </c>
      <c r="AA412" t="s" s="186">
        <v>2365</v>
      </c>
      <c r="AB412" s="141">
        <f>100*AC412</f>
        <v>15.7893598</v>
      </c>
      <c r="AC412" s="190">
        <v>0.157893598</v>
      </c>
      <c r="AD412" t="s" s="187">
        <v>31</v>
      </c>
      <c r="AE412" s="141">
        <v>7.5290452</v>
      </c>
      <c r="AF412" s="190">
        <v>0.07529045199999999</v>
      </c>
      <c r="AG412" s="138"/>
      <c r="AH412" s="145">
        <v>72683</v>
      </c>
      <c r="AI412" s="145">
        <v>46221</v>
      </c>
      <c r="AJ412" s="145">
        <v>139</v>
      </c>
      <c r="AK412" s="145">
        <v>4963</v>
      </c>
      <c r="AL412" s="145">
        <v>14007</v>
      </c>
      <c r="AM412" s="148">
        <f>100*AL412/$AI412</f>
        <v>30.3044070876874</v>
      </c>
      <c r="AN412" s="145">
        <f>IF(AM412&gt;$AI$8,1,0)</f>
        <v>0</v>
      </c>
      <c r="AO412" s="148">
        <f>IF($R412=AL$17,AM412,0)</f>
        <v>30.3044070876874</v>
      </c>
      <c r="AP412" s="145">
        <v>18970</v>
      </c>
      <c r="AQ412" s="148">
        <f>100*AP412/$AI412</f>
        <v>41.0419506285022</v>
      </c>
      <c r="AR412" s="145">
        <f>IF(AQ412&gt;$AI$8,1,0)</f>
        <v>0</v>
      </c>
      <c r="AS412" s="148">
        <f>IF($R412=AP$17,AQ412,0)</f>
        <v>0</v>
      </c>
      <c r="AT412" s="145">
        <v>2007</v>
      </c>
      <c r="AU412" s="148">
        <f>100*AT412/$AI412</f>
        <v>4.34218212500811</v>
      </c>
      <c r="AV412" s="145">
        <f>IF(AU412&gt;$AI$8,1,0)</f>
        <v>0</v>
      </c>
      <c r="AW412" s="148">
        <f>IF($R412=AT$17,AU412,0)</f>
        <v>0</v>
      </c>
      <c r="AX412" s="145">
        <v>7298</v>
      </c>
      <c r="AY412" s="148">
        <f>100*AX412/$AI412</f>
        <v>15.7893598148028</v>
      </c>
      <c r="AZ412" s="145">
        <f>IF(AY412&gt;$AI$8,1,0)</f>
        <v>0</v>
      </c>
      <c r="BA412" s="148">
        <f>IF($R412=AX$17,AY412,0)</f>
        <v>0</v>
      </c>
      <c r="BB412" s="145">
        <v>3480</v>
      </c>
      <c r="BC412" s="148">
        <f>100*BB412/$AI412</f>
        <v>7.529045239177</v>
      </c>
      <c r="BD412" s="145">
        <f>IF(BC412&gt;$AI$8,1,0)</f>
        <v>0</v>
      </c>
      <c r="BE412" s="148">
        <f>IF($R412=BB$17,BC412,0)</f>
        <v>0</v>
      </c>
      <c r="BF412" s="145">
        <v>0</v>
      </c>
      <c r="BG412" s="148">
        <f>100*BF412/$AI412</f>
        <v>0</v>
      </c>
      <c r="BH412" s="145">
        <f>IF(BG412&gt;$AI$8,1,0)</f>
        <v>0</v>
      </c>
      <c r="BI412" s="148">
        <f>IF($R412=BF$17,BG412,0)</f>
        <v>0</v>
      </c>
      <c r="BJ412" s="145">
        <v>0</v>
      </c>
      <c r="BK412" s="148">
        <f>100*BJ412/$AI412</f>
        <v>0</v>
      </c>
      <c r="BL412" s="145">
        <f>IF(BK412&gt;$AI$8,1,0)</f>
        <v>0</v>
      </c>
      <c r="BM412" s="148">
        <f>IF($R412=BJ$17,BK412,0)</f>
        <v>0</v>
      </c>
      <c r="BN412" s="145">
        <v>0</v>
      </c>
      <c r="BO412" s="148">
        <f>100*BN412/$AI412</f>
        <v>0</v>
      </c>
      <c r="BP412" s="145">
        <f>IF(BO412&gt;$AI$8,1,0)</f>
        <v>0</v>
      </c>
      <c r="BQ412" s="148">
        <f>IF($R412=BN$17,BO412,0)</f>
        <v>0</v>
      </c>
      <c r="BR412" s="145">
        <v>0</v>
      </c>
      <c r="BS412" s="148">
        <f>100*BR412/$AI412</f>
        <v>0</v>
      </c>
      <c r="BT412" s="145">
        <f>IF(BS412&gt;$AI$8,1,0)</f>
        <v>0</v>
      </c>
      <c r="BU412" s="148">
        <f>IF($R412=BR$17,BS412,0)</f>
        <v>0</v>
      </c>
      <c r="BV412" s="145">
        <v>0</v>
      </c>
      <c r="BW412" s="148">
        <f>100*BV412/$AI412</f>
        <v>0</v>
      </c>
      <c r="BX412" s="145">
        <f>IF(BW412&gt;$AI$8,1,0)</f>
        <v>0</v>
      </c>
      <c r="BY412" s="148">
        <f>IF($R412=BV$17,BW412,0)</f>
        <v>0</v>
      </c>
      <c r="BZ412" s="145">
        <v>0</v>
      </c>
      <c r="CA412" s="148">
        <f>100*BZ412/$AI412</f>
        <v>0</v>
      </c>
      <c r="CB412" s="145">
        <f>IF(CA412&gt;$AI$8,1,0)</f>
        <v>0</v>
      </c>
      <c r="CC412" s="148">
        <f>IF($R412=BZ$17,CA412,0)</f>
        <v>0</v>
      </c>
      <c r="CD412" s="145">
        <v>0</v>
      </c>
      <c r="CE412" s="148">
        <f>100*CD412/$AI412</f>
        <v>0</v>
      </c>
      <c r="CF412" s="145">
        <f>IF(CE412&gt;$AI$8,1,0)</f>
        <v>0</v>
      </c>
      <c r="CG412" s="148">
        <f>IF($R412=CD$17,CE412,0)</f>
        <v>0</v>
      </c>
      <c r="CH412" s="145">
        <v>0</v>
      </c>
      <c r="CI412" s="148">
        <f>100*CH412/$AI412</f>
        <v>0</v>
      </c>
      <c r="CJ412" s="145">
        <f>IF(CI412&gt;$AI$8,1,0)</f>
        <v>0</v>
      </c>
      <c r="CK412" s="148">
        <f>IF($R412=CH$17,CI412,0)</f>
        <v>0</v>
      </c>
      <c r="CL412" s="145">
        <v>213</v>
      </c>
      <c r="CM412" s="145">
        <v>0</v>
      </c>
      <c r="CN412" s="149"/>
    </row>
    <row r="413" ht="15.75" customHeight="1">
      <c r="A413" t="s" s="179">
        <v>3274</v>
      </c>
      <c r="B413" t="s" s="180">
        <v>183</v>
      </c>
      <c r="C413" t="s" s="180">
        <v>2210</v>
      </c>
      <c r="D413" t="s" s="181">
        <v>186</v>
      </c>
      <c r="E413" t="s" s="182">
        <v>79</v>
      </c>
      <c r="F413" t="s" s="130">
        <v>46</v>
      </c>
      <c r="G413" t="s" s="130">
        <v>124</v>
      </c>
      <c r="H413" t="s" s="130">
        <v>3275</v>
      </c>
      <c r="I413" t="s" s="130">
        <v>49</v>
      </c>
      <c r="J413" t="s" s="130">
        <v>1733</v>
      </c>
      <c r="K413" t="s" s="183">
        <f>_xlfn.IFS(Q413=0,O413,T413=1,R413,U413=1,AA413,V413=1,AD413)</f>
        <v>28</v>
      </c>
      <c r="L413" s="189">
        <f>_xlfn.IFS(Q413=0,P413,T413=1,S413,U413=1,AB413,V413=1,AE413)</f>
        <v>41.0215664018161</v>
      </c>
      <c r="M413" t="s" s="130">
        <f>IF(O413="Lab","over","under")</f>
        <v>2429</v>
      </c>
      <c r="N413" s="173">
        <v>0</v>
      </c>
      <c r="O413" t="s" s="184">
        <v>28</v>
      </c>
      <c r="P413" s="131">
        <f>AQ413</f>
        <v>41.0215664018161</v>
      </c>
      <c r="Q413" s="173">
        <f>T413+U413+V413</f>
        <v>0</v>
      </c>
      <c r="R413" t="s" s="185">
        <v>27</v>
      </c>
      <c r="S413" s="131">
        <f>AO413</f>
        <v>33.181302239191</v>
      </c>
      <c r="T413" s="169"/>
      <c r="U413" s="169"/>
      <c r="V413" s="169"/>
      <c r="W413" s="169"/>
      <c r="X413" t="s" s="130">
        <f>IF($A413=Y413,"ok","bad")</f>
        <v>2430</v>
      </c>
      <c r="Y413" t="s" s="130">
        <v>3274</v>
      </c>
      <c r="Z413" t="s" s="130">
        <v>2210</v>
      </c>
      <c r="AA413" t="s" s="186">
        <v>2365</v>
      </c>
      <c r="AB413" s="125">
        <f>100*AC413</f>
        <v>13.2019399</v>
      </c>
      <c r="AC413" s="191">
        <v>0.132019399</v>
      </c>
      <c r="AD413" t="s" s="187">
        <v>29</v>
      </c>
      <c r="AE413" s="125">
        <v>6.4327727</v>
      </c>
      <c r="AF413" s="191">
        <v>0.064327727</v>
      </c>
      <c r="AG413" s="169"/>
      <c r="AH413" s="173">
        <v>75259</v>
      </c>
      <c r="AI413" s="173">
        <v>48455</v>
      </c>
      <c r="AJ413" s="173">
        <v>192</v>
      </c>
      <c r="AK413" s="173">
        <v>3799</v>
      </c>
      <c r="AL413" s="173">
        <v>16078</v>
      </c>
      <c r="AM413" s="175">
        <f>100*AL413/$AI413</f>
        <v>33.181302239191</v>
      </c>
      <c r="AN413" s="173">
        <f>IF(AM413&gt;$AI$8,1,0)</f>
        <v>0</v>
      </c>
      <c r="AO413" s="175">
        <f>IF($R413=AL$17,AM413,0)</f>
        <v>33.181302239191</v>
      </c>
      <c r="AP413" s="173">
        <v>19877</v>
      </c>
      <c r="AQ413" s="175">
        <f>100*AP413/$AI413</f>
        <v>41.0215664018161</v>
      </c>
      <c r="AR413" s="173">
        <f>IF(AQ413&gt;$AI$8,1,0)</f>
        <v>0</v>
      </c>
      <c r="AS413" s="175">
        <f>IF($R413=AP$17,AQ413,0)</f>
        <v>0</v>
      </c>
      <c r="AT413" s="173">
        <v>3117</v>
      </c>
      <c r="AU413" s="175">
        <f>100*AT413/$AI413</f>
        <v>6.43277267567846</v>
      </c>
      <c r="AV413" s="173">
        <f>IF(AU413&gt;$AI$8,1,0)</f>
        <v>0</v>
      </c>
      <c r="AW413" s="175">
        <f>IF($R413=AT$17,AU413,0)</f>
        <v>0</v>
      </c>
      <c r="AX413" s="173">
        <v>6397</v>
      </c>
      <c r="AY413" s="175">
        <f>100*AX413/$AI413</f>
        <v>13.2019399442782</v>
      </c>
      <c r="AZ413" s="173">
        <f>IF(AY413&gt;$AI$8,1,0)</f>
        <v>0</v>
      </c>
      <c r="BA413" s="175">
        <f>IF($R413=AX$17,AY413,0)</f>
        <v>0</v>
      </c>
      <c r="BB413" s="173">
        <v>2986</v>
      </c>
      <c r="BC413" s="175">
        <f>100*BB413/$AI413</f>
        <v>6.16241873903622</v>
      </c>
      <c r="BD413" s="173">
        <f>IF(BC413&gt;$AI$8,1,0)</f>
        <v>0</v>
      </c>
      <c r="BE413" s="175">
        <f>IF($R413=BB$17,BC413,0)</f>
        <v>0</v>
      </c>
      <c r="BF413" s="173">
        <v>0</v>
      </c>
      <c r="BG413" s="175">
        <f>100*BF413/$AI413</f>
        <v>0</v>
      </c>
      <c r="BH413" s="173">
        <f>IF(BG413&gt;$AI$8,1,0)</f>
        <v>0</v>
      </c>
      <c r="BI413" s="175">
        <f>IF($R413=BF$17,BG413,0)</f>
        <v>0</v>
      </c>
      <c r="BJ413" s="173">
        <v>0</v>
      </c>
      <c r="BK413" s="175">
        <f>100*BJ413/$AI413</f>
        <v>0</v>
      </c>
      <c r="BL413" s="173">
        <f>IF(BK413&gt;$AI$8,1,0)</f>
        <v>0</v>
      </c>
      <c r="BM413" s="175">
        <f>IF($R413=BJ$17,BK413,0)</f>
        <v>0</v>
      </c>
      <c r="BN413" s="173">
        <v>0</v>
      </c>
      <c r="BO413" s="175">
        <f>100*BN413/$AI413</f>
        <v>0</v>
      </c>
      <c r="BP413" s="173">
        <f>IF(BO413&gt;$AI$8,1,0)</f>
        <v>0</v>
      </c>
      <c r="BQ413" s="175">
        <f>IF($R413=BN$17,BO413,0)</f>
        <v>0</v>
      </c>
      <c r="BR413" s="173">
        <v>0</v>
      </c>
      <c r="BS413" s="175">
        <f>100*BR413/$AI413</f>
        <v>0</v>
      </c>
      <c r="BT413" s="173">
        <f>IF(BS413&gt;$AI$8,1,0)</f>
        <v>0</v>
      </c>
      <c r="BU413" s="175">
        <f>IF($R413=BR$17,BS413,0)</f>
        <v>0</v>
      </c>
      <c r="BV413" s="173">
        <v>0</v>
      </c>
      <c r="BW413" s="175">
        <f>100*BV413/$AI413</f>
        <v>0</v>
      </c>
      <c r="BX413" s="173">
        <f>IF(BW413&gt;$AI$8,1,0)</f>
        <v>0</v>
      </c>
      <c r="BY413" s="175">
        <f>IF($R413=BV$17,BW413,0)</f>
        <v>0</v>
      </c>
      <c r="BZ413" s="173">
        <v>0</v>
      </c>
      <c r="CA413" s="175">
        <f>100*BZ413/$AI413</f>
        <v>0</v>
      </c>
      <c r="CB413" s="173">
        <f>IF(CA413&gt;$AI$8,1,0)</f>
        <v>0</v>
      </c>
      <c r="CC413" s="175">
        <f>IF($R413=BZ$17,CA413,0)</f>
        <v>0</v>
      </c>
      <c r="CD413" s="173">
        <v>0</v>
      </c>
      <c r="CE413" s="175">
        <f>100*CD413/$AI413</f>
        <v>0</v>
      </c>
      <c r="CF413" s="173">
        <f>IF(CE413&gt;$AI$8,1,0)</f>
        <v>0</v>
      </c>
      <c r="CG413" s="175">
        <f>IF($R413=CD$17,CE413,0)</f>
        <v>0</v>
      </c>
      <c r="CH413" s="173">
        <v>0</v>
      </c>
      <c r="CI413" s="175">
        <f>100*CH413/$AI413</f>
        <v>0</v>
      </c>
      <c r="CJ413" s="173">
        <f>IF(CI413&gt;$AI$8,1,0)</f>
        <v>0</v>
      </c>
      <c r="CK413" s="175">
        <f>IF($R413=CH$17,CI413,0)</f>
        <v>0</v>
      </c>
      <c r="CL413" s="173">
        <v>484</v>
      </c>
      <c r="CM413" s="173">
        <v>0</v>
      </c>
      <c r="CN413" s="176"/>
    </row>
    <row r="414" ht="15.75" customHeight="1">
      <c r="A414" t="s" s="179">
        <v>3126</v>
      </c>
      <c r="B414" t="s" s="180">
        <v>256</v>
      </c>
      <c r="C414" t="s" s="180">
        <v>1745</v>
      </c>
      <c r="D414" t="s" s="181">
        <v>259</v>
      </c>
      <c r="E414" t="s" s="188">
        <v>79</v>
      </c>
      <c r="F414" t="s" s="146">
        <v>80</v>
      </c>
      <c r="G414" t="s" s="146">
        <v>548</v>
      </c>
      <c r="H414" t="s" s="146">
        <v>3127</v>
      </c>
      <c r="I414" t="s" s="146">
        <v>64</v>
      </c>
      <c r="J414" t="s" s="146">
        <v>1733</v>
      </c>
      <c r="K414" t="s" s="183">
        <f>_xlfn.IFS(Q414=0,O414,T414=1,R414,U414=1,AA414,V414=1,AD414)</f>
        <v>28</v>
      </c>
      <c r="L414" s="189">
        <f>_xlfn.IFS(Q414=0,P414,T414=1,S414,U414=1,AB414,V414=1,AE414)</f>
        <v>40.9929597738753</v>
      </c>
      <c r="M414" t="s" s="146">
        <f>IF(O414="Lab","over","under")</f>
        <v>2429</v>
      </c>
      <c r="N414" s="145">
        <v>0</v>
      </c>
      <c r="O414" t="s" s="184">
        <v>28</v>
      </c>
      <c r="P414" s="147">
        <f>AQ414</f>
        <v>40.9929597738753</v>
      </c>
      <c r="Q414" s="145">
        <f>T414+U414+V414</f>
        <v>0</v>
      </c>
      <c r="R414" t="s" s="185">
        <v>27</v>
      </c>
      <c r="S414" s="147">
        <f>AO414</f>
        <v>32.2960559030595</v>
      </c>
      <c r="T414" s="138"/>
      <c r="U414" s="138"/>
      <c r="V414" s="138"/>
      <c r="W414" s="138"/>
      <c r="X414" t="s" s="146">
        <f>IF($A414=Y414,"ok","bad")</f>
        <v>2430</v>
      </c>
      <c r="Y414" t="s" s="146">
        <v>3126</v>
      </c>
      <c r="Z414" t="s" s="146">
        <v>1745</v>
      </c>
      <c r="AA414" t="s" s="186">
        <v>2365</v>
      </c>
      <c r="AB414" s="141">
        <f>100*AC414</f>
        <v>18.8856029</v>
      </c>
      <c r="AC414" s="190">
        <v>0.188856029</v>
      </c>
      <c r="AD414" t="s" s="187">
        <v>29</v>
      </c>
      <c r="AE414" s="141">
        <v>4.0356984</v>
      </c>
      <c r="AF414" s="190">
        <v>0.040356984</v>
      </c>
      <c r="AG414" s="138"/>
      <c r="AH414" s="145">
        <v>70241</v>
      </c>
      <c r="AI414" s="145">
        <v>38209</v>
      </c>
      <c r="AJ414" s="145">
        <v>103</v>
      </c>
      <c r="AK414" s="145">
        <v>3323</v>
      </c>
      <c r="AL414" s="145">
        <v>12340</v>
      </c>
      <c r="AM414" s="148">
        <f>100*AL414/$AI414</f>
        <v>32.2960559030595</v>
      </c>
      <c r="AN414" s="145">
        <f>IF(AM414&gt;$AI$8,1,0)</f>
        <v>0</v>
      </c>
      <c r="AO414" s="148">
        <f>IF($R414=AL$17,AM414,0)</f>
        <v>32.2960559030595</v>
      </c>
      <c r="AP414" s="145">
        <v>15663</v>
      </c>
      <c r="AQ414" s="148">
        <f>100*AP414/$AI414</f>
        <v>40.9929597738753</v>
      </c>
      <c r="AR414" s="145">
        <f>IF(AQ414&gt;$AI$8,1,0)</f>
        <v>0</v>
      </c>
      <c r="AS414" s="148">
        <f>IF($R414=AP$17,AQ414,0)</f>
        <v>0</v>
      </c>
      <c r="AT414" s="145">
        <v>1542</v>
      </c>
      <c r="AU414" s="148">
        <f>100*AT414/$AI414</f>
        <v>4.03569839566594</v>
      </c>
      <c r="AV414" s="145">
        <f>IF(AU414&gt;$AI$8,1,0)</f>
        <v>0</v>
      </c>
      <c r="AW414" s="148">
        <f>IF($R414=AT$17,AU414,0)</f>
        <v>0</v>
      </c>
      <c r="AX414" s="145">
        <v>7216</v>
      </c>
      <c r="AY414" s="148">
        <f>100*AX414/$AI414</f>
        <v>18.8856028684341</v>
      </c>
      <c r="AZ414" s="145">
        <f>IF(AY414&gt;$AI$8,1,0)</f>
        <v>0</v>
      </c>
      <c r="BA414" s="148">
        <f>IF($R414=AX$17,AY414,0)</f>
        <v>0</v>
      </c>
      <c r="BB414" s="145">
        <v>1279</v>
      </c>
      <c r="BC414" s="148">
        <f>100*BB414/$AI414</f>
        <v>3.34737888979036</v>
      </c>
      <c r="BD414" s="145">
        <f>IF(BC414&gt;$AI$8,1,0)</f>
        <v>0</v>
      </c>
      <c r="BE414" s="148">
        <f>IF($R414=BB$17,BC414,0)</f>
        <v>0</v>
      </c>
      <c r="BF414" s="145">
        <v>0</v>
      </c>
      <c r="BG414" s="148">
        <f>100*BF414/$AI414</f>
        <v>0</v>
      </c>
      <c r="BH414" s="145">
        <f>IF(BG414&gt;$AI$8,1,0)</f>
        <v>0</v>
      </c>
      <c r="BI414" s="148">
        <f>IF($R414=BF$17,BG414,0)</f>
        <v>0</v>
      </c>
      <c r="BJ414" s="145">
        <v>0</v>
      </c>
      <c r="BK414" s="148">
        <f>100*BJ414/$AI414</f>
        <v>0</v>
      </c>
      <c r="BL414" s="145">
        <f>IF(BK414&gt;$AI$8,1,0)</f>
        <v>0</v>
      </c>
      <c r="BM414" s="148">
        <f>IF($R414=BJ$17,BK414,0)</f>
        <v>0</v>
      </c>
      <c r="BN414" s="145">
        <v>0</v>
      </c>
      <c r="BO414" s="148">
        <f>100*BN414/$AI414</f>
        <v>0</v>
      </c>
      <c r="BP414" s="145">
        <f>IF(BO414&gt;$AI$8,1,0)</f>
        <v>0</v>
      </c>
      <c r="BQ414" s="148">
        <f>IF($R414=BN$17,BO414,0)</f>
        <v>0</v>
      </c>
      <c r="BR414" s="145">
        <v>0</v>
      </c>
      <c r="BS414" s="148">
        <f>100*BR414/$AI414</f>
        <v>0</v>
      </c>
      <c r="BT414" s="145">
        <f>IF(BS414&gt;$AI$8,1,0)</f>
        <v>0</v>
      </c>
      <c r="BU414" s="148">
        <f>IF($R414=BR$17,BS414,0)</f>
        <v>0</v>
      </c>
      <c r="BV414" s="145">
        <v>0</v>
      </c>
      <c r="BW414" s="148">
        <f>100*BV414/$AI414</f>
        <v>0</v>
      </c>
      <c r="BX414" s="145">
        <f>IF(BW414&gt;$AI$8,1,0)</f>
        <v>0</v>
      </c>
      <c r="BY414" s="148">
        <f>IF($R414=BV$17,BW414,0)</f>
        <v>0</v>
      </c>
      <c r="BZ414" s="145">
        <v>0</v>
      </c>
      <c r="CA414" s="148">
        <f>100*BZ414/$AI414</f>
        <v>0</v>
      </c>
      <c r="CB414" s="145">
        <f>IF(CA414&gt;$AI$8,1,0)</f>
        <v>0</v>
      </c>
      <c r="CC414" s="148">
        <f>IF($R414=BZ$17,CA414,0)</f>
        <v>0</v>
      </c>
      <c r="CD414" s="145">
        <v>0</v>
      </c>
      <c r="CE414" s="148">
        <f>100*CD414/$AI414</f>
        <v>0</v>
      </c>
      <c r="CF414" s="145">
        <f>IF(CE414&gt;$AI$8,1,0)</f>
        <v>0</v>
      </c>
      <c r="CG414" s="148">
        <f>IF($R414=CD$17,CE414,0)</f>
        <v>0</v>
      </c>
      <c r="CH414" s="145">
        <v>0</v>
      </c>
      <c r="CI414" s="148">
        <f>100*CH414/$AI414</f>
        <v>0</v>
      </c>
      <c r="CJ414" s="145">
        <f>IF(CI414&gt;$AI$8,1,0)</f>
        <v>0</v>
      </c>
      <c r="CK414" s="148">
        <f>IF($R414=CH$17,CI414,0)</f>
        <v>0</v>
      </c>
      <c r="CL414" s="145">
        <v>880</v>
      </c>
      <c r="CM414" s="145">
        <v>0</v>
      </c>
      <c r="CN414" s="149"/>
    </row>
    <row r="415" ht="15.75" customHeight="1">
      <c r="A415" t="s" s="179">
        <v>3056</v>
      </c>
      <c r="B415" t="s" s="180">
        <v>90</v>
      </c>
      <c r="C415" t="s" s="180">
        <v>1784</v>
      </c>
      <c r="D415" t="s" s="181">
        <v>93</v>
      </c>
      <c r="E415" t="s" s="182">
        <v>79</v>
      </c>
      <c r="F415" t="s" s="130">
        <v>46</v>
      </c>
      <c r="G415" t="s" s="130">
        <v>1081</v>
      </c>
      <c r="H415" t="s" s="130">
        <v>3057</v>
      </c>
      <c r="I415" t="s" s="130">
        <v>49</v>
      </c>
      <c r="J415" t="s" s="130">
        <v>1733</v>
      </c>
      <c r="K415" t="s" s="183">
        <f>_xlfn.IFS(Q415=0,O415,T415=1,R415,U415=1,AA415,V415=1,AD415)</f>
        <v>28</v>
      </c>
      <c r="L415" s="189">
        <f>_xlfn.IFS(Q415=0,P415,T415=1,S415,U415=1,AB415,V415=1,AE415)</f>
        <v>40.8960509211529</v>
      </c>
      <c r="M415" t="s" s="130">
        <f>IF(O415="Lab","over","under")</f>
        <v>2429</v>
      </c>
      <c r="N415" s="173">
        <v>0</v>
      </c>
      <c r="O415" t="s" s="184">
        <v>28</v>
      </c>
      <c r="P415" s="131">
        <f>AQ415</f>
        <v>40.8960509211529</v>
      </c>
      <c r="Q415" s="173">
        <f>T415+U415+V415</f>
        <v>0</v>
      </c>
      <c r="R415" t="s" s="185">
        <v>27</v>
      </c>
      <c r="S415" s="131">
        <f>AO415</f>
        <v>28.2823075888655</v>
      </c>
      <c r="T415" s="169"/>
      <c r="U415" s="169"/>
      <c r="V415" s="169"/>
      <c r="W415" s="169"/>
      <c r="X415" t="s" s="130">
        <f>IF($A415=Y415,"ok","bad")</f>
        <v>2430</v>
      </c>
      <c r="Y415" t="s" s="130">
        <v>3056</v>
      </c>
      <c r="Z415" t="s" s="130">
        <v>1784</v>
      </c>
      <c r="AA415" t="s" s="186">
        <v>2365</v>
      </c>
      <c r="AB415" s="125">
        <f>100*AC415</f>
        <v>21.7288987</v>
      </c>
      <c r="AC415" s="191">
        <v>0.217288987</v>
      </c>
      <c r="AD415" t="s" s="187">
        <v>31</v>
      </c>
      <c r="AE415" s="125">
        <v>5.2109014</v>
      </c>
      <c r="AF415" s="191">
        <v>0.052109014</v>
      </c>
      <c r="AG415" s="169"/>
      <c r="AH415" s="173">
        <v>74440</v>
      </c>
      <c r="AI415" s="173">
        <v>44618</v>
      </c>
      <c r="AJ415" s="173">
        <v>138</v>
      </c>
      <c r="AK415" s="173">
        <v>5628</v>
      </c>
      <c r="AL415" s="173">
        <v>12619</v>
      </c>
      <c r="AM415" s="175">
        <f>100*AL415/$AI415</f>
        <v>28.2823075888655</v>
      </c>
      <c r="AN415" s="173">
        <f>IF(AM415&gt;$AI$8,1,0)</f>
        <v>0</v>
      </c>
      <c r="AO415" s="175">
        <f>IF($R415=AL$17,AM415,0)</f>
        <v>28.2823075888655</v>
      </c>
      <c r="AP415" s="173">
        <v>18247</v>
      </c>
      <c r="AQ415" s="175">
        <f>100*AP415/$AI415</f>
        <v>40.8960509211529</v>
      </c>
      <c r="AR415" s="173">
        <f>IF(AQ415&gt;$AI$8,1,0)</f>
        <v>0</v>
      </c>
      <c r="AS415" s="175">
        <f>IF($R415=AP$17,AQ415,0)</f>
        <v>0</v>
      </c>
      <c r="AT415" s="173">
        <v>1241</v>
      </c>
      <c r="AU415" s="175">
        <f>100*AT415/$AI415</f>
        <v>2.78138867721547</v>
      </c>
      <c r="AV415" s="173">
        <f>IF(AU415&gt;$AI$8,1,0)</f>
        <v>0</v>
      </c>
      <c r="AW415" s="175">
        <f>IF($R415=AT$17,AU415,0)</f>
        <v>0</v>
      </c>
      <c r="AX415" s="173">
        <v>9695</v>
      </c>
      <c r="AY415" s="175">
        <f>100*AX415/$AI415</f>
        <v>21.7288986507687</v>
      </c>
      <c r="AZ415" s="173">
        <f>IF(AY415&gt;$AI$8,1,0)</f>
        <v>0</v>
      </c>
      <c r="BA415" s="175">
        <f>IF($R415=AX$17,AY415,0)</f>
        <v>0</v>
      </c>
      <c r="BB415" s="173">
        <v>2325</v>
      </c>
      <c r="BC415" s="175">
        <f>100*BB415/$AI415</f>
        <v>5.21090142991618</v>
      </c>
      <c r="BD415" s="173">
        <f>IF(BC415&gt;$AI$8,1,0)</f>
        <v>0</v>
      </c>
      <c r="BE415" s="175">
        <f>IF($R415=BB$17,BC415,0)</f>
        <v>0</v>
      </c>
      <c r="BF415" s="173">
        <v>0</v>
      </c>
      <c r="BG415" s="175">
        <f>100*BF415/$AI415</f>
        <v>0</v>
      </c>
      <c r="BH415" s="173">
        <f>IF(BG415&gt;$AI$8,1,0)</f>
        <v>0</v>
      </c>
      <c r="BI415" s="175">
        <f>IF($R415=BF$17,BG415,0)</f>
        <v>0</v>
      </c>
      <c r="BJ415" s="173">
        <v>0</v>
      </c>
      <c r="BK415" s="175">
        <f>100*BJ415/$AI415</f>
        <v>0</v>
      </c>
      <c r="BL415" s="173">
        <f>IF(BK415&gt;$AI$8,1,0)</f>
        <v>0</v>
      </c>
      <c r="BM415" s="175">
        <f>IF($R415=BJ$17,BK415,0)</f>
        <v>0</v>
      </c>
      <c r="BN415" s="173">
        <v>0</v>
      </c>
      <c r="BO415" s="175">
        <f>100*BN415/$AI415</f>
        <v>0</v>
      </c>
      <c r="BP415" s="173">
        <f>IF(BO415&gt;$AI$8,1,0)</f>
        <v>0</v>
      </c>
      <c r="BQ415" s="175">
        <f>IF($R415=BN$17,BO415,0)</f>
        <v>0</v>
      </c>
      <c r="BR415" s="173">
        <v>0</v>
      </c>
      <c r="BS415" s="175">
        <f>100*BR415/$AI415</f>
        <v>0</v>
      </c>
      <c r="BT415" s="173">
        <f>IF(BS415&gt;$AI$8,1,0)</f>
        <v>0</v>
      </c>
      <c r="BU415" s="175">
        <f>IF($R415=BR$17,BS415,0)</f>
        <v>0</v>
      </c>
      <c r="BV415" s="173">
        <v>0</v>
      </c>
      <c r="BW415" s="175">
        <f>100*BV415/$AI415</f>
        <v>0</v>
      </c>
      <c r="BX415" s="173">
        <f>IF(BW415&gt;$AI$8,1,0)</f>
        <v>0</v>
      </c>
      <c r="BY415" s="175">
        <f>IF($R415=BV$17,BW415,0)</f>
        <v>0</v>
      </c>
      <c r="BZ415" s="173">
        <v>0</v>
      </c>
      <c r="CA415" s="175">
        <f>100*BZ415/$AI415</f>
        <v>0</v>
      </c>
      <c r="CB415" s="173">
        <f>IF(CA415&gt;$AI$8,1,0)</f>
        <v>0</v>
      </c>
      <c r="CC415" s="175">
        <f>IF($R415=BZ$17,CA415,0)</f>
        <v>0</v>
      </c>
      <c r="CD415" s="173">
        <v>0</v>
      </c>
      <c r="CE415" s="175">
        <f>100*CD415/$AI415</f>
        <v>0</v>
      </c>
      <c r="CF415" s="173">
        <f>IF(CE415&gt;$AI$8,1,0)</f>
        <v>0</v>
      </c>
      <c r="CG415" s="175">
        <f>IF($R415=CD$17,CE415,0)</f>
        <v>0</v>
      </c>
      <c r="CH415" s="173">
        <v>0</v>
      </c>
      <c r="CI415" s="175">
        <f>100*CH415/$AI415</f>
        <v>0</v>
      </c>
      <c r="CJ415" s="173">
        <f>IF(CI415&gt;$AI$8,1,0)</f>
        <v>0</v>
      </c>
      <c r="CK415" s="175">
        <f>IF($R415=CH$17,CI415,0)</f>
        <v>0</v>
      </c>
      <c r="CL415" s="173">
        <v>799</v>
      </c>
      <c r="CM415" s="173">
        <v>0</v>
      </c>
      <c r="CN415" s="176"/>
    </row>
    <row r="416" ht="15.75" customHeight="1">
      <c r="A416" t="s" s="179">
        <v>3159</v>
      </c>
      <c r="B416" t="s" s="180">
        <v>101</v>
      </c>
      <c r="C416" t="s" s="180">
        <v>485</v>
      </c>
      <c r="D416" t="s" s="181">
        <v>104</v>
      </c>
      <c r="E416" t="s" s="188">
        <v>79</v>
      </c>
      <c r="F416" t="s" s="146">
        <v>46</v>
      </c>
      <c r="G416" t="s" s="146">
        <v>3160</v>
      </c>
      <c r="H416" t="s" s="146">
        <v>856</v>
      </c>
      <c r="I416" t="s" s="146">
        <v>64</v>
      </c>
      <c r="J416" t="s" s="146">
        <v>1733</v>
      </c>
      <c r="K416" t="s" s="183">
        <f>_xlfn.IFS(Q416=0,O416,T416=1,R416,U416=1,AA416,V416=1,AD416)</f>
        <v>28</v>
      </c>
      <c r="L416" s="189">
        <f>_xlfn.IFS(Q416=0,P416,T416=1,S416,U416=1,AB416,V416=1,AE416)</f>
        <v>40.8900873782349</v>
      </c>
      <c r="M416" t="s" s="146">
        <f>IF(O416="Lab","over","under")</f>
        <v>2429</v>
      </c>
      <c r="N416" s="145">
        <v>0</v>
      </c>
      <c r="O416" t="s" s="184">
        <v>28</v>
      </c>
      <c r="P416" s="147">
        <f>AQ416</f>
        <v>40.8900873782349</v>
      </c>
      <c r="Q416" s="145">
        <f>T416+U416+V416</f>
        <v>0</v>
      </c>
      <c r="R416" t="s" s="185">
        <v>27</v>
      </c>
      <c r="S416" s="147">
        <f>AO416</f>
        <v>23.3245537020778</v>
      </c>
      <c r="T416" s="138"/>
      <c r="U416" s="138"/>
      <c r="V416" s="138"/>
      <c r="W416" s="138"/>
      <c r="X416" t="s" s="146">
        <f>IF($A416=Y416,"ok","bad")</f>
        <v>2430</v>
      </c>
      <c r="Y416" t="s" s="146">
        <v>3159</v>
      </c>
      <c r="Z416" t="s" s="146">
        <v>485</v>
      </c>
      <c r="AA416" t="s" s="186">
        <v>2365</v>
      </c>
      <c r="AB416" s="141">
        <f>100*AC416</f>
        <v>17.5634433</v>
      </c>
      <c r="AC416" s="190">
        <v>0.175634433</v>
      </c>
      <c r="AD416" t="s" s="187">
        <v>29</v>
      </c>
      <c r="AE416" s="141">
        <v>7.9581086</v>
      </c>
      <c r="AF416" s="190">
        <v>0.079581086</v>
      </c>
      <c r="AG416" s="138"/>
      <c r="AH416" s="145">
        <v>70440</v>
      </c>
      <c r="AI416" s="145">
        <v>47838</v>
      </c>
      <c r="AJ416" s="145">
        <v>165</v>
      </c>
      <c r="AK416" s="145">
        <v>8403</v>
      </c>
      <c r="AL416" s="145">
        <v>11158</v>
      </c>
      <c r="AM416" s="148">
        <f>100*AL416/$AI416</f>
        <v>23.3245537020778</v>
      </c>
      <c r="AN416" s="145">
        <f>IF(AM416&gt;$AI$8,1,0)</f>
        <v>0</v>
      </c>
      <c r="AO416" s="148">
        <f>IF($R416=AL$17,AM416,0)</f>
        <v>23.3245537020778</v>
      </c>
      <c r="AP416" s="145">
        <v>19561</v>
      </c>
      <c r="AQ416" s="148">
        <f>100*AP416/$AI416</f>
        <v>40.8900873782349</v>
      </c>
      <c r="AR416" s="145">
        <f>IF(AQ416&gt;$AI$8,1,0)</f>
        <v>0</v>
      </c>
      <c r="AS416" s="148">
        <f>IF($R416=AP$17,AQ416,0)</f>
        <v>0</v>
      </c>
      <c r="AT416" s="145">
        <v>3807</v>
      </c>
      <c r="AU416" s="148">
        <f>100*AT416/$AI416</f>
        <v>7.95810861658096</v>
      </c>
      <c r="AV416" s="145">
        <f>IF(AU416&gt;$AI$8,1,0)</f>
        <v>0</v>
      </c>
      <c r="AW416" s="148">
        <f>IF($R416=AT$17,AU416,0)</f>
        <v>0</v>
      </c>
      <c r="AX416" s="145">
        <v>8402</v>
      </c>
      <c r="AY416" s="148">
        <f>100*AX416/$AI416</f>
        <v>17.5634432877629</v>
      </c>
      <c r="AZ416" s="145">
        <f>IF(AY416&gt;$AI$8,1,0)</f>
        <v>0</v>
      </c>
      <c r="BA416" s="148">
        <f>IF($R416=AX$17,AY416,0)</f>
        <v>0</v>
      </c>
      <c r="BB416" s="145">
        <v>3488</v>
      </c>
      <c r="BC416" s="148">
        <f>100*BB416/$AI416</f>
        <v>7.29127471884276</v>
      </c>
      <c r="BD416" s="145">
        <f>IF(BC416&gt;$AI$8,1,0)</f>
        <v>0</v>
      </c>
      <c r="BE416" s="148">
        <f>IF($R416=BB$17,BC416,0)</f>
        <v>0</v>
      </c>
      <c r="BF416" s="145">
        <v>0</v>
      </c>
      <c r="BG416" s="148">
        <f>100*BF416/$AI416</f>
        <v>0</v>
      </c>
      <c r="BH416" s="145">
        <f>IF(BG416&gt;$AI$8,1,0)</f>
        <v>0</v>
      </c>
      <c r="BI416" s="148">
        <f>IF($R416=BF$17,BG416,0)</f>
        <v>0</v>
      </c>
      <c r="BJ416" s="145">
        <v>0</v>
      </c>
      <c r="BK416" s="148">
        <f>100*BJ416/$AI416</f>
        <v>0</v>
      </c>
      <c r="BL416" s="145">
        <f>IF(BK416&gt;$AI$8,1,0)</f>
        <v>0</v>
      </c>
      <c r="BM416" s="148">
        <f>IF($R416=BJ$17,BK416,0)</f>
        <v>0</v>
      </c>
      <c r="BN416" s="145">
        <v>0</v>
      </c>
      <c r="BO416" s="148">
        <f>100*BN416/$AI416</f>
        <v>0</v>
      </c>
      <c r="BP416" s="145">
        <f>IF(BO416&gt;$AI$8,1,0)</f>
        <v>0</v>
      </c>
      <c r="BQ416" s="148">
        <f>IF($R416=BN$17,BO416,0)</f>
        <v>0</v>
      </c>
      <c r="BR416" s="145">
        <v>0</v>
      </c>
      <c r="BS416" s="148">
        <f>100*BR416/$AI416</f>
        <v>0</v>
      </c>
      <c r="BT416" s="145">
        <f>IF(BS416&gt;$AI$8,1,0)</f>
        <v>0</v>
      </c>
      <c r="BU416" s="148">
        <f>IF($R416=BR$17,BS416,0)</f>
        <v>0</v>
      </c>
      <c r="BV416" s="145">
        <v>0</v>
      </c>
      <c r="BW416" s="148">
        <f>100*BV416/$AI416</f>
        <v>0</v>
      </c>
      <c r="BX416" s="145">
        <f>IF(BW416&gt;$AI$8,1,0)</f>
        <v>0</v>
      </c>
      <c r="BY416" s="148">
        <f>IF($R416=BV$17,BW416,0)</f>
        <v>0</v>
      </c>
      <c r="BZ416" s="145">
        <v>0</v>
      </c>
      <c r="CA416" s="148">
        <f>100*BZ416/$AI416</f>
        <v>0</v>
      </c>
      <c r="CB416" s="145">
        <f>IF(CA416&gt;$AI$8,1,0)</f>
        <v>0</v>
      </c>
      <c r="CC416" s="148">
        <f>IF($R416=BZ$17,CA416,0)</f>
        <v>0</v>
      </c>
      <c r="CD416" s="145">
        <v>0</v>
      </c>
      <c r="CE416" s="148">
        <f>100*CD416/$AI416</f>
        <v>0</v>
      </c>
      <c r="CF416" s="145">
        <f>IF(CE416&gt;$AI$8,1,0)</f>
        <v>0</v>
      </c>
      <c r="CG416" s="148">
        <f>IF($R416=CD$17,CE416,0)</f>
        <v>0</v>
      </c>
      <c r="CH416" s="145">
        <v>0</v>
      </c>
      <c r="CI416" s="148">
        <f>100*CH416/$AI416</f>
        <v>0</v>
      </c>
      <c r="CJ416" s="145">
        <f>IF(CI416&gt;$AI$8,1,0)</f>
        <v>0</v>
      </c>
      <c r="CK416" s="148">
        <f>IF($R416=CH$17,CI416,0)</f>
        <v>0</v>
      </c>
      <c r="CL416" s="145">
        <v>0</v>
      </c>
      <c r="CM416" s="145">
        <v>0</v>
      </c>
      <c r="CN416" s="149"/>
    </row>
    <row r="417" ht="15.75" customHeight="1">
      <c r="A417" t="s" s="179">
        <v>2947</v>
      </c>
      <c r="B417" t="s" s="180">
        <v>58</v>
      </c>
      <c r="C417" t="s" s="180">
        <v>890</v>
      </c>
      <c r="D417" t="s" s="181">
        <v>60</v>
      </c>
      <c r="E417" t="s" s="182">
        <v>60</v>
      </c>
      <c r="F417" t="s" s="130">
        <v>61</v>
      </c>
      <c r="G417" t="s" s="130">
        <v>335</v>
      </c>
      <c r="H417" t="s" s="130">
        <v>2948</v>
      </c>
      <c r="I417" t="s" s="130">
        <v>49</v>
      </c>
      <c r="J417" t="s" s="130">
        <v>2585</v>
      </c>
      <c r="K417" t="s" s="183">
        <f>_xlfn.IFS(Q417=0,O417,T417=1,R417,U417=1,AA417,V417=1,AD417)</f>
        <v>32</v>
      </c>
      <c r="L417" s="189">
        <f>_xlfn.IFS(Q417=0,P417,T417=1,S417,U417=1,AB417,V417=1,AE417)</f>
        <v>27.2556061667835</v>
      </c>
      <c r="M417" t="s" s="130">
        <f>IF(O417="Lab","over","under")</f>
        <v>2429</v>
      </c>
      <c r="N417" s="173">
        <v>0</v>
      </c>
      <c r="O417" t="s" s="184">
        <v>28</v>
      </c>
      <c r="P417" s="131">
        <f>AQ417</f>
        <v>40.8702697967765</v>
      </c>
      <c r="Q417" s="173">
        <f>T417+U417+V417</f>
        <v>1</v>
      </c>
      <c r="R417" t="s" s="185">
        <v>32</v>
      </c>
      <c r="S417" s="131">
        <f>BI417</f>
        <v>27.2556061667835</v>
      </c>
      <c r="T417" s="173">
        <v>1</v>
      </c>
      <c r="U417" s="169"/>
      <c r="V417" s="169"/>
      <c r="W417" s="169"/>
      <c r="X417" t="s" s="130">
        <f>IF($A417=Y417,"ok","bad")</f>
        <v>2430</v>
      </c>
      <c r="Y417" t="s" s="130">
        <v>2947</v>
      </c>
      <c r="Z417" t="s" s="130">
        <v>890</v>
      </c>
      <c r="AA417" t="s" s="186">
        <v>27</v>
      </c>
      <c r="AB417" s="125">
        <f>100*AC417</f>
        <v>12.1715137</v>
      </c>
      <c r="AC417" s="191">
        <v>0.121715137</v>
      </c>
      <c r="AD417" t="s" s="187">
        <v>31</v>
      </c>
      <c r="AE417" s="125">
        <v>7.5551857</v>
      </c>
      <c r="AF417" s="191">
        <v>0.075551857</v>
      </c>
      <c r="AG417" s="169"/>
      <c r="AH417" s="173">
        <v>73784</v>
      </c>
      <c r="AI417" s="173">
        <v>45664</v>
      </c>
      <c r="AJ417" s="173">
        <v>147</v>
      </c>
      <c r="AK417" s="173">
        <v>6217</v>
      </c>
      <c r="AL417" s="173">
        <v>5558</v>
      </c>
      <c r="AM417" s="175">
        <f>100*AL417/$AI417</f>
        <v>12.1715136650315</v>
      </c>
      <c r="AN417" s="173">
        <f>IF(AM417&gt;$AI$8,1,0)</f>
        <v>0</v>
      </c>
      <c r="AO417" s="175">
        <f>IF($R417=AL$17,AM417,0)</f>
        <v>0</v>
      </c>
      <c r="AP417" s="173">
        <v>18663</v>
      </c>
      <c r="AQ417" s="175">
        <f>100*AP417/$AI417</f>
        <v>40.8702697967765</v>
      </c>
      <c r="AR417" s="173">
        <f>IF(AQ417&gt;$AI$8,1,0)</f>
        <v>0</v>
      </c>
      <c r="AS417" s="175">
        <f>IF($R417=AP$17,AQ417,0)</f>
        <v>0</v>
      </c>
      <c r="AT417" s="173">
        <v>3014</v>
      </c>
      <c r="AU417" s="175">
        <f>100*AT417/$AI417</f>
        <v>6.60038542396636</v>
      </c>
      <c r="AV417" s="173">
        <f>IF(AU417&gt;$AI$8,1,0)</f>
        <v>0</v>
      </c>
      <c r="AW417" s="175">
        <f>IF($R417=AT$17,AU417,0)</f>
        <v>0</v>
      </c>
      <c r="AX417" s="173">
        <v>2087</v>
      </c>
      <c r="AY417" s="175">
        <f>100*AX417/$AI417</f>
        <v>4.57033987386125</v>
      </c>
      <c r="AZ417" s="173">
        <f>IF(AY417&gt;$AI$8,1,0)</f>
        <v>0</v>
      </c>
      <c r="BA417" s="175">
        <f>IF($R417=AX$17,AY417,0)</f>
        <v>0</v>
      </c>
      <c r="BB417" s="173">
        <v>3450</v>
      </c>
      <c r="BC417" s="175">
        <f>100*BB417/$AI417</f>
        <v>7.5551857042747</v>
      </c>
      <c r="BD417" s="173">
        <f>IF(BC417&gt;$AI$8,1,0)</f>
        <v>0</v>
      </c>
      <c r="BE417" s="175">
        <f>IF($R417=BB$17,BC417,0)</f>
        <v>0</v>
      </c>
      <c r="BF417" s="173">
        <v>12446</v>
      </c>
      <c r="BG417" s="175">
        <f>100*BF417/$AI417</f>
        <v>27.2556061667835</v>
      </c>
      <c r="BH417" s="173">
        <f>IF(BG417&gt;$AI$8,1,0)</f>
        <v>0</v>
      </c>
      <c r="BI417" s="175">
        <f>IF($R417=BF$17,BG417,0)</f>
        <v>27.2556061667835</v>
      </c>
      <c r="BJ417" s="173">
        <v>0</v>
      </c>
      <c r="BK417" s="175">
        <f>100*BJ417/$AI417</f>
        <v>0</v>
      </c>
      <c r="BL417" s="173">
        <f>IF(BK417&gt;$AI$8,1,0)</f>
        <v>0</v>
      </c>
      <c r="BM417" s="175">
        <f>IF($R417=BJ$17,BK417,0)</f>
        <v>0</v>
      </c>
      <c r="BN417" s="173">
        <v>0</v>
      </c>
      <c r="BO417" s="175">
        <f>100*BN417/$AI417</f>
        <v>0</v>
      </c>
      <c r="BP417" s="173">
        <f>IF(BO417&gt;$AI$8,1,0)</f>
        <v>0</v>
      </c>
      <c r="BQ417" s="175">
        <f>IF($R417=BN$17,BO417,0)</f>
        <v>0</v>
      </c>
      <c r="BR417" s="173">
        <v>0</v>
      </c>
      <c r="BS417" s="175">
        <f>100*BR417/$AI417</f>
        <v>0</v>
      </c>
      <c r="BT417" s="173">
        <f>IF(BS417&gt;$AI$8,1,0)</f>
        <v>0</v>
      </c>
      <c r="BU417" s="175">
        <f>IF($R417=BR$17,BS417,0)</f>
        <v>0</v>
      </c>
      <c r="BV417" s="173">
        <v>0</v>
      </c>
      <c r="BW417" s="175">
        <f>100*BV417/$AI417</f>
        <v>0</v>
      </c>
      <c r="BX417" s="173">
        <f>IF(BW417&gt;$AI$8,1,0)</f>
        <v>0</v>
      </c>
      <c r="BY417" s="175">
        <f>IF($R417=BV$17,BW417,0)</f>
        <v>0</v>
      </c>
      <c r="BZ417" s="173">
        <v>0</v>
      </c>
      <c r="CA417" s="175">
        <f>100*BZ417/$AI417</f>
        <v>0</v>
      </c>
      <c r="CB417" s="173">
        <f>IF(CA417&gt;$AI$8,1,0)</f>
        <v>0</v>
      </c>
      <c r="CC417" s="175">
        <f>IF($R417=BZ$17,CA417,0)</f>
        <v>0</v>
      </c>
      <c r="CD417" s="173">
        <v>0</v>
      </c>
      <c r="CE417" s="175">
        <f>100*CD417/$AI417</f>
        <v>0</v>
      </c>
      <c r="CF417" s="173">
        <f>IF(CE417&gt;$AI$8,1,0)</f>
        <v>0</v>
      </c>
      <c r="CG417" s="175">
        <f>IF($R417=CD$17,CE417,0)</f>
        <v>0</v>
      </c>
      <c r="CH417" s="173">
        <v>0</v>
      </c>
      <c r="CI417" s="175">
        <f>100*CH417/$AI417</f>
        <v>0</v>
      </c>
      <c r="CJ417" s="173">
        <f>IF(CI417&gt;$AI$8,1,0)</f>
        <v>0</v>
      </c>
      <c r="CK417" s="175">
        <f>IF($R417=CH$17,CI417,0)</f>
        <v>0</v>
      </c>
      <c r="CL417" s="173">
        <v>848</v>
      </c>
      <c r="CM417" s="173">
        <v>0</v>
      </c>
      <c r="CN417" s="176"/>
    </row>
    <row r="418" ht="15.75" customHeight="1">
      <c r="A418" t="s" s="179">
        <v>3303</v>
      </c>
      <c r="B418" t="s" s="180">
        <v>90</v>
      </c>
      <c r="C418" t="s" s="180">
        <v>3304</v>
      </c>
      <c r="D418" t="s" s="181">
        <v>93</v>
      </c>
      <c r="E418" t="s" s="188">
        <v>79</v>
      </c>
      <c r="F418" t="s" s="146">
        <v>80</v>
      </c>
      <c r="G418" t="s" s="146">
        <v>362</v>
      </c>
      <c r="H418" t="s" s="146">
        <v>363</v>
      </c>
      <c r="I418" t="s" s="146">
        <v>64</v>
      </c>
      <c r="J418" t="s" s="146">
        <v>50</v>
      </c>
      <c r="K418" t="s" s="183">
        <f>_xlfn.IFS(Q418=0,O418,T418=1,R418,U418=1,AA418,V418=1,AD418)</f>
        <v>2365</v>
      </c>
      <c r="L418" s="189">
        <f>_xlfn.IFS(Q418=0,P418,T418=1,S418,U418=1,AB418,V418=1,AE418)</f>
        <v>22.6103438938532</v>
      </c>
      <c r="M418" t="s" s="146">
        <f>IF(O418="Lab","over","under")</f>
        <v>2429</v>
      </c>
      <c r="N418" s="145">
        <v>0</v>
      </c>
      <c r="O418" t="s" s="184">
        <v>28</v>
      </c>
      <c r="P418" s="147">
        <f>AQ418</f>
        <v>40.8692120227457</v>
      </c>
      <c r="Q418" s="145">
        <f>T418+U418+V418</f>
        <v>1</v>
      </c>
      <c r="R418" t="s" s="185">
        <v>2365</v>
      </c>
      <c r="S418" s="147">
        <f>BA418</f>
        <v>22.6103438938532</v>
      </c>
      <c r="T418" s="145">
        <v>1</v>
      </c>
      <c r="U418" s="138"/>
      <c r="V418" s="138"/>
      <c r="W418" s="138"/>
      <c r="X418" t="s" s="146">
        <f>IF($A418=Y418,"ok","bad")</f>
        <v>2430</v>
      </c>
      <c r="Y418" t="s" s="146">
        <v>3303</v>
      </c>
      <c r="Z418" t="s" s="146">
        <v>3304</v>
      </c>
      <c r="AA418" t="s" s="186">
        <v>2484</v>
      </c>
      <c r="AB418" s="141">
        <f>100*AC418</f>
        <v>12.6536691</v>
      </c>
      <c r="AC418" s="190">
        <v>0.126536691</v>
      </c>
      <c r="AD418" t="s" s="187">
        <v>27</v>
      </c>
      <c r="AE418" s="141">
        <v>11.2916328</v>
      </c>
      <c r="AF418" s="190">
        <v>0.112916328</v>
      </c>
      <c r="AG418" s="138"/>
      <c r="AH418" s="145">
        <v>79622</v>
      </c>
      <c r="AI418" s="145">
        <v>36930</v>
      </c>
      <c r="AJ418" s="145">
        <v>138</v>
      </c>
      <c r="AK418" s="145">
        <v>6743</v>
      </c>
      <c r="AL418" s="145">
        <v>4170</v>
      </c>
      <c r="AM418" s="148">
        <f>100*AL418/$AI418</f>
        <v>11.2916328188465</v>
      </c>
      <c r="AN418" s="145">
        <f>IF(AM418&gt;$AI$8,1,0)</f>
        <v>0</v>
      </c>
      <c r="AO418" s="148">
        <f>IF($R418=AL$17,AM418,0)</f>
        <v>0</v>
      </c>
      <c r="AP418" s="145">
        <v>15093</v>
      </c>
      <c r="AQ418" s="148">
        <f>100*AP418/$AI418</f>
        <v>40.8692120227457</v>
      </c>
      <c r="AR418" s="145">
        <f>IF(AQ418&gt;$AI$8,1,0)</f>
        <v>0</v>
      </c>
      <c r="AS418" s="148">
        <f>IF($R418=AP$17,AQ418,0)</f>
        <v>0</v>
      </c>
      <c r="AT418" s="145">
        <v>1384</v>
      </c>
      <c r="AU418" s="148">
        <f>100*AT418/$AI418</f>
        <v>3.74763065258597</v>
      </c>
      <c r="AV418" s="145">
        <f>IF(AU418&gt;$AI$8,1,0)</f>
        <v>0</v>
      </c>
      <c r="AW418" s="148">
        <f>IF($R418=AT$17,AU418,0)</f>
        <v>0</v>
      </c>
      <c r="AX418" s="145">
        <v>8350</v>
      </c>
      <c r="AY418" s="148">
        <f>100*AX418/$AI418</f>
        <v>22.6103438938532</v>
      </c>
      <c r="AZ418" s="145">
        <f>IF(AY418&gt;$AI$8,1,0)</f>
        <v>0</v>
      </c>
      <c r="BA418" s="148">
        <f>IF($R418=AX$17,AY418,0)</f>
        <v>22.6103438938532</v>
      </c>
      <c r="BB418" s="145">
        <v>2827</v>
      </c>
      <c r="BC418" s="148">
        <f>100*BB418/$AI418</f>
        <v>7.65502301651774</v>
      </c>
      <c r="BD418" s="145">
        <f>IF(BC418&gt;$AI$8,1,0)</f>
        <v>0</v>
      </c>
      <c r="BE418" s="148">
        <f>IF($R418=BB$17,BC418,0)</f>
        <v>0</v>
      </c>
      <c r="BF418" s="145">
        <v>0</v>
      </c>
      <c r="BG418" s="148">
        <f>100*BF418/$AI418</f>
        <v>0</v>
      </c>
      <c r="BH418" s="145">
        <f>IF(BG418&gt;$AI$8,1,0)</f>
        <v>0</v>
      </c>
      <c r="BI418" s="148">
        <f>IF($R418=BF$17,BG418,0)</f>
        <v>0</v>
      </c>
      <c r="BJ418" s="145">
        <v>0</v>
      </c>
      <c r="BK418" s="148">
        <f>100*BJ418/$AI418</f>
        <v>0</v>
      </c>
      <c r="BL418" s="145">
        <f>IF(BK418&gt;$AI$8,1,0)</f>
        <v>0</v>
      </c>
      <c r="BM418" s="148">
        <f>IF($R418=BJ$17,BK418,0)</f>
        <v>0</v>
      </c>
      <c r="BN418" s="145">
        <v>0</v>
      </c>
      <c r="BO418" s="148">
        <f>100*BN418/$AI418</f>
        <v>0</v>
      </c>
      <c r="BP418" s="145">
        <f>IF(BO418&gt;$AI$8,1,0)</f>
        <v>0</v>
      </c>
      <c r="BQ418" s="148">
        <f>IF($R418=BN$17,BO418,0)</f>
        <v>0</v>
      </c>
      <c r="BR418" s="145">
        <v>0</v>
      </c>
      <c r="BS418" s="148">
        <f>100*BR418/$AI418</f>
        <v>0</v>
      </c>
      <c r="BT418" s="145">
        <f>IF(BS418&gt;$AI$8,1,0)</f>
        <v>0</v>
      </c>
      <c r="BU418" s="148">
        <f>IF($R418=BR$17,BS418,0)</f>
        <v>0</v>
      </c>
      <c r="BV418" s="145">
        <v>0</v>
      </c>
      <c r="BW418" s="148">
        <f>100*BV418/$AI418</f>
        <v>0</v>
      </c>
      <c r="BX418" s="145">
        <f>IF(BW418&gt;$AI$8,1,0)</f>
        <v>0</v>
      </c>
      <c r="BY418" s="148">
        <f>IF($R418=BV$17,BW418,0)</f>
        <v>0</v>
      </c>
      <c r="BZ418" s="145">
        <v>0</v>
      </c>
      <c r="CA418" s="148">
        <f>100*BZ418/$AI418</f>
        <v>0</v>
      </c>
      <c r="CB418" s="145">
        <f>IF(CA418&gt;$AI$8,1,0)</f>
        <v>0</v>
      </c>
      <c r="CC418" s="148">
        <f>IF($R418=BZ$17,CA418,0)</f>
        <v>0</v>
      </c>
      <c r="CD418" s="145">
        <v>0</v>
      </c>
      <c r="CE418" s="148">
        <f>100*CD418/$AI418</f>
        <v>0</v>
      </c>
      <c r="CF418" s="145">
        <f>IF(CE418&gt;$AI$8,1,0)</f>
        <v>0</v>
      </c>
      <c r="CG418" s="148">
        <f>IF($R418=CD$17,CE418,0)</f>
        <v>0</v>
      </c>
      <c r="CH418" s="145">
        <v>0</v>
      </c>
      <c r="CI418" s="148">
        <f>100*CH418/$AI418</f>
        <v>0</v>
      </c>
      <c r="CJ418" s="145">
        <f>IF(CI418&gt;$AI$8,1,0)</f>
        <v>0</v>
      </c>
      <c r="CK418" s="148">
        <f>IF($R418=CH$17,CI418,0)</f>
        <v>0</v>
      </c>
      <c r="CL418" s="145">
        <v>427</v>
      </c>
      <c r="CM418" s="145">
        <v>0</v>
      </c>
      <c r="CN418" s="149"/>
    </row>
    <row r="419" ht="15.75" customHeight="1">
      <c r="A419" t="s" s="179">
        <v>3293</v>
      </c>
      <c r="B419" t="s" s="180">
        <v>58</v>
      </c>
      <c r="C419" t="s" s="180">
        <v>1350</v>
      </c>
      <c r="D419" t="s" s="181">
        <v>60</v>
      </c>
      <c r="E419" t="s" s="182">
        <v>60</v>
      </c>
      <c r="F419" t="s" s="130">
        <v>46</v>
      </c>
      <c r="G419" t="s" s="130">
        <v>3294</v>
      </c>
      <c r="H419" t="s" s="130">
        <v>3295</v>
      </c>
      <c r="I419" t="s" s="130">
        <v>49</v>
      </c>
      <c r="J419" t="s" s="130">
        <v>2585</v>
      </c>
      <c r="K419" t="s" s="183">
        <f>_xlfn.IFS(Q419=0,O419,T419=1,R419,U419=1,AA419,V419=1,AD419)</f>
        <v>28</v>
      </c>
      <c r="L419" s="189">
        <f>_xlfn.IFS(Q419=0,P419,T419=1,S419,U419=1,AB419,V419=1,AE419)</f>
        <v>40.8652988403211</v>
      </c>
      <c r="M419" t="s" s="130">
        <f>IF(O419="Lab","over","under")</f>
        <v>2429</v>
      </c>
      <c r="N419" s="173">
        <v>0</v>
      </c>
      <c r="O419" t="s" s="184">
        <v>28</v>
      </c>
      <c r="P419" s="131">
        <f>AQ419</f>
        <v>40.8652988403211</v>
      </c>
      <c r="Q419" s="173">
        <f>T419+U419+V419</f>
        <v>0</v>
      </c>
      <c r="R419" t="s" s="185">
        <v>32</v>
      </c>
      <c r="S419" s="131">
        <f>BI419</f>
        <v>32.9973238180196</v>
      </c>
      <c r="T419" s="169"/>
      <c r="U419" s="169"/>
      <c r="V419" s="169"/>
      <c r="W419" s="169"/>
      <c r="X419" t="s" s="130">
        <f>IF($A419=Y419,"ok","bad")</f>
        <v>2430</v>
      </c>
      <c r="Y419" t="s" s="130">
        <v>3293</v>
      </c>
      <c r="Z419" t="s" s="130">
        <v>1350</v>
      </c>
      <c r="AA419" t="s" s="186">
        <v>2365</v>
      </c>
      <c r="AB419" s="125">
        <f>100*AC419</f>
        <v>8.869313099999999</v>
      </c>
      <c r="AC419" s="191">
        <v>0.08869313099999999</v>
      </c>
      <c r="AD419" t="s" s="187">
        <v>27</v>
      </c>
      <c r="AE419" s="125">
        <v>7.7363961</v>
      </c>
      <c r="AF419" s="191">
        <v>0.07736396099999999</v>
      </c>
      <c r="AG419" s="169"/>
      <c r="AH419" s="173">
        <v>78043</v>
      </c>
      <c r="AI419" s="173">
        <v>44840</v>
      </c>
      <c r="AJ419" s="173">
        <v>121</v>
      </c>
      <c r="AK419" s="173">
        <v>3528</v>
      </c>
      <c r="AL419" s="173">
        <v>3469</v>
      </c>
      <c r="AM419" s="175">
        <f>100*AL419/$AI419</f>
        <v>7.7363960749331</v>
      </c>
      <c r="AN419" s="173">
        <f>IF(AM419&gt;$AI$8,1,0)</f>
        <v>0</v>
      </c>
      <c r="AO419" s="175">
        <f>IF($R419=AL$17,AM419,0)</f>
        <v>0</v>
      </c>
      <c r="AP419" s="173">
        <v>18324</v>
      </c>
      <c r="AQ419" s="175">
        <f>100*AP419/$AI419</f>
        <v>40.8652988403211</v>
      </c>
      <c r="AR419" s="173">
        <f>IF(AQ419&gt;$AI$8,1,0)</f>
        <v>0</v>
      </c>
      <c r="AS419" s="175">
        <f>IF($R419=AP$17,AQ419,0)</f>
        <v>0</v>
      </c>
      <c r="AT419" s="173">
        <v>2025</v>
      </c>
      <c r="AU419" s="175">
        <f>100*AT419/$AI419</f>
        <v>4.51605709188225</v>
      </c>
      <c r="AV419" s="173">
        <f>IF(AU419&gt;$AI$8,1,0)</f>
        <v>0</v>
      </c>
      <c r="AW419" s="175">
        <f>IF($R419=AT$17,AU419,0)</f>
        <v>0</v>
      </c>
      <c r="AX419" s="173">
        <v>3977</v>
      </c>
      <c r="AY419" s="175">
        <f>100*AX419/$AI419</f>
        <v>8.8693131132917</v>
      </c>
      <c r="AZ419" s="173">
        <f>IF(AY419&gt;$AI$8,1,0)</f>
        <v>0</v>
      </c>
      <c r="BA419" s="175">
        <f>IF($R419=AX$17,AY419,0)</f>
        <v>0</v>
      </c>
      <c r="BB419" s="173">
        <v>1704</v>
      </c>
      <c r="BC419" s="175">
        <f>100*BB419/$AI419</f>
        <v>3.80017841213202</v>
      </c>
      <c r="BD419" s="173">
        <f>IF(BC419&gt;$AI$8,1,0)</f>
        <v>0</v>
      </c>
      <c r="BE419" s="175">
        <f>IF($R419=BB$17,BC419,0)</f>
        <v>0</v>
      </c>
      <c r="BF419" s="173">
        <v>14796</v>
      </c>
      <c r="BG419" s="175">
        <f>100*BF419/$AI419</f>
        <v>32.9973238180196</v>
      </c>
      <c r="BH419" s="173">
        <f>IF(BG419&gt;$AI$8,1,0)</f>
        <v>0</v>
      </c>
      <c r="BI419" s="175">
        <f>IF($R419=BF$17,BG419,0)</f>
        <v>32.9973238180196</v>
      </c>
      <c r="BJ419" s="173">
        <v>0</v>
      </c>
      <c r="BK419" s="175">
        <f>100*BJ419/$AI419</f>
        <v>0</v>
      </c>
      <c r="BL419" s="173">
        <f>IF(BK419&gt;$AI$8,1,0)</f>
        <v>0</v>
      </c>
      <c r="BM419" s="175">
        <f>IF($R419=BJ$17,BK419,0)</f>
        <v>0</v>
      </c>
      <c r="BN419" s="173">
        <v>0</v>
      </c>
      <c r="BO419" s="175">
        <f>100*BN419/$AI419</f>
        <v>0</v>
      </c>
      <c r="BP419" s="173">
        <f>IF(BO419&gt;$AI$8,1,0)</f>
        <v>0</v>
      </c>
      <c r="BQ419" s="175">
        <f>IF($R419=BN$17,BO419,0)</f>
        <v>0</v>
      </c>
      <c r="BR419" s="173">
        <v>0</v>
      </c>
      <c r="BS419" s="175">
        <f>100*BR419/$AI419</f>
        <v>0</v>
      </c>
      <c r="BT419" s="173">
        <f>IF(BS419&gt;$AI$8,1,0)</f>
        <v>0</v>
      </c>
      <c r="BU419" s="175">
        <f>IF($R419=BR$17,BS419,0)</f>
        <v>0</v>
      </c>
      <c r="BV419" s="173">
        <v>0</v>
      </c>
      <c r="BW419" s="175">
        <f>100*BV419/$AI419</f>
        <v>0</v>
      </c>
      <c r="BX419" s="173">
        <f>IF(BW419&gt;$AI$8,1,0)</f>
        <v>0</v>
      </c>
      <c r="BY419" s="175">
        <f>IF($R419=BV$17,BW419,0)</f>
        <v>0</v>
      </c>
      <c r="BZ419" s="173">
        <v>0</v>
      </c>
      <c r="CA419" s="175">
        <f>100*BZ419/$AI419</f>
        <v>0</v>
      </c>
      <c r="CB419" s="173">
        <f>IF(CA419&gt;$AI$8,1,0)</f>
        <v>0</v>
      </c>
      <c r="CC419" s="175">
        <f>IF($R419=BZ$17,CA419,0)</f>
        <v>0</v>
      </c>
      <c r="CD419" s="173">
        <v>0</v>
      </c>
      <c r="CE419" s="175">
        <f>100*CD419/$AI419</f>
        <v>0</v>
      </c>
      <c r="CF419" s="173">
        <f>IF(CE419&gt;$AI$8,1,0)</f>
        <v>0</v>
      </c>
      <c r="CG419" s="175">
        <f>IF($R419=CD$17,CE419,0)</f>
        <v>0</v>
      </c>
      <c r="CH419" s="173">
        <v>0</v>
      </c>
      <c r="CI419" s="175">
        <f>100*CH419/$AI419</f>
        <v>0</v>
      </c>
      <c r="CJ419" s="173">
        <f>IF(CI419&gt;$AI$8,1,0)</f>
        <v>0</v>
      </c>
      <c r="CK419" s="175">
        <f>IF($R419=CH$17,CI419,0)</f>
        <v>0</v>
      </c>
      <c r="CL419" s="173">
        <v>0</v>
      </c>
      <c r="CM419" s="173">
        <v>0</v>
      </c>
      <c r="CN419" s="176"/>
    </row>
    <row r="420" ht="15.75" customHeight="1">
      <c r="A420" t="s" s="179">
        <v>3175</v>
      </c>
      <c r="B420" t="s" s="180">
        <v>101</v>
      </c>
      <c r="C420" t="s" s="180">
        <v>1357</v>
      </c>
      <c r="D420" t="s" s="181">
        <v>104</v>
      </c>
      <c r="E420" t="s" s="188">
        <v>79</v>
      </c>
      <c r="F420" t="s" s="146">
        <v>46</v>
      </c>
      <c r="G420" t="s" s="146">
        <v>3176</v>
      </c>
      <c r="H420" t="s" s="146">
        <v>3177</v>
      </c>
      <c r="I420" t="s" s="146">
        <v>49</v>
      </c>
      <c r="J420" t="s" s="146">
        <v>1733</v>
      </c>
      <c r="K420" t="s" s="183">
        <f>_xlfn.IFS(Q420=0,O420,T420=1,R420,U420=1,AA420,V420=1,AD420)</f>
        <v>28</v>
      </c>
      <c r="L420" s="189">
        <f>_xlfn.IFS(Q420=0,P420,T420=1,S420,U420=1,AB420,V420=1,AE420)</f>
        <v>40.8173406848245</v>
      </c>
      <c r="M420" t="s" s="146">
        <f>IF(O420="Lab","over","under")</f>
        <v>2429</v>
      </c>
      <c r="N420" s="145">
        <v>0</v>
      </c>
      <c r="O420" t="s" s="184">
        <v>28</v>
      </c>
      <c r="P420" s="147">
        <f>AQ420</f>
        <v>40.8173406848245</v>
      </c>
      <c r="Q420" s="145">
        <f>T420+U420+V420</f>
        <v>0</v>
      </c>
      <c r="R420" t="s" s="185">
        <v>27</v>
      </c>
      <c r="S420" s="147">
        <f>AO420</f>
        <v>29.0801959345938</v>
      </c>
      <c r="T420" s="138"/>
      <c r="U420" s="138"/>
      <c r="V420" s="138"/>
      <c r="W420" s="138"/>
      <c r="X420" t="s" s="146">
        <f>IF($A420=Y420,"ok","bad")</f>
        <v>2430</v>
      </c>
      <c r="Y420" t="s" s="146">
        <v>3175</v>
      </c>
      <c r="Z420" t="s" s="146">
        <v>1357</v>
      </c>
      <c r="AA420" t="s" s="186">
        <v>2365</v>
      </c>
      <c r="AB420" s="141">
        <f>100*AC420</f>
        <v>17.0472562</v>
      </c>
      <c r="AC420" s="190">
        <v>0.170472562</v>
      </c>
      <c r="AD420" t="s" s="187">
        <v>31</v>
      </c>
      <c r="AE420" s="141">
        <v>6.9949597</v>
      </c>
      <c r="AF420" s="190">
        <v>0.069949597</v>
      </c>
      <c r="AG420" s="138"/>
      <c r="AH420" s="145">
        <v>68961</v>
      </c>
      <c r="AI420" s="145">
        <v>42259</v>
      </c>
      <c r="AJ420" s="145">
        <v>177</v>
      </c>
      <c r="AK420" s="145">
        <v>4960</v>
      </c>
      <c r="AL420" s="145">
        <v>12289</v>
      </c>
      <c r="AM420" s="148">
        <f>100*AL420/$AI420</f>
        <v>29.0801959345938</v>
      </c>
      <c r="AN420" s="145">
        <f>IF(AM420&gt;$AI$8,1,0)</f>
        <v>0</v>
      </c>
      <c r="AO420" s="148">
        <f>IF($R420=AL$17,AM420,0)</f>
        <v>29.0801959345938</v>
      </c>
      <c r="AP420" s="145">
        <v>17249</v>
      </c>
      <c r="AQ420" s="148">
        <f>100*AP420/$AI420</f>
        <v>40.8173406848245</v>
      </c>
      <c r="AR420" s="145">
        <f>IF(AQ420&gt;$AI$8,1,0)</f>
        <v>0</v>
      </c>
      <c r="AS420" s="148">
        <f>IF($R420=AP$17,AQ420,0)</f>
        <v>0</v>
      </c>
      <c r="AT420" s="145">
        <v>2561</v>
      </c>
      <c r="AU420" s="148">
        <f>100*AT420/$AI420</f>
        <v>6.06024752123808</v>
      </c>
      <c r="AV420" s="145">
        <f>IF(AU420&gt;$AI$8,1,0)</f>
        <v>0</v>
      </c>
      <c r="AW420" s="148">
        <f>IF($R420=AT$17,AU420,0)</f>
        <v>0</v>
      </c>
      <c r="AX420" s="145">
        <v>7204</v>
      </c>
      <c r="AY420" s="148">
        <f>100*AX420/$AI420</f>
        <v>17.0472562057787</v>
      </c>
      <c r="AZ420" s="145">
        <f>IF(AY420&gt;$AI$8,1,0)</f>
        <v>0</v>
      </c>
      <c r="BA420" s="148">
        <f>IF($R420=AX$17,AY420,0)</f>
        <v>0</v>
      </c>
      <c r="BB420" s="145">
        <v>2956</v>
      </c>
      <c r="BC420" s="148">
        <f>100*BB420/$AI420</f>
        <v>6.99495965356492</v>
      </c>
      <c r="BD420" s="145">
        <f>IF(BC420&gt;$AI$8,1,0)</f>
        <v>0</v>
      </c>
      <c r="BE420" s="148">
        <f>IF($R420=BB$17,BC420,0)</f>
        <v>0</v>
      </c>
      <c r="BF420" s="145">
        <v>0</v>
      </c>
      <c r="BG420" s="148">
        <f>100*BF420/$AI420</f>
        <v>0</v>
      </c>
      <c r="BH420" s="145">
        <f>IF(BG420&gt;$AI$8,1,0)</f>
        <v>0</v>
      </c>
      <c r="BI420" s="148">
        <f>IF($R420=BF$17,BG420,0)</f>
        <v>0</v>
      </c>
      <c r="BJ420" s="145">
        <v>0</v>
      </c>
      <c r="BK420" s="148">
        <f>100*BJ420/$AI420</f>
        <v>0</v>
      </c>
      <c r="BL420" s="145">
        <f>IF(BK420&gt;$AI$8,1,0)</f>
        <v>0</v>
      </c>
      <c r="BM420" s="148">
        <f>IF($R420=BJ$17,BK420,0)</f>
        <v>0</v>
      </c>
      <c r="BN420" s="145">
        <v>0</v>
      </c>
      <c r="BO420" s="148">
        <f>100*BN420/$AI420</f>
        <v>0</v>
      </c>
      <c r="BP420" s="145">
        <f>IF(BO420&gt;$AI$8,1,0)</f>
        <v>0</v>
      </c>
      <c r="BQ420" s="148">
        <f>IF($R420=BN$17,BO420,0)</f>
        <v>0</v>
      </c>
      <c r="BR420" s="145">
        <v>0</v>
      </c>
      <c r="BS420" s="148">
        <f>100*BR420/$AI420</f>
        <v>0</v>
      </c>
      <c r="BT420" s="145">
        <f>IF(BS420&gt;$AI$8,1,0)</f>
        <v>0</v>
      </c>
      <c r="BU420" s="148">
        <f>IF($R420=BR$17,BS420,0)</f>
        <v>0</v>
      </c>
      <c r="BV420" s="145">
        <v>0</v>
      </c>
      <c r="BW420" s="148">
        <f>100*BV420/$AI420</f>
        <v>0</v>
      </c>
      <c r="BX420" s="145">
        <f>IF(BW420&gt;$AI$8,1,0)</f>
        <v>0</v>
      </c>
      <c r="BY420" s="148">
        <f>IF($R420=BV$17,BW420,0)</f>
        <v>0</v>
      </c>
      <c r="BZ420" s="145">
        <v>0</v>
      </c>
      <c r="CA420" s="148">
        <f>100*BZ420/$AI420</f>
        <v>0</v>
      </c>
      <c r="CB420" s="145">
        <f>IF(CA420&gt;$AI$8,1,0)</f>
        <v>0</v>
      </c>
      <c r="CC420" s="148">
        <f>IF($R420=BZ$17,CA420,0)</f>
        <v>0</v>
      </c>
      <c r="CD420" s="145">
        <v>0</v>
      </c>
      <c r="CE420" s="148">
        <f>100*CD420/$AI420</f>
        <v>0</v>
      </c>
      <c r="CF420" s="145">
        <f>IF(CE420&gt;$AI$8,1,0)</f>
        <v>0</v>
      </c>
      <c r="CG420" s="148">
        <f>IF($R420=CD$17,CE420,0)</f>
        <v>0</v>
      </c>
      <c r="CH420" s="145">
        <v>0</v>
      </c>
      <c r="CI420" s="148">
        <f>100*CH420/$AI420</f>
        <v>0</v>
      </c>
      <c r="CJ420" s="145">
        <f>IF(CI420&gt;$AI$8,1,0)</f>
        <v>0</v>
      </c>
      <c r="CK420" s="148">
        <f>IF($R420=CH$17,CI420,0)</f>
        <v>0</v>
      </c>
      <c r="CL420" s="145">
        <v>548</v>
      </c>
      <c r="CM420" s="145">
        <v>0</v>
      </c>
      <c r="CN420" s="149"/>
    </row>
    <row r="421" ht="15.75" customHeight="1">
      <c r="A421" t="s" s="179">
        <v>3211</v>
      </c>
      <c r="B421" t="s" s="180">
        <v>90</v>
      </c>
      <c r="C421" t="s" s="180">
        <v>1465</v>
      </c>
      <c r="D421" t="s" s="181">
        <v>93</v>
      </c>
      <c r="E421" t="s" s="182">
        <v>79</v>
      </c>
      <c r="F421" t="s" s="130">
        <v>46</v>
      </c>
      <c r="G421" t="s" s="130">
        <v>3212</v>
      </c>
      <c r="H421" t="s" s="130">
        <v>3213</v>
      </c>
      <c r="I421" t="s" s="130">
        <v>64</v>
      </c>
      <c r="J421" t="s" s="130">
        <v>1733</v>
      </c>
      <c r="K421" t="s" s="183">
        <f>_xlfn.IFS(Q421=0,O421,T421=1,R421,U421=1,AA421,V421=1,AD421)</f>
        <v>28</v>
      </c>
      <c r="L421" s="189">
        <f>_xlfn.IFS(Q421=0,P421,T421=1,S421,U421=1,AB421,V421=1,AE421)</f>
        <v>40.7894463055827</v>
      </c>
      <c r="M421" t="s" s="130">
        <f>IF(O421="Lab","over","under")</f>
        <v>2429</v>
      </c>
      <c r="N421" s="173">
        <v>0</v>
      </c>
      <c r="O421" t="s" s="184">
        <v>28</v>
      </c>
      <c r="P421" s="131">
        <f>AQ421</f>
        <v>40.7894463055827</v>
      </c>
      <c r="Q421" s="173">
        <f>T421+U421+V421</f>
        <v>0</v>
      </c>
      <c r="R421" t="s" s="185">
        <v>27</v>
      </c>
      <c r="S421" s="131">
        <f>AO421</f>
        <v>28.6897355334069</v>
      </c>
      <c r="T421" s="169"/>
      <c r="U421" s="169"/>
      <c r="V421" s="169"/>
      <c r="W421" s="169"/>
      <c r="X421" t="s" s="130">
        <f>IF($A421=Y421,"ok","bad")</f>
        <v>2430</v>
      </c>
      <c r="Y421" t="s" s="130">
        <v>3211</v>
      </c>
      <c r="Z421" t="s" s="130">
        <v>1465</v>
      </c>
      <c r="AA421" t="s" s="186">
        <v>2365</v>
      </c>
      <c r="AB421" s="125">
        <f>100*AC421</f>
        <v>16.2508583</v>
      </c>
      <c r="AC421" s="191">
        <v>0.162508583</v>
      </c>
      <c r="AD421" t="s" s="187">
        <v>29</v>
      </c>
      <c r="AE421" s="125">
        <v>9.923219400000001</v>
      </c>
      <c r="AF421" s="191">
        <v>0.099232194</v>
      </c>
      <c r="AG421" s="169"/>
      <c r="AH421" s="173">
        <v>76424</v>
      </c>
      <c r="AI421" s="173">
        <v>48059</v>
      </c>
      <c r="AJ421" s="173">
        <v>171</v>
      </c>
      <c r="AK421" s="173">
        <v>5815</v>
      </c>
      <c r="AL421" s="173">
        <v>13788</v>
      </c>
      <c r="AM421" s="175">
        <f>100*AL421/$AI421</f>
        <v>28.6897355334069</v>
      </c>
      <c r="AN421" s="173">
        <f>IF(AM421&gt;$AI$8,1,0)</f>
        <v>0</v>
      </c>
      <c r="AO421" s="175">
        <f>IF($R421=AL$17,AM421,0)</f>
        <v>28.6897355334069</v>
      </c>
      <c r="AP421" s="173">
        <v>19603</v>
      </c>
      <c r="AQ421" s="175">
        <f>100*AP421/$AI421</f>
        <v>40.7894463055827</v>
      </c>
      <c r="AR421" s="173">
        <f>IF(AQ421&gt;$AI$8,1,0)</f>
        <v>0</v>
      </c>
      <c r="AS421" s="175">
        <f>IF($R421=AP$17,AQ421,0)</f>
        <v>0</v>
      </c>
      <c r="AT421" s="173">
        <v>4769</v>
      </c>
      <c r="AU421" s="175">
        <f>100*AT421/$AI421</f>
        <v>9.92321937618344</v>
      </c>
      <c r="AV421" s="173">
        <f>IF(AU421&gt;$AI$8,1,0)</f>
        <v>0</v>
      </c>
      <c r="AW421" s="175">
        <f>IF($R421=AT$17,AU421,0)</f>
        <v>0</v>
      </c>
      <c r="AX421" s="173">
        <v>7810</v>
      </c>
      <c r="AY421" s="175">
        <f>100*AX421/$AI421</f>
        <v>16.2508583199817</v>
      </c>
      <c r="AZ421" s="173">
        <f>IF(AY421&gt;$AI$8,1,0)</f>
        <v>0</v>
      </c>
      <c r="BA421" s="175">
        <f>IF($R421=AX$17,AY421,0)</f>
        <v>0</v>
      </c>
      <c r="BB421" s="173">
        <v>2089</v>
      </c>
      <c r="BC421" s="175">
        <f>100*BB421/$AI421</f>
        <v>4.34674046484529</v>
      </c>
      <c r="BD421" s="173">
        <f>IF(BC421&gt;$AI$8,1,0)</f>
        <v>0</v>
      </c>
      <c r="BE421" s="175">
        <f>IF($R421=BB$17,BC421,0)</f>
        <v>0</v>
      </c>
      <c r="BF421" s="173">
        <v>0</v>
      </c>
      <c r="BG421" s="175">
        <f>100*BF421/$AI421</f>
        <v>0</v>
      </c>
      <c r="BH421" s="173">
        <f>IF(BG421&gt;$AI$8,1,0)</f>
        <v>0</v>
      </c>
      <c r="BI421" s="175">
        <f>IF($R421=BF$17,BG421,0)</f>
        <v>0</v>
      </c>
      <c r="BJ421" s="173">
        <v>0</v>
      </c>
      <c r="BK421" s="175">
        <f>100*BJ421/$AI421</f>
        <v>0</v>
      </c>
      <c r="BL421" s="173">
        <f>IF(BK421&gt;$AI$8,1,0)</f>
        <v>0</v>
      </c>
      <c r="BM421" s="175">
        <f>IF($R421=BJ$17,BK421,0)</f>
        <v>0</v>
      </c>
      <c r="BN421" s="173">
        <v>0</v>
      </c>
      <c r="BO421" s="175">
        <f>100*BN421/$AI421</f>
        <v>0</v>
      </c>
      <c r="BP421" s="173">
        <f>IF(BO421&gt;$AI$8,1,0)</f>
        <v>0</v>
      </c>
      <c r="BQ421" s="175">
        <f>IF($R421=BN$17,BO421,0)</f>
        <v>0</v>
      </c>
      <c r="BR421" s="173">
        <v>0</v>
      </c>
      <c r="BS421" s="175">
        <f>100*BR421/$AI421</f>
        <v>0</v>
      </c>
      <c r="BT421" s="173">
        <f>IF(BS421&gt;$AI$8,1,0)</f>
        <v>0</v>
      </c>
      <c r="BU421" s="175">
        <f>IF($R421=BR$17,BS421,0)</f>
        <v>0</v>
      </c>
      <c r="BV421" s="173">
        <v>0</v>
      </c>
      <c r="BW421" s="175">
        <f>100*BV421/$AI421</f>
        <v>0</v>
      </c>
      <c r="BX421" s="173">
        <f>IF(BW421&gt;$AI$8,1,0)</f>
        <v>0</v>
      </c>
      <c r="BY421" s="175">
        <f>IF($R421=BV$17,BW421,0)</f>
        <v>0</v>
      </c>
      <c r="BZ421" s="173">
        <v>0</v>
      </c>
      <c r="CA421" s="175">
        <f>100*BZ421/$AI421</f>
        <v>0</v>
      </c>
      <c r="CB421" s="173">
        <f>IF(CA421&gt;$AI$8,1,0)</f>
        <v>0</v>
      </c>
      <c r="CC421" s="175">
        <f>IF($R421=BZ$17,CA421,0)</f>
        <v>0</v>
      </c>
      <c r="CD421" s="173">
        <v>0</v>
      </c>
      <c r="CE421" s="175">
        <f>100*CD421/$AI421</f>
        <v>0</v>
      </c>
      <c r="CF421" s="173">
        <f>IF(CE421&gt;$AI$8,1,0)</f>
        <v>0</v>
      </c>
      <c r="CG421" s="175">
        <f>IF($R421=CD$17,CE421,0)</f>
        <v>0</v>
      </c>
      <c r="CH421" s="173">
        <v>0</v>
      </c>
      <c r="CI421" s="175">
        <f>100*CH421/$AI421</f>
        <v>0</v>
      </c>
      <c r="CJ421" s="173">
        <f>IF(CI421&gt;$AI$8,1,0)</f>
        <v>0</v>
      </c>
      <c r="CK421" s="175">
        <f>IF($R421=CH$17,CI421,0)</f>
        <v>0</v>
      </c>
      <c r="CL421" s="173">
        <v>775</v>
      </c>
      <c r="CM421" s="173">
        <v>0</v>
      </c>
      <c r="CN421" s="176"/>
    </row>
    <row r="422" ht="15.75" customHeight="1">
      <c r="A422" t="s" s="179">
        <v>3264</v>
      </c>
      <c r="B422" t="s" s="180">
        <v>197</v>
      </c>
      <c r="C422" t="s" s="180">
        <v>382</v>
      </c>
      <c r="D422" t="s" s="181">
        <v>200</v>
      </c>
      <c r="E422" t="s" s="188">
        <v>79</v>
      </c>
      <c r="F422" t="s" s="146">
        <v>80</v>
      </c>
      <c r="G422" t="s" s="146">
        <v>693</v>
      </c>
      <c r="H422" t="s" s="146">
        <v>790</v>
      </c>
      <c r="I422" t="s" s="146">
        <v>49</v>
      </c>
      <c r="J422" t="s" s="146">
        <v>1733</v>
      </c>
      <c r="K422" t="s" s="183">
        <f>_xlfn.IFS(Q422=0,O422,T422=1,R422,U422=1,AA422,V422=1,AD422)</f>
        <v>28</v>
      </c>
      <c r="L422" s="189">
        <f>_xlfn.IFS(Q422=0,P422,T422=1,S422,U422=1,AB422,V422=1,AE422)</f>
        <v>40.7837898018259</v>
      </c>
      <c r="M422" t="s" s="146">
        <f>IF(O422="Lab","over","under")</f>
        <v>2429</v>
      </c>
      <c r="N422" s="145">
        <v>0</v>
      </c>
      <c r="O422" t="s" s="184">
        <v>28</v>
      </c>
      <c r="P422" s="147">
        <f>AQ422</f>
        <v>40.7837898018259</v>
      </c>
      <c r="Q422" s="145">
        <f>T422+U422+V422</f>
        <v>0</v>
      </c>
      <c r="R422" t="s" s="185">
        <v>27</v>
      </c>
      <c r="S422" s="147">
        <f>AO422</f>
        <v>28.5838343353373</v>
      </c>
      <c r="T422" s="138"/>
      <c r="U422" s="138"/>
      <c r="V422" s="138"/>
      <c r="W422" s="138"/>
      <c r="X422" t="s" s="146">
        <f>IF($A422=Y422,"ok","bad")</f>
        <v>2430</v>
      </c>
      <c r="Y422" t="s" s="146">
        <v>3264</v>
      </c>
      <c r="Z422" t="s" s="146">
        <v>382</v>
      </c>
      <c r="AA422" t="s" s="186">
        <v>2365</v>
      </c>
      <c r="AB422" s="141">
        <f>100*AC422</f>
        <v>13.9568025</v>
      </c>
      <c r="AC422" s="190">
        <v>0.139568025</v>
      </c>
      <c r="AD422" t="s" s="187">
        <v>29</v>
      </c>
      <c r="AE422" s="141">
        <v>6.8626141</v>
      </c>
      <c r="AF422" s="190">
        <v>0.068626141</v>
      </c>
      <c r="AG422" s="138"/>
      <c r="AH422" s="145">
        <v>72354</v>
      </c>
      <c r="AI422" s="145">
        <v>44910</v>
      </c>
      <c r="AJ422" s="145">
        <v>143</v>
      </c>
      <c r="AK422" s="145">
        <v>5479</v>
      </c>
      <c r="AL422" s="145">
        <v>12837</v>
      </c>
      <c r="AM422" s="148">
        <f>100*AL422/$AI422</f>
        <v>28.5838343353373</v>
      </c>
      <c r="AN422" s="145">
        <f>IF(AM422&gt;$AI$8,1,0)</f>
        <v>0</v>
      </c>
      <c r="AO422" s="148">
        <f>IF($R422=AL$17,AM422,0)</f>
        <v>28.5838343353373</v>
      </c>
      <c r="AP422" s="145">
        <v>18316</v>
      </c>
      <c r="AQ422" s="148">
        <f>100*AP422/$AI422</f>
        <v>40.7837898018259</v>
      </c>
      <c r="AR422" s="145">
        <f>IF(AQ422&gt;$AI$8,1,0)</f>
        <v>0</v>
      </c>
      <c r="AS422" s="148">
        <f>IF($R422=AP$17,AQ422,0)</f>
        <v>0</v>
      </c>
      <c r="AT422" s="145">
        <v>3082</v>
      </c>
      <c r="AU422" s="148">
        <f>100*AT422/$AI422</f>
        <v>6.86261411712314</v>
      </c>
      <c r="AV422" s="145">
        <f>IF(AU422&gt;$AI$8,1,0)</f>
        <v>0</v>
      </c>
      <c r="AW422" s="148">
        <f>IF($R422=AT$17,AU422,0)</f>
        <v>0</v>
      </c>
      <c r="AX422" s="145">
        <v>6268</v>
      </c>
      <c r="AY422" s="148">
        <f>100*AX422/$AI422</f>
        <v>13.9568024938766</v>
      </c>
      <c r="AZ422" s="145">
        <f>IF(AY422&gt;$AI$8,1,0)</f>
        <v>0</v>
      </c>
      <c r="BA422" s="148">
        <f>IF($R422=AX$17,AY422,0)</f>
        <v>0</v>
      </c>
      <c r="BB422" s="145">
        <v>2790</v>
      </c>
      <c r="BC422" s="148">
        <f>100*BB422/$AI422</f>
        <v>6.2124248496994</v>
      </c>
      <c r="BD422" s="145">
        <f>IF(BC422&gt;$AI$8,1,0)</f>
        <v>0</v>
      </c>
      <c r="BE422" s="148">
        <f>IF($R422=BB$17,BC422,0)</f>
        <v>0</v>
      </c>
      <c r="BF422" s="145">
        <v>0</v>
      </c>
      <c r="BG422" s="148">
        <f>100*BF422/$AI422</f>
        <v>0</v>
      </c>
      <c r="BH422" s="145">
        <f>IF(BG422&gt;$AI$8,1,0)</f>
        <v>0</v>
      </c>
      <c r="BI422" s="148">
        <f>IF($R422=BF$17,BG422,0)</f>
        <v>0</v>
      </c>
      <c r="BJ422" s="145">
        <v>0</v>
      </c>
      <c r="BK422" s="148">
        <f>100*BJ422/$AI422</f>
        <v>0</v>
      </c>
      <c r="BL422" s="145">
        <f>IF(BK422&gt;$AI$8,1,0)</f>
        <v>0</v>
      </c>
      <c r="BM422" s="148">
        <f>IF($R422=BJ$17,BK422,0)</f>
        <v>0</v>
      </c>
      <c r="BN422" s="145">
        <v>0</v>
      </c>
      <c r="BO422" s="148">
        <f>100*BN422/$AI422</f>
        <v>0</v>
      </c>
      <c r="BP422" s="145">
        <f>IF(BO422&gt;$AI$8,1,0)</f>
        <v>0</v>
      </c>
      <c r="BQ422" s="148">
        <f>IF($R422=BN$17,BO422,0)</f>
        <v>0</v>
      </c>
      <c r="BR422" s="145">
        <v>0</v>
      </c>
      <c r="BS422" s="148">
        <f>100*BR422/$AI422</f>
        <v>0</v>
      </c>
      <c r="BT422" s="145">
        <f>IF(BS422&gt;$AI$8,1,0)</f>
        <v>0</v>
      </c>
      <c r="BU422" s="148">
        <f>IF($R422=BR$17,BS422,0)</f>
        <v>0</v>
      </c>
      <c r="BV422" s="145">
        <v>0</v>
      </c>
      <c r="BW422" s="148">
        <f>100*BV422/$AI422</f>
        <v>0</v>
      </c>
      <c r="BX422" s="145">
        <f>IF(BW422&gt;$AI$8,1,0)</f>
        <v>0</v>
      </c>
      <c r="BY422" s="148">
        <f>IF($R422=BV$17,BW422,0)</f>
        <v>0</v>
      </c>
      <c r="BZ422" s="145">
        <v>0</v>
      </c>
      <c r="CA422" s="148">
        <f>100*BZ422/$AI422</f>
        <v>0</v>
      </c>
      <c r="CB422" s="145">
        <f>IF(CA422&gt;$AI$8,1,0)</f>
        <v>0</v>
      </c>
      <c r="CC422" s="148">
        <f>IF($R422=BZ$17,CA422,0)</f>
        <v>0</v>
      </c>
      <c r="CD422" s="145">
        <v>0</v>
      </c>
      <c r="CE422" s="148">
        <f>100*CD422/$AI422</f>
        <v>0</v>
      </c>
      <c r="CF422" s="145">
        <f>IF(CE422&gt;$AI$8,1,0)</f>
        <v>0</v>
      </c>
      <c r="CG422" s="148">
        <f>IF($R422=CD$17,CE422,0)</f>
        <v>0</v>
      </c>
      <c r="CH422" s="145">
        <v>0</v>
      </c>
      <c r="CI422" s="148">
        <f>100*CH422/$AI422</f>
        <v>0</v>
      </c>
      <c r="CJ422" s="145">
        <f>IF(CI422&gt;$AI$8,1,0)</f>
        <v>0</v>
      </c>
      <c r="CK422" s="148">
        <f>IF($R422=CH$17,CI422,0)</f>
        <v>0</v>
      </c>
      <c r="CL422" s="145">
        <v>0</v>
      </c>
      <c r="CM422" s="145">
        <v>0</v>
      </c>
      <c r="CN422" s="149"/>
    </row>
    <row r="423" ht="15.75" customHeight="1">
      <c r="A423" t="s" s="179">
        <v>3186</v>
      </c>
      <c r="B423" t="s" s="180">
        <v>75</v>
      </c>
      <c r="C423" t="s" s="180">
        <v>76</v>
      </c>
      <c r="D423" t="s" s="181">
        <v>78</v>
      </c>
      <c r="E423" t="s" s="182">
        <v>79</v>
      </c>
      <c r="F423" t="s" s="130">
        <v>80</v>
      </c>
      <c r="G423" t="s" s="130">
        <v>428</v>
      </c>
      <c r="H423" t="s" s="130">
        <v>1586</v>
      </c>
      <c r="I423" t="s" s="130">
        <v>64</v>
      </c>
      <c r="J423" t="s" s="130">
        <v>1733</v>
      </c>
      <c r="K423" t="s" s="183">
        <f>_xlfn.IFS(Q423=0,O423,T423=1,R423,U423=1,AA423,V423=1,AD423)</f>
        <v>28</v>
      </c>
      <c r="L423" s="189">
        <f>_xlfn.IFS(Q423=0,P423,T423=1,S423,U423=1,AB423,V423=1,AE423)</f>
        <v>40.7135794330916</v>
      </c>
      <c r="M423" t="s" s="130">
        <f>IF(O423="Lab","over","under")</f>
        <v>2429</v>
      </c>
      <c r="N423" s="173">
        <v>0</v>
      </c>
      <c r="O423" t="s" s="184">
        <v>28</v>
      </c>
      <c r="P423" s="131">
        <f>AQ423</f>
        <v>40.7135794330916</v>
      </c>
      <c r="Q423" s="173">
        <f>T423+U423+V423</f>
        <v>0</v>
      </c>
      <c r="R423" t="s" s="185">
        <v>27</v>
      </c>
      <c r="S423" s="131">
        <f>AO423</f>
        <v>29.0066743572841</v>
      </c>
      <c r="T423" s="169"/>
      <c r="U423" s="169"/>
      <c r="V423" s="169"/>
      <c r="W423" s="169"/>
      <c r="X423" t="s" s="130">
        <f>IF($A423=Y423,"ok","bad")</f>
        <v>2430</v>
      </c>
      <c r="Y423" t="s" s="130">
        <v>3186</v>
      </c>
      <c r="Z423" t="s" s="130">
        <v>76</v>
      </c>
      <c r="AA423" t="s" s="186">
        <v>2365</v>
      </c>
      <c r="AB423" s="125">
        <f>100*AC423</f>
        <v>16.9124918</v>
      </c>
      <c r="AC423" s="191">
        <v>0.169124918</v>
      </c>
      <c r="AD423" t="s" s="187">
        <v>29</v>
      </c>
      <c r="AE423" s="125">
        <v>8.3470666</v>
      </c>
      <c r="AF423" s="191">
        <v>0.083470666</v>
      </c>
      <c r="AG423" s="169"/>
      <c r="AH423" s="173">
        <v>78553</v>
      </c>
      <c r="AI423" s="173">
        <v>48544</v>
      </c>
      <c r="AJ423" s="173">
        <v>179</v>
      </c>
      <c r="AK423" s="173">
        <v>5683</v>
      </c>
      <c r="AL423" s="173">
        <v>14081</v>
      </c>
      <c r="AM423" s="175">
        <f>100*AL423/$AI423</f>
        <v>29.0066743572841</v>
      </c>
      <c r="AN423" s="173">
        <f>IF(AM423&gt;$AI$8,1,0)</f>
        <v>0</v>
      </c>
      <c r="AO423" s="175">
        <f>IF($R423=AL$17,AM423,0)</f>
        <v>29.0066743572841</v>
      </c>
      <c r="AP423" s="173">
        <v>19764</v>
      </c>
      <c r="AQ423" s="175">
        <f>100*AP423/$AI423</f>
        <v>40.7135794330916</v>
      </c>
      <c r="AR423" s="173">
        <f>IF(AQ423&gt;$AI$8,1,0)</f>
        <v>0</v>
      </c>
      <c r="AS423" s="175">
        <f>IF($R423=AP$17,AQ423,0)</f>
        <v>0</v>
      </c>
      <c r="AT423" s="173">
        <v>4052</v>
      </c>
      <c r="AU423" s="175">
        <f>100*AT423/$AI423</f>
        <v>8.3470665787739</v>
      </c>
      <c r="AV423" s="173">
        <f>IF(AU423&gt;$AI$8,1,0)</f>
        <v>0</v>
      </c>
      <c r="AW423" s="175">
        <f>IF($R423=AT$17,AU423,0)</f>
        <v>0</v>
      </c>
      <c r="AX423" s="173">
        <v>8210</v>
      </c>
      <c r="AY423" s="175">
        <f>100*AX423/$AI423</f>
        <v>16.9124917600527</v>
      </c>
      <c r="AZ423" s="173">
        <f>IF(AY423&gt;$AI$8,1,0)</f>
        <v>0</v>
      </c>
      <c r="BA423" s="175">
        <f>IF($R423=AX$17,AY423,0)</f>
        <v>0</v>
      </c>
      <c r="BB423" s="173">
        <v>2155</v>
      </c>
      <c r="BC423" s="175">
        <f>100*BB423/$AI423</f>
        <v>4.43927158866183</v>
      </c>
      <c r="BD423" s="173">
        <f>IF(BC423&gt;$AI$8,1,0)</f>
        <v>0</v>
      </c>
      <c r="BE423" s="175">
        <f>IF($R423=BB$17,BC423,0)</f>
        <v>0</v>
      </c>
      <c r="BF423" s="173">
        <v>0</v>
      </c>
      <c r="BG423" s="175">
        <f>100*BF423/$AI423</f>
        <v>0</v>
      </c>
      <c r="BH423" s="173">
        <f>IF(BG423&gt;$AI$8,1,0)</f>
        <v>0</v>
      </c>
      <c r="BI423" s="175">
        <f>IF($R423=BF$17,BG423,0)</f>
        <v>0</v>
      </c>
      <c r="BJ423" s="173">
        <v>0</v>
      </c>
      <c r="BK423" s="175">
        <f>100*BJ423/$AI423</f>
        <v>0</v>
      </c>
      <c r="BL423" s="173">
        <f>IF(BK423&gt;$AI$8,1,0)</f>
        <v>0</v>
      </c>
      <c r="BM423" s="175">
        <f>IF($R423=BJ$17,BK423,0)</f>
        <v>0</v>
      </c>
      <c r="BN423" s="173">
        <v>0</v>
      </c>
      <c r="BO423" s="175">
        <f>100*BN423/$AI423</f>
        <v>0</v>
      </c>
      <c r="BP423" s="173">
        <f>IF(BO423&gt;$AI$8,1,0)</f>
        <v>0</v>
      </c>
      <c r="BQ423" s="175">
        <f>IF($R423=BN$17,BO423,0)</f>
        <v>0</v>
      </c>
      <c r="BR423" s="173">
        <v>0</v>
      </c>
      <c r="BS423" s="175">
        <f>100*BR423/$AI423</f>
        <v>0</v>
      </c>
      <c r="BT423" s="173">
        <f>IF(BS423&gt;$AI$8,1,0)</f>
        <v>0</v>
      </c>
      <c r="BU423" s="175">
        <f>IF($R423=BR$17,BS423,0)</f>
        <v>0</v>
      </c>
      <c r="BV423" s="173">
        <v>0</v>
      </c>
      <c r="BW423" s="175">
        <f>100*BV423/$AI423</f>
        <v>0</v>
      </c>
      <c r="BX423" s="173">
        <f>IF(BW423&gt;$AI$8,1,0)</f>
        <v>0</v>
      </c>
      <c r="BY423" s="175">
        <f>IF($R423=BV$17,BW423,0)</f>
        <v>0</v>
      </c>
      <c r="BZ423" s="173">
        <v>0</v>
      </c>
      <c r="CA423" s="175">
        <f>100*BZ423/$AI423</f>
        <v>0</v>
      </c>
      <c r="CB423" s="173">
        <f>IF(CA423&gt;$AI$8,1,0)</f>
        <v>0</v>
      </c>
      <c r="CC423" s="175">
        <f>IF($R423=BZ$17,CA423,0)</f>
        <v>0</v>
      </c>
      <c r="CD423" s="173">
        <v>0</v>
      </c>
      <c r="CE423" s="175">
        <f>100*CD423/$AI423</f>
        <v>0</v>
      </c>
      <c r="CF423" s="173">
        <f>IF(CE423&gt;$AI$8,1,0)</f>
        <v>0</v>
      </c>
      <c r="CG423" s="175">
        <f>IF($R423=CD$17,CE423,0)</f>
        <v>0</v>
      </c>
      <c r="CH423" s="173">
        <v>0</v>
      </c>
      <c r="CI423" s="175">
        <f>100*CH423/$AI423</f>
        <v>0</v>
      </c>
      <c r="CJ423" s="173">
        <f>IF(CI423&gt;$AI$8,1,0)</f>
        <v>0</v>
      </c>
      <c r="CK423" s="175">
        <f>IF($R423=CH$17,CI423,0)</f>
        <v>0</v>
      </c>
      <c r="CL423" s="173">
        <v>0</v>
      </c>
      <c r="CM423" s="173">
        <v>0</v>
      </c>
      <c r="CN423" s="176"/>
    </row>
    <row r="424" ht="15.75" customHeight="1">
      <c r="A424" t="s" s="179">
        <v>2989</v>
      </c>
      <c r="B424" t="s" s="180">
        <v>160</v>
      </c>
      <c r="C424" t="s" s="180">
        <v>2990</v>
      </c>
      <c r="D424" t="s" s="181">
        <v>162</v>
      </c>
      <c r="E424" t="s" s="188">
        <v>79</v>
      </c>
      <c r="F424" t="s" s="146">
        <v>80</v>
      </c>
      <c r="G424" t="s" s="146">
        <v>2852</v>
      </c>
      <c r="H424" t="s" s="146">
        <v>1390</v>
      </c>
      <c r="I424" t="s" s="146">
        <v>49</v>
      </c>
      <c r="J424" t="s" s="146">
        <v>50</v>
      </c>
      <c r="K424" t="s" s="183">
        <f>_xlfn.IFS(Q424=0,O424,T424=1,R424,U424=1,AA424,V424=1,AD424)</f>
        <v>28</v>
      </c>
      <c r="L424" s="189">
        <f>_xlfn.IFS(Q424=0,P424,T424=1,S424,U424=1,AB424,V424=1,AE424)</f>
        <v>40.6247017275938</v>
      </c>
      <c r="M424" t="s" s="146">
        <f>IF(O424="Lab","over","under")</f>
        <v>2429</v>
      </c>
      <c r="N424" s="145">
        <v>0</v>
      </c>
      <c r="O424" t="s" s="184">
        <v>28</v>
      </c>
      <c r="P424" s="147">
        <f>AQ424</f>
        <v>40.6247017275938</v>
      </c>
      <c r="Q424" s="145">
        <f>T424+U424+V424</f>
        <v>0</v>
      </c>
      <c r="R424" t="s" s="185">
        <v>27</v>
      </c>
      <c r="S424" s="147">
        <f>AO424</f>
        <v>33.6976233654672</v>
      </c>
      <c r="T424" s="138"/>
      <c r="U424" s="138"/>
      <c r="V424" s="138"/>
      <c r="W424" s="138"/>
      <c r="X424" t="s" s="146">
        <f>IF($A424=Y424,"ok","bad")</f>
        <v>2430</v>
      </c>
      <c r="Y424" t="s" s="146">
        <v>2989</v>
      </c>
      <c r="Z424" t="s" s="146">
        <v>2990</v>
      </c>
      <c r="AA424" t="s" s="186">
        <v>29</v>
      </c>
      <c r="AB424" s="141">
        <f>100*AC424</f>
        <v>6.9437816</v>
      </c>
      <c r="AC424" s="190">
        <v>0.069437816</v>
      </c>
      <c r="AD424" t="s" s="187">
        <v>31</v>
      </c>
      <c r="AE424" s="141">
        <v>6.5190417</v>
      </c>
      <c r="AF424" s="190">
        <v>0.065190417</v>
      </c>
      <c r="AG424" s="138"/>
      <c r="AH424" s="145">
        <v>77306</v>
      </c>
      <c r="AI424" s="145">
        <v>41908</v>
      </c>
      <c r="AJ424" s="145">
        <v>213</v>
      </c>
      <c r="AK424" s="145">
        <v>2903</v>
      </c>
      <c r="AL424" s="145">
        <v>14122</v>
      </c>
      <c r="AM424" s="148">
        <f>100*AL424/$AI424</f>
        <v>33.6976233654672</v>
      </c>
      <c r="AN424" s="145">
        <f>IF(AM424&gt;$AI$8,1,0)</f>
        <v>0</v>
      </c>
      <c r="AO424" s="148">
        <f>IF($R424=AL$17,AM424,0)</f>
        <v>33.6976233654672</v>
      </c>
      <c r="AP424" s="145">
        <v>17025</v>
      </c>
      <c r="AQ424" s="148">
        <f>100*AP424/$AI424</f>
        <v>40.6247017275938</v>
      </c>
      <c r="AR424" s="145">
        <f>IF(AQ424&gt;$AI$8,1,0)</f>
        <v>0</v>
      </c>
      <c r="AS424" s="148">
        <f>IF($R424=AP$17,AQ424,0)</f>
        <v>0</v>
      </c>
      <c r="AT424" s="145">
        <v>2910</v>
      </c>
      <c r="AU424" s="148">
        <f>100*AT424/$AI424</f>
        <v>6.94378161687506</v>
      </c>
      <c r="AV424" s="145">
        <f>IF(AU424&gt;$AI$8,1,0)</f>
        <v>0</v>
      </c>
      <c r="AW424" s="148">
        <f>IF($R424=AT$17,AU424,0)</f>
        <v>0</v>
      </c>
      <c r="AX424" s="145">
        <v>2514</v>
      </c>
      <c r="AY424" s="148">
        <f>100*AX424/$AI424</f>
        <v>5.9988546339601</v>
      </c>
      <c r="AZ424" s="145">
        <f>IF(AY424&gt;$AI$8,1,0)</f>
        <v>0</v>
      </c>
      <c r="BA424" s="148">
        <f>IF($R424=AX$17,AY424,0)</f>
        <v>0</v>
      </c>
      <c r="BB424" s="145">
        <v>2732</v>
      </c>
      <c r="BC424" s="148">
        <f>100*BB424/$AI424</f>
        <v>6.51904171041329</v>
      </c>
      <c r="BD424" s="145">
        <f>IF(BC424&gt;$AI$8,1,0)</f>
        <v>0</v>
      </c>
      <c r="BE424" s="148">
        <f>IF($R424=BB$17,BC424,0)</f>
        <v>0</v>
      </c>
      <c r="BF424" s="145">
        <v>0</v>
      </c>
      <c r="BG424" s="148">
        <f>100*BF424/$AI424</f>
        <v>0</v>
      </c>
      <c r="BH424" s="145">
        <f>IF(BG424&gt;$AI$8,1,0)</f>
        <v>0</v>
      </c>
      <c r="BI424" s="148">
        <f>IF($R424=BF$17,BG424,0)</f>
        <v>0</v>
      </c>
      <c r="BJ424" s="145">
        <v>0</v>
      </c>
      <c r="BK424" s="148">
        <f>100*BJ424/$AI424</f>
        <v>0</v>
      </c>
      <c r="BL424" s="145">
        <f>IF(BK424&gt;$AI$8,1,0)</f>
        <v>0</v>
      </c>
      <c r="BM424" s="148">
        <f>IF($R424=BJ$17,BK424,0)</f>
        <v>0</v>
      </c>
      <c r="BN424" s="145">
        <v>0</v>
      </c>
      <c r="BO424" s="148">
        <f>100*BN424/$AI424</f>
        <v>0</v>
      </c>
      <c r="BP424" s="145">
        <f>IF(BO424&gt;$AI$8,1,0)</f>
        <v>0</v>
      </c>
      <c r="BQ424" s="148">
        <f>IF($R424=BN$17,BO424,0)</f>
        <v>0</v>
      </c>
      <c r="BR424" s="145">
        <v>0</v>
      </c>
      <c r="BS424" s="148">
        <f>100*BR424/$AI424</f>
        <v>0</v>
      </c>
      <c r="BT424" s="145">
        <f>IF(BS424&gt;$AI$8,1,0)</f>
        <v>0</v>
      </c>
      <c r="BU424" s="148">
        <f>IF($R424=BR$17,BS424,0)</f>
        <v>0</v>
      </c>
      <c r="BV424" s="145">
        <v>0</v>
      </c>
      <c r="BW424" s="148">
        <f>100*BV424/$AI424</f>
        <v>0</v>
      </c>
      <c r="BX424" s="145">
        <f>IF(BW424&gt;$AI$8,1,0)</f>
        <v>0</v>
      </c>
      <c r="BY424" s="148">
        <f>IF($R424=BV$17,BW424,0)</f>
        <v>0</v>
      </c>
      <c r="BZ424" s="145">
        <v>0</v>
      </c>
      <c r="CA424" s="148">
        <f>100*BZ424/$AI424</f>
        <v>0</v>
      </c>
      <c r="CB424" s="145">
        <f>IF(CA424&gt;$AI$8,1,0)</f>
        <v>0</v>
      </c>
      <c r="CC424" s="148">
        <f>IF($R424=BZ$17,CA424,0)</f>
        <v>0</v>
      </c>
      <c r="CD424" s="145">
        <v>0</v>
      </c>
      <c r="CE424" s="148">
        <f>100*CD424/$AI424</f>
        <v>0</v>
      </c>
      <c r="CF424" s="145">
        <f>IF(CE424&gt;$AI$8,1,0)</f>
        <v>0</v>
      </c>
      <c r="CG424" s="148">
        <f>IF($R424=CD$17,CE424,0)</f>
        <v>0</v>
      </c>
      <c r="CH424" s="145">
        <v>0</v>
      </c>
      <c r="CI424" s="148">
        <f>100*CH424/$AI424</f>
        <v>0</v>
      </c>
      <c r="CJ424" s="145">
        <f>IF(CI424&gt;$AI$8,1,0)</f>
        <v>0</v>
      </c>
      <c r="CK424" s="148">
        <f>IF($R424=CH$17,CI424,0)</f>
        <v>0</v>
      </c>
      <c r="CL424" s="145">
        <v>0</v>
      </c>
      <c r="CM424" s="145">
        <v>0</v>
      </c>
      <c r="CN424" s="149"/>
    </row>
    <row r="425" ht="15.75" customHeight="1">
      <c r="A425" t="s" s="179">
        <v>3171</v>
      </c>
      <c r="B425" t="s" s="180">
        <v>197</v>
      </c>
      <c r="C425" t="s" s="180">
        <v>3172</v>
      </c>
      <c r="D425" t="s" s="181">
        <v>200</v>
      </c>
      <c r="E425" t="s" s="182">
        <v>79</v>
      </c>
      <c r="F425" t="s" s="130">
        <v>46</v>
      </c>
      <c r="G425" t="s" s="130">
        <v>676</v>
      </c>
      <c r="H425" t="s" s="130">
        <v>516</v>
      </c>
      <c r="I425" t="s" s="130">
        <v>49</v>
      </c>
      <c r="J425" t="s" s="130">
        <v>1733</v>
      </c>
      <c r="K425" t="s" s="183">
        <f>_xlfn.IFS(Q425=0,O425,T425=1,R425,U425=1,AA425,V425=1,AD425)</f>
        <v>28</v>
      </c>
      <c r="L425" s="189">
        <f>_xlfn.IFS(Q425=0,P425,T425=1,S425,U425=1,AB425,V425=1,AE425)</f>
        <v>40.5977584059776</v>
      </c>
      <c r="M425" t="s" s="130">
        <f>IF(O425="Lab","over","under")</f>
        <v>2429</v>
      </c>
      <c r="N425" s="173">
        <v>0</v>
      </c>
      <c r="O425" t="s" s="184">
        <v>28</v>
      </c>
      <c r="P425" s="131">
        <f>AQ425</f>
        <v>40.5977584059776</v>
      </c>
      <c r="Q425" s="173">
        <f>T425+U425+V425</f>
        <v>0</v>
      </c>
      <c r="R425" t="s" s="185">
        <v>27</v>
      </c>
      <c r="S425" s="131">
        <f>AO425</f>
        <v>31.307596513076</v>
      </c>
      <c r="T425" s="169"/>
      <c r="U425" s="169"/>
      <c r="V425" s="169"/>
      <c r="W425" s="169"/>
      <c r="X425" t="s" s="130">
        <f>IF($A425=Y425,"ok","bad")</f>
        <v>2430</v>
      </c>
      <c r="Y425" t="s" s="130">
        <v>3171</v>
      </c>
      <c r="Z425" t="s" s="130">
        <v>3172</v>
      </c>
      <c r="AA425" t="s" s="186">
        <v>2365</v>
      </c>
      <c r="AB425" s="125">
        <f>100*AC425</f>
        <v>17.1108344</v>
      </c>
      <c r="AC425" s="191">
        <v>0.171108344</v>
      </c>
      <c r="AD425" t="s" s="187">
        <v>31</v>
      </c>
      <c r="AE425" s="125">
        <v>5.3571833</v>
      </c>
      <c r="AF425" s="191">
        <v>0.053571833</v>
      </c>
      <c r="AG425" s="169"/>
      <c r="AH425" s="173">
        <v>73224</v>
      </c>
      <c r="AI425" s="173">
        <v>44165</v>
      </c>
      <c r="AJ425" s="173">
        <v>124</v>
      </c>
      <c r="AK425" s="173">
        <v>4103</v>
      </c>
      <c r="AL425" s="173">
        <v>13827</v>
      </c>
      <c r="AM425" s="175">
        <f>100*AL425/$AI425</f>
        <v>31.307596513076</v>
      </c>
      <c r="AN425" s="173">
        <f>IF(AM425&gt;$AI$8,1,0)</f>
        <v>0</v>
      </c>
      <c r="AO425" s="175">
        <f>IF($R425=AL$17,AM425,0)</f>
        <v>31.307596513076</v>
      </c>
      <c r="AP425" s="173">
        <v>17930</v>
      </c>
      <c r="AQ425" s="175">
        <f>100*AP425/$AI425</f>
        <v>40.5977584059776</v>
      </c>
      <c r="AR425" s="173">
        <f>IF(AQ425&gt;$AI$8,1,0)</f>
        <v>0</v>
      </c>
      <c r="AS425" s="175">
        <f>IF($R425=AP$17,AQ425,0)</f>
        <v>0</v>
      </c>
      <c r="AT425" s="173">
        <v>2086</v>
      </c>
      <c r="AU425" s="175">
        <f>100*AT425/$AI425</f>
        <v>4.72319710177743</v>
      </c>
      <c r="AV425" s="173">
        <f>IF(AU425&gt;$AI$8,1,0)</f>
        <v>0</v>
      </c>
      <c r="AW425" s="175">
        <f>IF($R425=AT$17,AU425,0)</f>
        <v>0</v>
      </c>
      <c r="AX425" s="173">
        <v>7557</v>
      </c>
      <c r="AY425" s="175">
        <f>100*AX425/$AI425</f>
        <v>17.1108343711083</v>
      </c>
      <c r="AZ425" s="173">
        <f>IF(AY425&gt;$AI$8,1,0)</f>
        <v>0</v>
      </c>
      <c r="BA425" s="175">
        <f>IF($R425=AX$17,AY425,0)</f>
        <v>0</v>
      </c>
      <c r="BB425" s="173">
        <v>2366</v>
      </c>
      <c r="BC425" s="175">
        <f>100*BB425/$AI425</f>
        <v>5.35718328993547</v>
      </c>
      <c r="BD425" s="173">
        <f>IF(BC425&gt;$AI$8,1,0)</f>
        <v>0</v>
      </c>
      <c r="BE425" s="175">
        <f>IF($R425=BB$17,BC425,0)</f>
        <v>0</v>
      </c>
      <c r="BF425" s="173">
        <v>0</v>
      </c>
      <c r="BG425" s="175">
        <f>100*BF425/$AI425</f>
        <v>0</v>
      </c>
      <c r="BH425" s="173">
        <f>IF(BG425&gt;$AI$8,1,0)</f>
        <v>0</v>
      </c>
      <c r="BI425" s="175">
        <f>IF($R425=BF$17,BG425,0)</f>
        <v>0</v>
      </c>
      <c r="BJ425" s="173">
        <v>0</v>
      </c>
      <c r="BK425" s="175">
        <f>100*BJ425/$AI425</f>
        <v>0</v>
      </c>
      <c r="BL425" s="173">
        <f>IF(BK425&gt;$AI$8,1,0)</f>
        <v>0</v>
      </c>
      <c r="BM425" s="175">
        <f>IF($R425=BJ$17,BK425,0)</f>
        <v>0</v>
      </c>
      <c r="BN425" s="173">
        <v>0</v>
      </c>
      <c r="BO425" s="175">
        <f>100*BN425/$AI425</f>
        <v>0</v>
      </c>
      <c r="BP425" s="173">
        <f>IF(BO425&gt;$AI$8,1,0)</f>
        <v>0</v>
      </c>
      <c r="BQ425" s="175">
        <f>IF($R425=BN$17,BO425,0)</f>
        <v>0</v>
      </c>
      <c r="BR425" s="173">
        <v>0</v>
      </c>
      <c r="BS425" s="175">
        <f>100*BR425/$AI425</f>
        <v>0</v>
      </c>
      <c r="BT425" s="173">
        <f>IF(BS425&gt;$AI$8,1,0)</f>
        <v>0</v>
      </c>
      <c r="BU425" s="175">
        <f>IF($R425=BR$17,BS425,0)</f>
        <v>0</v>
      </c>
      <c r="BV425" s="173">
        <v>0</v>
      </c>
      <c r="BW425" s="175">
        <f>100*BV425/$AI425</f>
        <v>0</v>
      </c>
      <c r="BX425" s="173">
        <f>IF(BW425&gt;$AI$8,1,0)</f>
        <v>0</v>
      </c>
      <c r="BY425" s="175">
        <f>IF($R425=BV$17,BW425,0)</f>
        <v>0</v>
      </c>
      <c r="BZ425" s="173">
        <v>0</v>
      </c>
      <c r="CA425" s="175">
        <f>100*BZ425/$AI425</f>
        <v>0</v>
      </c>
      <c r="CB425" s="173">
        <f>IF(CA425&gt;$AI$8,1,0)</f>
        <v>0</v>
      </c>
      <c r="CC425" s="175">
        <f>IF($R425=BZ$17,CA425,0)</f>
        <v>0</v>
      </c>
      <c r="CD425" s="173">
        <v>0</v>
      </c>
      <c r="CE425" s="175">
        <f>100*CD425/$AI425</f>
        <v>0</v>
      </c>
      <c r="CF425" s="173">
        <f>IF(CE425&gt;$AI$8,1,0)</f>
        <v>0</v>
      </c>
      <c r="CG425" s="175">
        <f>IF($R425=CD$17,CE425,0)</f>
        <v>0</v>
      </c>
      <c r="CH425" s="173">
        <v>0</v>
      </c>
      <c r="CI425" s="175">
        <f>100*CH425/$AI425</f>
        <v>0</v>
      </c>
      <c r="CJ425" s="173">
        <f>IF(CI425&gt;$AI$8,1,0)</f>
        <v>0</v>
      </c>
      <c r="CK425" s="175">
        <f>IF($R425=CH$17,CI425,0)</f>
        <v>0</v>
      </c>
      <c r="CL425" s="173">
        <v>421</v>
      </c>
      <c r="CM425" s="173">
        <v>0</v>
      </c>
      <c r="CN425" s="176"/>
    </row>
    <row r="426" ht="15.75" customHeight="1">
      <c r="A426" t="s" s="179">
        <v>2921</v>
      </c>
      <c r="B426" t="s" s="180">
        <v>90</v>
      </c>
      <c r="C426" t="s" s="180">
        <v>2922</v>
      </c>
      <c r="D426" t="s" s="181">
        <v>93</v>
      </c>
      <c r="E426" t="s" s="188">
        <v>79</v>
      </c>
      <c r="F426" t="s" s="146">
        <v>46</v>
      </c>
      <c r="G426" t="s" s="146">
        <v>2923</v>
      </c>
      <c r="H426" t="s" s="146">
        <v>2924</v>
      </c>
      <c r="I426" t="s" s="146">
        <v>64</v>
      </c>
      <c r="J426" t="s" s="146">
        <v>50</v>
      </c>
      <c r="K426" t="s" s="183">
        <f>_xlfn.IFS(Q426=0,O426,T426=1,R426,U426=1,AA426,V426=1,AD426)</f>
        <v>2365</v>
      </c>
      <c r="L426" s="189">
        <f>_xlfn.IFS(Q426=0,P426,T426=1,S426,U426=1,AB426,V426=1,AE426)</f>
        <v>24.2041475895502</v>
      </c>
      <c r="M426" t="s" s="146">
        <f>IF(O426="Lab","over","under")</f>
        <v>2429</v>
      </c>
      <c r="N426" s="145">
        <v>0</v>
      </c>
      <c r="O426" t="s" s="184">
        <v>28</v>
      </c>
      <c r="P426" s="147">
        <f>AQ426</f>
        <v>40.5844330729868</v>
      </c>
      <c r="Q426" s="145">
        <f>T426+U426+V426</f>
        <v>1</v>
      </c>
      <c r="R426" t="s" s="185">
        <v>2365</v>
      </c>
      <c r="S426" s="147">
        <f>BA426</f>
        <v>24.2041475895502</v>
      </c>
      <c r="T426" s="145">
        <v>1</v>
      </c>
      <c r="U426" s="138"/>
      <c r="V426" s="138"/>
      <c r="W426" s="138"/>
      <c r="X426" t="s" s="146">
        <f>IF($A426=Y426,"ok","bad")</f>
        <v>2430</v>
      </c>
      <c r="Y426" t="s" s="146">
        <v>2921</v>
      </c>
      <c r="Z426" t="s" s="146">
        <v>2922</v>
      </c>
      <c r="AA426" t="s" s="186">
        <v>27</v>
      </c>
      <c r="AB426" s="141">
        <f>100*AC426</f>
        <v>17.2986803</v>
      </c>
      <c r="AC426" s="190">
        <v>0.172986803</v>
      </c>
      <c r="AD426" t="s" s="187">
        <v>217</v>
      </c>
      <c r="AE426" s="141">
        <v>11.7129006</v>
      </c>
      <c r="AF426" s="190">
        <v>0.117129006</v>
      </c>
      <c r="AG426" s="138"/>
      <c r="AH426" s="145">
        <v>73328</v>
      </c>
      <c r="AI426" s="145">
        <v>37130</v>
      </c>
      <c r="AJ426" s="145">
        <v>146</v>
      </c>
      <c r="AK426" s="145">
        <v>6082</v>
      </c>
      <c r="AL426" s="145">
        <v>6423</v>
      </c>
      <c r="AM426" s="148">
        <f>100*AL426/$AI426</f>
        <v>17.2986803124158</v>
      </c>
      <c r="AN426" s="145">
        <f>IF(AM426&gt;$AI$8,1,0)</f>
        <v>0</v>
      </c>
      <c r="AO426" s="148">
        <f>IF($R426=AL$17,AM426,0)</f>
        <v>0</v>
      </c>
      <c r="AP426" s="145">
        <v>15069</v>
      </c>
      <c r="AQ426" s="148">
        <f>100*AP426/$AI426</f>
        <v>40.5844330729868</v>
      </c>
      <c r="AR426" s="145">
        <f>IF(AQ426&gt;$AI$8,1,0)</f>
        <v>0</v>
      </c>
      <c r="AS426" s="148">
        <f>IF($R426=AP$17,AQ426,0)</f>
        <v>0</v>
      </c>
      <c r="AT426" s="145">
        <v>2302</v>
      </c>
      <c r="AU426" s="148">
        <f>100*AT426/$AI426</f>
        <v>6.19983840560194</v>
      </c>
      <c r="AV426" s="145">
        <f>IF(AU426&gt;$AI$8,1,0)</f>
        <v>0</v>
      </c>
      <c r="AW426" s="148">
        <f>IF($R426=AT$17,AU426,0)</f>
        <v>0</v>
      </c>
      <c r="AX426" s="145">
        <v>8987</v>
      </c>
      <c r="AY426" s="148">
        <f>100*AX426/$AI426</f>
        <v>24.2041475895502</v>
      </c>
      <c r="AZ426" s="145">
        <f>IF(AY426&gt;$AI$8,1,0)</f>
        <v>0</v>
      </c>
      <c r="BA426" s="148">
        <f>IF($R426=AX$17,AY426,0)</f>
        <v>24.2041475895502</v>
      </c>
      <c r="BB426" s="145">
        <v>0</v>
      </c>
      <c r="BC426" s="148">
        <f>100*BB426/$AI426</f>
        <v>0</v>
      </c>
      <c r="BD426" s="145">
        <f>IF(BC426&gt;$AI$8,1,0)</f>
        <v>0</v>
      </c>
      <c r="BE426" s="148">
        <f>IF($R426=BB$17,BC426,0)</f>
        <v>0</v>
      </c>
      <c r="BF426" s="145">
        <v>0</v>
      </c>
      <c r="BG426" s="148">
        <f>100*BF426/$AI426</f>
        <v>0</v>
      </c>
      <c r="BH426" s="145">
        <f>IF(BG426&gt;$AI$8,1,0)</f>
        <v>0</v>
      </c>
      <c r="BI426" s="148">
        <f>IF($R426=BF$17,BG426,0)</f>
        <v>0</v>
      </c>
      <c r="BJ426" s="145">
        <v>0</v>
      </c>
      <c r="BK426" s="148">
        <f>100*BJ426/$AI426</f>
        <v>0</v>
      </c>
      <c r="BL426" s="145">
        <f>IF(BK426&gt;$AI$8,1,0)</f>
        <v>0</v>
      </c>
      <c r="BM426" s="148">
        <f>IF($R426=BJ$17,BK426,0)</f>
        <v>0</v>
      </c>
      <c r="BN426" s="145">
        <v>0</v>
      </c>
      <c r="BO426" s="148">
        <f>100*BN426/$AI426</f>
        <v>0</v>
      </c>
      <c r="BP426" s="145">
        <f>IF(BO426&gt;$AI$8,1,0)</f>
        <v>0</v>
      </c>
      <c r="BQ426" s="148">
        <f>IF($R426=BN$17,BO426,0)</f>
        <v>0</v>
      </c>
      <c r="BR426" s="145">
        <v>0</v>
      </c>
      <c r="BS426" s="148">
        <f>100*BR426/$AI426</f>
        <v>0</v>
      </c>
      <c r="BT426" s="145">
        <f>IF(BS426&gt;$AI$8,1,0)</f>
        <v>0</v>
      </c>
      <c r="BU426" s="148">
        <f>IF($R426=BR$17,BS426,0)</f>
        <v>0</v>
      </c>
      <c r="BV426" s="145">
        <v>0</v>
      </c>
      <c r="BW426" s="148">
        <f>100*BV426/$AI426</f>
        <v>0</v>
      </c>
      <c r="BX426" s="145">
        <f>IF(BW426&gt;$AI$8,1,0)</f>
        <v>0</v>
      </c>
      <c r="BY426" s="148">
        <f>IF($R426=BV$17,BW426,0)</f>
        <v>0</v>
      </c>
      <c r="BZ426" s="145">
        <v>0</v>
      </c>
      <c r="CA426" s="148">
        <f>100*BZ426/$AI426</f>
        <v>0</v>
      </c>
      <c r="CB426" s="145">
        <f>IF(CA426&gt;$AI$8,1,0)</f>
        <v>0</v>
      </c>
      <c r="CC426" s="148">
        <f>IF($R426=BZ$17,CA426,0)</f>
        <v>0</v>
      </c>
      <c r="CD426" s="145">
        <v>0</v>
      </c>
      <c r="CE426" s="148">
        <f>100*CD426/$AI426</f>
        <v>0</v>
      </c>
      <c r="CF426" s="145">
        <f>IF(CE426&gt;$AI$8,1,0)</f>
        <v>0</v>
      </c>
      <c r="CG426" s="148">
        <f>IF($R426=CD$17,CE426,0)</f>
        <v>0</v>
      </c>
      <c r="CH426" s="145">
        <v>0</v>
      </c>
      <c r="CI426" s="148">
        <f>100*CH426/$AI426</f>
        <v>0</v>
      </c>
      <c r="CJ426" s="145">
        <f>IF(CI426&gt;$AI$8,1,0)</f>
        <v>0</v>
      </c>
      <c r="CK426" s="148">
        <f>IF($R426=CH$17,CI426,0)</f>
        <v>0</v>
      </c>
      <c r="CL426" s="145">
        <v>0</v>
      </c>
      <c r="CM426" s="145">
        <v>0</v>
      </c>
      <c r="CN426" s="149"/>
    </row>
    <row r="427" ht="15.75" customHeight="1">
      <c r="A427" t="s" s="179">
        <v>3256</v>
      </c>
      <c r="B427" t="s" s="180">
        <v>197</v>
      </c>
      <c r="C427" t="s" s="180">
        <v>3257</v>
      </c>
      <c r="D427" t="s" s="181">
        <v>200</v>
      </c>
      <c r="E427" t="s" s="182">
        <v>79</v>
      </c>
      <c r="F427" t="s" s="130">
        <v>46</v>
      </c>
      <c r="G427" t="s" s="130">
        <v>588</v>
      </c>
      <c r="H427" t="s" s="130">
        <v>1634</v>
      </c>
      <c r="I427" t="s" s="130">
        <v>49</v>
      </c>
      <c r="J427" t="s" s="130">
        <v>1733</v>
      </c>
      <c r="K427" t="s" s="183">
        <f>_xlfn.IFS(Q427=0,O427,T427=1,R427,U427=1,AA427,V427=1,AD427)</f>
        <v>28</v>
      </c>
      <c r="L427" s="189">
        <f>_xlfn.IFS(Q427=0,P427,T427=1,S427,U427=1,AB427,V427=1,AE427)</f>
        <v>40.5652811735941</v>
      </c>
      <c r="M427" t="s" s="130">
        <f>IF(O427="Lab","over","under")</f>
        <v>2429</v>
      </c>
      <c r="N427" s="173">
        <v>0</v>
      </c>
      <c r="O427" t="s" s="184">
        <v>28</v>
      </c>
      <c r="P427" s="131">
        <f>AQ427</f>
        <v>40.5652811735941</v>
      </c>
      <c r="Q427" s="173">
        <f>T427+U427+V427</f>
        <v>0</v>
      </c>
      <c r="R427" t="s" s="185">
        <v>27</v>
      </c>
      <c r="S427" s="131">
        <f>AO427</f>
        <v>30.161369193154</v>
      </c>
      <c r="T427" s="169"/>
      <c r="U427" s="169"/>
      <c r="V427" s="169"/>
      <c r="W427" s="169"/>
      <c r="X427" t="s" s="130">
        <f>IF($A427=Y427,"ok","bad")</f>
        <v>2430</v>
      </c>
      <c r="Y427" t="s" s="130">
        <v>3256</v>
      </c>
      <c r="Z427" t="s" s="130">
        <v>3257</v>
      </c>
      <c r="AA427" t="s" s="186">
        <v>2365</v>
      </c>
      <c r="AB427" s="125">
        <f>100*AC427</f>
        <v>14.5212714</v>
      </c>
      <c r="AC427" s="191">
        <v>0.145212714</v>
      </c>
      <c r="AD427" t="s" s="187">
        <v>29</v>
      </c>
      <c r="AE427" s="125">
        <v>7.5853301</v>
      </c>
      <c r="AF427" s="191">
        <v>0.075853301</v>
      </c>
      <c r="AG427" s="169"/>
      <c r="AH427" s="173">
        <v>73889</v>
      </c>
      <c r="AI427" s="173">
        <v>51125</v>
      </c>
      <c r="AJ427" s="173">
        <v>142</v>
      </c>
      <c r="AK427" s="173">
        <v>5319</v>
      </c>
      <c r="AL427" s="173">
        <v>15420</v>
      </c>
      <c r="AM427" s="175">
        <f>100*AL427/$AI427</f>
        <v>30.161369193154</v>
      </c>
      <c r="AN427" s="173">
        <f>IF(AM427&gt;$AI$8,1,0)</f>
        <v>0</v>
      </c>
      <c r="AO427" s="175">
        <f>IF($R427=AL$17,AM427,0)</f>
        <v>30.161369193154</v>
      </c>
      <c r="AP427" s="173">
        <v>20739</v>
      </c>
      <c r="AQ427" s="175">
        <f>100*AP427/$AI427</f>
        <v>40.5652811735941</v>
      </c>
      <c r="AR427" s="173">
        <f>IF(AQ427&gt;$AI$8,1,0)</f>
        <v>0</v>
      </c>
      <c r="AS427" s="175">
        <f>IF($R427=AP$17,AQ427,0)</f>
        <v>0</v>
      </c>
      <c r="AT427" s="173">
        <v>3878</v>
      </c>
      <c r="AU427" s="175">
        <f>100*AT427/$AI427</f>
        <v>7.58533007334963</v>
      </c>
      <c r="AV427" s="173">
        <f>IF(AU427&gt;$AI$8,1,0)</f>
        <v>0</v>
      </c>
      <c r="AW427" s="175">
        <f>IF($R427=AT$17,AU427,0)</f>
        <v>0</v>
      </c>
      <c r="AX427" s="173">
        <v>7424</v>
      </c>
      <c r="AY427" s="175">
        <f>100*AX427/$AI427</f>
        <v>14.521271393643</v>
      </c>
      <c r="AZ427" s="173">
        <f>IF(AY427&gt;$AI$8,1,0)</f>
        <v>0</v>
      </c>
      <c r="BA427" s="175">
        <f>IF($R427=AX$17,AY427,0)</f>
        <v>0</v>
      </c>
      <c r="BB427" s="173">
        <v>3222</v>
      </c>
      <c r="BC427" s="175">
        <f>100*BB427/$AI427</f>
        <v>6.30220048899756</v>
      </c>
      <c r="BD427" s="173">
        <f>IF(BC427&gt;$AI$8,1,0)</f>
        <v>0</v>
      </c>
      <c r="BE427" s="175">
        <f>IF($R427=BB$17,BC427,0)</f>
        <v>0</v>
      </c>
      <c r="BF427" s="173">
        <v>0</v>
      </c>
      <c r="BG427" s="175">
        <f>100*BF427/$AI427</f>
        <v>0</v>
      </c>
      <c r="BH427" s="173">
        <f>IF(BG427&gt;$AI$8,1,0)</f>
        <v>0</v>
      </c>
      <c r="BI427" s="175">
        <f>IF($R427=BF$17,BG427,0)</f>
        <v>0</v>
      </c>
      <c r="BJ427" s="173">
        <v>0</v>
      </c>
      <c r="BK427" s="175">
        <f>100*BJ427/$AI427</f>
        <v>0</v>
      </c>
      <c r="BL427" s="173">
        <f>IF(BK427&gt;$AI$8,1,0)</f>
        <v>0</v>
      </c>
      <c r="BM427" s="175">
        <f>IF($R427=BJ$17,BK427,0)</f>
        <v>0</v>
      </c>
      <c r="BN427" s="173">
        <v>0</v>
      </c>
      <c r="BO427" s="175">
        <f>100*BN427/$AI427</f>
        <v>0</v>
      </c>
      <c r="BP427" s="173">
        <f>IF(BO427&gt;$AI$8,1,0)</f>
        <v>0</v>
      </c>
      <c r="BQ427" s="175">
        <f>IF($R427=BN$17,BO427,0)</f>
        <v>0</v>
      </c>
      <c r="BR427" s="173">
        <v>0</v>
      </c>
      <c r="BS427" s="175">
        <f>100*BR427/$AI427</f>
        <v>0</v>
      </c>
      <c r="BT427" s="173">
        <f>IF(BS427&gt;$AI$8,1,0)</f>
        <v>0</v>
      </c>
      <c r="BU427" s="175">
        <f>IF($R427=BR$17,BS427,0)</f>
        <v>0</v>
      </c>
      <c r="BV427" s="173">
        <v>0</v>
      </c>
      <c r="BW427" s="175">
        <f>100*BV427/$AI427</f>
        <v>0</v>
      </c>
      <c r="BX427" s="173">
        <f>IF(BW427&gt;$AI$8,1,0)</f>
        <v>0</v>
      </c>
      <c r="BY427" s="175">
        <f>IF($R427=BV$17,BW427,0)</f>
        <v>0</v>
      </c>
      <c r="BZ427" s="173">
        <v>0</v>
      </c>
      <c r="CA427" s="175">
        <f>100*BZ427/$AI427</f>
        <v>0</v>
      </c>
      <c r="CB427" s="173">
        <f>IF(CA427&gt;$AI$8,1,0)</f>
        <v>0</v>
      </c>
      <c r="CC427" s="175">
        <f>IF($R427=BZ$17,CA427,0)</f>
        <v>0</v>
      </c>
      <c r="CD427" s="173">
        <v>0</v>
      </c>
      <c r="CE427" s="175">
        <f>100*CD427/$AI427</f>
        <v>0</v>
      </c>
      <c r="CF427" s="173">
        <f>IF(CE427&gt;$AI$8,1,0)</f>
        <v>0</v>
      </c>
      <c r="CG427" s="175">
        <f>IF($R427=CD$17,CE427,0)</f>
        <v>0</v>
      </c>
      <c r="CH427" s="173">
        <v>0</v>
      </c>
      <c r="CI427" s="175">
        <f>100*CH427/$AI427</f>
        <v>0</v>
      </c>
      <c r="CJ427" s="173">
        <f>IF(CI427&gt;$AI$8,1,0)</f>
        <v>0</v>
      </c>
      <c r="CK427" s="175">
        <f>IF($R427=CH$17,CI427,0)</f>
        <v>0</v>
      </c>
      <c r="CL427" s="173">
        <v>154</v>
      </c>
      <c r="CM427" s="173">
        <v>0</v>
      </c>
      <c r="CN427" s="176"/>
    </row>
    <row r="428" ht="15.75" customHeight="1">
      <c r="A428" t="s" s="179">
        <v>3237</v>
      </c>
      <c r="B428" t="s" s="180">
        <v>90</v>
      </c>
      <c r="C428" t="s" s="180">
        <v>3238</v>
      </c>
      <c r="D428" t="s" s="181">
        <v>93</v>
      </c>
      <c r="E428" t="s" s="188">
        <v>79</v>
      </c>
      <c r="F428" t="s" s="146">
        <v>46</v>
      </c>
      <c r="G428" t="s" s="146">
        <v>3239</v>
      </c>
      <c r="H428" t="s" s="146">
        <v>3240</v>
      </c>
      <c r="I428" t="s" s="146">
        <v>49</v>
      </c>
      <c r="J428" t="s" s="146">
        <v>1733</v>
      </c>
      <c r="K428" t="s" s="183">
        <f>_xlfn.IFS(Q428=0,O428,T428=1,R428,U428=1,AA428,V428=1,AD428)</f>
        <v>28</v>
      </c>
      <c r="L428" s="189">
        <f>_xlfn.IFS(Q428=0,P428,T428=1,S428,U428=1,AB428,V428=1,AE428)</f>
        <v>40.5551835392951</v>
      </c>
      <c r="M428" t="s" s="146">
        <f>IF(O428="Lab","over","under")</f>
        <v>2429</v>
      </c>
      <c r="N428" s="145">
        <v>0</v>
      </c>
      <c r="O428" t="s" s="184">
        <v>28</v>
      </c>
      <c r="P428" s="147">
        <f>AQ428</f>
        <v>40.5551835392951</v>
      </c>
      <c r="Q428" s="145">
        <f>T428+U428+V428</f>
        <v>0</v>
      </c>
      <c r="R428" t="s" s="185">
        <v>27</v>
      </c>
      <c r="S428" s="147">
        <f>AO428</f>
        <v>29.8877863679714</v>
      </c>
      <c r="T428" s="138"/>
      <c r="U428" s="138"/>
      <c r="V428" s="138"/>
      <c r="W428" s="138"/>
      <c r="X428" t="s" s="146">
        <f>IF($A428=Y428,"ok","bad")</f>
        <v>2430</v>
      </c>
      <c r="Y428" t="s" s="146">
        <v>3237</v>
      </c>
      <c r="Z428" t="s" s="146">
        <v>3238</v>
      </c>
      <c r="AA428" t="s" s="186">
        <v>2365</v>
      </c>
      <c r="AB428" s="141">
        <f>100*AC428</f>
        <v>15.4704653</v>
      </c>
      <c r="AC428" s="190">
        <v>0.154704653</v>
      </c>
      <c r="AD428" t="s" s="187">
        <v>29</v>
      </c>
      <c r="AE428" s="141">
        <v>9.6223697</v>
      </c>
      <c r="AF428" s="190">
        <v>0.096223697</v>
      </c>
      <c r="AG428" s="138"/>
      <c r="AH428" s="145">
        <v>77935</v>
      </c>
      <c r="AI428" s="145">
        <v>49281</v>
      </c>
      <c r="AJ428" s="145">
        <v>148</v>
      </c>
      <c r="AK428" s="145">
        <v>5257</v>
      </c>
      <c r="AL428" s="145">
        <v>14729</v>
      </c>
      <c r="AM428" s="148">
        <f>100*AL428/$AI428</f>
        <v>29.8877863679714</v>
      </c>
      <c r="AN428" s="145">
        <f>IF(AM428&gt;$AI$8,1,0)</f>
        <v>0</v>
      </c>
      <c r="AO428" s="148">
        <f>IF($R428=AL$17,AM428,0)</f>
        <v>29.8877863679714</v>
      </c>
      <c r="AP428" s="145">
        <v>19986</v>
      </c>
      <c r="AQ428" s="148">
        <f>100*AP428/$AI428</f>
        <v>40.5551835392951</v>
      </c>
      <c r="AR428" s="145">
        <f>IF(AQ428&gt;$AI$8,1,0)</f>
        <v>0</v>
      </c>
      <c r="AS428" s="148">
        <f>IF($R428=AP$17,AQ428,0)</f>
        <v>0</v>
      </c>
      <c r="AT428" s="145">
        <v>4742</v>
      </c>
      <c r="AU428" s="148">
        <f>100*AT428/$AI428</f>
        <v>9.622369675940019</v>
      </c>
      <c r="AV428" s="145">
        <f>IF(AU428&gt;$AI$8,1,0)</f>
        <v>0</v>
      </c>
      <c r="AW428" s="148">
        <f>IF($R428=AT$17,AU428,0)</f>
        <v>0</v>
      </c>
      <c r="AX428" s="145">
        <v>7624</v>
      </c>
      <c r="AY428" s="148">
        <f>100*AX428/$AI428</f>
        <v>15.4704652908829</v>
      </c>
      <c r="AZ428" s="145">
        <f>IF(AY428&gt;$AI$8,1,0)</f>
        <v>0</v>
      </c>
      <c r="BA428" s="148">
        <f>IF($R428=AX$17,AY428,0)</f>
        <v>0</v>
      </c>
      <c r="BB428" s="145">
        <v>1730</v>
      </c>
      <c r="BC428" s="148">
        <f>100*BB428/$AI428</f>
        <v>3.51048071264788</v>
      </c>
      <c r="BD428" s="145">
        <f>IF(BC428&gt;$AI$8,1,0)</f>
        <v>0</v>
      </c>
      <c r="BE428" s="148">
        <f>IF($R428=BB$17,BC428,0)</f>
        <v>0</v>
      </c>
      <c r="BF428" s="145">
        <v>0</v>
      </c>
      <c r="BG428" s="148">
        <f>100*BF428/$AI428</f>
        <v>0</v>
      </c>
      <c r="BH428" s="145">
        <f>IF(BG428&gt;$AI$8,1,0)</f>
        <v>0</v>
      </c>
      <c r="BI428" s="148">
        <f>IF($R428=BF$17,BG428,0)</f>
        <v>0</v>
      </c>
      <c r="BJ428" s="145">
        <v>0</v>
      </c>
      <c r="BK428" s="148">
        <f>100*BJ428/$AI428</f>
        <v>0</v>
      </c>
      <c r="BL428" s="145">
        <f>IF(BK428&gt;$AI$8,1,0)</f>
        <v>0</v>
      </c>
      <c r="BM428" s="148">
        <f>IF($R428=BJ$17,BK428,0)</f>
        <v>0</v>
      </c>
      <c r="BN428" s="145">
        <v>0</v>
      </c>
      <c r="BO428" s="148">
        <f>100*BN428/$AI428</f>
        <v>0</v>
      </c>
      <c r="BP428" s="145">
        <f>IF(BO428&gt;$AI$8,1,0)</f>
        <v>0</v>
      </c>
      <c r="BQ428" s="148">
        <f>IF($R428=BN$17,BO428,0)</f>
        <v>0</v>
      </c>
      <c r="BR428" s="145">
        <v>0</v>
      </c>
      <c r="BS428" s="148">
        <f>100*BR428/$AI428</f>
        <v>0</v>
      </c>
      <c r="BT428" s="145">
        <f>IF(BS428&gt;$AI$8,1,0)</f>
        <v>0</v>
      </c>
      <c r="BU428" s="148">
        <f>IF($R428=BR$17,BS428,0)</f>
        <v>0</v>
      </c>
      <c r="BV428" s="145">
        <v>0</v>
      </c>
      <c r="BW428" s="148">
        <f>100*BV428/$AI428</f>
        <v>0</v>
      </c>
      <c r="BX428" s="145">
        <f>IF(BW428&gt;$AI$8,1,0)</f>
        <v>0</v>
      </c>
      <c r="BY428" s="148">
        <f>IF($R428=BV$17,BW428,0)</f>
        <v>0</v>
      </c>
      <c r="BZ428" s="145">
        <v>0</v>
      </c>
      <c r="CA428" s="148">
        <f>100*BZ428/$AI428</f>
        <v>0</v>
      </c>
      <c r="CB428" s="145">
        <f>IF(CA428&gt;$AI$8,1,0)</f>
        <v>0</v>
      </c>
      <c r="CC428" s="148">
        <f>IF($R428=BZ$17,CA428,0)</f>
        <v>0</v>
      </c>
      <c r="CD428" s="145">
        <v>0</v>
      </c>
      <c r="CE428" s="148">
        <f>100*CD428/$AI428</f>
        <v>0</v>
      </c>
      <c r="CF428" s="145">
        <f>IF(CE428&gt;$AI$8,1,0)</f>
        <v>0</v>
      </c>
      <c r="CG428" s="148">
        <f>IF($R428=CD$17,CE428,0)</f>
        <v>0</v>
      </c>
      <c r="CH428" s="145">
        <v>0</v>
      </c>
      <c r="CI428" s="148">
        <f>100*CH428/$AI428</f>
        <v>0</v>
      </c>
      <c r="CJ428" s="145">
        <f>IF(CI428&gt;$AI$8,1,0)</f>
        <v>0</v>
      </c>
      <c r="CK428" s="148">
        <f>IF($R428=CH$17,CI428,0)</f>
        <v>0</v>
      </c>
      <c r="CL428" s="145">
        <v>600</v>
      </c>
      <c r="CM428" s="145">
        <v>0</v>
      </c>
      <c r="CN428" s="149"/>
    </row>
    <row r="429" ht="15.75" customHeight="1">
      <c r="A429" t="s" s="179">
        <v>3069</v>
      </c>
      <c r="B429" t="s" s="180">
        <v>101</v>
      </c>
      <c r="C429" t="s" s="180">
        <v>355</v>
      </c>
      <c r="D429" t="s" s="181">
        <v>104</v>
      </c>
      <c r="E429" t="s" s="182">
        <v>79</v>
      </c>
      <c r="F429" t="s" s="130">
        <v>46</v>
      </c>
      <c r="G429" t="s" s="130">
        <v>777</v>
      </c>
      <c r="H429" t="s" s="130">
        <v>3070</v>
      </c>
      <c r="I429" t="s" s="130">
        <v>64</v>
      </c>
      <c r="J429" t="s" s="130">
        <v>1733</v>
      </c>
      <c r="K429" t="s" s="183">
        <f>_xlfn.IFS(Q429=0,O429,T429=1,R429,U429=1,AA429,V429=1,AD429)</f>
        <v>28</v>
      </c>
      <c r="L429" s="189">
        <f>_xlfn.IFS(Q429=0,P429,T429=1,S429,U429=1,AB429,V429=1,AE429)</f>
        <v>40.5264646274214</v>
      </c>
      <c r="M429" t="s" s="130">
        <f>IF(O429="Lab","over","under")</f>
        <v>2429</v>
      </c>
      <c r="N429" s="173">
        <v>0</v>
      </c>
      <c r="O429" t="s" s="184">
        <v>28</v>
      </c>
      <c r="P429" s="131">
        <f>AQ429</f>
        <v>40.5264646274214</v>
      </c>
      <c r="Q429" s="173">
        <f>T429+U429+V429</f>
        <v>0</v>
      </c>
      <c r="R429" t="s" s="185">
        <v>27</v>
      </c>
      <c r="S429" s="131">
        <f>AO429</f>
        <v>25.6256775227412</v>
      </c>
      <c r="T429" s="169"/>
      <c r="U429" s="169"/>
      <c r="V429" s="169"/>
      <c r="W429" s="169"/>
      <c r="X429" t="s" s="130">
        <f>IF($A429=Y429,"ok","bad")</f>
        <v>2430</v>
      </c>
      <c r="Y429" t="s" s="130">
        <v>3069</v>
      </c>
      <c r="Z429" t="s" s="130">
        <v>355</v>
      </c>
      <c r="AA429" t="s" s="186">
        <v>2365</v>
      </c>
      <c r="AB429" s="125">
        <f>100*AC429</f>
        <v>21.5181223</v>
      </c>
      <c r="AC429" s="191">
        <v>0.215181223</v>
      </c>
      <c r="AD429" t="s" s="187">
        <v>31</v>
      </c>
      <c r="AE429" s="125">
        <v>8.8466795</v>
      </c>
      <c r="AF429" s="191">
        <v>0.088466795</v>
      </c>
      <c r="AG429" s="169"/>
      <c r="AH429" s="173">
        <v>77207</v>
      </c>
      <c r="AI429" s="173">
        <v>42434</v>
      </c>
      <c r="AJ429" s="173">
        <v>111</v>
      </c>
      <c r="AK429" s="173">
        <v>6323</v>
      </c>
      <c r="AL429" s="173">
        <v>10874</v>
      </c>
      <c r="AM429" s="175">
        <f>100*AL429/$AI429</f>
        <v>25.6256775227412</v>
      </c>
      <c r="AN429" s="173">
        <f>IF(AM429&gt;$AI$8,1,0)</f>
        <v>0</v>
      </c>
      <c r="AO429" s="175">
        <f>IF($R429=AL$17,AM429,0)</f>
        <v>25.6256775227412</v>
      </c>
      <c r="AP429" s="173">
        <v>17197</v>
      </c>
      <c r="AQ429" s="175">
        <f>100*AP429/$AI429</f>
        <v>40.5264646274214</v>
      </c>
      <c r="AR429" s="173">
        <f>IF(AQ429&gt;$AI$8,1,0)</f>
        <v>0</v>
      </c>
      <c r="AS429" s="175">
        <f>IF($R429=AP$17,AQ429,0)</f>
        <v>0</v>
      </c>
      <c r="AT429" s="173">
        <v>1478</v>
      </c>
      <c r="AU429" s="175">
        <f>100*AT429/$AI429</f>
        <v>3.48305603996795</v>
      </c>
      <c r="AV429" s="173">
        <f>IF(AU429&gt;$AI$8,1,0)</f>
        <v>0</v>
      </c>
      <c r="AW429" s="175">
        <f>IF($R429=AT$17,AU429,0)</f>
        <v>0</v>
      </c>
      <c r="AX429" s="173">
        <v>9131</v>
      </c>
      <c r="AY429" s="175">
        <f>100*AX429/$AI429</f>
        <v>21.5181222604515</v>
      </c>
      <c r="AZ429" s="173">
        <f>IF(AY429&gt;$AI$8,1,0)</f>
        <v>0</v>
      </c>
      <c r="BA429" s="175">
        <f>IF($R429=AX$17,AY429,0)</f>
        <v>0</v>
      </c>
      <c r="BB429" s="173">
        <v>3754</v>
      </c>
      <c r="BC429" s="175">
        <f>100*BB429/$AI429</f>
        <v>8.846679549417919</v>
      </c>
      <c r="BD429" s="173">
        <f>IF(BC429&gt;$AI$8,1,0)</f>
        <v>0</v>
      </c>
      <c r="BE429" s="175">
        <f>IF($R429=BB$17,BC429,0)</f>
        <v>0</v>
      </c>
      <c r="BF429" s="173">
        <v>0</v>
      </c>
      <c r="BG429" s="175">
        <f>100*BF429/$AI429</f>
        <v>0</v>
      </c>
      <c r="BH429" s="173">
        <f>IF(BG429&gt;$AI$8,1,0)</f>
        <v>0</v>
      </c>
      <c r="BI429" s="175">
        <f>IF($R429=BF$17,BG429,0)</f>
        <v>0</v>
      </c>
      <c r="BJ429" s="173">
        <v>0</v>
      </c>
      <c r="BK429" s="175">
        <f>100*BJ429/$AI429</f>
        <v>0</v>
      </c>
      <c r="BL429" s="173">
        <f>IF(BK429&gt;$AI$8,1,0)</f>
        <v>0</v>
      </c>
      <c r="BM429" s="175">
        <f>IF($R429=BJ$17,BK429,0)</f>
        <v>0</v>
      </c>
      <c r="BN429" s="173">
        <v>0</v>
      </c>
      <c r="BO429" s="175">
        <f>100*BN429/$AI429</f>
        <v>0</v>
      </c>
      <c r="BP429" s="173">
        <f>IF(BO429&gt;$AI$8,1,0)</f>
        <v>0</v>
      </c>
      <c r="BQ429" s="175">
        <f>IF($R429=BN$17,BO429,0)</f>
        <v>0</v>
      </c>
      <c r="BR429" s="173">
        <v>0</v>
      </c>
      <c r="BS429" s="175">
        <f>100*BR429/$AI429</f>
        <v>0</v>
      </c>
      <c r="BT429" s="173">
        <f>IF(BS429&gt;$AI$8,1,0)</f>
        <v>0</v>
      </c>
      <c r="BU429" s="175">
        <f>IF($R429=BR$17,BS429,0)</f>
        <v>0</v>
      </c>
      <c r="BV429" s="173">
        <v>0</v>
      </c>
      <c r="BW429" s="175">
        <f>100*BV429/$AI429</f>
        <v>0</v>
      </c>
      <c r="BX429" s="173">
        <f>IF(BW429&gt;$AI$8,1,0)</f>
        <v>0</v>
      </c>
      <c r="BY429" s="175">
        <f>IF($R429=BV$17,BW429,0)</f>
        <v>0</v>
      </c>
      <c r="BZ429" s="173">
        <v>0</v>
      </c>
      <c r="CA429" s="175">
        <f>100*BZ429/$AI429</f>
        <v>0</v>
      </c>
      <c r="CB429" s="173">
        <f>IF(CA429&gt;$AI$8,1,0)</f>
        <v>0</v>
      </c>
      <c r="CC429" s="175">
        <f>IF($R429=BZ$17,CA429,0)</f>
        <v>0</v>
      </c>
      <c r="CD429" s="173">
        <v>0</v>
      </c>
      <c r="CE429" s="175">
        <f>100*CD429/$AI429</f>
        <v>0</v>
      </c>
      <c r="CF429" s="173">
        <f>IF(CE429&gt;$AI$8,1,0)</f>
        <v>0</v>
      </c>
      <c r="CG429" s="175">
        <f>IF($R429=CD$17,CE429,0)</f>
        <v>0</v>
      </c>
      <c r="CH429" s="173">
        <v>0</v>
      </c>
      <c r="CI429" s="175">
        <f>100*CH429/$AI429</f>
        <v>0</v>
      </c>
      <c r="CJ429" s="173">
        <f>IF(CI429&gt;$AI$8,1,0)</f>
        <v>0</v>
      </c>
      <c r="CK429" s="175">
        <f>IF($R429=CH$17,CI429,0)</f>
        <v>0</v>
      </c>
      <c r="CL429" s="173">
        <v>75</v>
      </c>
      <c r="CM429" s="173">
        <v>0</v>
      </c>
      <c r="CN429" s="176"/>
    </row>
    <row r="430" ht="15.75" customHeight="1">
      <c r="A430" t="s" s="179">
        <v>3128</v>
      </c>
      <c r="B430" t="s" s="180">
        <v>197</v>
      </c>
      <c r="C430" t="s" s="180">
        <v>526</v>
      </c>
      <c r="D430" t="s" s="181">
        <v>200</v>
      </c>
      <c r="E430" t="s" s="188">
        <v>79</v>
      </c>
      <c r="F430" t="s" s="146">
        <v>46</v>
      </c>
      <c r="G430" t="s" s="146">
        <v>3129</v>
      </c>
      <c r="H430" t="s" s="146">
        <v>3130</v>
      </c>
      <c r="I430" t="s" s="146">
        <v>49</v>
      </c>
      <c r="J430" t="s" s="146">
        <v>1733</v>
      </c>
      <c r="K430" t="s" s="183">
        <f>_xlfn.IFS(Q430=0,O430,T430=1,R430,U430=1,AA430,V430=1,AD430)</f>
        <v>28</v>
      </c>
      <c r="L430" s="189">
        <f>_xlfn.IFS(Q430=0,P430,T430=1,S430,U430=1,AB430,V430=1,AE430)</f>
        <v>40.5148059014335</v>
      </c>
      <c r="M430" t="s" s="146">
        <f>IF(O430="Lab","over","under")</f>
        <v>2429</v>
      </c>
      <c r="N430" s="145">
        <v>0</v>
      </c>
      <c r="O430" t="s" s="184">
        <v>28</v>
      </c>
      <c r="P430" s="147">
        <f>AQ430</f>
        <v>40.5148059014335</v>
      </c>
      <c r="Q430" s="145">
        <f>T430+U430+V430</f>
        <v>0</v>
      </c>
      <c r="R430" t="s" s="185">
        <v>27</v>
      </c>
      <c r="S430" s="147">
        <f>AO430</f>
        <v>24.1791357120435</v>
      </c>
      <c r="T430" s="138"/>
      <c r="U430" s="138"/>
      <c r="V430" s="138"/>
      <c r="W430" s="138"/>
      <c r="X430" t="s" s="146">
        <f>IF($A430=Y430,"ok","bad")</f>
        <v>2430</v>
      </c>
      <c r="Y430" t="s" s="146">
        <v>3128</v>
      </c>
      <c r="Z430" t="s" s="146">
        <v>526</v>
      </c>
      <c r="AA430" t="s" s="186">
        <v>2365</v>
      </c>
      <c r="AB430" s="141">
        <f>100*AC430</f>
        <v>18.7339123</v>
      </c>
      <c r="AC430" s="190">
        <v>0.187339123</v>
      </c>
      <c r="AD430" t="s" s="187">
        <v>29</v>
      </c>
      <c r="AE430" s="141">
        <v>8.6073035</v>
      </c>
      <c r="AF430" s="190">
        <v>0.08607303500000001</v>
      </c>
      <c r="AG430" s="138"/>
      <c r="AH430" s="145">
        <v>74342</v>
      </c>
      <c r="AI430" s="145">
        <v>47785</v>
      </c>
      <c r="AJ430" s="145">
        <v>196</v>
      </c>
      <c r="AK430" s="145">
        <v>7806</v>
      </c>
      <c r="AL430" s="145">
        <v>11554</v>
      </c>
      <c r="AM430" s="148">
        <f>100*AL430/$AI430</f>
        <v>24.1791357120435</v>
      </c>
      <c r="AN430" s="145">
        <f>IF(AM430&gt;$AI$8,1,0)</f>
        <v>0</v>
      </c>
      <c r="AO430" s="148">
        <f>IF($R430=AL$17,AM430,0)</f>
        <v>24.1791357120435</v>
      </c>
      <c r="AP430" s="145">
        <v>19360</v>
      </c>
      <c r="AQ430" s="148">
        <f>100*AP430/$AI430</f>
        <v>40.5148059014335</v>
      </c>
      <c r="AR430" s="145">
        <f>IF(AQ430&gt;$AI$8,1,0)</f>
        <v>0</v>
      </c>
      <c r="AS430" s="148">
        <f>IF($R430=AP$17,AQ430,0)</f>
        <v>0</v>
      </c>
      <c r="AT430" s="145">
        <v>4113</v>
      </c>
      <c r="AU430" s="148">
        <f>100*AT430/$AI430</f>
        <v>8.607303547138221</v>
      </c>
      <c r="AV430" s="145">
        <f>IF(AU430&gt;$AI$8,1,0)</f>
        <v>0</v>
      </c>
      <c r="AW430" s="148">
        <f>IF($R430=AT$17,AU430,0)</f>
        <v>0</v>
      </c>
      <c r="AX430" s="145">
        <v>8952</v>
      </c>
      <c r="AY430" s="148">
        <f>100*AX430/$AI430</f>
        <v>18.7339123155802</v>
      </c>
      <c r="AZ430" s="145">
        <f>IF(AY430&gt;$AI$8,1,0)</f>
        <v>0</v>
      </c>
      <c r="BA430" s="148">
        <f>IF($R430=AX$17,AY430,0)</f>
        <v>0</v>
      </c>
      <c r="BB430" s="145">
        <v>2840</v>
      </c>
      <c r="BC430" s="148">
        <f>100*BB430/$AI430</f>
        <v>5.94328764256566</v>
      </c>
      <c r="BD430" s="145">
        <f>IF(BC430&gt;$AI$8,1,0)</f>
        <v>0</v>
      </c>
      <c r="BE430" s="148">
        <f>IF($R430=BB$17,BC430,0)</f>
        <v>0</v>
      </c>
      <c r="BF430" s="145">
        <v>0</v>
      </c>
      <c r="BG430" s="148">
        <f>100*BF430/$AI430</f>
        <v>0</v>
      </c>
      <c r="BH430" s="145">
        <f>IF(BG430&gt;$AI$8,1,0)</f>
        <v>0</v>
      </c>
      <c r="BI430" s="148">
        <f>IF($R430=BF$17,BG430,0)</f>
        <v>0</v>
      </c>
      <c r="BJ430" s="145">
        <v>0</v>
      </c>
      <c r="BK430" s="148">
        <f>100*BJ430/$AI430</f>
        <v>0</v>
      </c>
      <c r="BL430" s="145">
        <f>IF(BK430&gt;$AI$8,1,0)</f>
        <v>0</v>
      </c>
      <c r="BM430" s="148">
        <f>IF($R430=BJ$17,BK430,0)</f>
        <v>0</v>
      </c>
      <c r="BN430" s="145">
        <v>0</v>
      </c>
      <c r="BO430" s="148">
        <f>100*BN430/$AI430</f>
        <v>0</v>
      </c>
      <c r="BP430" s="145">
        <f>IF(BO430&gt;$AI$8,1,0)</f>
        <v>0</v>
      </c>
      <c r="BQ430" s="148">
        <f>IF($R430=BN$17,BO430,0)</f>
        <v>0</v>
      </c>
      <c r="BR430" s="145">
        <v>0</v>
      </c>
      <c r="BS430" s="148">
        <f>100*BR430/$AI430</f>
        <v>0</v>
      </c>
      <c r="BT430" s="145">
        <f>IF(BS430&gt;$AI$8,1,0)</f>
        <v>0</v>
      </c>
      <c r="BU430" s="148">
        <f>IF($R430=BR$17,BS430,0)</f>
        <v>0</v>
      </c>
      <c r="BV430" s="145">
        <v>0</v>
      </c>
      <c r="BW430" s="148">
        <f>100*BV430/$AI430</f>
        <v>0</v>
      </c>
      <c r="BX430" s="145">
        <f>IF(BW430&gt;$AI$8,1,0)</f>
        <v>0</v>
      </c>
      <c r="BY430" s="148">
        <f>IF($R430=BV$17,BW430,0)</f>
        <v>0</v>
      </c>
      <c r="BZ430" s="145">
        <v>0</v>
      </c>
      <c r="CA430" s="148">
        <f>100*BZ430/$AI430</f>
        <v>0</v>
      </c>
      <c r="CB430" s="145">
        <f>IF(CA430&gt;$AI$8,1,0)</f>
        <v>0</v>
      </c>
      <c r="CC430" s="148">
        <f>IF($R430=BZ$17,CA430,0)</f>
        <v>0</v>
      </c>
      <c r="CD430" s="145">
        <v>0</v>
      </c>
      <c r="CE430" s="148">
        <f>100*CD430/$AI430</f>
        <v>0</v>
      </c>
      <c r="CF430" s="145">
        <f>IF(CE430&gt;$AI$8,1,0)</f>
        <v>0</v>
      </c>
      <c r="CG430" s="148">
        <f>IF($R430=CD$17,CE430,0)</f>
        <v>0</v>
      </c>
      <c r="CH430" s="145">
        <v>0</v>
      </c>
      <c r="CI430" s="148">
        <f>100*CH430/$AI430</f>
        <v>0</v>
      </c>
      <c r="CJ430" s="145">
        <f>IF(CI430&gt;$AI$8,1,0)</f>
        <v>0</v>
      </c>
      <c r="CK430" s="148">
        <f>IF($R430=CH$17,CI430,0)</f>
        <v>0</v>
      </c>
      <c r="CL430" s="145">
        <v>0</v>
      </c>
      <c r="CM430" s="145">
        <v>0</v>
      </c>
      <c r="CN430" s="149"/>
    </row>
    <row r="431" ht="15.75" customHeight="1">
      <c r="A431" t="s" s="179">
        <v>3284</v>
      </c>
      <c r="B431" t="s" s="180">
        <v>42</v>
      </c>
      <c r="C431" t="s" s="180">
        <v>3285</v>
      </c>
      <c r="D431" t="s" s="181">
        <v>45</v>
      </c>
      <c r="E431" t="s" s="182">
        <v>45</v>
      </c>
      <c r="F431" t="s" s="130">
        <v>80</v>
      </c>
      <c r="G431" t="s" s="130">
        <v>509</v>
      </c>
      <c r="H431" t="s" s="130">
        <v>545</v>
      </c>
      <c r="I431" t="s" s="130">
        <v>64</v>
      </c>
      <c r="J431" t="s" s="130">
        <v>50</v>
      </c>
      <c r="K431" t="s" s="183">
        <f>_xlfn.IFS(Q431=0,O431,T431=1,R431,U431=1,AA431,V431=1,AD431)</f>
        <v>29</v>
      </c>
      <c r="L431" s="189">
        <f>_xlfn.IFS(Q431=0,P431,T431=1,S431,U431=1,AB431,V431=1,AE431)</f>
        <v>17.217493545996</v>
      </c>
      <c r="M431" t="s" s="130">
        <f>IF(O431="Lab","over","under")</f>
        <v>2429</v>
      </c>
      <c r="N431" s="173">
        <v>0</v>
      </c>
      <c r="O431" t="s" s="184">
        <v>28</v>
      </c>
      <c r="P431" s="131">
        <f>AQ431</f>
        <v>40.469800373182</v>
      </c>
      <c r="Q431" s="173">
        <f>T431+U431+V431</f>
        <v>1</v>
      </c>
      <c r="R431" t="s" s="185">
        <v>29</v>
      </c>
      <c r="S431" s="131">
        <f>AW431</f>
        <v>17.217493545996</v>
      </c>
      <c r="T431" s="173">
        <v>1</v>
      </c>
      <c r="U431" s="169"/>
      <c r="V431" s="169"/>
      <c r="W431" s="169"/>
      <c r="X431" t="s" s="130">
        <f>IF($A431=Y431,"ok","bad")</f>
        <v>2430</v>
      </c>
      <c r="Y431" t="s" s="130">
        <v>3284</v>
      </c>
      <c r="Z431" t="s" s="130">
        <v>3285</v>
      </c>
      <c r="AA431" t="s" s="186">
        <v>2365</v>
      </c>
      <c r="AB431" s="125">
        <f>100*AC431</f>
        <v>12.7290852</v>
      </c>
      <c r="AC431" s="191">
        <v>0.127290852</v>
      </c>
      <c r="AD431" t="s" s="187">
        <v>31</v>
      </c>
      <c r="AE431" s="125">
        <v>10.0094574</v>
      </c>
      <c r="AF431" s="191">
        <v>0.100094574</v>
      </c>
      <c r="AG431" s="169"/>
      <c r="AH431" s="173">
        <v>72876</v>
      </c>
      <c r="AI431" s="173">
        <v>39123</v>
      </c>
      <c r="AJ431" s="173">
        <v>172</v>
      </c>
      <c r="AK431" s="173">
        <v>9097</v>
      </c>
      <c r="AL431" s="173">
        <v>3913</v>
      </c>
      <c r="AM431" s="175">
        <f>100*AL431/$AI431</f>
        <v>10.0017892288424</v>
      </c>
      <c r="AN431" s="173">
        <f>IF(AM431&gt;$AI$8,1,0)</f>
        <v>0</v>
      </c>
      <c r="AO431" s="175">
        <f>IF($R431=AL$17,AM431,0)</f>
        <v>0</v>
      </c>
      <c r="AP431" s="173">
        <v>15833</v>
      </c>
      <c r="AQ431" s="175">
        <f>100*AP431/$AI431</f>
        <v>40.469800373182</v>
      </c>
      <c r="AR431" s="173">
        <f>IF(AQ431&gt;$AI$8,1,0)</f>
        <v>0</v>
      </c>
      <c r="AS431" s="175">
        <f>IF($R431=AP$17,AQ431,0)</f>
        <v>0</v>
      </c>
      <c r="AT431" s="173">
        <v>6736</v>
      </c>
      <c r="AU431" s="175">
        <f>100*AT431/$AI431</f>
        <v>17.217493545996</v>
      </c>
      <c r="AV431" s="173">
        <f>IF(AU431&gt;$AI$8,1,0)</f>
        <v>0</v>
      </c>
      <c r="AW431" s="175">
        <f>IF($R431=AT$17,AU431,0)</f>
        <v>17.217493545996</v>
      </c>
      <c r="AX431" s="173">
        <v>4980</v>
      </c>
      <c r="AY431" s="175">
        <f>100*AX431/$AI431</f>
        <v>12.7290851928533</v>
      </c>
      <c r="AZ431" s="173">
        <f>IF(AY431&gt;$AI$8,1,0)</f>
        <v>0</v>
      </c>
      <c r="BA431" s="175">
        <f>IF($R431=AX$17,AY431,0)</f>
        <v>0</v>
      </c>
      <c r="BB431" s="173">
        <v>3916</v>
      </c>
      <c r="BC431" s="175">
        <f>100*BB431/$AI431</f>
        <v>10.0094573524525</v>
      </c>
      <c r="BD431" s="173">
        <f>IF(BC431&gt;$AI$8,1,0)</f>
        <v>0</v>
      </c>
      <c r="BE431" s="175">
        <f>IF($R431=BB$17,BC431,0)</f>
        <v>0</v>
      </c>
      <c r="BF431" s="173">
        <v>0</v>
      </c>
      <c r="BG431" s="175">
        <f>100*BF431/$AI431</f>
        <v>0</v>
      </c>
      <c r="BH431" s="173">
        <f>IF(BG431&gt;$AI$8,1,0)</f>
        <v>0</v>
      </c>
      <c r="BI431" s="175">
        <f>IF($R431=BF$17,BG431,0)</f>
        <v>0</v>
      </c>
      <c r="BJ431" s="173">
        <v>3550</v>
      </c>
      <c r="BK431" s="175">
        <f>100*BJ431/$AI431</f>
        <v>9.073946272013901</v>
      </c>
      <c r="BL431" s="173">
        <f>IF(BK431&gt;$AI$8,1,0)</f>
        <v>0</v>
      </c>
      <c r="BM431" s="175">
        <f>IF($R431=BJ$17,BK431,0)</f>
        <v>0</v>
      </c>
      <c r="BN431" s="173">
        <v>0</v>
      </c>
      <c r="BO431" s="175">
        <f>100*BN431/$AI431</f>
        <v>0</v>
      </c>
      <c r="BP431" s="173">
        <f>IF(BO431&gt;$AI$8,1,0)</f>
        <v>0</v>
      </c>
      <c r="BQ431" s="175">
        <f>IF($R431=BN$17,BO431,0)</f>
        <v>0</v>
      </c>
      <c r="BR431" s="173">
        <v>0</v>
      </c>
      <c r="BS431" s="175">
        <f>100*BR431/$AI431</f>
        <v>0</v>
      </c>
      <c r="BT431" s="173">
        <f>IF(BS431&gt;$AI$8,1,0)</f>
        <v>0</v>
      </c>
      <c r="BU431" s="175">
        <f>IF($R431=BR$17,BS431,0)</f>
        <v>0</v>
      </c>
      <c r="BV431" s="173">
        <v>0</v>
      </c>
      <c r="BW431" s="175">
        <f>100*BV431/$AI431</f>
        <v>0</v>
      </c>
      <c r="BX431" s="173">
        <f>IF(BW431&gt;$AI$8,1,0)</f>
        <v>0</v>
      </c>
      <c r="BY431" s="175">
        <f>IF($R431=BV$17,BW431,0)</f>
        <v>0</v>
      </c>
      <c r="BZ431" s="173">
        <v>0</v>
      </c>
      <c r="CA431" s="175">
        <f>100*BZ431/$AI431</f>
        <v>0</v>
      </c>
      <c r="CB431" s="173">
        <f>IF(CA431&gt;$AI$8,1,0)</f>
        <v>0</v>
      </c>
      <c r="CC431" s="175">
        <f>IF($R431=BZ$17,CA431,0)</f>
        <v>0</v>
      </c>
      <c r="CD431" s="173">
        <v>0</v>
      </c>
      <c r="CE431" s="175">
        <f>100*CD431/$AI431</f>
        <v>0</v>
      </c>
      <c r="CF431" s="173">
        <f>IF(CE431&gt;$AI$8,1,0)</f>
        <v>0</v>
      </c>
      <c r="CG431" s="175">
        <f>IF($R431=CD$17,CE431,0)</f>
        <v>0</v>
      </c>
      <c r="CH431" s="173">
        <v>0</v>
      </c>
      <c r="CI431" s="175">
        <f>100*CH431/$AI431</f>
        <v>0</v>
      </c>
      <c r="CJ431" s="173">
        <f>IF(CI431&gt;$AI$8,1,0)</f>
        <v>0</v>
      </c>
      <c r="CK431" s="175">
        <f>IF($R431=CH$17,CI431,0)</f>
        <v>0</v>
      </c>
      <c r="CL431" s="173">
        <v>0</v>
      </c>
      <c r="CM431" s="173">
        <v>0</v>
      </c>
      <c r="CN431" s="176"/>
    </row>
    <row r="432" ht="15.75" customHeight="1">
      <c r="A432" t="s" s="179">
        <v>3255</v>
      </c>
      <c r="B432" t="s" s="180">
        <v>84</v>
      </c>
      <c r="C432" t="s" s="180">
        <v>2297</v>
      </c>
      <c r="D432" t="s" s="181">
        <v>86</v>
      </c>
      <c r="E432" t="s" s="188">
        <v>79</v>
      </c>
      <c r="F432" t="s" s="146">
        <v>80</v>
      </c>
      <c r="G432" t="s" s="146">
        <v>693</v>
      </c>
      <c r="H432" t="s" s="146">
        <v>967</v>
      </c>
      <c r="I432" t="s" s="146">
        <v>49</v>
      </c>
      <c r="J432" t="s" s="146">
        <v>1733</v>
      </c>
      <c r="K432" t="s" s="183">
        <f>_xlfn.IFS(Q432=0,O432,T432=1,R432,U432=1,AA432,V432=1,AD432)</f>
        <v>28</v>
      </c>
      <c r="L432" s="189">
        <f>_xlfn.IFS(Q432=0,P432,T432=1,S432,U432=1,AB432,V432=1,AE432)</f>
        <v>40.4509514293162</v>
      </c>
      <c r="M432" t="s" s="146">
        <f>IF(O432="Lab","over","under")</f>
        <v>2429</v>
      </c>
      <c r="N432" s="145">
        <v>0</v>
      </c>
      <c r="O432" t="s" s="184">
        <v>28</v>
      </c>
      <c r="P432" s="147">
        <f>AQ432</f>
        <v>40.4509514293162</v>
      </c>
      <c r="Q432" s="145">
        <f>T432+U432+V432</f>
        <v>0</v>
      </c>
      <c r="R432" t="s" s="185">
        <v>27</v>
      </c>
      <c r="S432" s="147">
        <f>AO432</f>
        <v>24.993483360848</v>
      </c>
      <c r="T432" s="138"/>
      <c r="U432" s="138"/>
      <c r="V432" s="138"/>
      <c r="W432" s="138"/>
      <c r="X432" t="s" s="146">
        <f>IF($A432=Y432,"ok","bad")</f>
        <v>2430</v>
      </c>
      <c r="Y432" t="s" s="146">
        <v>3255</v>
      </c>
      <c r="Z432" t="s" s="146">
        <v>2297</v>
      </c>
      <c r="AA432" t="s" s="186">
        <v>2365</v>
      </c>
      <c r="AB432" s="141">
        <f>100*AC432</f>
        <v>14.6037883</v>
      </c>
      <c r="AC432" s="190">
        <v>0.146037883</v>
      </c>
      <c r="AD432" t="s" s="187">
        <v>31</v>
      </c>
      <c r="AE432" s="141">
        <v>10.4027283</v>
      </c>
      <c r="AF432" s="190">
        <v>0.104027283</v>
      </c>
      <c r="AG432" s="138"/>
      <c r="AH432" s="145">
        <v>74931</v>
      </c>
      <c r="AI432" s="145">
        <v>46036</v>
      </c>
      <c r="AJ432" s="145">
        <v>179</v>
      </c>
      <c r="AK432" s="145">
        <v>7116</v>
      </c>
      <c r="AL432" s="145">
        <v>11506</v>
      </c>
      <c r="AM432" s="148">
        <f>100*AL432/$AI432</f>
        <v>24.993483360848</v>
      </c>
      <c r="AN432" s="145">
        <f>IF(AM432&gt;$AI$8,1,0)</f>
        <v>0</v>
      </c>
      <c r="AO432" s="148">
        <f>IF($R432=AL$17,AM432,0)</f>
        <v>24.993483360848</v>
      </c>
      <c r="AP432" s="145">
        <v>18622</v>
      </c>
      <c r="AQ432" s="148">
        <f>100*AP432/$AI432</f>
        <v>40.4509514293162</v>
      </c>
      <c r="AR432" s="145">
        <f>IF(AQ432&gt;$AI$8,1,0)</f>
        <v>0</v>
      </c>
      <c r="AS432" s="148">
        <f>IF($R432=AP$17,AQ432,0)</f>
        <v>0</v>
      </c>
      <c r="AT432" s="145">
        <v>3986</v>
      </c>
      <c r="AU432" s="148">
        <f>100*AT432/$AI432</f>
        <v>8.658441219914851</v>
      </c>
      <c r="AV432" s="145">
        <f>IF(AU432&gt;$AI$8,1,0)</f>
        <v>0</v>
      </c>
      <c r="AW432" s="148">
        <f>IF($R432=AT$17,AU432,0)</f>
        <v>0</v>
      </c>
      <c r="AX432" s="145">
        <v>6723</v>
      </c>
      <c r="AY432" s="148">
        <f>100*AX432/$AI432</f>
        <v>14.6037883395603</v>
      </c>
      <c r="AZ432" s="145">
        <f>IF(AY432&gt;$AI$8,1,0)</f>
        <v>0</v>
      </c>
      <c r="BA432" s="148">
        <f>IF($R432=AX$17,AY432,0)</f>
        <v>0</v>
      </c>
      <c r="BB432" s="145">
        <v>4789</v>
      </c>
      <c r="BC432" s="148">
        <f>100*BB432/$AI432</f>
        <v>10.4027282995916</v>
      </c>
      <c r="BD432" s="145">
        <f>IF(BC432&gt;$AI$8,1,0)</f>
        <v>0</v>
      </c>
      <c r="BE432" s="148">
        <f>IF($R432=BB$17,BC432,0)</f>
        <v>0</v>
      </c>
      <c r="BF432" s="145">
        <v>0</v>
      </c>
      <c r="BG432" s="148">
        <f>100*BF432/$AI432</f>
        <v>0</v>
      </c>
      <c r="BH432" s="145">
        <f>IF(BG432&gt;$AI$8,1,0)</f>
        <v>0</v>
      </c>
      <c r="BI432" s="148">
        <f>IF($R432=BF$17,BG432,0)</f>
        <v>0</v>
      </c>
      <c r="BJ432" s="145">
        <v>0</v>
      </c>
      <c r="BK432" s="148">
        <f>100*BJ432/$AI432</f>
        <v>0</v>
      </c>
      <c r="BL432" s="145">
        <f>IF(BK432&gt;$AI$8,1,0)</f>
        <v>0</v>
      </c>
      <c r="BM432" s="148">
        <f>IF($R432=BJ$17,BK432,0)</f>
        <v>0</v>
      </c>
      <c r="BN432" s="145">
        <v>0</v>
      </c>
      <c r="BO432" s="148">
        <f>100*BN432/$AI432</f>
        <v>0</v>
      </c>
      <c r="BP432" s="145">
        <f>IF(BO432&gt;$AI$8,1,0)</f>
        <v>0</v>
      </c>
      <c r="BQ432" s="148">
        <f>IF($R432=BN$17,BO432,0)</f>
        <v>0</v>
      </c>
      <c r="BR432" s="145">
        <v>0</v>
      </c>
      <c r="BS432" s="148">
        <f>100*BR432/$AI432</f>
        <v>0</v>
      </c>
      <c r="BT432" s="145">
        <f>IF(BS432&gt;$AI$8,1,0)</f>
        <v>0</v>
      </c>
      <c r="BU432" s="148">
        <f>IF($R432=BR$17,BS432,0)</f>
        <v>0</v>
      </c>
      <c r="BV432" s="145">
        <v>0</v>
      </c>
      <c r="BW432" s="148">
        <f>100*BV432/$AI432</f>
        <v>0</v>
      </c>
      <c r="BX432" s="145">
        <f>IF(BW432&gt;$AI$8,1,0)</f>
        <v>0</v>
      </c>
      <c r="BY432" s="148">
        <f>IF($R432=BV$17,BW432,0)</f>
        <v>0</v>
      </c>
      <c r="BZ432" s="145">
        <v>0</v>
      </c>
      <c r="CA432" s="148">
        <f>100*BZ432/$AI432</f>
        <v>0</v>
      </c>
      <c r="CB432" s="145">
        <f>IF(CA432&gt;$AI$8,1,0)</f>
        <v>0</v>
      </c>
      <c r="CC432" s="148">
        <f>IF($R432=BZ$17,CA432,0)</f>
        <v>0</v>
      </c>
      <c r="CD432" s="145">
        <v>0</v>
      </c>
      <c r="CE432" s="148">
        <f>100*CD432/$AI432</f>
        <v>0</v>
      </c>
      <c r="CF432" s="145">
        <f>IF(CE432&gt;$AI$8,1,0)</f>
        <v>0</v>
      </c>
      <c r="CG432" s="148">
        <f>IF($R432=CD$17,CE432,0)</f>
        <v>0</v>
      </c>
      <c r="CH432" s="145">
        <v>0</v>
      </c>
      <c r="CI432" s="148">
        <f>100*CH432/$AI432</f>
        <v>0</v>
      </c>
      <c r="CJ432" s="145">
        <f>IF(CI432&gt;$AI$8,1,0)</f>
        <v>0</v>
      </c>
      <c r="CK432" s="148">
        <f>IF($R432=CH$17,CI432,0)</f>
        <v>0</v>
      </c>
      <c r="CL432" s="145">
        <v>1405</v>
      </c>
      <c r="CM432" s="145">
        <v>0</v>
      </c>
      <c r="CN432" s="149"/>
    </row>
    <row r="433" ht="15.75" customHeight="1">
      <c r="A433" t="s" s="179">
        <v>3291</v>
      </c>
      <c r="B433" t="s" s="180">
        <v>90</v>
      </c>
      <c r="C433" t="s" s="180">
        <v>91</v>
      </c>
      <c r="D433" t="s" s="181">
        <v>93</v>
      </c>
      <c r="E433" t="s" s="182">
        <v>79</v>
      </c>
      <c r="F433" t="s" s="130">
        <v>80</v>
      </c>
      <c r="G433" t="s" s="130">
        <v>2826</v>
      </c>
      <c r="H433" t="s" s="130">
        <v>3292</v>
      </c>
      <c r="I433" t="s" s="130">
        <v>49</v>
      </c>
      <c r="J433" t="s" s="130">
        <v>1733</v>
      </c>
      <c r="K433" t="s" s="183">
        <f>_xlfn.IFS(Q433=0,O433,T433=1,R433,U433=1,AA433,V433=1,AD433)</f>
        <v>28</v>
      </c>
      <c r="L433" s="189">
        <f>_xlfn.IFS(Q433=0,P433,T433=1,S433,U433=1,AB433,V433=1,AE433)</f>
        <v>40.4221410246443</v>
      </c>
      <c r="M433" t="s" s="130">
        <f>IF(O433="Lab","over","under")</f>
        <v>2429</v>
      </c>
      <c r="N433" s="173">
        <v>0</v>
      </c>
      <c r="O433" t="s" s="184">
        <v>28</v>
      </c>
      <c r="P433" s="131">
        <f>AQ433</f>
        <v>40.4221410246443</v>
      </c>
      <c r="Q433" s="173">
        <f>T433+U433+V433</f>
        <v>0</v>
      </c>
      <c r="R433" t="s" s="185">
        <v>27</v>
      </c>
      <c r="S433" s="131">
        <f>AO433</f>
        <v>32.3097255694628</v>
      </c>
      <c r="T433" s="169"/>
      <c r="U433" s="169"/>
      <c r="V433" s="169"/>
      <c r="W433" s="169"/>
      <c r="X433" t="s" s="130">
        <f>IF($A433=Y433,"ok","bad")</f>
        <v>2430</v>
      </c>
      <c r="Y433" t="s" s="130">
        <v>3291</v>
      </c>
      <c r="Z433" t="s" s="130">
        <v>91</v>
      </c>
      <c r="AA433" t="s" s="186">
        <v>2365</v>
      </c>
      <c r="AB433" s="125">
        <f>100*AC433</f>
        <v>9.6419964</v>
      </c>
      <c r="AC433" s="191">
        <v>0.096419964</v>
      </c>
      <c r="AD433" t="s" s="187">
        <v>29</v>
      </c>
      <c r="AE433" s="125">
        <v>9.1872036</v>
      </c>
      <c r="AF433" s="191">
        <v>0.091872036</v>
      </c>
      <c r="AG433" s="169"/>
      <c r="AH433" s="173">
        <v>74025</v>
      </c>
      <c r="AI433" s="173">
        <v>51452</v>
      </c>
      <c r="AJ433" s="173">
        <v>184</v>
      </c>
      <c r="AK433" s="173">
        <v>4174</v>
      </c>
      <c r="AL433" s="173">
        <v>16624</v>
      </c>
      <c r="AM433" s="175">
        <f>100*AL433/$AI433</f>
        <v>32.3097255694628</v>
      </c>
      <c r="AN433" s="173">
        <f>IF(AM433&gt;$AI$8,1,0)</f>
        <v>0</v>
      </c>
      <c r="AO433" s="175">
        <f>IF($R433=AL$17,AM433,0)</f>
        <v>32.3097255694628</v>
      </c>
      <c r="AP433" s="173">
        <v>20798</v>
      </c>
      <c r="AQ433" s="175">
        <f>100*AP433/$AI433</f>
        <v>40.4221410246443</v>
      </c>
      <c r="AR433" s="173">
        <f>IF(AQ433&gt;$AI$8,1,0)</f>
        <v>0</v>
      </c>
      <c r="AS433" s="175">
        <f>IF($R433=AP$17,AQ433,0)</f>
        <v>0</v>
      </c>
      <c r="AT433" s="173">
        <v>4727</v>
      </c>
      <c r="AU433" s="175">
        <f>100*AT433/$AI433</f>
        <v>9.187203607245589</v>
      </c>
      <c r="AV433" s="173">
        <f>IF(AU433&gt;$AI$8,1,0)</f>
        <v>0</v>
      </c>
      <c r="AW433" s="175">
        <f>IF($R433=AT$17,AU433,0)</f>
        <v>0</v>
      </c>
      <c r="AX433" s="173">
        <v>4961</v>
      </c>
      <c r="AY433" s="175">
        <f>100*AX433/$AI433</f>
        <v>9.64199642385136</v>
      </c>
      <c r="AZ433" s="173">
        <f>IF(AY433&gt;$AI$8,1,0)</f>
        <v>0</v>
      </c>
      <c r="BA433" s="175">
        <f>IF($R433=AX$17,AY433,0)</f>
        <v>0</v>
      </c>
      <c r="BB433" s="173">
        <v>3699</v>
      </c>
      <c r="BC433" s="175">
        <f>100*BB433/$AI433</f>
        <v>7.18922490865272</v>
      </c>
      <c r="BD433" s="173">
        <f>IF(BC433&gt;$AI$8,1,0)</f>
        <v>0</v>
      </c>
      <c r="BE433" s="175">
        <f>IF($R433=BB$17,BC433,0)</f>
        <v>0</v>
      </c>
      <c r="BF433" s="173">
        <v>0</v>
      </c>
      <c r="BG433" s="175">
        <f>100*BF433/$AI433</f>
        <v>0</v>
      </c>
      <c r="BH433" s="173">
        <f>IF(BG433&gt;$AI$8,1,0)</f>
        <v>0</v>
      </c>
      <c r="BI433" s="175">
        <f>IF($R433=BF$17,BG433,0)</f>
        <v>0</v>
      </c>
      <c r="BJ433" s="173">
        <v>0</v>
      </c>
      <c r="BK433" s="175">
        <f>100*BJ433/$AI433</f>
        <v>0</v>
      </c>
      <c r="BL433" s="173">
        <f>IF(BK433&gt;$AI$8,1,0)</f>
        <v>0</v>
      </c>
      <c r="BM433" s="175">
        <f>IF($R433=BJ$17,BK433,0)</f>
        <v>0</v>
      </c>
      <c r="BN433" s="173">
        <v>0</v>
      </c>
      <c r="BO433" s="175">
        <f>100*BN433/$AI433</f>
        <v>0</v>
      </c>
      <c r="BP433" s="173">
        <f>IF(BO433&gt;$AI$8,1,0)</f>
        <v>0</v>
      </c>
      <c r="BQ433" s="175">
        <f>IF($R433=BN$17,BO433,0)</f>
        <v>0</v>
      </c>
      <c r="BR433" s="173">
        <v>0</v>
      </c>
      <c r="BS433" s="175">
        <f>100*BR433/$AI433</f>
        <v>0</v>
      </c>
      <c r="BT433" s="173">
        <f>IF(BS433&gt;$AI$8,1,0)</f>
        <v>0</v>
      </c>
      <c r="BU433" s="175">
        <f>IF($R433=BR$17,BS433,0)</f>
        <v>0</v>
      </c>
      <c r="BV433" s="173">
        <v>0</v>
      </c>
      <c r="BW433" s="175">
        <f>100*BV433/$AI433</f>
        <v>0</v>
      </c>
      <c r="BX433" s="173">
        <f>IF(BW433&gt;$AI$8,1,0)</f>
        <v>0</v>
      </c>
      <c r="BY433" s="175">
        <f>IF($R433=BV$17,BW433,0)</f>
        <v>0</v>
      </c>
      <c r="BZ433" s="173">
        <v>0</v>
      </c>
      <c r="CA433" s="175">
        <f>100*BZ433/$AI433</f>
        <v>0</v>
      </c>
      <c r="CB433" s="173">
        <f>IF(CA433&gt;$AI$8,1,0)</f>
        <v>0</v>
      </c>
      <c r="CC433" s="175">
        <f>IF($R433=BZ$17,CA433,0)</f>
        <v>0</v>
      </c>
      <c r="CD433" s="173">
        <v>0</v>
      </c>
      <c r="CE433" s="175">
        <f>100*CD433/$AI433</f>
        <v>0</v>
      </c>
      <c r="CF433" s="173">
        <f>IF(CE433&gt;$AI$8,1,0)</f>
        <v>0</v>
      </c>
      <c r="CG433" s="175">
        <f>IF($R433=CD$17,CE433,0)</f>
        <v>0</v>
      </c>
      <c r="CH433" s="173">
        <v>0</v>
      </c>
      <c r="CI433" s="175">
        <f>100*CH433/$AI433</f>
        <v>0</v>
      </c>
      <c r="CJ433" s="173">
        <f>IF(CI433&gt;$AI$8,1,0)</f>
        <v>0</v>
      </c>
      <c r="CK433" s="175">
        <f>IF($R433=CH$17,CI433,0)</f>
        <v>0</v>
      </c>
      <c r="CL433" s="173">
        <v>0</v>
      </c>
      <c r="CM433" s="173">
        <v>0</v>
      </c>
      <c r="CN433" s="176"/>
    </row>
    <row r="434" ht="15.75" customHeight="1">
      <c r="A434" t="s" s="179">
        <v>3040</v>
      </c>
      <c r="B434" t="s" s="180">
        <v>84</v>
      </c>
      <c r="C434" t="s" s="180">
        <v>3041</v>
      </c>
      <c r="D434" t="s" s="181">
        <v>86</v>
      </c>
      <c r="E434" t="s" s="188">
        <v>79</v>
      </c>
      <c r="F434" t="s" s="146">
        <v>46</v>
      </c>
      <c r="G434" t="s" s="146">
        <v>1041</v>
      </c>
      <c r="H434" t="s" s="146">
        <v>3042</v>
      </c>
      <c r="I434" t="s" s="146">
        <v>49</v>
      </c>
      <c r="J434" t="s" s="146">
        <v>1733</v>
      </c>
      <c r="K434" t="s" s="183">
        <f>_xlfn.IFS(Q434=0,O434,T434=1,R434,U434=1,AA434,V434=1,AD434)</f>
        <v>28</v>
      </c>
      <c r="L434" s="189">
        <f>_xlfn.IFS(Q434=0,P434,T434=1,S434,U434=1,AB434,V434=1,AE434)</f>
        <v>40.3654904336413</v>
      </c>
      <c r="M434" t="s" s="146">
        <f>IF(O434="Lab","over","under")</f>
        <v>2429</v>
      </c>
      <c r="N434" s="145">
        <v>0</v>
      </c>
      <c r="O434" t="s" s="184">
        <v>28</v>
      </c>
      <c r="P434" s="147">
        <f>AQ434</f>
        <v>40.3654904336413</v>
      </c>
      <c r="Q434" s="145">
        <f>T434+U434+V434</f>
        <v>0</v>
      </c>
      <c r="R434" t="s" s="185">
        <v>27</v>
      </c>
      <c r="S434" s="147">
        <f>AO434</f>
        <v>27.570801150992</v>
      </c>
      <c r="T434" s="138"/>
      <c r="U434" s="138"/>
      <c r="V434" s="138"/>
      <c r="W434" s="138"/>
      <c r="X434" t="s" s="146">
        <f>IF($A434=Y434,"ok","bad")</f>
        <v>2430</v>
      </c>
      <c r="Y434" t="s" s="146">
        <v>3040</v>
      </c>
      <c r="Z434" t="s" s="146">
        <v>3041</v>
      </c>
      <c r="AA434" t="s" s="186">
        <v>2365</v>
      </c>
      <c r="AB434" s="141">
        <f>100*AC434</f>
        <v>22.3761926</v>
      </c>
      <c r="AC434" s="190">
        <v>0.223761926</v>
      </c>
      <c r="AD434" t="s" s="187">
        <v>29</v>
      </c>
      <c r="AE434" s="141">
        <v>5.015397</v>
      </c>
      <c r="AF434" s="190">
        <v>0.05015397</v>
      </c>
      <c r="AG434" s="138"/>
      <c r="AH434" s="145">
        <v>67815</v>
      </c>
      <c r="AI434" s="145">
        <v>39618</v>
      </c>
      <c r="AJ434" s="145">
        <v>158</v>
      </c>
      <c r="AK434" s="145">
        <v>5069</v>
      </c>
      <c r="AL434" s="145">
        <v>10923</v>
      </c>
      <c r="AM434" s="148">
        <f>100*AL434/$AI434</f>
        <v>27.570801150992</v>
      </c>
      <c r="AN434" s="145">
        <f>IF(AM434&gt;$AI$8,1,0)</f>
        <v>0</v>
      </c>
      <c r="AO434" s="148">
        <f>IF($R434=AL$17,AM434,0)</f>
        <v>27.570801150992</v>
      </c>
      <c r="AP434" s="145">
        <v>15992</v>
      </c>
      <c r="AQ434" s="148">
        <f>100*AP434/$AI434</f>
        <v>40.3654904336413</v>
      </c>
      <c r="AR434" s="145">
        <f>IF(AQ434&gt;$AI$8,1,0)</f>
        <v>0</v>
      </c>
      <c r="AS434" s="148">
        <f>IF($R434=AP$17,AQ434,0)</f>
        <v>0</v>
      </c>
      <c r="AT434" s="145">
        <v>1987</v>
      </c>
      <c r="AU434" s="148">
        <f>100*AT434/$AI434</f>
        <v>5.0153970417487</v>
      </c>
      <c r="AV434" s="145">
        <f>IF(AU434&gt;$AI$8,1,0)</f>
        <v>0</v>
      </c>
      <c r="AW434" s="148">
        <f>IF($R434=AT$17,AU434,0)</f>
        <v>0</v>
      </c>
      <c r="AX434" s="145">
        <v>8865</v>
      </c>
      <c r="AY434" s="148">
        <f>100*AX434/$AI434</f>
        <v>22.3761926397092</v>
      </c>
      <c r="AZ434" s="145">
        <f>IF(AY434&gt;$AI$8,1,0)</f>
        <v>0</v>
      </c>
      <c r="BA434" s="148">
        <f>IF($R434=AX$17,AY434,0)</f>
        <v>0</v>
      </c>
      <c r="BB434" s="145">
        <v>1851</v>
      </c>
      <c r="BC434" s="148">
        <f>100*BB434/$AI434</f>
        <v>4.67211873390883</v>
      </c>
      <c r="BD434" s="145">
        <f>IF(BC434&gt;$AI$8,1,0)</f>
        <v>0</v>
      </c>
      <c r="BE434" s="148">
        <f>IF($R434=BB$17,BC434,0)</f>
        <v>0</v>
      </c>
      <c r="BF434" s="145">
        <v>0</v>
      </c>
      <c r="BG434" s="148">
        <f>100*BF434/$AI434</f>
        <v>0</v>
      </c>
      <c r="BH434" s="145">
        <f>IF(BG434&gt;$AI$8,1,0)</f>
        <v>0</v>
      </c>
      <c r="BI434" s="148">
        <f>IF($R434=BF$17,BG434,0)</f>
        <v>0</v>
      </c>
      <c r="BJ434" s="145">
        <v>0</v>
      </c>
      <c r="BK434" s="148">
        <f>100*BJ434/$AI434</f>
        <v>0</v>
      </c>
      <c r="BL434" s="145">
        <f>IF(BK434&gt;$AI$8,1,0)</f>
        <v>0</v>
      </c>
      <c r="BM434" s="148">
        <f>IF($R434=BJ$17,BK434,0)</f>
        <v>0</v>
      </c>
      <c r="BN434" s="145">
        <v>0</v>
      </c>
      <c r="BO434" s="148">
        <f>100*BN434/$AI434</f>
        <v>0</v>
      </c>
      <c r="BP434" s="145">
        <f>IF(BO434&gt;$AI$8,1,0)</f>
        <v>0</v>
      </c>
      <c r="BQ434" s="148">
        <f>IF($R434=BN$17,BO434,0)</f>
        <v>0</v>
      </c>
      <c r="BR434" s="145">
        <v>0</v>
      </c>
      <c r="BS434" s="148">
        <f>100*BR434/$AI434</f>
        <v>0</v>
      </c>
      <c r="BT434" s="145">
        <f>IF(BS434&gt;$AI$8,1,0)</f>
        <v>0</v>
      </c>
      <c r="BU434" s="148">
        <f>IF($R434=BR$17,BS434,0)</f>
        <v>0</v>
      </c>
      <c r="BV434" s="145">
        <v>0</v>
      </c>
      <c r="BW434" s="148">
        <f>100*BV434/$AI434</f>
        <v>0</v>
      </c>
      <c r="BX434" s="145">
        <f>IF(BW434&gt;$AI$8,1,0)</f>
        <v>0</v>
      </c>
      <c r="BY434" s="148">
        <f>IF($R434=BV$17,BW434,0)</f>
        <v>0</v>
      </c>
      <c r="BZ434" s="145">
        <v>0</v>
      </c>
      <c r="CA434" s="148">
        <f>100*BZ434/$AI434</f>
        <v>0</v>
      </c>
      <c r="CB434" s="145">
        <f>IF(CA434&gt;$AI$8,1,0)</f>
        <v>0</v>
      </c>
      <c r="CC434" s="148">
        <f>IF($R434=BZ$17,CA434,0)</f>
        <v>0</v>
      </c>
      <c r="CD434" s="145">
        <v>0</v>
      </c>
      <c r="CE434" s="148">
        <f>100*CD434/$AI434</f>
        <v>0</v>
      </c>
      <c r="CF434" s="145">
        <f>IF(CE434&gt;$AI$8,1,0)</f>
        <v>0</v>
      </c>
      <c r="CG434" s="148">
        <f>IF($R434=CD$17,CE434,0)</f>
        <v>0</v>
      </c>
      <c r="CH434" s="145">
        <v>0</v>
      </c>
      <c r="CI434" s="148">
        <f>100*CH434/$AI434</f>
        <v>0</v>
      </c>
      <c r="CJ434" s="145">
        <f>IF(CI434&gt;$AI$8,1,0)</f>
        <v>0</v>
      </c>
      <c r="CK434" s="148">
        <f>IF($R434=CH$17,CI434,0)</f>
        <v>0</v>
      </c>
      <c r="CL434" s="145">
        <v>1475</v>
      </c>
      <c r="CM434" s="145">
        <v>0</v>
      </c>
      <c r="CN434" s="149"/>
    </row>
    <row r="435" ht="19.95" customHeight="1">
      <c r="A435" t="s" s="179">
        <v>3017</v>
      </c>
      <c r="B435" t="s" s="180">
        <v>84</v>
      </c>
      <c r="C435" t="s" s="180">
        <v>3018</v>
      </c>
      <c r="D435" t="s" s="181">
        <v>86</v>
      </c>
      <c r="E435" t="s" s="182">
        <v>79</v>
      </c>
      <c r="F435" t="s" s="130">
        <v>80</v>
      </c>
      <c r="G435" t="s" s="130">
        <v>157</v>
      </c>
      <c r="H435" t="s" s="130">
        <v>115</v>
      </c>
      <c r="I435" t="s" s="130">
        <v>49</v>
      </c>
      <c r="J435" t="s" s="130">
        <v>1733</v>
      </c>
      <c r="K435" t="s" s="183">
        <f>_xlfn.IFS(Q435=0,O435,T435=1,R435,U435=1,AA435,V435=1,AD435)</f>
        <v>28</v>
      </c>
      <c r="L435" s="189">
        <f>_xlfn.IFS(Q435=0,P435,T435=1,S435,U435=1,AB435,V435=1,AE435)</f>
        <v>40.329183955740</v>
      </c>
      <c r="M435" t="s" s="130">
        <f>IF(O435="Lab","over","under")</f>
        <v>2429</v>
      </c>
      <c r="N435" s="173">
        <v>0</v>
      </c>
      <c r="O435" t="s" s="184">
        <v>28</v>
      </c>
      <c r="P435" s="131">
        <f>AQ435</f>
        <v>40.329183955740</v>
      </c>
      <c r="Q435" s="173">
        <f>T435+U435+V435</f>
        <v>0</v>
      </c>
      <c r="R435" t="s" s="185">
        <v>27</v>
      </c>
      <c r="S435" s="131">
        <f>AO435</f>
        <v>26.2710926694329</v>
      </c>
      <c r="T435" s="169"/>
      <c r="U435" s="169"/>
      <c r="V435" s="169"/>
      <c r="W435" s="169"/>
      <c r="X435" t="s" s="130">
        <f>IF($A435=Y435,"ok","bad")</f>
        <v>2430</v>
      </c>
      <c r="Y435" t="s" s="130">
        <v>3017</v>
      </c>
      <c r="Z435" t="s" s="130">
        <v>3018</v>
      </c>
      <c r="AA435" t="s" s="186">
        <v>2365</v>
      </c>
      <c r="AB435" s="125">
        <f>100*AC435</f>
        <v>24.4094053</v>
      </c>
      <c r="AC435" s="191">
        <v>0.244094053</v>
      </c>
      <c r="AD435" t="s" s="187">
        <v>31</v>
      </c>
      <c r="AE435" s="125">
        <v>3.4190871</v>
      </c>
      <c r="AF435" s="191">
        <v>0.034190871</v>
      </c>
      <c r="AG435" s="169"/>
      <c r="AH435" s="173">
        <v>69854</v>
      </c>
      <c r="AI435" s="173">
        <v>36150</v>
      </c>
      <c r="AJ435" s="173">
        <v>103</v>
      </c>
      <c r="AK435" s="173">
        <v>5082</v>
      </c>
      <c r="AL435" s="173">
        <v>9497</v>
      </c>
      <c r="AM435" s="175">
        <f>100*AL435/$AI435</f>
        <v>26.2710926694329</v>
      </c>
      <c r="AN435" s="173">
        <f>IF(AM435&gt;$AI$8,1,0)</f>
        <v>0</v>
      </c>
      <c r="AO435" s="175">
        <f>IF($R435=AL$17,AM435,0)</f>
        <v>26.2710926694329</v>
      </c>
      <c r="AP435" s="173">
        <v>14579</v>
      </c>
      <c r="AQ435" s="175">
        <f>100*AP435/$AI435</f>
        <v>40.329183955740</v>
      </c>
      <c r="AR435" s="173">
        <f>IF(AQ435&gt;$AI$8,1,0)</f>
        <v>0</v>
      </c>
      <c r="AS435" s="175">
        <f>IF($R435=AP$17,AQ435,0)</f>
        <v>0</v>
      </c>
      <c r="AT435" s="173">
        <v>911</v>
      </c>
      <c r="AU435" s="175">
        <f>100*AT435/$AI435</f>
        <v>2.52005532503458</v>
      </c>
      <c r="AV435" s="173">
        <f>IF(AU435&gt;$AI$8,1,0)</f>
        <v>0</v>
      </c>
      <c r="AW435" s="175">
        <f>IF($R435=AT$17,AU435,0)</f>
        <v>0</v>
      </c>
      <c r="AX435" s="173">
        <v>8824</v>
      </c>
      <c r="AY435" s="175">
        <f>100*AX435/$AI435</f>
        <v>24.4094052558783</v>
      </c>
      <c r="AZ435" s="173">
        <f>IF(AY435&gt;$AI$8,1,0)</f>
        <v>0</v>
      </c>
      <c r="BA435" s="175">
        <f>IF($R435=AX$17,AY435,0)</f>
        <v>0</v>
      </c>
      <c r="BB435" s="173">
        <v>1236</v>
      </c>
      <c r="BC435" s="175">
        <f>100*BB435/$AI435</f>
        <v>3.41908713692946</v>
      </c>
      <c r="BD435" s="173">
        <f>IF(BC435&gt;$AI$8,1,0)</f>
        <v>0</v>
      </c>
      <c r="BE435" s="175">
        <f>IF($R435=BB$17,BC435,0)</f>
        <v>0</v>
      </c>
      <c r="BF435" s="173">
        <v>0</v>
      </c>
      <c r="BG435" s="175">
        <f>100*BF435/$AI435</f>
        <v>0</v>
      </c>
      <c r="BH435" s="173">
        <f>IF(BG435&gt;$AI$8,1,0)</f>
        <v>0</v>
      </c>
      <c r="BI435" s="175">
        <f>IF($R435=BF$17,BG435,0)</f>
        <v>0</v>
      </c>
      <c r="BJ435" s="173">
        <v>0</v>
      </c>
      <c r="BK435" s="175">
        <f>100*BJ435/$AI435</f>
        <v>0</v>
      </c>
      <c r="BL435" s="173">
        <f>IF(BK435&gt;$AI$8,1,0)</f>
        <v>0</v>
      </c>
      <c r="BM435" s="175">
        <f>IF($R435=BJ$17,BK435,0)</f>
        <v>0</v>
      </c>
      <c r="BN435" s="173">
        <v>0</v>
      </c>
      <c r="BO435" s="175">
        <f>100*BN435/$AI435</f>
        <v>0</v>
      </c>
      <c r="BP435" s="173">
        <f>IF(BO435&gt;$AI$8,1,0)</f>
        <v>0</v>
      </c>
      <c r="BQ435" s="175">
        <f>IF($R435=BN$17,BO435,0)</f>
        <v>0</v>
      </c>
      <c r="BR435" s="173">
        <v>0</v>
      </c>
      <c r="BS435" s="175">
        <f>100*BR435/$AI435</f>
        <v>0</v>
      </c>
      <c r="BT435" s="173">
        <f>IF(BS435&gt;$AI$8,1,0)</f>
        <v>0</v>
      </c>
      <c r="BU435" s="175">
        <f>IF($R435=BR$17,BS435,0)</f>
        <v>0</v>
      </c>
      <c r="BV435" s="173">
        <v>0</v>
      </c>
      <c r="BW435" s="175">
        <f>100*BV435/$AI435</f>
        <v>0</v>
      </c>
      <c r="BX435" s="173">
        <f>IF(BW435&gt;$AI$8,1,0)</f>
        <v>0</v>
      </c>
      <c r="BY435" s="175">
        <f>IF($R435=BV$17,BW435,0)</f>
        <v>0</v>
      </c>
      <c r="BZ435" s="173">
        <v>0</v>
      </c>
      <c r="CA435" s="175">
        <f>100*BZ435/$AI435</f>
        <v>0</v>
      </c>
      <c r="CB435" s="173">
        <f>IF(CA435&gt;$AI$8,1,0)</f>
        <v>0</v>
      </c>
      <c r="CC435" s="175">
        <f>IF($R435=BZ$17,CA435,0)</f>
        <v>0</v>
      </c>
      <c r="CD435" s="173">
        <v>0</v>
      </c>
      <c r="CE435" s="175">
        <f>100*CD435/$AI435</f>
        <v>0</v>
      </c>
      <c r="CF435" s="173">
        <f>IF(CE435&gt;$AI$8,1,0)</f>
        <v>0</v>
      </c>
      <c r="CG435" s="175">
        <f>IF($R435=CD$17,CE435,0)</f>
        <v>0</v>
      </c>
      <c r="CH435" s="173">
        <v>0</v>
      </c>
      <c r="CI435" s="175">
        <f>100*CH435/$AI435</f>
        <v>0</v>
      </c>
      <c r="CJ435" s="173">
        <f>IF(CI435&gt;$AI$8,1,0)</f>
        <v>0</v>
      </c>
      <c r="CK435" s="175">
        <f>IF($R435=CH$17,CI435,0)</f>
        <v>0</v>
      </c>
      <c r="CL435" s="173">
        <v>0</v>
      </c>
      <c r="CM435" s="173">
        <v>0</v>
      </c>
      <c r="CN435" s="176"/>
    </row>
    <row r="436" ht="15.75" customHeight="1">
      <c r="A436" t="s" s="179">
        <v>3071</v>
      </c>
      <c r="B436" t="s" s="180">
        <v>101</v>
      </c>
      <c r="C436" t="s" s="180">
        <v>3072</v>
      </c>
      <c r="D436" t="s" s="181">
        <v>104</v>
      </c>
      <c r="E436" t="s" s="188">
        <v>79</v>
      </c>
      <c r="F436" t="s" s="146">
        <v>46</v>
      </c>
      <c r="G436" t="s" s="146">
        <v>3073</v>
      </c>
      <c r="H436" t="s" s="146">
        <v>3074</v>
      </c>
      <c r="I436" t="s" s="146">
        <v>64</v>
      </c>
      <c r="J436" t="s" s="146">
        <v>1733</v>
      </c>
      <c r="K436" t="s" s="183">
        <f>_xlfn.IFS(Q436=0,O436,T436=1,R436,U436=1,AA436,V436=1,AD436)</f>
        <v>28</v>
      </c>
      <c r="L436" s="189">
        <f>_xlfn.IFS(Q436=0,P436,T436=1,S436,U436=1,AB436,V436=1,AE436)</f>
        <v>40.3182903262476</v>
      </c>
      <c r="M436" t="s" s="146">
        <f>IF(O436="Lab","over","under")</f>
        <v>2429</v>
      </c>
      <c r="N436" s="145">
        <v>0</v>
      </c>
      <c r="O436" t="s" s="184">
        <v>28</v>
      </c>
      <c r="P436" s="147">
        <f>AQ436</f>
        <v>40.3182903262476</v>
      </c>
      <c r="Q436" s="145">
        <f>T436+U436+V436</f>
        <v>0</v>
      </c>
      <c r="R436" t="s" s="185">
        <v>27</v>
      </c>
      <c r="S436" s="147">
        <f>AO436</f>
        <v>27.845856542003</v>
      </c>
      <c r="T436" s="138"/>
      <c r="U436" s="138"/>
      <c r="V436" s="138"/>
      <c r="W436" s="138"/>
      <c r="X436" t="s" s="146">
        <f>IF($A436=Y436,"ok","bad")</f>
        <v>2430</v>
      </c>
      <c r="Y436" t="s" s="146">
        <v>3071</v>
      </c>
      <c r="Z436" t="s" s="146">
        <v>3072</v>
      </c>
      <c r="AA436" t="s" s="186">
        <v>2365</v>
      </c>
      <c r="AB436" s="141">
        <f>100*AC436</f>
        <v>21.498238</v>
      </c>
      <c r="AC436" s="190">
        <v>0.21498238</v>
      </c>
      <c r="AD436" t="s" s="187">
        <v>31</v>
      </c>
      <c r="AE436" s="141">
        <v>6.1475503</v>
      </c>
      <c r="AF436" s="190">
        <v>0.061475503</v>
      </c>
      <c r="AG436" s="138"/>
      <c r="AH436" s="145">
        <v>77542</v>
      </c>
      <c r="AI436" s="145">
        <v>43985</v>
      </c>
      <c r="AJ436" s="145">
        <v>145</v>
      </c>
      <c r="AK436" s="145">
        <v>5486</v>
      </c>
      <c r="AL436" s="145">
        <v>12248</v>
      </c>
      <c r="AM436" s="148">
        <f>100*AL436/$AI436</f>
        <v>27.845856542003</v>
      </c>
      <c r="AN436" s="145">
        <f>IF(AM436&gt;$AI$8,1,0)</f>
        <v>0</v>
      </c>
      <c r="AO436" s="148">
        <f>IF($R436=AL$17,AM436,0)</f>
        <v>27.845856542003</v>
      </c>
      <c r="AP436" s="145">
        <v>17734</v>
      </c>
      <c r="AQ436" s="148">
        <f>100*AP436/$AI436</f>
        <v>40.3182903262476</v>
      </c>
      <c r="AR436" s="145">
        <f>IF(AQ436&gt;$AI$8,1,0)</f>
        <v>0</v>
      </c>
      <c r="AS436" s="148">
        <f>IF($R436=AP$17,AQ436,0)</f>
        <v>0</v>
      </c>
      <c r="AT436" s="145">
        <v>1570</v>
      </c>
      <c r="AU436" s="148">
        <f>100*AT436/$AI436</f>
        <v>3.56939865863363</v>
      </c>
      <c r="AV436" s="145">
        <f>IF(AU436&gt;$AI$8,1,0)</f>
        <v>0</v>
      </c>
      <c r="AW436" s="148">
        <f>IF($R436=AT$17,AU436,0)</f>
        <v>0</v>
      </c>
      <c r="AX436" s="145">
        <v>9456</v>
      </c>
      <c r="AY436" s="148">
        <f>100*AX436/$AI436</f>
        <v>21.498238035694</v>
      </c>
      <c r="AZ436" s="145">
        <f>IF(AY436&gt;$AI$8,1,0)</f>
        <v>0</v>
      </c>
      <c r="BA436" s="148">
        <f>IF($R436=AX$17,AY436,0)</f>
        <v>0</v>
      </c>
      <c r="BB436" s="145">
        <v>2704</v>
      </c>
      <c r="BC436" s="148">
        <f>100*BB436/$AI436</f>
        <v>6.14755030123906</v>
      </c>
      <c r="BD436" s="145">
        <f>IF(BC436&gt;$AI$8,1,0)</f>
        <v>0</v>
      </c>
      <c r="BE436" s="148">
        <f>IF($R436=BB$17,BC436,0)</f>
        <v>0</v>
      </c>
      <c r="BF436" s="145">
        <v>0</v>
      </c>
      <c r="BG436" s="148">
        <f>100*BF436/$AI436</f>
        <v>0</v>
      </c>
      <c r="BH436" s="145">
        <f>IF(BG436&gt;$AI$8,1,0)</f>
        <v>0</v>
      </c>
      <c r="BI436" s="148">
        <f>IF($R436=BF$17,BG436,0)</f>
        <v>0</v>
      </c>
      <c r="BJ436" s="145">
        <v>0</v>
      </c>
      <c r="BK436" s="148">
        <f>100*BJ436/$AI436</f>
        <v>0</v>
      </c>
      <c r="BL436" s="145">
        <f>IF(BK436&gt;$AI$8,1,0)</f>
        <v>0</v>
      </c>
      <c r="BM436" s="148">
        <f>IF($R436=BJ$17,BK436,0)</f>
        <v>0</v>
      </c>
      <c r="BN436" s="145">
        <v>0</v>
      </c>
      <c r="BO436" s="148">
        <f>100*BN436/$AI436</f>
        <v>0</v>
      </c>
      <c r="BP436" s="145">
        <f>IF(BO436&gt;$AI$8,1,0)</f>
        <v>0</v>
      </c>
      <c r="BQ436" s="148">
        <f>IF($R436=BN$17,BO436,0)</f>
        <v>0</v>
      </c>
      <c r="BR436" s="145">
        <v>0</v>
      </c>
      <c r="BS436" s="148">
        <f>100*BR436/$AI436</f>
        <v>0</v>
      </c>
      <c r="BT436" s="145">
        <f>IF(BS436&gt;$AI$8,1,0)</f>
        <v>0</v>
      </c>
      <c r="BU436" s="148">
        <f>IF($R436=BR$17,BS436,0)</f>
        <v>0</v>
      </c>
      <c r="BV436" s="145">
        <v>0</v>
      </c>
      <c r="BW436" s="148">
        <f>100*BV436/$AI436</f>
        <v>0</v>
      </c>
      <c r="BX436" s="145">
        <f>IF(BW436&gt;$AI$8,1,0)</f>
        <v>0</v>
      </c>
      <c r="BY436" s="148">
        <f>IF($R436=BV$17,BW436,0)</f>
        <v>0</v>
      </c>
      <c r="BZ436" s="145">
        <v>0</v>
      </c>
      <c r="CA436" s="148">
        <f>100*BZ436/$AI436</f>
        <v>0</v>
      </c>
      <c r="CB436" s="145">
        <f>IF(CA436&gt;$AI$8,1,0)</f>
        <v>0</v>
      </c>
      <c r="CC436" s="148">
        <f>IF($R436=BZ$17,CA436,0)</f>
        <v>0</v>
      </c>
      <c r="CD436" s="145">
        <v>0</v>
      </c>
      <c r="CE436" s="148">
        <f>100*CD436/$AI436</f>
        <v>0</v>
      </c>
      <c r="CF436" s="145">
        <f>IF(CE436&gt;$AI$8,1,0)</f>
        <v>0</v>
      </c>
      <c r="CG436" s="148">
        <f>IF($R436=CD$17,CE436,0)</f>
        <v>0</v>
      </c>
      <c r="CH436" s="145">
        <v>0</v>
      </c>
      <c r="CI436" s="148">
        <f>100*CH436/$AI436</f>
        <v>0</v>
      </c>
      <c r="CJ436" s="145">
        <f>IF(CI436&gt;$AI$8,1,0)</f>
        <v>0</v>
      </c>
      <c r="CK436" s="148">
        <f>IF($R436=CH$17,CI436,0)</f>
        <v>0</v>
      </c>
      <c r="CL436" s="145">
        <v>178</v>
      </c>
      <c r="CM436" s="145">
        <v>0</v>
      </c>
      <c r="CN436" s="149"/>
    </row>
    <row r="437" ht="15.75" customHeight="1">
      <c r="A437" t="s" s="179">
        <v>3131</v>
      </c>
      <c r="B437" t="s" s="180">
        <v>84</v>
      </c>
      <c r="C437" t="s" s="180">
        <v>1796</v>
      </c>
      <c r="D437" t="s" s="181">
        <v>86</v>
      </c>
      <c r="E437" t="s" s="182">
        <v>79</v>
      </c>
      <c r="F437" t="s" s="130">
        <v>46</v>
      </c>
      <c r="G437" t="s" s="130">
        <v>980</v>
      </c>
      <c r="H437" t="s" s="130">
        <v>3132</v>
      </c>
      <c r="I437" t="s" s="130">
        <v>64</v>
      </c>
      <c r="J437" t="s" s="130">
        <v>1733</v>
      </c>
      <c r="K437" t="s" s="183">
        <f>_xlfn.IFS(Q437=0,O437,T437=1,R437,U437=1,AA437,V437=1,AD437)</f>
        <v>28</v>
      </c>
      <c r="L437" s="189">
        <f>_xlfn.IFS(Q437=0,P437,T437=1,S437,U437=1,AB437,V437=1,AE437)</f>
        <v>40.2769023451933</v>
      </c>
      <c r="M437" t="s" s="130">
        <f>IF(O437="Lab","over","under")</f>
        <v>2429</v>
      </c>
      <c r="N437" s="173">
        <v>0</v>
      </c>
      <c r="O437" t="s" s="184">
        <v>28</v>
      </c>
      <c r="P437" s="131">
        <f>AQ437</f>
        <v>40.2769023451933</v>
      </c>
      <c r="Q437" s="173">
        <f>T437+U437+V437</f>
        <v>0</v>
      </c>
      <c r="R437" t="s" s="185">
        <v>27</v>
      </c>
      <c r="S437" s="131">
        <f>AO437</f>
        <v>30.2897259231889</v>
      </c>
      <c r="T437" s="169"/>
      <c r="U437" s="169"/>
      <c r="V437" s="169"/>
      <c r="W437" s="169"/>
      <c r="X437" t="s" s="130">
        <f>IF($A437=Y437,"ok","bad")</f>
        <v>2430</v>
      </c>
      <c r="Y437" t="s" s="130">
        <v>3131</v>
      </c>
      <c r="Z437" t="s" s="130">
        <v>1796</v>
      </c>
      <c r="AA437" t="s" s="186">
        <v>2365</v>
      </c>
      <c r="AB437" s="125">
        <f>100*AC437</f>
        <v>18.7180769</v>
      </c>
      <c r="AC437" s="191">
        <v>0.187180769</v>
      </c>
      <c r="AD437" t="s" s="187">
        <v>31</v>
      </c>
      <c r="AE437" s="125">
        <v>6.2074811</v>
      </c>
      <c r="AF437" s="191">
        <v>0.062074811</v>
      </c>
      <c r="AG437" s="169"/>
      <c r="AH437" s="173">
        <v>70608</v>
      </c>
      <c r="AI437" s="173">
        <v>46009</v>
      </c>
      <c r="AJ437" s="173">
        <v>160</v>
      </c>
      <c r="AK437" s="173">
        <v>4595</v>
      </c>
      <c r="AL437" s="173">
        <v>13936</v>
      </c>
      <c r="AM437" s="175">
        <f>100*AL437/$AI437</f>
        <v>30.2897259231889</v>
      </c>
      <c r="AN437" s="173">
        <f>IF(AM437&gt;$AI$8,1,0)</f>
        <v>0</v>
      </c>
      <c r="AO437" s="175">
        <f>IF($R437=AL$17,AM437,0)</f>
        <v>30.2897259231889</v>
      </c>
      <c r="AP437" s="173">
        <v>18531</v>
      </c>
      <c r="AQ437" s="175">
        <f>100*AP437/$AI437</f>
        <v>40.2769023451933</v>
      </c>
      <c r="AR437" s="173">
        <f>IF(AQ437&gt;$AI$8,1,0)</f>
        <v>0</v>
      </c>
      <c r="AS437" s="175">
        <f>IF($R437=AP$17,AQ437,0)</f>
        <v>0</v>
      </c>
      <c r="AT437" s="173">
        <v>1676</v>
      </c>
      <c r="AU437" s="175">
        <f>100*AT437/$AI437</f>
        <v>3.64276554587146</v>
      </c>
      <c r="AV437" s="173">
        <f>IF(AU437&gt;$AI$8,1,0)</f>
        <v>0</v>
      </c>
      <c r="AW437" s="175">
        <f>IF($R437=AT$17,AU437,0)</f>
        <v>0</v>
      </c>
      <c r="AX437" s="173">
        <v>8612</v>
      </c>
      <c r="AY437" s="175">
        <f>100*AX437/$AI437</f>
        <v>18.7180768979982</v>
      </c>
      <c r="AZ437" s="173">
        <f>IF(AY437&gt;$AI$8,1,0)</f>
        <v>0</v>
      </c>
      <c r="BA437" s="175">
        <f>IF($R437=AX$17,AY437,0)</f>
        <v>0</v>
      </c>
      <c r="BB437" s="173">
        <v>2856</v>
      </c>
      <c r="BC437" s="175">
        <f>100*BB437/$AI437</f>
        <v>6.20748114499337</v>
      </c>
      <c r="BD437" s="173">
        <f>IF(BC437&gt;$AI$8,1,0)</f>
        <v>0</v>
      </c>
      <c r="BE437" s="175">
        <f>IF($R437=BB$17,BC437,0)</f>
        <v>0</v>
      </c>
      <c r="BF437" s="173">
        <v>0</v>
      </c>
      <c r="BG437" s="175">
        <f>100*BF437/$AI437</f>
        <v>0</v>
      </c>
      <c r="BH437" s="173">
        <f>IF(BG437&gt;$AI$8,1,0)</f>
        <v>0</v>
      </c>
      <c r="BI437" s="175">
        <f>IF($R437=BF$17,BG437,0)</f>
        <v>0</v>
      </c>
      <c r="BJ437" s="173">
        <v>0</v>
      </c>
      <c r="BK437" s="175">
        <f>100*BJ437/$AI437</f>
        <v>0</v>
      </c>
      <c r="BL437" s="173">
        <f>IF(BK437&gt;$AI$8,1,0)</f>
        <v>0</v>
      </c>
      <c r="BM437" s="175">
        <f>IF($R437=BJ$17,BK437,0)</f>
        <v>0</v>
      </c>
      <c r="BN437" s="173">
        <v>0</v>
      </c>
      <c r="BO437" s="175">
        <f>100*BN437/$AI437</f>
        <v>0</v>
      </c>
      <c r="BP437" s="173">
        <f>IF(BO437&gt;$AI$8,1,0)</f>
        <v>0</v>
      </c>
      <c r="BQ437" s="175">
        <f>IF($R437=BN$17,BO437,0)</f>
        <v>0</v>
      </c>
      <c r="BR437" s="173">
        <v>0</v>
      </c>
      <c r="BS437" s="175">
        <f>100*BR437/$AI437</f>
        <v>0</v>
      </c>
      <c r="BT437" s="173">
        <f>IF(BS437&gt;$AI$8,1,0)</f>
        <v>0</v>
      </c>
      <c r="BU437" s="175">
        <f>IF($R437=BR$17,BS437,0)</f>
        <v>0</v>
      </c>
      <c r="BV437" s="173">
        <v>0</v>
      </c>
      <c r="BW437" s="175">
        <f>100*BV437/$AI437</f>
        <v>0</v>
      </c>
      <c r="BX437" s="173">
        <f>IF(BW437&gt;$AI$8,1,0)</f>
        <v>0</v>
      </c>
      <c r="BY437" s="175">
        <f>IF($R437=BV$17,BW437,0)</f>
        <v>0</v>
      </c>
      <c r="BZ437" s="173">
        <v>0</v>
      </c>
      <c r="CA437" s="175">
        <f>100*BZ437/$AI437</f>
        <v>0</v>
      </c>
      <c r="CB437" s="173">
        <f>IF(CA437&gt;$AI$8,1,0)</f>
        <v>0</v>
      </c>
      <c r="CC437" s="175">
        <f>IF($R437=BZ$17,CA437,0)</f>
        <v>0</v>
      </c>
      <c r="CD437" s="173">
        <v>0</v>
      </c>
      <c r="CE437" s="175">
        <f>100*CD437/$AI437</f>
        <v>0</v>
      </c>
      <c r="CF437" s="173">
        <f>IF(CE437&gt;$AI$8,1,0)</f>
        <v>0</v>
      </c>
      <c r="CG437" s="175">
        <f>IF($R437=CD$17,CE437,0)</f>
        <v>0</v>
      </c>
      <c r="CH437" s="173">
        <v>0</v>
      </c>
      <c r="CI437" s="175">
        <f>100*CH437/$AI437</f>
        <v>0</v>
      </c>
      <c r="CJ437" s="173">
        <f>IF(CI437&gt;$AI$8,1,0)</f>
        <v>0</v>
      </c>
      <c r="CK437" s="175">
        <f>IF($R437=CH$17,CI437,0)</f>
        <v>0</v>
      </c>
      <c r="CL437" s="173">
        <v>0</v>
      </c>
      <c r="CM437" s="173">
        <v>0</v>
      </c>
      <c r="CN437" s="176"/>
    </row>
    <row r="438" ht="15.75" customHeight="1">
      <c r="A438" t="s" s="179">
        <v>3253</v>
      </c>
      <c r="B438" t="s" s="180">
        <v>75</v>
      </c>
      <c r="C438" t="s" s="180">
        <v>2306</v>
      </c>
      <c r="D438" t="s" s="181">
        <v>78</v>
      </c>
      <c r="E438" t="s" s="188">
        <v>79</v>
      </c>
      <c r="F438" t="s" s="146">
        <v>46</v>
      </c>
      <c r="G438" t="s" s="146">
        <v>3254</v>
      </c>
      <c r="H438" t="s" s="146">
        <v>1525</v>
      </c>
      <c r="I438" t="s" s="146">
        <v>64</v>
      </c>
      <c r="J438" t="s" s="146">
        <v>1733</v>
      </c>
      <c r="K438" t="s" s="183">
        <f>_xlfn.IFS(Q438=0,O438,T438=1,R438,U438=1,AA438,V438=1,AD438)</f>
        <v>28</v>
      </c>
      <c r="L438" s="189">
        <f>_xlfn.IFS(Q438=0,P438,T438=1,S438,U438=1,AB438,V438=1,AE438)</f>
        <v>40.2357001392239</v>
      </c>
      <c r="M438" t="s" s="146">
        <f>IF(O438="Lab","over","under")</f>
        <v>2429</v>
      </c>
      <c r="N438" s="145">
        <v>0</v>
      </c>
      <c r="O438" t="s" s="184">
        <v>28</v>
      </c>
      <c r="P438" s="147">
        <f>AQ438</f>
        <v>40.2357001392239</v>
      </c>
      <c r="Q438" s="145">
        <f>T438+U438+V438</f>
        <v>0</v>
      </c>
      <c r="R438" t="s" s="185">
        <v>27</v>
      </c>
      <c r="S438" s="195">
        <f>AO438</f>
        <v>32.4921073788654</v>
      </c>
      <c r="T438" s="138"/>
      <c r="U438" s="138"/>
      <c r="V438" s="138"/>
      <c r="W438" s="138"/>
      <c r="X438" t="s" s="146">
        <f>IF($A438=Y438,"ok","bad")</f>
        <v>2430</v>
      </c>
      <c r="Y438" t="s" s="146">
        <v>3253</v>
      </c>
      <c r="Z438" t="s" s="146">
        <v>2306</v>
      </c>
      <c r="AA438" t="s" s="186">
        <v>2365</v>
      </c>
      <c r="AB438" s="141">
        <f>100*AC438</f>
        <v>14.8283232</v>
      </c>
      <c r="AC438" s="190">
        <v>0.148283232</v>
      </c>
      <c r="AD438" t="s" s="187">
        <v>31</v>
      </c>
      <c r="AE438" s="141">
        <v>6.4199855</v>
      </c>
      <c r="AF438" s="190">
        <v>0.064199855</v>
      </c>
      <c r="AG438" s="138"/>
      <c r="AH438" s="145">
        <v>77039</v>
      </c>
      <c r="AI438" s="145">
        <v>50997</v>
      </c>
      <c r="AJ438" s="145">
        <v>178</v>
      </c>
      <c r="AK438" s="145">
        <v>3949</v>
      </c>
      <c r="AL438" s="145">
        <v>16570</v>
      </c>
      <c r="AM438" s="148">
        <f>100*AL438/$AI438</f>
        <v>32.4921073788654</v>
      </c>
      <c r="AN438" s="145">
        <f>IF(AM438&gt;$AI$8,1,0)</f>
        <v>0</v>
      </c>
      <c r="AO438" s="148">
        <f>IF($R438=AL$17,AM438,0)</f>
        <v>32.4921073788654</v>
      </c>
      <c r="AP438" s="145">
        <v>20519</v>
      </c>
      <c r="AQ438" s="148">
        <f>100*AP438/$AI438</f>
        <v>40.2357001392239</v>
      </c>
      <c r="AR438" s="145">
        <f>IF(AQ438&gt;$AI$8,1,0)</f>
        <v>0</v>
      </c>
      <c r="AS438" s="148">
        <f>IF($R438=AP$17,AQ438,0)</f>
        <v>0</v>
      </c>
      <c r="AT438" s="145">
        <v>2708</v>
      </c>
      <c r="AU438" s="148">
        <f>100*AT438/$AI438</f>
        <v>5.31011628134988</v>
      </c>
      <c r="AV438" s="145">
        <f>IF(AU438&gt;$AI$8,1,0)</f>
        <v>0</v>
      </c>
      <c r="AW438" s="148">
        <f>IF($R438=AT$17,AU438,0)</f>
        <v>0</v>
      </c>
      <c r="AX438" s="145">
        <v>7562</v>
      </c>
      <c r="AY438" s="148">
        <f>100*AX438/$AI438</f>
        <v>14.8283232347001</v>
      </c>
      <c r="AZ438" s="145">
        <f>IF(AY438&gt;$AI$8,1,0)</f>
        <v>0</v>
      </c>
      <c r="BA438" s="148">
        <f>IF($R438=AX$17,AY438,0)</f>
        <v>0</v>
      </c>
      <c r="BB438" s="145">
        <v>3274</v>
      </c>
      <c r="BC438" s="148">
        <f>100*BB438/$AI438</f>
        <v>6.41998548934251</v>
      </c>
      <c r="BD438" s="145">
        <f>IF(BC438&gt;$AI$8,1,0)</f>
        <v>0</v>
      </c>
      <c r="BE438" s="148">
        <f>IF($R438=BB$17,BC438,0)</f>
        <v>0</v>
      </c>
      <c r="BF438" s="145">
        <v>0</v>
      </c>
      <c r="BG438" s="148">
        <f>100*BF438/$AI438</f>
        <v>0</v>
      </c>
      <c r="BH438" s="145">
        <f>IF(BG438&gt;$AI$8,1,0)</f>
        <v>0</v>
      </c>
      <c r="BI438" s="148">
        <f>IF($R438=BF$17,BG438,0)</f>
        <v>0</v>
      </c>
      <c r="BJ438" s="145">
        <v>0</v>
      </c>
      <c r="BK438" s="148">
        <f>100*BJ438/$AI438</f>
        <v>0</v>
      </c>
      <c r="BL438" s="145">
        <f>IF(BK438&gt;$AI$8,1,0)</f>
        <v>0</v>
      </c>
      <c r="BM438" s="148">
        <f>IF($R438=BJ$17,BK438,0)</f>
        <v>0</v>
      </c>
      <c r="BN438" s="145">
        <v>0</v>
      </c>
      <c r="BO438" s="148">
        <f>100*BN438/$AI438</f>
        <v>0</v>
      </c>
      <c r="BP438" s="145">
        <f>IF(BO438&gt;$AI$8,1,0)</f>
        <v>0</v>
      </c>
      <c r="BQ438" s="148">
        <f>IF($R438=BN$17,BO438,0)</f>
        <v>0</v>
      </c>
      <c r="BR438" s="145">
        <v>0</v>
      </c>
      <c r="BS438" s="148">
        <f>100*BR438/$AI438</f>
        <v>0</v>
      </c>
      <c r="BT438" s="145">
        <f>IF(BS438&gt;$AI$8,1,0)</f>
        <v>0</v>
      </c>
      <c r="BU438" s="148">
        <f>IF($R438=BR$17,BS438,0)</f>
        <v>0</v>
      </c>
      <c r="BV438" s="145">
        <v>0</v>
      </c>
      <c r="BW438" s="148">
        <f>100*BV438/$AI438</f>
        <v>0</v>
      </c>
      <c r="BX438" s="145">
        <f>IF(BW438&gt;$AI$8,1,0)</f>
        <v>0</v>
      </c>
      <c r="BY438" s="148">
        <f>IF($R438=BV$17,BW438,0)</f>
        <v>0</v>
      </c>
      <c r="BZ438" s="145">
        <v>0</v>
      </c>
      <c r="CA438" s="148">
        <f>100*BZ438/$AI438</f>
        <v>0</v>
      </c>
      <c r="CB438" s="145">
        <f>IF(CA438&gt;$AI$8,1,0)</f>
        <v>0</v>
      </c>
      <c r="CC438" s="148">
        <f>IF($R438=BZ$17,CA438,0)</f>
        <v>0</v>
      </c>
      <c r="CD438" s="145">
        <v>0</v>
      </c>
      <c r="CE438" s="148">
        <f>100*CD438/$AI438</f>
        <v>0</v>
      </c>
      <c r="CF438" s="145">
        <f>IF(CE438&gt;$AI$8,1,0)</f>
        <v>0</v>
      </c>
      <c r="CG438" s="148">
        <f>IF($R438=CD$17,CE438,0)</f>
        <v>0</v>
      </c>
      <c r="CH438" s="145">
        <v>0</v>
      </c>
      <c r="CI438" s="148">
        <f>100*CH438/$AI438</f>
        <v>0</v>
      </c>
      <c r="CJ438" s="145">
        <f>IF(CI438&gt;$AI$8,1,0)</f>
        <v>0</v>
      </c>
      <c r="CK438" s="148">
        <f>IF($R438=CH$17,CI438,0)</f>
        <v>0</v>
      </c>
      <c r="CL438" s="145">
        <v>3587</v>
      </c>
      <c r="CM438" s="145">
        <v>0</v>
      </c>
      <c r="CN438" s="149"/>
    </row>
    <row r="439" ht="15.75" customHeight="1">
      <c r="A439" t="s" s="179">
        <v>2940</v>
      </c>
      <c r="B439" t="s" s="180">
        <v>160</v>
      </c>
      <c r="C439" t="s" s="180">
        <v>1199</v>
      </c>
      <c r="D439" t="s" s="181">
        <v>162</v>
      </c>
      <c r="E439" t="s" s="182">
        <v>79</v>
      </c>
      <c r="F439" t="s" s="130">
        <v>80</v>
      </c>
      <c r="G439" t="s" s="130">
        <v>2941</v>
      </c>
      <c r="H439" t="s" s="130">
        <v>2942</v>
      </c>
      <c r="I439" t="s" s="130">
        <v>49</v>
      </c>
      <c r="J439" t="s" s="130">
        <v>50</v>
      </c>
      <c r="K439" t="s" s="183">
        <f>_xlfn.IFS(Q439=0,O439,T439=1,R439,U439=1,AA439,V439=1,AD439)</f>
        <v>28</v>
      </c>
      <c r="L439" s="189">
        <f>_xlfn.IFS(Q439=0,P439,T439=1,S439,U439=1,AB439,V439=1,AE439)</f>
        <v>40.1675977653631</v>
      </c>
      <c r="M439" t="s" s="130">
        <f>IF(O439="Lab","over","under")</f>
        <v>2429</v>
      </c>
      <c r="N439" s="173">
        <v>0</v>
      </c>
      <c r="O439" t="s" s="184">
        <v>28</v>
      </c>
      <c r="P439" s="131">
        <f>AQ439</f>
        <v>40.1675977653631</v>
      </c>
      <c r="Q439" s="173">
        <f>T439+U439+V439</f>
        <v>0</v>
      </c>
      <c r="R439" t="s" s="197">
        <v>217</v>
      </c>
      <c r="S439" s="198">
        <f>100*0.234223949</f>
        <v>23.4223949</v>
      </c>
      <c r="T439" s="199"/>
      <c r="U439" s="169"/>
      <c r="V439" s="169"/>
      <c r="W439" s="169"/>
      <c r="X439" t="s" s="130">
        <f>IF($A439=Y439,"ok","bad")</f>
        <v>2430</v>
      </c>
      <c r="Y439" t="s" s="130">
        <v>2940</v>
      </c>
      <c r="Z439" t="s" s="130">
        <v>1199</v>
      </c>
      <c r="AA439" t="s" s="186">
        <v>27</v>
      </c>
      <c r="AB439" s="125">
        <f>100*AC439</f>
        <v>14.9186301</v>
      </c>
      <c r="AC439" s="191">
        <v>0.149186301</v>
      </c>
      <c r="AD439" t="s" s="187">
        <v>31</v>
      </c>
      <c r="AE439" s="125">
        <v>8.348311900000001</v>
      </c>
      <c r="AF439" s="191">
        <v>0.08348311899999999</v>
      </c>
      <c r="AG439" s="169"/>
      <c r="AH439" s="173">
        <v>80993</v>
      </c>
      <c r="AI439" s="173">
        <v>41170</v>
      </c>
      <c r="AJ439" s="173">
        <v>167</v>
      </c>
      <c r="AK439" s="173">
        <v>6894</v>
      </c>
      <c r="AL439" s="173">
        <v>6142</v>
      </c>
      <c r="AM439" s="175">
        <f>100*AL439/$AI439</f>
        <v>14.9186300704396</v>
      </c>
      <c r="AN439" s="173">
        <f>IF(AM439&gt;$AI$8,1,0)</f>
        <v>0</v>
      </c>
      <c r="AO439" s="175">
        <f>IF($R439=AL$17,AM439,0)</f>
        <v>0</v>
      </c>
      <c r="AP439" s="173">
        <v>16537</v>
      </c>
      <c r="AQ439" s="175">
        <f>100*AP439/$AI439</f>
        <v>40.1675977653631</v>
      </c>
      <c r="AR439" s="173">
        <f>IF(AQ439&gt;$AI$8,1,0)</f>
        <v>0</v>
      </c>
      <c r="AS439" s="175">
        <f>IF($R439=AP$17,AQ439,0)</f>
        <v>0</v>
      </c>
      <c r="AT439" s="173">
        <v>1340</v>
      </c>
      <c r="AU439" s="175">
        <f>100*AT439/$AI439</f>
        <v>3.25479718241438</v>
      </c>
      <c r="AV439" s="173">
        <f>IF(AU439&gt;$AI$8,1,0)</f>
        <v>0</v>
      </c>
      <c r="AW439" s="175">
        <f>IF($R439=AT$17,AU439,0)</f>
        <v>0</v>
      </c>
      <c r="AX439" s="173">
        <v>2329</v>
      </c>
      <c r="AY439" s="175">
        <f>100*AX439/$AI439</f>
        <v>5.65703181928589</v>
      </c>
      <c r="AZ439" s="173">
        <f>IF(AY439&gt;$AI$8,1,0)</f>
        <v>0</v>
      </c>
      <c r="BA439" s="175">
        <f>IF($R439=AX$17,AY439,0)</f>
        <v>0</v>
      </c>
      <c r="BB439" s="173">
        <v>3437</v>
      </c>
      <c r="BC439" s="175">
        <f>100*BB439/$AI439</f>
        <v>8.348311877580761</v>
      </c>
      <c r="BD439" s="173">
        <f>IF(BC439&gt;$AI$8,1,0)</f>
        <v>0</v>
      </c>
      <c r="BE439" s="175">
        <f>IF($R439=BB$17,BC439,0)</f>
        <v>0</v>
      </c>
      <c r="BF439" s="173">
        <v>0</v>
      </c>
      <c r="BG439" s="175">
        <f>100*BF439/$AI439</f>
        <v>0</v>
      </c>
      <c r="BH439" s="173">
        <f>IF(BG439&gt;$AI$8,1,0)</f>
        <v>0</v>
      </c>
      <c r="BI439" s="175">
        <f>IF($R439=BF$17,BG439,0)</f>
        <v>0</v>
      </c>
      <c r="BJ439" s="173">
        <v>0</v>
      </c>
      <c r="BK439" s="175">
        <f>100*BJ439/$AI439</f>
        <v>0</v>
      </c>
      <c r="BL439" s="173">
        <f>IF(BK439&gt;$AI$8,1,0)</f>
        <v>0</v>
      </c>
      <c r="BM439" s="175">
        <f>IF($R439=BJ$17,BK439,0)</f>
        <v>0</v>
      </c>
      <c r="BN439" s="173">
        <v>0</v>
      </c>
      <c r="BO439" s="175">
        <f>100*BN439/$AI439</f>
        <v>0</v>
      </c>
      <c r="BP439" s="173">
        <f>IF(BO439&gt;$AI$8,1,0)</f>
        <v>0</v>
      </c>
      <c r="BQ439" s="175">
        <f>IF($R439=BN$17,BO439,0)</f>
        <v>0</v>
      </c>
      <c r="BR439" s="173">
        <v>0</v>
      </c>
      <c r="BS439" s="175">
        <f>100*BR439/$AI439</f>
        <v>0</v>
      </c>
      <c r="BT439" s="173">
        <f>IF(BS439&gt;$AI$8,1,0)</f>
        <v>0</v>
      </c>
      <c r="BU439" s="175">
        <f>IF($R439=BR$17,BS439,0)</f>
        <v>0</v>
      </c>
      <c r="BV439" s="173">
        <v>0</v>
      </c>
      <c r="BW439" s="175">
        <f>100*BV439/$AI439</f>
        <v>0</v>
      </c>
      <c r="BX439" s="173">
        <f>IF(BW439&gt;$AI$8,1,0)</f>
        <v>0</v>
      </c>
      <c r="BY439" s="175">
        <f>IF($R439=BV$17,BW439,0)</f>
        <v>0</v>
      </c>
      <c r="BZ439" s="173">
        <v>0</v>
      </c>
      <c r="CA439" s="175">
        <f>100*BZ439/$AI439</f>
        <v>0</v>
      </c>
      <c r="CB439" s="173">
        <f>IF(CA439&gt;$AI$8,1,0)</f>
        <v>0</v>
      </c>
      <c r="CC439" s="175">
        <f>IF($R439=BZ$17,CA439,0)</f>
        <v>0</v>
      </c>
      <c r="CD439" s="173">
        <v>0</v>
      </c>
      <c r="CE439" s="175">
        <f>100*CD439/$AI439</f>
        <v>0</v>
      </c>
      <c r="CF439" s="173">
        <f>IF(CE439&gt;$AI$8,1,0)</f>
        <v>0</v>
      </c>
      <c r="CG439" s="175">
        <f>IF($R439=CD$17,CE439,0)</f>
        <v>0</v>
      </c>
      <c r="CH439" s="173">
        <v>0</v>
      </c>
      <c r="CI439" s="175">
        <f>100*CH439/$AI439</f>
        <v>0</v>
      </c>
      <c r="CJ439" s="173">
        <f>IF(CI439&gt;$AI$8,1,0)</f>
        <v>0</v>
      </c>
      <c r="CK439" s="175">
        <f>IF($R439=CH$17,CI439,0)</f>
        <v>0</v>
      </c>
      <c r="CL439" s="173">
        <v>341</v>
      </c>
      <c r="CM439" s="173">
        <v>0</v>
      </c>
      <c r="CN439" s="176"/>
    </row>
    <row r="440" ht="20.3" customHeight="1">
      <c r="A440" t="s" s="179">
        <v>3049</v>
      </c>
      <c r="B440" t="s" s="180">
        <v>166</v>
      </c>
      <c r="C440" t="s" s="180">
        <v>1826</v>
      </c>
      <c r="D440" t="s" s="181">
        <v>169</v>
      </c>
      <c r="E440" t="s" s="188">
        <v>79</v>
      </c>
      <c r="F440" t="s" s="146">
        <v>46</v>
      </c>
      <c r="G440" t="s" s="146">
        <v>996</v>
      </c>
      <c r="H440" t="s" s="146">
        <v>3050</v>
      </c>
      <c r="I440" t="s" s="146">
        <v>64</v>
      </c>
      <c r="J440" t="s" s="146">
        <v>1733</v>
      </c>
      <c r="K440" t="s" s="183">
        <f>_xlfn.IFS(Q440=0,O440,T440=1,R440,U440=1,AA440,V440=1,AD440)</f>
        <v>28</v>
      </c>
      <c r="L440" s="189">
        <f>_xlfn.IFS(Q440=0,P440,T440=1,S440,U440=1,AB440,V440=1,AE440)</f>
        <v>40.1573912846837</v>
      </c>
      <c r="M440" t="s" s="146">
        <f>IF(O440="Lab","over","under")</f>
        <v>2429</v>
      </c>
      <c r="N440" s="145">
        <v>0</v>
      </c>
      <c r="O440" t="s" s="184">
        <v>28</v>
      </c>
      <c r="P440" s="147">
        <f>AQ440</f>
        <v>40.1573912846837</v>
      </c>
      <c r="Q440" s="145">
        <f>T440+U440+V440</f>
        <v>0</v>
      </c>
      <c r="R440" t="s" s="185">
        <v>27</v>
      </c>
      <c r="S440" s="203">
        <f>AO440</f>
        <v>27.9279075552339</v>
      </c>
      <c r="T440" s="138"/>
      <c r="U440" s="138"/>
      <c r="V440" s="138"/>
      <c r="W440" s="138"/>
      <c r="X440" t="s" s="146">
        <f>IF($A440=Y440,"ok","bad")</f>
        <v>2430</v>
      </c>
      <c r="Y440" t="s" s="146">
        <v>3049</v>
      </c>
      <c r="Z440" t="s" s="146">
        <v>1826</v>
      </c>
      <c r="AA440" t="s" s="186">
        <v>2365</v>
      </c>
      <c r="AB440" s="141">
        <f>100*AC440</f>
        <v>21.8380407</v>
      </c>
      <c r="AC440" s="190">
        <v>0.218380407</v>
      </c>
      <c r="AD440" t="s" s="187">
        <v>29</v>
      </c>
      <c r="AE440" s="141">
        <v>4.2943398</v>
      </c>
      <c r="AF440" s="190">
        <v>0.042943398</v>
      </c>
      <c r="AG440" s="138"/>
      <c r="AH440" s="145">
        <v>74544</v>
      </c>
      <c r="AI440" s="145">
        <v>44221</v>
      </c>
      <c r="AJ440" s="145">
        <v>120</v>
      </c>
      <c r="AK440" s="145">
        <v>5408</v>
      </c>
      <c r="AL440" s="145">
        <v>12350</v>
      </c>
      <c r="AM440" s="148">
        <f>100*AL440/$AI440</f>
        <v>27.9279075552339</v>
      </c>
      <c r="AN440" s="145">
        <f>IF(AM440&gt;$AI$8,1,0)</f>
        <v>0</v>
      </c>
      <c r="AO440" s="148">
        <f>IF($R440=AL$17,AM440,0)</f>
        <v>27.9279075552339</v>
      </c>
      <c r="AP440" s="145">
        <v>17758</v>
      </c>
      <c r="AQ440" s="148">
        <f>100*AP440/$AI440</f>
        <v>40.1573912846837</v>
      </c>
      <c r="AR440" s="145">
        <f>IF(AQ440&gt;$AI$8,1,0)</f>
        <v>0</v>
      </c>
      <c r="AS440" s="148">
        <f>IF($R440=AP$17,AQ440,0)</f>
        <v>0</v>
      </c>
      <c r="AT440" s="145">
        <v>1899</v>
      </c>
      <c r="AU440" s="148">
        <f>100*AT440/$AI440</f>
        <v>4.29433979331087</v>
      </c>
      <c r="AV440" s="145">
        <f>IF(AU440&gt;$AI$8,1,0)</f>
        <v>0</v>
      </c>
      <c r="AW440" s="148">
        <f>IF($R440=AT$17,AU440,0)</f>
        <v>0</v>
      </c>
      <c r="AX440" s="145">
        <v>9657</v>
      </c>
      <c r="AY440" s="148">
        <f>100*AX440/$AI440</f>
        <v>21.838040749870</v>
      </c>
      <c r="AZ440" s="145">
        <f>IF(AY440&gt;$AI$8,1,0)</f>
        <v>0</v>
      </c>
      <c r="BA440" s="148">
        <f>IF($R440=AX$17,AY440,0)</f>
        <v>0</v>
      </c>
      <c r="BB440" s="145">
        <v>1719</v>
      </c>
      <c r="BC440" s="148">
        <f>100*BB440/$AI440</f>
        <v>3.88729336740463</v>
      </c>
      <c r="BD440" s="145">
        <f>IF(BC440&gt;$AI$8,1,0)</f>
        <v>0</v>
      </c>
      <c r="BE440" s="148">
        <f>IF($R440=BB$17,BC440,0)</f>
        <v>0</v>
      </c>
      <c r="BF440" s="145">
        <v>0</v>
      </c>
      <c r="BG440" s="148">
        <f>100*BF440/$AI440</f>
        <v>0</v>
      </c>
      <c r="BH440" s="145">
        <f>IF(BG440&gt;$AI$8,1,0)</f>
        <v>0</v>
      </c>
      <c r="BI440" s="148">
        <f>IF($R440=BF$17,BG440,0)</f>
        <v>0</v>
      </c>
      <c r="BJ440" s="145">
        <v>0</v>
      </c>
      <c r="BK440" s="148">
        <f>100*BJ440/$AI440</f>
        <v>0</v>
      </c>
      <c r="BL440" s="145">
        <f>IF(BK440&gt;$AI$8,1,0)</f>
        <v>0</v>
      </c>
      <c r="BM440" s="148">
        <f>IF($R440=BJ$17,BK440,0)</f>
        <v>0</v>
      </c>
      <c r="BN440" s="145">
        <v>0</v>
      </c>
      <c r="BO440" s="148">
        <f>100*BN440/$AI440</f>
        <v>0</v>
      </c>
      <c r="BP440" s="145">
        <f>IF(BO440&gt;$AI$8,1,0)</f>
        <v>0</v>
      </c>
      <c r="BQ440" s="148">
        <f>IF($R440=BN$17,BO440,0)</f>
        <v>0</v>
      </c>
      <c r="BR440" s="145">
        <v>0</v>
      </c>
      <c r="BS440" s="148">
        <f>100*BR440/$AI440</f>
        <v>0</v>
      </c>
      <c r="BT440" s="145">
        <f>IF(BS440&gt;$AI$8,1,0)</f>
        <v>0</v>
      </c>
      <c r="BU440" s="148">
        <f>IF($R440=BR$17,BS440,0)</f>
        <v>0</v>
      </c>
      <c r="BV440" s="145">
        <v>0</v>
      </c>
      <c r="BW440" s="148">
        <f>100*BV440/$AI440</f>
        <v>0</v>
      </c>
      <c r="BX440" s="145">
        <f>IF(BW440&gt;$AI$8,1,0)</f>
        <v>0</v>
      </c>
      <c r="BY440" s="148">
        <f>IF($R440=BV$17,BW440,0)</f>
        <v>0</v>
      </c>
      <c r="BZ440" s="145">
        <v>0</v>
      </c>
      <c r="CA440" s="148">
        <f>100*BZ440/$AI440</f>
        <v>0</v>
      </c>
      <c r="CB440" s="145">
        <f>IF(CA440&gt;$AI$8,1,0)</f>
        <v>0</v>
      </c>
      <c r="CC440" s="148">
        <f>IF($R440=BZ$17,CA440,0)</f>
        <v>0</v>
      </c>
      <c r="CD440" s="145">
        <v>0</v>
      </c>
      <c r="CE440" s="148">
        <f>100*CD440/$AI440</f>
        <v>0</v>
      </c>
      <c r="CF440" s="145">
        <f>IF(CE440&gt;$AI$8,1,0)</f>
        <v>0</v>
      </c>
      <c r="CG440" s="148">
        <f>IF($R440=CD$17,CE440,0)</f>
        <v>0</v>
      </c>
      <c r="CH440" s="145">
        <v>0</v>
      </c>
      <c r="CI440" s="148">
        <f>100*CH440/$AI440</f>
        <v>0</v>
      </c>
      <c r="CJ440" s="145">
        <f>IF(CI440&gt;$AI$8,1,0)</f>
        <v>0</v>
      </c>
      <c r="CK440" s="148">
        <f>IF($R440=CH$17,CI440,0)</f>
        <v>0</v>
      </c>
      <c r="CL440" s="145">
        <v>0</v>
      </c>
      <c r="CM440" s="145">
        <v>0</v>
      </c>
      <c r="CN440" s="149"/>
    </row>
    <row r="441" ht="15.75" customHeight="1">
      <c r="A441" t="s" s="179">
        <v>3079</v>
      </c>
      <c r="B441" t="s" s="180">
        <v>101</v>
      </c>
      <c r="C441" t="s" s="180">
        <v>928</v>
      </c>
      <c r="D441" t="s" s="181">
        <v>104</v>
      </c>
      <c r="E441" t="s" s="182">
        <v>79</v>
      </c>
      <c r="F441" t="s" s="130">
        <v>46</v>
      </c>
      <c r="G441" t="s" s="130">
        <v>1041</v>
      </c>
      <c r="H441" t="s" s="130">
        <v>1430</v>
      </c>
      <c r="I441" t="s" s="130">
        <v>49</v>
      </c>
      <c r="J441" t="s" s="130">
        <v>1733</v>
      </c>
      <c r="K441" t="s" s="183">
        <f>_xlfn.IFS(Q441=0,O441,T441=1,R441,U441=1,AA441,V441=1,AD441)</f>
        <v>28</v>
      </c>
      <c r="L441" s="189">
        <f>_xlfn.IFS(Q441=0,P441,T441=1,S441,U441=1,AB441,V441=1,AE441)</f>
        <v>40.0502255499233</v>
      </c>
      <c r="M441" t="s" s="130">
        <f>IF(O441="Lab","over","under")</f>
        <v>2429</v>
      </c>
      <c r="N441" s="173">
        <v>0</v>
      </c>
      <c r="O441" t="s" s="184">
        <v>28</v>
      </c>
      <c r="P441" s="131">
        <f>AQ441</f>
        <v>40.0502255499233</v>
      </c>
      <c r="Q441" s="173">
        <f>T441+U441+V441</f>
        <v>0</v>
      </c>
      <c r="R441" t="s" s="185">
        <v>27</v>
      </c>
      <c r="S441" s="131">
        <f>AO441</f>
        <v>26.4265451332372</v>
      </c>
      <c r="T441" s="169"/>
      <c r="U441" s="169"/>
      <c r="V441" s="169"/>
      <c r="W441" s="169"/>
      <c r="X441" t="s" s="130">
        <f>IF($A441=Y441,"ok","bad")</f>
        <v>2430</v>
      </c>
      <c r="Y441" t="s" s="130">
        <v>3079</v>
      </c>
      <c r="Z441" t="s" s="130">
        <v>928</v>
      </c>
      <c r="AA441" t="s" s="186">
        <v>2365</v>
      </c>
      <c r="AB441" s="125">
        <f>100*AC441</f>
        <v>21.3040041</v>
      </c>
      <c r="AC441" s="191">
        <v>0.213040041</v>
      </c>
      <c r="AD441" t="s" s="187">
        <v>31</v>
      </c>
      <c r="AE441" s="125">
        <v>5.7619867</v>
      </c>
      <c r="AF441" s="191">
        <v>0.057619867</v>
      </c>
      <c r="AG441" s="169"/>
      <c r="AH441" s="173">
        <v>71501</v>
      </c>
      <c r="AI441" s="173">
        <v>43006</v>
      </c>
      <c r="AJ441" s="173">
        <v>175</v>
      </c>
      <c r="AK441" s="173">
        <v>5859</v>
      </c>
      <c r="AL441" s="173">
        <v>11365</v>
      </c>
      <c r="AM441" s="175">
        <f>100*AL441/$AI441</f>
        <v>26.4265451332372</v>
      </c>
      <c r="AN441" s="173">
        <f>IF(AM441&gt;$AI$8,1,0)</f>
        <v>0</v>
      </c>
      <c r="AO441" s="175">
        <f>IF($R441=AL$17,AM441,0)</f>
        <v>26.4265451332372</v>
      </c>
      <c r="AP441" s="173">
        <v>17224</v>
      </c>
      <c r="AQ441" s="175">
        <f>100*AP441/$AI441</f>
        <v>40.0502255499233</v>
      </c>
      <c r="AR441" s="173">
        <f>IF(AQ441&gt;$AI$8,1,0)</f>
        <v>0</v>
      </c>
      <c r="AS441" s="175">
        <f>IF($R441=AP$17,AQ441,0)</f>
        <v>0</v>
      </c>
      <c r="AT441" s="173">
        <v>2426</v>
      </c>
      <c r="AU441" s="175">
        <f>100*AT441/$AI441</f>
        <v>5.64107333860392</v>
      </c>
      <c r="AV441" s="173">
        <f>IF(AU441&gt;$AI$8,1,0)</f>
        <v>0</v>
      </c>
      <c r="AW441" s="175">
        <f>IF($R441=AT$17,AU441,0)</f>
        <v>0</v>
      </c>
      <c r="AX441" s="173">
        <v>9162</v>
      </c>
      <c r="AY441" s="175">
        <f>100*AX441/$AI441</f>
        <v>21.3040040924522</v>
      </c>
      <c r="AZ441" s="173">
        <f>IF(AY441&gt;$AI$8,1,0)</f>
        <v>0</v>
      </c>
      <c r="BA441" s="175">
        <f>IF($R441=AX$17,AY441,0)</f>
        <v>0</v>
      </c>
      <c r="BB441" s="173">
        <v>2478</v>
      </c>
      <c r="BC441" s="175">
        <f>100*BB441/$AI441</f>
        <v>5.7619866995303</v>
      </c>
      <c r="BD441" s="173">
        <f>IF(BC441&gt;$AI$8,1,0)</f>
        <v>0</v>
      </c>
      <c r="BE441" s="175">
        <f>IF($R441=BB$17,BC441,0)</f>
        <v>0</v>
      </c>
      <c r="BF441" s="173">
        <v>0</v>
      </c>
      <c r="BG441" s="175">
        <f>100*BF441/$AI441</f>
        <v>0</v>
      </c>
      <c r="BH441" s="173">
        <f>IF(BG441&gt;$AI$8,1,0)</f>
        <v>0</v>
      </c>
      <c r="BI441" s="175">
        <f>IF($R441=BF$17,BG441,0)</f>
        <v>0</v>
      </c>
      <c r="BJ441" s="173">
        <v>0</v>
      </c>
      <c r="BK441" s="175">
        <f>100*BJ441/$AI441</f>
        <v>0</v>
      </c>
      <c r="BL441" s="173">
        <f>IF(BK441&gt;$AI$8,1,0)</f>
        <v>0</v>
      </c>
      <c r="BM441" s="175">
        <f>IF($R441=BJ$17,BK441,0)</f>
        <v>0</v>
      </c>
      <c r="BN441" s="173">
        <v>0</v>
      </c>
      <c r="BO441" s="175">
        <f>100*BN441/$AI441</f>
        <v>0</v>
      </c>
      <c r="BP441" s="173">
        <f>IF(BO441&gt;$AI$8,1,0)</f>
        <v>0</v>
      </c>
      <c r="BQ441" s="175">
        <f>IF($R441=BN$17,BO441,0)</f>
        <v>0</v>
      </c>
      <c r="BR441" s="173">
        <v>0</v>
      </c>
      <c r="BS441" s="175">
        <f>100*BR441/$AI441</f>
        <v>0</v>
      </c>
      <c r="BT441" s="173">
        <f>IF(BS441&gt;$AI$8,1,0)</f>
        <v>0</v>
      </c>
      <c r="BU441" s="175">
        <f>IF($R441=BR$17,BS441,0)</f>
        <v>0</v>
      </c>
      <c r="BV441" s="173">
        <v>0</v>
      </c>
      <c r="BW441" s="175">
        <f>100*BV441/$AI441</f>
        <v>0</v>
      </c>
      <c r="BX441" s="173">
        <f>IF(BW441&gt;$AI$8,1,0)</f>
        <v>0</v>
      </c>
      <c r="BY441" s="175">
        <f>IF($R441=BV$17,BW441,0)</f>
        <v>0</v>
      </c>
      <c r="BZ441" s="173">
        <v>0</v>
      </c>
      <c r="CA441" s="175">
        <f>100*BZ441/$AI441</f>
        <v>0</v>
      </c>
      <c r="CB441" s="173">
        <f>IF(CA441&gt;$AI$8,1,0)</f>
        <v>0</v>
      </c>
      <c r="CC441" s="175">
        <f>IF($R441=BZ$17,CA441,0)</f>
        <v>0</v>
      </c>
      <c r="CD441" s="173">
        <v>0</v>
      </c>
      <c r="CE441" s="175">
        <f>100*CD441/$AI441</f>
        <v>0</v>
      </c>
      <c r="CF441" s="173">
        <f>IF(CE441&gt;$AI$8,1,0)</f>
        <v>0</v>
      </c>
      <c r="CG441" s="175">
        <f>IF($R441=CD$17,CE441,0)</f>
        <v>0</v>
      </c>
      <c r="CH441" s="173">
        <v>0</v>
      </c>
      <c r="CI441" s="175">
        <f>100*CH441/$AI441</f>
        <v>0</v>
      </c>
      <c r="CJ441" s="173">
        <f>IF(CI441&gt;$AI$8,1,0)</f>
        <v>0</v>
      </c>
      <c r="CK441" s="175">
        <f>IF($R441=CH$17,CI441,0)</f>
        <v>0</v>
      </c>
      <c r="CL441" s="173">
        <v>0</v>
      </c>
      <c r="CM441" s="173">
        <v>0</v>
      </c>
      <c r="CN441" s="176"/>
    </row>
    <row r="442" ht="15.75" customHeight="1">
      <c r="A442" t="s" s="179">
        <v>3019</v>
      </c>
      <c r="B442" t="s" s="180">
        <v>90</v>
      </c>
      <c r="C442" t="s" s="180">
        <v>3020</v>
      </c>
      <c r="D442" t="s" s="181">
        <v>93</v>
      </c>
      <c r="E442" t="s" s="188">
        <v>79</v>
      </c>
      <c r="F442" t="s" s="146">
        <v>80</v>
      </c>
      <c r="G442" t="s" s="146">
        <v>3021</v>
      </c>
      <c r="H442" t="s" s="146">
        <v>3022</v>
      </c>
      <c r="I442" t="s" s="146">
        <v>64</v>
      </c>
      <c r="J442" t="s" s="146">
        <v>1733</v>
      </c>
      <c r="K442" t="s" s="183">
        <f>_xlfn.IFS(Q442=0,O442,T442=1,R442,U442=1,AA442,V442=1,AD442)</f>
        <v>28</v>
      </c>
      <c r="L442" s="189">
        <f>_xlfn.IFS(Q442=0,P442,T442=1,S442,U442=1,AB442,V442=1,AE442)</f>
        <v>40.0478354460655</v>
      </c>
      <c r="M442" t="s" s="146">
        <f>IF(O442="Lab","over","under")</f>
        <v>2429</v>
      </c>
      <c r="N442" s="145">
        <v>0</v>
      </c>
      <c r="O442" t="s" s="184">
        <v>28</v>
      </c>
      <c r="P442" s="147">
        <f>AQ442</f>
        <v>40.0478354460655</v>
      </c>
      <c r="Q442" s="145">
        <f>T442+U442+V442</f>
        <v>0</v>
      </c>
      <c r="R442" t="s" s="185">
        <v>27</v>
      </c>
      <c r="S442" s="147">
        <f>AO442</f>
        <v>28.9332695527386</v>
      </c>
      <c r="T442" s="138"/>
      <c r="U442" s="138"/>
      <c r="V442" s="138"/>
      <c r="W442" s="138"/>
      <c r="X442" t="s" s="146">
        <f>IF($A442=Y442,"ok","bad")</f>
        <v>2430</v>
      </c>
      <c r="Y442" t="s" s="146">
        <v>3019</v>
      </c>
      <c r="Z442" t="s" s="146">
        <v>3020</v>
      </c>
      <c r="AA442" t="s" s="186">
        <v>2365</v>
      </c>
      <c r="AB442" s="141">
        <f>100*AC442</f>
        <v>23.7096388</v>
      </c>
      <c r="AC442" s="190">
        <v>0.237096388</v>
      </c>
      <c r="AD442" t="s" s="187">
        <v>29</v>
      </c>
      <c r="AE442" s="141">
        <v>3.1523559</v>
      </c>
      <c r="AF442" s="190">
        <v>0.031523559</v>
      </c>
      <c r="AG442" s="138"/>
      <c r="AH442" s="145">
        <v>73229</v>
      </c>
      <c r="AI442" s="145">
        <v>41810</v>
      </c>
      <c r="AJ442" s="145">
        <v>128</v>
      </c>
      <c r="AK442" s="145">
        <v>4647</v>
      </c>
      <c r="AL442" s="145">
        <v>12097</v>
      </c>
      <c r="AM442" s="148">
        <f>100*AL442/$AI442</f>
        <v>28.9332695527386</v>
      </c>
      <c r="AN442" s="145">
        <f>IF(AM442&gt;$AI$8,1,0)</f>
        <v>0</v>
      </c>
      <c r="AO442" s="148">
        <f>IF($R442=AL$17,AM442,0)</f>
        <v>28.9332695527386</v>
      </c>
      <c r="AP442" s="145">
        <v>16744</v>
      </c>
      <c r="AQ442" s="148">
        <f>100*AP442/$AI442</f>
        <v>40.0478354460655</v>
      </c>
      <c r="AR442" s="145">
        <f>IF(AQ442&gt;$AI$8,1,0)</f>
        <v>0</v>
      </c>
      <c r="AS442" s="148">
        <f>IF($R442=AP$17,AQ442,0)</f>
        <v>0</v>
      </c>
      <c r="AT442" s="145">
        <v>1318</v>
      </c>
      <c r="AU442" s="148">
        <f>100*AT442/$AI442</f>
        <v>3.15235589571873</v>
      </c>
      <c r="AV442" s="145">
        <f>IF(AU442&gt;$AI$8,1,0)</f>
        <v>0</v>
      </c>
      <c r="AW442" s="148">
        <f>IF($R442=AT$17,AU442,0)</f>
        <v>0</v>
      </c>
      <c r="AX442" s="145">
        <v>9913</v>
      </c>
      <c r="AY442" s="148">
        <f>100*AX442/$AI442</f>
        <v>23.7096388423822</v>
      </c>
      <c r="AZ442" s="145">
        <f>IF(AY442&gt;$AI$8,1,0)</f>
        <v>0</v>
      </c>
      <c r="BA442" s="148">
        <f>IF($R442=AX$17,AY442,0)</f>
        <v>0</v>
      </c>
      <c r="BB442" s="145">
        <v>1269</v>
      </c>
      <c r="BC442" s="148">
        <f>100*BB442/$AI442</f>
        <v>3.03515905285817</v>
      </c>
      <c r="BD442" s="145">
        <f>IF(BC442&gt;$AI$8,1,0)</f>
        <v>0</v>
      </c>
      <c r="BE442" s="148">
        <f>IF($R442=BB$17,BC442,0)</f>
        <v>0</v>
      </c>
      <c r="BF442" s="145">
        <v>0</v>
      </c>
      <c r="BG442" s="148">
        <f>100*BF442/$AI442</f>
        <v>0</v>
      </c>
      <c r="BH442" s="145">
        <f>IF(BG442&gt;$AI$8,1,0)</f>
        <v>0</v>
      </c>
      <c r="BI442" s="148">
        <f>IF($R442=BF$17,BG442,0)</f>
        <v>0</v>
      </c>
      <c r="BJ442" s="145">
        <v>0</v>
      </c>
      <c r="BK442" s="148">
        <f>100*BJ442/$AI442</f>
        <v>0</v>
      </c>
      <c r="BL442" s="145">
        <f>IF(BK442&gt;$AI$8,1,0)</f>
        <v>0</v>
      </c>
      <c r="BM442" s="148">
        <f>IF($R442=BJ$17,BK442,0)</f>
        <v>0</v>
      </c>
      <c r="BN442" s="145">
        <v>0</v>
      </c>
      <c r="BO442" s="148">
        <f>100*BN442/$AI442</f>
        <v>0</v>
      </c>
      <c r="BP442" s="145">
        <f>IF(BO442&gt;$AI$8,1,0)</f>
        <v>0</v>
      </c>
      <c r="BQ442" s="148">
        <f>IF($R442=BN$17,BO442,0)</f>
        <v>0</v>
      </c>
      <c r="BR442" s="145">
        <v>0</v>
      </c>
      <c r="BS442" s="148">
        <f>100*BR442/$AI442</f>
        <v>0</v>
      </c>
      <c r="BT442" s="145">
        <f>IF(BS442&gt;$AI$8,1,0)</f>
        <v>0</v>
      </c>
      <c r="BU442" s="148">
        <f>IF($R442=BR$17,BS442,0)</f>
        <v>0</v>
      </c>
      <c r="BV442" s="145">
        <v>0</v>
      </c>
      <c r="BW442" s="148">
        <f>100*BV442/$AI442</f>
        <v>0</v>
      </c>
      <c r="BX442" s="145">
        <f>IF(BW442&gt;$AI$8,1,0)</f>
        <v>0</v>
      </c>
      <c r="BY442" s="148">
        <f>IF($R442=BV$17,BW442,0)</f>
        <v>0</v>
      </c>
      <c r="BZ442" s="145">
        <v>0</v>
      </c>
      <c r="CA442" s="148">
        <f>100*BZ442/$AI442</f>
        <v>0</v>
      </c>
      <c r="CB442" s="145">
        <f>IF(CA442&gt;$AI$8,1,0)</f>
        <v>0</v>
      </c>
      <c r="CC442" s="148">
        <f>IF($R442=BZ$17,CA442,0)</f>
        <v>0</v>
      </c>
      <c r="CD442" s="145">
        <v>0</v>
      </c>
      <c r="CE442" s="148">
        <f>100*CD442/$AI442</f>
        <v>0</v>
      </c>
      <c r="CF442" s="145">
        <f>IF(CE442&gt;$AI$8,1,0)</f>
        <v>0</v>
      </c>
      <c r="CG442" s="148">
        <f>IF($R442=CD$17,CE442,0)</f>
        <v>0</v>
      </c>
      <c r="CH442" s="145">
        <v>0</v>
      </c>
      <c r="CI442" s="148">
        <f>100*CH442/$AI442</f>
        <v>0</v>
      </c>
      <c r="CJ442" s="145">
        <f>IF(CI442&gt;$AI$8,1,0)</f>
        <v>0</v>
      </c>
      <c r="CK442" s="148">
        <f>IF($R442=CH$17,CI442,0)</f>
        <v>0</v>
      </c>
      <c r="CL442" s="145">
        <v>3891</v>
      </c>
      <c r="CM442" s="145">
        <v>0</v>
      </c>
      <c r="CN442" s="149"/>
    </row>
    <row r="443" ht="15.75" customHeight="1">
      <c r="A443" t="s" s="179">
        <v>3097</v>
      </c>
      <c r="B443" t="s" s="180">
        <v>75</v>
      </c>
      <c r="C443" t="s" s="180">
        <v>3098</v>
      </c>
      <c r="D443" t="s" s="181">
        <v>78</v>
      </c>
      <c r="E443" t="s" s="182">
        <v>79</v>
      </c>
      <c r="F443" t="s" s="130">
        <v>80</v>
      </c>
      <c r="G443" t="s" s="130">
        <v>3099</v>
      </c>
      <c r="H443" t="s" s="130">
        <v>3100</v>
      </c>
      <c r="I443" t="s" s="130">
        <v>64</v>
      </c>
      <c r="J443" t="s" s="130">
        <v>1733</v>
      </c>
      <c r="K443" t="s" s="183">
        <f>_xlfn.IFS(Q443=0,O443,T443=1,R443,U443=1,AA443,V443=1,AD443)</f>
        <v>28</v>
      </c>
      <c r="L443" s="189">
        <f>_xlfn.IFS(Q443=0,P443,T443=1,S443,U443=1,AB443,V443=1,AE443)</f>
        <v>39.9269543230398</v>
      </c>
      <c r="M443" t="s" s="130">
        <f>IF(O443="Lab","over","under")</f>
        <v>2429</v>
      </c>
      <c r="N443" s="173">
        <v>0</v>
      </c>
      <c r="O443" t="s" s="184">
        <v>28</v>
      </c>
      <c r="P443" s="131">
        <f>AQ443</f>
        <v>39.9269543230398</v>
      </c>
      <c r="Q443" s="173">
        <f>T443+U443+V443</f>
        <v>0</v>
      </c>
      <c r="R443" t="s" s="185">
        <v>27</v>
      </c>
      <c r="S443" s="131">
        <f>AO443</f>
        <v>23.6063961791492</v>
      </c>
      <c r="T443" s="169"/>
      <c r="U443" s="169"/>
      <c r="V443" s="169"/>
      <c r="W443" s="169"/>
      <c r="X443" t="s" s="130">
        <f>IF($A443=Y443,"ok","bad")</f>
        <v>2430</v>
      </c>
      <c r="Y443" t="s" s="130">
        <v>3097</v>
      </c>
      <c r="Z443" t="s" s="130">
        <v>3098</v>
      </c>
      <c r="AA443" t="s" s="186">
        <v>2365</v>
      </c>
      <c r="AB443" s="125">
        <f>100*AC443</f>
        <v>20.1133144</v>
      </c>
      <c r="AC443" s="191">
        <v>0.201133144</v>
      </c>
      <c r="AD443" t="s" s="187">
        <v>31</v>
      </c>
      <c r="AE443" s="125">
        <v>10.7461429</v>
      </c>
      <c r="AF443" s="191">
        <v>0.107461429</v>
      </c>
      <c r="AG443" s="169"/>
      <c r="AH443" s="173">
        <v>74927</v>
      </c>
      <c r="AI443" s="173">
        <v>42713</v>
      </c>
      <c r="AJ443" s="173">
        <v>167</v>
      </c>
      <c r="AK443" s="173">
        <v>6971</v>
      </c>
      <c r="AL443" s="173">
        <v>10083</v>
      </c>
      <c r="AM443" s="175">
        <f>100*AL443/$AI443</f>
        <v>23.6063961791492</v>
      </c>
      <c r="AN443" s="173">
        <f>IF(AM443&gt;$AI$8,1,0)</f>
        <v>0</v>
      </c>
      <c r="AO443" s="175">
        <f>IF($R443=AL$17,AM443,0)</f>
        <v>23.6063961791492</v>
      </c>
      <c r="AP443" s="173">
        <v>17054</v>
      </c>
      <c r="AQ443" s="175">
        <f>100*AP443/$AI443</f>
        <v>39.9269543230398</v>
      </c>
      <c r="AR443" s="173">
        <f>IF(AQ443&gt;$AI$8,1,0)</f>
        <v>0</v>
      </c>
      <c r="AS443" s="175">
        <f>IF($R443=AP$17,AQ443,0)</f>
        <v>0</v>
      </c>
      <c r="AT443" s="173">
        <v>1365</v>
      </c>
      <c r="AU443" s="175">
        <f>100*AT443/$AI443</f>
        <v>3.1957483670077</v>
      </c>
      <c r="AV443" s="173">
        <f>IF(AU443&gt;$AI$8,1,0)</f>
        <v>0</v>
      </c>
      <c r="AW443" s="175">
        <f>IF($R443=AT$17,AU443,0)</f>
        <v>0</v>
      </c>
      <c r="AX443" s="173">
        <v>8591</v>
      </c>
      <c r="AY443" s="175">
        <f>100*AX443/$AI443</f>
        <v>20.1133144475921</v>
      </c>
      <c r="AZ443" s="173">
        <f>IF(AY443&gt;$AI$8,1,0)</f>
        <v>0</v>
      </c>
      <c r="BA443" s="175">
        <f>IF($R443=AX$17,AY443,0)</f>
        <v>0</v>
      </c>
      <c r="BB443" s="173">
        <v>4590</v>
      </c>
      <c r="BC443" s="175">
        <f>100*BB443/$AI443</f>
        <v>10.7461428604874</v>
      </c>
      <c r="BD443" s="173">
        <f>IF(BC443&gt;$AI$8,1,0)</f>
        <v>0</v>
      </c>
      <c r="BE443" s="175">
        <f>IF($R443=BB$17,BC443,0)</f>
        <v>0</v>
      </c>
      <c r="BF443" s="173">
        <v>0</v>
      </c>
      <c r="BG443" s="175">
        <f>100*BF443/$AI443</f>
        <v>0</v>
      </c>
      <c r="BH443" s="173">
        <f>IF(BG443&gt;$AI$8,1,0)</f>
        <v>0</v>
      </c>
      <c r="BI443" s="175">
        <f>IF($R443=BF$17,BG443,0)</f>
        <v>0</v>
      </c>
      <c r="BJ443" s="173">
        <v>0</v>
      </c>
      <c r="BK443" s="175">
        <f>100*BJ443/$AI443</f>
        <v>0</v>
      </c>
      <c r="BL443" s="173">
        <f>IF(BK443&gt;$AI$8,1,0)</f>
        <v>0</v>
      </c>
      <c r="BM443" s="175">
        <f>IF($R443=BJ$17,BK443,0)</f>
        <v>0</v>
      </c>
      <c r="BN443" s="173">
        <v>0</v>
      </c>
      <c r="BO443" s="175">
        <f>100*BN443/$AI443</f>
        <v>0</v>
      </c>
      <c r="BP443" s="173">
        <f>IF(BO443&gt;$AI$8,1,0)</f>
        <v>0</v>
      </c>
      <c r="BQ443" s="175">
        <f>IF($R443=BN$17,BO443,0)</f>
        <v>0</v>
      </c>
      <c r="BR443" s="173">
        <v>0</v>
      </c>
      <c r="BS443" s="175">
        <f>100*BR443/$AI443</f>
        <v>0</v>
      </c>
      <c r="BT443" s="173">
        <f>IF(BS443&gt;$AI$8,1,0)</f>
        <v>0</v>
      </c>
      <c r="BU443" s="175">
        <f>IF($R443=BR$17,BS443,0)</f>
        <v>0</v>
      </c>
      <c r="BV443" s="173">
        <v>0</v>
      </c>
      <c r="BW443" s="175">
        <f>100*BV443/$AI443</f>
        <v>0</v>
      </c>
      <c r="BX443" s="173">
        <f>IF(BW443&gt;$AI$8,1,0)</f>
        <v>0</v>
      </c>
      <c r="BY443" s="175">
        <f>IF($R443=BV$17,BW443,0)</f>
        <v>0</v>
      </c>
      <c r="BZ443" s="173">
        <v>0</v>
      </c>
      <c r="CA443" s="175">
        <f>100*BZ443/$AI443</f>
        <v>0</v>
      </c>
      <c r="CB443" s="173">
        <f>IF(CA443&gt;$AI$8,1,0)</f>
        <v>0</v>
      </c>
      <c r="CC443" s="175">
        <f>IF($R443=BZ$17,CA443,0)</f>
        <v>0</v>
      </c>
      <c r="CD443" s="173">
        <v>0</v>
      </c>
      <c r="CE443" s="175">
        <f>100*CD443/$AI443</f>
        <v>0</v>
      </c>
      <c r="CF443" s="173">
        <f>IF(CE443&gt;$AI$8,1,0)</f>
        <v>0</v>
      </c>
      <c r="CG443" s="175">
        <f>IF($R443=CD$17,CE443,0)</f>
        <v>0</v>
      </c>
      <c r="CH443" s="173">
        <v>0</v>
      </c>
      <c r="CI443" s="175">
        <f>100*CH443/$AI443</f>
        <v>0</v>
      </c>
      <c r="CJ443" s="173">
        <f>IF(CI443&gt;$AI$8,1,0)</f>
        <v>0</v>
      </c>
      <c r="CK443" s="175">
        <f>IF($R443=CH$17,CI443,0)</f>
        <v>0</v>
      </c>
      <c r="CL443" s="173">
        <v>0</v>
      </c>
      <c r="CM443" s="173">
        <v>0</v>
      </c>
      <c r="CN443" s="176"/>
    </row>
    <row r="444" ht="15.75" customHeight="1">
      <c r="A444" t="s" s="179">
        <v>2930</v>
      </c>
      <c r="B444" t="s" s="180">
        <v>42</v>
      </c>
      <c r="C444" t="s" s="180">
        <v>431</v>
      </c>
      <c r="D444" t="s" s="181">
        <v>45</v>
      </c>
      <c r="E444" t="s" s="188">
        <v>45</v>
      </c>
      <c r="F444" t="s" s="146">
        <v>46</v>
      </c>
      <c r="G444" t="s" s="146">
        <v>366</v>
      </c>
      <c r="H444" t="s" s="146">
        <v>1647</v>
      </c>
      <c r="I444" t="s" s="146">
        <v>49</v>
      </c>
      <c r="J444" t="s" s="146">
        <v>1733</v>
      </c>
      <c r="K444" t="s" s="183">
        <f>_xlfn.IFS(Q444=0,O444,T444=1,R444,U444=1,AA444,V444=1,AD444)</f>
        <v>2365</v>
      </c>
      <c r="L444" s="189">
        <f>_xlfn.IFS(Q444=0,P444,T444=1,S444,U444=1,AB444,V444=1,AE444)</f>
        <v>19.144873592111</v>
      </c>
      <c r="M444" t="s" s="146">
        <f>IF(O444="Lab","over","under")</f>
        <v>2429</v>
      </c>
      <c r="N444" s="145">
        <v>0</v>
      </c>
      <c r="O444" t="s" s="184">
        <v>28</v>
      </c>
      <c r="P444" s="147">
        <f>AQ444</f>
        <v>39.9187895779958</v>
      </c>
      <c r="Q444" s="145">
        <f>T444+U444+V444</f>
        <v>1</v>
      </c>
      <c r="R444" t="s" s="185">
        <v>2365</v>
      </c>
      <c r="S444" s="147">
        <f>BA444</f>
        <v>19.144873592111</v>
      </c>
      <c r="T444" s="145">
        <v>1</v>
      </c>
      <c r="U444" s="138"/>
      <c r="V444" s="138"/>
      <c r="W444" s="138"/>
      <c r="X444" t="s" s="146">
        <f>IF($A444=Y444,"ok","bad")</f>
        <v>2430</v>
      </c>
      <c r="Y444" t="s" s="146">
        <v>2930</v>
      </c>
      <c r="Z444" t="s" s="146">
        <v>431</v>
      </c>
      <c r="AA444" t="s" s="186">
        <v>27</v>
      </c>
      <c r="AB444" s="141">
        <f>100*AC444</f>
        <v>16.3484314</v>
      </c>
      <c r="AC444" s="190">
        <v>0.163484314</v>
      </c>
      <c r="AD444" t="s" s="187">
        <v>33</v>
      </c>
      <c r="AE444" s="141">
        <v>8.771209000000001</v>
      </c>
      <c r="AF444" s="190">
        <v>0.08771209000000001</v>
      </c>
      <c r="AG444" s="138"/>
      <c r="AH444" s="145">
        <v>73168</v>
      </c>
      <c r="AI444" s="145">
        <v>41374</v>
      </c>
      <c r="AJ444" s="145">
        <v>108</v>
      </c>
      <c r="AK444" s="145">
        <v>8595</v>
      </c>
      <c r="AL444" s="145">
        <v>6764</v>
      </c>
      <c r="AM444" s="148">
        <f>100*AL444/$AI444</f>
        <v>16.3484313820274</v>
      </c>
      <c r="AN444" s="145">
        <f>IF(AM444&gt;$AI$8,1,0)</f>
        <v>0</v>
      </c>
      <c r="AO444" s="148">
        <f>IF($R444=AL$17,AM444,0)</f>
        <v>0</v>
      </c>
      <c r="AP444" s="145">
        <v>16516</v>
      </c>
      <c r="AQ444" s="148">
        <f>100*AP444/$AI444</f>
        <v>39.9187895779958</v>
      </c>
      <c r="AR444" s="145">
        <f>IF(AQ444&gt;$AI$8,1,0)</f>
        <v>0</v>
      </c>
      <c r="AS444" s="148">
        <f>IF($R444=AP$17,AQ444,0)</f>
        <v>0</v>
      </c>
      <c r="AT444" s="145">
        <v>1446</v>
      </c>
      <c r="AU444" s="148">
        <f>100*AT444/$AI444</f>
        <v>3.49494851839319</v>
      </c>
      <c r="AV444" s="145">
        <f>IF(AU444&gt;$AI$8,1,0)</f>
        <v>0</v>
      </c>
      <c r="AW444" s="148">
        <f>IF($R444=AT$17,AU444,0)</f>
        <v>0</v>
      </c>
      <c r="AX444" s="145">
        <v>7921</v>
      </c>
      <c r="AY444" s="148">
        <f>100*AX444/$AI444</f>
        <v>19.144873592111</v>
      </c>
      <c r="AZ444" s="145">
        <f>IF(AY444&gt;$AI$8,1,0)</f>
        <v>0</v>
      </c>
      <c r="BA444" s="148">
        <f>IF($R444=AX$17,AY444,0)</f>
        <v>19.144873592111</v>
      </c>
      <c r="BB444" s="145">
        <v>1760</v>
      </c>
      <c r="BC444" s="148">
        <f>100*BB444/$AI444</f>
        <v>4.25387924783681</v>
      </c>
      <c r="BD444" s="145">
        <f>IF(BC444&gt;$AI$8,1,0)</f>
        <v>0</v>
      </c>
      <c r="BE444" s="148">
        <f>IF($R444=BB$17,BC444,0)</f>
        <v>0</v>
      </c>
      <c r="BF444" s="145">
        <v>0</v>
      </c>
      <c r="BG444" s="148">
        <f>100*BF444/$AI444</f>
        <v>0</v>
      </c>
      <c r="BH444" s="145">
        <f>IF(BG444&gt;$AI$8,1,0)</f>
        <v>0</v>
      </c>
      <c r="BI444" s="148">
        <f>IF($R444=BF$17,BG444,0)</f>
        <v>0</v>
      </c>
      <c r="BJ444" s="145">
        <v>3629</v>
      </c>
      <c r="BK444" s="148">
        <f>100*BJ444/$AI444</f>
        <v>8.77120897181805</v>
      </c>
      <c r="BL444" s="145">
        <f>IF(BK444&gt;$AI$8,1,0)</f>
        <v>0</v>
      </c>
      <c r="BM444" s="148">
        <f>IF($R444=BJ$17,BK444,0)</f>
        <v>0</v>
      </c>
      <c r="BN444" s="145">
        <v>0</v>
      </c>
      <c r="BO444" s="148">
        <f>100*BN444/$AI444</f>
        <v>0</v>
      </c>
      <c r="BP444" s="145">
        <f>IF(BO444&gt;$AI$8,1,0)</f>
        <v>0</v>
      </c>
      <c r="BQ444" s="148">
        <f>IF($R444=BN$17,BO444,0)</f>
        <v>0</v>
      </c>
      <c r="BR444" s="145">
        <v>0</v>
      </c>
      <c r="BS444" s="148">
        <f>100*BR444/$AI444</f>
        <v>0</v>
      </c>
      <c r="BT444" s="145">
        <f>IF(BS444&gt;$AI$8,1,0)</f>
        <v>0</v>
      </c>
      <c r="BU444" s="148">
        <f>IF($R444=BR$17,BS444,0)</f>
        <v>0</v>
      </c>
      <c r="BV444" s="145">
        <v>0</v>
      </c>
      <c r="BW444" s="148">
        <f>100*BV444/$AI444</f>
        <v>0</v>
      </c>
      <c r="BX444" s="145">
        <f>IF(BW444&gt;$AI$8,1,0)</f>
        <v>0</v>
      </c>
      <c r="BY444" s="148">
        <f>IF($R444=BV$17,BW444,0)</f>
        <v>0</v>
      </c>
      <c r="BZ444" s="145">
        <v>0</v>
      </c>
      <c r="CA444" s="148">
        <f>100*BZ444/$AI444</f>
        <v>0</v>
      </c>
      <c r="CB444" s="145">
        <f>IF(CA444&gt;$AI$8,1,0)</f>
        <v>0</v>
      </c>
      <c r="CC444" s="148">
        <f>IF($R444=BZ$17,CA444,0)</f>
        <v>0</v>
      </c>
      <c r="CD444" s="145">
        <v>0</v>
      </c>
      <c r="CE444" s="148">
        <f>100*CD444/$AI444</f>
        <v>0</v>
      </c>
      <c r="CF444" s="145">
        <f>IF(CE444&gt;$AI$8,1,0)</f>
        <v>0</v>
      </c>
      <c r="CG444" s="148">
        <f>IF($R444=CD$17,CE444,0)</f>
        <v>0</v>
      </c>
      <c r="CH444" s="145">
        <v>0</v>
      </c>
      <c r="CI444" s="148">
        <f>100*CH444/$AI444</f>
        <v>0</v>
      </c>
      <c r="CJ444" s="145">
        <f>IF(CI444&gt;$AI$8,1,0)</f>
        <v>0</v>
      </c>
      <c r="CK444" s="148">
        <f>IF($R444=CH$17,CI444,0)</f>
        <v>0</v>
      </c>
      <c r="CL444" s="145">
        <v>0</v>
      </c>
      <c r="CM444" s="145">
        <v>0</v>
      </c>
      <c r="CN444" s="149"/>
    </row>
    <row r="445" ht="15.75" customHeight="1">
      <c r="A445" t="s" s="179">
        <v>3200</v>
      </c>
      <c r="B445" t="s" s="180">
        <v>84</v>
      </c>
      <c r="C445" t="s" s="180">
        <v>1798</v>
      </c>
      <c r="D445" t="s" s="181">
        <v>86</v>
      </c>
      <c r="E445" t="s" s="182">
        <v>79</v>
      </c>
      <c r="F445" t="s" s="130">
        <v>46</v>
      </c>
      <c r="G445" t="s" s="130">
        <v>187</v>
      </c>
      <c r="H445" t="s" s="130">
        <v>3201</v>
      </c>
      <c r="I445" t="s" s="130">
        <v>49</v>
      </c>
      <c r="J445" t="s" s="130">
        <v>1733</v>
      </c>
      <c r="K445" t="s" s="183">
        <f>_xlfn.IFS(Q445=0,O445,T445=1,R445,U445=1,AA445,V445=1,AD445)</f>
        <v>28</v>
      </c>
      <c r="L445" s="189">
        <f>_xlfn.IFS(Q445=0,P445,T445=1,S445,U445=1,AB445,V445=1,AE445)</f>
        <v>39.8600114276386</v>
      </c>
      <c r="M445" t="s" s="130">
        <f>IF(O445="Lab","over","under")</f>
        <v>2429</v>
      </c>
      <c r="N445" s="173">
        <v>0</v>
      </c>
      <c r="O445" t="s" s="184">
        <v>28</v>
      </c>
      <c r="P445" s="131">
        <f>AQ445</f>
        <v>39.8600114276386</v>
      </c>
      <c r="Q445" s="173">
        <f>T445+U445+V445</f>
        <v>0</v>
      </c>
      <c r="R445" t="s" s="185">
        <v>27</v>
      </c>
      <c r="S445" s="131">
        <f>AO445</f>
        <v>30.8240143661742</v>
      </c>
      <c r="T445" s="169"/>
      <c r="U445" s="169"/>
      <c r="V445" s="169"/>
      <c r="W445" s="169"/>
      <c r="X445" t="s" s="130">
        <f>IF($A445=Y445,"ok","bad")</f>
        <v>2430</v>
      </c>
      <c r="Y445" t="s" s="130">
        <v>3200</v>
      </c>
      <c r="Z445" t="s" s="130">
        <v>1798</v>
      </c>
      <c r="AA445" t="s" s="186">
        <v>2365</v>
      </c>
      <c r="AB445" s="125">
        <f>100*AC445</f>
        <v>16.7843441</v>
      </c>
      <c r="AC445" s="191">
        <v>0.167843441</v>
      </c>
      <c r="AD445" t="s" s="187">
        <v>29</v>
      </c>
      <c r="AE445" s="125">
        <v>6.636193</v>
      </c>
      <c r="AF445" s="191">
        <v>0.06636193</v>
      </c>
      <c r="AG445" s="169"/>
      <c r="AH445" s="173">
        <v>74901</v>
      </c>
      <c r="AI445" s="173">
        <v>49004</v>
      </c>
      <c r="AJ445" s="173">
        <v>196</v>
      </c>
      <c r="AK445" s="173">
        <v>4428</v>
      </c>
      <c r="AL445" s="173">
        <v>15105</v>
      </c>
      <c r="AM445" s="175">
        <f>100*AL445/$AI445</f>
        <v>30.8240143661742</v>
      </c>
      <c r="AN445" s="173">
        <f>IF(AM445&gt;$AI$8,1,0)</f>
        <v>0</v>
      </c>
      <c r="AO445" s="175">
        <f>IF($R445=AL$17,AM445,0)</f>
        <v>30.8240143661742</v>
      </c>
      <c r="AP445" s="173">
        <v>19533</v>
      </c>
      <c r="AQ445" s="175">
        <f>100*AP445/$AI445</f>
        <v>39.8600114276386</v>
      </c>
      <c r="AR445" s="173">
        <f>IF(AQ445&gt;$AI$8,1,0)</f>
        <v>0</v>
      </c>
      <c r="AS445" s="175">
        <f>IF($R445=AP$17,AQ445,0)</f>
        <v>0</v>
      </c>
      <c r="AT445" s="173">
        <v>3252</v>
      </c>
      <c r="AU445" s="175">
        <f>100*AT445/$AI445</f>
        <v>6.63619296383969</v>
      </c>
      <c r="AV445" s="173">
        <f>IF(AU445&gt;$AI$8,1,0)</f>
        <v>0</v>
      </c>
      <c r="AW445" s="175">
        <f>IF($R445=AT$17,AU445,0)</f>
        <v>0</v>
      </c>
      <c r="AX445" s="173">
        <v>8225</v>
      </c>
      <c r="AY445" s="175">
        <f>100*AX445/$AI445</f>
        <v>16.7843441351726</v>
      </c>
      <c r="AZ445" s="173">
        <f>IF(AY445&gt;$AI$8,1,0)</f>
        <v>0</v>
      </c>
      <c r="BA445" s="175">
        <f>IF($R445=AX$17,AY445,0)</f>
        <v>0</v>
      </c>
      <c r="BB445" s="173">
        <v>2556</v>
      </c>
      <c r="BC445" s="175">
        <f>100*BB445/$AI445</f>
        <v>5.21590074279651</v>
      </c>
      <c r="BD445" s="173">
        <f>IF(BC445&gt;$AI$8,1,0)</f>
        <v>0</v>
      </c>
      <c r="BE445" s="175">
        <f>IF($R445=BB$17,BC445,0)</f>
        <v>0</v>
      </c>
      <c r="BF445" s="173">
        <v>0</v>
      </c>
      <c r="BG445" s="175">
        <f>100*BF445/$AI445</f>
        <v>0</v>
      </c>
      <c r="BH445" s="173">
        <f>IF(BG445&gt;$AI$8,1,0)</f>
        <v>0</v>
      </c>
      <c r="BI445" s="175">
        <f>IF($R445=BF$17,BG445,0)</f>
        <v>0</v>
      </c>
      <c r="BJ445" s="173">
        <v>0</v>
      </c>
      <c r="BK445" s="175">
        <f>100*BJ445/$AI445</f>
        <v>0</v>
      </c>
      <c r="BL445" s="173">
        <f>IF(BK445&gt;$AI$8,1,0)</f>
        <v>0</v>
      </c>
      <c r="BM445" s="175">
        <f>IF($R445=BJ$17,BK445,0)</f>
        <v>0</v>
      </c>
      <c r="BN445" s="173">
        <v>0</v>
      </c>
      <c r="BO445" s="175">
        <f>100*BN445/$AI445</f>
        <v>0</v>
      </c>
      <c r="BP445" s="173">
        <f>IF(BO445&gt;$AI$8,1,0)</f>
        <v>0</v>
      </c>
      <c r="BQ445" s="175">
        <f>IF($R445=BN$17,BO445,0)</f>
        <v>0</v>
      </c>
      <c r="BR445" s="173">
        <v>0</v>
      </c>
      <c r="BS445" s="175">
        <f>100*BR445/$AI445</f>
        <v>0</v>
      </c>
      <c r="BT445" s="173">
        <f>IF(BS445&gt;$AI$8,1,0)</f>
        <v>0</v>
      </c>
      <c r="BU445" s="175">
        <f>IF($R445=BR$17,BS445,0)</f>
        <v>0</v>
      </c>
      <c r="BV445" s="173">
        <v>0</v>
      </c>
      <c r="BW445" s="175">
        <f>100*BV445/$AI445</f>
        <v>0</v>
      </c>
      <c r="BX445" s="173">
        <f>IF(BW445&gt;$AI$8,1,0)</f>
        <v>0</v>
      </c>
      <c r="BY445" s="175">
        <f>IF($R445=BV$17,BW445,0)</f>
        <v>0</v>
      </c>
      <c r="BZ445" s="173">
        <v>0</v>
      </c>
      <c r="CA445" s="175">
        <f>100*BZ445/$AI445</f>
        <v>0</v>
      </c>
      <c r="CB445" s="173">
        <f>IF(CA445&gt;$AI$8,1,0)</f>
        <v>0</v>
      </c>
      <c r="CC445" s="175">
        <f>IF($R445=BZ$17,CA445,0)</f>
        <v>0</v>
      </c>
      <c r="CD445" s="173">
        <v>0</v>
      </c>
      <c r="CE445" s="175">
        <f>100*CD445/$AI445</f>
        <v>0</v>
      </c>
      <c r="CF445" s="173">
        <f>IF(CE445&gt;$AI$8,1,0)</f>
        <v>0</v>
      </c>
      <c r="CG445" s="175">
        <f>IF($R445=CD$17,CE445,0)</f>
        <v>0</v>
      </c>
      <c r="CH445" s="173">
        <v>0</v>
      </c>
      <c r="CI445" s="175">
        <f>100*CH445/$AI445</f>
        <v>0</v>
      </c>
      <c r="CJ445" s="173">
        <f>IF(CI445&gt;$AI$8,1,0)</f>
        <v>0</v>
      </c>
      <c r="CK445" s="175">
        <f>IF($R445=CH$17,CI445,0)</f>
        <v>0</v>
      </c>
      <c r="CL445" s="173">
        <v>292</v>
      </c>
      <c r="CM445" s="173">
        <v>0</v>
      </c>
      <c r="CN445" s="176"/>
    </row>
    <row r="446" ht="15.75" customHeight="1">
      <c r="A446" t="s" s="179">
        <v>2936</v>
      </c>
      <c r="B446" t="s" s="180">
        <v>256</v>
      </c>
      <c r="C446" t="s" s="180">
        <v>1553</v>
      </c>
      <c r="D446" t="s" s="181">
        <v>259</v>
      </c>
      <c r="E446" t="s" s="188">
        <v>79</v>
      </c>
      <c r="F446" t="s" s="146">
        <v>46</v>
      </c>
      <c r="G446" t="s" s="146">
        <v>379</v>
      </c>
      <c r="H446" t="s" s="146">
        <v>2937</v>
      </c>
      <c r="I446" t="s" s="146">
        <v>49</v>
      </c>
      <c r="J446" t="s" s="146">
        <v>50</v>
      </c>
      <c r="K446" t="s" s="183">
        <f>_xlfn.IFS(Q446=0,O446,T446=1,R446,U446=1,AA446,V446=1,AD446)</f>
        <v>2365</v>
      </c>
      <c r="L446" s="189">
        <f>_xlfn.IFS(Q446=0,P446,T446=1,S446,U446=1,AB446,V446=1,AE446)</f>
        <v>25.7163478888488</v>
      </c>
      <c r="M446" t="s" s="146">
        <f>IF(O446="Lab","over","under")</f>
        <v>2429</v>
      </c>
      <c r="N446" s="145">
        <v>0</v>
      </c>
      <c r="O446" t="s" s="184">
        <v>28</v>
      </c>
      <c r="P446" s="147">
        <f>AQ446</f>
        <v>39.8460242992903</v>
      </c>
      <c r="Q446" s="145">
        <f>T446+U446+V446</f>
        <v>1</v>
      </c>
      <c r="R446" t="s" s="185">
        <v>2365</v>
      </c>
      <c r="S446" s="147">
        <f>BA446</f>
        <v>25.7163478888488</v>
      </c>
      <c r="T446" s="145">
        <v>1</v>
      </c>
      <c r="U446" s="138"/>
      <c r="V446" s="138"/>
      <c r="W446" s="138"/>
      <c r="X446" t="s" s="146">
        <f>IF($A446=Y446,"ok","bad")</f>
        <v>2430</v>
      </c>
      <c r="Y446" t="s" s="146">
        <v>2936</v>
      </c>
      <c r="Z446" t="s" s="146">
        <v>1553</v>
      </c>
      <c r="AA446" t="s" s="186">
        <v>27</v>
      </c>
      <c r="AB446" s="141">
        <f>100*AC446</f>
        <v>15.6189101</v>
      </c>
      <c r="AC446" s="190">
        <v>0.156189101</v>
      </c>
      <c r="AD446" t="s" s="187">
        <v>29</v>
      </c>
      <c r="AE446" s="141">
        <v>10.1239023</v>
      </c>
      <c r="AF446" s="190">
        <v>0.101239023</v>
      </c>
      <c r="AG446" s="138"/>
      <c r="AH446" s="145">
        <v>73226</v>
      </c>
      <c r="AI446" s="145">
        <v>41565</v>
      </c>
      <c r="AJ446" s="145">
        <v>162</v>
      </c>
      <c r="AK446" s="145">
        <v>5873</v>
      </c>
      <c r="AL446" s="145">
        <v>6492</v>
      </c>
      <c r="AM446" s="148">
        <f>100*AL446/$AI446</f>
        <v>15.6189101407434</v>
      </c>
      <c r="AN446" s="145">
        <f>IF(AM446&gt;$AI$8,1,0)</f>
        <v>0</v>
      </c>
      <c r="AO446" s="148">
        <f>IF($R446=AL$17,AM446,0)</f>
        <v>0</v>
      </c>
      <c r="AP446" s="145">
        <v>16562</v>
      </c>
      <c r="AQ446" s="148">
        <f>100*AP446/$AI446</f>
        <v>39.8460242992903</v>
      </c>
      <c r="AR446" s="145">
        <f>IF(AQ446&gt;$AI$8,1,0)</f>
        <v>0</v>
      </c>
      <c r="AS446" s="148">
        <f>IF($R446=AP$17,AQ446,0)</f>
        <v>0</v>
      </c>
      <c r="AT446" s="145">
        <v>4208</v>
      </c>
      <c r="AU446" s="148">
        <f>100*AT446/$AI446</f>
        <v>10.1239023216649</v>
      </c>
      <c r="AV446" s="145">
        <f>IF(AU446&gt;$AI$8,1,0)</f>
        <v>0</v>
      </c>
      <c r="AW446" s="148">
        <f>IF($R446=AT$17,AU446,0)</f>
        <v>0</v>
      </c>
      <c r="AX446" s="145">
        <v>10689</v>
      </c>
      <c r="AY446" s="148">
        <f>100*AX446/$AI446</f>
        <v>25.7163478888488</v>
      </c>
      <c r="AZ446" s="145">
        <f>IF(AY446&gt;$AI$8,1,0)</f>
        <v>0</v>
      </c>
      <c r="BA446" s="148">
        <f>IF($R446=AX$17,AY446,0)</f>
        <v>25.7163478888488</v>
      </c>
      <c r="BB446" s="145">
        <v>2366</v>
      </c>
      <c r="BC446" s="148">
        <f>100*BB446/$AI446</f>
        <v>5.6922891856129</v>
      </c>
      <c r="BD446" s="145">
        <f>IF(BC446&gt;$AI$8,1,0)</f>
        <v>0</v>
      </c>
      <c r="BE446" s="148">
        <f>IF($R446=BB$17,BC446,0)</f>
        <v>0</v>
      </c>
      <c r="BF446" s="145">
        <v>0</v>
      </c>
      <c r="BG446" s="148">
        <f>100*BF446/$AI446</f>
        <v>0</v>
      </c>
      <c r="BH446" s="145">
        <f>IF(BG446&gt;$AI$8,1,0)</f>
        <v>0</v>
      </c>
      <c r="BI446" s="148">
        <f>IF($R446=BF$17,BG446,0)</f>
        <v>0</v>
      </c>
      <c r="BJ446" s="145">
        <v>0</v>
      </c>
      <c r="BK446" s="148">
        <f>100*BJ446/$AI446</f>
        <v>0</v>
      </c>
      <c r="BL446" s="145">
        <f>IF(BK446&gt;$AI$8,1,0)</f>
        <v>0</v>
      </c>
      <c r="BM446" s="148">
        <f>IF($R446=BJ$17,BK446,0)</f>
        <v>0</v>
      </c>
      <c r="BN446" s="145">
        <v>0</v>
      </c>
      <c r="BO446" s="148">
        <f>100*BN446/$AI446</f>
        <v>0</v>
      </c>
      <c r="BP446" s="145">
        <f>IF(BO446&gt;$AI$8,1,0)</f>
        <v>0</v>
      </c>
      <c r="BQ446" s="148">
        <f>IF($R446=BN$17,BO446,0)</f>
        <v>0</v>
      </c>
      <c r="BR446" s="145">
        <v>0</v>
      </c>
      <c r="BS446" s="148">
        <f>100*BR446/$AI446</f>
        <v>0</v>
      </c>
      <c r="BT446" s="145">
        <f>IF(BS446&gt;$AI$8,1,0)</f>
        <v>0</v>
      </c>
      <c r="BU446" s="148">
        <f>IF($R446=BR$17,BS446,0)</f>
        <v>0</v>
      </c>
      <c r="BV446" s="145">
        <v>0</v>
      </c>
      <c r="BW446" s="148">
        <f>100*BV446/$AI446</f>
        <v>0</v>
      </c>
      <c r="BX446" s="145">
        <f>IF(BW446&gt;$AI$8,1,0)</f>
        <v>0</v>
      </c>
      <c r="BY446" s="148">
        <f>IF($R446=BV$17,BW446,0)</f>
        <v>0</v>
      </c>
      <c r="BZ446" s="145">
        <v>0</v>
      </c>
      <c r="CA446" s="148">
        <f>100*BZ446/$AI446</f>
        <v>0</v>
      </c>
      <c r="CB446" s="145">
        <f>IF(CA446&gt;$AI$8,1,0)</f>
        <v>0</v>
      </c>
      <c r="CC446" s="148">
        <f>IF($R446=BZ$17,CA446,0)</f>
        <v>0</v>
      </c>
      <c r="CD446" s="145">
        <v>0</v>
      </c>
      <c r="CE446" s="148">
        <f>100*CD446/$AI446</f>
        <v>0</v>
      </c>
      <c r="CF446" s="145">
        <f>IF(CE446&gt;$AI$8,1,0)</f>
        <v>0</v>
      </c>
      <c r="CG446" s="148">
        <f>IF($R446=CD$17,CE446,0)</f>
        <v>0</v>
      </c>
      <c r="CH446" s="145">
        <v>0</v>
      </c>
      <c r="CI446" s="148">
        <f>100*CH446/$AI446</f>
        <v>0</v>
      </c>
      <c r="CJ446" s="145">
        <f>IF(CI446&gt;$AI$8,1,0)</f>
        <v>0</v>
      </c>
      <c r="CK446" s="148">
        <f>IF($R446=CH$17,CI446,0)</f>
        <v>0</v>
      </c>
      <c r="CL446" s="145">
        <v>0</v>
      </c>
      <c r="CM446" s="145">
        <v>0</v>
      </c>
      <c r="CN446" s="149"/>
    </row>
    <row r="447" ht="15.75" customHeight="1">
      <c r="A447" t="s" s="179">
        <v>1535</v>
      </c>
      <c r="B447" t="s" s="180">
        <v>58</v>
      </c>
      <c r="C447" t="s" s="180">
        <v>1536</v>
      </c>
      <c r="D447" t="s" s="181">
        <v>60</v>
      </c>
      <c r="E447" t="s" s="182">
        <v>60</v>
      </c>
      <c r="F447" t="s" s="130">
        <v>46</v>
      </c>
      <c r="G447" t="s" s="130">
        <v>2946</v>
      </c>
      <c r="H447" t="s" s="130">
        <v>856</v>
      </c>
      <c r="I447" t="s" s="130">
        <v>64</v>
      </c>
      <c r="J447" t="s" s="130">
        <v>2585</v>
      </c>
      <c r="K447" t="s" s="183">
        <f>_xlfn.IFS(Q447=0,O447,T447=1,R447,U447=1,AA447,V447=1,AD447)</f>
        <v>32</v>
      </c>
      <c r="L447" s="189">
        <f>_xlfn.IFS(Q447=0,P447,T447=1,S447,U447=1,AB447,V447=1,AE447)</f>
        <v>31.399365860584</v>
      </c>
      <c r="M447" t="s" s="130">
        <f>IF(O447="Lab","over","under")</f>
        <v>2429</v>
      </c>
      <c r="N447" s="173">
        <v>0</v>
      </c>
      <c r="O447" t="s" s="184">
        <v>28</v>
      </c>
      <c r="P447" s="131">
        <f>AQ447</f>
        <v>39.8017131229</v>
      </c>
      <c r="Q447" s="173">
        <f>T447+U447+V447</f>
        <v>1</v>
      </c>
      <c r="R447" t="s" s="185">
        <v>32</v>
      </c>
      <c r="S447" s="131">
        <f>BI447</f>
        <v>31.399365860584</v>
      </c>
      <c r="T447" s="173">
        <v>1</v>
      </c>
      <c r="U447" s="169"/>
      <c r="V447" s="169"/>
      <c r="W447" s="169"/>
      <c r="X447" t="s" s="130">
        <f>IF($A447=Y447,"ok","bad")</f>
        <v>2430</v>
      </c>
      <c r="Y447" t="s" s="130">
        <v>1535</v>
      </c>
      <c r="Z447" t="s" s="130">
        <v>1536</v>
      </c>
      <c r="AA447" t="s" s="186">
        <v>27</v>
      </c>
      <c r="AB447" s="125">
        <f>100*AC447</f>
        <v>14.0883063</v>
      </c>
      <c r="AC447" s="191">
        <v>0.140883063</v>
      </c>
      <c r="AD447" t="s" s="187">
        <v>2365</v>
      </c>
      <c r="AE447" s="125">
        <v>8.0805452</v>
      </c>
      <c r="AF447" s="191">
        <v>0.080805452</v>
      </c>
      <c r="AG447" s="169"/>
      <c r="AH447" s="173">
        <v>72176</v>
      </c>
      <c r="AI447" s="173">
        <v>42262</v>
      </c>
      <c r="AJ447" s="173">
        <v>161</v>
      </c>
      <c r="AK447" s="173">
        <v>3551</v>
      </c>
      <c r="AL447" s="173">
        <v>5954</v>
      </c>
      <c r="AM447" s="175">
        <f>100*AL447/$AI447</f>
        <v>14.0883062798732</v>
      </c>
      <c r="AN447" s="173">
        <f>IF(AM447&gt;$AI$8,1,0)</f>
        <v>0</v>
      </c>
      <c r="AO447" s="175">
        <f>IF($R447=AL$17,AM447,0)</f>
        <v>0</v>
      </c>
      <c r="AP447" s="173">
        <v>16821</v>
      </c>
      <c r="AQ447" s="175">
        <f>100*AP447/$AI447</f>
        <v>39.8017131229</v>
      </c>
      <c r="AR447" s="173">
        <f>IF(AQ447&gt;$AI$8,1,0)</f>
        <v>0</v>
      </c>
      <c r="AS447" s="175">
        <f>IF($R447=AP$17,AQ447,0)</f>
        <v>0</v>
      </c>
      <c r="AT447" s="173">
        <v>1005</v>
      </c>
      <c r="AU447" s="175">
        <f>100*AT447/$AI447</f>
        <v>2.37802281008944</v>
      </c>
      <c r="AV447" s="173">
        <f>IF(AU447&gt;$AI$8,1,0)</f>
        <v>0</v>
      </c>
      <c r="AW447" s="175">
        <f>IF($R447=AT$17,AU447,0)</f>
        <v>0</v>
      </c>
      <c r="AX447" s="173">
        <v>3415</v>
      </c>
      <c r="AY447" s="175">
        <f>100*AX447/$AI447</f>
        <v>8.080545170602431</v>
      </c>
      <c r="AZ447" s="173">
        <f>IF(AY447&gt;$AI$8,1,0)</f>
        <v>0</v>
      </c>
      <c r="BA447" s="175">
        <f>IF($R447=AX$17,AY447,0)</f>
        <v>0</v>
      </c>
      <c r="BB447" s="173">
        <v>1327</v>
      </c>
      <c r="BC447" s="175">
        <f>100*BB447/$AI447</f>
        <v>3.1399365860584</v>
      </c>
      <c r="BD447" s="173">
        <f>IF(BC447&gt;$AI$8,1,0)</f>
        <v>0</v>
      </c>
      <c r="BE447" s="175">
        <f>IF($R447=BB$17,BC447,0)</f>
        <v>0</v>
      </c>
      <c r="BF447" s="173">
        <v>13270</v>
      </c>
      <c r="BG447" s="175">
        <f>100*BF447/$AI447</f>
        <v>31.399365860584</v>
      </c>
      <c r="BH447" s="173">
        <f>IF(BG447&gt;$AI$8,1,0)</f>
        <v>0</v>
      </c>
      <c r="BI447" s="175">
        <f>IF($R447=BF$17,BG447,0)</f>
        <v>31.399365860584</v>
      </c>
      <c r="BJ447" s="173">
        <v>0</v>
      </c>
      <c r="BK447" s="175">
        <f>100*BJ447/$AI447</f>
        <v>0</v>
      </c>
      <c r="BL447" s="173">
        <f>IF(BK447&gt;$AI$8,1,0)</f>
        <v>0</v>
      </c>
      <c r="BM447" s="175">
        <f>IF($R447=BJ$17,BK447,0)</f>
        <v>0</v>
      </c>
      <c r="BN447" s="173">
        <v>0</v>
      </c>
      <c r="BO447" s="175">
        <f>100*BN447/$AI447</f>
        <v>0</v>
      </c>
      <c r="BP447" s="173">
        <f>IF(BO447&gt;$AI$8,1,0)</f>
        <v>0</v>
      </c>
      <c r="BQ447" s="175">
        <f>IF($R447=BN$17,BO447,0)</f>
        <v>0</v>
      </c>
      <c r="BR447" s="173">
        <v>0</v>
      </c>
      <c r="BS447" s="175">
        <f>100*BR447/$AI447</f>
        <v>0</v>
      </c>
      <c r="BT447" s="173">
        <f>IF(BS447&gt;$AI$8,1,0)</f>
        <v>0</v>
      </c>
      <c r="BU447" s="175">
        <f>IF($R447=BR$17,BS447,0)</f>
        <v>0</v>
      </c>
      <c r="BV447" s="173">
        <v>0</v>
      </c>
      <c r="BW447" s="175">
        <f>100*BV447/$AI447</f>
        <v>0</v>
      </c>
      <c r="BX447" s="173">
        <f>IF(BW447&gt;$AI$8,1,0)</f>
        <v>0</v>
      </c>
      <c r="BY447" s="175">
        <f>IF($R447=BV$17,BW447,0)</f>
        <v>0</v>
      </c>
      <c r="BZ447" s="173">
        <v>0</v>
      </c>
      <c r="CA447" s="175">
        <f>100*BZ447/$AI447</f>
        <v>0</v>
      </c>
      <c r="CB447" s="173">
        <f>IF(CA447&gt;$AI$8,1,0)</f>
        <v>0</v>
      </c>
      <c r="CC447" s="175">
        <f>IF($R447=BZ$17,CA447,0)</f>
        <v>0</v>
      </c>
      <c r="CD447" s="173">
        <v>0</v>
      </c>
      <c r="CE447" s="175">
        <f>100*CD447/$AI447</f>
        <v>0</v>
      </c>
      <c r="CF447" s="173">
        <f>IF(CE447&gt;$AI$8,1,0)</f>
        <v>0</v>
      </c>
      <c r="CG447" s="175">
        <f>IF($R447=CD$17,CE447,0)</f>
        <v>0</v>
      </c>
      <c r="CH447" s="173">
        <v>0</v>
      </c>
      <c r="CI447" s="175">
        <f>100*CH447/$AI447</f>
        <v>0</v>
      </c>
      <c r="CJ447" s="173">
        <f>IF(CI447&gt;$AI$8,1,0)</f>
        <v>0</v>
      </c>
      <c r="CK447" s="175">
        <f>IF($R447=CH$17,CI447,0)</f>
        <v>0</v>
      </c>
      <c r="CL447" s="173">
        <v>472</v>
      </c>
      <c r="CM447" s="173">
        <v>0</v>
      </c>
      <c r="CN447" s="176"/>
    </row>
    <row r="448" ht="15.75" customHeight="1">
      <c r="A448" t="s" s="179">
        <v>2971</v>
      </c>
      <c r="B448" t="s" s="180">
        <v>75</v>
      </c>
      <c r="C448" t="s" s="180">
        <v>2972</v>
      </c>
      <c r="D448" t="s" s="181">
        <v>78</v>
      </c>
      <c r="E448" t="s" s="188">
        <v>79</v>
      </c>
      <c r="F448" t="s" s="146">
        <v>80</v>
      </c>
      <c r="G448" t="s" s="146">
        <v>2973</v>
      </c>
      <c r="H448" t="s" s="146">
        <v>2974</v>
      </c>
      <c r="I448" t="s" s="146">
        <v>64</v>
      </c>
      <c r="J448" t="s" s="146">
        <v>1733</v>
      </c>
      <c r="K448" t="s" s="183">
        <f>_xlfn.IFS(Q448=0,O448,T448=1,R448,U448=1,AA448,V448=1,AD448)</f>
        <v>27</v>
      </c>
      <c r="L448" s="189">
        <f>_xlfn.IFS(Q448=0,P448,T448=1,S448,U448=1,AB448,V448=1,AE448)</f>
        <v>37.8119963409853</v>
      </c>
      <c r="M448" t="s" s="146">
        <f>IF(O448="Lab","over","under")</f>
        <v>2429</v>
      </c>
      <c r="N448" s="145">
        <v>0</v>
      </c>
      <c r="O448" t="s" s="184">
        <v>28</v>
      </c>
      <c r="P448" s="147">
        <f>AQ448</f>
        <v>39.6589275602213</v>
      </c>
      <c r="Q448" s="145">
        <f>T448+U448+V448</f>
        <v>1</v>
      </c>
      <c r="R448" t="s" s="185">
        <v>27</v>
      </c>
      <c r="S448" s="147">
        <f>AO448</f>
        <v>37.8119963409853</v>
      </c>
      <c r="T448" s="145">
        <v>1</v>
      </c>
      <c r="U448" s="138"/>
      <c r="V448" s="138"/>
      <c r="W448" s="138"/>
      <c r="X448" t="s" s="146">
        <f>IF($A448=Y448,"ok","bad")</f>
        <v>2430</v>
      </c>
      <c r="Y448" t="s" s="146">
        <v>2971</v>
      </c>
      <c r="Z448" t="s" s="146">
        <v>2972</v>
      </c>
      <c r="AA448" t="s" s="186">
        <v>29</v>
      </c>
      <c r="AB448" s="141">
        <f>100*AC448</f>
        <v>13.3771834</v>
      </c>
      <c r="AC448" s="190">
        <v>0.133771834</v>
      </c>
      <c r="AD448" t="s" s="187">
        <v>31</v>
      </c>
      <c r="AE448" s="141">
        <v>7.4443525</v>
      </c>
      <c r="AF448" s="190">
        <v>0.074443525</v>
      </c>
      <c r="AG448" s="138"/>
      <c r="AH448" s="145">
        <v>73548</v>
      </c>
      <c r="AI448" s="145">
        <v>45914</v>
      </c>
      <c r="AJ448" s="145">
        <v>572</v>
      </c>
      <c r="AK448" s="145">
        <v>848</v>
      </c>
      <c r="AL448" s="145">
        <v>17361</v>
      </c>
      <c r="AM448" s="148">
        <f>100*AL448/$AI448</f>
        <v>37.8119963409853</v>
      </c>
      <c r="AN448" s="145">
        <f>IF(AM448&gt;$AI$8,1,0)</f>
        <v>0</v>
      </c>
      <c r="AO448" s="148">
        <f>IF($R448=AL$17,AM448,0)</f>
        <v>37.8119963409853</v>
      </c>
      <c r="AP448" s="145">
        <v>18209</v>
      </c>
      <c r="AQ448" s="148">
        <f>100*AP448/$AI448</f>
        <v>39.6589275602213</v>
      </c>
      <c r="AR448" s="145">
        <f>IF(AQ448&gt;$AI$8,1,0)</f>
        <v>0</v>
      </c>
      <c r="AS448" s="148">
        <f>IF($R448=AP$17,AQ448,0)</f>
        <v>0</v>
      </c>
      <c r="AT448" s="145">
        <v>6142</v>
      </c>
      <c r="AU448" s="148">
        <f>100*AT448/$AI448</f>
        <v>13.3771834298907</v>
      </c>
      <c r="AV448" s="145">
        <f>IF(AU448&gt;$AI$8,1,0)</f>
        <v>0</v>
      </c>
      <c r="AW448" s="148">
        <f>IF($R448=AT$17,AU448,0)</f>
        <v>0</v>
      </c>
      <c r="AX448" s="145">
        <v>0</v>
      </c>
      <c r="AY448" s="148">
        <f>100*AX448/$AI448</f>
        <v>0</v>
      </c>
      <c r="AZ448" s="145">
        <f>IF(AY448&gt;$AI$8,1,0)</f>
        <v>0</v>
      </c>
      <c r="BA448" s="148">
        <f>IF($R448=AX$17,AY448,0)</f>
        <v>0</v>
      </c>
      <c r="BB448" s="145">
        <v>3418</v>
      </c>
      <c r="BC448" s="148">
        <f>100*BB448/$AI448</f>
        <v>7.4443524850808</v>
      </c>
      <c r="BD448" s="145">
        <f>IF(BC448&gt;$AI$8,1,0)</f>
        <v>0</v>
      </c>
      <c r="BE448" s="148">
        <f>IF($R448=BB$17,BC448,0)</f>
        <v>0</v>
      </c>
      <c r="BF448" s="145">
        <v>0</v>
      </c>
      <c r="BG448" s="148">
        <f>100*BF448/$AI448</f>
        <v>0</v>
      </c>
      <c r="BH448" s="145">
        <f>IF(BG448&gt;$AI$8,1,0)</f>
        <v>0</v>
      </c>
      <c r="BI448" s="148">
        <f>IF($R448=BF$17,BG448,0)</f>
        <v>0</v>
      </c>
      <c r="BJ448" s="145">
        <v>0</v>
      </c>
      <c r="BK448" s="148">
        <f>100*BJ448/$AI448</f>
        <v>0</v>
      </c>
      <c r="BL448" s="145">
        <f>IF(BK448&gt;$AI$8,1,0)</f>
        <v>0</v>
      </c>
      <c r="BM448" s="148">
        <f>IF($R448=BJ$17,BK448,0)</f>
        <v>0</v>
      </c>
      <c r="BN448" s="145">
        <v>0</v>
      </c>
      <c r="BO448" s="148">
        <f>100*BN448/$AI448</f>
        <v>0</v>
      </c>
      <c r="BP448" s="145">
        <f>IF(BO448&gt;$AI$8,1,0)</f>
        <v>0</v>
      </c>
      <c r="BQ448" s="148">
        <f>IF($R448=BN$17,BO448,0)</f>
        <v>0</v>
      </c>
      <c r="BR448" s="145">
        <v>0</v>
      </c>
      <c r="BS448" s="148">
        <f>100*BR448/$AI448</f>
        <v>0</v>
      </c>
      <c r="BT448" s="145">
        <f>IF(BS448&gt;$AI$8,1,0)</f>
        <v>0</v>
      </c>
      <c r="BU448" s="148">
        <f>IF($R448=BR$17,BS448,0)</f>
        <v>0</v>
      </c>
      <c r="BV448" s="145">
        <v>0</v>
      </c>
      <c r="BW448" s="148">
        <f>100*BV448/$AI448</f>
        <v>0</v>
      </c>
      <c r="BX448" s="145">
        <f>IF(BW448&gt;$AI$8,1,0)</f>
        <v>0</v>
      </c>
      <c r="BY448" s="148">
        <f>IF($R448=BV$17,BW448,0)</f>
        <v>0</v>
      </c>
      <c r="BZ448" s="145">
        <v>0</v>
      </c>
      <c r="CA448" s="148">
        <f>100*BZ448/$AI448</f>
        <v>0</v>
      </c>
      <c r="CB448" s="145">
        <f>IF(CA448&gt;$AI$8,1,0)</f>
        <v>0</v>
      </c>
      <c r="CC448" s="148">
        <f>IF($R448=BZ$17,CA448,0)</f>
        <v>0</v>
      </c>
      <c r="CD448" s="145">
        <v>0</v>
      </c>
      <c r="CE448" s="148">
        <f>100*CD448/$AI448</f>
        <v>0</v>
      </c>
      <c r="CF448" s="145">
        <f>IF(CE448&gt;$AI$8,1,0)</f>
        <v>0</v>
      </c>
      <c r="CG448" s="148">
        <f>IF($R448=CD$17,CE448,0)</f>
        <v>0</v>
      </c>
      <c r="CH448" s="145">
        <v>0</v>
      </c>
      <c r="CI448" s="148">
        <f>100*CH448/$AI448</f>
        <v>0</v>
      </c>
      <c r="CJ448" s="145">
        <f>IF(CI448&gt;$AI$8,1,0)</f>
        <v>0</v>
      </c>
      <c r="CK448" s="148">
        <f>IF($R448=CH$17,CI448,0)</f>
        <v>0</v>
      </c>
      <c r="CL448" s="145">
        <v>572</v>
      </c>
      <c r="CM448" s="145">
        <v>0</v>
      </c>
      <c r="CN448" s="149"/>
    </row>
    <row r="449" ht="15.75" customHeight="1">
      <c r="A449" t="s" s="179">
        <v>3089</v>
      </c>
      <c r="B449" t="s" s="180">
        <v>166</v>
      </c>
      <c r="C449" t="s" s="180">
        <v>1829</v>
      </c>
      <c r="D449" t="s" s="181">
        <v>169</v>
      </c>
      <c r="E449" t="s" s="182">
        <v>79</v>
      </c>
      <c r="F449" t="s" s="130">
        <v>46</v>
      </c>
      <c r="G449" t="s" s="130">
        <v>1499</v>
      </c>
      <c r="H449" t="s" s="130">
        <v>3090</v>
      </c>
      <c r="I449" t="s" s="130">
        <v>49</v>
      </c>
      <c r="J449" t="s" s="130">
        <v>1733</v>
      </c>
      <c r="K449" t="s" s="183">
        <f>_xlfn.IFS(Q449=0,O449,T449=1,R449,U449=1,AA449,V449=1,AD449)</f>
        <v>28</v>
      </c>
      <c r="L449" s="189">
        <f>_xlfn.IFS(Q449=0,P449,T449=1,S449,U449=1,AB449,V449=1,AE449)</f>
        <v>39.6507131699572</v>
      </c>
      <c r="M449" t="s" s="130">
        <f>IF(O449="Lab","over","under")</f>
        <v>2429</v>
      </c>
      <c r="N449" s="173">
        <v>0</v>
      </c>
      <c r="O449" t="s" s="184">
        <v>28</v>
      </c>
      <c r="P449" s="131">
        <f>AQ449</f>
        <v>39.6507131699572</v>
      </c>
      <c r="Q449" s="173">
        <f>T449+U449+V449</f>
        <v>0</v>
      </c>
      <c r="R449" t="s" s="185">
        <v>27</v>
      </c>
      <c r="S449" s="131">
        <f>AO449</f>
        <v>30.5805229059435</v>
      </c>
      <c r="T449" s="169"/>
      <c r="U449" s="169"/>
      <c r="V449" s="169"/>
      <c r="W449" s="169"/>
      <c r="X449" t="s" s="130">
        <f>IF($A449=Y449,"ok","bad")</f>
        <v>2430</v>
      </c>
      <c r="Y449" t="s" s="130">
        <v>3089</v>
      </c>
      <c r="Z449" t="s" s="130">
        <v>1829</v>
      </c>
      <c r="AA449" t="s" s="186">
        <v>2365</v>
      </c>
      <c r="AB449" s="125">
        <f>100*AC449</f>
        <v>20.903434</v>
      </c>
      <c r="AC449" s="191">
        <v>0.20903434</v>
      </c>
      <c r="AD449" t="s" s="187">
        <v>31</v>
      </c>
      <c r="AE449" s="125">
        <v>3.1189982</v>
      </c>
      <c r="AF449" s="191">
        <v>0.031189982</v>
      </c>
      <c r="AG449" s="169"/>
      <c r="AH449" s="173">
        <v>73855</v>
      </c>
      <c r="AI449" s="173">
        <v>39051</v>
      </c>
      <c r="AJ449" s="173">
        <v>103</v>
      </c>
      <c r="AK449" s="173">
        <v>3542</v>
      </c>
      <c r="AL449" s="173">
        <v>11942</v>
      </c>
      <c r="AM449" s="175">
        <f>100*AL449/$AI449</f>
        <v>30.5805229059435</v>
      </c>
      <c r="AN449" s="173">
        <f>IF(AM449&gt;$AI$8,1,0)</f>
        <v>0</v>
      </c>
      <c r="AO449" s="175">
        <f>IF($R449=AL$17,AM449,0)</f>
        <v>30.5805229059435</v>
      </c>
      <c r="AP449" s="173">
        <v>15484</v>
      </c>
      <c r="AQ449" s="175">
        <f>100*AP449/$AI449</f>
        <v>39.6507131699572</v>
      </c>
      <c r="AR449" s="173">
        <f>IF(AQ449&gt;$AI$8,1,0)</f>
        <v>0</v>
      </c>
      <c r="AS449" s="175">
        <f>IF($R449=AP$17,AQ449,0)</f>
        <v>0</v>
      </c>
      <c r="AT449" s="173">
        <v>942</v>
      </c>
      <c r="AU449" s="175">
        <f>100*AT449/$AI449</f>
        <v>2.41223016055927</v>
      </c>
      <c r="AV449" s="173">
        <f>IF(AU449&gt;$AI$8,1,0)</f>
        <v>0</v>
      </c>
      <c r="AW449" s="175">
        <f>IF($R449=AT$17,AU449,0)</f>
        <v>0</v>
      </c>
      <c r="AX449" s="173">
        <v>8163</v>
      </c>
      <c r="AY449" s="175">
        <f>100*AX449/$AI449</f>
        <v>20.9034339709611</v>
      </c>
      <c r="AZ449" s="173">
        <f>IF(AY449&gt;$AI$8,1,0)</f>
        <v>0</v>
      </c>
      <c r="BA449" s="175">
        <f>IF($R449=AX$17,AY449,0)</f>
        <v>0</v>
      </c>
      <c r="BB449" s="173">
        <v>1218</v>
      </c>
      <c r="BC449" s="175">
        <f>100*BB449/$AI449</f>
        <v>3.11899823307982</v>
      </c>
      <c r="BD449" s="173">
        <f>IF(BC449&gt;$AI$8,1,0)</f>
        <v>0</v>
      </c>
      <c r="BE449" s="175">
        <f>IF($R449=BB$17,BC449,0)</f>
        <v>0</v>
      </c>
      <c r="BF449" s="173">
        <v>0</v>
      </c>
      <c r="BG449" s="175">
        <f>100*BF449/$AI449</f>
        <v>0</v>
      </c>
      <c r="BH449" s="173">
        <f>IF(BG449&gt;$AI$8,1,0)</f>
        <v>0</v>
      </c>
      <c r="BI449" s="175">
        <f>IF($R449=BF$17,BG449,0)</f>
        <v>0</v>
      </c>
      <c r="BJ449" s="173">
        <v>0</v>
      </c>
      <c r="BK449" s="175">
        <f>100*BJ449/$AI449</f>
        <v>0</v>
      </c>
      <c r="BL449" s="173">
        <f>IF(BK449&gt;$AI$8,1,0)</f>
        <v>0</v>
      </c>
      <c r="BM449" s="175">
        <f>IF($R449=BJ$17,BK449,0)</f>
        <v>0</v>
      </c>
      <c r="BN449" s="173">
        <v>0</v>
      </c>
      <c r="BO449" s="175">
        <f>100*BN449/$AI449</f>
        <v>0</v>
      </c>
      <c r="BP449" s="173">
        <f>IF(BO449&gt;$AI$8,1,0)</f>
        <v>0</v>
      </c>
      <c r="BQ449" s="175">
        <f>IF($R449=BN$17,BO449,0)</f>
        <v>0</v>
      </c>
      <c r="BR449" s="173">
        <v>0</v>
      </c>
      <c r="BS449" s="175">
        <f>100*BR449/$AI449</f>
        <v>0</v>
      </c>
      <c r="BT449" s="173">
        <f>IF(BS449&gt;$AI$8,1,0)</f>
        <v>0</v>
      </c>
      <c r="BU449" s="175">
        <f>IF($R449=BR$17,BS449,0)</f>
        <v>0</v>
      </c>
      <c r="BV449" s="173">
        <v>0</v>
      </c>
      <c r="BW449" s="175">
        <f>100*BV449/$AI449</f>
        <v>0</v>
      </c>
      <c r="BX449" s="173">
        <f>IF(BW449&gt;$AI$8,1,0)</f>
        <v>0</v>
      </c>
      <c r="BY449" s="175">
        <f>IF($R449=BV$17,BW449,0)</f>
        <v>0</v>
      </c>
      <c r="BZ449" s="173">
        <v>0</v>
      </c>
      <c r="CA449" s="175">
        <f>100*BZ449/$AI449</f>
        <v>0</v>
      </c>
      <c r="CB449" s="173">
        <f>IF(CA449&gt;$AI$8,1,0)</f>
        <v>0</v>
      </c>
      <c r="CC449" s="175">
        <f>IF($R449=BZ$17,CA449,0)</f>
        <v>0</v>
      </c>
      <c r="CD449" s="173">
        <v>0</v>
      </c>
      <c r="CE449" s="175">
        <f>100*CD449/$AI449</f>
        <v>0</v>
      </c>
      <c r="CF449" s="173">
        <f>IF(CE449&gt;$AI$8,1,0)</f>
        <v>0</v>
      </c>
      <c r="CG449" s="175">
        <f>IF($R449=CD$17,CE449,0)</f>
        <v>0</v>
      </c>
      <c r="CH449" s="173">
        <v>0</v>
      </c>
      <c r="CI449" s="175">
        <f>100*CH449/$AI449</f>
        <v>0</v>
      </c>
      <c r="CJ449" s="173">
        <f>IF(CI449&gt;$AI$8,1,0)</f>
        <v>0</v>
      </c>
      <c r="CK449" s="175">
        <f>IF($R449=CH$17,CI449,0)</f>
        <v>0</v>
      </c>
      <c r="CL449" s="173">
        <v>0</v>
      </c>
      <c r="CM449" s="173">
        <v>0</v>
      </c>
      <c r="CN449" s="176"/>
    </row>
    <row r="450" ht="15.75" customHeight="1">
      <c r="A450" t="s" s="179">
        <v>3087</v>
      </c>
      <c r="B450" t="s" s="180">
        <v>84</v>
      </c>
      <c r="C450" t="s" s="180">
        <v>3088</v>
      </c>
      <c r="D450" t="s" s="181">
        <v>86</v>
      </c>
      <c r="E450" t="s" s="188">
        <v>79</v>
      </c>
      <c r="F450" t="s" s="146">
        <v>80</v>
      </c>
      <c r="G450" t="s" s="146">
        <v>2077</v>
      </c>
      <c r="H450" t="s" s="146">
        <v>1254</v>
      </c>
      <c r="I450" t="s" s="146">
        <v>49</v>
      </c>
      <c r="J450" t="s" s="146">
        <v>1733</v>
      </c>
      <c r="K450" t="s" s="183">
        <f>_xlfn.IFS(Q450=0,O450,T450=1,R450,U450=1,AA450,V450=1,AD450)</f>
        <v>28</v>
      </c>
      <c r="L450" s="189">
        <f>_xlfn.IFS(Q450=0,P450,T450=1,S450,U450=1,AB450,V450=1,AE450)</f>
        <v>39.6499521937746</v>
      </c>
      <c r="M450" t="s" s="146">
        <f>IF(O450="Lab","over","under")</f>
        <v>2429</v>
      </c>
      <c r="N450" s="145">
        <v>0</v>
      </c>
      <c r="O450" t="s" s="184">
        <v>28</v>
      </c>
      <c r="P450" s="147">
        <f>AQ450</f>
        <v>39.6499521937746</v>
      </c>
      <c r="Q450" s="145">
        <f>T450+U450+V450</f>
        <v>0</v>
      </c>
      <c r="R450" t="s" s="185">
        <v>27</v>
      </c>
      <c r="S450" s="147">
        <f>AO450</f>
        <v>25.3372994794433</v>
      </c>
      <c r="T450" s="138"/>
      <c r="U450" s="138"/>
      <c r="V450" s="138"/>
      <c r="W450" s="138"/>
      <c r="X450" t="s" s="146">
        <f>IF($A450=Y450,"ok","bad")</f>
        <v>2430</v>
      </c>
      <c r="Y450" t="s" s="146">
        <v>3087</v>
      </c>
      <c r="Z450" t="s" s="146">
        <v>3088</v>
      </c>
      <c r="AA450" t="s" s="186">
        <v>2365</v>
      </c>
      <c r="AB450" s="141">
        <f>100*AC450</f>
        <v>20.9683417</v>
      </c>
      <c r="AC450" s="190">
        <v>0.209683417</v>
      </c>
      <c r="AD450" t="s" s="187">
        <v>31</v>
      </c>
      <c r="AE450" s="141">
        <v>7.4604271</v>
      </c>
      <c r="AF450" s="190">
        <v>0.074604271</v>
      </c>
      <c r="AG450" s="138"/>
      <c r="AH450" s="145">
        <v>74048</v>
      </c>
      <c r="AI450" s="145">
        <v>37652</v>
      </c>
      <c r="AJ450" s="145">
        <v>138</v>
      </c>
      <c r="AK450" s="145">
        <v>5389</v>
      </c>
      <c r="AL450" s="145">
        <v>9540</v>
      </c>
      <c r="AM450" s="148">
        <f>100*AL450/$AI450</f>
        <v>25.3372994794433</v>
      </c>
      <c r="AN450" s="145">
        <f>IF(AM450&gt;$AI$8,1,0)</f>
        <v>0</v>
      </c>
      <c r="AO450" s="148">
        <f>IF($R450=AL$17,AM450,0)</f>
        <v>25.3372994794433</v>
      </c>
      <c r="AP450" s="145">
        <v>14929</v>
      </c>
      <c r="AQ450" s="148">
        <f>100*AP450/$AI450</f>
        <v>39.6499521937746</v>
      </c>
      <c r="AR450" s="145">
        <f>IF(AQ450&gt;$AI$8,1,0)</f>
        <v>0</v>
      </c>
      <c r="AS450" s="148">
        <f>IF($R450=AP$17,AQ450,0)</f>
        <v>0</v>
      </c>
      <c r="AT450" s="145">
        <v>1791</v>
      </c>
      <c r="AU450" s="148">
        <f>100*AT450/$AI450</f>
        <v>4.75671943057474</v>
      </c>
      <c r="AV450" s="145">
        <f>IF(AU450&gt;$AI$8,1,0)</f>
        <v>0</v>
      </c>
      <c r="AW450" s="148">
        <f>IF($R450=AT$17,AU450,0)</f>
        <v>0</v>
      </c>
      <c r="AX450" s="145">
        <v>7895</v>
      </c>
      <c r="AY450" s="148">
        <f>100*AX450/$AI450</f>
        <v>20.9683416551578</v>
      </c>
      <c r="AZ450" s="145">
        <f>IF(AY450&gt;$AI$8,1,0)</f>
        <v>0</v>
      </c>
      <c r="BA450" s="148">
        <f>IF($R450=AX$17,AY450,0)</f>
        <v>0</v>
      </c>
      <c r="BB450" s="145">
        <v>2809</v>
      </c>
      <c r="BC450" s="148">
        <f>100*BB450/$AI450</f>
        <v>7.4604270689472</v>
      </c>
      <c r="BD450" s="145">
        <f>IF(BC450&gt;$AI$8,1,0)</f>
        <v>0</v>
      </c>
      <c r="BE450" s="148">
        <f>IF($R450=BB$17,BC450,0)</f>
        <v>0</v>
      </c>
      <c r="BF450" s="145">
        <v>0</v>
      </c>
      <c r="BG450" s="148">
        <f>100*BF450/$AI450</f>
        <v>0</v>
      </c>
      <c r="BH450" s="145">
        <f>IF(BG450&gt;$AI$8,1,0)</f>
        <v>0</v>
      </c>
      <c r="BI450" s="148">
        <f>IF($R450=BF$17,BG450,0)</f>
        <v>0</v>
      </c>
      <c r="BJ450" s="145">
        <v>0</v>
      </c>
      <c r="BK450" s="148">
        <f>100*BJ450/$AI450</f>
        <v>0</v>
      </c>
      <c r="BL450" s="145">
        <f>IF(BK450&gt;$AI$8,1,0)</f>
        <v>0</v>
      </c>
      <c r="BM450" s="148">
        <f>IF($R450=BJ$17,BK450,0)</f>
        <v>0</v>
      </c>
      <c r="BN450" s="145">
        <v>0</v>
      </c>
      <c r="BO450" s="148">
        <f>100*BN450/$AI450</f>
        <v>0</v>
      </c>
      <c r="BP450" s="145">
        <f>IF(BO450&gt;$AI$8,1,0)</f>
        <v>0</v>
      </c>
      <c r="BQ450" s="148">
        <f>IF($R450=BN$17,BO450,0)</f>
        <v>0</v>
      </c>
      <c r="BR450" s="145">
        <v>0</v>
      </c>
      <c r="BS450" s="148">
        <f>100*BR450/$AI450</f>
        <v>0</v>
      </c>
      <c r="BT450" s="145">
        <f>IF(BS450&gt;$AI$8,1,0)</f>
        <v>0</v>
      </c>
      <c r="BU450" s="148">
        <f>IF($R450=BR$17,BS450,0)</f>
        <v>0</v>
      </c>
      <c r="BV450" s="145">
        <v>0</v>
      </c>
      <c r="BW450" s="148">
        <f>100*BV450/$AI450</f>
        <v>0</v>
      </c>
      <c r="BX450" s="145">
        <f>IF(BW450&gt;$AI$8,1,0)</f>
        <v>0</v>
      </c>
      <c r="BY450" s="148">
        <f>IF($R450=BV$17,BW450,0)</f>
        <v>0</v>
      </c>
      <c r="BZ450" s="145">
        <v>0</v>
      </c>
      <c r="CA450" s="148">
        <f>100*BZ450/$AI450</f>
        <v>0</v>
      </c>
      <c r="CB450" s="145">
        <f>IF(CA450&gt;$AI$8,1,0)</f>
        <v>0</v>
      </c>
      <c r="CC450" s="148">
        <f>IF($R450=BZ$17,CA450,0)</f>
        <v>0</v>
      </c>
      <c r="CD450" s="145">
        <v>0</v>
      </c>
      <c r="CE450" s="148">
        <f>100*CD450/$AI450</f>
        <v>0</v>
      </c>
      <c r="CF450" s="145">
        <f>IF(CE450&gt;$AI$8,1,0)</f>
        <v>0</v>
      </c>
      <c r="CG450" s="148">
        <f>IF($R450=CD$17,CE450,0)</f>
        <v>0</v>
      </c>
      <c r="CH450" s="145">
        <v>0</v>
      </c>
      <c r="CI450" s="148">
        <f>100*CH450/$AI450</f>
        <v>0</v>
      </c>
      <c r="CJ450" s="145">
        <f>IF(CI450&gt;$AI$8,1,0)</f>
        <v>0</v>
      </c>
      <c r="CK450" s="148">
        <f>IF($R450=CH$17,CI450,0)</f>
        <v>0</v>
      </c>
      <c r="CL450" s="145">
        <v>0</v>
      </c>
      <c r="CM450" s="145">
        <v>0</v>
      </c>
      <c r="CN450" s="149"/>
    </row>
    <row r="451" ht="15.75" customHeight="1">
      <c r="A451" t="s" s="179">
        <v>2904</v>
      </c>
      <c r="B451" t="s" s="180">
        <v>75</v>
      </c>
      <c r="C451" t="s" s="180">
        <v>2905</v>
      </c>
      <c r="D451" t="s" s="181">
        <v>78</v>
      </c>
      <c r="E451" t="s" s="182">
        <v>79</v>
      </c>
      <c r="F451" t="s" s="130">
        <v>46</v>
      </c>
      <c r="G451" t="s" s="130">
        <v>785</v>
      </c>
      <c r="H451" t="s" s="130">
        <v>2906</v>
      </c>
      <c r="I451" t="s" s="130">
        <v>49</v>
      </c>
      <c r="J451" t="s" s="130">
        <v>1733</v>
      </c>
      <c r="K451" t="s" s="183">
        <f>_xlfn.IFS(Q451=0,O451,T451=1,R451,U451=1,AA451,V451=1,AD451)</f>
        <v>2365</v>
      </c>
      <c r="L451" s="189">
        <f>_xlfn.IFS(Q451=0,P451,T451=1,S451,U451=1,AB451,V451=1,AE451)</f>
        <v>23.7676609105181</v>
      </c>
      <c r="M451" t="s" s="130">
        <f>IF(O451="Lab","over","under")</f>
        <v>2429</v>
      </c>
      <c r="N451" s="173">
        <v>0</v>
      </c>
      <c r="O451" t="s" s="184">
        <v>28</v>
      </c>
      <c r="P451" s="131">
        <f>AQ451</f>
        <v>39.6441653584511</v>
      </c>
      <c r="Q451" s="173">
        <f>T451+U451+V451</f>
        <v>1</v>
      </c>
      <c r="R451" t="s" s="185">
        <v>2365</v>
      </c>
      <c r="S451" s="131">
        <f>BA451</f>
        <v>23.7676609105181</v>
      </c>
      <c r="T451" s="173">
        <v>1</v>
      </c>
      <c r="U451" s="169"/>
      <c r="V451" s="169"/>
      <c r="W451" s="169"/>
      <c r="X451" t="s" s="130">
        <f>IF($A451=Y451,"ok","bad")</f>
        <v>2430</v>
      </c>
      <c r="Y451" t="s" s="130">
        <v>2904</v>
      </c>
      <c r="Z451" t="s" s="130">
        <v>2905</v>
      </c>
      <c r="AA451" t="s" s="186">
        <v>27</v>
      </c>
      <c r="AB451" s="125">
        <f>100*AC451</f>
        <v>21.7059131</v>
      </c>
      <c r="AC451" s="191">
        <v>0.217059131</v>
      </c>
      <c r="AD451" t="s" s="187">
        <v>31</v>
      </c>
      <c r="AE451" s="125">
        <v>6.5013082</v>
      </c>
      <c r="AF451" s="191">
        <v>0.065013082</v>
      </c>
      <c r="AG451" s="169"/>
      <c r="AH451" s="173">
        <v>76406</v>
      </c>
      <c r="AI451" s="173">
        <v>47775</v>
      </c>
      <c r="AJ451" s="173">
        <v>185</v>
      </c>
      <c r="AK451" s="173">
        <v>7585</v>
      </c>
      <c r="AL451" s="173">
        <v>10370</v>
      </c>
      <c r="AM451" s="175">
        <f>100*AL451/$AI451</f>
        <v>21.7059131344846</v>
      </c>
      <c r="AN451" s="173">
        <f>IF(AM451&gt;$AI$8,1,0)</f>
        <v>0</v>
      </c>
      <c r="AO451" s="175">
        <f>IF($R451=AL$17,AM451,0)</f>
        <v>0</v>
      </c>
      <c r="AP451" s="173">
        <v>18940</v>
      </c>
      <c r="AQ451" s="175">
        <f>100*AP451/$AI451</f>
        <v>39.6441653584511</v>
      </c>
      <c r="AR451" s="173">
        <f>IF(AQ451&gt;$AI$8,1,0)</f>
        <v>0</v>
      </c>
      <c r="AS451" s="175">
        <f>IF($R451=AP$17,AQ451,0)</f>
        <v>0</v>
      </c>
      <c r="AT451" s="173">
        <v>2595</v>
      </c>
      <c r="AU451" s="175">
        <f>100*AT451/$AI451</f>
        <v>5.43171114599686</v>
      </c>
      <c r="AV451" s="173">
        <f>IF(AU451&gt;$AI$8,1,0)</f>
        <v>0</v>
      </c>
      <c r="AW451" s="175">
        <f>IF($R451=AT$17,AU451,0)</f>
        <v>0</v>
      </c>
      <c r="AX451" s="173">
        <v>11355</v>
      </c>
      <c r="AY451" s="175">
        <f>100*AX451/$AI451</f>
        <v>23.7676609105181</v>
      </c>
      <c r="AZ451" s="173">
        <f>IF(AY451&gt;$AI$8,1,0)</f>
        <v>0</v>
      </c>
      <c r="BA451" s="175">
        <f>IF($R451=AX$17,AY451,0)</f>
        <v>23.7676609105181</v>
      </c>
      <c r="BB451" s="173">
        <v>3106</v>
      </c>
      <c r="BC451" s="175">
        <f>100*BB451/$AI451</f>
        <v>6.50130821559393</v>
      </c>
      <c r="BD451" s="173">
        <f>IF(BC451&gt;$AI$8,1,0)</f>
        <v>0</v>
      </c>
      <c r="BE451" s="175">
        <f>IF($R451=BB$17,BC451,0)</f>
        <v>0</v>
      </c>
      <c r="BF451" s="173">
        <v>0</v>
      </c>
      <c r="BG451" s="175">
        <f>100*BF451/$AI451</f>
        <v>0</v>
      </c>
      <c r="BH451" s="173">
        <f>IF(BG451&gt;$AI$8,1,0)</f>
        <v>0</v>
      </c>
      <c r="BI451" s="175">
        <f>IF($R451=BF$17,BG451,0)</f>
        <v>0</v>
      </c>
      <c r="BJ451" s="173">
        <v>0</v>
      </c>
      <c r="BK451" s="175">
        <f>100*BJ451/$AI451</f>
        <v>0</v>
      </c>
      <c r="BL451" s="173">
        <f>IF(BK451&gt;$AI$8,1,0)</f>
        <v>0</v>
      </c>
      <c r="BM451" s="175">
        <f>IF($R451=BJ$17,BK451,0)</f>
        <v>0</v>
      </c>
      <c r="BN451" s="173">
        <v>0</v>
      </c>
      <c r="BO451" s="175">
        <f>100*BN451/$AI451</f>
        <v>0</v>
      </c>
      <c r="BP451" s="173">
        <f>IF(BO451&gt;$AI$8,1,0)</f>
        <v>0</v>
      </c>
      <c r="BQ451" s="175">
        <f>IF($R451=BN$17,BO451,0)</f>
        <v>0</v>
      </c>
      <c r="BR451" s="173">
        <v>0</v>
      </c>
      <c r="BS451" s="175">
        <f>100*BR451/$AI451</f>
        <v>0</v>
      </c>
      <c r="BT451" s="173">
        <f>IF(BS451&gt;$AI$8,1,0)</f>
        <v>0</v>
      </c>
      <c r="BU451" s="175">
        <f>IF($R451=BR$17,BS451,0)</f>
        <v>0</v>
      </c>
      <c r="BV451" s="173">
        <v>0</v>
      </c>
      <c r="BW451" s="175">
        <f>100*BV451/$AI451</f>
        <v>0</v>
      </c>
      <c r="BX451" s="173">
        <f>IF(BW451&gt;$AI$8,1,0)</f>
        <v>0</v>
      </c>
      <c r="BY451" s="175">
        <f>IF($R451=BV$17,BW451,0)</f>
        <v>0</v>
      </c>
      <c r="BZ451" s="173">
        <v>0</v>
      </c>
      <c r="CA451" s="175">
        <f>100*BZ451/$AI451</f>
        <v>0</v>
      </c>
      <c r="CB451" s="173">
        <f>IF(CA451&gt;$AI$8,1,0)</f>
        <v>0</v>
      </c>
      <c r="CC451" s="175">
        <f>IF($R451=BZ$17,CA451,0)</f>
        <v>0</v>
      </c>
      <c r="CD451" s="173">
        <v>0</v>
      </c>
      <c r="CE451" s="175">
        <f>100*CD451/$AI451</f>
        <v>0</v>
      </c>
      <c r="CF451" s="173">
        <f>IF(CE451&gt;$AI$8,1,0)</f>
        <v>0</v>
      </c>
      <c r="CG451" s="175">
        <f>IF($R451=CD$17,CE451,0)</f>
        <v>0</v>
      </c>
      <c r="CH451" s="173">
        <v>0</v>
      </c>
      <c r="CI451" s="175">
        <f>100*CH451/$AI451</f>
        <v>0</v>
      </c>
      <c r="CJ451" s="173">
        <f>IF(CI451&gt;$AI$8,1,0)</f>
        <v>0</v>
      </c>
      <c r="CK451" s="175">
        <f>IF($R451=CH$17,CI451,0)</f>
        <v>0</v>
      </c>
      <c r="CL451" s="173">
        <v>547</v>
      </c>
      <c r="CM451" s="173">
        <v>0</v>
      </c>
      <c r="CN451" s="176"/>
    </row>
    <row r="452" ht="15.75" customHeight="1">
      <c r="A452" t="s" s="179">
        <v>3095</v>
      </c>
      <c r="B452" t="s" s="180">
        <v>90</v>
      </c>
      <c r="C452" t="s" s="180">
        <v>558</v>
      </c>
      <c r="D452" t="s" s="181">
        <v>93</v>
      </c>
      <c r="E452" t="s" s="188">
        <v>79</v>
      </c>
      <c r="F452" t="s" s="146">
        <v>46</v>
      </c>
      <c r="G452" t="s" s="146">
        <v>1141</v>
      </c>
      <c r="H452" t="s" s="146">
        <v>3096</v>
      </c>
      <c r="I452" t="s" s="146">
        <v>64</v>
      </c>
      <c r="J452" t="s" s="146">
        <v>1733</v>
      </c>
      <c r="K452" t="s" s="183">
        <f>_xlfn.IFS(Q452=0,O452,T452=1,R452,U452=1,AA452,V452=1,AD452)</f>
        <v>28</v>
      </c>
      <c r="L452" s="189">
        <f>_xlfn.IFS(Q452=0,P452,T452=1,S452,U452=1,AB452,V452=1,AE452)</f>
        <v>39.4288697013854</v>
      </c>
      <c r="M452" t="s" s="146">
        <f>IF(O452="Lab","over","under")</f>
        <v>2429</v>
      </c>
      <c r="N452" s="145">
        <v>0</v>
      </c>
      <c r="O452" t="s" s="184">
        <v>28</v>
      </c>
      <c r="P452" s="147">
        <f>AQ452</f>
        <v>39.4288697013854</v>
      </c>
      <c r="Q452" s="145">
        <f>T452+U452+V452</f>
        <v>0</v>
      </c>
      <c r="R452" t="s" s="185">
        <v>27</v>
      </c>
      <c r="S452" s="147">
        <f>AO452</f>
        <v>28.1193588377303</v>
      </c>
      <c r="T452" s="138"/>
      <c r="U452" s="138"/>
      <c r="V452" s="138"/>
      <c r="W452" s="138"/>
      <c r="X452" t="s" s="146">
        <f>IF($A452=Y452,"ok","bad")</f>
        <v>2430</v>
      </c>
      <c r="Y452" t="s" s="146">
        <v>3095</v>
      </c>
      <c r="Z452" t="s" s="146">
        <v>558</v>
      </c>
      <c r="AA452" t="s" s="186">
        <v>2365</v>
      </c>
      <c r="AB452" s="141">
        <f>100*AC452</f>
        <v>20.2157507</v>
      </c>
      <c r="AC452" s="190">
        <v>0.202157507</v>
      </c>
      <c r="AD452" t="s" s="187">
        <v>29</v>
      </c>
      <c r="AE452" s="141">
        <v>6.4855695</v>
      </c>
      <c r="AF452" s="190">
        <v>0.064855695</v>
      </c>
      <c r="AG452" s="138"/>
      <c r="AH452" s="145">
        <v>77863</v>
      </c>
      <c r="AI452" s="145">
        <v>45979</v>
      </c>
      <c r="AJ452" s="145">
        <v>152</v>
      </c>
      <c r="AK452" s="145">
        <v>5200</v>
      </c>
      <c r="AL452" s="145">
        <v>12929</v>
      </c>
      <c r="AM452" s="148">
        <f>100*AL452/$AI452</f>
        <v>28.1193588377303</v>
      </c>
      <c r="AN452" s="145">
        <f>IF(AM452&gt;$AI$8,1,0)</f>
        <v>0</v>
      </c>
      <c r="AO452" s="148">
        <f>IF($R452=AL$17,AM452,0)</f>
        <v>28.1193588377303</v>
      </c>
      <c r="AP452" s="145">
        <v>18129</v>
      </c>
      <c r="AQ452" s="148">
        <f>100*AP452/$AI452</f>
        <v>39.4288697013854</v>
      </c>
      <c r="AR452" s="145">
        <f>IF(AQ452&gt;$AI$8,1,0)</f>
        <v>0</v>
      </c>
      <c r="AS452" s="148">
        <f>IF($R452=AP$17,AQ452,0)</f>
        <v>0</v>
      </c>
      <c r="AT452" s="145">
        <v>2982</v>
      </c>
      <c r="AU452" s="148">
        <f>100*AT452/$AI452</f>
        <v>6.48556949911916</v>
      </c>
      <c r="AV452" s="145">
        <f>IF(AU452&gt;$AI$8,1,0)</f>
        <v>0</v>
      </c>
      <c r="AW452" s="148">
        <f>IF($R452=AT$17,AU452,0)</f>
        <v>0</v>
      </c>
      <c r="AX452" s="145">
        <v>9295</v>
      </c>
      <c r="AY452" s="148">
        <f>100*AX452/$AI452</f>
        <v>20.2157506687836</v>
      </c>
      <c r="AZ452" s="145">
        <f>IF(AY452&gt;$AI$8,1,0)</f>
        <v>0</v>
      </c>
      <c r="BA452" s="148">
        <f>IF($R452=AX$17,AY452,0)</f>
        <v>0</v>
      </c>
      <c r="BB452" s="145">
        <v>1922</v>
      </c>
      <c r="BC452" s="148">
        <f>100*BB452/$AI452</f>
        <v>4.18016920768177</v>
      </c>
      <c r="BD452" s="145">
        <f>IF(BC452&gt;$AI$8,1,0)</f>
        <v>0</v>
      </c>
      <c r="BE452" s="148">
        <f>IF($R452=BB$17,BC452,0)</f>
        <v>0</v>
      </c>
      <c r="BF452" s="145">
        <v>0</v>
      </c>
      <c r="BG452" s="148">
        <f>100*BF452/$AI452</f>
        <v>0</v>
      </c>
      <c r="BH452" s="145">
        <f>IF(BG452&gt;$AI$8,1,0)</f>
        <v>0</v>
      </c>
      <c r="BI452" s="148">
        <f>IF($R452=BF$17,BG452,0)</f>
        <v>0</v>
      </c>
      <c r="BJ452" s="145">
        <v>0</v>
      </c>
      <c r="BK452" s="148">
        <f>100*BJ452/$AI452</f>
        <v>0</v>
      </c>
      <c r="BL452" s="145">
        <f>IF(BK452&gt;$AI$8,1,0)</f>
        <v>0</v>
      </c>
      <c r="BM452" s="148">
        <f>IF($R452=BJ$17,BK452,0)</f>
        <v>0</v>
      </c>
      <c r="BN452" s="145">
        <v>0</v>
      </c>
      <c r="BO452" s="148">
        <f>100*BN452/$AI452</f>
        <v>0</v>
      </c>
      <c r="BP452" s="145">
        <f>IF(BO452&gt;$AI$8,1,0)</f>
        <v>0</v>
      </c>
      <c r="BQ452" s="148">
        <f>IF($R452=BN$17,BO452,0)</f>
        <v>0</v>
      </c>
      <c r="BR452" s="145">
        <v>0</v>
      </c>
      <c r="BS452" s="148">
        <f>100*BR452/$AI452</f>
        <v>0</v>
      </c>
      <c r="BT452" s="145">
        <f>IF(BS452&gt;$AI$8,1,0)</f>
        <v>0</v>
      </c>
      <c r="BU452" s="148">
        <f>IF($R452=BR$17,BS452,0)</f>
        <v>0</v>
      </c>
      <c r="BV452" s="145">
        <v>0</v>
      </c>
      <c r="BW452" s="148">
        <f>100*BV452/$AI452</f>
        <v>0</v>
      </c>
      <c r="BX452" s="145">
        <f>IF(BW452&gt;$AI$8,1,0)</f>
        <v>0</v>
      </c>
      <c r="BY452" s="148">
        <f>IF($R452=BV$17,BW452,0)</f>
        <v>0</v>
      </c>
      <c r="BZ452" s="145">
        <v>0</v>
      </c>
      <c r="CA452" s="148">
        <f>100*BZ452/$AI452</f>
        <v>0</v>
      </c>
      <c r="CB452" s="145">
        <f>IF(CA452&gt;$AI$8,1,0)</f>
        <v>0</v>
      </c>
      <c r="CC452" s="148">
        <f>IF($R452=BZ$17,CA452,0)</f>
        <v>0</v>
      </c>
      <c r="CD452" s="145">
        <v>0</v>
      </c>
      <c r="CE452" s="148">
        <f>100*CD452/$AI452</f>
        <v>0</v>
      </c>
      <c r="CF452" s="145">
        <f>IF(CE452&gt;$AI$8,1,0)</f>
        <v>0</v>
      </c>
      <c r="CG452" s="148">
        <f>IF($R452=CD$17,CE452,0)</f>
        <v>0</v>
      </c>
      <c r="CH452" s="145">
        <v>0</v>
      </c>
      <c r="CI452" s="148">
        <f>100*CH452/$AI452</f>
        <v>0</v>
      </c>
      <c r="CJ452" s="145">
        <f>IF(CI452&gt;$AI$8,1,0)</f>
        <v>0</v>
      </c>
      <c r="CK452" s="148">
        <f>IF($R452=CH$17,CI452,0)</f>
        <v>0</v>
      </c>
      <c r="CL452" s="145">
        <v>1141</v>
      </c>
      <c r="CM452" s="145">
        <v>0</v>
      </c>
      <c r="CN452" s="149"/>
    </row>
    <row r="453" ht="15.75" customHeight="1">
      <c r="A453" t="s" s="179">
        <v>2985</v>
      </c>
      <c r="B453" t="s" s="180">
        <v>160</v>
      </c>
      <c r="C453" t="s" s="180">
        <v>610</v>
      </c>
      <c r="D453" t="s" s="181">
        <v>162</v>
      </c>
      <c r="E453" t="s" s="182">
        <v>79</v>
      </c>
      <c r="F453" t="s" s="130">
        <v>80</v>
      </c>
      <c r="G453" t="s" s="130">
        <v>592</v>
      </c>
      <c r="H453" t="s" s="130">
        <v>2986</v>
      </c>
      <c r="I453" t="s" s="130">
        <v>49</v>
      </c>
      <c r="J453" t="s" s="130">
        <v>1733</v>
      </c>
      <c r="K453" t="s" s="183">
        <f>_xlfn.IFS(Q453=0,O453,T453=1,R453,U453=1,AA453,V453=1,AD453)</f>
        <v>28</v>
      </c>
      <c r="L453" s="189">
        <f>_xlfn.IFS(Q453=0,P453,T453=1,S453,U453=1,AB453,V453=1,AE453)</f>
        <v>39.383648866627</v>
      </c>
      <c r="M453" t="s" s="130">
        <f>IF(O453="Lab","over","under")</f>
        <v>2429</v>
      </c>
      <c r="N453" s="173">
        <v>0</v>
      </c>
      <c r="O453" t="s" s="184">
        <v>28</v>
      </c>
      <c r="P453" s="131">
        <f>AQ453</f>
        <v>39.383648866627</v>
      </c>
      <c r="Q453" s="173">
        <f>T453+U453+V453</f>
        <v>0</v>
      </c>
      <c r="R453" t="s" s="185">
        <v>27</v>
      </c>
      <c r="S453" s="131">
        <f>AO453</f>
        <v>39.061040835385</v>
      </c>
      <c r="T453" s="169"/>
      <c r="U453" s="169"/>
      <c r="V453" s="169"/>
      <c r="W453" s="169"/>
      <c r="X453" t="s" s="130">
        <f>IF($A453=Y453,"ok","bad")</f>
        <v>2430</v>
      </c>
      <c r="Y453" t="s" s="130">
        <v>2985</v>
      </c>
      <c r="Z453" t="s" s="130">
        <v>610</v>
      </c>
      <c r="AA453" t="s" s="186">
        <v>29</v>
      </c>
      <c r="AB453" s="125">
        <f>100*AC453</f>
        <v>7.6640632</v>
      </c>
      <c r="AC453" s="191">
        <v>0.076640632</v>
      </c>
      <c r="AD453" t="s" s="187">
        <v>2365</v>
      </c>
      <c r="AE453" s="125">
        <v>6.6728924</v>
      </c>
      <c r="AF453" s="191">
        <v>0.066728924</v>
      </c>
      <c r="AG453" s="169"/>
      <c r="AH453" s="173">
        <v>78468</v>
      </c>
      <c r="AI453" s="173">
        <v>47116</v>
      </c>
      <c r="AJ453" s="173">
        <v>184</v>
      </c>
      <c r="AK453" s="173">
        <v>152</v>
      </c>
      <c r="AL453" s="173">
        <v>18404</v>
      </c>
      <c r="AM453" s="175">
        <f>100*AL453/$AI453</f>
        <v>39.061040835385</v>
      </c>
      <c r="AN453" s="173">
        <f>IF(AM453&gt;$AI$8,1,0)</f>
        <v>0</v>
      </c>
      <c r="AO453" s="175">
        <f>IF($R453=AL$17,AM453,0)</f>
        <v>39.061040835385</v>
      </c>
      <c r="AP453" s="173">
        <v>18556</v>
      </c>
      <c r="AQ453" s="175">
        <f>100*AP453/$AI453</f>
        <v>39.383648866627</v>
      </c>
      <c r="AR453" s="173">
        <f>IF(AQ453&gt;$AI$8,1,0)</f>
        <v>0</v>
      </c>
      <c r="AS453" s="175">
        <f>IF($R453=AP$17,AQ453,0)</f>
        <v>0</v>
      </c>
      <c r="AT453" s="173">
        <v>3611</v>
      </c>
      <c r="AU453" s="175">
        <f>100*AT453/$AI453</f>
        <v>7.66406316325664</v>
      </c>
      <c r="AV453" s="173">
        <f>IF(AU453&gt;$AI$8,1,0)</f>
        <v>0</v>
      </c>
      <c r="AW453" s="175">
        <f>IF($R453=AT$17,AU453,0)</f>
        <v>0</v>
      </c>
      <c r="AX453" s="173">
        <v>3144</v>
      </c>
      <c r="AY453" s="175">
        <f>100*AX453/$AI453</f>
        <v>6.67289243569064</v>
      </c>
      <c r="AZ453" s="173">
        <f>IF(AY453&gt;$AI$8,1,0)</f>
        <v>0</v>
      </c>
      <c r="BA453" s="175">
        <f>IF($R453=AX$17,AY453,0)</f>
        <v>0</v>
      </c>
      <c r="BB453" s="173">
        <v>2798</v>
      </c>
      <c r="BC453" s="175">
        <f>100*BB453/$AI453</f>
        <v>5.93853468036336</v>
      </c>
      <c r="BD453" s="173">
        <f>IF(BC453&gt;$AI$8,1,0)</f>
        <v>0</v>
      </c>
      <c r="BE453" s="175">
        <f>IF($R453=BB$17,BC453,0)</f>
        <v>0</v>
      </c>
      <c r="BF453" s="173">
        <v>0</v>
      </c>
      <c r="BG453" s="175">
        <f>100*BF453/$AI453</f>
        <v>0</v>
      </c>
      <c r="BH453" s="173">
        <f>IF(BG453&gt;$AI$8,1,0)</f>
        <v>0</v>
      </c>
      <c r="BI453" s="175">
        <f>IF($R453=BF$17,BG453,0)</f>
        <v>0</v>
      </c>
      <c r="BJ453" s="173">
        <v>0</v>
      </c>
      <c r="BK453" s="175">
        <f>100*BJ453/$AI453</f>
        <v>0</v>
      </c>
      <c r="BL453" s="173">
        <f>IF(BK453&gt;$AI$8,1,0)</f>
        <v>0</v>
      </c>
      <c r="BM453" s="175">
        <f>IF($R453=BJ$17,BK453,0)</f>
        <v>0</v>
      </c>
      <c r="BN453" s="173">
        <v>0</v>
      </c>
      <c r="BO453" s="175">
        <f>100*BN453/$AI453</f>
        <v>0</v>
      </c>
      <c r="BP453" s="173">
        <f>IF(BO453&gt;$AI$8,1,0)</f>
        <v>0</v>
      </c>
      <c r="BQ453" s="175">
        <f>IF($R453=BN$17,BO453,0)</f>
        <v>0</v>
      </c>
      <c r="BR453" s="173">
        <v>0</v>
      </c>
      <c r="BS453" s="175">
        <f>100*BR453/$AI453</f>
        <v>0</v>
      </c>
      <c r="BT453" s="173">
        <f>IF(BS453&gt;$AI$8,1,0)</f>
        <v>0</v>
      </c>
      <c r="BU453" s="175">
        <f>IF($R453=BR$17,BS453,0)</f>
        <v>0</v>
      </c>
      <c r="BV453" s="173">
        <v>0</v>
      </c>
      <c r="BW453" s="175">
        <f>100*BV453/$AI453</f>
        <v>0</v>
      </c>
      <c r="BX453" s="173">
        <f>IF(BW453&gt;$AI$8,1,0)</f>
        <v>0</v>
      </c>
      <c r="BY453" s="175">
        <f>IF($R453=BV$17,BW453,0)</f>
        <v>0</v>
      </c>
      <c r="BZ453" s="173">
        <v>0</v>
      </c>
      <c r="CA453" s="175">
        <f>100*BZ453/$AI453</f>
        <v>0</v>
      </c>
      <c r="CB453" s="173">
        <f>IF(CA453&gt;$AI$8,1,0)</f>
        <v>0</v>
      </c>
      <c r="CC453" s="175">
        <f>IF($R453=BZ$17,CA453,0)</f>
        <v>0</v>
      </c>
      <c r="CD453" s="173">
        <v>0</v>
      </c>
      <c r="CE453" s="175">
        <f>100*CD453/$AI453</f>
        <v>0</v>
      </c>
      <c r="CF453" s="173">
        <f>IF(CE453&gt;$AI$8,1,0)</f>
        <v>0</v>
      </c>
      <c r="CG453" s="175">
        <f>IF($R453=CD$17,CE453,0)</f>
        <v>0</v>
      </c>
      <c r="CH453" s="173">
        <v>0</v>
      </c>
      <c r="CI453" s="175">
        <f>100*CH453/$AI453</f>
        <v>0</v>
      </c>
      <c r="CJ453" s="173">
        <f>IF(CI453&gt;$AI$8,1,0)</f>
        <v>0</v>
      </c>
      <c r="CK453" s="175">
        <f>IF($R453=CH$17,CI453,0)</f>
        <v>0</v>
      </c>
      <c r="CL453" s="173">
        <v>0</v>
      </c>
      <c r="CM453" s="173">
        <v>0</v>
      </c>
      <c r="CN453" s="176"/>
    </row>
    <row r="454" ht="15.75" customHeight="1">
      <c r="A454" t="s" s="179">
        <v>3083</v>
      </c>
      <c r="B454" t="s" s="180">
        <v>166</v>
      </c>
      <c r="C454" t="s" s="180">
        <v>3084</v>
      </c>
      <c r="D454" t="s" s="181">
        <v>169</v>
      </c>
      <c r="E454" t="s" s="188">
        <v>79</v>
      </c>
      <c r="F454" t="s" s="146">
        <v>46</v>
      </c>
      <c r="G454" t="s" s="146">
        <v>3085</v>
      </c>
      <c r="H454" t="s" s="146">
        <v>3086</v>
      </c>
      <c r="I454" t="s" s="146">
        <v>64</v>
      </c>
      <c r="J454" t="s" s="146">
        <v>1733</v>
      </c>
      <c r="K454" t="s" s="183">
        <f>_xlfn.IFS(Q454=0,O454,T454=1,R454,U454=1,AA454,V454=1,AD454)</f>
        <v>28</v>
      </c>
      <c r="L454" s="189">
        <f>_xlfn.IFS(Q454=0,P454,T454=1,S454,U454=1,AB454,V454=1,AE454)</f>
        <v>39.2770040799581</v>
      </c>
      <c r="M454" t="s" s="146">
        <f>IF(O454="Lab","over","under")</f>
        <v>2429</v>
      </c>
      <c r="N454" s="145">
        <v>0</v>
      </c>
      <c r="O454" t="s" s="184">
        <v>28</v>
      </c>
      <c r="P454" s="147">
        <f>AQ454</f>
        <v>39.2770040799581</v>
      </c>
      <c r="Q454" s="145">
        <f>T454+U454+V454</f>
        <v>0</v>
      </c>
      <c r="R454" t="s" s="185">
        <v>27</v>
      </c>
      <c r="S454" s="147">
        <f>AO454</f>
        <v>28.924395414036</v>
      </c>
      <c r="T454" s="138"/>
      <c r="U454" s="138"/>
      <c r="V454" s="138"/>
      <c r="W454" s="138"/>
      <c r="X454" t="s" s="146">
        <f>IF($A454=Y454,"ok","bad")</f>
        <v>2430</v>
      </c>
      <c r="Y454" t="s" s="146">
        <v>3083</v>
      </c>
      <c r="Z454" t="s" s="146">
        <v>3084</v>
      </c>
      <c r="AA454" t="s" s="186">
        <v>2365</v>
      </c>
      <c r="AB454" s="141">
        <f>100*AC454</f>
        <v>21.0243202</v>
      </c>
      <c r="AC454" s="190">
        <v>0.210243202</v>
      </c>
      <c r="AD454" t="s" s="187">
        <v>31</v>
      </c>
      <c r="AE454" s="141">
        <v>4.8594808</v>
      </c>
      <c r="AF454" s="190">
        <v>0.048594808</v>
      </c>
      <c r="AG454" s="138"/>
      <c r="AH454" s="145">
        <v>72312</v>
      </c>
      <c r="AI454" s="145">
        <v>43873</v>
      </c>
      <c r="AJ454" s="145">
        <v>120</v>
      </c>
      <c r="AK454" s="145">
        <v>4542</v>
      </c>
      <c r="AL454" s="145">
        <v>12690</v>
      </c>
      <c r="AM454" s="148">
        <f>100*AL454/$AI454</f>
        <v>28.924395414036</v>
      </c>
      <c r="AN454" s="145">
        <f>IF(AM454&gt;$AI$8,1,0)</f>
        <v>0</v>
      </c>
      <c r="AO454" s="148">
        <f>IF($R454=AL$17,AM454,0)</f>
        <v>28.924395414036</v>
      </c>
      <c r="AP454" s="145">
        <v>17232</v>
      </c>
      <c r="AQ454" s="148">
        <f>100*AP454/$AI454</f>
        <v>39.2770040799581</v>
      </c>
      <c r="AR454" s="145">
        <f>IF(AQ454&gt;$AI$8,1,0)</f>
        <v>0</v>
      </c>
      <c r="AS454" s="148">
        <f>IF($R454=AP$17,AQ454,0)</f>
        <v>0</v>
      </c>
      <c r="AT454" s="145">
        <v>1785</v>
      </c>
      <c r="AU454" s="148">
        <f>100*AT454/$AI454</f>
        <v>4.06856152987031</v>
      </c>
      <c r="AV454" s="145">
        <f>IF(AU454&gt;$AI$8,1,0)</f>
        <v>0</v>
      </c>
      <c r="AW454" s="148">
        <f>IF($R454=AT$17,AU454,0)</f>
        <v>0</v>
      </c>
      <c r="AX454" s="145">
        <v>9224</v>
      </c>
      <c r="AY454" s="148">
        <f>100*AX454/$AI454</f>
        <v>21.0243201969321</v>
      </c>
      <c r="AZ454" s="145">
        <f>IF(AY454&gt;$AI$8,1,0)</f>
        <v>0</v>
      </c>
      <c r="BA454" s="148">
        <f>IF($R454=AX$17,AY454,0)</f>
        <v>0</v>
      </c>
      <c r="BB454" s="145">
        <v>2132</v>
      </c>
      <c r="BC454" s="148">
        <f>100*BB454/$AI454</f>
        <v>4.85948077405238</v>
      </c>
      <c r="BD454" s="145">
        <f>IF(BC454&gt;$AI$8,1,0)</f>
        <v>0</v>
      </c>
      <c r="BE454" s="148">
        <f>IF($R454=BB$17,BC454,0)</f>
        <v>0</v>
      </c>
      <c r="BF454" s="145">
        <v>0</v>
      </c>
      <c r="BG454" s="148">
        <f>100*BF454/$AI454</f>
        <v>0</v>
      </c>
      <c r="BH454" s="145">
        <f>IF(BG454&gt;$AI$8,1,0)</f>
        <v>0</v>
      </c>
      <c r="BI454" s="148">
        <f>IF($R454=BF$17,BG454,0)</f>
        <v>0</v>
      </c>
      <c r="BJ454" s="145">
        <v>0</v>
      </c>
      <c r="BK454" s="148">
        <f>100*BJ454/$AI454</f>
        <v>0</v>
      </c>
      <c r="BL454" s="145">
        <f>IF(BK454&gt;$AI$8,1,0)</f>
        <v>0</v>
      </c>
      <c r="BM454" s="148">
        <f>IF($R454=BJ$17,BK454,0)</f>
        <v>0</v>
      </c>
      <c r="BN454" s="145">
        <v>0</v>
      </c>
      <c r="BO454" s="148">
        <f>100*BN454/$AI454</f>
        <v>0</v>
      </c>
      <c r="BP454" s="145">
        <f>IF(BO454&gt;$AI$8,1,0)</f>
        <v>0</v>
      </c>
      <c r="BQ454" s="148">
        <f>IF($R454=BN$17,BO454,0)</f>
        <v>0</v>
      </c>
      <c r="BR454" s="145">
        <v>0</v>
      </c>
      <c r="BS454" s="148">
        <f>100*BR454/$AI454</f>
        <v>0</v>
      </c>
      <c r="BT454" s="145">
        <f>IF(BS454&gt;$AI$8,1,0)</f>
        <v>0</v>
      </c>
      <c r="BU454" s="148">
        <f>IF($R454=BR$17,BS454,0)</f>
        <v>0</v>
      </c>
      <c r="BV454" s="145">
        <v>0</v>
      </c>
      <c r="BW454" s="148">
        <f>100*BV454/$AI454</f>
        <v>0</v>
      </c>
      <c r="BX454" s="145">
        <f>IF(BW454&gt;$AI$8,1,0)</f>
        <v>0</v>
      </c>
      <c r="BY454" s="148">
        <f>IF($R454=BV$17,BW454,0)</f>
        <v>0</v>
      </c>
      <c r="BZ454" s="145">
        <v>0</v>
      </c>
      <c r="CA454" s="148">
        <f>100*BZ454/$AI454</f>
        <v>0</v>
      </c>
      <c r="CB454" s="145">
        <f>IF(CA454&gt;$AI$8,1,0)</f>
        <v>0</v>
      </c>
      <c r="CC454" s="148">
        <f>IF($R454=BZ$17,CA454,0)</f>
        <v>0</v>
      </c>
      <c r="CD454" s="145">
        <v>0</v>
      </c>
      <c r="CE454" s="148">
        <f>100*CD454/$AI454</f>
        <v>0</v>
      </c>
      <c r="CF454" s="145">
        <f>IF(CE454&gt;$AI$8,1,0)</f>
        <v>0</v>
      </c>
      <c r="CG454" s="148">
        <f>IF($R454=CD$17,CE454,0)</f>
        <v>0</v>
      </c>
      <c r="CH454" s="145">
        <v>0</v>
      </c>
      <c r="CI454" s="148">
        <f>100*CH454/$AI454</f>
        <v>0</v>
      </c>
      <c r="CJ454" s="145">
        <f>IF(CI454&gt;$AI$8,1,0)</f>
        <v>0</v>
      </c>
      <c r="CK454" s="148">
        <f>IF($R454=CH$17,CI454,0)</f>
        <v>0</v>
      </c>
      <c r="CL454" s="145">
        <v>929</v>
      </c>
      <c r="CM454" s="145">
        <v>0</v>
      </c>
      <c r="CN454" s="149"/>
    </row>
    <row r="455" ht="15.75" customHeight="1">
      <c r="A455" t="s" s="179">
        <v>3169</v>
      </c>
      <c r="B455" t="s" s="180">
        <v>42</v>
      </c>
      <c r="C455" t="s" s="180">
        <v>2309</v>
      </c>
      <c r="D455" t="s" s="181">
        <v>45</v>
      </c>
      <c r="E455" t="s" s="182">
        <v>45</v>
      </c>
      <c r="F455" t="s" s="130">
        <v>46</v>
      </c>
      <c r="G455" t="s" s="130">
        <v>124</v>
      </c>
      <c r="H455" t="s" s="130">
        <v>3170</v>
      </c>
      <c r="I455" t="s" s="130">
        <v>49</v>
      </c>
      <c r="J455" t="s" s="130">
        <v>1733</v>
      </c>
      <c r="K455" t="s" s="183">
        <f>_xlfn.IFS(Q455=0,O455,T455=1,R455,U455=1,AA455,V455=1,AD455)</f>
        <v>28</v>
      </c>
      <c r="L455" s="189">
        <f>_xlfn.IFS(Q455=0,P455,T455=1,S455,U455=1,AB455,V455=1,AE455)</f>
        <v>39.2242340177842</v>
      </c>
      <c r="M455" t="s" s="130">
        <f>IF(O455="Lab","over","under")</f>
        <v>2429</v>
      </c>
      <c r="N455" s="173">
        <v>0</v>
      </c>
      <c r="O455" t="s" s="184">
        <v>28</v>
      </c>
      <c r="P455" s="131">
        <f>AQ455</f>
        <v>39.2242340177842</v>
      </c>
      <c r="Q455" s="173">
        <f>T455+U455+V455</f>
        <v>0</v>
      </c>
      <c r="R455" t="s" s="185">
        <v>27</v>
      </c>
      <c r="S455" s="131">
        <f>AO455</f>
        <v>24.491615683749</v>
      </c>
      <c r="T455" s="169"/>
      <c r="U455" s="169"/>
      <c r="V455" s="169"/>
      <c r="W455" s="169"/>
      <c r="X455" t="s" s="130">
        <f>IF($A455=Y455,"ok","bad")</f>
        <v>2430</v>
      </c>
      <c r="Y455" t="s" s="130">
        <v>3169</v>
      </c>
      <c r="Z455" t="s" s="130">
        <v>2309</v>
      </c>
      <c r="AA455" t="s" s="186">
        <v>2365</v>
      </c>
      <c r="AB455" s="125">
        <f>100*AC455</f>
        <v>17.1277834</v>
      </c>
      <c r="AC455" s="191">
        <v>0.171277834</v>
      </c>
      <c r="AD455" t="s" s="187">
        <v>33</v>
      </c>
      <c r="AE455" s="125">
        <v>10.2494241</v>
      </c>
      <c r="AF455" s="191">
        <v>0.102494241</v>
      </c>
      <c r="AG455" s="169"/>
      <c r="AH455" s="173">
        <v>70269</v>
      </c>
      <c r="AI455" s="173">
        <v>40373</v>
      </c>
      <c r="AJ455" s="173">
        <v>128</v>
      </c>
      <c r="AK455" s="173">
        <v>5948</v>
      </c>
      <c r="AL455" s="173">
        <v>9888</v>
      </c>
      <c r="AM455" s="175">
        <f>100*AL455/$AI455</f>
        <v>24.491615683749</v>
      </c>
      <c r="AN455" s="173">
        <f>IF(AM455&gt;$AI$8,1,0)</f>
        <v>0</v>
      </c>
      <c r="AO455" s="175">
        <f>IF($R455=AL$17,AM455,0)</f>
        <v>24.491615683749</v>
      </c>
      <c r="AP455" s="173">
        <v>15836</v>
      </c>
      <c r="AQ455" s="175">
        <f>100*AP455/$AI455</f>
        <v>39.2242340177842</v>
      </c>
      <c r="AR455" s="173">
        <f>IF(AQ455&gt;$AI$8,1,0)</f>
        <v>0</v>
      </c>
      <c r="AS455" s="175">
        <f>IF($R455=AP$17,AQ455,0)</f>
        <v>0</v>
      </c>
      <c r="AT455" s="173">
        <v>1777</v>
      </c>
      <c r="AU455" s="175">
        <f>100*AT455/$AI455</f>
        <v>4.40145641889382</v>
      </c>
      <c r="AV455" s="173">
        <f>IF(AU455&gt;$AI$8,1,0)</f>
        <v>0</v>
      </c>
      <c r="AW455" s="175">
        <f>IF($R455=AT$17,AU455,0)</f>
        <v>0</v>
      </c>
      <c r="AX455" s="173">
        <v>6915</v>
      </c>
      <c r="AY455" s="175">
        <f>100*AX455/$AI455</f>
        <v>17.1277834196121</v>
      </c>
      <c r="AZ455" s="173">
        <f>IF(AY455&gt;$AI$8,1,0)</f>
        <v>0</v>
      </c>
      <c r="BA455" s="175">
        <f>IF($R455=AX$17,AY455,0)</f>
        <v>0</v>
      </c>
      <c r="BB455" s="173">
        <v>1339</v>
      </c>
      <c r="BC455" s="175">
        <f>100*BB455/$AI455</f>
        <v>3.31657295717435</v>
      </c>
      <c r="BD455" s="173">
        <f>IF(BC455&gt;$AI$8,1,0)</f>
        <v>0</v>
      </c>
      <c r="BE455" s="175">
        <f>IF($R455=BB$17,BC455,0)</f>
        <v>0</v>
      </c>
      <c r="BF455" s="173">
        <v>0</v>
      </c>
      <c r="BG455" s="175">
        <f>100*BF455/$AI455</f>
        <v>0</v>
      </c>
      <c r="BH455" s="173">
        <f>IF(BG455&gt;$AI$8,1,0)</f>
        <v>0</v>
      </c>
      <c r="BI455" s="175">
        <f>IF($R455=BF$17,BG455,0)</f>
        <v>0</v>
      </c>
      <c r="BJ455" s="173">
        <v>4138</v>
      </c>
      <c r="BK455" s="175">
        <f>100*BJ455/$AI455</f>
        <v>10.2494241200803</v>
      </c>
      <c r="BL455" s="173">
        <f>IF(BK455&gt;$AI$8,1,0)</f>
        <v>0</v>
      </c>
      <c r="BM455" s="175">
        <f>IF($R455=BJ$17,BK455,0)</f>
        <v>0</v>
      </c>
      <c r="BN455" s="173">
        <v>0</v>
      </c>
      <c r="BO455" s="175">
        <f>100*BN455/$AI455</f>
        <v>0</v>
      </c>
      <c r="BP455" s="173">
        <f>IF(BO455&gt;$AI$8,1,0)</f>
        <v>0</v>
      </c>
      <c r="BQ455" s="175">
        <f>IF($R455=BN$17,BO455,0)</f>
        <v>0</v>
      </c>
      <c r="BR455" s="173">
        <v>0</v>
      </c>
      <c r="BS455" s="175">
        <f>100*BR455/$AI455</f>
        <v>0</v>
      </c>
      <c r="BT455" s="173">
        <f>IF(BS455&gt;$AI$8,1,0)</f>
        <v>0</v>
      </c>
      <c r="BU455" s="175">
        <f>IF($R455=BR$17,BS455,0)</f>
        <v>0</v>
      </c>
      <c r="BV455" s="173">
        <v>0</v>
      </c>
      <c r="BW455" s="175">
        <f>100*BV455/$AI455</f>
        <v>0</v>
      </c>
      <c r="BX455" s="173">
        <f>IF(BW455&gt;$AI$8,1,0)</f>
        <v>0</v>
      </c>
      <c r="BY455" s="175">
        <f>IF($R455=BV$17,BW455,0)</f>
        <v>0</v>
      </c>
      <c r="BZ455" s="173">
        <v>0</v>
      </c>
      <c r="CA455" s="175">
        <f>100*BZ455/$AI455</f>
        <v>0</v>
      </c>
      <c r="CB455" s="173">
        <f>IF(CA455&gt;$AI$8,1,0)</f>
        <v>0</v>
      </c>
      <c r="CC455" s="175">
        <f>IF($R455=BZ$17,CA455,0)</f>
        <v>0</v>
      </c>
      <c r="CD455" s="173">
        <v>0</v>
      </c>
      <c r="CE455" s="175">
        <f>100*CD455/$AI455</f>
        <v>0</v>
      </c>
      <c r="CF455" s="173">
        <f>IF(CE455&gt;$AI$8,1,0)</f>
        <v>0</v>
      </c>
      <c r="CG455" s="175">
        <f>IF($R455=CD$17,CE455,0)</f>
        <v>0</v>
      </c>
      <c r="CH455" s="173">
        <v>0</v>
      </c>
      <c r="CI455" s="175">
        <f>100*CH455/$AI455</f>
        <v>0</v>
      </c>
      <c r="CJ455" s="173">
        <f>IF(CI455&gt;$AI$8,1,0)</f>
        <v>0</v>
      </c>
      <c r="CK455" s="175">
        <f>IF($R455=CH$17,CI455,0)</f>
        <v>0</v>
      </c>
      <c r="CL455" s="173">
        <v>0</v>
      </c>
      <c r="CM455" s="173">
        <v>0</v>
      </c>
      <c r="CN455" s="176"/>
    </row>
    <row r="456" ht="15.75" customHeight="1">
      <c r="A456" t="s" s="179">
        <v>3214</v>
      </c>
      <c r="B456" t="s" s="180">
        <v>256</v>
      </c>
      <c r="C456" t="s" s="180">
        <v>735</v>
      </c>
      <c r="D456" t="s" s="181">
        <v>259</v>
      </c>
      <c r="E456" t="s" s="188">
        <v>79</v>
      </c>
      <c r="F456" t="s" s="146">
        <v>46</v>
      </c>
      <c r="G456" t="s" s="146">
        <v>3215</v>
      </c>
      <c r="H456" t="s" s="146">
        <v>3216</v>
      </c>
      <c r="I456" t="s" s="146">
        <v>64</v>
      </c>
      <c r="J456" t="s" s="146">
        <v>1733</v>
      </c>
      <c r="K456" t="s" s="183">
        <f>_xlfn.IFS(Q456=0,O456,T456=1,R456,U456=1,AA456,V456=1,AD456)</f>
        <v>28</v>
      </c>
      <c r="L456" s="189">
        <f>_xlfn.IFS(Q456=0,P456,T456=1,S456,U456=1,AB456,V456=1,AE456)</f>
        <v>39.2208221246873</v>
      </c>
      <c r="M456" t="s" s="146">
        <f>IF(O456="Lab","over","under")</f>
        <v>2429</v>
      </c>
      <c r="N456" s="145">
        <v>0</v>
      </c>
      <c r="O456" t="s" s="184">
        <v>28</v>
      </c>
      <c r="P456" s="147">
        <f>AQ456</f>
        <v>39.2208221246873</v>
      </c>
      <c r="Q456" s="145">
        <f>T456+U456+V456</f>
        <v>0</v>
      </c>
      <c r="R456" t="s" s="185">
        <v>27</v>
      </c>
      <c r="S456" s="147">
        <f>AO456</f>
        <v>33.7981971777809</v>
      </c>
      <c r="T456" s="138"/>
      <c r="U456" s="138"/>
      <c r="V456" s="138"/>
      <c r="W456" s="138"/>
      <c r="X456" t="s" s="146">
        <f>IF($A456=Y456,"ok","bad")</f>
        <v>2430</v>
      </c>
      <c r="Y456" t="s" s="146">
        <v>3214</v>
      </c>
      <c r="Z456" t="s" s="146">
        <v>735</v>
      </c>
      <c r="AA456" t="s" s="186">
        <v>2365</v>
      </c>
      <c r="AB456" s="141">
        <f>100*AC456</f>
        <v>16.1687668</v>
      </c>
      <c r="AC456" s="190">
        <v>0.161687668</v>
      </c>
      <c r="AD456" t="s" s="187">
        <v>31</v>
      </c>
      <c r="AE456" s="141">
        <v>6.7181085</v>
      </c>
      <c r="AF456" s="190">
        <v>0.067181085</v>
      </c>
      <c r="AG456" s="138"/>
      <c r="AH456" s="145">
        <v>70672</v>
      </c>
      <c r="AI456" s="145">
        <v>42378</v>
      </c>
      <c r="AJ456" s="145">
        <v>121</v>
      </c>
      <c r="AK456" s="145">
        <v>2298</v>
      </c>
      <c r="AL456" s="145">
        <v>14323</v>
      </c>
      <c r="AM456" s="148">
        <f>100*AL456/$AI456</f>
        <v>33.7981971777809</v>
      </c>
      <c r="AN456" s="145">
        <f>IF(AM456&gt;$AI$8,1,0)</f>
        <v>0</v>
      </c>
      <c r="AO456" s="148">
        <f>IF($R456=AL$17,AM456,0)</f>
        <v>33.7981971777809</v>
      </c>
      <c r="AP456" s="145">
        <v>16621</v>
      </c>
      <c r="AQ456" s="148">
        <f>100*AP456/$AI456</f>
        <v>39.2208221246873</v>
      </c>
      <c r="AR456" s="145">
        <f>IF(AQ456&gt;$AI$8,1,0)</f>
        <v>0</v>
      </c>
      <c r="AS456" s="148">
        <f>IF($R456=AP$17,AQ456,0)</f>
        <v>0</v>
      </c>
      <c r="AT456" s="145">
        <v>1735</v>
      </c>
      <c r="AU456" s="148">
        <f>100*AT456/$AI456</f>
        <v>4.09410543206381</v>
      </c>
      <c r="AV456" s="145">
        <f>IF(AU456&gt;$AI$8,1,0)</f>
        <v>0</v>
      </c>
      <c r="AW456" s="148">
        <f>IF($R456=AT$17,AU456,0)</f>
        <v>0</v>
      </c>
      <c r="AX456" s="145">
        <v>6852</v>
      </c>
      <c r="AY456" s="148">
        <f>100*AX456/$AI456</f>
        <v>16.168766812969</v>
      </c>
      <c r="AZ456" s="145">
        <f>IF(AY456&gt;$AI$8,1,0)</f>
        <v>0</v>
      </c>
      <c r="BA456" s="148">
        <f>IF($R456=AX$17,AY456,0)</f>
        <v>0</v>
      </c>
      <c r="BB456" s="145">
        <v>2847</v>
      </c>
      <c r="BC456" s="148">
        <f>100*BB456/$AI456</f>
        <v>6.71810845249894</v>
      </c>
      <c r="BD456" s="145">
        <f>IF(BC456&gt;$AI$8,1,0)</f>
        <v>0</v>
      </c>
      <c r="BE456" s="148">
        <f>IF($R456=BB$17,BC456,0)</f>
        <v>0</v>
      </c>
      <c r="BF456" s="145">
        <v>0</v>
      </c>
      <c r="BG456" s="148">
        <f>100*BF456/$AI456</f>
        <v>0</v>
      </c>
      <c r="BH456" s="145">
        <f>IF(BG456&gt;$AI$8,1,0)</f>
        <v>0</v>
      </c>
      <c r="BI456" s="148">
        <f>IF($R456=BF$17,BG456,0)</f>
        <v>0</v>
      </c>
      <c r="BJ456" s="145">
        <v>0</v>
      </c>
      <c r="BK456" s="148">
        <f>100*BJ456/$AI456</f>
        <v>0</v>
      </c>
      <c r="BL456" s="145">
        <f>IF(BK456&gt;$AI$8,1,0)</f>
        <v>0</v>
      </c>
      <c r="BM456" s="148">
        <f>IF($R456=BJ$17,BK456,0)</f>
        <v>0</v>
      </c>
      <c r="BN456" s="145">
        <v>0</v>
      </c>
      <c r="BO456" s="148">
        <f>100*BN456/$AI456</f>
        <v>0</v>
      </c>
      <c r="BP456" s="145">
        <f>IF(BO456&gt;$AI$8,1,0)</f>
        <v>0</v>
      </c>
      <c r="BQ456" s="148">
        <f>IF($R456=BN$17,BO456,0)</f>
        <v>0</v>
      </c>
      <c r="BR456" s="145">
        <v>0</v>
      </c>
      <c r="BS456" s="148">
        <f>100*BR456/$AI456</f>
        <v>0</v>
      </c>
      <c r="BT456" s="145">
        <f>IF(BS456&gt;$AI$8,1,0)</f>
        <v>0</v>
      </c>
      <c r="BU456" s="148">
        <f>IF($R456=BR$17,BS456,0)</f>
        <v>0</v>
      </c>
      <c r="BV456" s="145">
        <v>0</v>
      </c>
      <c r="BW456" s="148">
        <f>100*BV456/$AI456</f>
        <v>0</v>
      </c>
      <c r="BX456" s="145">
        <f>IF(BW456&gt;$AI$8,1,0)</f>
        <v>0</v>
      </c>
      <c r="BY456" s="148">
        <f>IF($R456=BV$17,BW456,0)</f>
        <v>0</v>
      </c>
      <c r="BZ456" s="145">
        <v>0</v>
      </c>
      <c r="CA456" s="148">
        <f>100*BZ456/$AI456</f>
        <v>0</v>
      </c>
      <c r="CB456" s="145">
        <f>IF(CA456&gt;$AI$8,1,0)</f>
        <v>0</v>
      </c>
      <c r="CC456" s="148">
        <f>IF($R456=BZ$17,CA456,0)</f>
        <v>0</v>
      </c>
      <c r="CD456" s="145">
        <v>0</v>
      </c>
      <c r="CE456" s="148">
        <f>100*CD456/$AI456</f>
        <v>0</v>
      </c>
      <c r="CF456" s="145">
        <f>IF(CE456&gt;$AI$8,1,0)</f>
        <v>0</v>
      </c>
      <c r="CG456" s="148">
        <f>IF($R456=CD$17,CE456,0)</f>
        <v>0</v>
      </c>
      <c r="CH456" s="145">
        <v>0</v>
      </c>
      <c r="CI456" s="148">
        <f>100*CH456/$AI456</f>
        <v>0</v>
      </c>
      <c r="CJ456" s="145">
        <f>IF(CI456&gt;$AI$8,1,0)</f>
        <v>0</v>
      </c>
      <c r="CK456" s="148">
        <f>IF($R456=CH$17,CI456,0)</f>
        <v>0</v>
      </c>
      <c r="CL456" s="145">
        <v>358</v>
      </c>
      <c r="CM456" s="145">
        <v>0</v>
      </c>
      <c r="CN456" s="149"/>
    </row>
    <row r="457" ht="15.75" customHeight="1">
      <c r="A457" t="s" s="179">
        <v>2896</v>
      </c>
      <c r="B457" t="s" s="180">
        <v>166</v>
      </c>
      <c r="C457" t="s" s="180">
        <v>2897</v>
      </c>
      <c r="D457" t="s" s="181">
        <v>169</v>
      </c>
      <c r="E457" t="s" s="182">
        <v>79</v>
      </c>
      <c r="F457" t="s" s="130">
        <v>80</v>
      </c>
      <c r="G457" t="s" s="130">
        <v>1339</v>
      </c>
      <c r="H457" t="s" s="130">
        <v>2898</v>
      </c>
      <c r="I457" t="s" s="130">
        <v>64</v>
      </c>
      <c r="J457" t="s" s="130">
        <v>1733</v>
      </c>
      <c r="K457" t="s" s="183">
        <f>_xlfn.IFS(Q457=0,O457,T457=1,R457,U457=1,AA457,V457=1,AD457)</f>
        <v>2365</v>
      </c>
      <c r="L457" s="189">
        <f>_xlfn.IFS(Q457=0,P457,T457=1,S457,U457=1,AB457,V457=1,AE457)</f>
        <v>24.0830045301768</v>
      </c>
      <c r="M457" t="s" s="130">
        <f>IF(O457="Lab","over","under")</f>
        <v>2429</v>
      </c>
      <c r="N457" s="173">
        <v>0</v>
      </c>
      <c r="O457" t="s" s="184">
        <v>28</v>
      </c>
      <c r="P457" s="131">
        <f>AQ457</f>
        <v>39.1543669930342</v>
      </c>
      <c r="Q457" s="173">
        <f>T457+U457+V457</f>
        <v>1</v>
      </c>
      <c r="R457" t="s" s="185">
        <v>2365</v>
      </c>
      <c r="S457" s="131">
        <f>BA457</f>
        <v>24.0830045301768</v>
      </c>
      <c r="T457" s="173">
        <v>1</v>
      </c>
      <c r="U457" s="169"/>
      <c r="V457" s="169"/>
      <c r="W457" s="169"/>
      <c r="X457" t="s" s="130">
        <f>IF($A457=Y457,"ok","bad")</f>
        <v>2430</v>
      </c>
      <c r="Y457" t="s" s="130">
        <v>2896</v>
      </c>
      <c r="Z457" t="s" s="130">
        <v>2897</v>
      </c>
      <c r="AA457" t="s" s="186">
        <v>27</v>
      </c>
      <c r="AB457" s="125">
        <f>100*AC457</f>
        <v>24.0123727</v>
      </c>
      <c r="AC457" s="191">
        <v>0.240123727</v>
      </c>
      <c r="AD457" t="s" s="187">
        <v>31</v>
      </c>
      <c r="AE457" s="125">
        <v>5.5628623</v>
      </c>
      <c r="AF457" s="191">
        <v>0.055628623</v>
      </c>
      <c r="AG457" s="169"/>
      <c r="AH457" s="173">
        <v>72642</v>
      </c>
      <c r="AI457" s="173">
        <v>41058</v>
      </c>
      <c r="AJ457" s="173">
        <v>137</v>
      </c>
      <c r="AK457" s="173">
        <v>6188</v>
      </c>
      <c r="AL457" s="173">
        <v>9859</v>
      </c>
      <c r="AM457" s="175">
        <f>100*AL457/$AI457</f>
        <v>24.0123727410005</v>
      </c>
      <c r="AN457" s="173">
        <f>IF(AM457&gt;$AI$8,1,0)</f>
        <v>0</v>
      </c>
      <c r="AO457" s="175">
        <f>IF($R457=AL$17,AM457,0)</f>
        <v>0</v>
      </c>
      <c r="AP457" s="173">
        <v>16076</v>
      </c>
      <c r="AQ457" s="175">
        <f>100*AP457/$AI457</f>
        <v>39.1543669930342</v>
      </c>
      <c r="AR457" s="173">
        <f>IF(AQ457&gt;$AI$8,1,0)</f>
        <v>0</v>
      </c>
      <c r="AS457" s="175">
        <f>IF($R457=AP$17,AQ457,0)</f>
        <v>0</v>
      </c>
      <c r="AT457" s="173">
        <v>1425</v>
      </c>
      <c r="AU457" s="175">
        <f>100*AT457/$AI457</f>
        <v>3.47069998538653</v>
      </c>
      <c r="AV457" s="173">
        <f>IF(AU457&gt;$AI$8,1,0)</f>
        <v>0</v>
      </c>
      <c r="AW457" s="175">
        <f>IF($R457=AT$17,AU457,0)</f>
        <v>0</v>
      </c>
      <c r="AX457" s="173">
        <v>9888</v>
      </c>
      <c r="AY457" s="175">
        <f>100*AX457/$AI457</f>
        <v>24.0830045301768</v>
      </c>
      <c r="AZ457" s="173">
        <f>IF(AY457&gt;$AI$8,1,0)</f>
        <v>0</v>
      </c>
      <c r="BA457" s="175">
        <f>IF($R457=AX$17,AY457,0)</f>
        <v>24.0830045301768</v>
      </c>
      <c r="BB457" s="173">
        <v>2284</v>
      </c>
      <c r="BC457" s="175">
        <f>100*BB457/$AI457</f>
        <v>5.5628622923669</v>
      </c>
      <c r="BD457" s="173">
        <f>IF(BC457&gt;$AI$8,1,0)</f>
        <v>0</v>
      </c>
      <c r="BE457" s="175">
        <f>IF($R457=BB$17,BC457,0)</f>
        <v>0</v>
      </c>
      <c r="BF457" s="173">
        <v>0</v>
      </c>
      <c r="BG457" s="175">
        <f>100*BF457/$AI457</f>
        <v>0</v>
      </c>
      <c r="BH457" s="173">
        <f>IF(BG457&gt;$AI$8,1,0)</f>
        <v>0</v>
      </c>
      <c r="BI457" s="175">
        <f>IF($R457=BF$17,BG457,0)</f>
        <v>0</v>
      </c>
      <c r="BJ457" s="173">
        <v>0</v>
      </c>
      <c r="BK457" s="175">
        <f>100*BJ457/$AI457</f>
        <v>0</v>
      </c>
      <c r="BL457" s="173">
        <f>IF(BK457&gt;$AI$8,1,0)</f>
        <v>0</v>
      </c>
      <c r="BM457" s="175">
        <f>IF($R457=BJ$17,BK457,0)</f>
        <v>0</v>
      </c>
      <c r="BN457" s="173">
        <v>0</v>
      </c>
      <c r="BO457" s="175">
        <f>100*BN457/$AI457</f>
        <v>0</v>
      </c>
      <c r="BP457" s="173">
        <f>IF(BO457&gt;$AI$8,1,0)</f>
        <v>0</v>
      </c>
      <c r="BQ457" s="175">
        <f>IF($R457=BN$17,BO457,0)</f>
        <v>0</v>
      </c>
      <c r="BR457" s="173">
        <v>0</v>
      </c>
      <c r="BS457" s="175">
        <f>100*BR457/$AI457</f>
        <v>0</v>
      </c>
      <c r="BT457" s="173">
        <f>IF(BS457&gt;$AI$8,1,0)</f>
        <v>0</v>
      </c>
      <c r="BU457" s="175">
        <f>IF($R457=BR$17,BS457,0)</f>
        <v>0</v>
      </c>
      <c r="BV457" s="173">
        <v>0</v>
      </c>
      <c r="BW457" s="175">
        <f>100*BV457/$AI457</f>
        <v>0</v>
      </c>
      <c r="BX457" s="173">
        <f>IF(BW457&gt;$AI$8,1,0)</f>
        <v>0</v>
      </c>
      <c r="BY457" s="175">
        <f>IF($R457=BV$17,BW457,0)</f>
        <v>0</v>
      </c>
      <c r="BZ457" s="173">
        <v>0</v>
      </c>
      <c r="CA457" s="175">
        <f>100*BZ457/$AI457</f>
        <v>0</v>
      </c>
      <c r="CB457" s="173">
        <f>IF(CA457&gt;$AI$8,1,0)</f>
        <v>0</v>
      </c>
      <c r="CC457" s="175">
        <f>IF($R457=BZ$17,CA457,0)</f>
        <v>0</v>
      </c>
      <c r="CD457" s="173">
        <v>0</v>
      </c>
      <c r="CE457" s="175">
        <f>100*CD457/$AI457</f>
        <v>0</v>
      </c>
      <c r="CF457" s="173">
        <f>IF(CE457&gt;$AI$8,1,0)</f>
        <v>0</v>
      </c>
      <c r="CG457" s="175">
        <f>IF($R457=CD$17,CE457,0)</f>
        <v>0</v>
      </c>
      <c r="CH457" s="173">
        <v>0</v>
      </c>
      <c r="CI457" s="175">
        <f>100*CH457/$AI457</f>
        <v>0</v>
      </c>
      <c r="CJ457" s="173">
        <f>IF(CI457&gt;$AI$8,1,0)</f>
        <v>0</v>
      </c>
      <c r="CK457" s="175">
        <f>IF($R457=CH$17,CI457,0)</f>
        <v>0</v>
      </c>
      <c r="CL457" s="173">
        <v>168</v>
      </c>
      <c r="CM457" s="173">
        <v>0</v>
      </c>
      <c r="CN457" s="176"/>
    </row>
    <row r="458" ht="15.75" customHeight="1">
      <c r="A458" t="s" s="179">
        <v>3030</v>
      </c>
      <c r="B458" t="s" s="180">
        <v>101</v>
      </c>
      <c r="C458" t="s" s="180">
        <v>1399</v>
      </c>
      <c r="D458" t="s" s="181">
        <v>104</v>
      </c>
      <c r="E458" t="s" s="188">
        <v>79</v>
      </c>
      <c r="F458" t="s" s="146">
        <v>46</v>
      </c>
      <c r="G458" t="s" s="146">
        <v>717</v>
      </c>
      <c r="H458" t="s" s="146">
        <v>3031</v>
      </c>
      <c r="I458" t="s" s="146">
        <v>49</v>
      </c>
      <c r="J458" t="s" s="146">
        <v>1733</v>
      </c>
      <c r="K458" t="s" s="183">
        <f>_xlfn.IFS(Q458=0,O458,T458=1,R458,U458=1,AA458,V458=1,AD458)</f>
        <v>28</v>
      </c>
      <c r="L458" s="189">
        <f>_xlfn.IFS(Q458=0,P458,T458=1,S458,U458=1,AB458,V458=1,AE458)</f>
        <v>39.0585830067905</v>
      </c>
      <c r="M458" t="s" s="146">
        <f>IF(O458="Lab","over","under")</f>
        <v>2429</v>
      </c>
      <c r="N458" s="145">
        <v>0</v>
      </c>
      <c r="O458" t="s" s="184">
        <v>28</v>
      </c>
      <c r="P458" s="147">
        <f>AQ458</f>
        <v>39.0585830067905</v>
      </c>
      <c r="Q458" s="145">
        <f>T458+U458+V458</f>
        <v>0</v>
      </c>
      <c r="R458" t="s" s="185">
        <v>27</v>
      </c>
      <c r="S458" s="147">
        <f>AO458</f>
        <v>30.576581400443</v>
      </c>
      <c r="T458" s="138"/>
      <c r="U458" s="138"/>
      <c r="V458" s="138"/>
      <c r="W458" s="138"/>
      <c r="X458" t="s" s="146">
        <f>IF($A458=Y458,"ok","bad")</f>
        <v>2430</v>
      </c>
      <c r="Y458" t="s" s="146">
        <v>3030</v>
      </c>
      <c r="Z458" t="s" s="146">
        <v>1399</v>
      </c>
      <c r="AA458" t="s" s="186">
        <v>2365</v>
      </c>
      <c r="AB458" s="141">
        <f>100*AC458</f>
        <v>22.8417748</v>
      </c>
      <c r="AC458" s="190">
        <v>0.228417748</v>
      </c>
      <c r="AD458" t="s" s="187">
        <v>31</v>
      </c>
      <c r="AE458" s="141">
        <v>3.2272982</v>
      </c>
      <c r="AF458" s="190">
        <v>0.032272982</v>
      </c>
      <c r="AG458" s="138"/>
      <c r="AH458" s="145">
        <v>74535</v>
      </c>
      <c r="AI458" s="145">
        <v>41087</v>
      </c>
      <c r="AJ458" s="145">
        <v>114</v>
      </c>
      <c r="AK458" s="145">
        <v>3485</v>
      </c>
      <c r="AL458" s="145">
        <v>12563</v>
      </c>
      <c r="AM458" s="148">
        <f>100*AL458/$AI458</f>
        <v>30.576581400443</v>
      </c>
      <c r="AN458" s="145">
        <f>IF(AM458&gt;$AI$8,1,0)</f>
        <v>0</v>
      </c>
      <c r="AO458" s="148">
        <f>IF($R458=AL$17,AM458,0)</f>
        <v>30.576581400443</v>
      </c>
      <c r="AP458" s="145">
        <v>16048</v>
      </c>
      <c r="AQ458" s="148">
        <f>100*AP458/$AI458</f>
        <v>39.0585830067905</v>
      </c>
      <c r="AR458" s="145">
        <f>IF(AQ458&gt;$AI$8,1,0)</f>
        <v>0</v>
      </c>
      <c r="AS458" s="148">
        <f>IF($R458=AP$17,AQ458,0)</f>
        <v>0</v>
      </c>
      <c r="AT458" s="145">
        <v>799</v>
      </c>
      <c r="AU458" s="148">
        <f>100*AT458/$AI458</f>
        <v>1.94465402682114</v>
      </c>
      <c r="AV458" s="145">
        <f>IF(AU458&gt;$AI$8,1,0)</f>
        <v>0</v>
      </c>
      <c r="AW458" s="148">
        <f>IF($R458=AT$17,AU458,0)</f>
        <v>0</v>
      </c>
      <c r="AX458" s="145">
        <v>9385</v>
      </c>
      <c r="AY458" s="148">
        <f>100*AX458/$AI458</f>
        <v>22.8417747706087</v>
      </c>
      <c r="AZ458" s="145">
        <f>IF(AY458&gt;$AI$8,1,0)</f>
        <v>0</v>
      </c>
      <c r="BA458" s="148">
        <f>IF($R458=AX$17,AY458,0)</f>
        <v>0</v>
      </c>
      <c r="BB458" s="145">
        <v>1326</v>
      </c>
      <c r="BC458" s="148">
        <f>100*BB458/$AI458</f>
        <v>3.22729817217125</v>
      </c>
      <c r="BD458" s="145">
        <f>IF(BC458&gt;$AI$8,1,0)</f>
        <v>0</v>
      </c>
      <c r="BE458" s="148">
        <f>IF($R458=BB$17,BC458,0)</f>
        <v>0</v>
      </c>
      <c r="BF458" s="145">
        <v>0</v>
      </c>
      <c r="BG458" s="148">
        <f>100*BF458/$AI458</f>
        <v>0</v>
      </c>
      <c r="BH458" s="145">
        <f>IF(BG458&gt;$AI$8,1,0)</f>
        <v>0</v>
      </c>
      <c r="BI458" s="148">
        <f>IF($R458=BF$17,BG458,0)</f>
        <v>0</v>
      </c>
      <c r="BJ458" s="145">
        <v>0</v>
      </c>
      <c r="BK458" s="148">
        <f>100*BJ458/$AI458</f>
        <v>0</v>
      </c>
      <c r="BL458" s="145">
        <f>IF(BK458&gt;$AI$8,1,0)</f>
        <v>0</v>
      </c>
      <c r="BM458" s="148">
        <f>IF($R458=BJ$17,BK458,0)</f>
        <v>0</v>
      </c>
      <c r="BN458" s="145">
        <v>0</v>
      </c>
      <c r="BO458" s="148">
        <f>100*BN458/$AI458</f>
        <v>0</v>
      </c>
      <c r="BP458" s="145">
        <f>IF(BO458&gt;$AI$8,1,0)</f>
        <v>0</v>
      </c>
      <c r="BQ458" s="148">
        <f>IF($R458=BN$17,BO458,0)</f>
        <v>0</v>
      </c>
      <c r="BR458" s="145">
        <v>0</v>
      </c>
      <c r="BS458" s="148">
        <f>100*BR458/$AI458</f>
        <v>0</v>
      </c>
      <c r="BT458" s="145">
        <f>IF(BS458&gt;$AI$8,1,0)</f>
        <v>0</v>
      </c>
      <c r="BU458" s="148">
        <f>IF($R458=BR$17,BS458,0)</f>
        <v>0</v>
      </c>
      <c r="BV458" s="145">
        <v>0</v>
      </c>
      <c r="BW458" s="148">
        <f>100*BV458/$AI458</f>
        <v>0</v>
      </c>
      <c r="BX458" s="145">
        <f>IF(BW458&gt;$AI$8,1,0)</f>
        <v>0</v>
      </c>
      <c r="BY458" s="148">
        <f>IF($R458=BV$17,BW458,0)</f>
        <v>0</v>
      </c>
      <c r="BZ458" s="145">
        <v>0</v>
      </c>
      <c r="CA458" s="148">
        <f>100*BZ458/$AI458</f>
        <v>0</v>
      </c>
      <c r="CB458" s="145">
        <f>IF(CA458&gt;$AI$8,1,0)</f>
        <v>0</v>
      </c>
      <c r="CC458" s="148">
        <f>IF($R458=BZ$17,CA458,0)</f>
        <v>0</v>
      </c>
      <c r="CD458" s="145">
        <v>0</v>
      </c>
      <c r="CE458" s="148">
        <f>100*CD458/$AI458</f>
        <v>0</v>
      </c>
      <c r="CF458" s="145">
        <f>IF(CE458&gt;$AI$8,1,0)</f>
        <v>0</v>
      </c>
      <c r="CG458" s="148">
        <f>IF($R458=CD$17,CE458,0)</f>
        <v>0</v>
      </c>
      <c r="CH458" s="145">
        <v>0</v>
      </c>
      <c r="CI458" s="148">
        <f>100*CH458/$AI458</f>
        <v>0</v>
      </c>
      <c r="CJ458" s="145">
        <f>IF(CI458&gt;$AI$8,1,0)</f>
        <v>0</v>
      </c>
      <c r="CK458" s="148">
        <f>IF($R458=CH$17,CI458,0)</f>
        <v>0</v>
      </c>
      <c r="CL458" s="145">
        <v>0</v>
      </c>
      <c r="CM458" s="145">
        <v>0</v>
      </c>
      <c r="CN458" s="149"/>
    </row>
    <row r="459" ht="15.75" customHeight="1">
      <c r="A459" t="s" s="179">
        <v>2983</v>
      </c>
      <c r="B459" t="s" s="180">
        <v>160</v>
      </c>
      <c r="C459" t="s" s="180">
        <v>2984</v>
      </c>
      <c r="D459" t="s" s="181">
        <v>162</v>
      </c>
      <c r="E459" t="s" s="182">
        <v>79</v>
      </c>
      <c r="F459" t="s" s="130">
        <v>80</v>
      </c>
      <c r="G459" t="s" s="130">
        <v>1297</v>
      </c>
      <c r="H459" t="s" s="130">
        <v>1851</v>
      </c>
      <c r="I459" t="s" s="130">
        <v>64</v>
      </c>
      <c r="J459" t="s" s="130">
        <v>1733</v>
      </c>
      <c r="K459" t="s" s="183">
        <f>_xlfn.IFS(Q459=0,O459,T459=1,R459,U459=1,AA459,V459=1,AD459)</f>
        <v>29</v>
      </c>
      <c r="L459" s="189">
        <f>_xlfn.IFS(Q459=0,P459,T459=1,S459,U459=1,AB459,V459=1,AE459)</f>
        <v>11.0544435</v>
      </c>
      <c r="M459" t="s" s="130">
        <f>IF(O459="Lab","over","under")</f>
        <v>2429</v>
      </c>
      <c r="N459" s="173">
        <v>0</v>
      </c>
      <c r="O459" t="s" s="184">
        <v>28</v>
      </c>
      <c r="P459" s="131">
        <f>AQ459</f>
        <v>39.0207828637001</v>
      </c>
      <c r="Q459" s="173">
        <f>T459+U459+V459</f>
        <v>1</v>
      </c>
      <c r="R459" t="s" s="185">
        <v>27</v>
      </c>
      <c r="S459" s="131">
        <f>AO459</f>
        <v>32.1152620170853</v>
      </c>
      <c r="T459" s="169"/>
      <c r="U459" s="173">
        <v>1</v>
      </c>
      <c r="V459" s="169"/>
      <c r="W459" s="169"/>
      <c r="X459" t="s" s="130">
        <f>IF($A459=Y459,"ok","bad")</f>
        <v>2430</v>
      </c>
      <c r="Y459" t="s" s="192">
        <v>2983</v>
      </c>
      <c r="Z459" t="s" s="192">
        <v>2984</v>
      </c>
      <c r="AA459" t="s" s="186">
        <v>29</v>
      </c>
      <c r="AB459" s="125">
        <f>100*AC459</f>
        <v>11.0544435</v>
      </c>
      <c r="AC459" s="193">
        <v>0.110544435</v>
      </c>
      <c r="AD459" t="s" s="187">
        <v>31</v>
      </c>
      <c r="AE459" s="194">
        <v>7.2523269</v>
      </c>
      <c r="AF459" s="193">
        <v>0.072523269</v>
      </c>
      <c r="AG459" s="169"/>
      <c r="AH459" s="173">
        <v>73369</v>
      </c>
      <c r="AI459" s="173">
        <v>39215</v>
      </c>
      <c r="AJ459" s="173">
        <v>202</v>
      </c>
      <c r="AK459" s="173">
        <v>2708</v>
      </c>
      <c r="AL459" s="173">
        <v>12594</v>
      </c>
      <c r="AM459" s="175">
        <f>100*AL459/$AI459</f>
        <v>32.1152620170853</v>
      </c>
      <c r="AN459" s="173">
        <f>IF(AM459&gt;$AI$8,1,0)</f>
        <v>0</v>
      </c>
      <c r="AO459" s="175">
        <f>IF($R459=AL$17,AM459,0)</f>
        <v>32.1152620170853</v>
      </c>
      <c r="AP459" s="173">
        <v>15302</v>
      </c>
      <c r="AQ459" s="175">
        <f>100*AP459/$AI459</f>
        <v>39.0207828637001</v>
      </c>
      <c r="AR459" s="173">
        <f>IF(AQ459&gt;$AI$8,1,0)</f>
        <v>0</v>
      </c>
      <c r="AS459" s="175">
        <f>IF($R459=AP$17,AQ459,0)</f>
        <v>0</v>
      </c>
      <c r="AT459" s="173">
        <v>4335</v>
      </c>
      <c r="AU459" s="175">
        <f>100*AT459/$AI459</f>
        <v>11.0544434527604</v>
      </c>
      <c r="AV459" s="173">
        <f>IF(AU459&gt;$AI$8,1,0)</f>
        <v>0</v>
      </c>
      <c r="AW459" s="175">
        <f>IF($R459=AT$17,AU459,0)</f>
        <v>0</v>
      </c>
      <c r="AX459" s="173">
        <v>2752</v>
      </c>
      <c r="AY459" s="175">
        <f>100*AX459/$AI459</f>
        <v>7.01772281014918</v>
      </c>
      <c r="AZ459" s="173">
        <f>IF(AY459&gt;$AI$8,1,0)</f>
        <v>0</v>
      </c>
      <c r="BA459" s="175">
        <f>IF($R459=AX$17,AY459,0)</f>
        <v>0</v>
      </c>
      <c r="BB459" s="173">
        <v>2844</v>
      </c>
      <c r="BC459" s="175">
        <f>100*BB459/$AI459</f>
        <v>7.25232691572103</v>
      </c>
      <c r="BD459" s="173">
        <f>IF(BC459&gt;$AI$8,1,0)</f>
        <v>0</v>
      </c>
      <c r="BE459" s="175">
        <f>IF($R459=BB$17,BC459,0)</f>
        <v>0</v>
      </c>
      <c r="BF459" s="173">
        <v>0</v>
      </c>
      <c r="BG459" s="175">
        <f>100*BF459/$AI459</f>
        <v>0</v>
      </c>
      <c r="BH459" s="173">
        <f>IF(BG459&gt;$AI$8,1,0)</f>
        <v>0</v>
      </c>
      <c r="BI459" s="175">
        <f>IF($R459=BF$17,BG459,0)</f>
        <v>0</v>
      </c>
      <c r="BJ459" s="173">
        <v>0</v>
      </c>
      <c r="BK459" s="175">
        <f>100*BJ459/$AI459</f>
        <v>0</v>
      </c>
      <c r="BL459" s="173">
        <f>IF(BK459&gt;$AI$8,1,0)</f>
        <v>0</v>
      </c>
      <c r="BM459" s="175">
        <f>IF($R459=BJ$17,BK459,0)</f>
        <v>0</v>
      </c>
      <c r="BN459" s="173">
        <v>0</v>
      </c>
      <c r="BO459" s="175">
        <f>100*BN459/$AI459</f>
        <v>0</v>
      </c>
      <c r="BP459" s="173">
        <f>IF(BO459&gt;$AI$8,1,0)</f>
        <v>0</v>
      </c>
      <c r="BQ459" s="175">
        <f>IF($R459=BN$17,BO459,0)</f>
        <v>0</v>
      </c>
      <c r="BR459" s="173">
        <v>0</v>
      </c>
      <c r="BS459" s="175">
        <f>100*BR459/$AI459</f>
        <v>0</v>
      </c>
      <c r="BT459" s="173">
        <f>IF(BS459&gt;$AI$8,1,0)</f>
        <v>0</v>
      </c>
      <c r="BU459" s="175">
        <f>IF($R459=BR$17,BS459,0)</f>
        <v>0</v>
      </c>
      <c r="BV459" s="173">
        <v>0</v>
      </c>
      <c r="BW459" s="175">
        <f>100*BV459/$AI459</f>
        <v>0</v>
      </c>
      <c r="BX459" s="173">
        <f>IF(BW459&gt;$AI$8,1,0)</f>
        <v>0</v>
      </c>
      <c r="BY459" s="175">
        <f>IF($R459=BV$17,BW459,0)</f>
        <v>0</v>
      </c>
      <c r="BZ459" s="173">
        <v>0</v>
      </c>
      <c r="CA459" s="175">
        <f>100*BZ459/$AI459</f>
        <v>0</v>
      </c>
      <c r="CB459" s="173">
        <f>IF(CA459&gt;$AI$8,1,0)</f>
        <v>0</v>
      </c>
      <c r="CC459" s="175">
        <f>IF($R459=BZ$17,CA459,0)</f>
        <v>0</v>
      </c>
      <c r="CD459" s="173">
        <v>0</v>
      </c>
      <c r="CE459" s="175">
        <f>100*CD459/$AI459</f>
        <v>0</v>
      </c>
      <c r="CF459" s="173">
        <f>IF(CE459&gt;$AI$8,1,0)</f>
        <v>0</v>
      </c>
      <c r="CG459" s="175">
        <f>IF($R459=CD$17,CE459,0)</f>
        <v>0</v>
      </c>
      <c r="CH459" s="173">
        <v>0</v>
      </c>
      <c r="CI459" s="175">
        <f>100*CH459/$AI459</f>
        <v>0</v>
      </c>
      <c r="CJ459" s="173">
        <f>IF(CI459&gt;$AI$8,1,0)</f>
        <v>0</v>
      </c>
      <c r="CK459" s="175">
        <f>IF($R459=CH$17,CI459,0)</f>
        <v>0</v>
      </c>
      <c r="CL459" s="173">
        <v>0</v>
      </c>
      <c r="CM459" s="173">
        <v>0</v>
      </c>
      <c r="CN459" s="176"/>
    </row>
    <row r="460" ht="15.75" customHeight="1">
      <c r="A460" t="s" s="179">
        <v>3043</v>
      </c>
      <c r="B460" t="s" s="180">
        <v>84</v>
      </c>
      <c r="C460" t="s" s="180">
        <v>3044</v>
      </c>
      <c r="D460" t="s" s="181">
        <v>86</v>
      </c>
      <c r="E460" t="s" s="188">
        <v>79</v>
      </c>
      <c r="F460" t="s" s="146">
        <v>80</v>
      </c>
      <c r="G460" t="s" s="146">
        <v>428</v>
      </c>
      <c r="H460" t="s" s="146">
        <v>3045</v>
      </c>
      <c r="I460" t="s" s="146">
        <v>49</v>
      </c>
      <c r="J460" t="s" s="146">
        <v>1733</v>
      </c>
      <c r="K460" t="s" s="183">
        <f>_xlfn.IFS(Q460=0,O460,T460=1,R460,U460=1,AA460,V460=1,AD460)</f>
        <v>28</v>
      </c>
      <c r="L460" s="189">
        <f>_xlfn.IFS(Q460=0,P460,T460=1,S460,U460=1,AB460,V460=1,AE460)</f>
        <v>38.9418839753227</v>
      </c>
      <c r="M460" t="s" s="146">
        <f>IF(O460="Lab","over","under")</f>
        <v>2429</v>
      </c>
      <c r="N460" s="145">
        <v>0</v>
      </c>
      <c r="O460" t="s" s="184">
        <v>28</v>
      </c>
      <c r="P460" s="147">
        <f>AQ460</f>
        <v>38.9418839753227</v>
      </c>
      <c r="Q460" s="145">
        <f>T460+U460+V460</f>
        <v>0</v>
      </c>
      <c r="R460" t="s" s="185">
        <v>27</v>
      </c>
      <c r="S460" s="147">
        <f>AO460</f>
        <v>27.629737155892</v>
      </c>
      <c r="T460" s="138"/>
      <c r="U460" s="138"/>
      <c r="V460" s="138"/>
      <c r="W460" s="138"/>
      <c r="X460" t="s" s="146">
        <f>IF($A460=Y460,"ok","bad")</f>
        <v>2430</v>
      </c>
      <c r="Y460" t="s" s="146">
        <v>3043</v>
      </c>
      <c r="Z460" t="s" s="146">
        <v>3044</v>
      </c>
      <c r="AA460" t="s" s="186">
        <v>2365</v>
      </c>
      <c r="AB460" s="141">
        <f>100*AC460</f>
        <v>21.9918088</v>
      </c>
      <c r="AC460" s="190">
        <v>0.219918088</v>
      </c>
      <c r="AD460" t="s" s="187">
        <v>29</v>
      </c>
      <c r="AE460" s="141">
        <v>5.8608533</v>
      </c>
      <c r="AF460" s="190">
        <v>0.058608533</v>
      </c>
      <c r="AG460" s="138"/>
      <c r="AH460" s="145">
        <v>68549</v>
      </c>
      <c r="AI460" s="145">
        <v>38578</v>
      </c>
      <c r="AJ460" s="145">
        <v>142</v>
      </c>
      <c r="AK460" s="145">
        <v>4364</v>
      </c>
      <c r="AL460" s="145">
        <v>10659</v>
      </c>
      <c r="AM460" s="148">
        <f>100*AL460/$AI460</f>
        <v>27.629737155892</v>
      </c>
      <c r="AN460" s="145">
        <f>IF(AM460&gt;$AI$8,1,0)</f>
        <v>0</v>
      </c>
      <c r="AO460" s="148">
        <f>IF($R460=AL$17,AM460,0)</f>
        <v>27.629737155892</v>
      </c>
      <c r="AP460" s="145">
        <v>15023</v>
      </c>
      <c r="AQ460" s="148">
        <f>100*AP460/$AI460</f>
        <v>38.9418839753227</v>
      </c>
      <c r="AR460" s="145">
        <f>IF(AQ460&gt;$AI$8,1,0)</f>
        <v>0</v>
      </c>
      <c r="AS460" s="148">
        <f>IF($R460=AP$17,AQ460,0)</f>
        <v>0</v>
      </c>
      <c r="AT460" s="145">
        <v>2261</v>
      </c>
      <c r="AU460" s="148">
        <f>100*AT460/$AI460</f>
        <v>5.86085333609829</v>
      </c>
      <c r="AV460" s="145">
        <f>IF(AU460&gt;$AI$8,1,0)</f>
        <v>0</v>
      </c>
      <c r="AW460" s="148">
        <f>IF($R460=AT$17,AU460,0)</f>
        <v>0</v>
      </c>
      <c r="AX460" s="145">
        <v>8484</v>
      </c>
      <c r="AY460" s="148">
        <f>100*AX460/$AI460</f>
        <v>21.9918088029447</v>
      </c>
      <c r="AZ460" s="145">
        <f>IF(AY460&gt;$AI$8,1,0)</f>
        <v>0</v>
      </c>
      <c r="BA460" s="148">
        <f>IF($R460=AX$17,AY460,0)</f>
        <v>0</v>
      </c>
      <c r="BB460" s="145">
        <v>2151</v>
      </c>
      <c r="BC460" s="148">
        <f>100*BB460/$AI460</f>
        <v>5.57571672974234</v>
      </c>
      <c r="BD460" s="145">
        <f>IF(BC460&gt;$AI$8,1,0)</f>
        <v>0</v>
      </c>
      <c r="BE460" s="148">
        <f>IF($R460=BB$17,BC460,0)</f>
        <v>0</v>
      </c>
      <c r="BF460" s="145">
        <v>0</v>
      </c>
      <c r="BG460" s="148">
        <f>100*BF460/$AI460</f>
        <v>0</v>
      </c>
      <c r="BH460" s="145">
        <f>IF(BG460&gt;$AI$8,1,0)</f>
        <v>0</v>
      </c>
      <c r="BI460" s="148">
        <f>IF($R460=BF$17,BG460,0)</f>
        <v>0</v>
      </c>
      <c r="BJ460" s="145">
        <v>0</v>
      </c>
      <c r="BK460" s="148">
        <f>100*BJ460/$AI460</f>
        <v>0</v>
      </c>
      <c r="BL460" s="145">
        <f>IF(BK460&gt;$AI$8,1,0)</f>
        <v>0</v>
      </c>
      <c r="BM460" s="148">
        <f>IF($R460=BJ$17,BK460,0)</f>
        <v>0</v>
      </c>
      <c r="BN460" s="145">
        <v>0</v>
      </c>
      <c r="BO460" s="148">
        <f>100*BN460/$AI460</f>
        <v>0</v>
      </c>
      <c r="BP460" s="145">
        <f>IF(BO460&gt;$AI$8,1,0)</f>
        <v>0</v>
      </c>
      <c r="BQ460" s="148">
        <f>IF($R460=BN$17,BO460,0)</f>
        <v>0</v>
      </c>
      <c r="BR460" s="145">
        <v>0</v>
      </c>
      <c r="BS460" s="148">
        <f>100*BR460/$AI460</f>
        <v>0</v>
      </c>
      <c r="BT460" s="145">
        <f>IF(BS460&gt;$AI$8,1,0)</f>
        <v>0</v>
      </c>
      <c r="BU460" s="148">
        <f>IF($R460=BR$17,BS460,0)</f>
        <v>0</v>
      </c>
      <c r="BV460" s="145">
        <v>0</v>
      </c>
      <c r="BW460" s="148">
        <f>100*BV460/$AI460</f>
        <v>0</v>
      </c>
      <c r="BX460" s="145">
        <f>IF(BW460&gt;$AI$8,1,0)</f>
        <v>0</v>
      </c>
      <c r="BY460" s="148">
        <f>IF($R460=BV$17,BW460,0)</f>
        <v>0</v>
      </c>
      <c r="BZ460" s="145">
        <v>0</v>
      </c>
      <c r="CA460" s="148">
        <f>100*BZ460/$AI460</f>
        <v>0</v>
      </c>
      <c r="CB460" s="145">
        <f>IF(CA460&gt;$AI$8,1,0)</f>
        <v>0</v>
      </c>
      <c r="CC460" s="148">
        <f>IF($R460=BZ$17,CA460,0)</f>
        <v>0</v>
      </c>
      <c r="CD460" s="145">
        <v>0</v>
      </c>
      <c r="CE460" s="148">
        <f>100*CD460/$AI460</f>
        <v>0</v>
      </c>
      <c r="CF460" s="145">
        <f>IF(CE460&gt;$AI$8,1,0)</f>
        <v>0</v>
      </c>
      <c r="CG460" s="148">
        <f>IF($R460=CD$17,CE460,0)</f>
        <v>0</v>
      </c>
      <c r="CH460" s="145">
        <v>0</v>
      </c>
      <c r="CI460" s="148">
        <f>100*CH460/$AI460</f>
        <v>0</v>
      </c>
      <c r="CJ460" s="145">
        <f>IF(CI460&gt;$AI$8,1,0)</f>
        <v>0</v>
      </c>
      <c r="CK460" s="148">
        <f>IF($R460=CH$17,CI460,0)</f>
        <v>0</v>
      </c>
      <c r="CL460" s="145">
        <v>182</v>
      </c>
      <c r="CM460" s="145">
        <v>0</v>
      </c>
      <c r="CN460" s="149"/>
    </row>
    <row r="461" ht="15.75" customHeight="1">
      <c r="A461" t="s" s="179">
        <v>3119</v>
      </c>
      <c r="B461" t="s" s="180">
        <v>90</v>
      </c>
      <c r="C461" t="s" s="180">
        <v>365</v>
      </c>
      <c r="D461" t="s" s="181">
        <v>93</v>
      </c>
      <c r="E461" t="s" s="182">
        <v>79</v>
      </c>
      <c r="F461" t="s" s="130">
        <v>46</v>
      </c>
      <c r="G461" t="s" s="130">
        <v>3120</v>
      </c>
      <c r="H461" t="s" s="130">
        <v>3121</v>
      </c>
      <c r="I461" t="s" s="130">
        <v>49</v>
      </c>
      <c r="J461" t="s" s="130">
        <v>1733</v>
      </c>
      <c r="K461" t="s" s="183">
        <f>_xlfn.IFS(Q461=0,O461,T461=1,R461,U461=1,AA461,V461=1,AD461)</f>
        <v>28</v>
      </c>
      <c r="L461" s="189">
        <f>_xlfn.IFS(Q461=0,P461,T461=1,S461,U461=1,AB461,V461=1,AE461)</f>
        <v>38.9322391138616</v>
      </c>
      <c r="M461" t="s" s="130">
        <f>IF(O461="Lab","over","under")</f>
        <v>2429</v>
      </c>
      <c r="N461" s="173">
        <v>0</v>
      </c>
      <c r="O461" t="s" s="184">
        <v>28</v>
      </c>
      <c r="P461" s="131">
        <f>AQ461</f>
        <v>38.9322391138616</v>
      </c>
      <c r="Q461" s="173">
        <f>T461+U461+V461</f>
        <v>0</v>
      </c>
      <c r="R461" t="s" s="185">
        <v>27</v>
      </c>
      <c r="S461" s="131">
        <f>AO461</f>
        <v>27.8442979505807</v>
      </c>
      <c r="T461" s="169"/>
      <c r="U461" s="169"/>
      <c r="V461" s="169"/>
      <c r="W461" s="169"/>
      <c r="X461" t="s" s="130">
        <f>IF($A461=Y461,"ok","bad")</f>
        <v>2430</v>
      </c>
      <c r="Y461" t="s" s="130">
        <v>3119</v>
      </c>
      <c r="Z461" t="s" s="130">
        <v>365</v>
      </c>
      <c r="AA461" t="s" s="186">
        <v>2365</v>
      </c>
      <c r="AB461" s="125">
        <f>100*AC461</f>
        <v>19.0972689</v>
      </c>
      <c r="AC461" s="191">
        <v>0.190972689</v>
      </c>
      <c r="AD461" t="s" s="187">
        <v>31</v>
      </c>
      <c r="AE461" s="125">
        <v>9.2649895</v>
      </c>
      <c r="AF461" s="191">
        <v>0.092649895</v>
      </c>
      <c r="AG461" s="169"/>
      <c r="AH461" s="173">
        <v>74933</v>
      </c>
      <c r="AI461" s="173">
        <v>44598</v>
      </c>
      <c r="AJ461" s="173">
        <v>180</v>
      </c>
      <c r="AK461" s="173">
        <v>4945</v>
      </c>
      <c r="AL461" s="173">
        <v>12418</v>
      </c>
      <c r="AM461" s="175">
        <f>100*AL461/$AI461</f>
        <v>27.8442979505807</v>
      </c>
      <c r="AN461" s="173">
        <f>IF(AM461&gt;$AI$8,1,0)</f>
        <v>0</v>
      </c>
      <c r="AO461" s="175">
        <f>IF($R461=AL$17,AM461,0)</f>
        <v>27.8442979505807</v>
      </c>
      <c r="AP461" s="173">
        <v>17363</v>
      </c>
      <c r="AQ461" s="175">
        <f>100*AP461/$AI461</f>
        <v>38.9322391138616</v>
      </c>
      <c r="AR461" s="173">
        <f>IF(AQ461&gt;$AI$8,1,0)</f>
        <v>0</v>
      </c>
      <c r="AS461" s="175">
        <f>IF($R461=AP$17,AQ461,0)</f>
        <v>0</v>
      </c>
      <c r="AT461" s="173">
        <v>1966</v>
      </c>
      <c r="AU461" s="175">
        <f>100*AT461/$AI461</f>
        <v>4.40826942912238</v>
      </c>
      <c r="AV461" s="173">
        <f>IF(AU461&gt;$AI$8,1,0)</f>
        <v>0</v>
      </c>
      <c r="AW461" s="175">
        <f>IF($R461=AT$17,AU461,0)</f>
        <v>0</v>
      </c>
      <c r="AX461" s="173">
        <v>8517</v>
      </c>
      <c r="AY461" s="175">
        <f>100*AX461/$AI461</f>
        <v>19.0972689358267</v>
      </c>
      <c r="AZ461" s="173">
        <f>IF(AY461&gt;$AI$8,1,0)</f>
        <v>0</v>
      </c>
      <c r="BA461" s="175">
        <f>IF($R461=AX$17,AY461,0)</f>
        <v>0</v>
      </c>
      <c r="BB461" s="173">
        <v>4132</v>
      </c>
      <c r="BC461" s="175">
        <f>100*BB461/$AI461</f>
        <v>9.264989461410829</v>
      </c>
      <c r="BD461" s="173">
        <f>IF(BC461&gt;$AI$8,1,0)</f>
        <v>0</v>
      </c>
      <c r="BE461" s="175">
        <f>IF($R461=BB$17,BC461,0)</f>
        <v>0</v>
      </c>
      <c r="BF461" s="173">
        <v>0</v>
      </c>
      <c r="BG461" s="175">
        <f>100*BF461/$AI461</f>
        <v>0</v>
      </c>
      <c r="BH461" s="173">
        <f>IF(BG461&gt;$AI$8,1,0)</f>
        <v>0</v>
      </c>
      <c r="BI461" s="175">
        <f>IF($R461=BF$17,BG461,0)</f>
        <v>0</v>
      </c>
      <c r="BJ461" s="173">
        <v>0</v>
      </c>
      <c r="BK461" s="175">
        <f>100*BJ461/$AI461</f>
        <v>0</v>
      </c>
      <c r="BL461" s="173">
        <f>IF(BK461&gt;$AI$8,1,0)</f>
        <v>0</v>
      </c>
      <c r="BM461" s="175">
        <f>IF($R461=BJ$17,BK461,0)</f>
        <v>0</v>
      </c>
      <c r="BN461" s="173">
        <v>0</v>
      </c>
      <c r="BO461" s="175">
        <f>100*BN461/$AI461</f>
        <v>0</v>
      </c>
      <c r="BP461" s="173">
        <f>IF(BO461&gt;$AI$8,1,0)</f>
        <v>0</v>
      </c>
      <c r="BQ461" s="175">
        <f>IF($R461=BN$17,BO461,0)</f>
        <v>0</v>
      </c>
      <c r="BR461" s="173">
        <v>0</v>
      </c>
      <c r="BS461" s="175">
        <f>100*BR461/$AI461</f>
        <v>0</v>
      </c>
      <c r="BT461" s="173">
        <f>IF(BS461&gt;$AI$8,1,0)</f>
        <v>0</v>
      </c>
      <c r="BU461" s="175">
        <f>IF($R461=BR$17,BS461,0)</f>
        <v>0</v>
      </c>
      <c r="BV461" s="173">
        <v>0</v>
      </c>
      <c r="BW461" s="175">
        <f>100*BV461/$AI461</f>
        <v>0</v>
      </c>
      <c r="BX461" s="173">
        <f>IF(BW461&gt;$AI$8,1,0)</f>
        <v>0</v>
      </c>
      <c r="BY461" s="175">
        <f>IF($R461=BV$17,BW461,0)</f>
        <v>0</v>
      </c>
      <c r="BZ461" s="173">
        <v>0</v>
      </c>
      <c r="CA461" s="175">
        <f>100*BZ461/$AI461</f>
        <v>0</v>
      </c>
      <c r="CB461" s="173">
        <f>IF(CA461&gt;$AI$8,1,0)</f>
        <v>0</v>
      </c>
      <c r="CC461" s="175">
        <f>IF($R461=BZ$17,CA461,0)</f>
        <v>0</v>
      </c>
      <c r="CD461" s="173">
        <v>0</v>
      </c>
      <c r="CE461" s="175">
        <f>100*CD461/$AI461</f>
        <v>0</v>
      </c>
      <c r="CF461" s="173">
        <f>IF(CE461&gt;$AI$8,1,0)</f>
        <v>0</v>
      </c>
      <c r="CG461" s="175">
        <f>IF($R461=CD$17,CE461,0)</f>
        <v>0</v>
      </c>
      <c r="CH461" s="173">
        <v>0</v>
      </c>
      <c r="CI461" s="175">
        <f>100*CH461/$AI461</f>
        <v>0</v>
      </c>
      <c r="CJ461" s="173">
        <f>IF(CI461&gt;$AI$8,1,0)</f>
        <v>0</v>
      </c>
      <c r="CK461" s="175">
        <f>IF($R461=CH$17,CI461,0)</f>
        <v>0</v>
      </c>
      <c r="CL461" s="173">
        <v>0</v>
      </c>
      <c r="CM461" s="173">
        <v>0</v>
      </c>
      <c r="CN461" s="176"/>
    </row>
    <row r="462" ht="15.75" customHeight="1">
      <c r="A462" t="s" s="179">
        <v>3141</v>
      </c>
      <c r="B462" t="s" s="180">
        <v>183</v>
      </c>
      <c r="C462" t="s" s="180">
        <v>3142</v>
      </c>
      <c r="D462" t="s" s="181">
        <v>186</v>
      </c>
      <c r="E462" t="s" s="188">
        <v>79</v>
      </c>
      <c r="F462" t="s" s="146">
        <v>46</v>
      </c>
      <c r="G462" t="s" s="146">
        <v>3143</v>
      </c>
      <c r="H462" t="s" s="146">
        <v>3144</v>
      </c>
      <c r="I462" t="s" s="146">
        <v>49</v>
      </c>
      <c r="J462" t="s" s="146">
        <v>1733</v>
      </c>
      <c r="K462" t="s" s="183">
        <f>_xlfn.IFS(Q462=0,O462,T462=1,R462,U462=1,AA462,V462=1,AD462)</f>
        <v>28</v>
      </c>
      <c r="L462" s="189">
        <f>_xlfn.IFS(Q462=0,P462,T462=1,S462,U462=1,AB462,V462=1,AE462)</f>
        <v>38.8213637280613</v>
      </c>
      <c r="M462" t="s" s="146">
        <f>IF(O462="Lab","over","under")</f>
        <v>2429</v>
      </c>
      <c r="N462" s="145">
        <v>0</v>
      </c>
      <c r="O462" t="s" s="184">
        <v>28</v>
      </c>
      <c r="P462" s="147">
        <f>AQ462</f>
        <v>38.8213637280613</v>
      </c>
      <c r="Q462" s="145">
        <f>T462+U462+V462</f>
        <v>0</v>
      </c>
      <c r="R462" t="s" s="185">
        <v>27</v>
      </c>
      <c r="S462" s="147">
        <f>AO462</f>
        <v>28.6665321767198</v>
      </c>
      <c r="T462" s="138"/>
      <c r="U462" s="138"/>
      <c r="V462" s="138"/>
      <c r="W462" s="138"/>
      <c r="X462" t="s" s="146">
        <f>IF($A462=Y462,"ok","bad")</f>
        <v>2430</v>
      </c>
      <c r="Y462" t="s" s="146">
        <v>3141</v>
      </c>
      <c r="Z462" t="s" s="146">
        <v>3142</v>
      </c>
      <c r="AA462" t="s" s="186">
        <v>2365</v>
      </c>
      <c r="AB462" s="141">
        <f>100*AC462</f>
        <v>18.1914464</v>
      </c>
      <c r="AC462" s="190">
        <v>0.181914464</v>
      </c>
      <c r="AD462" t="s" s="187">
        <v>31</v>
      </c>
      <c r="AE462" s="141">
        <v>6.8489005</v>
      </c>
      <c r="AF462" s="190">
        <v>0.06848900500000001</v>
      </c>
      <c r="AG462" s="138"/>
      <c r="AH462" s="145">
        <v>70217</v>
      </c>
      <c r="AI462" s="145">
        <v>39656</v>
      </c>
      <c r="AJ462" s="145">
        <v>145</v>
      </c>
      <c r="AK462" s="145">
        <v>4027</v>
      </c>
      <c r="AL462" s="145">
        <v>11368</v>
      </c>
      <c r="AM462" s="148">
        <f>100*AL462/$AI462</f>
        <v>28.6665321767198</v>
      </c>
      <c r="AN462" s="145">
        <f>IF(AM462&gt;$AI$8,1,0)</f>
        <v>0</v>
      </c>
      <c r="AO462" s="148">
        <f>IF($R462=AL$17,AM462,0)</f>
        <v>28.6665321767198</v>
      </c>
      <c r="AP462" s="145">
        <v>15395</v>
      </c>
      <c r="AQ462" s="148">
        <f>100*AP462/$AI462</f>
        <v>38.8213637280613</v>
      </c>
      <c r="AR462" s="145">
        <f>IF(AQ462&gt;$AI$8,1,0)</f>
        <v>0</v>
      </c>
      <c r="AS462" s="148">
        <f>IF($R462=AP$17,AQ462,0)</f>
        <v>0</v>
      </c>
      <c r="AT462" s="145">
        <v>2269</v>
      </c>
      <c r="AU462" s="148">
        <f>100*AT462/$AI462</f>
        <v>5.72170667742586</v>
      </c>
      <c r="AV462" s="145">
        <f>IF(AU462&gt;$AI$8,1,0)</f>
        <v>0</v>
      </c>
      <c r="AW462" s="148">
        <f>IF($R462=AT$17,AU462,0)</f>
        <v>0</v>
      </c>
      <c r="AX462" s="145">
        <v>7214</v>
      </c>
      <c r="AY462" s="148">
        <f>100*AX462/$AI462</f>
        <v>18.1914464393787</v>
      </c>
      <c r="AZ462" s="145">
        <f>IF(AY462&gt;$AI$8,1,0)</f>
        <v>0</v>
      </c>
      <c r="BA462" s="148">
        <f>IF($R462=AX$17,AY462,0)</f>
        <v>0</v>
      </c>
      <c r="BB462" s="145">
        <v>2716</v>
      </c>
      <c r="BC462" s="148">
        <f>100*BB462/$AI462</f>
        <v>6.84890054468428</v>
      </c>
      <c r="BD462" s="145">
        <f>IF(BC462&gt;$AI$8,1,0)</f>
        <v>0</v>
      </c>
      <c r="BE462" s="148">
        <f>IF($R462=BB$17,BC462,0)</f>
        <v>0</v>
      </c>
      <c r="BF462" s="145">
        <v>0</v>
      </c>
      <c r="BG462" s="148">
        <f>100*BF462/$AI462</f>
        <v>0</v>
      </c>
      <c r="BH462" s="145">
        <f>IF(BG462&gt;$AI$8,1,0)</f>
        <v>0</v>
      </c>
      <c r="BI462" s="148">
        <f>IF($R462=BF$17,BG462,0)</f>
        <v>0</v>
      </c>
      <c r="BJ462" s="145">
        <v>0</v>
      </c>
      <c r="BK462" s="148">
        <f>100*BJ462/$AI462</f>
        <v>0</v>
      </c>
      <c r="BL462" s="145">
        <f>IF(BK462&gt;$AI$8,1,0)</f>
        <v>0</v>
      </c>
      <c r="BM462" s="148">
        <f>IF($R462=BJ$17,BK462,0)</f>
        <v>0</v>
      </c>
      <c r="BN462" s="145">
        <v>0</v>
      </c>
      <c r="BO462" s="148">
        <f>100*BN462/$AI462</f>
        <v>0</v>
      </c>
      <c r="BP462" s="145">
        <f>IF(BO462&gt;$AI$8,1,0)</f>
        <v>0</v>
      </c>
      <c r="BQ462" s="148">
        <f>IF($R462=BN$17,BO462,0)</f>
        <v>0</v>
      </c>
      <c r="BR462" s="145">
        <v>0</v>
      </c>
      <c r="BS462" s="148">
        <f>100*BR462/$AI462</f>
        <v>0</v>
      </c>
      <c r="BT462" s="145">
        <f>IF(BS462&gt;$AI$8,1,0)</f>
        <v>0</v>
      </c>
      <c r="BU462" s="148">
        <f>IF($R462=BR$17,BS462,0)</f>
        <v>0</v>
      </c>
      <c r="BV462" s="145">
        <v>0</v>
      </c>
      <c r="BW462" s="148">
        <f>100*BV462/$AI462</f>
        <v>0</v>
      </c>
      <c r="BX462" s="145">
        <f>IF(BW462&gt;$AI$8,1,0)</f>
        <v>0</v>
      </c>
      <c r="BY462" s="148">
        <f>IF($R462=BV$17,BW462,0)</f>
        <v>0</v>
      </c>
      <c r="BZ462" s="145">
        <v>0</v>
      </c>
      <c r="CA462" s="148">
        <f>100*BZ462/$AI462</f>
        <v>0</v>
      </c>
      <c r="CB462" s="145">
        <f>IF(CA462&gt;$AI$8,1,0)</f>
        <v>0</v>
      </c>
      <c r="CC462" s="148">
        <f>IF($R462=BZ$17,CA462,0)</f>
        <v>0</v>
      </c>
      <c r="CD462" s="145">
        <v>0</v>
      </c>
      <c r="CE462" s="148">
        <f>100*CD462/$AI462</f>
        <v>0</v>
      </c>
      <c r="CF462" s="145">
        <f>IF(CE462&gt;$AI$8,1,0)</f>
        <v>0</v>
      </c>
      <c r="CG462" s="148">
        <f>IF($R462=CD$17,CE462,0)</f>
        <v>0</v>
      </c>
      <c r="CH462" s="145">
        <v>0</v>
      </c>
      <c r="CI462" s="148">
        <f>100*CH462/$AI462</f>
        <v>0</v>
      </c>
      <c r="CJ462" s="145">
        <f>IF(CI462&gt;$AI$8,1,0)</f>
        <v>0</v>
      </c>
      <c r="CK462" s="148">
        <f>IF($R462=CH$17,CI462,0)</f>
        <v>0</v>
      </c>
      <c r="CL462" s="145">
        <v>0</v>
      </c>
      <c r="CM462" s="145">
        <v>0</v>
      </c>
      <c r="CN462" s="149"/>
    </row>
    <row r="463" ht="15.75" customHeight="1">
      <c r="A463" t="s" s="179">
        <v>3300</v>
      </c>
      <c r="B463" t="s" s="180">
        <v>101</v>
      </c>
      <c r="C463" t="s" s="180">
        <v>757</v>
      </c>
      <c r="D463" t="s" s="181">
        <v>104</v>
      </c>
      <c r="E463" t="s" s="182">
        <v>79</v>
      </c>
      <c r="F463" t="s" s="130">
        <v>80</v>
      </c>
      <c r="G463" t="s" s="130">
        <v>3301</v>
      </c>
      <c r="H463" t="s" s="130">
        <v>3302</v>
      </c>
      <c r="I463" t="s" s="130">
        <v>49</v>
      </c>
      <c r="J463" t="s" s="130">
        <v>50</v>
      </c>
      <c r="K463" t="s" s="183">
        <f>_xlfn.IFS(Q463=0,O463,T463=1,R463,U463=1,AA463,V463=1,AD463)</f>
        <v>2365</v>
      </c>
      <c r="L463" s="189">
        <f>_xlfn.IFS(Q463=0,P463,T463=1,S463,U463=1,AB463,V463=1,AE463)</f>
        <v>22.7305542928955</v>
      </c>
      <c r="M463" t="s" s="130">
        <f>IF(O463="Lab","over","under")</f>
        <v>2429</v>
      </c>
      <c r="N463" s="173">
        <v>0</v>
      </c>
      <c r="O463" t="s" s="184">
        <v>28</v>
      </c>
      <c r="P463" s="131">
        <f>AQ463</f>
        <v>38.7791117409556</v>
      </c>
      <c r="Q463" s="173">
        <f>T463+U463+V463</f>
        <v>1</v>
      </c>
      <c r="R463" t="s" s="185">
        <v>2365</v>
      </c>
      <c r="S463" s="131">
        <f>BA463</f>
        <v>22.7305542928955</v>
      </c>
      <c r="T463" s="173">
        <v>1</v>
      </c>
      <c r="U463" s="169"/>
      <c r="V463" s="169"/>
      <c r="W463" s="169"/>
      <c r="X463" t="s" s="130">
        <f>IF($A463=Y463,"ok","bad")</f>
        <v>2430</v>
      </c>
      <c r="Y463" t="s" s="130">
        <v>3300</v>
      </c>
      <c r="Z463" t="s" s="130">
        <v>757</v>
      </c>
      <c r="AA463" t="s" s="186">
        <v>2484</v>
      </c>
      <c r="AB463" s="125">
        <f>100*AC463</f>
        <v>13.9174844</v>
      </c>
      <c r="AC463" s="191">
        <v>0.139174844</v>
      </c>
      <c r="AD463" t="s" s="187">
        <v>27</v>
      </c>
      <c r="AE463" s="125">
        <v>13.8827241</v>
      </c>
      <c r="AF463" s="191">
        <v>0.138827241</v>
      </c>
      <c r="AG463" s="169"/>
      <c r="AH463" s="173">
        <v>72944</v>
      </c>
      <c r="AI463" s="173">
        <v>37399</v>
      </c>
      <c r="AJ463" s="173">
        <v>145</v>
      </c>
      <c r="AK463" s="173">
        <v>6002</v>
      </c>
      <c r="AL463" s="173">
        <v>5192</v>
      </c>
      <c r="AM463" s="175">
        <f>100*AL463/$AI463</f>
        <v>13.882724137009</v>
      </c>
      <c r="AN463" s="173">
        <f>IF(AM463&gt;$AI$8,1,0)</f>
        <v>0</v>
      </c>
      <c r="AO463" s="175">
        <f>IF($R463=AL$17,AM463,0)</f>
        <v>0</v>
      </c>
      <c r="AP463" s="173">
        <v>14503</v>
      </c>
      <c r="AQ463" s="175">
        <f>100*AP463/$AI463</f>
        <v>38.7791117409556</v>
      </c>
      <c r="AR463" s="173">
        <f>IF(AQ463&gt;$AI$8,1,0)</f>
        <v>0</v>
      </c>
      <c r="AS463" s="175">
        <f>IF($R463=AP$17,AQ463,0)</f>
        <v>0</v>
      </c>
      <c r="AT463" s="173">
        <v>1807</v>
      </c>
      <c r="AU463" s="175">
        <f>100*AT463/$AI463</f>
        <v>4.83167999144362</v>
      </c>
      <c r="AV463" s="173">
        <f>IF(AU463&gt;$AI$8,1,0)</f>
        <v>0</v>
      </c>
      <c r="AW463" s="175">
        <f>IF($R463=AT$17,AU463,0)</f>
        <v>0</v>
      </c>
      <c r="AX463" s="173">
        <v>8501</v>
      </c>
      <c r="AY463" s="175">
        <f>100*AX463/$AI463</f>
        <v>22.7305542928955</v>
      </c>
      <c r="AZ463" s="173">
        <f>IF(AY463&gt;$AI$8,1,0)</f>
        <v>0</v>
      </c>
      <c r="BA463" s="175">
        <f>IF($R463=AX$17,AY463,0)</f>
        <v>22.7305542928955</v>
      </c>
      <c r="BB463" s="173">
        <v>1899</v>
      </c>
      <c r="BC463" s="175">
        <f>100*BB463/$AI463</f>
        <v>5.07767587368646</v>
      </c>
      <c r="BD463" s="173">
        <f>IF(BC463&gt;$AI$8,1,0)</f>
        <v>0</v>
      </c>
      <c r="BE463" s="175">
        <f>IF($R463=BB$17,BC463,0)</f>
        <v>0</v>
      </c>
      <c r="BF463" s="173">
        <v>0</v>
      </c>
      <c r="BG463" s="175">
        <f>100*BF463/$AI463</f>
        <v>0</v>
      </c>
      <c r="BH463" s="173">
        <f>IF(BG463&gt;$AI$8,1,0)</f>
        <v>0</v>
      </c>
      <c r="BI463" s="175">
        <f>IF($R463=BF$17,BG463,0)</f>
        <v>0</v>
      </c>
      <c r="BJ463" s="173">
        <v>0</v>
      </c>
      <c r="BK463" s="175">
        <f>100*BJ463/$AI463</f>
        <v>0</v>
      </c>
      <c r="BL463" s="173">
        <f>IF(BK463&gt;$AI$8,1,0)</f>
        <v>0</v>
      </c>
      <c r="BM463" s="175">
        <f>IF($R463=BJ$17,BK463,0)</f>
        <v>0</v>
      </c>
      <c r="BN463" s="173">
        <v>0</v>
      </c>
      <c r="BO463" s="175">
        <f>100*BN463/$AI463</f>
        <v>0</v>
      </c>
      <c r="BP463" s="173">
        <f>IF(BO463&gt;$AI$8,1,0)</f>
        <v>0</v>
      </c>
      <c r="BQ463" s="175">
        <f>IF($R463=BN$17,BO463,0)</f>
        <v>0</v>
      </c>
      <c r="BR463" s="173">
        <v>0</v>
      </c>
      <c r="BS463" s="175">
        <f>100*BR463/$AI463</f>
        <v>0</v>
      </c>
      <c r="BT463" s="173">
        <f>IF(BS463&gt;$AI$8,1,0)</f>
        <v>0</v>
      </c>
      <c r="BU463" s="175">
        <f>IF($R463=BR$17,BS463,0)</f>
        <v>0</v>
      </c>
      <c r="BV463" s="173">
        <v>0</v>
      </c>
      <c r="BW463" s="175">
        <f>100*BV463/$AI463</f>
        <v>0</v>
      </c>
      <c r="BX463" s="173">
        <f>IF(BW463&gt;$AI$8,1,0)</f>
        <v>0</v>
      </c>
      <c r="BY463" s="175">
        <f>IF($R463=BV$17,BW463,0)</f>
        <v>0</v>
      </c>
      <c r="BZ463" s="173">
        <v>0</v>
      </c>
      <c r="CA463" s="175">
        <f>100*BZ463/$AI463</f>
        <v>0</v>
      </c>
      <c r="CB463" s="173">
        <f>IF(CA463&gt;$AI$8,1,0)</f>
        <v>0</v>
      </c>
      <c r="CC463" s="175">
        <f>IF($R463=BZ$17,CA463,0)</f>
        <v>0</v>
      </c>
      <c r="CD463" s="173">
        <v>0</v>
      </c>
      <c r="CE463" s="175">
        <f>100*CD463/$AI463</f>
        <v>0</v>
      </c>
      <c r="CF463" s="173">
        <f>IF(CE463&gt;$AI$8,1,0)</f>
        <v>0</v>
      </c>
      <c r="CG463" s="175">
        <f>IF($R463=CD$17,CE463,0)</f>
        <v>0</v>
      </c>
      <c r="CH463" s="173">
        <v>0</v>
      </c>
      <c r="CI463" s="175">
        <f>100*CH463/$AI463</f>
        <v>0</v>
      </c>
      <c r="CJ463" s="173">
        <f>IF(CI463&gt;$AI$8,1,0)</f>
        <v>0</v>
      </c>
      <c r="CK463" s="175">
        <f>IF($R463=CH$17,CI463,0)</f>
        <v>0</v>
      </c>
      <c r="CL463" s="173">
        <v>1642</v>
      </c>
      <c r="CM463" s="173">
        <v>0</v>
      </c>
      <c r="CN463" s="176"/>
    </row>
    <row r="464" ht="15.75" customHeight="1">
      <c r="A464" t="s" s="179">
        <v>3112</v>
      </c>
      <c r="B464" t="s" s="180">
        <v>101</v>
      </c>
      <c r="C464" t="s" s="180">
        <v>1899</v>
      </c>
      <c r="D464" t="s" s="181">
        <v>104</v>
      </c>
      <c r="E464" t="s" s="188">
        <v>79</v>
      </c>
      <c r="F464" t="s" s="146">
        <v>46</v>
      </c>
      <c r="G464" t="s" s="146">
        <v>2522</v>
      </c>
      <c r="H464" t="s" s="146">
        <v>3113</v>
      </c>
      <c r="I464" t="s" s="146">
        <v>64</v>
      </c>
      <c r="J464" t="s" s="146">
        <v>1733</v>
      </c>
      <c r="K464" t="s" s="183">
        <f>_xlfn.IFS(Q464=0,O464,T464=1,R464,U464=1,AA464,V464=1,AD464)</f>
        <v>28</v>
      </c>
      <c r="L464" s="189">
        <f>_xlfn.IFS(Q464=0,P464,T464=1,S464,U464=1,AB464,V464=1,AE464)</f>
        <v>38.7738592386908</v>
      </c>
      <c r="M464" t="s" s="146">
        <f>IF(O464="Lab","over","under")</f>
        <v>2429</v>
      </c>
      <c r="N464" s="145">
        <v>0</v>
      </c>
      <c r="O464" t="s" s="184">
        <v>28</v>
      </c>
      <c r="P464" s="147">
        <f>AQ464</f>
        <v>38.7738592386908</v>
      </c>
      <c r="Q464" s="145">
        <f>T464+U464+V464</f>
        <v>0</v>
      </c>
      <c r="R464" t="s" s="185">
        <v>27</v>
      </c>
      <c r="S464" s="147">
        <f>AO464</f>
        <v>29.6608872466493</v>
      </c>
      <c r="T464" s="138"/>
      <c r="U464" s="138"/>
      <c r="V464" s="138"/>
      <c r="W464" s="138"/>
      <c r="X464" t="s" s="146">
        <f>IF($A464=Y464,"ok","bad")</f>
        <v>2430</v>
      </c>
      <c r="Y464" t="s" s="146">
        <v>3112</v>
      </c>
      <c r="Z464" t="s" s="146">
        <v>1899</v>
      </c>
      <c r="AA464" t="s" s="186">
        <v>2365</v>
      </c>
      <c r="AB464" s="141">
        <f>100*AC464</f>
        <v>19.6318079</v>
      </c>
      <c r="AC464" s="190">
        <v>0.196318079</v>
      </c>
      <c r="AD464" t="s" s="187">
        <v>29</v>
      </c>
      <c r="AE464" s="141">
        <v>4.6658067</v>
      </c>
      <c r="AF464" s="190">
        <v>0.046658067</v>
      </c>
      <c r="AG464" s="138"/>
      <c r="AH464" s="145">
        <v>73714</v>
      </c>
      <c r="AI464" s="145">
        <v>45737</v>
      </c>
      <c r="AJ464" s="145">
        <v>153</v>
      </c>
      <c r="AK464" s="145">
        <v>4168</v>
      </c>
      <c r="AL464" s="145">
        <v>13566</v>
      </c>
      <c r="AM464" s="148">
        <f>100*AL464/$AI464</f>
        <v>29.6608872466493</v>
      </c>
      <c r="AN464" s="145">
        <f>IF(AM464&gt;$AI$8,1,0)</f>
        <v>0</v>
      </c>
      <c r="AO464" s="148">
        <f>IF($R464=AL$17,AM464,0)</f>
        <v>29.6608872466493</v>
      </c>
      <c r="AP464" s="145">
        <v>17734</v>
      </c>
      <c r="AQ464" s="148">
        <f>100*AP464/$AI464</f>
        <v>38.7738592386908</v>
      </c>
      <c r="AR464" s="145">
        <f>IF(AQ464&gt;$AI$8,1,0)</f>
        <v>0</v>
      </c>
      <c r="AS464" s="148">
        <f>IF($R464=AP$17,AQ464,0)</f>
        <v>0</v>
      </c>
      <c r="AT464" s="145">
        <v>2134</v>
      </c>
      <c r="AU464" s="148">
        <f>100*AT464/$AI464</f>
        <v>4.66580667730721</v>
      </c>
      <c r="AV464" s="145">
        <f>IF(AU464&gt;$AI$8,1,0)</f>
        <v>0</v>
      </c>
      <c r="AW464" s="148">
        <f>IF($R464=AT$17,AU464,0)</f>
        <v>0</v>
      </c>
      <c r="AX464" s="145">
        <v>8979</v>
      </c>
      <c r="AY464" s="148">
        <f>100*AX464/$AI464</f>
        <v>19.6318079454271</v>
      </c>
      <c r="AZ464" s="145">
        <f>IF(AY464&gt;$AI$8,1,0)</f>
        <v>0</v>
      </c>
      <c r="BA464" s="148">
        <f>IF($R464=AX$17,AY464,0)</f>
        <v>0</v>
      </c>
      <c r="BB464" s="145">
        <v>1941</v>
      </c>
      <c r="BC464" s="148">
        <f>100*BB464/$AI464</f>
        <v>4.24382884754138</v>
      </c>
      <c r="BD464" s="145">
        <f>IF(BC464&gt;$AI$8,1,0)</f>
        <v>0</v>
      </c>
      <c r="BE464" s="148">
        <f>IF($R464=BB$17,BC464,0)</f>
        <v>0</v>
      </c>
      <c r="BF464" s="145">
        <v>0</v>
      </c>
      <c r="BG464" s="148">
        <f>100*BF464/$AI464</f>
        <v>0</v>
      </c>
      <c r="BH464" s="145">
        <f>IF(BG464&gt;$AI$8,1,0)</f>
        <v>0</v>
      </c>
      <c r="BI464" s="148">
        <f>IF($R464=BF$17,BG464,0)</f>
        <v>0</v>
      </c>
      <c r="BJ464" s="145">
        <v>0</v>
      </c>
      <c r="BK464" s="148">
        <f>100*BJ464/$AI464</f>
        <v>0</v>
      </c>
      <c r="BL464" s="145">
        <f>IF(BK464&gt;$AI$8,1,0)</f>
        <v>0</v>
      </c>
      <c r="BM464" s="148">
        <f>IF($R464=BJ$17,BK464,0)</f>
        <v>0</v>
      </c>
      <c r="BN464" s="145">
        <v>0</v>
      </c>
      <c r="BO464" s="148">
        <f>100*BN464/$AI464</f>
        <v>0</v>
      </c>
      <c r="BP464" s="145">
        <f>IF(BO464&gt;$AI$8,1,0)</f>
        <v>0</v>
      </c>
      <c r="BQ464" s="148">
        <f>IF($R464=BN$17,BO464,0)</f>
        <v>0</v>
      </c>
      <c r="BR464" s="145">
        <v>0</v>
      </c>
      <c r="BS464" s="148">
        <f>100*BR464/$AI464</f>
        <v>0</v>
      </c>
      <c r="BT464" s="145">
        <f>IF(BS464&gt;$AI$8,1,0)</f>
        <v>0</v>
      </c>
      <c r="BU464" s="148">
        <f>IF($R464=BR$17,BS464,0)</f>
        <v>0</v>
      </c>
      <c r="BV464" s="145">
        <v>0</v>
      </c>
      <c r="BW464" s="148">
        <f>100*BV464/$AI464</f>
        <v>0</v>
      </c>
      <c r="BX464" s="145">
        <f>IF(BW464&gt;$AI$8,1,0)</f>
        <v>0</v>
      </c>
      <c r="BY464" s="148">
        <f>IF($R464=BV$17,BW464,0)</f>
        <v>0</v>
      </c>
      <c r="BZ464" s="145">
        <v>0</v>
      </c>
      <c r="CA464" s="148">
        <f>100*BZ464/$AI464</f>
        <v>0</v>
      </c>
      <c r="CB464" s="145">
        <f>IF(CA464&gt;$AI$8,1,0)</f>
        <v>0</v>
      </c>
      <c r="CC464" s="148">
        <f>IF($R464=BZ$17,CA464,0)</f>
        <v>0</v>
      </c>
      <c r="CD464" s="145">
        <v>0</v>
      </c>
      <c r="CE464" s="148">
        <f>100*CD464/$AI464</f>
        <v>0</v>
      </c>
      <c r="CF464" s="145">
        <f>IF(CE464&gt;$AI$8,1,0)</f>
        <v>0</v>
      </c>
      <c r="CG464" s="148">
        <f>IF($R464=CD$17,CE464,0)</f>
        <v>0</v>
      </c>
      <c r="CH464" s="145">
        <v>0</v>
      </c>
      <c r="CI464" s="148">
        <f>100*CH464/$AI464</f>
        <v>0</v>
      </c>
      <c r="CJ464" s="145">
        <f>IF(CI464&gt;$AI$8,1,0)</f>
        <v>0</v>
      </c>
      <c r="CK464" s="148">
        <f>IF($R464=CH$17,CI464,0)</f>
        <v>0</v>
      </c>
      <c r="CL464" s="145">
        <v>0</v>
      </c>
      <c r="CM464" s="145">
        <v>0</v>
      </c>
      <c r="CN464" s="149"/>
    </row>
    <row r="465" ht="15.75" customHeight="1">
      <c r="A465" t="s" s="179">
        <v>3027</v>
      </c>
      <c r="B465" t="s" s="180">
        <v>101</v>
      </c>
      <c r="C465" t="s" s="180">
        <v>3028</v>
      </c>
      <c r="D465" t="s" s="181">
        <v>104</v>
      </c>
      <c r="E465" t="s" s="182">
        <v>79</v>
      </c>
      <c r="F465" t="s" s="130">
        <v>46</v>
      </c>
      <c r="G465" t="s" s="130">
        <v>635</v>
      </c>
      <c r="H465" t="s" s="130">
        <v>3029</v>
      </c>
      <c r="I465" t="s" s="130">
        <v>64</v>
      </c>
      <c r="J465" t="s" s="130">
        <v>1733</v>
      </c>
      <c r="K465" t="s" s="183">
        <f>_xlfn.IFS(Q465=0,O465,T465=1,R465,U465=1,AA465,V465=1,AD465)</f>
        <v>28</v>
      </c>
      <c r="L465" s="189">
        <f>_xlfn.IFS(Q465=0,P465,T465=1,S465,U465=1,AB465,V465=1,AE465)</f>
        <v>38.7196876284423</v>
      </c>
      <c r="M465" t="s" s="130">
        <f>IF(O465="Lab","over","under")</f>
        <v>2429</v>
      </c>
      <c r="N465" s="173">
        <v>0</v>
      </c>
      <c r="O465" t="s" s="184">
        <v>28</v>
      </c>
      <c r="P465" s="131">
        <f>AQ465</f>
        <v>38.7196876284423</v>
      </c>
      <c r="Q465" s="173">
        <f>T465+U465+V465</f>
        <v>0</v>
      </c>
      <c r="R465" t="s" s="185">
        <v>27</v>
      </c>
      <c r="S465" s="131">
        <f>AO465</f>
        <v>27.5339087546239</v>
      </c>
      <c r="T465" s="169"/>
      <c r="U465" s="169"/>
      <c r="V465" s="169"/>
      <c r="W465" s="169"/>
      <c r="X465" t="s" s="130">
        <f>IF($A465=Y465,"ok","bad")</f>
        <v>2430</v>
      </c>
      <c r="Y465" t="s" s="130">
        <v>3027</v>
      </c>
      <c r="Z465" t="s" s="130">
        <v>3028</v>
      </c>
      <c r="AA465" t="s" s="186">
        <v>2365</v>
      </c>
      <c r="AB465" s="125">
        <f>100*AC465</f>
        <v>23.2634607</v>
      </c>
      <c r="AC465" s="191">
        <v>0.232634607</v>
      </c>
      <c r="AD465" t="s" s="187">
        <v>31</v>
      </c>
      <c r="AE465" s="125">
        <v>4.5540485</v>
      </c>
      <c r="AF465" s="191">
        <v>0.045540485</v>
      </c>
      <c r="AG465" s="169"/>
      <c r="AH465" s="173">
        <v>78896</v>
      </c>
      <c r="AI465" s="173">
        <v>48660</v>
      </c>
      <c r="AJ465" s="173">
        <v>161</v>
      </c>
      <c r="AK465" s="173">
        <v>5443</v>
      </c>
      <c r="AL465" s="173">
        <v>13398</v>
      </c>
      <c r="AM465" s="175">
        <f>100*AL465/$AI465</f>
        <v>27.5339087546239</v>
      </c>
      <c r="AN465" s="173">
        <f>IF(AM465&gt;$AI$8,1,0)</f>
        <v>0</v>
      </c>
      <c r="AO465" s="175">
        <f>IF($R465=AL$17,AM465,0)</f>
        <v>27.5339087546239</v>
      </c>
      <c r="AP465" s="173">
        <v>18841</v>
      </c>
      <c r="AQ465" s="175">
        <f>100*AP465/$AI465</f>
        <v>38.7196876284423</v>
      </c>
      <c r="AR465" s="173">
        <f>IF(AQ465&gt;$AI$8,1,0)</f>
        <v>0</v>
      </c>
      <c r="AS465" s="175">
        <f>IF($R465=AP$17,AQ465,0)</f>
        <v>0</v>
      </c>
      <c r="AT465" s="173">
        <v>1838</v>
      </c>
      <c r="AU465" s="175">
        <f>100*AT465/$AI465</f>
        <v>3.77722975750103</v>
      </c>
      <c r="AV465" s="173">
        <f>IF(AU465&gt;$AI$8,1,0)</f>
        <v>0</v>
      </c>
      <c r="AW465" s="175">
        <f>IF($R465=AT$17,AU465,0)</f>
        <v>0</v>
      </c>
      <c r="AX465" s="173">
        <v>11320</v>
      </c>
      <c r="AY465" s="175">
        <f>100*AX465/$AI465</f>
        <v>23.2634607480477</v>
      </c>
      <c r="AZ465" s="173">
        <f>IF(AY465&gt;$AI$8,1,0)</f>
        <v>0</v>
      </c>
      <c r="BA465" s="175">
        <f>IF($R465=AX$17,AY465,0)</f>
        <v>0</v>
      </c>
      <c r="BB465" s="173">
        <v>2216</v>
      </c>
      <c r="BC465" s="175">
        <f>100*BB465/$AI465</f>
        <v>4.55404849979449</v>
      </c>
      <c r="BD465" s="173">
        <f>IF(BC465&gt;$AI$8,1,0)</f>
        <v>0</v>
      </c>
      <c r="BE465" s="175">
        <f>IF($R465=BB$17,BC465,0)</f>
        <v>0</v>
      </c>
      <c r="BF465" s="173">
        <v>0</v>
      </c>
      <c r="BG465" s="175">
        <f>100*BF465/$AI465</f>
        <v>0</v>
      </c>
      <c r="BH465" s="173">
        <f>IF(BG465&gt;$AI$8,1,0)</f>
        <v>0</v>
      </c>
      <c r="BI465" s="175">
        <f>IF($R465=BF$17,BG465,0)</f>
        <v>0</v>
      </c>
      <c r="BJ465" s="173">
        <v>0</v>
      </c>
      <c r="BK465" s="175">
        <f>100*BJ465/$AI465</f>
        <v>0</v>
      </c>
      <c r="BL465" s="173">
        <f>IF(BK465&gt;$AI$8,1,0)</f>
        <v>0</v>
      </c>
      <c r="BM465" s="175">
        <f>IF($R465=BJ$17,BK465,0)</f>
        <v>0</v>
      </c>
      <c r="BN465" s="173">
        <v>0</v>
      </c>
      <c r="BO465" s="175">
        <f>100*BN465/$AI465</f>
        <v>0</v>
      </c>
      <c r="BP465" s="173">
        <f>IF(BO465&gt;$AI$8,1,0)</f>
        <v>0</v>
      </c>
      <c r="BQ465" s="175">
        <f>IF($R465=BN$17,BO465,0)</f>
        <v>0</v>
      </c>
      <c r="BR465" s="173">
        <v>0</v>
      </c>
      <c r="BS465" s="175">
        <f>100*BR465/$AI465</f>
        <v>0</v>
      </c>
      <c r="BT465" s="173">
        <f>IF(BS465&gt;$AI$8,1,0)</f>
        <v>0</v>
      </c>
      <c r="BU465" s="175">
        <f>IF($R465=BR$17,BS465,0)</f>
        <v>0</v>
      </c>
      <c r="BV465" s="173">
        <v>0</v>
      </c>
      <c r="BW465" s="175">
        <f>100*BV465/$AI465</f>
        <v>0</v>
      </c>
      <c r="BX465" s="173">
        <f>IF(BW465&gt;$AI$8,1,0)</f>
        <v>0</v>
      </c>
      <c r="BY465" s="175">
        <f>IF($R465=BV$17,BW465,0)</f>
        <v>0</v>
      </c>
      <c r="BZ465" s="173">
        <v>0</v>
      </c>
      <c r="CA465" s="175">
        <f>100*BZ465/$AI465</f>
        <v>0</v>
      </c>
      <c r="CB465" s="173">
        <f>IF(CA465&gt;$AI$8,1,0)</f>
        <v>0</v>
      </c>
      <c r="CC465" s="175">
        <f>IF($R465=BZ$17,CA465,0)</f>
        <v>0</v>
      </c>
      <c r="CD465" s="173">
        <v>0</v>
      </c>
      <c r="CE465" s="175">
        <f>100*CD465/$AI465</f>
        <v>0</v>
      </c>
      <c r="CF465" s="173">
        <f>IF(CE465&gt;$AI$8,1,0)</f>
        <v>0</v>
      </c>
      <c r="CG465" s="175">
        <f>IF($R465=CD$17,CE465,0)</f>
        <v>0</v>
      </c>
      <c r="CH465" s="173">
        <v>0</v>
      </c>
      <c r="CI465" s="175">
        <f>100*CH465/$AI465</f>
        <v>0</v>
      </c>
      <c r="CJ465" s="173">
        <f>IF(CI465&gt;$AI$8,1,0)</f>
        <v>0</v>
      </c>
      <c r="CK465" s="175">
        <f>IF($R465=CH$17,CI465,0)</f>
        <v>0</v>
      </c>
      <c r="CL465" s="173">
        <v>1322</v>
      </c>
      <c r="CM465" s="173">
        <v>0</v>
      </c>
      <c r="CN465" s="176"/>
    </row>
    <row r="466" ht="19.95" customHeight="1">
      <c r="A466" t="s" s="179">
        <v>3245</v>
      </c>
      <c r="B466" t="s" s="180">
        <v>42</v>
      </c>
      <c r="C466" t="s" s="180">
        <v>3246</v>
      </c>
      <c r="D466" t="s" s="181">
        <v>45</v>
      </c>
      <c r="E466" t="s" s="188">
        <v>45</v>
      </c>
      <c r="F466" t="s" s="146">
        <v>46</v>
      </c>
      <c r="G466" t="s" s="146">
        <v>3247</v>
      </c>
      <c r="H466" t="s" s="146">
        <v>3248</v>
      </c>
      <c r="I466" t="s" s="146">
        <v>49</v>
      </c>
      <c r="J466" t="s" s="146">
        <v>1733</v>
      </c>
      <c r="K466" t="s" s="183">
        <f>_xlfn.IFS(Q466=0,O466,T466=1,R466,U466=1,AA466,V466=1,AD466)</f>
        <v>28</v>
      </c>
      <c r="L466" s="189">
        <f>_xlfn.IFS(Q466=0,P466,T466=1,S466,U466=1,AB466,V466=1,AE466)</f>
        <v>38.7116484092</v>
      </c>
      <c r="M466" t="s" s="146">
        <f>IF(O466="Lab","over","under")</f>
        <v>2429</v>
      </c>
      <c r="N466" s="145">
        <v>0</v>
      </c>
      <c r="O466" t="s" s="184">
        <v>28</v>
      </c>
      <c r="P466" s="147">
        <f>AQ466</f>
        <v>38.7116484092</v>
      </c>
      <c r="Q466" s="145">
        <f>T466+U466+V466</f>
        <v>0</v>
      </c>
      <c r="R466" t="s" s="185">
        <v>27</v>
      </c>
      <c r="S466" s="147">
        <f>AO466</f>
        <v>29.5116309518614</v>
      </c>
      <c r="T466" s="138"/>
      <c r="U466" s="138"/>
      <c r="V466" s="138"/>
      <c r="W466" s="138"/>
      <c r="X466" t="s" s="146">
        <f>IF($A466=Y466,"ok","bad")</f>
        <v>2430</v>
      </c>
      <c r="Y466" t="s" s="146">
        <v>3245</v>
      </c>
      <c r="Z466" t="s" s="146">
        <v>3246</v>
      </c>
      <c r="AA466" t="s" s="186">
        <v>2365</v>
      </c>
      <c r="AB466" s="141">
        <f>100*AC466</f>
        <v>15.2162528</v>
      </c>
      <c r="AC466" s="190">
        <v>0.152162528</v>
      </c>
      <c r="AD466" t="s" s="187">
        <v>33</v>
      </c>
      <c r="AE466" s="141">
        <v>7.081133</v>
      </c>
      <c r="AF466" s="190">
        <v>0.07081133000000001</v>
      </c>
      <c r="AG466" s="138"/>
      <c r="AH466" s="145">
        <v>74465</v>
      </c>
      <c r="AI466" s="145">
        <v>45826</v>
      </c>
      <c r="AJ466" s="145">
        <v>139</v>
      </c>
      <c r="AK466" s="145">
        <v>4216</v>
      </c>
      <c r="AL466" s="145">
        <v>13524</v>
      </c>
      <c r="AM466" s="148">
        <f>100*AL466/$AI466</f>
        <v>29.5116309518614</v>
      </c>
      <c r="AN466" s="145">
        <f>IF(AM466&gt;$AI$8,1,0)</f>
        <v>0</v>
      </c>
      <c r="AO466" s="148">
        <f>IF($R466=AL$17,AM466,0)</f>
        <v>29.5116309518614</v>
      </c>
      <c r="AP466" s="145">
        <v>17740</v>
      </c>
      <c r="AQ466" s="148">
        <f>100*AP466/$AI466</f>
        <v>38.7116484092</v>
      </c>
      <c r="AR466" s="145">
        <f>IF(AQ466&gt;$AI$8,1,0)</f>
        <v>0</v>
      </c>
      <c r="AS466" s="148">
        <f>IF($R466=AP$17,AQ466,0)</f>
        <v>0</v>
      </c>
      <c r="AT466" s="145">
        <v>1612</v>
      </c>
      <c r="AU466" s="148">
        <f>100*AT466/$AI466</f>
        <v>3.5176537336883</v>
      </c>
      <c r="AV466" s="145">
        <f>IF(AU466&gt;$AI$8,1,0)</f>
        <v>0</v>
      </c>
      <c r="AW466" s="148">
        <f>IF($R466=AT$17,AU466,0)</f>
        <v>0</v>
      </c>
      <c r="AX466" s="145">
        <v>6973</v>
      </c>
      <c r="AY466" s="148">
        <f>100*AX466/$AI466</f>
        <v>15.2162527822633</v>
      </c>
      <c r="AZ466" s="145">
        <f>IF(AY466&gt;$AI$8,1,0)</f>
        <v>0</v>
      </c>
      <c r="BA466" s="148">
        <f>IF($R466=AX$17,AY466,0)</f>
        <v>0</v>
      </c>
      <c r="BB466" s="145">
        <v>1881</v>
      </c>
      <c r="BC466" s="148">
        <f>100*BB466/$AI466</f>
        <v>4.10465674507921</v>
      </c>
      <c r="BD466" s="145">
        <f>IF(BC466&gt;$AI$8,1,0)</f>
        <v>0</v>
      </c>
      <c r="BE466" s="148">
        <f>IF($R466=BB$17,BC466,0)</f>
        <v>0</v>
      </c>
      <c r="BF466" s="145">
        <v>0</v>
      </c>
      <c r="BG466" s="148">
        <f>100*BF466/$AI466</f>
        <v>0</v>
      </c>
      <c r="BH466" s="145">
        <f>IF(BG466&gt;$AI$8,1,0)</f>
        <v>0</v>
      </c>
      <c r="BI466" s="148">
        <f>IF($R466=BF$17,BG466,0)</f>
        <v>0</v>
      </c>
      <c r="BJ466" s="145">
        <v>3245</v>
      </c>
      <c r="BK466" s="148">
        <f>100*BJ466/$AI466</f>
        <v>7.081132981277</v>
      </c>
      <c r="BL466" s="145">
        <f>IF(BK466&gt;$AI$8,1,0)</f>
        <v>0</v>
      </c>
      <c r="BM466" s="148">
        <f>IF($R466=BJ$17,BK466,0)</f>
        <v>0</v>
      </c>
      <c r="BN466" s="145">
        <v>0</v>
      </c>
      <c r="BO466" s="148">
        <f>100*BN466/$AI466</f>
        <v>0</v>
      </c>
      <c r="BP466" s="145">
        <f>IF(BO466&gt;$AI$8,1,0)</f>
        <v>0</v>
      </c>
      <c r="BQ466" s="148">
        <f>IF($R466=BN$17,BO466,0)</f>
        <v>0</v>
      </c>
      <c r="BR466" s="145">
        <v>0</v>
      </c>
      <c r="BS466" s="148">
        <f>100*BR466/$AI466</f>
        <v>0</v>
      </c>
      <c r="BT466" s="145">
        <f>IF(BS466&gt;$AI$8,1,0)</f>
        <v>0</v>
      </c>
      <c r="BU466" s="148">
        <f>IF($R466=BR$17,BS466,0)</f>
        <v>0</v>
      </c>
      <c r="BV466" s="145">
        <v>0</v>
      </c>
      <c r="BW466" s="148">
        <f>100*BV466/$AI466</f>
        <v>0</v>
      </c>
      <c r="BX466" s="145">
        <f>IF(BW466&gt;$AI$8,1,0)</f>
        <v>0</v>
      </c>
      <c r="BY466" s="148">
        <f>IF($R466=BV$17,BW466,0)</f>
        <v>0</v>
      </c>
      <c r="BZ466" s="145">
        <v>0</v>
      </c>
      <c r="CA466" s="148">
        <f>100*BZ466/$AI466</f>
        <v>0</v>
      </c>
      <c r="CB466" s="145">
        <f>IF(CA466&gt;$AI$8,1,0)</f>
        <v>0</v>
      </c>
      <c r="CC466" s="148">
        <f>IF($R466=BZ$17,CA466,0)</f>
        <v>0</v>
      </c>
      <c r="CD466" s="145">
        <v>0</v>
      </c>
      <c r="CE466" s="148">
        <f>100*CD466/$AI466</f>
        <v>0</v>
      </c>
      <c r="CF466" s="145">
        <f>IF(CE466&gt;$AI$8,1,0)</f>
        <v>0</v>
      </c>
      <c r="CG466" s="148">
        <f>IF($R466=CD$17,CE466,0)</f>
        <v>0</v>
      </c>
      <c r="CH466" s="145">
        <v>0</v>
      </c>
      <c r="CI466" s="148">
        <f>100*CH466/$AI466</f>
        <v>0</v>
      </c>
      <c r="CJ466" s="145">
        <f>IF(CI466&gt;$AI$8,1,0)</f>
        <v>0</v>
      </c>
      <c r="CK466" s="148">
        <f>IF($R466=CH$17,CI466,0)</f>
        <v>0</v>
      </c>
      <c r="CL466" s="145">
        <v>315</v>
      </c>
      <c r="CM466" s="145">
        <v>0</v>
      </c>
      <c r="CN466" s="149"/>
    </row>
    <row r="467" ht="15.75" customHeight="1">
      <c r="A467" t="s" s="179">
        <v>3224</v>
      </c>
      <c r="B467" t="s" s="180">
        <v>42</v>
      </c>
      <c r="C467" t="s" s="180">
        <v>3225</v>
      </c>
      <c r="D467" t="s" s="181">
        <v>45</v>
      </c>
      <c r="E467" t="s" s="182">
        <v>45</v>
      </c>
      <c r="F467" t="s" s="130">
        <v>46</v>
      </c>
      <c r="G467" t="s" s="130">
        <v>3226</v>
      </c>
      <c r="H467" t="s" s="130">
        <v>3227</v>
      </c>
      <c r="I467" t="s" s="130">
        <v>64</v>
      </c>
      <c r="J467" t="s" s="130">
        <v>1733</v>
      </c>
      <c r="K467" t="s" s="183">
        <f>_xlfn.IFS(Q467=0,O467,T467=1,R467,U467=1,AA467,V467=1,AD467)</f>
        <v>28</v>
      </c>
      <c r="L467" s="189">
        <f>_xlfn.IFS(Q467=0,P467,T467=1,S467,U467=1,AB467,V467=1,AE467)</f>
        <v>38.6516665969637</v>
      </c>
      <c r="M467" t="s" s="130">
        <f>IF(O467="Lab","over","under")</f>
        <v>2429</v>
      </c>
      <c r="N467" s="173">
        <v>0</v>
      </c>
      <c r="O467" t="s" s="184">
        <v>28</v>
      </c>
      <c r="P467" s="131">
        <f>AQ467</f>
        <v>38.6516665969637</v>
      </c>
      <c r="Q467" s="173">
        <f>T467+U467+V467</f>
        <v>0</v>
      </c>
      <c r="R467" t="s" s="185">
        <v>27</v>
      </c>
      <c r="S467" s="131">
        <f>AO467</f>
        <v>28.9866588599389</v>
      </c>
      <c r="T467" s="169"/>
      <c r="U467" s="169"/>
      <c r="V467" s="169"/>
      <c r="W467" s="169"/>
      <c r="X467" t="s" s="130">
        <f>IF($A467=Y467,"ok","bad")</f>
        <v>2430</v>
      </c>
      <c r="Y467" t="s" s="130">
        <v>3224</v>
      </c>
      <c r="Z467" t="s" s="130">
        <v>3225</v>
      </c>
      <c r="AA467" t="s" s="186">
        <v>2365</v>
      </c>
      <c r="AB467" s="125">
        <f>100*AC467</f>
        <v>15.9466354</v>
      </c>
      <c r="AC467" s="191">
        <v>0.159466354</v>
      </c>
      <c r="AD467" t="s" s="187">
        <v>33</v>
      </c>
      <c r="AE467" s="125">
        <v>7.8060307</v>
      </c>
      <c r="AF467" s="191">
        <v>0.078060307</v>
      </c>
      <c r="AG467" s="169"/>
      <c r="AH467" s="173">
        <v>76637</v>
      </c>
      <c r="AI467" s="173">
        <v>47822</v>
      </c>
      <c r="AJ467" s="173">
        <v>163</v>
      </c>
      <c r="AK467" s="173">
        <v>4622</v>
      </c>
      <c r="AL467" s="173">
        <v>13862</v>
      </c>
      <c r="AM467" s="175">
        <f>100*AL467/$AI467</f>
        <v>28.9866588599389</v>
      </c>
      <c r="AN467" s="173">
        <f>IF(AM467&gt;$AI$8,1,0)</f>
        <v>0</v>
      </c>
      <c r="AO467" s="175">
        <f>IF($R467=AL$17,AM467,0)</f>
        <v>28.9866588599389</v>
      </c>
      <c r="AP467" s="173">
        <v>18484</v>
      </c>
      <c r="AQ467" s="175">
        <f>100*AP467/$AI467</f>
        <v>38.6516665969637</v>
      </c>
      <c r="AR467" s="173">
        <f>IF(AQ467&gt;$AI$8,1,0)</f>
        <v>0</v>
      </c>
      <c r="AS467" s="175">
        <f>IF($R467=AP$17,AQ467,0)</f>
        <v>0</v>
      </c>
      <c r="AT467" s="173">
        <v>1859</v>
      </c>
      <c r="AU467" s="175">
        <f>100*AT467/$AI467</f>
        <v>3.88733219020534</v>
      </c>
      <c r="AV467" s="173">
        <f>IF(AU467&gt;$AI$8,1,0)</f>
        <v>0</v>
      </c>
      <c r="AW467" s="175">
        <f>IF($R467=AT$17,AU467,0)</f>
        <v>0</v>
      </c>
      <c r="AX467" s="173">
        <v>7626</v>
      </c>
      <c r="AY467" s="175">
        <f>100*AX467/$AI467</f>
        <v>15.9466354397558</v>
      </c>
      <c r="AZ467" s="173">
        <f>IF(AY467&gt;$AI$8,1,0)</f>
        <v>0</v>
      </c>
      <c r="BA467" s="175">
        <f>IF($R467=AX$17,AY467,0)</f>
        <v>0</v>
      </c>
      <c r="BB467" s="173">
        <v>1659</v>
      </c>
      <c r="BC467" s="175">
        <f>100*BB467/$AI467</f>
        <v>3.46911463343231</v>
      </c>
      <c r="BD467" s="173">
        <f>IF(BC467&gt;$AI$8,1,0)</f>
        <v>0</v>
      </c>
      <c r="BE467" s="175">
        <f>IF($R467=BB$17,BC467,0)</f>
        <v>0</v>
      </c>
      <c r="BF467" s="173">
        <v>0</v>
      </c>
      <c r="BG467" s="175">
        <f>100*BF467/$AI467</f>
        <v>0</v>
      </c>
      <c r="BH467" s="173">
        <f>IF(BG467&gt;$AI$8,1,0)</f>
        <v>0</v>
      </c>
      <c r="BI467" s="175">
        <f>IF($R467=BF$17,BG467,0)</f>
        <v>0</v>
      </c>
      <c r="BJ467" s="173">
        <v>3733</v>
      </c>
      <c r="BK467" s="175">
        <f>100*BJ467/$AI467</f>
        <v>7.80603069716867</v>
      </c>
      <c r="BL467" s="173">
        <f>IF(BK467&gt;$AI$8,1,0)</f>
        <v>0</v>
      </c>
      <c r="BM467" s="175">
        <f>IF($R467=BJ$17,BK467,0)</f>
        <v>0</v>
      </c>
      <c r="BN467" s="173">
        <v>0</v>
      </c>
      <c r="BO467" s="175">
        <f>100*BN467/$AI467</f>
        <v>0</v>
      </c>
      <c r="BP467" s="173">
        <f>IF(BO467&gt;$AI$8,1,0)</f>
        <v>0</v>
      </c>
      <c r="BQ467" s="175">
        <f>IF($R467=BN$17,BO467,0)</f>
        <v>0</v>
      </c>
      <c r="BR467" s="173">
        <v>0</v>
      </c>
      <c r="BS467" s="175">
        <f>100*BR467/$AI467</f>
        <v>0</v>
      </c>
      <c r="BT467" s="173">
        <f>IF(BS467&gt;$AI$8,1,0)</f>
        <v>0</v>
      </c>
      <c r="BU467" s="175">
        <f>IF($R467=BR$17,BS467,0)</f>
        <v>0</v>
      </c>
      <c r="BV467" s="173">
        <v>0</v>
      </c>
      <c r="BW467" s="175">
        <f>100*BV467/$AI467</f>
        <v>0</v>
      </c>
      <c r="BX467" s="173">
        <f>IF(BW467&gt;$AI$8,1,0)</f>
        <v>0</v>
      </c>
      <c r="BY467" s="175">
        <f>IF($R467=BV$17,BW467,0)</f>
        <v>0</v>
      </c>
      <c r="BZ467" s="173">
        <v>0</v>
      </c>
      <c r="CA467" s="175">
        <f>100*BZ467/$AI467</f>
        <v>0</v>
      </c>
      <c r="CB467" s="173">
        <f>IF(CA467&gt;$AI$8,1,0)</f>
        <v>0</v>
      </c>
      <c r="CC467" s="175">
        <f>IF($R467=BZ$17,CA467,0)</f>
        <v>0</v>
      </c>
      <c r="CD467" s="173">
        <v>0</v>
      </c>
      <c r="CE467" s="175">
        <f>100*CD467/$AI467</f>
        <v>0</v>
      </c>
      <c r="CF467" s="173">
        <f>IF(CE467&gt;$AI$8,1,0)</f>
        <v>0</v>
      </c>
      <c r="CG467" s="175">
        <f>IF($R467=CD$17,CE467,0)</f>
        <v>0</v>
      </c>
      <c r="CH467" s="173">
        <v>0</v>
      </c>
      <c r="CI467" s="175">
        <f>100*CH467/$AI467</f>
        <v>0</v>
      </c>
      <c r="CJ467" s="173">
        <f>IF(CI467&gt;$AI$8,1,0)</f>
        <v>0</v>
      </c>
      <c r="CK467" s="175">
        <f>IF($R467=CH$17,CI467,0)</f>
        <v>0</v>
      </c>
      <c r="CL467" s="173">
        <v>674</v>
      </c>
      <c r="CM467" s="173">
        <v>0</v>
      </c>
      <c r="CN467" s="176"/>
    </row>
    <row r="468" ht="15.75" customHeight="1">
      <c r="A468" t="s" s="179">
        <v>3059</v>
      </c>
      <c r="B468" t="s" s="180">
        <v>166</v>
      </c>
      <c r="C468" t="s" s="180">
        <v>3060</v>
      </c>
      <c r="D468" t="s" s="181">
        <v>169</v>
      </c>
      <c r="E468" t="s" s="188">
        <v>79</v>
      </c>
      <c r="F468" t="s" s="146">
        <v>46</v>
      </c>
      <c r="G468" t="s" s="146">
        <v>129</v>
      </c>
      <c r="H468" t="s" s="146">
        <v>3061</v>
      </c>
      <c r="I468" t="s" s="146">
        <v>49</v>
      </c>
      <c r="J468" t="s" s="146">
        <v>1733</v>
      </c>
      <c r="K468" t="s" s="183">
        <f>_xlfn.IFS(Q468=0,O468,T468=1,R468,U468=1,AA468,V468=1,AD468)</f>
        <v>28</v>
      </c>
      <c r="L468" s="189">
        <f>_xlfn.IFS(Q468=0,P468,T468=1,S468,U468=1,AB468,V468=1,AE468)</f>
        <v>38.6435653684964</v>
      </c>
      <c r="M468" t="s" s="146">
        <f>IF(O468="Lab","over","under")</f>
        <v>2429</v>
      </c>
      <c r="N468" s="145">
        <v>0</v>
      </c>
      <c r="O468" t="s" s="184">
        <v>28</v>
      </c>
      <c r="P468" s="147">
        <f>AQ468</f>
        <v>38.6435653684964</v>
      </c>
      <c r="Q468" s="145">
        <f>T468+U468+V468</f>
        <v>0</v>
      </c>
      <c r="R468" t="s" s="185">
        <v>27</v>
      </c>
      <c r="S468" s="147">
        <f>AO468</f>
        <v>32.737912705714</v>
      </c>
      <c r="T468" s="138"/>
      <c r="U468" s="138"/>
      <c r="V468" s="138"/>
      <c r="W468" s="138"/>
      <c r="X468" t="s" s="146">
        <f>IF($A468=Y468,"ok","bad")</f>
        <v>2430</v>
      </c>
      <c r="Y468" t="s" s="146">
        <v>3059</v>
      </c>
      <c r="Z468" t="s" s="146">
        <v>3060</v>
      </c>
      <c r="AA468" t="s" s="186">
        <v>2365</v>
      </c>
      <c r="AB468" s="141">
        <f>100*AC468</f>
        <v>21.6881325</v>
      </c>
      <c r="AC468" s="190">
        <v>0.216881325</v>
      </c>
      <c r="AD468" t="s" s="187">
        <v>31</v>
      </c>
      <c r="AE468" s="141">
        <v>3.5776347</v>
      </c>
      <c r="AF468" s="190">
        <v>0.035776347</v>
      </c>
      <c r="AG468" s="138"/>
      <c r="AH468" s="145">
        <v>70154</v>
      </c>
      <c r="AI468" s="145">
        <v>39132</v>
      </c>
      <c r="AJ468" s="145">
        <v>134</v>
      </c>
      <c r="AK468" s="145">
        <v>2311</v>
      </c>
      <c r="AL468" s="145">
        <v>12811</v>
      </c>
      <c r="AM468" s="148">
        <f>100*AL468/$AI468</f>
        <v>32.737912705714</v>
      </c>
      <c r="AN468" s="145">
        <f>IF(AM468&gt;$AI$8,1,0)</f>
        <v>0</v>
      </c>
      <c r="AO468" s="148">
        <f>IF($R468=AL$17,AM468,0)</f>
        <v>32.737912705714</v>
      </c>
      <c r="AP468" s="145">
        <v>15122</v>
      </c>
      <c r="AQ468" s="148">
        <f>100*AP468/$AI468</f>
        <v>38.6435653684964</v>
      </c>
      <c r="AR468" s="145">
        <f>IF(AQ468&gt;$AI$8,1,0)</f>
        <v>0</v>
      </c>
      <c r="AS468" s="148">
        <f>IF($R468=AP$17,AQ468,0)</f>
        <v>0</v>
      </c>
      <c r="AT468" s="145">
        <v>1166</v>
      </c>
      <c r="AU468" s="148">
        <f>100*AT468/$AI468</f>
        <v>2.97965859143412</v>
      </c>
      <c r="AV468" s="145">
        <f>IF(AU468&gt;$AI$8,1,0)</f>
        <v>0</v>
      </c>
      <c r="AW468" s="148">
        <f>IF($R468=AT$17,AU468,0)</f>
        <v>0</v>
      </c>
      <c r="AX468" s="145">
        <v>8487</v>
      </c>
      <c r="AY468" s="148">
        <f>100*AX468/$AI468</f>
        <v>21.688132474701</v>
      </c>
      <c r="AZ468" s="145">
        <f>IF(AY468&gt;$AI$8,1,0)</f>
        <v>0</v>
      </c>
      <c r="BA468" s="148">
        <f>IF($R468=AX$17,AY468,0)</f>
        <v>0</v>
      </c>
      <c r="BB468" s="145">
        <v>1400</v>
      </c>
      <c r="BC468" s="148">
        <f>100*BB468/$AI468</f>
        <v>3.57763467239088</v>
      </c>
      <c r="BD468" s="145">
        <f>IF(BC468&gt;$AI$8,1,0)</f>
        <v>0</v>
      </c>
      <c r="BE468" s="148">
        <f>IF($R468=BB$17,BC468,0)</f>
        <v>0</v>
      </c>
      <c r="BF468" s="145">
        <v>0</v>
      </c>
      <c r="BG468" s="148">
        <f>100*BF468/$AI468</f>
        <v>0</v>
      </c>
      <c r="BH468" s="145">
        <f>IF(BG468&gt;$AI$8,1,0)</f>
        <v>0</v>
      </c>
      <c r="BI468" s="148">
        <f>IF($R468=BF$17,BG468,0)</f>
        <v>0</v>
      </c>
      <c r="BJ468" s="145">
        <v>0</v>
      </c>
      <c r="BK468" s="148">
        <f>100*BJ468/$AI468</f>
        <v>0</v>
      </c>
      <c r="BL468" s="145">
        <f>IF(BK468&gt;$AI$8,1,0)</f>
        <v>0</v>
      </c>
      <c r="BM468" s="148">
        <f>IF($R468=BJ$17,BK468,0)</f>
        <v>0</v>
      </c>
      <c r="BN468" s="145">
        <v>0</v>
      </c>
      <c r="BO468" s="148">
        <f>100*BN468/$AI468</f>
        <v>0</v>
      </c>
      <c r="BP468" s="145">
        <f>IF(BO468&gt;$AI$8,1,0)</f>
        <v>0</v>
      </c>
      <c r="BQ468" s="148">
        <f>IF($R468=BN$17,BO468,0)</f>
        <v>0</v>
      </c>
      <c r="BR468" s="145">
        <v>0</v>
      </c>
      <c r="BS468" s="148">
        <f>100*BR468/$AI468</f>
        <v>0</v>
      </c>
      <c r="BT468" s="145">
        <f>IF(BS468&gt;$AI$8,1,0)</f>
        <v>0</v>
      </c>
      <c r="BU468" s="148">
        <f>IF($R468=BR$17,BS468,0)</f>
        <v>0</v>
      </c>
      <c r="BV468" s="145">
        <v>0</v>
      </c>
      <c r="BW468" s="148">
        <f>100*BV468/$AI468</f>
        <v>0</v>
      </c>
      <c r="BX468" s="145">
        <f>IF(BW468&gt;$AI$8,1,0)</f>
        <v>0</v>
      </c>
      <c r="BY468" s="148">
        <f>IF($R468=BV$17,BW468,0)</f>
        <v>0</v>
      </c>
      <c r="BZ468" s="145">
        <v>0</v>
      </c>
      <c r="CA468" s="148">
        <f>100*BZ468/$AI468</f>
        <v>0</v>
      </c>
      <c r="CB468" s="145">
        <f>IF(CA468&gt;$AI$8,1,0)</f>
        <v>0</v>
      </c>
      <c r="CC468" s="148">
        <f>IF($R468=BZ$17,CA468,0)</f>
        <v>0</v>
      </c>
      <c r="CD468" s="145">
        <v>0</v>
      </c>
      <c r="CE468" s="148">
        <f>100*CD468/$AI468</f>
        <v>0</v>
      </c>
      <c r="CF468" s="145">
        <f>IF(CE468&gt;$AI$8,1,0)</f>
        <v>0</v>
      </c>
      <c r="CG468" s="148">
        <f>IF($R468=CD$17,CE468,0)</f>
        <v>0</v>
      </c>
      <c r="CH468" s="145">
        <v>0</v>
      </c>
      <c r="CI468" s="148">
        <f>100*CH468/$AI468</f>
        <v>0</v>
      </c>
      <c r="CJ468" s="145">
        <f>IF(CI468&gt;$AI$8,1,0)</f>
        <v>0</v>
      </c>
      <c r="CK468" s="148">
        <f>IF($R468=CH$17,CI468,0)</f>
        <v>0</v>
      </c>
      <c r="CL468" s="145">
        <v>968</v>
      </c>
      <c r="CM468" s="145">
        <v>0</v>
      </c>
      <c r="CN468" s="149"/>
    </row>
    <row r="469" ht="15.75" customHeight="1">
      <c r="A469" t="s" s="179">
        <v>3181</v>
      </c>
      <c r="B469" t="s" s="180">
        <v>75</v>
      </c>
      <c r="C469" t="s" s="180">
        <v>3182</v>
      </c>
      <c r="D469" t="s" s="181">
        <v>78</v>
      </c>
      <c r="E469" t="s" s="182">
        <v>79</v>
      </c>
      <c r="F469" t="s" s="130">
        <v>46</v>
      </c>
      <c r="G469" t="s" s="130">
        <v>1025</v>
      </c>
      <c r="H469" t="s" s="130">
        <v>3183</v>
      </c>
      <c r="I469" t="s" s="130">
        <v>49</v>
      </c>
      <c r="J469" t="s" s="130">
        <v>1733</v>
      </c>
      <c r="K469" t="s" s="183">
        <f>_xlfn.IFS(Q469=0,O469,T469=1,R469,U469=1,AA469,V469=1,AD469)</f>
        <v>28</v>
      </c>
      <c r="L469" s="189">
        <f>_xlfn.IFS(Q469=0,P469,T469=1,S469,U469=1,AB469,V469=1,AE469)</f>
        <v>38.6118401866433</v>
      </c>
      <c r="M469" t="s" s="130">
        <f>IF(O469="Lab","over","under")</f>
        <v>2429</v>
      </c>
      <c r="N469" s="173">
        <v>0</v>
      </c>
      <c r="O469" t="s" s="184">
        <v>28</v>
      </c>
      <c r="P469" s="131">
        <f>AQ469</f>
        <v>38.6118401866433</v>
      </c>
      <c r="Q469" s="173">
        <f>T469+U469+V469</f>
        <v>0</v>
      </c>
      <c r="R469" t="s" s="185">
        <v>27</v>
      </c>
      <c r="S469" s="131">
        <f>AO469</f>
        <v>29.3467483231263</v>
      </c>
      <c r="T469" s="169"/>
      <c r="U469" s="169"/>
      <c r="V469" s="169"/>
      <c r="W469" s="169"/>
      <c r="X469" t="s" s="130">
        <f>IF($A469=Y469,"ok","bad")</f>
        <v>2430</v>
      </c>
      <c r="Y469" t="s" s="130">
        <v>3181</v>
      </c>
      <c r="Z469" t="s" s="130">
        <v>3182</v>
      </c>
      <c r="AA469" t="s" s="186">
        <v>2365</v>
      </c>
      <c r="AB469" s="125">
        <f>100*AC469</f>
        <v>17.0137066</v>
      </c>
      <c r="AC469" s="191">
        <v>0.170137066</v>
      </c>
      <c r="AD469" t="s" s="187">
        <v>29</v>
      </c>
      <c r="AE469" s="125">
        <v>7.9498396</v>
      </c>
      <c r="AF469" s="191">
        <v>0.079498396</v>
      </c>
      <c r="AG469" s="169"/>
      <c r="AH469" s="173">
        <v>55406</v>
      </c>
      <c r="AI469" s="173">
        <v>34290</v>
      </c>
      <c r="AJ469" s="173">
        <v>78</v>
      </c>
      <c r="AK469" s="173">
        <v>3177</v>
      </c>
      <c r="AL469" s="173">
        <v>10063</v>
      </c>
      <c r="AM469" s="175">
        <f>100*AL469/$AI469</f>
        <v>29.3467483231263</v>
      </c>
      <c r="AN469" s="173">
        <f>IF(AM469&gt;$AI$8,1,0)</f>
        <v>0</v>
      </c>
      <c r="AO469" s="175">
        <f>IF($R469=AL$17,AM469,0)</f>
        <v>29.3467483231263</v>
      </c>
      <c r="AP469" s="173">
        <v>13240</v>
      </c>
      <c r="AQ469" s="175">
        <f>100*AP469/$AI469</f>
        <v>38.6118401866433</v>
      </c>
      <c r="AR469" s="173">
        <f>IF(AQ469&gt;$AI$8,1,0)</f>
        <v>0</v>
      </c>
      <c r="AS469" s="175">
        <f>IF($R469=AP$17,AQ469,0)</f>
        <v>0</v>
      </c>
      <c r="AT469" s="173">
        <v>2726</v>
      </c>
      <c r="AU469" s="175">
        <f>100*AT469/$AI469</f>
        <v>7.94983960338291</v>
      </c>
      <c r="AV469" s="173">
        <f>IF(AU469&gt;$AI$8,1,0)</f>
        <v>0</v>
      </c>
      <c r="AW469" s="175">
        <f>IF($R469=AT$17,AU469,0)</f>
        <v>0</v>
      </c>
      <c r="AX469" s="173">
        <v>5834</v>
      </c>
      <c r="AY469" s="175">
        <f>100*AX469/$AI469</f>
        <v>17.0137066200058</v>
      </c>
      <c r="AZ469" s="173">
        <f>IF(AY469&gt;$AI$8,1,0)</f>
        <v>0</v>
      </c>
      <c r="BA469" s="175">
        <f>IF($R469=AX$17,AY469,0)</f>
        <v>0</v>
      </c>
      <c r="BB469" s="173">
        <v>2310</v>
      </c>
      <c r="BC469" s="175">
        <f>100*BB469/$AI469</f>
        <v>6.73665791776028</v>
      </c>
      <c r="BD469" s="173">
        <f>IF(BC469&gt;$AI$8,1,0)</f>
        <v>0</v>
      </c>
      <c r="BE469" s="175">
        <f>IF($R469=BB$17,BC469,0)</f>
        <v>0</v>
      </c>
      <c r="BF469" s="173">
        <v>0</v>
      </c>
      <c r="BG469" s="175">
        <f>100*BF469/$AI469</f>
        <v>0</v>
      </c>
      <c r="BH469" s="173">
        <f>IF(BG469&gt;$AI$8,1,0)</f>
        <v>0</v>
      </c>
      <c r="BI469" s="175">
        <f>IF($R469=BF$17,BG469,0)</f>
        <v>0</v>
      </c>
      <c r="BJ469" s="173">
        <v>0</v>
      </c>
      <c r="BK469" s="175">
        <f>100*BJ469/$AI469</f>
        <v>0</v>
      </c>
      <c r="BL469" s="173">
        <f>IF(BK469&gt;$AI$8,1,0)</f>
        <v>0</v>
      </c>
      <c r="BM469" s="175">
        <f>IF($R469=BJ$17,BK469,0)</f>
        <v>0</v>
      </c>
      <c r="BN469" s="173">
        <v>0</v>
      </c>
      <c r="BO469" s="175">
        <f>100*BN469/$AI469</f>
        <v>0</v>
      </c>
      <c r="BP469" s="173">
        <f>IF(BO469&gt;$AI$8,1,0)</f>
        <v>0</v>
      </c>
      <c r="BQ469" s="175">
        <f>IF($R469=BN$17,BO469,0)</f>
        <v>0</v>
      </c>
      <c r="BR469" s="173">
        <v>0</v>
      </c>
      <c r="BS469" s="175">
        <f>100*BR469/$AI469</f>
        <v>0</v>
      </c>
      <c r="BT469" s="173">
        <f>IF(BS469&gt;$AI$8,1,0)</f>
        <v>0</v>
      </c>
      <c r="BU469" s="175">
        <f>IF($R469=BR$17,BS469,0)</f>
        <v>0</v>
      </c>
      <c r="BV469" s="173">
        <v>0</v>
      </c>
      <c r="BW469" s="175">
        <f>100*BV469/$AI469</f>
        <v>0</v>
      </c>
      <c r="BX469" s="173">
        <f>IF(BW469&gt;$AI$8,1,0)</f>
        <v>0</v>
      </c>
      <c r="BY469" s="175">
        <f>IF($R469=BV$17,BW469,0)</f>
        <v>0</v>
      </c>
      <c r="BZ469" s="173">
        <v>0</v>
      </c>
      <c r="CA469" s="175">
        <f>100*BZ469/$AI469</f>
        <v>0</v>
      </c>
      <c r="CB469" s="173">
        <f>IF(CA469&gt;$AI$8,1,0)</f>
        <v>0</v>
      </c>
      <c r="CC469" s="175">
        <f>IF($R469=BZ$17,CA469,0)</f>
        <v>0</v>
      </c>
      <c r="CD469" s="173">
        <v>0</v>
      </c>
      <c r="CE469" s="175">
        <f>100*CD469/$AI469</f>
        <v>0</v>
      </c>
      <c r="CF469" s="173">
        <f>IF(CE469&gt;$AI$8,1,0)</f>
        <v>0</v>
      </c>
      <c r="CG469" s="175">
        <f>IF($R469=CD$17,CE469,0)</f>
        <v>0</v>
      </c>
      <c r="CH469" s="173">
        <v>0</v>
      </c>
      <c r="CI469" s="175">
        <f>100*CH469/$AI469</f>
        <v>0</v>
      </c>
      <c r="CJ469" s="173">
        <f>IF(CI469&gt;$AI$8,1,0)</f>
        <v>0</v>
      </c>
      <c r="CK469" s="175">
        <f>IF($R469=CH$17,CI469,0)</f>
        <v>0</v>
      </c>
      <c r="CL469" s="173">
        <v>0</v>
      </c>
      <c r="CM469" s="173">
        <v>0</v>
      </c>
      <c r="CN469" s="176"/>
    </row>
    <row r="470" ht="15.75" customHeight="1">
      <c r="A470" t="s" s="179">
        <v>3241</v>
      </c>
      <c r="B470" t="s" s="180">
        <v>183</v>
      </c>
      <c r="C470" t="s" s="180">
        <v>1140</v>
      </c>
      <c r="D470" t="s" s="181">
        <v>186</v>
      </c>
      <c r="E470" t="s" s="188">
        <v>79</v>
      </c>
      <c r="F470" t="s" s="146">
        <v>46</v>
      </c>
      <c r="G470" t="s" s="146">
        <v>3242</v>
      </c>
      <c r="H470" t="s" s="146">
        <v>2191</v>
      </c>
      <c r="I470" t="s" s="146">
        <v>49</v>
      </c>
      <c r="J470" t="s" s="146">
        <v>1733</v>
      </c>
      <c r="K470" t="s" s="183">
        <f>_xlfn.IFS(Q470=0,O470,T470=1,R470,U470=1,AA470,V470=1,AD470)</f>
        <v>28</v>
      </c>
      <c r="L470" s="189">
        <f>_xlfn.IFS(Q470=0,P470,T470=1,S470,U470=1,AB470,V470=1,AE470)</f>
        <v>38.5269121813031</v>
      </c>
      <c r="M470" t="s" s="146">
        <f>IF(O470="Lab","over","under")</f>
        <v>2429</v>
      </c>
      <c r="N470" s="145">
        <v>0</v>
      </c>
      <c r="O470" t="s" s="184">
        <v>28</v>
      </c>
      <c r="P470" s="147">
        <f>AQ470</f>
        <v>38.5269121813031</v>
      </c>
      <c r="Q470" s="145">
        <f>T470+U470+V470</f>
        <v>0</v>
      </c>
      <c r="R470" t="s" s="185">
        <v>27</v>
      </c>
      <c r="S470" s="147">
        <f>AO470</f>
        <v>29.7357847766113</v>
      </c>
      <c r="T470" s="138"/>
      <c r="U470" s="138"/>
      <c r="V470" s="138"/>
      <c r="W470" s="138"/>
      <c r="X470" t="s" s="146">
        <f>IF($A470=Y470,"ok","bad")</f>
        <v>2430</v>
      </c>
      <c r="Y470" t="s" s="146">
        <v>3241</v>
      </c>
      <c r="Z470" t="s" s="146">
        <v>1140</v>
      </c>
      <c r="AA470" t="s" s="186">
        <v>2365</v>
      </c>
      <c r="AB470" s="141">
        <f>100*AC470</f>
        <v>15.4140977</v>
      </c>
      <c r="AC470" s="190">
        <v>0.154140977</v>
      </c>
      <c r="AD470" t="s" s="187">
        <v>31</v>
      </c>
      <c r="AE470" s="141">
        <v>8.096798700000001</v>
      </c>
      <c r="AF470" s="190">
        <v>0.08096798700000001</v>
      </c>
      <c r="AG470" s="138"/>
      <c r="AH470" s="145">
        <v>78915</v>
      </c>
      <c r="AI470" s="145">
        <v>54009</v>
      </c>
      <c r="AJ470" s="145">
        <v>203</v>
      </c>
      <c r="AK470" s="145">
        <v>4748</v>
      </c>
      <c r="AL470" s="145">
        <v>16060</v>
      </c>
      <c r="AM470" s="148">
        <f>100*AL470/$AI470</f>
        <v>29.7357847766113</v>
      </c>
      <c r="AN470" s="145">
        <f>IF(AM470&gt;$AI$8,1,0)</f>
        <v>0</v>
      </c>
      <c r="AO470" s="148">
        <f>IF($R470=AL$17,AM470,0)</f>
        <v>29.7357847766113</v>
      </c>
      <c r="AP470" s="145">
        <v>20808</v>
      </c>
      <c r="AQ470" s="148">
        <f>100*AP470/$AI470</f>
        <v>38.5269121813031</v>
      </c>
      <c r="AR470" s="145">
        <f>IF(AQ470&gt;$AI$8,1,0)</f>
        <v>0</v>
      </c>
      <c r="AS470" s="148">
        <f>IF($R470=AP$17,AQ470,0)</f>
        <v>0</v>
      </c>
      <c r="AT470" s="145">
        <v>4167</v>
      </c>
      <c r="AU470" s="148">
        <f>100*AT470/$AI470</f>
        <v>7.71538076987169</v>
      </c>
      <c r="AV470" s="145">
        <f>IF(AU470&gt;$AI$8,1,0)</f>
        <v>0</v>
      </c>
      <c r="AW470" s="148">
        <f>IF($R470=AT$17,AU470,0)</f>
        <v>0</v>
      </c>
      <c r="AX470" s="145">
        <v>8325</v>
      </c>
      <c r="AY470" s="148">
        <f>100*AX470/$AI470</f>
        <v>15.4140976503916</v>
      </c>
      <c r="AZ470" s="145">
        <f>IF(AY470&gt;$AI$8,1,0)</f>
        <v>0</v>
      </c>
      <c r="BA470" s="148">
        <f>IF($R470=AX$17,AY470,0)</f>
        <v>0</v>
      </c>
      <c r="BB470" s="145">
        <v>4373</v>
      </c>
      <c r="BC470" s="148">
        <f>100*BB470/$AI470</f>
        <v>8.0967986817012</v>
      </c>
      <c r="BD470" s="145">
        <f>IF(BC470&gt;$AI$8,1,0)</f>
        <v>0</v>
      </c>
      <c r="BE470" s="148">
        <f>IF($R470=BB$17,BC470,0)</f>
        <v>0</v>
      </c>
      <c r="BF470" s="145">
        <v>0</v>
      </c>
      <c r="BG470" s="148">
        <f>100*BF470/$AI470</f>
        <v>0</v>
      </c>
      <c r="BH470" s="145">
        <f>IF(BG470&gt;$AI$8,1,0)</f>
        <v>0</v>
      </c>
      <c r="BI470" s="148">
        <f>IF($R470=BF$17,BG470,0)</f>
        <v>0</v>
      </c>
      <c r="BJ470" s="145">
        <v>0</v>
      </c>
      <c r="BK470" s="148">
        <f>100*BJ470/$AI470</f>
        <v>0</v>
      </c>
      <c r="BL470" s="145">
        <f>IF(BK470&gt;$AI$8,1,0)</f>
        <v>0</v>
      </c>
      <c r="BM470" s="148">
        <f>IF($R470=BJ$17,BK470,0)</f>
        <v>0</v>
      </c>
      <c r="BN470" s="145">
        <v>0</v>
      </c>
      <c r="BO470" s="148">
        <f>100*BN470/$AI470</f>
        <v>0</v>
      </c>
      <c r="BP470" s="145">
        <f>IF(BO470&gt;$AI$8,1,0)</f>
        <v>0</v>
      </c>
      <c r="BQ470" s="148">
        <f>IF($R470=BN$17,BO470,0)</f>
        <v>0</v>
      </c>
      <c r="BR470" s="145">
        <v>0</v>
      </c>
      <c r="BS470" s="148">
        <f>100*BR470/$AI470</f>
        <v>0</v>
      </c>
      <c r="BT470" s="145">
        <f>IF(BS470&gt;$AI$8,1,0)</f>
        <v>0</v>
      </c>
      <c r="BU470" s="148">
        <f>IF($R470=BR$17,BS470,0)</f>
        <v>0</v>
      </c>
      <c r="BV470" s="145">
        <v>0</v>
      </c>
      <c r="BW470" s="148">
        <f>100*BV470/$AI470</f>
        <v>0</v>
      </c>
      <c r="BX470" s="145">
        <f>IF(BW470&gt;$AI$8,1,0)</f>
        <v>0</v>
      </c>
      <c r="BY470" s="148">
        <f>IF($R470=BV$17,BW470,0)</f>
        <v>0</v>
      </c>
      <c r="BZ470" s="145">
        <v>0</v>
      </c>
      <c r="CA470" s="148">
        <f>100*BZ470/$AI470</f>
        <v>0</v>
      </c>
      <c r="CB470" s="145">
        <f>IF(CA470&gt;$AI$8,1,0)</f>
        <v>0</v>
      </c>
      <c r="CC470" s="148">
        <f>IF($R470=BZ$17,CA470,0)</f>
        <v>0</v>
      </c>
      <c r="CD470" s="145">
        <v>0</v>
      </c>
      <c r="CE470" s="148">
        <f>100*CD470/$AI470</f>
        <v>0</v>
      </c>
      <c r="CF470" s="145">
        <f>IF(CE470&gt;$AI$8,1,0)</f>
        <v>0</v>
      </c>
      <c r="CG470" s="148">
        <f>IF($R470=CD$17,CE470,0)</f>
        <v>0</v>
      </c>
      <c r="CH470" s="145">
        <v>0</v>
      </c>
      <c r="CI470" s="148">
        <f>100*CH470/$AI470</f>
        <v>0</v>
      </c>
      <c r="CJ470" s="145">
        <f>IF(CI470&gt;$AI$8,1,0)</f>
        <v>0</v>
      </c>
      <c r="CK470" s="148">
        <f>IF($R470=CH$17,CI470,0)</f>
        <v>0</v>
      </c>
      <c r="CL470" s="145">
        <v>0</v>
      </c>
      <c r="CM470" s="145">
        <v>0</v>
      </c>
      <c r="CN470" s="149"/>
    </row>
    <row r="471" ht="15.75" customHeight="1">
      <c r="A471" t="s" s="179">
        <v>3137</v>
      </c>
      <c r="B471" t="s" s="180">
        <v>166</v>
      </c>
      <c r="C471" t="s" s="180">
        <v>1794</v>
      </c>
      <c r="D471" t="s" s="181">
        <v>169</v>
      </c>
      <c r="E471" t="s" s="182">
        <v>79</v>
      </c>
      <c r="F471" t="s" s="130">
        <v>46</v>
      </c>
      <c r="G471" t="s" s="130">
        <v>1785</v>
      </c>
      <c r="H471" t="s" s="130">
        <v>2221</v>
      </c>
      <c r="I471" t="s" s="130">
        <v>49</v>
      </c>
      <c r="J471" t="s" s="130">
        <v>1733</v>
      </c>
      <c r="K471" t="s" s="183">
        <f>_xlfn.IFS(Q471=0,O471,T471=1,R471,U471=1,AA471,V471=1,AD471)</f>
        <v>28</v>
      </c>
      <c r="L471" s="189">
        <f>_xlfn.IFS(Q471=0,P471,T471=1,S471,U471=1,AB471,V471=1,AE471)</f>
        <v>38.5094212651413</v>
      </c>
      <c r="M471" t="s" s="130">
        <f>IF(O471="Lab","over","under")</f>
        <v>2429</v>
      </c>
      <c r="N471" s="173">
        <v>0</v>
      </c>
      <c r="O471" t="s" s="184">
        <v>28</v>
      </c>
      <c r="P471" s="131">
        <f>AQ471</f>
        <v>38.5094212651413</v>
      </c>
      <c r="Q471" s="173">
        <f>T471+U471+V471</f>
        <v>0</v>
      </c>
      <c r="R471" t="s" s="185">
        <v>27</v>
      </c>
      <c r="S471" s="131">
        <f>AO471</f>
        <v>36.1108440684484</v>
      </c>
      <c r="T471" s="169"/>
      <c r="U471" s="169"/>
      <c r="V471" s="169"/>
      <c r="W471" s="169"/>
      <c r="X471" t="s" s="130">
        <f>IF($A471=Y471,"ok","bad")</f>
        <v>2430</v>
      </c>
      <c r="Y471" t="s" s="130">
        <v>3137</v>
      </c>
      <c r="Z471" t="s" s="130">
        <v>1794</v>
      </c>
      <c r="AA471" t="s" s="186">
        <v>2365</v>
      </c>
      <c r="AB471" s="125">
        <f>100*AC471</f>
        <v>18.4555855</v>
      </c>
      <c r="AC471" s="191">
        <v>0.184555855</v>
      </c>
      <c r="AD471" t="s" s="187">
        <v>31</v>
      </c>
      <c r="AE471" s="125">
        <v>4.100173</v>
      </c>
      <c r="AF471" s="191">
        <v>0.04100173</v>
      </c>
      <c r="AG471" s="169"/>
      <c r="AH471" s="173">
        <v>69459</v>
      </c>
      <c r="AI471" s="173">
        <v>41608</v>
      </c>
      <c r="AJ471" s="173">
        <v>104</v>
      </c>
      <c r="AK471" s="173">
        <v>998</v>
      </c>
      <c r="AL471" s="173">
        <v>15025</v>
      </c>
      <c r="AM471" s="175">
        <f>100*AL471/$AI471</f>
        <v>36.1108440684484</v>
      </c>
      <c r="AN471" s="173">
        <f>IF(AM471&gt;$AI$8,1,0)</f>
        <v>0</v>
      </c>
      <c r="AO471" s="175">
        <f>IF($R471=AL$17,AM471,0)</f>
        <v>36.1108440684484</v>
      </c>
      <c r="AP471" s="173">
        <v>16023</v>
      </c>
      <c r="AQ471" s="175">
        <f>100*AP471/$AI471</f>
        <v>38.5094212651413</v>
      </c>
      <c r="AR471" s="173">
        <f>IF(AQ471&gt;$AI$8,1,0)</f>
        <v>0</v>
      </c>
      <c r="AS471" s="175">
        <f>IF($R471=AP$17,AQ471,0)</f>
        <v>0</v>
      </c>
      <c r="AT471" s="173">
        <v>1175</v>
      </c>
      <c r="AU471" s="175">
        <f>100*AT471/$AI471</f>
        <v>2.82397615843107</v>
      </c>
      <c r="AV471" s="173">
        <f>IF(AU471&gt;$AI$8,1,0)</f>
        <v>0</v>
      </c>
      <c r="AW471" s="175">
        <f>IF($R471=AT$17,AU471,0)</f>
        <v>0</v>
      </c>
      <c r="AX471" s="173">
        <v>7679</v>
      </c>
      <c r="AY471" s="175">
        <f>100*AX471/$AI471</f>
        <v>18.4555854643338</v>
      </c>
      <c r="AZ471" s="173">
        <f>IF(AY471&gt;$AI$8,1,0)</f>
        <v>0</v>
      </c>
      <c r="BA471" s="175">
        <f>IF($R471=AX$17,AY471,0)</f>
        <v>0</v>
      </c>
      <c r="BB471" s="173">
        <v>1706</v>
      </c>
      <c r="BC471" s="175">
        <f>100*BB471/$AI471</f>
        <v>4.10017304364545</v>
      </c>
      <c r="BD471" s="173">
        <f>IF(BC471&gt;$AI$8,1,0)</f>
        <v>0</v>
      </c>
      <c r="BE471" s="175">
        <f>IF($R471=BB$17,BC471,0)</f>
        <v>0</v>
      </c>
      <c r="BF471" s="173">
        <v>0</v>
      </c>
      <c r="BG471" s="175">
        <f>100*BF471/$AI471</f>
        <v>0</v>
      </c>
      <c r="BH471" s="173">
        <f>IF(BG471&gt;$AI$8,1,0)</f>
        <v>0</v>
      </c>
      <c r="BI471" s="175">
        <f>IF($R471=BF$17,BG471,0)</f>
        <v>0</v>
      </c>
      <c r="BJ471" s="173">
        <v>0</v>
      </c>
      <c r="BK471" s="175">
        <f>100*BJ471/$AI471</f>
        <v>0</v>
      </c>
      <c r="BL471" s="173">
        <f>IF(BK471&gt;$AI$8,1,0)</f>
        <v>0</v>
      </c>
      <c r="BM471" s="175">
        <f>IF($R471=BJ$17,BK471,0)</f>
        <v>0</v>
      </c>
      <c r="BN471" s="173">
        <v>0</v>
      </c>
      <c r="BO471" s="175">
        <f>100*BN471/$AI471</f>
        <v>0</v>
      </c>
      <c r="BP471" s="173">
        <f>IF(BO471&gt;$AI$8,1,0)</f>
        <v>0</v>
      </c>
      <c r="BQ471" s="175">
        <f>IF($R471=BN$17,BO471,0)</f>
        <v>0</v>
      </c>
      <c r="BR471" s="173">
        <v>0</v>
      </c>
      <c r="BS471" s="175">
        <f>100*BR471/$AI471</f>
        <v>0</v>
      </c>
      <c r="BT471" s="173">
        <f>IF(BS471&gt;$AI$8,1,0)</f>
        <v>0</v>
      </c>
      <c r="BU471" s="175">
        <f>IF($R471=BR$17,BS471,0)</f>
        <v>0</v>
      </c>
      <c r="BV471" s="173">
        <v>0</v>
      </c>
      <c r="BW471" s="175">
        <f>100*BV471/$AI471</f>
        <v>0</v>
      </c>
      <c r="BX471" s="173">
        <f>IF(BW471&gt;$AI$8,1,0)</f>
        <v>0</v>
      </c>
      <c r="BY471" s="175">
        <f>IF($R471=BV$17,BW471,0)</f>
        <v>0</v>
      </c>
      <c r="BZ471" s="173">
        <v>0</v>
      </c>
      <c r="CA471" s="175">
        <f>100*BZ471/$AI471</f>
        <v>0</v>
      </c>
      <c r="CB471" s="173">
        <f>IF(CA471&gt;$AI$8,1,0)</f>
        <v>0</v>
      </c>
      <c r="CC471" s="175">
        <f>IF($R471=BZ$17,CA471,0)</f>
        <v>0</v>
      </c>
      <c r="CD471" s="173">
        <v>0</v>
      </c>
      <c r="CE471" s="175">
        <f>100*CD471/$AI471</f>
        <v>0</v>
      </c>
      <c r="CF471" s="173">
        <f>IF(CE471&gt;$AI$8,1,0)</f>
        <v>0</v>
      </c>
      <c r="CG471" s="175">
        <f>IF($R471=CD$17,CE471,0)</f>
        <v>0</v>
      </c>
      <c r="CH471" s="173">
        <v>0</v>
      </c>
      <c r="CI471" s="175">
        <f>100*CH471/$AI471</f>
        <v>0</v>
      </c>
      <c r="CJ471" s="173">
        <f>IF(CI471&gt;$AI$8,1,0)</f>
        <v>0</v>
      </c>
      <c r="CK471" s="175">
        <f>IF($R471=CH$17,CI471,0)</f>
        <v>0</v>
      </c>
      <c r="CL471" s="173">
        <v>0</v>
      </c>
      <c r="CM471" s="173">
        <v>0</v>
      </c>
      <c r="CN471" s="176"/>
    </row>
    <row r="472" ht="15.75" customHeight="1">
      <c r="A472" t="s" s="179">
        <v>3138</v>
      </c>
      <c r="B472" t="s" s="180">
        <v>197</v>
      </c>
      <c r="C472" t="s" s="180">
        <v>3139</v>
      </c>
      <c r="D472" t="s" s="181">
        <v>200</v>
      </c>
      <c r="E472" t="s" s="188">
        <v>79</v>
      </c>
      <c r="F472" t="s" s="146">
        <v>46</v>
      </c>
      <c r="G472" t="s" s="146">
        <v>170</v>
      </c>
      <c r="H472" t="s" s="146">
        <v>3140</v>
      </c>
      <c r="I472" t="s" s="146">
        <v>49</v>
      </c>
      <c r="J472" t="s" s="146">
        <v>1733</v>
      </c>
      <c r="K472" t="s" s="183">
        <f>_xlfn.IFS(Q472=0,O472,T472=1,R472,U472=1,AA472,V472=1,AD472)</f>
        <v>28</v>
      </c>
      <c r="L472" s="189">
        <f>_xlfn.IFS(Q472=0,P472,T472=1,S472,U472=1,AB472,V472=1,AE472)</f>
        <v>38.4760556735079</v>
      </c>
      <c r="M472" t="s" s="146">
        <f>IF(O472="Lab","over","under")</f>
        <v>2429</v>
      </c>
      <c r="N472" s="145">
        <v>0</v>
      </c>
      <c r="O472" t="s" s="184">
        <v>28</v>
      </c>
      <c r="P472" s="147">
        <f>AQ472</f>
        <v>38.4760556735079</v>
      </c>
      <c r="Q472" s="145">
        <f>T472+U472+V472</f>
        <v>0</v>
      </c>
      <c r="R472" t="s" s="185">
        <v>27</v>
      </c>
      <c r="S472" s="147">
        <f>AO472</f>
        <v>28.0750176928521</v>
      </c>
      <c r="T472" s="138"/>
      <c r="U472" s="138"/>
      <c r="V472" s="138"/>
      <c r="W472" s="138"/>
      <c r="X472" t="s" s="146">
        <f>IF($A472=Y472,"ok","bad")</f>
        <v>2430</v>
      </c>
      <c r="Y472" t="s" s="146">
        <v>3138</v>
      </c>
      <c r="Z472" t="s" s="146">
        <v>3139</v>
      </c>
      <c r="AA472" t="s" s="186">
        <v>2365</v>
      </c>
      <c r="AB472" s="141">
        <f>100*AC472</f>
        <v>18.2472281</v>
      </c>
      <c r="AC472" s="190">
        <v>0.182472281</v>
      </c>
      <c r="AD472" t="s" s="187">
        <v>29</v>
      </c>
      <c r="AE472" s="141">
        <v>8.860580300000001</v>
      </c>
      <c r="AF472" s="190">
        <v>0.088605803</v>
      </c>
      <c r="AG472" s="138"/>
      <c r="AH472" s="145">
        <v>71396</v>
      </c>
      <c r="AI472" s="145">
        <v>42390</v>
      </c>
      <c r="AJ472" s="145">
        <v>143</v>
      </c>
      <c r="AK472" s="145">
        <v>4409</v>
      </c>
      <c r="AL472" s="145">
        <v>11901</v>
      </c>
      <c r="AM472" s="148">
        <f>100*AL472/$AI472</f>
        <v>28.0750176928521</v>
      </c>
      <c r="AN472" s="145">
        <f>IF(AM472&gt;$AI$8,1,0)</f>
        <v>0</v>
      </c>
      <c r="AO472" s="148">
        <f>IF($R472=AL$17,AM472,0)</f>
        <v>28.0750176928521</v>
      </c>
      <c r="AP472" s="145">
        <v>16310</v>
      </c>
      <c r="AQ472" s="148">
        <f>100*AP472/$AI472</f>
        <v>38.4760556735079</v>
      </c>
      <c r="AR472" s="145">
        <f>IF(AQ472&gt;$AI$8,1,0)</f>
        <v>0</v>
      </c>
      <c r="AS472" s="148">
        <f>IF($R472=AP$17,AQ472,0)</f>
        <v>0</v>
      </c>
      <c r="AT472" s="145">
        <v>3756</v>
      </c>
      <c r="AU472" s="148">
        <f>100*AT472/$AI472</f>
        <v>8.860580325548479</v>
      </c>
      <c r="AV472" s="145">
        <f>IF(AU472&gt;$AI$8,1,0)</f>
        <v>0</v>
      </c>
      <c r="AW472" s="148">
        <f>IF($R472=AT$17,AU472,0)</f>
        <v>0</v>
      </c>
      <c r="AX472" s="145">
        <v>7735</v>
      </c>
      <c r="AY472" s="148">
        <f>100*AX472/$AI472</f>
        <v>18.2472281198396</v>
      </c>
      <c r="AZ472" s="145">
        <f>IF(AY472&gt;$AI$8,1,0)</f>
        <v>0</v>
      </c>
      <c r="BA472" s="148">
        <f>IF($R472=AX$17,AY472,0)</f>
        <v>0</v>
      </c>
      <c r="BB472" s="145">
        <v>2688</v>
      </c>
      <c r="BC472" s="148">
        <f>100*BB472/$AI472</f>
        <v>6.34111818825195</v>
      </c>
      <c r="BD472" s="145">
        <f>IF(BC472&gt;$AI$8,1,0)</f>
        <v>0</v>
      </c>
      <c r="BE472" s="148">
        <f>IF($R472=BB$17,BC472,0)</f>
        <v>0</v>
      </c>
      <c r="BF472" s="145">
        <v>0</v>
      </c>
      <c r="BG472" s="148">
        <f>100*BF472/$AI472</f>
        <v>0</v>
      </c>
      <c r="BH472" s="145">
        <f>IF(BG472&gt;$AI$8,1,0)</f>
        <v>0</v>
      </c>
      <c r="BI472" s="148">
        <f>IF($R472=BF$17,BG472,0)</f>
        <v>0</v>
      </c>
      <c r="BJ472" s="145">
        <v>0</v>
      </c>
      <c r="BK472" s="148">
        <f>100*BJ472/$AI472</f>
        <v>0</v>
      </c>
      <c r="BL472" s="145">
        <f>IF(BK472&gt;$AI$8,1,0)</f>
        <v>0</v>
      </c>
      <c r="BM472" s="148">
        <f>IF($R472=BJ$17,BK472,0)</f>
        <v>0</v>
      </c>
      <c r="BN472" s="145">
        <v>0</v>
      </c>
      <c r="BO472" s="148">
        <f>100*BN472/$AI472</f>
        <v>0</v>
      </c>
      <c r="BP472" s="145">
        <f>IF(BO472&gt;$AI$8,1,0)</f>
        <v>0</v>
      </c>
      <c r="BQ472" s="148">
        <f>IF($R472=BN$17,BO472,0)</f>
        <v>0</v>
      </c>
      <c r="BR472" s="145">
        <v>0</v>
      </c>
      <c r="BS472" s="148">
        <f>100*BR472/$AI472</f>
        <v>0</v>
      </c>
      <c r="BT472" s="145">
        <f>IF(BS472&gt;$AI$8,1,0)</f>
        <v>0</v>
      </c>
      <c r="BU472" s="148">
        <f>IF($R472=BR$17,BS472,0)</f>
        <v>0</v>
      </c>
      <c r="BV472" s="145">
        <v>0</v>
      </c>
      <c r="BW472" s="148">
        <f>100*BV472/$AI472</f>
        <v>0</v>
      </c>
      <c r="BX472" s="145">
        <f>IF(BW472&gt;$AI$8,1,0)</f>
        <v>0</v>
      </c>
      <c r="BY472" s="148">
        <f>IF($R472=BV$17,BW472,0)</f>
        <v>0</v>
      </c>
      <c r="BZ472" s="145">
        <v>0</v>
      </c>
      <c r="CA472" s="148">
        <f>100*BZ472/$AI472</f>
        <v>0</v>
      </c>
      <c r="CB472" s="145">
        <f>IF(CA472&gt;$AI$8,1,0)</f>
        <v>0</v>
      </c>
      <c r="CC472" s="148">
        <f>IF($R472=BZ$17,CA472,0)</f>
        <v>0</v>
      </c>
      <c r="CD472" s="145">
        <v>0</v>
      </c>
      <c r="CE472" s="148">
        <f>100*CD472/$AI472</f>
        <v>0</v>
      </c>
      <c r="CF472" s="145">
        <f>IF(CE472&gt;$AI$8,1,0)</f>
        <v>0</v>
      </c>
      <c r="CG472" s="148">
        <f>IF($R472=CD$17,CE472,0)</f>
        <v>0</v>
      </c>
      <c r="CH472" s="145">
        <v>0</v>
      </c>
      <c r="CI472" s="148">
        <f>100*CH472/$AI472</f>
        <v>0</v>
      </c>
      <c r="CJ472" s="145">
        <f>IF(CI472&gt;$AI$8,1,0)</f>
        <v>0</v>
      </c>
      <c r="CK472" s="148">
        <f>IF($R472=CH$17,CI472,0)</f>
        <v>0</v>
      </c>
      <c r="CL472" s="145">
        <v>391</v>
      </c>
      <c r="CM472" s="145">
        <v>0</v>
      </c>
      <c r="CN472" s="149"/>
    </row>
    <row r="473" ht="19.95" customHeight="1">
      <c r="A473" t="s" s="179">
        <v>3133</v>
      </c>
      <c r="B473" t="s" s="180">
        <v>101</v>
      </c>
      <c r="C473" t="s" s="180">
        <v>1530</v>
      </c>
      <c r="D473" t="s" s="181">
        <v>104</v>
      </c>
      <c r="E473" t="s" s="182">
        <v>79</v>
      </c>
      <c r="F473" t="s" s="130">
        <v>80</v>
      </c>
      <c r="G473" t="s" s="130">
        <v>785</v>
      </c>
      <c r="H473" t="s" s="130">
        <v>3134</v>
      </c>
      <c r="I473" t="s" s="130">
        <v>49</v>
      </c>
      <c r="J473" t="s" s="130">
        <v>1733</v>
      </c>
      <c r="K473" t="s" s="183">
        <f>_xlfn.IFS(Q473=0,O473,T473=1,R473,U473=1,AA473,V473=1,AD473)</f>
        <v>28</v>
      </c>
      <c r="L473" s="189">
        <f>_xlfn.IFS(Q473=0,P473,T473=1,S473,U473=1,AB473,V473=1,AE473)</f>
        <v>38.4702988338192</v>
      </c>
      <c r="M473" t="s" s="130">
        <f>IF(O473="Lab","over","under")</f>
        <v>2429</v>
      </c>
      <c r="N473" s="173">
        <v>0</v>
      </c>
      <c r="O473" t="s" s="184">
        <v>28</v>
      </c>
      <c r="P473" s="131">
        <f>AQ473</f>
        <v>38.4702988338192</v>
      </c>
      <c r="Q473" s="173">
        <f>T473+U473+V473</f>
        <v>0</v>
      </c>
      <c r="R473" t="s" s="185">
        <v>27</v>
      </c>
      <c r="S473" s="131">
        <f>AO473</f>
        <v>29.1977951895044</v>
      </c>
      <c r="T473" s="169"/>
      <c r="U473" s="169"/>
      <c r="V473" s="169"/>
      <c r="W473" s="169"/>
      <c r="X473" t="s" s="130">
        <f>IF($A473=Y473,"ok","bad")</f>
        <v>2430</v>
      </c>
      <c r="Y473" t="s" s="130">
        <v>3133</v>
      </c>
      <c r="Z473" t="s" s="130">
        <v>1530</v>
      </c>
      <c r="AA473" t="s" s="186">
        <v>2365</v>
      </c>
      <c r="AB473" s="125">
        <f>100*AC473</f>
        <v>18.6998907</v>
      </c>
      <c r="AC473" s="191">
        <v>0.186998907</v>
      </c>
      <c r="AD473" t="s" s="187">
        <v>29</v>
      </c>
      <c r="AE473" s="125">
        <v>7.2726859</v>
      </c>
      <c r="AF473" s="191">
        <v>0.072726859</v>
      </c>
      <c r="AG473" s="169"/>
      <c r="AH473" s="173">
        <v>70393</v>
      </c>
      <c r="AI473" s="173">
        <v>43904</v>
      </c>
      <c r="AJ473" s="173">
        <v>159</v>
      </c>
      <c r="AK473" s="173">
        <v>4071</v>
      </c>
      <c r="AL473" s="173">
        <v>12819</v>
      </c>
      <c r="AM473" s="175">
        <f>100*AL473/$AI473</f>
        <v>29.1977951895044</v>
      </c>
      <c r="AN473" s="173">
        <f>IF(AM473&gt;$AI$8,1,0)</f>
        <v>0</v>
      </c>
      <c r="AO473" s="175">
        <f>IF($R473=AL$17,AM473,0)</f>
        <v>29.1977951895044</v>
      </c>
      <c r="AP473" s="173">
        <v>16890</v>
      </c>
      <c r="AQ473" s="175">
        <f>100*AP473/$AI473</f>
        <v>38.4702988338192</v>
      </c>
      <c r="AR473" s="173">
        <f>IF(AQ473&gt;$AI$8,1,0)</f>
        <v>0</v>
      </c>
      <c r="AS473" s="175">
        <f>IF($R473=AP$17,AQ473,0)</f>
        <v>0</v>
      </c>
      <c r="AT473" s="173">
        <v>3193</v>
      </c>
      <c r="AU473" s="175">
        <f>100*AT473/$AI473</f>
        <v>7.27268586005831</v>
      </c>
      <c r="AV473" s="173">
        <f>IF(AU473&gt;$AI$8,1,0)</f>
        <v>0</v>
      </c>
      <c r="AW473" s="175">
        <f>IF($R473=AT$17,AU473,0)</f>
        <v>0</v>
      </c>
      <c r="AX473" s="173">
        <v>8210</v>
      </c>
      <c r="AY473" s="175">
        <f>100*AX473/$AI473</f>
        <v>18.6998906705539</v>
      </c>
      <c r="AZ473" s="173">
        <f>IF(AY473&gt;$AI$8,1,0)</f>
        <v>0</v>
      </c>
      <c r="BA473" s="175">
        <f>IF($R473=AX$17,AY473,0)</f>
        <v>0</v>
      </c>
      <c r="BB473" s="173">
        <v>2398</v>
      </c>
      <c r="BC473" s="175">
        <f>100*BB473/$AI473</f>
        <v>5.46191690962099</v>
      </c>
      <c r="BD473" s="173">
        <f>IF(BC473&gt;$AI$8,1,0)</f>
        <v>0</v>
      </c>
      <c r="BE473" s="175">
        <f>IF($R473=BB$17,BC473,0)</f>
        <v>0</v>
      </c>
      <c r="BF473" s="173">
        <v>0</v>
      </c>
      <c r="BG473" s="175">
        <f>100*BF473/$AI473</f>
        <v>0</v>
      </c>
      <c r="BH473" s="173">
        <f>IF(BG473&gt;$AI$8,1,0)</f>
        <v>0</v>
      </c>
      <c r="BI473" s="175">
        <f>IF($R473=BF$17,BG473,0)</f>
        <v>0</v>
      </c>
      <c r="BJ473" s="173">
        <v>0</v>
      </c>
      <c r="BK473" s="175">
        <f>100*BJ473/$AI473</f>
        <v>0</v>
      </c>
      <c r="BL473" s="173">
        <f>IF(BK473&gt;$AI$8,1,0)</f>
        <v>0</v>
      </c>
      <c r="BM473" s="175">
        <f>IF($R473=BJ$17,BK473,0)</f>
        <v>0</v>
      </c>
      <c r="BN473" s="173">
        <v>0</v>
      </c>
      <c r="BO473" s="175">
        <f>100*BN473/$AI473</f>
        <v>0</v>
      </c>
      <c r="BP473" s="173">
        <f>IF(BO473&gt;$AI$8,1,0)</f>
        <v>0</v>
      </c>
      <c r="BQ473" s="175">
        <f>IF($R473=BN$17,BO473,0)</f>
        <v>0</v>
      </c>
      <c r="BR473" s="173">
        <v>0</v>
      </c>
      <c r="BS473" s="175">
        <f>100*BR473/$AI473</f>
        <v>0</v>
      </c>
      <c r="BT473" s="173">
        <f>IF(BS473&gt;$AI$8,1,0)</f>
        <v>0</v>
      </c>
      <c r="BU473" s="175">
        <f>IF($R473=BR$17,BS473,0)</f>
        <v>0</v>
      </c>
      <c r="BV473" s="173">
        <v>0</v>
      </c>
      <c r="BW473" s="175">
        <f>100*BV473/$AI473</f>
        <v>0</v>
      </c>
      <c r="BX473" s="173">
        <f>IF(BW473&gt;$AI$8,1,0)</f>
        <v>0</v>
      </c>
      <c r="BY473" s="175">
        <f>IF($R473=BV$17,BW473,0)</f>
        <v>0</v>
      </c>
      <c r="BZ473" s="173">
        <v>0</v>
      </c>
      <c r="CA473" s="175">
        <f>100*BZ473/$AI473</f>
        <v>0</v>
      </c>
      <c r="CB473" s="173">
        <f>IF(CA473&gt;$AI$8,1,0)</f>
        <v>0</v>
      </c>
      <c r="CC473" s="175">
        <f>IF($R473=BZ$17,CA473,0)</f>
        <v>0</v>
      </c>
      <c r="CD473" s="173">
        <v>0</v>
      </c>
      <c r="CE473" s="175">
        <f>100*CD473/$AI473</f>
        <v>0</v>
      </c>
      <c r="CF473" s="173">
        <f>IF(CE473&gt;$AI$8,1,0)</f>
        <v>0</v>
      </c>
      <c r="CG473" s="175">
        <f>IF($R473=CD$17,CE473,0)</f>
        <v>0</v>
      </c>
      <c r="CH473" s="173">
        <v>0</v>
      </c>
      <c r="CI473" s="175">
        <f>100*CH473/$AI473</f>
        <v>0</v>
      </c>
      <c r="CJ473" s="173">
        <f>IF(CI473&gt;$AI$8,1,0)</f>
        <v>0</v>
      </c>
      <c r="CK473" s="175">
        <f>IF($R473=CH$17,CI473,0)</f>
        <v>0</v>
      </c>
      <c r="CL473" s="173">
        <v>708</v>
      </c>
      <c r="CM473" s="173">
        <v>0</v>
      </c>
      <c r="CN473" s="176"/>
    </row>
    <row r="474" ht="19.95" customHeight="1">
      <c r="A474" t="s" s="179">
        <v>3106</v>
      </c>
      <c r="B474" t="s" s="180">
        <v>84</v>
      </c>
      <c r="C474" t="s" s="180">
        <v>2022</v>
      </c>
      <c r="D474" t="s" s="181">
        <v>86</v>
      </c>
      <c r="E474" t="s" s="188">
        <v>79</v>
      </c>
      <c r="F474" t="s" s="146">
        <v>80</v>
      </c>
      <c r="G474" t="s" s="146">
        <v>1280</v>
      </c>
      <c r="H474" t="s" s="146">
        <v>3107</v>
      </c>
      <c r="I474" t="s" s="146">
        <v>64</v>
      </c>
      <c r="J474" t="s" s="146">
        <v>1733</v>
      </c>
      <c r="K474" t="s" s="183">
        <f>_xlfn.IFS(Q474=0,O474,T474=1,R474,U474=1,AA474,V474=1,AD474)</f>
        <v>28</v>
      </c>
      <c r="L474" s="189">
        <f>_xlfn.IFS(Q474=0,P474,T474=1,S474,U474=1,AB474,V474=1,AE474)</f>
        <v>38.4623100456392</v>
      </c>
      <c r="M474" t="s" s="146">
        <f>IF(O474="Lab","over","under")</f>
        <v>2429</v>
      </c>
      <c r="N474" s="145">
        <v>0</v>
      </c>
      <c r="O474" t="s" s="184">
        <v>28</v>
      </c>
      <c r="P474" s="147">
        <f>AQ474</f>
        <v>38.4623100456392</v>
      </c>
      <c r="Q474" s="145">
        <f>T474+U474+V474</f>
        <v>0</v>
      </c>
      <c r="R474" t="s" s="185">
        <v>27</v>
      </c>
      <c r="S474" s="147">
        <f>AO474</f>
        <v>30.7563067355434</v>
      </c>
      <c r="T474" s="138"/>
      <c r="U474" s="138"/>
      <c r="V474" s="138"/>
      <c r="W474" s="138"/>
      <c r="X474" t="s" s="146">
        <f>IF($A474=Y474,"ok","bad")</f>
        <v>2430</v>
      </c>
      <c r="Y474" t="s" s="146">
        <v>3106</v>
      </c>
      <c r="Z474" t="s" s="146">
        <v>2022</v>
      </c>
      <c r="AA474" t="s" s="186">
        <v>2365</v>
      </c>
      <c r="AB474" s="141">
        <f>100*AC474</f>
        <v>19.7326847</v>
      </c>
      <c r="AC474" s="190">
        <v>0.197326847</v>
      </c>
      <c r="AD474" t="s" s="187">
        <v>31</v>
      </c>
      <c r="AE474" s="141">
        <v>4.3432469</v>
      </c>
      <c r="AF474" s="190">
        <v>0.043432469</v>
      </c>
      <c r="AG474" s="138"/>
      <c r="AH474" s="145">
        <v>68311</v>
      </c>
      <c r="AI474" s="145">
        <v>39878</v>
      </c>
      <c r="AJ474" s="145">
        <v>113</v>
      </c>
      <c r="AK474" s="145">
        <v>3073</v>
      </c>
      <c r="AL474" s="145">
        <v>12265</v>
      </c>
      <c r="AM474" s="148">
        <f>100*AL474/$AI474</f>
        <v>30.7563067355434</v>
      </c>
      <c r="AN474" s="145">
        <f>IF(AM474&gt;$AI$8,1,0)</f>
        <v>0</v>
      </c>
      <c r="AO474" s="148">
        <f>IF($R474=AL$17,AM474,0)</f>
        <v>30.7563067355434</v>
      </c>
      <c r="AP474" s="145">
        <v>15338</v>
      </c>
      <c r="AQ474" s="148">
        <f>100*AP474/$AI474</f>
        <v>38.4623100456392</v>
      </c>
      <c r="AR474" s="145">
        <f>IF(AQ474&gt;$AI$8,1,0)</f>
        <v>0</v>
      </c>
      <c r="AS474" s="148">
        <f>IF($R474=AP$17,AQ474,0)</f>
        <v>0</v>
      </c>
      <c r="AT474" s="145">
        <v>1607</v>
      </c>
      <c r="AU474" s="148">
        <f>100*AT474/$AI474</f>
        <v>4.02979086212949</v>
      </c>
      <c r="AV474" s="145">
        <f>IF(AU474&gt;$AI$8,1,0)</f>
        <v>0</v>
      </c>
      <c r="AW474" s="148">
        <f>IF($R474=AT$17,AU474,0)</f>
        <v>0</v>
      </c>
      <c r="AX474" s="145">
        <v>7869</v>
      </c>
      <c r="AY474" s="148">
        <f>100*AX474/$AI474</f>
        <v>19.7326846882993</v>
      </c>
      <c r="AZ474" s="145">
        <f>IF(AY474&gt;$AI$8,1,0)</f>
        <v>0</v>
      </c>
      <c r="BA474" s="148">
        <f>IF($R474=AX$17,AY474,0)</f>
        <v>0</v>
      </c>
      <c r="BB474" s="145">
        <v>1732</v>
      </c>
      <c r="BC474" s="148">
        <f>100*BB474/$AI474</f>
        <v>4.34324690305432</v>
      </c>
      <c r="BD474" s="145">
        <f>IF(BC474&gt;$AI$8,1,0)</f>
        <v>0</v>
      </c>
      <c r="BE474" s="148">
        <f>IF($R474=BB$17,BC474,0)</f>
        <v>0</v>
      </c>
      <c r="BF474" s="145">
        <v>0</v>
      </c>
      <c r="BG474" s="148">
        <f>100*BF474/$AI474</f>
        <v>0</v>
      </c>
      <c r="BH474" s="145">
        <f>IF(BG474&gt;$AI$8,1,0)</f>
        <v>0</v>
      </c>
      <c r="BI474" s="148">
        <f>IF($R474=BF$17,BG474,0)</f>
        <v>0</v>
      </c>
      <c r="BJ474" s="145">
        <v>0</v>
      </c>
      <c r="BK474" s="148">
        <f>100*BJ474/$AI474</f>
        <v>0</v>
      </c>
      <c r="BL474" s="145">
        <f>IF(BK474&gt;$AI$8,1,0)</f>
        <v>0</v>
      </c>
      <c r="BM474" s="148">
        <f>IF($R474=BJ$17,BK474,0)</f>
        <v>0</v>
      </c>
      <c r="BN474" s="145">
        <v>0</v>
      </c>
      <c r="BO474" s="148">
        <f>100*BN474/$AI474</f>
        <v>0</v>
      </c>
      <c r="BP474" s="145">
        <f>IF(BO474&gt;$AI$8,1,0)</f>
        <v>0</v>
      </c>
      <c r="BQ474" s="148">
        <f>IF($R474=BN$17,BO474,0)</f>
        <v>0</v>
      </c>
      <c r="BR474" s="145">
        <v>0</v>
      </c>
      <c r="BS474" s="148">
        <f>100*BR474/$AI474</f>
        <v>0</v>
      </c>
      <c r="BT474" s="145">
        <f>IF(BS474&gt;$AI$8,1,0)</f>
        <v>0</v>
      </c>
      <c r="BU474" s="148">
        <f>IF($R474=BR$17,BS474,0)</f>
        <v>0</v>
      </c>
      <c r="BV474" s="145">
        <v>0</v>
      </c>
      <c r="BW474" s="148">
        <f>100*BV474/$AI474</f>
        <v>0</v>
      </c>
      <c r="BX474" s="145">
        <f>IF(BW474&gt;$AI$8,1,0)</f>
        <v>0</v>
      </c>
      <c r="BY474" s="148">
        <f>IF($R474=BV$17,BW474,0)</f>
        <v>0</v>
      </c>
      <c r="BZ474" s="145">
        <v>0</v>
      </c>
      <c r="CA474" s="148">
        <f>100*BZ474/$AI474</f>
        <v>0</v>
      </c>
      <c r="CB474" s="145">
        <f>IF(CA474&gt;$AI$8,1,0)</f>
        <v>0</v>
      </c>
      <c r="CC474" s="148">
        <f>IF($R474=BZ$17,CA474,0)</f>
        <v>0</v>
      </c>
      <c r="CD474" s="145">
        <v>0</v>
      </c>
      <c r="CE474" s="148">
        <f>100*CD474/$AI474</f>
        <v>0</v>
      </c>
      <c r="CF474" s="145">
        <f>IF(CE474&gt;$AI$8,1,0)</f>
        <v>0</v>
      </c>
      <c r="CG474" s="148">
        <f>IF($R474=CD$17,CE474,0)</f>
        <v>0</v>
      </c>
      <c r="CH474" s="145">
        <v>0</v>
      </c>
      <c r="CI474" s="148">
        <f>100*CH474/$AI474</f>
        <v>0</v>
      </c>
      <c r="CJ474" s="145">
        <f>IF(CI474&gt;$AI$8,1,0)</f>
        <v>0</v>
      </c>
      <c r="CK474" s="148">
        <f>IF($R474=CH$17,CI474,0)</f>
        <v>0</v>
      </c>
      <c r="CL474" s="145">
        <v>0</v>
      </c>
      <c r="CM474" s="145">
        <v>0</v>
      </c>
      <c r="CN474" s="149"/>
    </row>
    <row r="475" ht="15.75" customHeight="1">
      <c r="A475" t="s" s="179">
        <v>3092</v>
      </c>
      <c r="B475" t="s" s="180">
        <v>75</v>
      </c>
      <c r="C475" t="s" s="180">
        <v>1040</v>
      </c>
      <c r="D475" t="s" s="181">
        <v>78</v>
      </c>
      <c r="E475" t="s" s="182">
        <v>79</v>
      </c>
      <c r="F475" t="s" s="130">
        <v>46</v>
      </c>
      <c r="G475" t="s" s="130">
        <v>3026</v>
      </c>
      <c r="H475" t="s" s="130">
        <v>2652</v>
      </c>
      <c r="I475" t="s" s="130">
        <v>64</v>
      </c>
      <c r="J475" t="s" s="130">
        <v>1733</v>
      </c>
      <c r="K475" t="s" s="183">
        <f>_xlfn.IFS(Q475=0,O475,T475=1,R475,U475=1,AA475,V475=1,AD475)</f>
        <v>28</v>
      </c>
      <c r="L475" s="189">
        <f>_xlfn.IFS(Q475=0,P475,T475=1,S475,U475=1,AB475,V475=1,AE475)</f>
        <v>38.4506846780163</v>
      </c>
      <c r="M475" t="s" s="130">
        <f>IF(O475="Lab","over","under")</f>
        <v>2429</v>
      </c>
      <c r="N475" s="173">
        <v>0</v>
      </c>
      <c r="O475" t="s" s="184">
        <v>28</v>
      </c>
      <c r="P475" s="131">
        <f>AQ475</f>
        <v>38.4506846780163</v>
      </c>
      <c r="Q475" s="173">
        <f>T475+U475+V475</f>
        <v>0</v>
      </c>
      <c r="R475" t="s" s="185">
        <v>27</v>
      </c>
      <c r="S475" s="131">
        <f>AO475</f>
        <v>32.1775536639526</v>
      </c>
      <c r="T475" s="169"/>
      <c r="U475" s="169"/>
      <c r="V475" s="169"/>
      <c r="W475" s="169"/>
      <c r="X475" t="s" s="130">
        <f>IF($A475=Y475,"ok","bad")</f>
        <v>2430</v>
      </c>
      <c r="Y475" t="s" s="130">
        <v>3092</v>
      </c>
      <c r="Z475" t="s" s="130">
        <v>1040</v>
      </c>
      <c r="AA475" t="s" s="186">
        <v>2365</v>
      </c>
      <c r="AB475" s="125">
        <f>100*AC475</f>
        <v>20.6097335</v>
      </c>
      <c r="AC475" s="191">
        <v>0.206097335</v>
      </c>
      <c r="AD475" t="s" s="187">
        <v>31</v>
      </c>
      <c r="AE475" s="125">
        <v>5.2137306</v>
      </c>
      <c r="AF475" s="191">
        <v>0.052137306</v>
      </c>
      <c r="AG475" s="169"/>
      <c r="AH475" s="173">
        <v>73094</v>
      </c>
      <c r="AI475" s="173">
        <v>43232</v>
      </c>
      <c r="AJ475" s="173">
        <v>134</v>
      </c>
      <c r="AK475" s="173">
        <v>2712</v>
      </c>
      <c r="AL475" s="173">
        <v>13911</v>
      </c>
      <c r="AM475" s="175">
        <f>100*AL475/$AI475</f>
        <v>32.1775536639526</v>
      </c>
      <c r="AN475" s="173">
        <f>IF(AM475&gt;$AI$8,1,0)</f>
        <v>0</v>
      </c>
      <c r="AO475" s="175">
        <f>IF($R475=AL$17,AM475,0)</f>
        <v>32.1775536639526</v>
      </c>
      <c r="AP475" s="173">
        <v>16623</v>
      </c>
      <c r="AQ475" s="175">
        <f>100*AP475/$AI475</f>
        <v>38.4506846780163</v>
      </c>
      <c r="AR475" s="173">
        <f>IF(AQ475&gt;$AI$8,1,0)</f>
        <v>0</v>
      </c>
      <c r="AS475" s="175">
        <f>IF($R475=AP$17,AQ475,0)</f>
        <v>0</v>
      </c>
      <c r="AT475" s="173">
        <v>1534</v>
      </c>
      <c r="AU475" s="175">
        <f>100*AT475/$AI475</f>
        <v>3.54829755736491</v>
      </c>
      <c r="AV475" s="173">
        <f>IF(AU475&gt;$AI$8,1,0)</f>
        <v>0</v>
      </c>
      <c r="AW475" s="175">
        <f>IF($R475=AT$17,AU475,0)</f>
        <v>0</v>
      </c>
      <c r="AX475" s="173">
        <v>8910</v>
      </c>
      <c r="AY475" s="175">
        <f>100*AX475/$AI475</f>
        <v>20.609733530718</v>
      </c>
      <c r="AZ475" s="173">
        <f>IF(AY475&gt;$AI$8,1,0)</f>
        <v>0</v>
      </c>
      <c r="BA475" s="175">
        <f>IF($R475=AX$17,AY475,0)</f>
        <v>0</v>
      </c>
      <c r="BB475" s="173">
        <v>2254</v>
      </c>
      <c r="BC475" s="175">
        <f>100*BB475/$AI475</f>
        <v>5.21373056994819</v>
      </c>
      <c r="BD475" s="173">
        <f>IF(BC475&gt;$AI$8,1,0)</f>
        <v>0</v>
      </c>
      <c r="BE475" s="175">
        <f>IF($R475=BB$17,BC475,0)</f>
        <v>0</v>
      </c>
      <c r="BF475" s="173">
        <v>0</v>
      </c>
      <c r="BG475" s="175">
        <f>100*BF475/$AI475</f>
        <v>0</v>
      </c>
      <c r="BH475" s="173">
        <f>IF(BG475&gt;$AI$8,1,0)</f>
        <v>0</v>
      </c>
      <c r="BI475" s="175">
        <f>IF($R475=BF$17,BG475,0)</f>
        <v>0</v>
      </c>
      <c r="BJ475" s="173">
        <v>0</v>
      </c>
      <c r="BK475" s="175">
        <f>100*BJ475/$AI475</f>
        <v>0</v>
      </c>
      <c r="BL475" s="173">
        <f>IF(BK475&gt;$AI$8,1,0)</f>
        <v>0</v>
      </c>
      <c r="BM475" s="175">
        <f>IF($R475=BJ$17,BK475,0)</f>
        <v>0</v>
      </c>
      <c r="BN475" s="173">
        <v>0</v>
      </c>
      <c r="BO475" s="175">
        <f>100*BN475/$AI475</f>
        <v>0</v>
      </c>
      <c r="BP475" s="173">
        <f>IF(BO475&gt;$AI$8,1,0)</f>
        <v>0</v>
      </c>
      <c r="BQ475" s="175">
        <f>IF($R475=BN$17,BO475,0)</f>
        <v>0</v>
      </c>
      <c r="BR475" s="173">
        <v>0</v>
      </c>
      <c r="BS475" s="175">
        <f>100*BR475/$AI475</f>
        <v>0</v>
      </c>
      <c r="BT475" s="173">
        <f>IF(BS475&gt;$AI$8,1,0)</f>
        <v>0</v>
      </c>
      <c r="BU475" s="175">
        <f>IF($R475=BR$17,BS475,0)</f>
        <v>0</v>
      </c>
      <c r="BV475" s="173">
        <v>0</v>
      </c>
      <c r="BW475" s="175">
        <f>100*BV475/$AI475</f>
        <v>0</v>
      </c>
      <c r="BX475" s="173">
        <f>IF(BW475&gt;$AI$8,1,0)</f>
        <v>0</v>
      </c>
      <c r="BY475" s="175">
        <f>IF($R475=BV$17,BW475,0)</f>
        <v>0</v>
      </c>
      <c r="BZ475" s="173">
        <v>0</v>
      </c>
      <c r="CA475" s="175">
        <f>100*BZ475/$AI475</f>
        <v>0</v>
      </c>
      <c r="CB475" s="173">
        <f>IF(CA475&gt;$AI$8,1,0)</f>
        <v>0</v>
      </c>
      <c r="CC475" s="175">
        <f>IF($R475=BZ$17,CA475,0)</f>
        <v>0</v>
      </c>
      <c r="CD475" s="173">
        <v>0</v>
      </c>
      <c r="CE475" s="175">
        <f>100*CD475/$AI475</f>
        <v>0</v>
      </c>
      <c r="CF475" s="173">
        <f>IF(CE475&gt;$AI$8,1,0)</f>
        <v>0</v>
      </c>
      <c r="CG475" s="175">
        <f>IF($R475=CD$17,CE475,0)</f>
        <v>0</v>
      </c>
      <c r="CH475" s="173">
        <v>0</v>
      </c>
      <c r="CI475" s="175">
        <f>100*CH475/$AI475</f>
        <v>0</v>
      </c>
      <c r="CJ475" s="173">
        <f>IF(CI475&gt;$AI$8,1,0)</f>
        <v>0</v>
      </c>
      <c r="CK475" s="175">
        <f>IF($R475=CH$17,CI475,0)</f>
        <v>0</v>
      </c>
      <c r="CL475" s="173">
        <v>1493</v>
      </c>
      <c r="CM475" s="173">
        <v>0</v>
      </c>
      <c r="CN475" s="176"/>
    </row>
    <row r="476" ht="15.75" customHeight="1">
      <c r="A476" t="s" s="179">
        <v>3297</v>
      </c>
      <c r="B476" t="s" s="180">
        <v>160</v>
      </c>
      <c r="C476" t="s" s="180">
        <v>1130</v>
      </c>
      <c r="D476" t="s" s="181">
        <v>162</v>
      </c>
      <c r="E476" t="s" s="188">
        <v>79</v>
      </c>
      <c r="F476" t="s" s="146">
        <v>80</v>
      </c>
      <c r="G476" t="s" s="146">
        <v>157</v>
      </c>
      <c r="H476" t="s" s="146">
        <v>3298</v>
      </c>
      <c r="I476" t="s" s="146">
        <v>49</v>
      </c>
      <c r="J476" t="s" s="146">
        <v>1733</v>
      </c>
      <c r="K476" t="s" s="183">
        <f>_xlfn.IFS(Q476=0,O476,T476=1,R476,U476=1,AA476,V476=1,AD476)</f>
        <v>2365</v>
      </c>
      <c r="L476" s="189">
        <f>_xlfn.IFS(Q476=0,P476,T476=1,S476,U476=1,AB476,V476=1,AE476)</f>
        <v>7.3637774</v>
      </c>
      <c r="M476" t="s" s="146">
        <f>IF(O476="Lab","over","under")</f>
        <v>2429</v>
      </c>
      <c r="N476" s="145">
        <v>0</v>
      </c>
      <c r="O476" t="s" s="184">
        <v>28</v>
      </c>
      <c r="P476" s="147">
        <f>AQ476</f>
        <v>38.4307737056428</v>
      </c>
      <c r="Q476" s="145">
        <f>T476+U476+V476</f>
        <v>1</v>
      </c>
      <c r="R476" t="s" s="185">
        <v>27</v>
      </c>
      <c r="S476" s="147">
        <f>AO476</f>
        <v>38.3944153577661</v>
      </c>
      <c r="T476" s="138"/>
      <c r="U476" s="145">
        <v>1</v>
      </c>
      <c r="V476" s="138"/>
      <c r="W476" s="138"/>
      <c r="X476" t="s" s="146">
        <f>IF($A476=Y476,"ok","bad")</f>
        <v>2430</v>
      </c>
      <c r="Y476" t="s" s="146">
        <v>3297</v>
      </c>
      <c r="Z476" t="s" s="146">
        <v>1130</v>
      </c>
      <c r="AA476" t="s" s="186">
        <v>2365</v>
      </c>
      <c r="AB476" s="141">
        <f>100*AC476</f>
        <v>7.3637774</v>
      </c>
      <c r="AC476" s="190">
        <v>0.073637774</v>
      </c>
      <c r="AD476" t="s" s="187">
        <v>31</v>
      </c>
      <c r="AE476" s="141">
        <v>6.4645143</v>
      </c>
      <c r="AF476" s="190">
        <v>0.064645143</v>
      </c>
      <c r="AG476" s="138"/>
      <c r="AH476" s="145">
        <v>74865</v>
      </c>
      <c r="AI476" s="145">
        <v>41256</v>
      </c>
      <c r="AJ476" s="145">
        <v>190</v>
      </c>
      <c r="AK476" s="145">
        <v>15</v>
      </c>
      <c r="AL476" s="145">
        <v>15840</v>
      </c>
      <c r="AM476" s="148">
        <f>100*AL476/$AI476</f>
        <v>38.3944153577661</v>
      </c>
      <c r="AN476" s="145">
        <f>IF(AM476&gt;$AI$8,1,0)</f>
        <v>0</v>
      </c>
      <c r="AO476" s="148">
        <f>IF($R476=AL$17,AM476,0)</f>
        <v>38.3944153577661</v>
      </c>
      <c r="AP476" s="145">
        <v>15855</v>
      </c>
      <c r="AQ476" s="148">
        <f>100*AP476/$AI476</f>
        <v>38.4307737056428</v>
      </c>
      <c r="AR476" s="145">
        <f>IF(AQ476&gt;$AI$8,1,0)</f>
        <v>0</v>
      </c>
      <c r="AS476" s="148">
        <f>IF($R476=AP$17,AQ476,0)</f>
        <v>0</v>
      </c>
      <c r="AT476" s="145">
        <v>1966</v>
      </c>
      <c r="AU476" s="148">
        <f>100*AT476/$AI476</f>
        <v>4.76536746170254</v>
      </c>
      <c r="AV476" s="145">
        <f>IF(AU476&gt;$AI$8,1,0)</f>
        <v>0</v>
      </c>
      <c r="AW476" s="148">
        <f>IF($R476=AT$17,AU476,0)</f>
        <v>0</v>
      </c>
      <c r="AX476" s="145">
        <v>3038</v>
      </c>
      <c r="AY476" s="148">
        <f>100*AX476/$AI476</f>
        <v>7.3637773899554</v>
      </c>
      <c r="AZ476" s="145">
        <f>IF(AY476&gt;$AI$8,1,0)</f>
        <v>0</v>
      </c>
      <c r="BA476" s="148">
        <f>IF($R476=AX$17,AY476,0)</f>
        <v>0</v>
      </c>
      <c r="BB476" s="145">
        <v>2667</v>
      </c>
      <c r="BC476" s="148">
        <f>100*BB476/$AI476</f>
        <v>6.46451425247237</v>
      </c>
      <c r="BD476" s="145">
        <f>IF(BC476&gt;$AI$8,1,0)</f>
        <v>0</v>
      </c>
      <c r="BE476" s="148">
        <f>IF($R476=BB$17,BC476,0)</f>
        <v>0</v>
      </c>
      <c r="BF476" s="145">
        <v>0</v>
      </c>
      <c r="BG476" s="148">
        <f>100*BF476/$AI476</f>
        <v>0</v>
      </c>
      <c r="BH476" s="145">
        <f>IF(BG476&gt;$AI$8,1,0)</f>
        <v>0</v>
      </c>
      <c r="BI476" s="148">
        <f>IF($R476=BF$17,BG476,0)</f>
        <v>0</v>
      </c>
      <c r="BJ476" s="145">
        <v>0</v>
      </c>
      <c r="BK476" s="148">
        <f>100*BJ476/$AI476</f>
        <v>0</v>
      </c>
      <c r="BL476" s="145">
        <f>IF(BK476&gt;$AI$8,1,0)</f>
        <v>0</v>
      </c>
      <c r="BM476" s="148">
        <f>IF($R476=BJ$17,BK476,0)</f>
        <v>0</v>
      </c>
      <c r="BN476" s="145">
        <v>0</v>
      </c>
      <c r="BO476" s="148">
        <f>100*BN476/$AI476</f>
        <v>0</v>
      </c>
      <c r="BP476" s="145">
        <f>IF(BO476&gt;$AI$8,1,0)</f>
        <v>0</v>
      </c>
      <c r="BQ476" s="148">
        <f>IF($R476=BN$17,BO476,0)</f>
        <v>0</v>
      </c>
      <c r="BR476" s="145">
        <v>0</v>
      </c>
      <c r="BS476" s="148">
        <f>100*BR476/$AI476</f>
        <v>0</v>
      </c>
      <c r="BT476" s="145">
        <f>IF(BS476&gt;$AI$8,1,0)</f>
        <v>0</v>
      </c>
      <c r="BU476" s="148">
        <f>IF($R476=BR$17,BS476,0)</f>
        <v>0</v>
      </c>
      <c r="BV476" s="145">
        <v>0</v>
      </c>
      <c r="BW476" s="148">
        <f>100*BV476/$AI476</f>
        <v>0</v>
      </c>
      <c r="BX476" s="145">
        <f>IF(BW476&gt;$AI$8,1,0)</f>
        <v>0</v>
      </c>
      <c r="BY476" s="148">
        <f>IF($R476=BV$17,BW476,0)</f>
        <v>0</v>
      </c>
      <c r="BZ476" s="145">
        <v>0</v>
      </c>
      <c r="CA476" s="148">
        <f>100*BZ476/$AI476</f>
        <v>0</v>
      </c>
      <c r="CB476" s="145">
        <f>IF(CA476&gt;$AI$8,1,0)</f>
        <v>0</v>
      </c>
      <c r="CC476" s="148">
        <f>IF($R476=BZ$17,CA476,0)</f>
        <v>0</v>
      </c>
      <c r="CD476" s="145">
        <v>0</v>
      </c>
      <c r="CE476" s="148">
        <f>100*CD476/$AI476</f>
        <v>0</v>
      </c>
      <c r="CF476" s="145">
        <f>IF(CE476&gt;$AI$8,1,0)</f>
        <v>0</v>
      </c>
      <c r="CG476" s="148">
        <f>IF($R476=CD$17,CE476,0)</f>
        <v>0</v>
      </c>
      <c r="CH476" s="145">
        <v>0</v>
      </c>
      <c r="CI476" s="148">
        <f>100*CH476/$AI476</f>
        <v>0</v>
      </c>
      <c r="CJ476" s="145">
        <f>IF(CI476&gt;$AI$8,1,0)</f>
        <v>0</v>
      </c>
      <c r="CK476" s="148">
        <f>IF($R476=CH$17,CI476,0)</f>
        <v>0</v>
      </c>
      <c r="CL476" s="145">
        <v>1000</v>
      </c>
      <c r="CM476" s="145">
        <v>0</v>
      </c>
      <c r="CN476" s="149"/>
    </row>
    <row r="477" ht="15.75" customHeight="1">
      <c r="A477" t="s" s="179">
        <v>3168</v>
      </c>
      <c r="B477" t="s" s="180">
        <v>101</v>
      </c>
      <c r="C477" t="s" s="180">
        <v>1562</v>
      </c>
      <c r="D477" t="s" s="181">
        <v>104</v>
      </c>
      <c r="E477" t="s" s="182">
        <v>79</v>
      </c>
      <c r="F477" t="s" s="130">
        <v>46</v>
      </c>
      <c r="G477" t="s" s="130">
        <v>1854</v>
      </c>
      <c r="H477" t="s" s="130">
        <v>414</v>
      </c>
      <c r="I477" t="s" s="130">
        <v>64</v>
      </c>
      <c r="J477" t="s" s="130">
        <v>1733</v>
      </c>
      <c r="K477" t="s" s="183">
        <f>_xlfn.IFS(Q477=0,O477,T477=1,R477,U477=1,AA477,V477=1,AD477)</f>
        <v>2365</v>
      </c>
      <c r="L477" s="189">
        <f>_xlfn.IFS(Q477=0,P477,T477=1,S477,U477=1,AB477,V477=1,AE477)</f>
        <v>17.2219073</v>
      </c>
      <c r="M477" t="s" s="130">
        <f>IF(O477="Lab","over","under")</f>
        <v>2429</v>
      </c>
      <c r="N477" s="173">
        <v>0</v>
      </c>
      <c r="O477" t="s" s="184">
        <v>28</v>
      </c>
      <c r="P477" s="131">
        <f>AQ477</f>
        <v>38.3530283870405</v>
      </c>
      <c r="Q477" s="173">
        <f>T477+U477+V477</f>
        <v>1</v>
      </c>
      <c r="R477" t="s" s="185">
        <v>27</v>
      </c>
      <c r="S477" s="131">
        <f>AO477</f>
        <v>34.5310251602494</v>
      </c>
      <c r="T477" s="169"/>
      <c r="U477" s="173">
        <v>1</v>
      </c>
      <c r="V477" s="169"/>
      <c r="W477" s="169"/>
      <c r="X477" t="s" s="130">
        <f>IF($A477=Y477,"ok","bad")</f>
        <v>2430</v>
      </c>
      <c r="Y477" t="s" s="130">
        <v>3168</v>
      </c>
      <c r="Z477" t="s" s="130">
        <v>1562</v>
      </c>
      <c r="AA477" t="s" s="186">
        <v>2365</v>
      </c>
      <c r="AB477" s="125">
        <f>100*AC477</f>
        <v>17.2219073</v>
      </c>
      <c r="AC477" s="191">
        <v>0.172219073</v>
      </c>
      <c r="AD477" t="s" s="187">
        <v>31</v>
      </c>
      <c r="AE477" s="125">
        <v>4.9513801</v>
      </c>
      <c r="AF477" s="191">
        <v>0.049513801</v>
      </c>
      <c r="AG477" s="169"/>
      <c r="AH477" s="173">
        <v>73234</v>
      </c>
      <c r="AI477" s="173">
        <v>45866</v>
      </c>
      <c r="AJ477" s="173">
        <v>120</v>
      </c>
      <c r="AK477" s="173">
        <v>1753</v>
      </c>
      <c r="AL477" s="173">
        <v>15838</v>
      </c>
      <c r="AM477" s="175">
        <f>100*AL477/$AI477</f>
        <v>34.5310251602494</v>
      </c>
      <c r="AN477" s="173">
        <f>IF(AM477&gt;$AI$8,1,0)</f>
        <v>0</v>
      </c>
      <c r="AO477" s="175">
        <f>IF($R477=AL$17,AM477,0)</f>
        <v>34.5310251602494</v>
      </c>
      <c r="AP477" s="173">
        <v>17591</v>
      </c>
      <c r="AQ477" s="175">
        <f>100*AP477/$AI477</f>
        <v>38.3530283870405</v>
      </c>
      <c r="AR477" s="173">
        <f>IF(AQ477&gt;$AI$8,1,0)</f>
        <v>0</v>
      </c>
      <c r="AS477" s="175">
        <f>IF($R477=AP$17,AQ477,0)</f>
        <v>0</v>
      </c>
      <c r="AT477" s="173">
        <v>2159</v>
      </c>
      <c r="AU477" s="175">
        <f>100*AT477/$AI477</f>
        <v>4.70719051148999</v>
      </c>
      <c r="AV477" s="173">
        <f>IF(AU477&gt;$AI$8,1,0)</f>
        <v>0</v>
      </c>
      <c r="AW477" s="175">
        <f>IF($R477=AT$17,AU477,0)</f>
        <v>0</v>
      </c>
      <c r="AX477" s="173">
        <v>7899</v>
      </c>
      <c r="AY477" s="175">
        <f>100*AX477/$AI477</f>
        <v>17.2219072951642</v>
      </c>
      <c r="AZ477" s="173">
        <f>IF(AY477&gt;$AI$8,1,0)</f>
        <v>0</v>
      </c>
      <c r="BA477" s="175">
        <f>IF($R477=AX$17,AY477,0)</f>
        <v>0</v>
      </c>
      <c r="BB477" s="173">
        <v>2271</v>
      </c>
      <c r="BC477" s="175">
        <f>100*BB477/$AI477</f>
        <v>4.951380107269</v>
      </c>
      <c r="BD477" s="173">
        <f>IF(BC477&gt;$AI$8,1,0)</f>
        <v>0</v>
      </c>
      <c r="BE477" s="175">
        <f>IF($R477=BB$17,BC477,0)</f>
        <v>0</v>
      </c>
      <c r="BF477" s="173">
        <v>0</v>
      </c>
      <c r="BG477" s="175">
        <f>100*BF477/$AI477</f>
        <v>0</v>
      </c>
      <c r="BH477" s="173">
        <f>IF(BG477&gt;$AI$8,1,0)</f>
        <v>0</v>
      </c>
      <c r="BI477" s="175">
        <f>IF($R477=BF$17,BG477,0)</f>
        <v>0</v>
      </c>
      <c r="BJ477" s="173">
        <v>0</v>
      </c>
      <c r="BK477" s="175">
        <f>100*BJ477/$AI477</f>
        <v>0</v>
      </c>
      <c r="BL477" s="173">
        <f>IF(BK477&gt;$AI$8,1,0)</f>
        <v>0</v>
      </c>
      <c r="BM477" s="175">
        <f>IF($R477=BJ$17,BK477,0)</f>
        <v>0</v>
      </c>
      <c r="BN477" s="173">
        <v>0</v>
      </c>
      <c r="BO477" s="175">
        <f>100*BN477/$AI477</f>
        <v>0</v>
      </c>
      <c r="BP477" s="173">
        <f>IF(BO477&gt;$AI$8,1,0)</f>
        <v>0</v>
      </c>
      <c r="BQ477" s="175">
        <f>IF($R477=BN$17,BO477,0)</f>
        <v>0</v>
      </c>
      <c r="BR477" s="173">
        <v>0</v>
      </c>
      <c r="BS477" s="175">
        <f>100*BR477/$AI477</f>
        <v>0</v>
      </c>
      <c r="BT477" s="173">
        <f>IF(BS477&gt;$AI$8,1,0)</f>
        <v>0</v>
      </c>
      <c r="BU477" s="175">
        <f>IF($R477=BR$17,BS477,0)</f>
        <v>0</v>
      </c>
      <c r="BV477" s="173">
        <v>0</v>
      </c>
      <c r="BW477" s="175">
        <f>100*BV477/$AI477</f>
        <v>0</v>
      </c>
      <c r="BX477" s="173">
        <f>IF(BW477&gt;$AI$8,1,0)</f>
        <v>0</v>
      </c>
      <c r="BY477" s="175">
        <f>IF($R477=BV$17,BW477,0)</f>
        <v>0</v>
      </c>
      <c r="BZ477" s="173">
        <v>0</v>
      </c>
      <c r="CA477" s="175">
        <f>100*BZ477/$AI477</f>
        <v>0</v>
      </c>
      <c r="CB477" s="173">
        <f>IF(CA477&gt;$AI$8,1,0)</f>
        <v>0</v>
      </c>
      <c r="CC477" s="175">
        <f>IF($R477=BZ$17,CA477,0)</f>
        <v>0</v>
      </c>
      <c r="CD477" s="173">
        <v>0</v>
      </c>
      <c r="CE477" s="175">
        <f>100*CD477/$AI477</f>
        <v>0</v>
      </c>
      <c r="CF477" s="173">
        <f>IF(CE477&gt;$AI$8,1,0)</f>
        <v>0</v>
      </c>
      <c r="CG477" s="175">
        <f>IF($R477=CD$17,CE477,0)</f>
        <v>0</v>
      </c>
      <c r="CH477" s="173">
        <v>0</v>
      </c>
      <c r="CI477" s="175">
        <f>100*CH477/$AI477</f>
        <v>0</v>
      </c>
      <c r="CJ477" s="173">
        <f>IF(CI477&gt;$AI$8,1,0)</f>
        <v>0</v>
      </c>
      <c r="CK477" s="175">
        <f>IF($R477=CH$17,CI477,0)</f>
        <v>0</v>
      </c>
      <c r="CL477" s="173">
        <v>0</v>
      </c>
      <c r="CM477" s="173">
        <v>0</v>
      </c>
      <c r="CN477" s="176"/>
    </row>
    <row r="478" ht="15.75" customHeight="1">
      <c r="A478" t="s" s="179">
        <v>3279</v>
      </c>
      <c r="B478" t="s" s="180">
        <v>75</v>
      </c>
      <c r="C478" t="s" s="180">
        <v>151</v>
      </c>
      <c r="D478" t="s" s="181">
        <v>78</v>
      </c>
      <c r="E478" t="s" s="188">
        <v>79</v>
      </c>
      <c r="F478" t="s" s="146">
        <v>46</v>
      </c>
      <c r="G478" t="s" s="146">
        <v>3280</v>
      </c>
      <c r="H478" t="s" s="146">
        <v>3281</v>
      </c>
      <c r="I478" t="s" s="146">
        <v>49</v>
      </c>
      <c r="J478" t="s" s="146">
        <v>1733</v>
      </c>
      <c r="K478" t="s" s="183">
        <f>_xlfn.IFS(Q478=0,O478,T478=1,R478,U478=1,AA478,V478=1,AD478)</f>
        <v>2365</v>
      </c>
      <c r="L478" s="189">
        <f>_xlfn.IFS(Q478=0,P478,T478=1,S478,U478=1,AB478,V478=1,AE478)</f>
        <v>13.0432978</v>
      </c>
      <c r="M478" t="s" s="146">
        <f>IF(O478="Lab","over","under")</f>
        <v>2429</v>
      </c>
      <c r="N478" s="145">
        <v>0</v>
      </c>
      <c r="O478" t="s" s="184">
        <v>28</v>
      </c>
      <c r="P478" s="147">
        <f>AQ478</f>
        <v>38.3328490182241</v>
      </c>
      <c r="Q478" s="145">
        <f>T478+U478+V478</f>
        <v>1</v>
      </c>
      <c r="R478" t="s" s="185">
        <v>27</v>
      </c>
      <c r="S478" s="147">
        <f>AO478</f>
        <v>31.5745776080369</v>
      </c>
      <c r="T478" s="138"/>
      <c r="U478" s="145">
        <v>1</v>
      </c>
      <c r="V478" s="138"/>
      <c r="W478" s="138"/>
      <c r="X478" t="s" s="146">
        <f>IF($A478=Y478,"ok","bad")</f>
        <v>2430</v>
      </c>
      <c r="Y478" t="s" s="146">
        <v>3279</v>
      </c>
      <c r="Z478" t="s" s="146">
        <v>151</v>
      </c>
      <c r="AA478" t="s" s="186">
        <v>2365</v>
      </c>
      <c r="AB478" s="141">
        <f>100*AC478</f>
        <v>13.0432978</v>
      </c>
      <c r="AC478" s="190">
        <v>0.130432978</v>
      </c>
      <c r="AD478" t="s" s="187">
        <v>29</v>
      </c>
      <c r="AE478" s="141">
        <v>9.033168699999999</v>
      </c>
      <c r="AF478" s="190">
        <v>0.09033168699999999</v>
      </c>
      <c r="AG478" s="138"/>
      <c r="AH478" s="145">
        <v>73250</v>
      </c>
      <c r="AI478" s="145">
        <v>48178</v>
      </c>
      <c r="AJ478" s="145">
        <v>187</v>
      </c>
      <c r="AK478" s="145">
        <v>3256</v>
      </c>
      <c r="AL478" s="145">
        <v>15212</v>
      </c>
      <c r="AM478" s="148">
        <f>100*AL478/$AI478</f>
        <v>31.5745776080369</v>
      </c>
      <c r="AN478" s="145">
        <f>IF(AM478&gt;$AI$8,1,0)</f>
        <v>0</v>
      </c>
      <c r="AO478" s="148">
        <f>IF($R478=AL$17,AM478,0)</f>
        <v>31.5745776080369</v>
      </c>
      <c r="AP478" s="145">
        <v>18468</v>
      </c>
      <c r="AQ478" s="148">
        <f>100*AP478/$AI478</f>
        <v>38.3328490182241</v>
      </c>
      <c r="AR478" s="145">
        <f>IF(AQ478&gt;$AI$8,1,0)</f>
        <v>0</v>
      </c>
      <c r="AS478" s="148">
        <f>IF($R478=AP$17,AQ478,0)</f>
        <v>0</v>
      </c>
      <c r="AT478" s="145">
        <v>4352</v>
      </c>
      <c r="AU478" s="148">
        <f>100*AT478/$AI478</f>
        <v>9.03316866619619</v>
      </c>
      <c r="AV478" s="145">
        <f>IF(AU478&gt;$AI$8,1,0)</f>
        <v>0</v>
      </c>
      <c r="AW478" s="148">
        <f>IF($R478=AT$17,AU478,0)</f>
        <v>0</v>
      </c>
      <c r="AX478" s="145">
        <v>6284</v>
      </c>
      <c r="AY478" s="148">
        <f>100*AX478/$AI478</f>
        <v>13.0432977707667</v>
      </c>
      <c r="AZ478" s="145">
        <f>IF(AY478&gt;$AI$8,1,0)</f>
        <v>0</v>
      </c>
      <c r="BA478" s="148">
        <f>IF($R478=AX$17,AY478,0)</f>
        <v>0</v>
      </c>
      <c r="BB478" s="145">
        <v>2615</v>
      </c>
      <c r="BC478" s="148">
        <f>100*BB478/$AI478</f>
        <v>5.42778861721118</v>
      </c>
      <c r="BD478" s="145">
        <f>IF(BC478&gt;$AI$8,1,0)</f>
        <v>0</v>
      </c>
      <c r="BE478" s="148">
        <f>IF($R478=BB$17,BC478,0)</f>
        <v>0</v>
      </c>
      <c r="BF478" s="145">
        <v>0</v>
      </c>
      <c r="BG478" s="148">
        <f>100*BF478/$AI478</f>
        <v>0</v>
      </c>
      <c r="BH478" s="145">
        <f>IF(BG478&gt;$AI$8,1,0)</f>
        <v>0</v>
      </c>
      <c r="BI478" s="148">
        <f>IF($R478=BF$17,BG478,0)</f>
        <v>0</v>
      </c>
      <c r="BJ478" s="145">
        <v>0</v>
      </c>
      <c r="BK478" s="148">
        <f>100*BJ478/$AI478</f>
        <v>0</v>
      </c>
      <c r="BL478" s="145">
        <f>IF(BK478&gt;$AI$8,1,0)</f>
        <v>0</v>
      </c>
      <c r="BM478" s="148">
        <f>IF($R478=BJ$17,BK478,0)</f>
        <v>0</v>
      </c>
      <c r="BN478" s="145">
        <v>0</v>
      </c>
      <c r="BO478" s="148">
        <f>100*BN478/$AI478</f>
        <v>0</v>
      </c>
      <c r="BP478" s="145">
        <f>IF(BO478&gt;$AI$8,1,0)</f>
        <v>0</v>
      </c>
      <c r="BQ478" s="148">
        <f>IF($R478=BN$17,BO478,0)</f>
        <v>0</v>
      </c>
      <c r="BR478" s="145">
        <v>0</v>
      </c>
      <c r="BS478" s="148">
        <f>100*BR478/$AI478</f>
        <v>0</v>
      </c>
      <c r="BT478" s="145">
        <f>IF(BS478&gt;$AI$8,1,0)</f>
        <v>0</v>
      </c>
      <c r="BU478" s="148">
        <f>IF($R478=BR$17,BS478,0)</f>
        <v>0</v>
      </c>
      <c r="BV478" s="145">
        <v>0</v>
      </c>
      <c r="BW478" s="148">
        <f>100*BV478/$AI478</f>
        <v>0</v>
      </c>
      <c r="BX478" s="145">
        <f>IF(BW478&gt;$AI$8,1,0)</f>
        <v>0</v>
      </c>
      <c r="BY478" s="148">
        <f>IF($R478=BV$17,BW478,0)</f>
        <v>0</v>
      </c>
      <c r="BZ478" s="145">
        <v>0</v>
      </c>
      <c r="CA478" s="148">
        <f>100*BZ478/$AI478</f>
        <v>0</v>
      </c>
      <c r="CB478" s="145">
        <f>IF(CA478&gt;$AI$8,1,0)</f>
        <v>0</v>
      </c>
      <c r="CC478" s="148">
        <f>IF($R478=BZ$17,CA478,0)</f>
        <v>0</v>
      </c>
      <c r="CD478" s="145">
        <v>0</v>
      </c>
      <c r="CE478" s="148">
        <f>100*CD478/$AI478</f>
        <v>0</v>
      </c>
      <c r="CF478" s="145">
        <f>IF(CE478&gt;$AI$8,1,0)</f>
        <v>0</v>
      </c>
      <c r="CG478" s="148">
        <f>IF($R478=CD$17,CE478,0)</f>
        <v>0</v>
      </c>
      <c r="CH478" s="145">
        <v>0</v>
      </c>
      <c r="CI478" s="148">
        <f>100*CH478/$AI478</f>
        <v>0</v>
      </c>
      <c r="CJ478" s="145">
        <f>IF(CI478&gt;$AI$8,1,0)</f>
        <v>0</v>
      </c>
      <c r="CK478" s="148">
        <f>IF($R478=CH$17,CI478,0)</f>
        <v>0</v>
      </c>
      <c r="CL478" s="145">
        <v>0</v>
      </c>
      <c r="CM478" s="145">
        <v>0</v>
      </c>
      <c r="CN478" s="149"/>
    </row>
    <row r="479" ht="15.75" customHeight="1">
      <c r="A479" t="s" s="179">
        <v>3207</v>
      </c>
      <c r="B479" t="s" s="180">
        <v>90</v>
      </c>
      <c r="C479" t="s" s="180">
        <v>1929</v>
      </c>
      <c r="D479" t="s" s="181">
        <v>93</v>
      </c>
      <c r="E479" t="s" s="182">
        <v>79</v>
      </c>
      <c r="F479" t="s" s="130">
        <v>46</v>
      </c>
      <c r="G479" t="s" s="130">
        <v>1003</v>
      </c>
      <c r="H479" t="s" s="130">
        <v>3208</v>
      </c>
      <c r="I479" t="s" s="130">
        <v>49</v>
      </c>
      <c r="J479" t="s" s="130">
        <v>1733</v>
      </c>
      <c r="K479" t="s" s="183">
        <f>_xlfn.IFS(Q479=0,O479,T479=1,R479,U479=1,AA479,V479=1,AD479)</f>
        <v>2365</v>
      </c>
      <c r="L479" s="189">
        <f>_xlfn.IFS(Q479=0,P479,T479=1,S479,U479=1,AB479,V479=1,AE479)</f>
        <v>16.4118156</v>
      </c>
      <c r="M479" t="s" s="130">
        <f>IF(O479="Lab","over","under")</f>
        <v>2429</v>
      </c>
      <c r="N479" s="173">
        <v>0</v>
      </c>
      <c r="O479" t="s" s="184">
        <v>28</v>
      </c>
      <c r="P479" s="131">
        <f>AQ479</f>
        <v>38.2875785081782</v>
      </c>
      <c r="Q479" s="173">
        <f>T479+U479+V479</f>
        <v>1</v>
      </c>
      <c r="R479" t="s" s="185">
        <v>27</v>
      </c>
      <c r="S479" s="131">
        <f>AO479</f>
        <v>25.4399786946004</v>
      </c>
      <c r="T479" s="169"/>
      <c r="U479" s="173">
        <v>1</v>
      </c>
      <c r="V479" s="169"/>
      <c r="W479" s="169"/>
      <c r="X479" t="s" s="130">
        <f>IF($A479=Y479,"ok","bad")</f>
        <v>2430</v>
      </c>
      <c r="Y479" t="s" s="130">
        <v>3207</v>
      </c>
      <c r="Z479" t="s" s="130">
        <v>1929</v>
      </c>
      <c r="AA479" t="s" s="186">
        <v>2365</v>
      </c>
      <c r="AB479" s="125">
        <f>100*AC479</f>
        <v>16.4118156</v>
      </c>
      <c r="AC479" s="191">
        <v>0.164118156</v>
      </c>
      <c r="AD479" t="s" s="187">
        <v>29</v>
      </c>
      <c r="AE479" s="125">
        <v>13.0229255</v>
      </c>
      <c r="AF479" s="191">
        <v>0.130229255</v>
      </c>
      <c r="AG479" s="169"/>
      <c r="AH479" s="173">
        <v>73641</v>
      </c>
      <c r="AI479" s="173">
        <v>45059</v>
      </c>
      <c r="AJ479" s="173">
        <v>127</v>
      </c>
      <c r="AK479" s="173">
        <v>5789</v>
      </c>
      <c r="AL479" s="173">
        <v>11463</v>
      </c>
      <c r="AM479" s="175">
        <f>100*AL479/$AI479</f>
        <v>25.4399786946004</v>
      </c>
      <c r="AN479" s="173">
        <f>IF(AM479&gt;$AI$8,1,0)</f>
        <v>0</v>
      </c>
      <c r="AO479" s="175">
        <f>IF($R479=AL$17,AM479,0)</f>
        <v>25.4399786946004</v>
      </c>
      <c r="AP479" s="173">
        <v>17252</v>
      </c>
      <c r="AQ479" s="175">
        <f>100*AP479/$AI479</f>
        <v>38.2875785081782</v>
      </c>
      <c r="AR479" s="173">
        <f>IF(AQ479&gt;$AI$8,1,0)</f>
        <v>0</v>
      </c>
      <c r="AS479" s="175">
        <f>IF($R479=AP$17,AQ479,0)</f>
        <v>0</v>
      </c>
      <c r="AT479" s="173">
        <v>5868</v>
      </c>
      <c r="AU479" s="175">
        <f>100*AT479/$AI479</f>
        <v>13.0229254976808</v>
      </c>
      <c r="AV479" s="173">
        <f>IF(AU479&gt;$AI$8,1,0)</f>
        <v>0</v>
      </c>
      <c r="AW479" s="175">
        <f>IF($R479=AT$17,AU479,0)</f>
        <v>0</v>
      </c>
      <c r="AX479" s="173">
        <v>7395</v>
      </c>
      <c r="AY479" s="175">
        <f>100*AX479/$AI479</f>
        <v>16.4118156195211</v>
      </c>
      <c r="AZ479" s="173">
        <f>IF(AY479&gt;$AI$8,1,0)</f>
        <v>0</v>
      </c>
      <c r="BA479" s="175">
        <f>IF($R479=AX$17,AY479,0)</f>
        <v>0</v>
      </c>
      <c r="BB479" s="173">
        <v>2159</v>
      </c>
      <c r="BC479" s="175">
        <f>100*BB479/$AI479</f>
        <v>4.79149559466477</v>
      </c>
      <c r="BD479" s="173">
        <f>IF(BC479&gt;$AI$8,1,0)</f>
        <v>0</v>
      </c>
      <c r="BE479" s="175">
        <f>IF($R479=BB$17,BC479,0)</f>
        <v>0</v>
      </c>
      <c r="BF479" s="173">
        <v>0</v>
      </c>
      <c r="BG479" s="175">
        <f>100*BF479/$AI479</f>
        <v>0</v>
      </c>
      <c r="BH479" s="173">
        <f>IF(BG479&gt;$AI$8,1,0)</f>
        <v>0</v>
      </c>
      <c r="BI479" s="175">
        <f>IF($R479=BF$17,BG479,0)</f>
        <v>0</v>
      </c>
      <c r="BJ479" s="173">
        <v>0</v>
      </c>
      <c r="BK479" s="175">
        <f>100*BJ479/$AI479</f>
        <v>0</v>
      </c>
      <c r="BL479" s="173">
        <f>IF(BK479&gt;$AI$8,1,0)</f>
        <v>0</v>
      </c>
      <c r="BM479" s="175">
        <f>IF($R479=BJ$17,BK479,0)</f>
        <v>0</v>
      </c>
      <c r="BN479" s="173">
        <v>0</v>
      </c>
      <c r="BO479" s="175">
        <f>100*BN479/$AI479</f>
        <v>0</v>
      </c>
      <c r="BP479" s="173">
        <f>IF(BO479&gt;$AI$8,1,0)</f>
        <v>0</v>
      </c>
      <c r="BQ479" s="175">
        <f>IF($R479=BN$17,BO479,0)</f>
        <v>0</v>
      </c>
      <c r="BR479" s="173">
        <v>0</v>
      </c>
      <c r="BS479" s="175">
        <f>100*BR479/$AI479</f>
        <v>0</v>
      </c>
      <c r="BT479" s="173">
        <f>IF(BS479&gt;$AI$8,1,0)</f>
        <v>0</v>
      </c>
      <c r="BU479" s="175">
        <f>IF($R479=BR$17,BS479,0)</f>
        <v>0</v>
      </c>
      <c r="BV479" s="173">
        <v>0</v>
      </c>
      <c r="BW479" s="175">
        <f>100*BV479/$AI479</f>
        <v>0</v>
      </c>
      <c r="BX479" s="173">
        <f>IF(BW479&gt;$AI$8,1,0)</f>
        <v>0</v>
      </c>
      <c r="BY479" s="175">
        <f>IF($R479=BV$17,BW479,0)</f>
        <v>0</v>
      </c>
      <c r="BZ479" s="173">
        <v>0</v>
      </c>
      <c r="CA479" s="175">
        <f>100*BZ479/$AI479</f>
        <v>0</v>
      </c>
      <c r="CB479" s="173">
        <f>IF(CA479&gt;$AI$8,1,0)</f>
        <v>0</v>
      </c>
      <c r="CC479" s="175">
        <f>IF($R479=BZ$17,CA479,0)</f>
        <v>0</v>
      </c>
      <c r="CD479" s="173">
        <v>0</v>
      </c>
      <c r="CE479" s="175">
        <f>100*CD479/$AI479</f>
        <v>0</v>
      </c>
      <c r="CF479" s="173">
        <f>IF(CE479&gt;$AI$8,1,0)</f>
        <v>0</v>
      </c>
      <c r="CG479" s="175">
        <f>IF($R479=CD$17,CE479,0)</f>
        <v>0</v>
      </c>
      <c r="CH479" s="173">
        <v>0</v>
      </c>
      <c r="CI479" s="175">
        <f>100*CH479/$AI479</f>
        <v>0</v>
      </c>
      <c r="CJ479" s="173">
        <f>IF(CI479&gt;$AI$8,1,0)</f>
        <v>0</v>
      </c>
      <c r="CK479" s="175">
        <f>IF($R479=CH$17,CI479,0)</f>
        <v>0</v>
      </c>
      <c r="CL479" s="173">
        <v>0</v>
      </c>
      <c r="CM479" s="173">
        <v>0</v>
      </c>
      <c r="CN479" s="176"/>
    </row>
    <row r="480" ht="15.75" customHeight="1">
      <c r="A480" t="s" s="179">
        <v>3135</v>
      </c>
      <c r="B480" t="s" s="180">
        <v>75</v>
      </c>
      <c r="C480" t="s" s="180">
        <v>707</v>
      </c>
      <c r="D480" t="s" s="181">
        <v>78</v>
      </c>
      <c r="E480" t="s" s="188">
        <v>79</v>
      </c>
      <c r="F480" t="s" s="146">
        <v>80</v>
      </c>
      <c r="G480" t="s" s="146">
        <v>369</v>
      </c>
      <c r="H480" t="s" s="146">
        <v>3136</v>
      </c>
      <c r="I480" t="s" s="146">
        <v>49</v>
      </c>
      <c r="J480" t="s" s="146">
        <v>1733</v>
      </c>
      <c r="K480" t="s" s="183">
        <f>_xlfn.IFS(Q480=0,O480,T480=1,R480,U480=1,AA480,V480=1,AD480)</f>
        <v>2365</v>
      </c>
      <c r="L480" s="189">
        <f>_xlfn.IFS(Q480=0,P480,T480=1,S480,U480=1,AB480,V480=1,AE480)</f>
        <v>18.5070768</v>
      </c>
      <c r="M480" t="s" s="146">
        <f>IF(O480="Lab","over","under")</f>
        <v>2429</v>
      </c>
      <c r="N480" s="145">
        <v>0</v>
      </c>
      <c r="O480" t="s" s="184">
        <v>28</v>
      </c>
      <c r="P480" s="147">
        <f>AQ480</f>
        <v>38.2389027649972</v>
      </c>
      <c r="Q480" s="145">
        <f>T480+U480+V480</f>
        <v>1</v>
      </c>
      <c r="R480" t="s" s="185">
        <v>27</v>
      </c>
      <c r="S480" s="147">
        <f>AO480</f>
        <v>26.7692038035143</v>
      </c>
      <c r="T480" s="138"/>
      <c r="U480" s="145">
        <v>1</v>
      </c>
      <c r="V480" s="138"/>
      <c r="W480" s="138"/>
      <c r="X480" t="s" s="146">
        <f>IF($A480=Y480,"ok","bad")</f>
        <v>2430</v>
      </c>
      <c r="Y480" t="s" s="146">
        <v>3135</v>
      </c>
      <c r="Z480" t="s" s="146">
        <v>707</v>
      </c>
      <c r="AA480" t="s" s="186">
        <v>2365</v>
      </c>
      <c r="AB480" s="141">
        <f>100*AC480</f>
        <v>18.5070768</v>
      </c>
      <c r="AC480" s="190">
        <v>0.185070768</v>
      </c>
      <c r="AD480" t="s" s="187">
        <v>31</v>
      </c>
      <c r="AE480" s="141">
        <v>5.7425179</v>
      </c>
      <c r="AF480" s="190">
        <v>0.057425179</v>
      </c>
      <c r="AG480" s="138"/>
      <c r="AH480" s="145">
        <v>75569</v>
      </c>
      <c r="AI480" s="145">
        <v>45642</v>
      </c>
      <c r="AJ480" s="145">
        <v>190</v>
      </c>
      <c r="AK480" s="145">
        <v>5235</v>
      </c>
      <c r="AL480" s="145">
        <v>12218</v>
      </c>
      <c r="AM480" s="148">
        <f>100*AL480/$AI480</f>
        <v>26.7692038035143</v>
      </c>
      <c r="AN480" s="145">
        <f>IF(AM480&gt;$AI$8,1,0)</f>
        <v>0</v>
      </c>
      <c r="AO480" s="148">
        <f>IF($R480=AL$17,AM480,0)</f>
        <v>26.7692038035143</v>
      </c>
      <c r="AP480" s="145">
        <v>17453</v>
      </c>
      <c r="AQ480" s="148">
        <f>100*AP480/$AI480</f>
        <v>38.2389027649972</v>
      </c>
      <c r="AR480" s="145">
        <f>IF(AQ480&gt;$AI$8,1,0)</f>
        <v>0</v>
      </c>
      <c r="AS480" s="148">
        <f>IF($R480=AP$17,AQ480,0)</f>
        <v>0</v>
      </c>
      <c r="AT480" s="145">
        <v>2205</v>
      </c>
      <c r="AU480" s="148">
        <f>100*AT480/$AI480</f>
        <v>4.8310766399369</v>
      </c>
      <c r="AV480" s="145">
        <f>IF(AU480&gt;$AI$8,1,0)</f>
        <v>0</v>
      </c>
      <c r="AW480" s="148">
        <f>IF($R480=AT$17,AU480,0)</f>
        <v>0</v>
      </c>
      <c r="AX480" s="145">
        <v>8447</v>
      </c>
      <c r="AY480" s="148">
        <f>100*AX480/$AI480</f>
        <v>18.5070768152141</v>
      </c>
      <c r="AZ480" s="145">
        <f>IF(AY480&gt;$AI$8,1,0)</f>
        <v>0</v>
      </c>
      <c r="BA480" s="148">
        <f>IF($R480=AX$17,AY480,0)</f>
        <v>0</v>
      </c>
      <c r="BB480" s="145">
        <v>2621</v>
      </c>
      <c r="BC480" s="148">
        <f>100*BB480/$AI480</f>
        <v>5.74251785636037</v>
      </c>
      <c r="BD480" s="145">
        <f>IF(BC480&gt;$AI$8,1,0)</f>
        <v>0</v>
      </c>
      <c r="BE480" s="148">
        <f>IF($R480=BB$17,BC480,0)</f>
        <v>0</v>
      </c>
      <c r="BF480" s="145">
        <v>0</v>
      </c>
      <c r="BG480" s="148">
        <f>100*BF480/$AI480</f>
        <v>0</v>
      </c>
      <c r="BH480" s="145">
        <f>IF(BG480&gt;$AI$8,1,0)</f>
        <v>0</v>
      </c>
      <c r="BI480" s="148">
        <f>IF($R480=BF$17,BG480,0)</f>
        <v>0</v>
      </c>
      <c r="BJ480" s="145">
        <v>0</v>
      </c>
      <c r="BK480" s="148">
        <f>100*BJ480/$AI480</f>
        <v>0</v>
      </c>
      <c r="BL480" s="145">
        <f>IF(BK480&gt;$AI$8,1,0)</f>
        <v>0</v>
      </c>
      <c r="BM480" s="148">
        <f>IF($R480=BJ$17,BK480,0)</f>
        <v>0</v>
      </c>
      <c r="BN480" s="145">
        <v>0</v>
      </c>
      <c r="BO480" s="148">
        <f>100*BN480/$AI480</f>
        <v>0</v>
      </c>
      <c r="BP480" s="145">
        <f>IF(BO480&gt;$AI$8,1,0)</f>
        <v>0</v>
      </c>
      <c r="BQ480" s="148">
        <f>IF($R480=BN$17,BO480,0)</f>
        <v>0</v>
      </c>
      <c r="BR480" s="145">
        <v>0</v>
      </c>
      <c r="BS480" s="148">
        <f>100*BR480/$AI480</f>
        <v>0</v>
      </c>
      <c r="BT480" s="145">
        <f>IF(BS480&gt;$AI$8,1,0)</f>
        <v>0</v>
      </c>
      <c r="BU480" s="148">
        <f>IF($R480=BR$17,BS480,0)</f>
        <v>0</v>
      </c>
      <c r="BV480" s="145">
        <v>0</v>
      </c>
      <c r="BW480" s="148">
        <f>100*BV480/$AI480</f>
        <v>0</v>
      </c>
      <c r="BX480" s="145">
        <f>IF(BW480&gt;$AI$8,1,0)</f>
        <v>0</v>
      </c>
      <c r="BY480" s="148">
        <f>IF($R480=BV$17,BW480,0)</f>
        <v>0</v>
      </c>
      <c r="BZ480" s="145">
        <v>0</v>
      </c>
      <c r="CA480" s="148">
        <f>100*BZ480/$AI480</f>
        <v>0</v>
      </c>
      <c r="CB480" s="145">
        <f>IF(CA480&gt;$AI$8,1,0)</f>
        <v>0</v>
      </c>
      <c r="CC480" s="148">
        <f>IF($R480=BZ$17,CA480,0)</f>
        <v>0</v>
      </c>
      <c r="CD480" s="145">
        <v>0</v>
      </c>
      <c r="CE480" s="148">
        <f>100*CD480/$AI480</f>
        <v>0</v>
      </c>
      <c r="CF480" s="145">
        <f>IF(CE480&gt;$AI$8,1,0)</f>
        <v>0</v>
      </c>
      <c r="CG480" s="148">
        <f>IF($R480=CD$17,CE480,0)</f>
        <v>0</v>
      </c>
      <c r="CH480" s="145">
        <v>0</v>
      </c>
      <c r="CI480" s="148">
        <f>100*CH480/$AI480</f>
        <v>0</v>
      </c>
      <c r="CJ480" s="145">
        <f>IF(CI480&gt;$AI$8,1,0)</f>
        <v>0</v>
      </c>
      <c r="CK480" s="148">
        <f>IF($R480=CH$17,CI480,0)</f>
        <v>0</v>
      </c>
      <c r="CL480" s="145">
        <v>0</v>
      </c>
      <c r="CM480" s="145">
        <v>0</v>
      </c>
      <c r="CN480" s="149"/>
    </row>
    <row r="481" ht="15.75" customHeight="1">
      <c r="A481" t="s" s="179">
        <v>3167</v>
      </c>
      <c r="B481" t="s" s="180">
        <v>183</v>
      </c>
      <c r="C481" t="s" s="180">
        <v>1124</v>
      </c>
      <c r="D481" t="s" s="181">
        <v>186</v>
      </c>
      <c r="E481" t="s" s="182">
        <v>79</v>
      </c>
      <c r="F481" t="s" s="130">
        <v>46</v>
      </c>
      <c r="G481" t="s" s="130">
        <v>157</v>
      </c>
      <c r="H481" t="s" s="130">
        <v>2728</v>
      </c>
      <c r="I481" t="s" s="130">
        <v>49</v>
      </c>
      <c r="J481" t="s" s="130">
        <v>1733</v>
      </c>
      <c r="K481" t="s" s="183">
        <f>_xlfn.IFS(Q481=0,O481,T481=1,R481,U481=1,AA481,V481=1,AD481)</f>
        <v>2365</v>
      </c>
      <c r="L481" s="189">
        <f>_xlfn.IFS(Q481=0,P481,T481=1,S481,U481=1,AB481,V481=1,AE481)</f>
        <v>17.4322118</v>
      </c>
      <c r="M481" t="s" s="130">
        <f>IF(O481="Lab","over","under")</f>
        <v>2429</v>
      </c>
      <c r="N481" s="173">
        <v>0</v>
      </c>
      <c r="O481" t="s" s="184">
        <v>28</v>
      </c>
      <c r="P481" s="131">
        <f>AQ481</f>
        <v>38.188083794323</v>
      </c>
      <c r="Q481" s="173">
        <f>T481+U481+V481</f>
        <v>1</v>
      </c>
      <c r="R481" t="s" s="185">
        <v>27</v>
      </c>
      <c r="S481" s="131">
        <f>AO481</f>
        <v>27.1764759227351</v>
      </c>
      <c r="T481" s="169"/>
      <c r="U481" s="173">
        <v>1</v>
      </c>
      <c r="V481" s="169"/>
      <c r="W481" s="169"/>
      <c r="X481" t="s" s="130">
        <f>IF($A481=Y481,"ok","bad")</f>
        <v>2430</v>
      </c>
      <c r="Y481" t="s" s="130">
        <v>3167</v>
      </c>
      <c r="Z481" t="s" s="130">
        <v>1124</v>
      </c>
      <c r="AA481" t="s" s="186">
        <v>2365</v>
      </c>
      <c r="AB481" s="125">
        <f>100*AC481</f>
        <v>17.4322118</v>
      </c>
      <c r="AC481" s="191">
        <v>0.174322118</v>
      </c>
      <c r="AD481" t="s" s="187">
        <v>29</v>
      </c>
      <c r="AE481" s="125">
        <v>11.5534597</v>
      </c>
      <c r="AF481" s="191">
        <v>0.115534597</v>
      </c>
      <c r="AG481" s="169"/>
      <c r="AH481" s="173">
        <v>71035</v>
      </c>
      <c r="AI481" s="173">
        <v>44108</v>
      </c>
      <c r="AJ481" s="173">
        <v>168</v>
      </c>
      <c r="AK481" s="173">
        <v>4857</v>
      </c>
      <c r="AL481" s="173">
        <v>11987</v>
      </c>
      <c r="AM481" s="175">
        <f>100*AL481/$AI481</f>
        <v>27.1764759227351</v>
      </c>
      <c r="AN481" s="173">
        <f>IF(AM481&gt;$AI$8,1,0)</f>
        <v>0</v>
      </c>
      <c r="AO481" s="175">
        <f>IF($R481=AL$17,AM481,0)</f>
        <v>27.1764759227351</v>
      </c>
      <c r="AP481" s="173">
        <v>16844</v>
      </c>
      <c r="AQ481" s="175">
        <f>100*AP481/$AI481</f>
        <v>38.188083794323</v>
      </c>
      <c r="AR481" s="173">
        <f>IF(AQ481&gt;$AI$8,1,0)</f>
        <v>0</v>
      </c>
      <c r="AS481" s="175">
        <f>IF($R481=AP$17,AQ481,0)</f>
        <v>0</v>
      </c>
      <c r="AT481" s="173">
        <v>5096</v>
      </c>
      <c r="AU481" s="175">
        <f>100*AT481/$AI481</f>
        <v>11.5534596898522</v>
      </c>
      <c r="AV481" s="173">
        <f>IF(AU481&gt;$AI$8,1,0)</f>
        <v>0</v>
      </c>
      <c r="AW481" s="175">
        <f>IF($R481=AT$17,AU481,0)</f>
        <v>0</v>
      </c>
      <c r="AX481" s="173">
        <v>7689</v>
      </c>
      <c r="AY481" s="175">
        <f>100*AX481/$AI481</f>
        <v>17.4322118436565</v>
      </c>
      <c r="AZ481" s="173">
        <f>IF(AY481&gt;$AI$8,1,0)</f>
        <v>0</v>
      </c>
      <c r="BA481" s="175">
        <f>IF($R481=AX$17,AY481,0)</f>
        <v>0</v>
      </c>
      <c r="BB481" s="173">
        <v>2492</v>
      </c>
      <c r="BC481" s="175">
        <f>100*BB481/$AI481</f>
        <v>5.64976874943321</v>
      </c>
      <c r="BD481" s="173">
        <f>IF(BC481&gt;$AI$8,1,0)</f>
        <v>0</v>
      </c>
      <c r="BE481" s="175">
        <f>IF($R481=BB$17,BC481,0)</f>
        <v>0</v>
      </c>
      <c r="BF481" s="173">
        <v>0</v>
      </c>
      <c r="BG481" s="175">
        <f>100*BF481/$AI481</f>
        <v>0</v>
      </c>
      <c r="BH481" s="173">
        <f>IF(BG481&gt;$AI$8,1,0)</f>
        <v>0</v>
      </c>
      <c r="BI481" s="175">
        <f>IF($R481=BF$17,BG481,0)</f>
        <v>0</v>
      </c>
      <c r="BJ481" s="173">
        <v>0</v>
      </c>
      <c r="BK481" s="175">
        <f>100*BJ481/$AI481</f>
        <v>0</v>
      </c>
      <c r="BL481" s="173">
        <f>IF(BK481&gt;$AI$8,1,0)</f>
        <v>0</v>
      </c>
      <c r="BM481" s="175">
        <f>IF($R481=BJ$17,BK481,0)</f>
        <v>0</v>
      </c>
      <c r="BN481" s="173">
        <v>0</v>
      </c>
      <c r="BO481" s="175">
        <f>100*BN481/$AI481</f>
        <v>0</v>
      </c>
      <c r="BP481" s="173">
        <f>IF(BO481&gt;$AI$8,1,0)</f>
        <v>0</v>
      </c>
      <c r="BQ481" s="175">
        <f>IF($R481=BN$17,BO481,0)</f>
        <v>0</v>
      </c>
      <c r="BR481" s="173">
        <v>0</v>
      </c>
      <c r="BS481" s="175">
        <f>100*BR481/$AI481</f>
        <v>0</v>
      </c>
      <c r="BT481" s="173">
        <f>IF(BS481&gt;$AI$8,1,0)</f>
        <v>0</v>
      </c>
      <c r="BU481" s="175">
        <f>IF($R481=BR$17,BS481,0)</f>
        <v>0</v>
      </c>
      <c r="BV481" s="173">
        <v>0</v>
      </c>
      <c r="BW481" s="175">
        <f>100*BV481/$AI481</f>
        <v>0</v>
      </c>
      <c r="BX481" s="173">
        <f>IF(BW481&gt;$AI$8,1,0)</f>
        <v>0</v>
      </c>
      <c r="BY481" s="175">
        <f>IF($R481=BV$17,BW481,0)</f>
        <v>0</v>
      </c>
      <c r="BZ481" s="173">
        <v>0</v>
      </c>
      <c r="CA481" s="175">
        <f>100*BZ481/$AI481</f>
        <v>0</v>
      </c>
      <c r="CB481" s="173">
        <f>IF(CA481&gt;$AI$8,1,0)</f>
        <v>0</v>
      </c>
      <c r="CC481" s="175">
        <f>IF($R481=BZ$17,CA481,0)</f>
        <v>0</v>
      </c>
      <c r="CD481" s="173">
        <v>0</v>
      </c>
      <c r="CE481" s="175">
        <f>100*CD481/$AI481</f>
        <v>0</v>
      </c>
      <c r="CF481" s="173">
        <f>IF(CE481&gt;$AI$8,1,0)</f>
        <v>0</v>
      </c>
      <c r="CG481" s="175">
        <f>IF($R481=CD$17,CE481,0)</f>
        <v>0</v>
      </c>
      <c r="CH481" s="173">
        <v>0</v>
      </c>
      <c r="CI481" s="175">
        <f>100*CH481/$AI481</f>
        <v>0</v>
      </c>
      <c r="CJ481" s="173">
        <f>IF(CI481&gt;$AI$8,1,0)</f>
        <v>0</v>
      </c>
      <c r="CK481" s="175">
        <f>IF($R481=CH$17,CI481,0)</f>
        <v>0</v>
      </c>
      <c r="CL481" s="173">
        <v>0</v>
      </c>
      <c r="CM481" s="173">
        <v>0</v>
      </c>
      <c r="CN481" s="176"/>
    </row>
    <row r="482" ht="15.75" customHeight="1">
      <c r="A482" t="s" s="179">
        <v>3094</v>
      </c>
      <c r="B482" t="s" s="180">
        <v>42</v>
      </c>
      <c r="C482" t="s" s="180">
        <v>512</v>
      </c>
      <c r="D482" t="s" s="181">
        <v>45</v>
      </c>
      <c r="E482" t="s" s="188">
        <v>45</v>
      </c>
      <c r="F482" t="s" s="146">
        <v>46</v>
      </c>
      <c r="G482" t="s" s="146">
        <v>366</v>
      </c>
      <c r="H482" t="s" s="146">
        <v>380</v>
      </c>
      <c r="I482" t="s" s="146">
        <v>49</v>
      </c>
      <c r="J482" t="s" s="146">
        <v>50</v>
      </c>
      <c r="K482" t="s" s="183">
        <f>_xlfn.IFS(Q482=0,O482,T482=1,R482,U482=1,AA482,V482=1,AD482)</f>
        <v>2365</v>
      </c>
      <c r="L482" s="189">
        <f>_xlfn.IFS(Q482=0,P482,T482=1,S482,U482=1,AB482,V482=1,AE482)</f>
        <v>20.2803787</v>
      </c>
      <c r="M482" t="s" s="146">
        <f>IF(O482="Lab","over","under")</f>
        <v>2429</v>
      </c>
      <c r="N482" s="145">
        <v>0</v>
      </c>
      <c r="O482" t="s" s="184">
        <v>28</v>
      </c>
      <c r="P482" s="147">
        <f>AQ482</f>
        <v>38.0237484961029</v>
      </c>
      <c r="Q482" s="145">
        <f>T482+U482+V482</f>
        <v>1</v>
      </c>
      <c r="R482" t="s" s="185">
        <v>33</v>
      </c>
      <c r="S482" s="195">
        <f>BM482</f>
        <v>21.2350264162787</v>
      </c>
      <c r="T482" s="138"/>
      <c r="U482" s="145">
        <v>1</v>
      </c>
      <c r="V482" s="138"/>
      <c r="W482" s="138"/>
      <c r="X482" t="s" s="146">
        <f>IF($A482=Y482,"ok","bad")</f>
        <v>2430</v>
      </c>
      <c r="Y482" t="s" s="146">
        <v>3094</v>
      </c>
      <c r="Z482" t="s" s="146">
        <v>512</v>
      </c>
      <c r="AA482" t="s" s="186">
        <v>2365</v>
      </c>
      <c r="AB482" s="141">
        <f>100*AC482</f>
        <v>20.2803787</v>
      </c>
      <c r="AC482" s="190">
        <v>0.202803787</v>
      </c>
      <c r="AD482" t="s" s="187">
        <v>27</v>
      </c>
      <c r="AE482" s="141">
        <v>11.4688497</v>
      </c>
      <c r="AF482" s="190">
        <v>0.114688497</v>
      </c>
      <c r="AG482" s="138"/>
      <c r="AH482" s="145">
        <v>72648</v>
      </c>
      <c r="AI482" s="145">
        <v>38234</v>
      </c>
      <c r="AJ482" s="145">
        <v>156</v>
      </c>
      <c r="AK482" s="145">
        <v>6419</v>
      </c>
      <c r="AL482" s="145">
        <v>4385</v>
      </c>
      <c r="AM482" s="148">
        <f>100*AL482/$AI482</f>
        <v>11.4688497149134</v>
      </c>
      <c r="AN482" s="145">
        <f>IF(AM482&gt;$AI$8,1,0)</f>
        <v>0</v>
      </c>
      <c r="AO482" s="148">
        <f>IF($R482=AL$17,AM482,0)</f>
        <v>0</v>
      </c>
      <c r="AP482" s="145">
        <v>14538</v>
      </c>
      <c r="AQ482" s="148">
        <f>100*AP482/$AI482</f>
        <v>38.0237484961029</v>
      </c>
      <c r="AR482" s="145">
        <f>IF(AQ482&gt;$AI$8,1,0)</f>
        <v>0</v>
      </c>
      <c r="AS482" s="148">
        <f>IF($R482=AP$17,AQ482,0)</f>
        <v>0</v>
      </c>
      <c r="AT482" s="145">
        <v>1788</v>
      </c>
      <c r="AU482" s="148">
        <f>100*AT482/$AI482</f>
        <v>4.67646597269446</v>
      </c>
      <c r="AV482" s="145">
        <f>IF(AU482&gt;$AI$8,1,0)</f>
        <v>0</v>
      </c>
      <c r="AW482" s="148">
        <f>IF($R482=AT$17,AU482,0)</f>
        <v>0</v>
      </c>
      <c r="AX482" s="145">
        <v>7754</v>
      </c>
      <c r="AY482" s="148">
        <f>100*AX482/$AI482</f>
        <v>20.2803787205105</v>
      </c>
      <c r="AZ482" s="145">
        <f>IF(AY482&gt;$AI$8,1,0)</f>
        <v>0</v>
      </c>
      <c r="BA482" s="148">
        <f>IF($R482=AX$17,AY482,0)</f>
        <v>0</v>
      </c>
      <c r="BB482" s="145">
        <v>1650</v>
      </c>
      <c r="BC482" s="148">
        <f>100*BB482/$AI482</f>
        <v>4.31553067949992</v>
      </c>
      <c r="BD482" s="145">
        <f>IF(BC482&gt;$AI$8,1,0)</f>
        <v>0</v>
      </c>
      <c r="BE482" s="148">
        <f>IF($R482=BB$17,BC482,0)</f>
        <v>0</v>
      </c>
      <c r="BF482" s="145">
        <v>0</v>
      </c>
      <c r="BG482" s="148">
        <f>100*BF482/$AI482</f>
        <v>0</v>
      </c>
      <c r="BH482" s="145">
        <f>IF(BG482&gt;$AI$8,1,0)</f>
        <v>0</v>
      </c>
      <c r="BI482" s="148">
        <f>IF($R482=BF$17,BG482,0)</f>
        <v>0</v>
      </c>
      <c r="BJ482" s="145">
        <v>8119</v>
      </c>
      <c r="BK482" s="148">
        <f>100*BJ482/$AI482</f>
        <v>21.2350264162787</v>
      </c>
      <c r="BL482" s="145">
        <f>IF(BK482&gt;$AI$8,1,0)</f>
        <v>0</v>
      </c>
      <c r="BM482" s="148">
        <f>IF($R482=BJ$17,BK482,0)</f>
        <v>21.2350264162787</v>
      </c>
      <c r="BN482" s="145">
        <v>0</v>
      </c>
      <c r="BO482" s="148">
        <f>100*BN482/$AI482</f>
        <v>0</v>
      </c>
      <c r="BP482" s="145">
        <f>IF(BO482&gt;$AI$8,1,0)</f>
        <v>0</v>
      </c>
      <c r="BQ482" s="148">
        <f>IF($R482=BN$17,BO482,0)</f>
        <v>0</v>
      </c>
      <c r="BR482" s="145">
        <v>0</v>
      </c>
      <c r="BS482" s="148">
        <f>100*BR482/$AI482</f>
        <v>0</v>
      </c>
      <c r="BT482" s="145">
        <f>IF(BS482&gt;$AI$8,1,0)</f>
        <v>0</v>
      </c>
      <c r="BU482" s="148">
        <f>IF($R482=BR$17,BS482,0)</f>
        <v>0</v>
      </c>
      <c r="BV482" s="145">
        <v>0</v>
      </c>
      <c r="BW482" s="148">
        <f>100*BV482/$AI482</f>
        <v>0</v>
      </c>
      <c r="BX482" s="145">
        <f>IF(BW482&gt;$AI$8,1,0)</f>
        <v>0</v>
      </c>
      <c r="BY482" s="148">
        <f>IF($R482=BV$17,BW482,0)</f>
        <v>0</v>
      </c>
      <c r="BZ482" s="145">
        <v>0</v>
      </c>
      <c r="CA482" s="148">
        <f>100*BZ482/$AI482</f>
        <v>0</v>
      </c>
      <c r="CB482" s="145">
        <f>IF(CA482&gt;$AI$8,1,0)</f>
        <v>0</v>
      </c>
      <c r="CC482" s="148">
        <f>IF($R482=BZ$17,CA482,0)</f>
        <v>0</v>
      </c>
      <c r="CD482" s="145">
        <v>0</v>
      </c>
      <c r="CE482" s="148">
        <f>100*CD482/$AI482</f>
        <v>0</v>
      </c>
      <c r="CF482" s="145">
        <f>IF(CE482&gt;$AI$8,1,0)</f>
        <v>0</v>
      </c>
      <c r="CG482" s="148">
        <f>IF($R482=CD$17,CE482,0)</f>
        <v>0</v>
      </c>
      <c r="CH482" s="145">
        <v>0</v>
      </c>
      <c r="CI482" s="148">
        <f>100*CH482/$AI482</f>
        <v>0</v>
      </c>
      <c r="CJ482" s="145">
        <f>IF(CI482&gt;$AI$8,1,0)</f>
        <v>0</v>
      </c>
      <c r="CK482" s="148">
        <f>IF($R482=CH$17,CI482,0)</f>
        <v>0</v>
      </c>
      <c r="CL482" s="145">
        <v>0</v>
      </c>
      <c r="CM482" s="145">
        <v>0</v>
      </c>
      <c r="CN482" s="149"/>
    </row>
    <row r="483" ht="15.75" customHeight="1">
      <c r="A483" t="s" s="179">
        <v>3273</v>
      </c>
      <c r="B483" t="s" s="180">
        <v>166</v>
      </c>
      <c r="C483" t="s" s="180">
        <v>396</v>
      </c>
      <c r="D483" t="s" s="181">
        <v>169</v>
      </c>
      <c r="E483" t="s" s="182">
        <v>79</v>
      </c>
      <c r="F483" t="s" s="130">
        <v>80</v>
      </c>
      <c r="G483" t="s" s="130">
        <v>397</v>
      </c>
      <c r="H483" t="s" s="130">
        <v>398</v>
      </c>
      <c r="I483" t="s" s="130">
        <v>49</v>
      </c>
      <c r="J483" t="s" s="130">
        <v>50</v>
      </c>
      <c r="K483" t="s" s="183">
        <f>_xlfn.IFS(Q483=0,O483,T483=1,R483,U483=1,AA483,V483=1,AD483)</f>
        <v>2365</v>
      </c>
      <c r="L483" s="189">
        <f>_xlfn.IFS(Q483=0,P483,T483=1,S483,U483=1,AB483,V483=1,AE483)</f>
        <v>13.3061049</v>
      </c>
      <c r="M483" t="s" s="130">
        <f>IF(O483="Lab","over","under")</f>
        <v>2429</v>
      </c>
      <c r="N483" s="173">
        <v>0</v>
      </c>
      <c r="O483" t="s" s="184">
        <v>28</v>
      </c>
      <c r="P483" s="131">
        <f>AQ483</f>
        <v>37.8815563198624</v>
      </c>
      <c r="Q483" s="173">
        <f>T483+U483+V483</f>
        <v>1</v>
      </c>
      <c r="R483" t="s" s="197">
        <v>217</v>
      </c>
      <c r="S483" s="198">
        <f>100*0.212516122</f>
        <v>21.2516122</v>
      </c>
      <c r="T483" s="199"/>
      <c r="U483" s="173">
        <v>1</v>
      </c>
      <c r="V483" s="169"/>
      <c r="W483" s="169"/>
      <c r="X483" t="s" s="130">
        <f>IF($A483=Y483,"ok","bad")</f>
        <v>2430</v>
      </c>
      <c r="Y483" t="s" s="130">
        <v>3273</v>
      </c>
      <c r="Z483" t="s" s="130">
        <v>396</v>
      </c>
      <c r="AA483" t="s" s="186">
        <v>2365</v>
      </c>
      <c r="AB483" s="125">
        <f>100*AC483</f>
        <v>13.3061049</v>
      </c>
      <c r="AC483" s="191">
        <v>0.133061049</v>
      </c>
      <c r="AD483" t="s" s="187">
        <v>27</v>
      </c>
      <c r="AE483" s="125">
        <v>9.270206399999999</v>
      </c>
      <c r="AF483" s="191">
        <v>0.092702064</v>
      </c>
      <c r="AG483" s="169"/>
      <c r="AH483" s="173">
        <v>75164</v>
      </c>
      <c r="AI483" s="173">
        <v>37216</v>
      </c>
      <c r="AJ483" s="173">
        <v>148</v>
      </c>
      <c r="AK483" s="173">
        <v>6189</v>
      </c>
      <c r="AL483" s="173">
        <v>3450</v>
      </c>
      <c r="AM483" s="175">
        <f>100*AL483/$AI483</f>
        <v>9.27020636285469</v>
      </c>
      <c r="AN483" s="173">
        <f>IF(AM483&gt;$AI$8,1,0)</f>
        <v>0</v>
      </c>
      <c r="AO483" s="175">
        <f>IF($R483=AL$17,AM483,0)</f>
        <v>0</v>
      </c>
      <c r="AP483" s="173">
        <v>14098</v>
      </c>
      <c r="AQ483" s="175">
        <f>100*AP483/$AI483</f>
        <v>37.8815563198624</v>
      </c>
      <c r="AR483" s="173">
        <f>IF(AQ483&gt;$AI$8,1,0)</f>
        <v>0</v>
      </c>
      <c r="AS483" s="175">
        <f>IF($R483=AP$17,AQ483,0)</f>
        <v>0</v>
      </c>
      <c r="AT483" s="173">
        <v>1910</v>
      </c>
      <c r="AU483" s="175">
        <f>100*AT483/$AI483</f>
        <v>5.13220120378332</v>
      </c>
      <c r="AV483" s="173">
        <f>IF(AU483&gt;$AI$8,1,0)</f>
        <v>0</v>
      </c>
      <c r="AW483" s="175">
        <f>IF($R483=AT$17,AU483,0)</f>
        <v>0</v>
      </c>
      <c r="AX483" s="173">
        <v>4952</v>
      </c>
      <c r="AY483" s="175">
        <f>100*AX483/$AI483</f>
        <v>13.3061049011178</v>
      </c>
      <c r="AZ483" s="173">
        <f>IF(AY483&gt;$AI$8,1,0)</f>
        <v>0</v>
      </c>
      <c r="BA483" s="175">
        <f>IF($R483=AX$17,AY483,0)</f>
        <v>0</v>
      </c>
      <c r="BB483" s="173">
        <v>2571</v>
      </c>
      <c r="BC483" s="175">
        <f>100*BB483/$AI483</f>
        <v>6.90831900257954</v>
      </c>
      <c r="BD483" s="173">
        <f>IF(BC483&gt;$AI$8,1,0)</f>
        <v>0</v>
      </c>
      <c r="BE483" s="175">
        <f>IF($R483=BB$17,BC483,0)</f>
        <v>0</v>
      </c>
      <c r="BF483" s="173">
        <v>0</v>
      </c>
      <c r="BG483" s="175">
        <f>100*BF483/$AI483</f>
        <v>0</v>
      </c>
      <c r="BH483" s="173">
        <f>IF(BG483&gt;$AI$8,1,0)</f>
        <v>0</v>
      </c>
      <c r="BI483" s="175">
        <f>IF($R483=BF$17,BG483,0)</f>
        <v>0</v>
      </c>
      <c r="BJ483" s="173">
        <v>0</v>
      </c>
      <c r="BK483" s="175">
        <f>100*BJ483/$AI483</f>
        <v>0</v>
      </c>
      <c r="BL483" s="173">
        <f>IF(BK483&gt;$AI$8,1,0)</f>
        <v>0</v>
      </c>
      <c r="BM483" s="175">
        <f>IF($R483=BJ$17,BK483,0)</f>
        <v>0</v>
      </c>
      <c r="BN483" s="173">
        <v>0</v>
      </c>
      <c r="BO483" s="175">
        <f>100*BN483/$AI483</f>
        <v>0</v>
      </c>
      <c r="BP483" s="173">
        <f>IF(BO483&gt;$AI$8,1,0)</f>
        <v>0</v>
      </c>
      <c r="BQ483" s="175">
        <f>IF($R483=BN$17,BO483,0)</f>
        <v>0</v>
      </c>
      <c r="BR483" s="173">
        <v>0</v>
      </c>
      <c r="BS483" s="175">
        <f>100*BR483/$AI483</f>
        <v>0</v>
      </c>
      <c r="BT483" s="173">
        <f>IF(BS483&gt;$AI$8,1,0)</f>
        <v>0</v>
      </c>
      <c r="BU483" s="175">
        <f>IF($R483=BR$17,BS483,0)</f>
        <v>0</v>
      </c>
      <c r="BV483" s="173">
        <v>0</v>
      </c>
      <c r="BW483" s="175">
        <f>100*BV483/$AI483</f>
        <v>0</v>
      </c>
      <c r="BX483" s="173">
        <f>IF(BW483&gt;$AI$8,1,0)</f>
        <v>0</v>
      </c>
      <c r="BY483" s="175">
        <f>IF($R483=BV$17,BW483,0)</f>
        <v>0</v>
      </c>
      <c r="BZ483" s="173">
        <v>0</v>
      </c>
      <c r="CA483" s="175">
        <f>100*BZ483/$AI483</f>
        <v>0</v>
      </c>
      <c r="CB483" s="173">
        <f>IF(CA483&gt;$AI$8,1,0)</f>
        <v>0</v>
      </c>
      <c r="CC483" s="175">
        <f>IF($R483=BZ$17,CA483,0)</f>
        <v>0</v>
      </c>
      <c r="CD483" s="173">
        <v>0</v>
      </c>
      <c r="CE483" s="175">
        <f>100*CD483/$AI483</f>
        <v>0</v>
      </c>
      <c r="CF483" s="173">
        <f>IF(CE483&gt;$AI$8,1,0)</f>
        <v>0</v>
      </c>
      <c r="CG483" s="175">
        <f>IF($R483=CD$17,CE483,0)</f>
        <v>0</v>
      </c>
      <c r="CH483" s="173">
        <v>0</v>
      </c>
      <c r="CI483" s="175">
        <f>100*CH483/$AI483</f>
        <v>0</v>
      </c>
      <c r="CJ483" s="173">
        <f>IF(CI483&gt;$AI$8,1,0)</f>
        <v>0</v>
      </c>
      <c r="CK483" s="175">
        <f>IF($R483=CH$17,CI483,0)</f>
        <v>0</v>
      </c>
      <c r="CL483" s="173">
        <v>175</v>
      </c>
      <c r="CM483" s="173">
        <v>0</v>
      </c>
      <c r="CN483" s="176"/>
    </row>
    <row r="484" ht="15.75" customHeight="1">
      <c r="A484" t="s" s="179">
        <v>3286</v>
      </c>
      <c r="B484" t="s" s="180">
        <v>183</v>
      </c>
      <c r="C484" t="s" s="180">
        <v>1367</v>
      </c>
      <c r="D484" t="s" s="181">
        <v>186</v>
      </c>
      <c r="E484" t="s" s="188">
        <v>79</v>
      </c>
      <c r="F484" t="s" s="146">
        <v>80</v>
      </c>
      <c r="G484" t="s" s="146">
        <v>714</v>
      </c>
      <c r="H484" t="s" s="146">
        <v>1368</v>
      </c>
      <c r="I484" t="s" s="146">
        <v>64</v>
      </c>
      <c r="J484" t="s" s="146">
        <v>50</v>
      </c>
      <c r="K484" t="s" s="183">
        <f>_xlfn.IFS(Q484=0,O484,T484=1,R484,U484=1,AA484,V484=1,AD484)</f>
        <v>2365</v>
      </c>
      <c r="L484" s="189">
        <f>_xlfn.IFS(Q484=0,P484,T484=1,S484,U484=1,AB484,V484=1,AE484)</f>
        <v>12.0428442</v>
      </c>
      <c r="M484" t="s" s="146">
        <f>IF(O484="Lab","over","under")</f>
        <v>2429</v>
      </c>
      <c r="N484" s="145">
        <v>0</v>
      </c>
      <c r="O484" t="s" s="184">
        <v>28</v>
      </c>
      <c r="P484" s="147">
        <f>AQ484</f>
        <v>37.8810169054071</v>
      </c>
      <c r="Q484" s="145">
        <f>T484+U484+V484</f>
        <v>1</v>
      </c>
      <c r="R484" t="s" s="185">
        <v>27</v>
      </c>
      <c r="S484" s="203">
        <f>AO484</f>
        <v>18.4978706929926</v>
      </c>
      <c r="T484" s="138"/>
      <c r="U484" s="145">
        <v>1</v>
      </c>
      <c r="V484" s="138"/>
      <c r="W484" s="138"/>
      <c r="X484" t="s" s="146">
        <f>IF($A484=Y484,"ok","bad")</f>
        <v>2430</v>
      </c>
      <c r="Y484" t="s" s="146">
        <v>3286</v>
      </c>
      <c r="Z484" t="s" s="146">
        <v>1367</v>
      </c>
      <c r="AA484" t="s" s="186">
        <v>2365</v>
      </c>
      <c r="AB484" s="141">
        <f>100*AC484</f>
        <v>12.0428442</v>
      </c>
      <c r="AC484" s="190">
        <v>0.120428442</v>
      </c>
      <c r="AD484" t="s" s="187">
        <v>217</v>
      </c>
      <c r="AE484" s="141">
        <v>11.3382372</v>
      </c>
      <c r="AF484" s="190">
        <v>0.113382372</v>
      </c>
      <c r="AG484" s="138"/>
      <c r="AH484" s="145">
        <v>74866</v>
      </c>
      <c r="AI484" s="145">
        <v>38745</v>
      </c>
      <c r="AJ484" s="145">
        <v>162</v>
      </c>
      <c r="AK484" s="145">
        <v>7510</v>
      </c>
      <c r="AL484" s="145">
        <v>7167</v>
      </c>
      <c r="AM484" s="148">
        <f>100*AL484/$AI484</f>
        <v>18.4978706929926</v>
      </c>
      <c r="AN484" s="145">
        <f>IF(AM484&gt;$AI$8,1,0)</f>
        <v>0</v>
      </c>
      <c r="AO484" s="148">
        <f>IF($R484=AL$17,AM484,0)</f>
        <v>18.4978706929926</v>
      </c>
      <c r="AP484" s="145">
        <v>14677</v>
      </c>
      <c r="AQ484" s="148">
        <f>100*AP484/$AI484</f>
        <v>37.8810169054071</v>
      </c>
      <c r="AR484" s="145">
        <f>IF(AQ484&gt;$AI$8,1,0)</f>
        <v>0</v>
      </c>
      <c r="AS484" s="148">
        <f>IF($R484=AP$17,AQ484,0)</f>
        <v>0</v>
      </c>
      <c r="AT484" s="145">
        <v>1890</v>
      </c>
      <c r="AU484" s="148">
        <f>100*AT484/$AI484</f>
        <v>4.8780487804878</v>
      </c>
      <c r="AV484" s="145">
        <f>IF(AU484&gt;$AI$8,1,0)</f>
        <v>0</v>
      </c>
      <c r="AW484" s="148">
        <f>IF($R484=AT$17,AU484,0)</f>
        <v>0</v>
      </c>
      <c r="AX484" s="145">
        <v>4666</v>
      </c>
      <c r="AY484" s="148">
        <f>100*AX484/$AI484</f>
        <v>12.0428442379662</v>
      </c>
      <c r="AZ484" s="145">
        <f>IF(AY484&gt;$AI$8,1,0)</f>
        <v>0</v>
      </c>
      <c r="BA484" s="148">
        <f>IF($R484=AX$17,AY484,0)</f>
        <v>0</v>
      </c>
      <c r="BB484" s="145">
        <v>1940</v>
      </c>
      <c r="BC484" s="148">
        <f>100*BB484/$AI484</f>
        <v>5.00709769002452</v>
      </c>
      <c r="BD484" s="145">
        <f>IF(BC484&gt;$AI$8,1,0)</f>
        <v>0</v>
      </c>
      <c r="BE484" s="148">
        <f>IF($R484=BB$17,BC484,0)</f>
        <v>0</v>
      </c>
      <c r="BF484" s="145">
        <v>0</v>
      </c>
      <c r="BG484" s="148">
        <f>100*BF484/$AI484</f>
        <v>0</v>
      </c>
      <c r="BH484" s="145">
        <f>IF(BG484&gt;$AI$8,1,0)</f>
        <v>0</v>
      </c>
      <c r="BI484" s="148">
        <f>IF($R484=BF$17,BG484,0)</f>
        <v>0</v>
      </c>
      <c r="BJ484" s="145">
        <v>0</v>
      </c>
      <c r="BK484" s="148">
        <f>100*BJ484/$AI484</f>
        <v>0</v>
      </c>
      <c r="BL484" s="145">
        <f>IF(BK484&gt;$AI$8,1,0)</f>
        <v>0</v>
      </c>
      <c r="BM484" s="148">
        <f>IF($R484=BJ$17,BK484,0)</f>
        <v>0</v>
      </c>
      <c r="BN484" s="145">
        <v>0</v>
      </c>
      <c r="BO484" s="148">
        <f>100*BN484/$AI484</f>
        <v>0</v>
      </c>
      <c r="BP484" s="145">
        <f>IF(BO484&gt;$AI$8,1,0)</f>
        <v>0</v>
      </c>
      <c r="BQ484" s="148">
        <f>IF($R484=BN$17,BO484,0)</f>
        <v>0</v>
      </c>
      <c r="BR484" s="145">
        <v>0</v>
      </c>
      <c r="BS484" s="148">
        <f>100*BR484/$AI484</f>
        <v>0</v>
      </c>
      <c r="BT484" s="145">
        <f>IF(BS484&gt;$AI$8,1,0)</f>
        <v>0</v>
      </c>
      <c r="BU484" s="148">
        <f>IF($R484=BR$17,BS484,0)</f>
        <v>0</v>
      </c>
      <c r="BV484" s="145">
        <v>0</v>
      </c>
      <c r="BW484" s="148">
        <f>100*BV484/$AI484</f>
        <v>0</v>
      </c>
      <c r="BX484" s="145">
        <f>IF(BW484&gt;$AI$8,1,0)</f>
        <v>0</v>
      </c>
      <c r="BY484" s="148">
        <f>IF($R484=BV$17,BW484,0)</f>
        <v>0</v>
      </c>
      <c r="BZ484" s="145">
        <v>0</v>
      </c>
      <c r="CA484" s="148">
        <f>100*BZ484/$AI484</f>
        <v>0</v>
      </c>
      <c r="CB484" s="145">
        <f>IF(CA484&gt;$AI$8,1,0)</f>
        <v>0</v>
      </c>
      <c r="CC484" s="148">
        <f>IF($R484=BZ$17,CA484,0)</f>
        <v>0</v>
      </c>
      <c r="CD484" s="145">
        <v>0</v>
      </c>
      <c r="CE484" s="148">
        <f>100*CD484/$AI484</f>
        <v>0</v>
      </c>
      <c r="CF484" s="145">
        <f>IF(CE484&gt;$AI$8,1,0)</f>
        <v>0</v>
      </c>
      <c r="CG484" s="148">
        <f>IF($R484=CD$17,CE484,0)</f>
        <v>0</v>
      </c>
      <c r="CH484" s="145">
        <v>0</v>
      </c>
      <c r="CI484" s="148">
        <f>100*CH484/$AI484</f>
        <v>0</v>
      </c>
      <c r="CJ484" s="145">
        <f>IF(CI484&gt;$AI$8,1,0)</f>
        <v>0</v>
      </c>
      <c r="CK484" s="148">
        <f>IF($R484=CH$17,CI484,0)</f>
        <v>0</v>
      </c>
      <c r="CL484" s="145">
        <v>0</v>
      </c>
      <c r="CM484" s="145">
        <v>0</v>
      </c>
      <c r="CN484" s="149"/>
    </row>
    <row r="485" ht="15.75" customHeight="1">
      <c r="A485" t="s" s="179">
        <v>3077</v>
      </c>
      <c r="B485" t="s" s="180">
        <v>75</v>
      </c>
      <c r="C485" t="s" s="180">
        <v>991</v>
      </c>
      <c r="D485" t="s" s="181">
        <v>78</v>
      </c>
      <c r="E485" t="s" s="182">
        <v>79</v>
      </c>
      <c r="F485" t="s" s="130">
        <v>80</v>
      </c>
      <c r="G485" t="s" s="130">
        <v>3078</v>
      </c>
      <c r="H485" t="s" s="130">
        <v>1394</v>
      </c>
      <c r="I485" t="s" s="130">
        <v>64</v>
      </c>
      <c r="J485" t="s" s="130">
        <v>1733</v>
      </c>
      <c r="K485" t="s" s="183">
        <f>_xlfn.IFS(Q485=0,O485,T485=1,R485,U485=1,AA485,V485=1,AD485)</f>
        <v>2365</v>
      </c>
      <c r="L485" s="189">
        <f>_xlfn.IFS(Q485=0,P485,T485=1,S485,U485=1,AB485,V485=1,AE485)</f>
        <v>21.3709285</v>
      </c>
      <c r="M485" t="s" s="130">
        <f>IF(O485="Lab","over","under")</f>
        <v>2429</v>
      </c>
      <c r="N485" s="173">
        <v>0</v>
      </c>
      <c r="O485" t="s" s="184">
        <v>28</v>
      </c>
      <c r="P485" s="131">
        <f>AQ485</f>
        <v>37.8269324258629</v>
      </c>
      <c r="Q485" s="173">
        <f>T485+U485+V485</f>
        <v>1</v>
      </c>
      <c r="R485" t="s" s="185">
        <v>27</v>
      </c>
      <c r="S485" s="131">
        <f>AO485</f>
        <v>28.1720952843947</v>
      </c>
      <c r="T485" s="169"/>
      <c r="U485" s="173">
        <v>1</v>
      </c>
      <c r="V485" s="169"/>
      <c r="W485" s="169"/>
      <c r="X485" t="s" s="130">
        <f>IF($A485=Y485,"ok","bad")</f>
        <v>2430</v>
      </c>
      <c r="Y485" t="s" s="130">
        <v>3077</v>
      </c>
      <c r="Z485" t="s" s="130">
        <v>991</v>
      </c>
      <c r="AA485" t="s" s="186">
        <v>2365</v>
      </c>
      <c r="AB485" s="125">
        <f>100*AC485</f>
        <v>21.3709285</v>
      </c>
      <c r="AC485" s="191">
        <v>0.213709285</v>
      </c>
      <c r="AD485" t="s" s="187">
        <v>31</v>
      </c>
      <c r="AE485" s="125">
        <v>5.6344191</v>
      </c>
      <c r="AF485" s="191">
        <v>0.056344191</v>
      </c>
      <c r="AG485" s="169"/>
      <c r="AH485" s="173">
        <v>73523</v>
      </c>
      <c r="AI485" s="173">
        <v>41140</v>
      </c>
      <c r="AJ485" s="173">
        <v>138</v>
      </c>
      <c r="AK485" s="173">
        <v>3972</v>
      </c>
      <c r="AL485" s="173">
        <v>11590</v>
      </c>
      <c r="AM485" s="175">
        <f>100*AL485/$AI485</f>
        <v>28.1720952843947</v>
      </c>
      <c r="AN485" s="173">
        <f>IF(AM485&gt;$AI$8,1,0)</f>
        <v>0</v>
      </c>
      <c r="AO485" s="175">
        <f>IF($R485=AL$17,AM485,0)</f>
        <v>28.1720952843947</v>
      </c>
      <c r="AP485" s="173">
        <v>15562</v>
      </c>
      <c r="AQ485" s="175">
        <f>100*AP485/$AI485</f>
        <v>37.8269324258629</v>
      </c>
      <c r="AR485" s="173">
        <f>IF(AQ485&gt;$AI$8,1,0)</f>
        <v>0</v>
      </c>
      <c r="AS485" s="175">
        <f>IF($R485=AP$17,AQ485,0)</f>
        <v>0</v>
      </c>
      <c r="AT485" s="173">
        <v>2248</v>
      </c>
      <c r="AU485" s="175">
        <f>100*AT485/$AI485</f>
        <v>5.46426835196889</v>
      </c>
      <c r="AV485" s="173">
        <f>IF(AU485&gt;$AI$8,1,0)</f>
        <v>0</v>
      </c>
      <c r="AW485" s="175">
        <f>IF($R485=AT$17,AU485,0)</f>
        <v>0</v>
      </c>
      <c r="AX485" s="173">
        <v>8792</v>
      </c>
      <c r="AY485" s="175">
        <f>100*AX485/$AI485</f>
        <v>21.3709285367039</v>
      </c>
      <c r="AZ485" s="173">
        <f>IF(AY485&gt;$AI$8,1,0)</f>
        <v>0</v>
      </c>
      <c r="BA485" s="175">
        <f>IF($R485=AX$17,AY485,0)</f>
        <v>0</v>
      </c>
      <c r="BB485" s="173">
        <v>2318</v>
      </c>
      <c r="BC485" s="175">
        <f>100*BB485/$AI485</f>
        <v>5.63441905687895</v>
      </c>
      <c r="BD485" s="173">
        <f>IF(BC485&gt;$AI$8,1,0)</f>
        <v>0</v>
      </c>
      <c r="BE485" s="175">
        <f>IF($R485=BB$17,BC485,0)</f>
        <v>0</v>
      </c>
      <c r="BF485" s="173">
        <v>0</v>
      </c>
      <c r="BG485" s="175">
        <f>100*BF485/$AI485</f>
        <v>0</v>
      </c>
      <c r="BH485" s="173">
        <f>IF(BG485&gt;$AI$8,1,0)</f>
        <v>0</v>
      </c>
      <c r="BI485" s="175">
        <f>IF($R485=BF$17,BG485,0)</f>
        <v>0</v>
      </c>
      <c r="BJ485" s="173">
        <v>0</v>
      </c>
      <c r="BK485" s="175">
        <f>100*BJ485/$AI485</f>
        <v>0</v>
      </c>
      <c r="BL485" s="173">
        <f>IF(BK485&gt;$AI$8,1,0)</f>
        <v>0</v>
      </c>
      <c r="BM485" s="175">
        <f>IF($R485=BJ$17,BK485,0)</f>
        <v>0</v>
      </c>
      <c r="BN485" s="173">
        <v>0</v>
      </c>
      <c r="BO485" s="175">
        <f>100*BN485/$AI485</f>
        <v>0</v>
      </c>
      <c r="BP485" s="173">
        <f>IF(BO485&gt;$AI$8,1,0)</f>
        <v>0</v>
      </c>
      <c r="BQ485" s="175">
        <f>IF($R485=BN$17,BO485,0)</f>
        <v>0</v>
      </c>
      <c r="BR485" s="173">
        <v>0</v>
      </c>
      <c r="BS485" s="175">
        <f>100*BR485/$AI485</f>
        <v>0</v>
      </c>
      <c r="BT485" s="173">
        <f>IF(BS485&gt;$AI$8,1,0)</f>
        <v>0</v>
      </c>
      <c r="BU485" s="175">
        <f>IF($R485=BR$17,BS485,0)</f>
        <v>0</v>
      </c>
      <c r="BV485" s="173">
        <v>0</v>
      </c>
      <c r="BW485" s="175">
        <f>100*BV485/$AI485</f>
        <v>0</v>
      </c>
      <c r="BX485" s="173">
        <f>IF(BW485&gt;$AI$8,1,0)</f>
        <v>0</v>
      </c>
      <c r="BY485" s="175">
        <f>IF($R485=BV$17,BW485,0)</f>
        <v>0</v>
      </c>
      <c r="BZ485" s="173">
        <v>0</v>
      </c>
      <c r="CA485" s="175">
        <f>100*BZ485/$AI485</f>
        <v>0</v>
      </c>
      <c r="CB485" s="173">
        <f>IF(CA485&gt;$AI$8,1,0)</f>
        <v>0</v>
      </c>
      <c r="CC485" s="175">
        <f>IF($R485=BZ$17,CA485,0)</f>
        <v>0</v>
      </c>
      <c r="CD485" s="173">
        <v>0</v>
      </c>
      <c r="CE485" s="175">
        <f>100*CD485/$AI485</f>
        <v>0</v>
      </c>
      <c r="CF485" s="173">
        <f>IF(CE485&gt;$AI$8,1,0)</f>
        <v>0</v>
      </c>
      <c r="CG485" s="175">
        <f>IF($R485=CD$17,CE485,0)</f>
        <v>0</v>
      </c>
      <c r="CH485" s="173">
        <v>0</v>
      </c>
      <c r="CI485" s="175">
        <f>100*CH485/$AI485</f>
        <v>0</v>
      </c>
      <c r="CJ485" s="173">
        <f>IF(CI485&gt;$AI$8,1,0)</f>
        <v>0</v>
      </c>
      <c r="CK485" s="175">
        <f>IF($R485=CH$17,CI485,0)</f>
        <v>0</v>
      </c>
      <c r="CL485" s="173">
        <v>422</v>
      </c>
      <c r="CM485" s="173">
        <v>0</v>
      </c>
      <c r="CN485" s="176"/>
    </row>
    <row r="486" ht="15.75" customHeight="1">
      <c r="A486" t="s" s="179">
        <v>3206</v>
      </c>
      <c r="B486" t="s" s="180">
        <v>90</v>
      </c>
      <c r="C486" t="s" s="180">
        <v>683</v>
      </c>
      <c r="D486" t="s" s="181">
        <v>93</v>
      </c>
      <c r="E486" t="s" s="188">
        <v>79</v>
      </c>
      <c r="F486" t="s" s="146">
        <v>46</v>
      </c>
      <c r="G486" t="s" s="146">
        <v>714</v>
      </c>
      <c r="H486" t="s" s="146">
        <v>2192</v>
      </c>
      <c r="I486" t="s" s="146">
        <v>64</v>
      </c>
      <c r="J486" t="s" s="146">
        <v>1733</v>
      </c>
      <c r="K486" t="s" s="183">
        <f>_xlfn.IFS(Q486=0,O486,T486=1,R486,U486=1,AA486,V486=1,AD486)</f>
        <v>2365</v>
      </c>
      <c r="L486" s="189">
        <f>_xlfn.IFS(Q486=0,P486,T486=1,S486,U486=1,AB486,V486=1,AE486)</f>
        <v>16.4488778</v>
      </c>
      <c r="M486" t="s" s="146">
        <f>IF(O486="Lab","over","under")</f>
        <v>2429</v>
      </c>
      <c r="N486" s="145">
        <v>0</v>
      </c>
      <c r="O486" t="s" s="184">
        <v>28</v>
      </c>
      <c r="P486" s="147">
        <f>AQ486</f>
        <v>37.6558603491272</v>
      </c>
      <c r="Q486" s="145">
        <f>T486+U486+V486</f>
        <v>1</v>
      </c>
      <c r="R486" t="s" s="185">
        <v>27</v>
      </c>
      <c r="S486" s="147">
        <f>AO486</f>
        <v>30.898753117207</v>
      </c>
      <c r="T486" s="138"/>
      <c r="U486" s="145">
        <v>1</v>
      </c>
      <c r="V486" s="138"/>
      <c r="W486" s="138"/>
      <c r="X486" t="s" s="146">
        <f>IF($A486=Y486,"ok","bad")</f>
        <v>2430</v>
      </c>
      <c r="Y486" t="s" s="146">
        <v>3206</v>
      </c>
      <c r="Z486" t="s" s="146">
        <v>683</v>
      </c>
      <c r="AA486" t="s" s="186">
        <v>2365</v>
      </c>
      <c r="AB486" s="141">
        <f>100*AC486</f>
        <v>16.4488778</v>
      </c>
      <c r="AC486" s="190">
        <v>0.164488778</v>
      </c>
      <c r="AD486" t="s" s="187">
        <v>29</v>
      </c>
      <c r="AE486" s="141">
        <v>5.5561097</v>
      </c>
      <c r="AF486" s="190">
        <v>0.055561097</v>
      </c>
      <c r="AG486" s="138"/>
      <c r="AH486" s="145">
        <v>72914</v>
      </c>
      <c r="AI486" s="145">
        <v>50125</v>
      </c>
      <c r="AJ486" s="145">
        <v>153</v>
      </c>
      <c r="AK486" s="145">
        <v>3387</v>
      </c>
      <c r="AL486" s="145">
        <v>15488</v>
      </c>
      <c r="AM486" s="148">
        <f>100*AL486/$AI486</f>
        <v>30.898753117207</v>
      </c>
      <c r="AN486" s="145">
        <f>IF(AM486&gt;$AI$8,1,0)</f>
        <v>0</v>
      </c>
      <c r="AO486" s="148">
        <f>IF($R486=AL$17,AM486,0)</f>
        <v>30.898753117207</v>
      </c>
      <c r="AP486" s="145">
        <v>18875</v>
      </c>
      <c r="AQ486" s="148">
        <f>100*AP486/$AI486</f>
        <v>37.6558603491272</v>
      </c>
      <c r="AR486" s="145">
        <f>IF(AQ486&gt;$AI$8,1,0)</f>
        <v>0</v>
      </c>
      <c r="AS486" s="148">
        <f>IF($R486=AP$17,AQ486,0)</f>
        <v>0</v>
      </c>
      <c r="AT486" s="145">
        <v>2785</v>
      </c>
      <c r="AU486" s="148">
        <f>100*AT486/$AI486</f>
        <v>5.55610972568579</v>
      </c>
      <c r="AV486" s="145">
        <f>IF(AU486&gt;$AI$8,1,0)</f>
        <v>0</v>
      </c>
      <c r="AW486" s="148">
        <f>IF($R486=AT$17,AU486,0)</f>
        <v>0</v>
      </c>
      <c r="AX486" s="145">
        <v>8245</v>
      </c>
      <c r="AY486" s="148">
        <f>100*AX486/$AI486</f>
        <v>16.4488778054863</v>
      </c>
      <c r="AZ486" s="145">
        <f>IF(AY486&gt;$AI$8,1,0)</f>
        <v>0</v>
      </c>
      <c r="BA486" s="148">
        <f>IF($R486=AX$17,AY486,0)</f>
        <v>0</v>
      </c>
      <c r="BB486" s="145">
        <v>2007</v>
      </c>
      <c r="BC486" s="148">
        <f>100*BB486/$AI486</f>
        <v>4.00399002493766</v>
      </c>
      <c r="BD486" s="145">
        <f>IF(BC486&gt;$AI$8,1,0)</f>
        <v>0</v>
      </c>
      <c r="BE486" s="148">
        <f>IF($R486=BB$17,BC486,0)</f>
        <v>0</v>
      </c>
      <c r="BF486" s="145">
        <v>0</v>
      </c>
      <c r="BG486" s="148">
        <f>100*BF486/$AI486</f>
        <v>0</v>
      </c>
      <c r="BH486" s="145">
        <f>IF(BG486&gt;$AI$8,1,0)</f>
        <v>0</v>
      </c>
      <c r="BI486" s="148">
        <f>IF($R486=BF$17,BG486,0)</f>
        <v>0</v>
      </c>
      <c r="BJ486" s="145">
        <v>0</v>
      </c>
      <c r="BK486" s="148">
        <f>100*BJ486/$AI486</f>
        <v>0</v>
      </c>
      <c r="BL486" s="145">
        <f>IF(BK486&gt;$AI$8,1,0)</f>
        <v>0</v>
      </c>
      <c r="BM486" s="148">
        <f>IF($R486=BJ$17,BK486,0)</f>
        <v>0</v>
      </c>
      <c r="BN486" s="145">
        <v>0</v>
      </c>
      <c r="BO486" s="148">
        <f>100*BN486/$AI486</f>
        <v>0</v>
      </c>
      <c r="BP486" s="145">
        <f>IF(BO486&gt;$AI$8,1,0)</f>
        <v>0</v>
      </c>
      <c r="BQ486" s="148">
        <f>IF($R486=BN$17,BO486,0)</f>
        <v>0</v>
      </c>
      <c r="BR486" s="145">
        <v>0</v>
      </c>
      <c r="BS486" s="148">
        <f>100*BR486/$AI486</f>
        <v>0</v>
      </c>
      <c r="BT486" s="145">
        <f>IF(BS486&gt;$AI$8,1,0)</f>
        <v>0</v>
      </c>
      <c r="BU486" s="148">
        <f>IF($R486=BR$17,BS486,0)</f>
        <v>0</v>
      </c>
      <c r="BV486" s="145">
        <v>0</v>
      </c>
      <c r="BW486" s="148">
        <f>100*BV486/$AI486</f>
        <v>0</v>
      </c>
      <c r="BX486" s="145">
        <f>IF(BW486&gt;$AI$8,1,0)</f>
        <v>0</v>
      </c>
      <c r="BY486" s="148">
        <f>IF($R486=BV$17,BW486,0)</f>
        <v>0</v>
      </c>
      <c r="BZ486" s="145">
        <v>0</v>
      </c>
      <c r="CA486" s="148">
        <f>100*BZ486/$AI486</f>
        <v>0</v>
      </c>
      <c r="CB486" s="145">
        <f>IF(CA486&gt;$AI$8,1,0)</f>
        <v>0</v>
      </c>
      <c r="CC486" s="148">
        <f>IF($R486=BZ$17,CA486,0)</f>
        <v>0</v>
      </c>
      <c r="CD486" s="145">
        <v>0</v>
      </c>
      <c r="CE486" s="148">
        <f>100*CD486/$AI486</f>
        <v>0</v>
      </c>
      <c r="CF486" s="145">
        <f>IF(CE486&gt;$AI$8,1,0)</f>
        <v>0</v>
      </c>
      <c r="CG486" s="148">
        <f>IF($R486=CD$17,CE486,0)</f>
        <v>0</v>
      </c>
      <c r="CH486" s="145">
        <v>0</v>
      </c>
      <c r="CI486" s="148">
        <f>100*CH486/$AI486</f>
        <v>0</v>
      </c>
      <c r="CJ486" s="145">
        <f>IF(CI486&gt;$AI$8,1,0)</f>
        <v>0</v>
      </c>
      <c r="CK486" s="148">
        <f>IF($R486=CH$17,CI486,0)</f>
        <v>0</v>
      </c>
      <c r="CL486" s="145">
        <v>216</v>
      </c>
      <c r="CM486" s="145">
        <v>0</v>
      </c>
      <c r="CN486" s="149"/>
    </row>
    <row r="487" ht="15.75" customHeight="1">
      <c r="A487" t="s" s="179">
        <v>3051</v>
      </c>
      <c r="B487" t="s" s="180">
        <v>183</v>
      </c>
      <c r="C487" t="s" s="180">
        <v>1091</v>
      </c>
      <c r="D487" t="s" s="181">
        <v>186</v>
      </c>
      <c r="E487" t="s" s="182">
        <v>79</v>
      </c>
      <c r="F487" t="s" s="130">
        <v>46</v>
      </c>
      <c r="G487" t="s" s="130">
        <v>366</v>
      </c>
      <c r="H487" t="s" s="130">
        <v>3052</v>
      </c>
      <c r="I487" t="s" s="130">
        <v>49</v>
      </c>
      <c r="J487" t="s" s="130">
        <v>1733</v>
      </c>
      <c r="K487" t="s" s="183">
        <f>_xlfn.IFS(Q487=0,O487,T487=1,R487,U487=1,AA487,V487=1,AD487)</f>
        <v>2365</v>
      </c>
      <c r="L487" s="189">
        <f>_xlfn.IFS(Q487=0,P487,T487=1,S487,U487=1,AB487,V487=1,AE487)</f>
        <v>21.8211592</v>
      </c>
      <c r="M487" t="s" s="130">
        <f>IF(O487="Lab","over","under")</f>
        <v>2429</v>
      </c>
      <c r="N487" s="173">
        <v>0</v>
      </c>
      <c r="O487" t="s" s="184">
        <v>28</v>
      </c>
      <c r="P487" s="131">
        <f>AQ487</f>
        <v>37.6248356666744</v>
      </c>
      <c r="Q487" s="173">
        <f>T487+U487+V487</f>
        <v>1</v>
      </c>
      <c r="R487" t="s" s="185">
        <v>27</v>
      </c>
      <c r="S487" s="131">
        <f>AO487</f>
        <v>31.849528334525</v>
      </c>
      <c r="T487" s="169"/>
      <c r="U487" s="173">
        <v>1</v>
      </c>
      <c r="V487" s="169"/>
      <c r="W487" s="169"/>
      <c r="X487" t="s" s="130">
        <f>IF($A487=Y487,"ok","bad")</f>
        <v>2430</v>
      </c>
      <c r="Y487" t="s" s="130">
        <v>3051</v>
      </c>
      <c r="Z487" t="s" s="130">
        <v>1091</v>
      </c>
      <c r="AA487" t="s" s="186">
        <v>2365</v>
      </c>
      <c r="AB487" s="125">
        <f>100*AC487</f>
        <v>21.8211592</v>
      </c>
      <c r="AC487" s="191">
        <v>0.218211592</v>
      </c>
      <c r="AD487" t="s" s="187">
        <v>31</v>
      </c>
      <c r="AE487" s="125">
        <v>5.2286828</v>
      </c>
      <c r="AF487" s="191">
        <v>0.052286828</v>
      </c>
      <c r="AG487" s="169"/>
      <c r="AH487" s="173">
        <v>74683</v>
      </c>
      <c r="AI487" s="173">
        <v>43357</v>
      </c>
      <c r="AJ487" s="173">
        <v>117</v>
      </c>
      <c r="AK487" s="173">
        <v>2504</v>
      </c>
      <c r="AL487" s="173">
        <v>13809</v>
      </c>
      <c r="AM487" s="175">
        <f>100*AL487/$AI487</f>
        <v>31.849528334525</v>
      </c>
      <c r="AN487" s="173">
        <f>IF(AM487&gt;$AI$8,1,0)</f>
        <v>0</v>
      </c>
      <c r="AO487" s="175">
        <f>IF($R487=AL$17,AM487,0)</f>
        <v>31.849528334525</v>
      </c>
      <c r="AP487" s="173">
        <v>16313</v>
      </c>
      <c r="AQ487" s="175">
        <f>100*AP487/$AI487</f>
        <v>37.6248356666744</v>
      </c>
      <c r="AR487" s="173">
        <f>IF(AQ487&gt;$AI$8,1,0)</f>
        <v>0</v>
      </c>
      <c r="AS487" s="175">
        <f>IF($R487=AP$17,AQ487,0)</f>
        <v>0</v>
      </c>
      <c r="AT487" s="173">
        <v>1350</v>
      </c>
      <c r="AU487" s="175">
        <f>100*AT487/$AI487</f>
        <v>3.11368406485689</v>
      </c>
      <c r="AV487" s="173">
        <f>IF(AU487&gt;$AI$8,1,0)</f>
        <v>0</v>
      </c>
      <c r="AW487" s="175">
        <f>IF($R487=AT$17,AU487,0)</f>
        <v>0</v>
      </c>
      <c r="AX487" s="173">
        <v>9461</v>
      </c>
      <c r="AY487" s="175">
        <f>100*AX487/$AI487</f>
        <v>21.8211592130452</v>
      </c>
      <c r="AZ487" s="173">
        <f>IF(AY487&gt;$AI$8,1,0)</f>
        <v>0</v>
      </c>
      <c r="BA487" s="175">
        <f>IF($R487=AX$17,AY487,0)</f>
        <v>0</v>
      </c>
      <c r="BB487" s="173">
        <v>2267</v>
      </c>
      <c r="BC487" s="175">
        <f>100*BB487/$AI487</f>
        <v>5.22868279631893</v>
      </c>
      <c r="BD487" s="173">
        <f>IF(BC487&gt;$AI$8,1,0)</f>
        <v>0</v>
      </c>
      <c r="BE487" s="175">
        <f>IF($R487=BB$17,BC487,0)</f>
        <v>0</v>
      </c>
      <c r="BF487" s="173">
        <v>0</v>
      </c>
      <c r="BG487" s="175">
        <f>100*BF487/$AI487</f>
        <v>0</v>
      </c>
      <c r="BH487" s="173">
        <f>IF(BG487&gt;$AI$8,1,0)</f>
        <v>0</v>
      </c>
      <c r="BI487" s="175">
        <f>IF($R487=BF$17,BG487,0)</f>
        <v>0</v>
      </c>
      <c r="BJ487" s="173">
        <v>0</v>
      </c>
      <c r="BK487" s="175">
        <f>100*BJ487/$AI487</f>
        <v>0</v>
      </c>
      <c r="BL487" s="173">
        <f>IF(BK487&gt;$AI$8,1,0)</f>
        <v>0</v>
      </c>
      <c r="BM487" s="175">
        <f>IF($R487=BJ$17,BK487,0)</f>
        <v>0</v>
      </c>
      <c r="BN487" s="173">
        <v>0</v>
      </c>
      <c r="BO487" s="175">
        <f>100*BN487/$AI487</f>
        <v>0</v>
      </c>
      <c r="BP487" s="173">
        <f>IF(BO487&gt;$AI$8,1,0)</f>
        <v>0</v>
      </c>
      <c r="BQ487" s="175">
        <f>IF($R487=BN$17,BO487,0)</f>
        <v>0</v>
      </c>
      <c r="BR487" s="173">
        <v>0</v>
      </c>
      <c r="BS487" s="175">
        <f>100*BR487/$AI487</f>
        <v>0</v>
      </c>
      <c r="BT487" s="173">
        <f>IF(BS487&gt;$AI$8,1,0)</f>
        <v>0</v>
      </c>
      <c r="BU487" s="175">
        <f>IF($R487=BR$17,BS487,0)</f>
        <v>0</v>
      </c>
      <c r="BV487" s="173">
        <v>0</v>
      </c>
      <c r="BW487" s="175">
        <f>100*BV487/$AI487</f>
        <v>0</v>
      </c>
      <c r="BX487" s="173">
        <f>IF(BW487&gt;$AI$8,1,0)</f>
        <v>0</v>
      </c>
      <c r="BY487" s="175">
        <f>IF($R487=BV$17,BW487,0)</f>
        <v>0</v>
      </c>
      <c r="BZ487" s="173">
        <v>0</v>
      </c>
      <c r="CA487" s="175">
        <f>100*BZ487/$AI487</f>
        <v>0</v>
      </c>
      <c r="CB487" s="173">
        <f>IF(CA487&gt;$AI$8,1,0)</f>
        <v>0</v>
      </c>
      <c r="CC487" s="175">
        <f>IF($R487=BZ$17,CA487,0)</f>
        <v>0</v>
      </c>
      <c r="CD487" s="173">
        <v>0</v>
      </c>
      <c r="CE487" s="175">
        <f>100*CD487/$AI487</f>
        <v>0</v>
      </c>
      <c r="CF487" s="173">
        <f>IF(CE487&gt;$AI$8,1,0)</f>
        <v>0</v>
      </c>
      <c r="CG487" s="175">
        <f>IF($R487=CD$17,CE487,0)</f>
        <v>0</v>
      </c>
      <c r="CH487" s="173">
        <v>0</v>
      </c>
      <c r="CI487" s="175">
        <f>100*CH487/$AI487</f>
        <v>0</v>
      </c>
      <c r="CJ487" s="173">
        <f>IF(CI487&gt;$AI$8,1,0)</f>
        <v>0</v>
      </c>
      <c r="CK487" s="175">
        <f>IF($R487=CH$17,CI487,0)</f>
        <v>0</v>
      </c>
      <c r="CL487" s="173">
        <v>2286</v>
      </c>
      <c r="CM487" s="173">
        <v>0</v>
      </c>
      <c r="CN487" s="176"/>
    </row>
    <row r="488" ht="15.75" customHeight="1">
      <c r="A488" t="s" s="179">
        <v>2931</v>
      </c>
      <c r="B488" t="s" s="180">
        <v>166</v>
      </c>
      <c r="C488" t="s" s="180">
        <v>1185</v>
      </c>
      <c r="D488" t="s" s="181">
        <v>169</v>
      </c>
      <c r="E488" t="s" s="188">
        <v>79</v>
      </c>
      <c r="F488" t="s" s="146">
        <v>80</v>
      </c>
      <c r="G488" t="s" s="146">
        <v>2932</v>
      </c>
      <c r="H488" t="s" s="146">
        <v>2933</v>
      </c>
      <c r="I488" t="s" s="146">
        <v>64</v>
      </c>
      <c r="J488" t="s" s="146">
        <v>50</v>
      </c>
      <c r="K488" t="s" s="183">
        <f>_xlfn.IFS(Q488=0,O488,T488=1,R488,U488=1,AA488,V488=1,AD488)</f>
        <v>31</v>
      </c>
      <c r="L488" s="189">
        <f>_xlfn.IFS(Q488=0,P488,T488=1,S488,U488=1,AB488,V488=1,AE488)</f>
        <v>26.3114652060251</v>
      </c>
      <c r="M488" t="s" s="146">
        <f>IF(O488="Lab","over","under")</f>
        <v>2429</v>
      </c>
      <c r="N488" s="145">
        <v>0</v>
      </c>
      <c r="O488" t="s" s="184">
        <v>28</v>
      </c>
      <c r="P488" s="147">
        <f>AQ488</f>
        <v>37.5974106809411</v>
      </c>
      <c r="Q488" s="145">
        <f>T488+U488+V488</f>
        <v>1</v>
      </c>
      <c r="R488" t="s" s="185">
        <v>31</v>
      </c>
      <c r="S488" s="147">
        <f>BE488</f>
        <v>26.3114652060251</v>
      </c>
      <c r="T488" s="145">
        <v>1</v>
      </c>
      <c r="U488" s="138"/>
      <c r="V488" s="138"/>
      <c r="W488" s="138"/>
      <c r="X488" t="s" s="146">
        <f>IF($A488=Y488,"ok","bad")</f>
        <v>2430</v>
      </c>
      <c r="Y488" t="s" s="146">
        <v>2931</v>
      </c>
      <c r="Z488" t="s" s="146">
        <v>1185</v>
      </c>
      <c r="AA488" t="s" s="186">
        <v>27</v>
      </c>
      <c r="AB488" s="141">
        <f>100*AC488</f>
        <v>16.3301382</v>
      </c>
      <c r="AC488" s="190">
        <v>0.163301382</v>
      </c>
      <c r="AD488" t="s" s="187">
        <v>2365</v>
      </c>
      <c r="AE488" s="141">
        <v>15.4263662</v>
      </c>
      <c r="AF488" s="190">
        <v>0.154263662</v>
      </c>
      <c r="AG488" s="138"/>
      <c r="AH488" s="145">
        <v>77795</v>
      </c>
      <c r="AI488" s="145">
        <v>40165</v>
      </c>
      <c r="AJ488" s="145">
        <v>147</v>
      </c>
      <c r="AK488" s="145">
        <v>4533</v>
      </c>
      <c r="AL488" s="145">
        <v>6559</v>
      </c>
      <c r="AM488" s="148">
        <f>100*AL488/$AI488</f>
        <v>16.3301381800075</v>
      </c>
      <c r="AN488" s="145">
        <f>IF(AM488&gt;$AI$8,1,0)</f>
        <v>0</v>
      </c>
      <c r="AO488" s="148">
        <f>IF($R488=AL$17,AM488,0)</f>
        <v>0</v>
      </c>
      <c r="AP488" s="145">
        <v>15101</v>
      </c>
      <c r="AQ488" s="148">
        <f>100*AP488/$AI488</f>
        <v>37.5974106809411</v>
      </c>
      <c r="AR488" s="145">
        <f>IF(AQ488&gt;$AI$8,1,0)</f>
        <v>0</v>
      </c>
      <c r="AS488" s="148">
        <f>IF($R488=AP$17,AQ488,0)</f>
        <v>0</v>
      </c>
      <c r="AT488" s="145">
        <v>1741</v>
      </c>
      <c r="AU488" s="148">
        <f>100*AT488/$AI488</f>
        <v>4.33461969376323</v>
      </c>
      <c r="AV488" s="145">
        <f>IF(AU488&gt;$AI$8,1,0)</f>
        <v>0</v>
      </c>
      <c r="AW488" s="148">
        <f>IF($R488=AT$17,AU488,0)</f>
        <v>0</v>
      </c>
      <c r="AX488" s="145">
        <v>6196</v>
      </c>
      <c r="AY488" s="148">
        <f>100*AX488/$AI488</f>
        <v>15.426366239263</v>
      </c>
      <c r="AZ488" s="145">
        <f>IF(AY488&gt;$AI$8,1,0)</f>
        <v>0</v>
      </c>
      <c r="BA488" s="148">
        <f>IF($R488=AX$17,AY488,0)</f>
        <v>0</v>
      </c>
      <c r="BB488" s="145">
        <v>10568</v>
      </c>
      <c r="BC488" s="148">
        <f>100*BB488/$AI488</f>
        <v>26.3114652060251</v>
      </c>
      <c r="BD488" s="145">
        <f>IF(BC488&gt;$AI$8,1,0)</f>
        <v>0</v>
      </c>
      <c r="BE488" s="148">
        <f>IF($R488=BB$17,BC488,0)</f>
        <v>26.3114652060251</v>
      </c>
      <c r="BF488" s="145">
        <v>0</v>
      </c>
      <c r="BG488" s="148">
        <f>100*BF488/$AI488</f>
        <v>0</v>
      </c>
      <c r="BH488" s="145">
        <f>IF(BG488&gt;$AI$8,1,0)</f>
        <v>0</v>
      </c>
      <c r="BI488" s="148">
        <f>IF($R488=BF$17,BG488,0)</f>
        <v>0</v>
      </c>
      <c r="BJ488" s="145">
        <v>0</v>
      </c>
      <c r="BK488" s="148">
        <f>100*BJ488/$AI488</f>
        <v>0</v>
      </c>
      <c r="BL488" s="145">
        <f>IF(BK488&gt;$AI$8,1,0)</f>
        <v>0</v>
      </c>
      <c r="BM488" s="148">
        <f>IF($R488=BJ$17,BK488,0)</f>
        <v>0</v>
      </c>
      <c r="BN488" s="145">
        <v>0</v>
      </c>
      <c r="BO488" s="148">
        <f>100*BN488/$AI488</f>
        <v>0</v>
      </c>
      <c r="BP488" s="145">
        <f>IF(BO488&gt;$AI$8,1,0)</f>
        <v>0</v>
      </c>
      <c r="BQ488" s="148">
        <f>IF($R488=BN$17,BO488,0)</f>
        <v>0</v>
      </c>
      <c r="BR488" s="145">
        <v>0</v>
      </c>
      <c r="BS488" s="148">
        <f>100*BR488/$AI488</f>
        <v>0</v>
      </c>
      <c r="BT488" s="145">
        <f>IF(BS488&gt;$AI$8,1,0)</f>
        <v>0</v>
      </c>
      <c r="BU488" s="148">
        <f>IF($R488=BR$17,BS488,0)</f>
        <v>0</v>
      </c>
      <c r="BV488" s="145">
        <v>0</v>
      </c>
      <c r="BW488" s="148">
        <f>100*BV488/$AI488</f>
        <v>0</v>
      </c>
      <c r="BX488" s="145">
        <f>IF(BW488&gt;$AI$8,1,0)</f>
        <v>0</v>
      </c>
      <c r="BY488" s="148">
        <f>IF($R488=BV$17,BW488,0)</f>
        <v>0</v>
      </c>
      <c r="BZ488" s="145">
        <v>0</v>
      </c>
      <c r="CA488" s="148">
        <f>100*BZ488/$AI488</f>
        <v>0</v>
      </c>
      <c r="CB488" s="145">
        <f>IF(CA488&gt;$AI$8,1,0)</f>
        <v>0</v>
      </c>
      <c r="CC488" s="148">
        <f>IF($R488=BZ$17,CA488,0)</f>
        <v>0</v>
      </c>
      <c r="CD488" s="145">
        <v>0</v>
      </c>
      <c r="CE488" s="148">
        <f>100*CD488/$AI488</f>
        <v>0</v>
      </c>
      <c r="CF488" s="145">
        <f>IF(CE488&gt;$AI$8,1,0)</f>
        <v>0</v>
      </c>
      <c r="CG488" s="148">
        <f>IF($R488=CD$17,CE488,0)</f>
        <v>0</v>
      </c>
      <c r="CH488" s="145">
        <v>0</v>
      </c>
      <c r="CI488" s="148">
        <f>100*CH488/$AI488</f>
        <v>0</v>
      </c>
      <c r="CJ488" s="145">
        <f>IF(CI488&gt;$AI$8,1,0)</f>
        <v>0</v>
      </c>
      <c r="CK488" s="148">
        <f>IF($R488=CH$17,CI488,0)</f>
        <v>0</v>
      </c>
      <c r="CL488" s="145">
        <v>0</v>
      </c>
      <c r="CM488" s="145">
        <v>0</v>
      </c>
      <c r="CN488" s="149"/>
    </row>
    <row r="489" ht="15.75" customHeight="1">
      <c r="A489" t="s" s="179">
        <v>3053</v>
      </c>
      <c r="B489" t="s" s="180">
        <v>90</v>
      </c>
      <c r="C489" t="s" s="180">
        <v>358</v>
      </c>
      <c r="D489" t="s" s="181">
        <v>93</v>
      </c>
      <c r="E489" t="s" s="182">
        <v>79</v>
      </c>
      <c r="F489" t="s" s="130">
        <v>80</v>
      </c>
      <c r="G489" t="s" s="130">
        <v>3054</v>
      </c>
      <c r="H489" t="s" s="130">
        <v>3055</v>
      </c>
      <c r="I489" t="s" s="130">
        <v>64</v>
      </c>
      <c r="J489" t="s" s="130">
        <v>1733</v>
      </c>
      <c r="K489" t="s" s="183">
        <f>_xlfn.IFS(Q489=0,O489,T489=1,R489,U489=1,AA489,V489=1,AD489)</f>
        <v>2365</v>
      </c>
      <c r="L489" s="189">
        <f>_xlfn.IFS(Q489=0,P489,T489=1,S489,U489=1,AB489,V489=1,AE489)</f>
        <v>21.7440439</v>
      </c>
      <c r="M489" t="s" s="130">
        <f>IF(O489="Lab","over","under")</f>
        <v>2429</v>
      </c>
      <c r="N489" s="173">
        <v>0</v>
      </c>
      <c r="O489" t="s" s="184">
        <v>28</v>
      </c>
      <c r="P489" s="131">
        <f>AQ489</f>
        <v>37.2840702045711</v>
      </c>
      <c r="Q489" s="173">
        <f>T489+U489+V489</f>
        <v>1</v>
      </c>
      <c r="R489" t="s" s="185">
        <v>27</v>
      </c>
      <c r="S489" s="131">
        <f>AO489</f>
        <v>21.9400816439494</v>
      </c>
      <c r="T489" s="169"/>
      <c r="U489" s="173">
        <v>1</v>
      </c>
      <c r="V489" s="169"/>
      <c r="W489" s="169"/>
      <c r="X489" t="s" s="130">
        <f>IF($A489=Y489,"ok","bad")</f>
        <v>2430</v>
      </c>
      <c r="Y489" t="s" s="130">
        <v>3053</v>
      </c>
      <c r="Z489" t="s" s="130">
        <v>358</v>
      </c>
      <c r="AA489" t="s" s="186">
        <v>2365</v>
      </c>
      <c r="AB489" s="125">
        <f>100*AC489</f>
        <v>21.7440439</v>
      </c>
      <c r="AC489" s="191">
        <v>0.217440439</v>
      </c>
      <c r="AD489" t="s" s="187">
        <v>31</v>
      </c>
      <c r="AE489" s="125">
        <v>10.8005258</v>
      </c>
      <c r="AF489" s="191">
        <v>0.108005258</v>
      </c>
      <c r="AG489" s="169"/>
      <c r="AH489" s="173">
        <v>80011</v>
      </c>
      <c r="AI489" s="173">
        <v>43359</v>
      </c>
      <c r="AJ489" s="173">
        <v>148</v>
      </c>
      <c r="AK489" s="173">
        <v>6653</v>
      </c>
      <c r="AL489" s="173">
        <v>9513</v>
      </c>
      <c r="AM489" s="175">
        <f>100*AL489/$AI489</f>
        <v>21.9400816439494</v>
      </c>
      <c r="AN489" s="173">
        <f>IF(AM489&gt;$AI$8,1,0)</f>
        <v>0</v>
      </c>
      <c r="AO489" s="175">
        <f>IF($R489=AL$17,AM489,0)</f>
        <v>21.9400816439494</v>
      </c>
      <c r="AP489" s="173">
        <v>16166</v>
      </c>
      <c r="AQ489" s="175">
        <f>100*AP489/$AI489</f>
        <v>37.2840702045711</v>
      </c>
      <c r="AR489" s="173">
        <f>IF(AQ489&gt;$AI$8,1,0)</f>
        <v>0</v>
      </c>
      <c r="AS489" s="175">
        <f>IF($R489=AP$17,AQ489,0)</f>
        <v>0</v>
      </c>
      <c r="AT489" s="173">
        <v>1507</v>
      </c>
      <c r="AU489" s="175">
        <f>100*AT489/$AI489</f>
        <v>3.47563366313799</v>
      </c>
      <c r="AV489" s="173">
        <f>IF(AU489&gt;$AI$8,1,0)</f>
        <v>0</v>
      </c>
      <c r="AW489" s="175">
        <f>IF($R489=AT$17,AU489,0)</f>
        <v>0</v>
      </c>
      <c r="AX489" s="173">
        <v>9428</v>
      </c>
      <c r="AY489" s="175">
        <f>100*AX489/$AI489</f>
        <v>21.7440439124519</v>
      </c>
      <c r="AZ489" s="173">
        <f>IF(AY489&gt;$AI$8,1,0)</f>
        <v>0</v>
      </c>
      <c r="BA489" s="175">
        <f>IF($R489=AX$17,AY489,0)</f>
        <v>0</v>
      </c>
      <c r="BB489" s="173">
        <v>4683</v>
      </c>
      <c r="BC489" s="175">
        <f>100*BB489/$AI489</f>
        <v>10.8005258423857</v>
      </c>
      <c r="BD489" s="173">
        <f>IF(BC489&gt;$AI$8,1,0)</f>
        <v>0</v>
      </c>
      <c r="BE489" s="175">
        <f>IF($R489=BB$17,BC489,0)</f>
        <v>0</v>
      </c>
      <c r="BF489" s="173">
        <v>0</v>
      </c>
      <c r="BG489" s="175">
        <f>100*BF489/$AI489</f>
        <v>0</v>
      </c>
      <c r="BH489" s="173">
        <f>IF(BG489&gt;$AI$8,1,0)</f>
        <v>0</v>
      </c>
      <c r="BI489" s="175">
        <f>IF($R489=BF$17,BG489,0)</f>
        <v>0</v>
      </c>
      <c r="BJ489" s="173">
        <v>0</v>
      </c>
      <c r="BK489" s="175">
        <f>100*BJ489/$AI489</f>
        <v>0</v>
      </c>
      <c r="BL489" s="173">
        <f>IF(BK489&gt;$AI$8,1,0)</f>
        <v>0</v>
      </c>
      <c r="BM489" s="175">
        <f>IF($R489=BJ$17,BK489,0)</f>
        <v>0</v>
      </c>
      <c r="BN489" s="173">
        <v>0</v>
      </c>
      <c r="BO489" s="175">
        <f>100*BN489/$AI489</f>
        <v>0</v>
      </c>
      <c r="BP489" s="173">
        <f>IF(BO489&gt;$AI$8,1,0)</f>
        <v>0</v>
      </c>
      <c r="BQ489" s="175">
        <f>IF($R489=BN$17,BO489,0)</f>
        <v>0</v>
      </c>
      <c r="BR489" s="173">
        <v>0</v>
      </c>
      <c r="BS489" s="175">
        <f>100*BR489/$AI489</f>
        <v>0</v>
      </c>
      <c r="BT489" s="173">
        <f>IF(BS489&gt;$AI$8,1,0)</f>
        <v>0</v>
      </c>
      <c r="BU489" s="175">
        <f>IF($R489=BR$17,BS489,0)</f>
        <v>0</v>
      </c>
      <c r="BV489" s="173">
        <v>0</v>
      </c>
      <c r="BW489" s="175">
        <f>100*BV489/$AI489</f>
        <v>0</v>
      </c>
      <c r="BX489" s="173">
        <f>IF(BW489&gt;$AI$8,1,0)</f>
        <v>0</v>
      </c>
      <c r="BY489" s="175">
        <f>IF($R489=BV$17,BW489,0)</f>
        <v>0</v>
      </c>
      <c r="BZ489" s="173">
        <v>0</v>
      </c>
      <c r="CA489" s="175">
        <f>100*BZ489/$AI489</f>
        <v>0</v>
      </c>
      <c r="CB489" s="173">
        <f>IF(CA489&gt;$AI$8,1,0)</f>
        <v>0</v>
      </c>
      <c r="CC489" s="175">
        <f>IF($R489=BZ$17,CA489,0)</f>
        <v>0</v>
      </c>
      <c r="CD489" s="173">
        <v>0</v>
      </c>
      <c r="CE489" s="175">
        <f>100*CD489/$AI489</f>
        <v>0</v>
      </c>
      <c r="CF489" s="173">
        <f>IF(CE489&gt;$AI$8,1,0)</f>
        <v>0</v>
      </c>
      <c r="CG489" s="175">
        <f>IF($R489=CD$17,CE489,0)</f>
        <v>0</v>
      </c>
      <c r="CH489" s="173">
        <v>0</v>
      </c>
      <c r="CI489" s="175">
        <f>100*CH489/$AI489</f>
        <v>0</v>
      </c>
      <c r="CJ489" s="173">
        <f>IF(CI489&gt;$AI$8,1,0)</f>
        <v>0</v>
      </c>
      <c r="CK489" s="175">
        <f>IF($R489=CH$17,CI489,0)</f>
        <v>0</v>
      </c>
      <c r="CL489" s="173">
        <v>319</v>
      </c>
      <c r="CM489" s="173">
        <v>0</v>
      </c>
      <c r="CN489" s="176"/>
    </row>
    <row r="490" ht="15.75" customHeight="1">
      <c r="A490" t="s" s="179">
        <v>2893</v>
      </c>
      <c r="B490" t="s" s="180">
        <v>101</v>
      </c>
      <c r="C490" t="s" s="180">
        <v>102</v>
      </c>
      <c r="D490" t="s" s="181">
        <v>104</v>
      </c>
      <c r="E490" t="s" s="188">
        <v>79</v>
      </c>
      <c r="F490" t="s" s="146">
        <v>46</v>
      </c>
      <c r="G490" t="s" s="146">
        <v>2894</v>
      </c>
      <c r="H490" t="s" s="146">
        <v>2895</v>
      </c>
      <c r="I490" t="s" s="146">
        <v>64</v>
      </c>
      <c r="J490" t="s" s="146">
        <v>1733</v>
      </c>
      <c r="K490" t="s" s="183">
        <f>_xlfn.IFS(Q490=0,O490,T490=1,R490,U490=1,AA490,V490=1,AD490)</f>
        <v>2365</v>
      </c>
      <c r="L490" s="189">
        <f>_xlfn.IFS(Q490=0,P490,T490=1,S490,U490=1,AB490,V490=1,AE490)</f>
        <v>28.6661493969105</v>
      </c>
      <c r="M490" t="s" s="146">
        <f>IF(O490="Lab","over","under")</f>
        <v>2429</v>
      </c>
      <c r="N490" s="145">
        <v>0</v>
      </c>
      <c r="O490" t="s" s="184">
        <v>28</v>
      </c>
      <c r="P490" s="147">
        <f>AQ490</f>
        <v>37.0224071853472</v>
      </c>
      <c r="Q490" s="145">
        <f>T490+U490+V490</f>
        <v>1</v>
      </c>
      <c r="R490" t="s" s="185">
        <v>2365</v>
      </c>
      <c r="S490" s="147">
        <f>BA490</f>
        <v>28.6661493969105</v>
      </c>
      <c r="T490" s="145">
        <v>1</v>
      </c>
      <c r="U490" s="138"/>
      <c r="V490" s="138"/>
      <c r="W490" s="138"/>
      <c r="X490" t="s" s="146">
        <f>IF($A490=Y490,"ok","bad")</f>
        <v>2430</v>
      </c>
      <c r="Y490" t="s" s="146">
        <v>2893</v>
      </c>
      <c r="Z490" t="s" s="146">
        <v>102</v>
      </c>
      <c r="AA490" t="s" s="186">
        <v>27</v>
      </c>
      <c r="AB490" s="141">
        <f>100*AC490</f>
        <v>25.2169006</v>
      </c>
      <c r="AC490" s="190">
        <v>0.252169006</v>
      </c>
      <c r="AD490" t="s" s="187">
        <v>31</v>
      </c>
      <c r="AE490" s="141">
        <v>5.3560932</v>
      </c>
      <c r="AF490" s="190">
        <v>0.053560932</v>
      </c>
      <c r="AG490" s="138"/>
      <c r="AH490" s="145">
        <v>71546</v>
      </c>
      <c r="AI490" s="145">
        <v>42531</v>
      </c>
      <c r="AJ490" s="145">
        <v>105</v>
      </c>
      <c r="AK490" s="145">
        <v>3554</v>
      </c>
      <c r="AL490" s="145">
        <v>10725</v>
      </c>
      <c r="AM490" s="148">
        <f>100*AL490/$AI490</f>
        <v>25.216900613670</v>
      </c>
      <c r="AN490" s="145">
        <f>IF(AM490&gt;$AI$8,1,0)</f>
        <v>0</v>
      </c>
      <c r="AO490" s="148">
        <f>IF($R490=AL$17,AM490,0)</f>
        <v>0</v>
      </c>
      <c r="AP490" s="145">
        <v>15746</v>
      </c>
      <c r="AQ490" s="148">
        <f>100*AP490/$AI490</f>
        <v>37.0224071853472</v>
      </c>
      <c r="AR490" s="145">
        <f>IF(AQ490&gt;$AI$8,1,0)</f>
        <v>0</v>
      </c>
      <c r="AS490" s="148">
        <f>IF($R490=AP$17,AQ490,0)</f>
        <v>0</v>
      </c>
      <c r="AT490" s="145">
        <v>1590</v>
      </c>
      <c r="AU490" s="148">
        <f>100*AT490/$AI490</f>
        <v>3.73844960146717</v>
      </c>
      <c r="AV490" s="145">
        <f>IF(AU490&gt;$AI$8,1,0)</f>
        <v>0</v>
      </c>
      <c r="AW490" s="148">
        <f>IF($R490=AT$17,AU490,0)</f>
        <v>0</v>
      </c>
      <c r="AX490" s="145">
        <v>12192</v>
      </c>
      <c r="AY490" s="148">
        <f>100*AX490/$AI490</f>
        <v>28.6661493969105</v>
      </c>
      <c r="AZ490" s="145">
        <f>IF(AY490&gt;$AI$8,1,0)</f>
        <v>0</v>
      </c>
      <c r="BA490" s="148">
        <f>IF($R490=AX$17,AY490,0)</f>
        <v>28.6661493969105</v>
      </c>
      <c r="BB490" s="145">
        <v>2278</v>
      </c>
      <c r="BC490" s="148">
        <f>100*BB490/$AI490</f>
        <v>5.35609320260516</v>
      </c>
      <c r="BD490" s="145">
        <f>IF(BC490&gt;$AI$8,1,0)</f>
        <v>0</v>
      </c>
      <c r="BE490" s="148">
        <f>IF($R490=BB$17,BC490,0)</f>
        <v>0</v>
      </c>
      <c r="BF490" s="145">
        <v>0</v>
      </c>
      <c r="BG490" s="148">
        <f>100*BF490/$AI490</f>
        <v>0</v>
      </c>
      <c r="BH490" s="145">
        <f>IF(BG490&gt;$AI$8,1,0)</f>
        <v>0</v>
      </c>
      <c r="BI490" s="148">
        <f>IF($R490=BF$17,BG490,0)</f>
        <v>0</v>
      </c>
      <c r="BJ490" s="145">
        <v>0</v>
      </c>
      <c r="BK490" s="148">
        <f>100*BJ490/$AI490</f>
        <v>0</v>
      </c>
      <c r="BL490" s="145">
        <f>IF(BK490&gt;$AI$8,1,0)</f>
        <v>0</v>
      </c>
      <c r="BM490" s="148">
        <f>IF($R490=BJ$17,BK490,0)</f>
        <v>0</v>
      </c>
      <c r="BN490" s="145">
        <v>0</v>
      </c>
      <c r="BO490" s="148">
        <f>100*BN490/$AI490</f>
        <v>0</v>
      </c>
      <c r="BP490" s="145">
        <f>IF(BO490&gt;$AI$8,1,0)</f>
        <v>0</v>
      </c>
      <c r="BQ490" s="148">
        <f>IF($R490=BN$17,BO490,0)</f>
        <v>0</v>
      </c>
      <c r="BR490" s="145">
        <v>0</v>
      </c>
      <c r="BS490" s="148">
        <f>100*BR490/$AI490</f>
        <v>0</v>
      </c>
      <c r="BT490" s="145">
        <f>IF(BS490&gt;$AI$8,1,0)</f>
        <v>0</v>
      </c>
      <c r="BU490" s="148">
        <f>IF($R490=BR$17,BS490,0)</f>
        <v>0</v>
      </c>
      <c r="BV490" s="145">
        <v>0</v>
      </c>
      <c r="BW490" s="148">
        <f>100*BV490/$AI490</f>
        <v>0</v>
      </c>
      <c r="BX490" s="145">
        <f>IF(BW490&gt;$AI$8,1,0)</f>
        <v>0</v>
      </c>
      <c r="BY490" s="148">
        <f>IF($R490=BV$17,BW490,0)</f>
        <v>0</v>
      </c>
      <c r="BZ490" s="145">
        <v>0</v>
      </c>
      <c r="CA490" s="148">
        <f>100*BZ490/$AI490</f>
        <v>0</v>
      </c>
      <c r="CB490" s="145">
        <f>IF(CA490&gt;$AI$8,1,0)</f>
        <v>0</v>
      </c>
      <c r="CC490" s="148">
        <f>IF($R490=BZ$17,CA490,0)</f>
        <v>0</v>
      </c>
      <c r="CD490" s="145">
        <v>0</v>
      </c>
      <c r="CE490" s="148">
        <f>100*CD490/$AI490</f>
        <v>0</v>
      </c>
      <c r="CF490" s="145">
        <f>IF(CE490&gt;$AI$8,1,0)</f>
        <v>0</v>
      </c>
      <c r="CG490" s="148">
        <f>IF($R490=CD$17,CE490,0)</f>
        <v>0</v>
      </c>
      <c r="CH490" s="145">
        <v>0</v>
      </c>
      <c r="CI490" s="148">
        <f>100*CH490/$AI490</f>
        <v>0</v>
      </c>
      <c r="CJ490" s="145">
        <f>IF(CI490&gt;$AI$8,1,0)</f>
        <v>0</v>
      </c>
      <c r="CK490" s="148">
        <f>IF($R490=CH$17,CI490,0)</f>
        <v>0</v>
      </c>
      <c r="CL490" s="145">
        <v>250</v>
      </c>
      <c r="CM490" s="145">
        <v>0</v>
      </c>
      <c r="CN490" s="149"/>
    </row>
    <row r="491" ht="15.75" customHeight="1">
      <c r="A491" t="s" s="179">
        <v>3234</v>
      </c>
      <c r="B491" t="s" s="180">
        <v>75</v>
      </c>
      <c r="C491" t="s" s="180">
        <v>3235</v>
      </c>
      <c r="D491" t="s" s="181">
        <v>78</v>
      </c>
      <c r="E491" t="s" s="182">
        <v>79</v>
      </c>
      <c r="F491" t="s" s="130">
        <v>46</v>
      </c>
      <c r="G491" t="s" s="130">
        <v>3236</v>
      </c>
      <c r="H491" t="s" s="130">
        <v>130</v>
      </c>
      <c r="I491" t="s" s="130">
        <v>49</v>
      </c>
      <c r="J491" t="s" s="130">
        <v>1733</v>
      </c>
      <c r="K491" t="s" s="183">
        <f>_xlfn.IFS(Q491=0,O491,T491=1,R491,U491=1,AA491,V491=1,AD491)</f>
        <v>2365</v>
      </c>
      <c r="L491" s="189">
        <f>_xlfn.IFS(Q491=0,P491,T491=1,S491,U491=1,AB491,V491=1,AE491)</f>
        <v>15.6755736</v>
      </c>
      <c r="M491" t="s" s="130">
        <f>IF(O491="Lab","over","under")</f>
        <v>2429</v>
      </c>
      <c r="N491" s="173">
        <v>0</v>
      </c>
      <c r="O491" t="s" s="184">
        <v>28</v>
      </c>
      <c r="P491" s="131">
        <f>AQ491</f>
        <v>36.947167355849</v>
      </c>
      <c r="Q491" s="173">
        <f>T491+U491+V491</f>
        <v>1</v>
      </c>
      <c r="R491" t="s" s="185">
        <v>27</v>
      </c>
      <c r="S491" s="131">
        <f>AO491</f>
        <v>31.8654100459688</v>
      </c>
      <c r="T491" s="169"/>
      <c r="U491" s="173">
        <v>1</v>
      </c>
      <c r="V491" s="169"/>
      <c r="W491" s="169"/>
      <c r="X491" t="s" s="130">
        <f>IF($A491=Y491,"ok","bad")</f>
        <v>2430</v>
      </c>
      <c r="Y491" t="s" s="130">
        <v>3234</v>
      </c>
      <c r="Z491" t="s" s="130">
        <v>3235</v>
      </c>
      <c r="AA491" t="s" s="186">
        <v>2365</v>
      </c>
      <c r="AB491" s="125">
        <f>100*AC491</f>
        <v>15.6755736</v>
      </c>
      <c r="AC491" s="191">
        <v>0.156755736</v>
      </c>
      <c r="AD491" t="s" s="187">
        <v>29</v>
      </c>
      <c r="AE491" s="125">
        <v>9.025839100000001</v>
      </c>
      <c r="AF491" s="191">
        <v>0.09025839099999999</v>
      </c>
      <c r="AG491" s="169"/>
      <c r="AH491" s="173">
        <v>74832</v>
      </c>
      <c r="AI491" s="173">
        <v>47641</v>
      </c>
      <c r="AJ491" s="173">
        <v>206</v>
      </c>
      <c r="AK491" s="173">
        <v>2421</v>
      </c>
      <c r="AL491" s="173">
        <v>15181</v>
      </c>
      <c r="AM491" s="175">
        <f>100*AL491/$AI491</f>
        <v>31.8654100459688</v>
      </c>
      <c r="AN491" s="173">
        <f>IF(AM491&gt;$AI$8,1,0)</f>
        <v>0</v>
      </c>
      <c r="AO491" s="175">
        <f>IF($R491=AL$17,AM491,0)</f>
        <v>31.8654100459688</v>
      </c>
      <c r="AP491" s="173">
        <v>17602</v>
      </c>
      <c r="AQ491" s="175">
        <f>100*AP491/$AI491</f>
        <v>36.947167355849</v>
      </c>
      <c r="AR491" s="173">
        <f>IF(AQ491&gt;$AI$8,1,0)</f>
        <v>0</v>
      </c>
      <c r="AS491" s="175">
        <f>IF($R491=AP$17,AQ491,0)</f>
        <v>0</v>
      </c>
      <c r="AT491" s="173">
        <v>4300</v>
      </c>
      <c r="AU491" s="175">
        <f>100*AT491/$AI491</f>
        <v>9.02583908818035</v>
      </c>
      <c r="AV491" s="173">
        <f>IF(AU491&gt;$AI$8,1,0)</f>
        <v>0</v>
      </c>
      <c r="AW491" s="175">
        <f>IF($R491=AT$17,AU491,0)</f>
        <v>0</v>
      </c>
      <c r="AX491" s="173">
        <v>7468</v>
      </c>
      <c r="AY491" s="175">
        <f>100*AX491/$AI491</f>
        <v>15.6755735605886</v>
      </c>
      <c r="AZ491" s="173">
        <f>IF(AY491&gt;$AI$8,1,0)</f>
        <v>0</v>
      </c>
      <c r="BA491" s="175">
        <f>IF($R491=AX$17,AY491,0)</f>
        <v>0</v>
      </c>
      <c r="BB491" s="173">
        <v>2590</v>
      </c>
      <c r="BC491" s="175">
        <f>100*BB491/$AI491</f>
        <v>5.43649377636909</v>
      </c>
      <c r="BD491" s="173">
        <f>IF(BC491&gt;$AI$8,1,0)</f>
        <v>0</v>
      </c>
      <c r="BE491" s="175">
        <f>IF($R491=BB$17,BC491,0)</f>
        <v>0</v>
      </c>
      <c r="BF491" s="173">
        <v>0</v>
      </c>
      <c r="BG491" s="175">
        <f>100*BF491/$AI491</f>
        <v>0</v>
      </c>
      <c r="BH491" s="173">
        <f>IF(BG491&gt;$AI$8,1,0)</f>
        <v>0</v>
      </c>
      <c r="BI491" s="175">
        <f>IF($R491=BF$17,BG491,0)</f>
        <v>0</v>
      </c>
      <c r="BJ491" s="173">
        <v>0</v>
      </c>
      <c r="BK491" s="175">
        <f>100*BJ491/$AI491</f>
        <v>0</v>
      </c>
      <c r="BL491" s="173">
        <f>IF(BK491&gt;$AI$8,1,0)</f>
        <v>0</v>
      </c>
      <c r="BM491" s="175">
        <f>IF($R491=BJ$17,BK491,0)</f>
        <v>0</v>
      </c>
      <c r="BN491" s="173">
        <v>0</v>
      </c>
      <c r="BO491" s="175">
        <f>100*BN491/$AI491</f>
        <v>0</v>
      </c>
      <c r="BP491" s="173">
        <f>IF(BO491&gt;$AI$8,1,0)</f>
        <v>0</v>
      </c>
      <c r="BQ491" s="175">
        <f>IF($R491=BN$17,BO491,0)</f>
        <v>0</v>
      </c>
      <c r="BR491" s="173">
        <v>0</v>
      </c>
      <c r="BS491" s="175">
        <f>100*BR491/$AI491</f>
        <v>0</v>
      </c>
      <c r="BT491" s="173">
        <f>IF(BS491&gt;$AI$8,1,0)</f>
        <v>0</v>
      </c>
      <c r="BU491" s="175">
        <f>IF($R491=BR$17,BS491,0)</f>
        <v>0</v>
      </c>
      <c r="BV491" s="173">
        <v>0</v>
      </c>
      <c r="BW491" s="175">
        <f>100*BV491/$AI491</f>
        <v>0</v>
      </c>
      <c r="BX491" s="173">
        <f>IF(BW491&gt;$AI$8,1,0)</f>
        <v>0</v>
      </c>
      <c r="BY491" s="175">
        <f>IF($R491=BV$17,BW491,0)</f>
        <v>0</v>
      </c>
      <c r="BZ491" s="173">
        <v>0</v>
      </c>
      <c r="CA491" s="175">
        <f>100*BZ491/$AI491</f>
        <v>0</v>
      </c>
      <c r="CB491" s="173">
        <f>IF(CA491&gt;$AI$8,1,0)</f>
        <v>0</v>
      </c>
      <c r="CC491" s="175">
        <f>IF($R491=BZ$17,CA491,0)</f>
        <v>0</v>
      </c>
      <c r="CD491" s="173">
        <v>0</v>
      </c>
      <c r="CE491" s="175">
        <f>100*CD491/$AI491</f>
        <v>0</v>
      </c>
      <c r="CF491" s="173">
        <f>IF(CE491&gt;$AI$8,1,0)</f>
        <v>0</v>
      </c>
      <c r="CG491" s="175">
        <f>IF($R491=CD$17,CE491,0)</f>
        <v>0</v>
      </c>
      <c r="CH491" s="173">
        <v>0</v>
      </c>
      <c r="CI491" s="175">
        <f>100*CH491/$AI491</f>
        <v>0</v>
      </c>
      <c r="CJ491" s="173">
        <f>IF(CI491&gt;$AI$8,1,0)</f>
        <v>0</v>
      </c>
      <c r="CK491" s="175">
        <f>IF($R491=CH$17,CI491,0)</f>
        <v>0</v>
      </c>
      <c r="CL491" s="173">
        <v>0</v>
      </c>
      <c r="CM491" s="173">
        <v>0</v>
      </c>
      <c r="CN491" s="176"/>
    </row>
    <row r="492" ht="15.75" customHeight="1">
      <c r="A492" t="s" s="179">
        <v>3046</v>
      </c>
      <c r="B492" t="s" s="180">
        <v>84</v>
      </c>
      <c r="C492" t="s" s="180">
        <v>1640</v>
      </c>
      <c r="D492" t="s" s="181">
        <v>86</v>
      </c>
      <c r="E492" t="s" s="188">
        <v>79</v>
      </c>
      <c r="F492" t="s" s="146">
        <v>46</v>
      </c>
      <c r="G492" t="s" s="146">
        <v>3047</v>
      </c>
      <c r="H492" t="s" s="146">
        <v>3048</v>
      </c>
      <c r="I492" t="s" s="146">
        <v>64</v>
      </c>
      <c r="J492" t="s" s="146">
        <v>1733</v>
      </c>
      <c r="K492" t="s" s="183">
        <f>_xlfn.IFS(Q492=0,O492,T492=1,R492,U492=1,AA492,V492=1,AD492)</f>
        <v>2365</v>
      </c>
      <c r="L492" s="189">
        <f>_xlfn.IFS(Q492=0,P492,T492=1,S492,U492=1,AB492,V492=1,AE492)</f>
        <v>21.9809283</v>
      </c>
      <c r="M492" t="s" s="146">
        <f>IF(O492="Lab","over","under")</f>
        <v>2429</v>
      </c>
      <c r="N492" s="145">
        <v>0</v>
      </c>
      <c r="O492" t="s" s="184">
        <v>28</v>
      </c>
      <c r="P492" s="147">
        <f>AQ492</f>
        <v>36.9203891975833</v>
      </c>
      <c r="Q492" s="145">
        <f>T492+U492+V492</f>
        <v>1</v>
      </c>
      <c r="R492" t="s" s="185">
        <v>27</v>
      </c>
      <c r="S492" s="147">
        <f>AO492</f>
        <v>28.4788780239245</v>
      </c>
      <c r="T492" s="138"/>
      <c r="U492" s="145">
        <v>1</v>
      </c>
      <c r="V492" s="138"/>
      <c r="W492" s="138"/>
      <c r="X492" t="s" s="146">
        <f>IF($A492=Y492,"ok","bad")</f>
        <v>2430</v>
      </c>
      <c r="Y492" t="s" s="146">
        <v>3046</v>
      </c>
      <c r="Z492" t="s" s="146">
        <v>1640</v>
      </c>
      <c r="AA492" t="s" s="186">
        <v>2365</v>
      </c>
      <c r="AB492" s="141">
        <f>100*AC492</f>
        <v>21.9809283</v>
      </c>
      <c r="AC492" s="190">
        <v>0.219809283</v>
      </c>
      <c r="AD492" t="s" s="187">
        <v>31</v>
      </c>
      <c r="AE492" s="141">
        <v>7.0220561</v>
      </c>
      <c r="AF492" s="190">
        <v>0.070220561</v>
      </c>
      <c r="AG492" s="138"/>
      <c r="AH492" s="145">
        <v>71843</v>
      </c>
      <c r="AI492" s="145">
        <v>41213</v>
      </c>
      <c r="AJ492" s="145">
        <v>105</v>
      </c>
      <c r="AK492" s="145">
        <v>3479</v>
      </c>
      <c r="AL492" s="145">
        <v>11737</v>
      </c>
      <c r="AM492" s="148">
        <f>100*AL492/$AI492</f>
        <v>28.4788780239245</v>
      </c>
      <c r="AN492" s="145">
        <f>IF(AM492&gt;$AI$8,1,0)</f>
        <v>0</v>
      </c>
      <c r="AO492" s="148">
        <f>IF($R492=AL$17,AM492,0)</f>
        <v>28.4788780239245</v>
      </c>
      <c r="AP492" s="145">
        <v>15216</v>
      </c>
      <c r="AQ492" s="148">
        <f>100*AP492/$AI492</f>
        <v>36.9203891975833</v>
      </c>
      <c r="AR492" s="145">
        <f>IF(AQ492&gt;$AI$8,1,0)</f>
        <v>0</v>
      </c>
      <c r="AS492" s="148">
        <f>IF($R492=AP$17,AQ492,0)</f>
        <v>0</v>
      </c>
      <c r="AT492" s="145">
        <v>1340</v>
      </c>
      <c r="AU492" s="148">
        <f>100*AT492/$AI492</f>
        <v>3.25140125688496</v>
      </c>
      <c r="AV492" s="145">
        <f>IF(AU492&gt;$AI$8,1,0)</f>
        <v>0</v>
      </c>
      <c r="AW492" s="148">
        <f>IF($R492=AT$17,AU492,0)</f>
        <v>0</v>
      </c>
      <c r="AX492" s="145">
        <v>9059</v>
      </c>
      <c r="AY492" s="148">
        <f>100*AX492/$AI492</f>
        <v>21.9809283478514</v>
      </c>
      <c r="AZ492" s="145">
        <f>IF(AY492&gt;$AI$8,1,0)</f>
        <v>0</v>
      </c>
      <c r="BA492" s="148">
        <f>IF($R492=AX$17,AY492,0)</f>
        <v>0</v>
      </c>
      <c r="BB492" s="145">
        <v>2894</v>
      </c>
      <c r="BC492" s="148">
        <f>100*BB492/$AI492</f>
        <v>7.02205614733215</v>
      </c>
      <c r="BD492" s="145">
        <f>IF(BC492&gt;$AI$8,1,0)</f>
        <v>0</v>
      </c>
      <c r="BE492" s="148">
        <f>IF($R492=BB$17,BC492,0)</f>
        <v>0</v>
      </c>
      <c r="BF492" s="145">
        <v>0</v>
      </c>
      <c r="BG492" s="148">
        <f>100*BF492/$AI492</f>
        <v>0</v>
      </c>
      <c r="BH492" s="145">
        <f>IF(BG492&gt;$AI$8,1,0)</f>
        <v>0</v>
      </c>
      <c r="BI492" s="148">
        <f>IF($R492=BF$17,BG492,0)</f>
        <v>0</v>
      </c>
      <c r="BJ492" s="145">
        <v>0</v>
      </c>
      <c r="BK492" s="148">
        <f>100*BJ492/$AI492</f>
        <v>0</v>
      </c>
      <c r="BL492" s="145">
        <f>IF(BK492&gt;$AI$8,1,0)</f>
        <v>0</v>
      </c>
      <c r="BM492" s="148">
        <f>IF($R492=BJ$17,BK492,0)</f>
        <v>0</v>
      </c>
      <c r="BN492" s="145">
        <v>0</v>
      </c>
      <c r="BO492" s="148">
        <f>100*BN492/$AI492</f>
        <v>0</v>
      </c>
      <c r="BP492" s="145">
        <f>IF(BO492&gt;$AI$8,1,0)</f>
        <v>0</v>
      </c>
      <c r="BQ492" s="148">
        <f>IF($R492=BN$17,BO492,0)</f>
        <v>0</v>
      </c>
      <c r="BR492" s="145">
        <v>0</v>
      </c>
      <c r="BS492" s="148">
        <f>100*BR492/$AI492</f>
        <v>0</v>
      </c>
      <c r="BT492" s="145">
        <f>IF(BS492&gt;$AI$8,1,0)</f>
        <v>0</v>
      </c>
      <c r="BU492" s="148">
        <f>IF($R492=BR$17,BS492,0)</f>
        <v>0</v>
      </c>
      <c r="BV492" s="145">
        <v>0</v>
      </c>
      <c r="BW492" s="148">
        <f>100*BV492/$AI492</f>
        <v>0</v>
      </c>
      <c r="BX492" s="145">
        <f>IF(BW492&gt;$AI$8,1,0)</f>
        <v>0</v>
      </c>
      <c r="BY492" s="148">
        <f>IF($R492=BV$17,BW492,0)</f>
        <v>0</v>
      </c>
      <c r="BZ492" s="145">
        <v>0</v>
      </c>
      <c r="CA492" s="148">
        <f>100*BZ492/$AI492</f>
        <v>0</v>
      </c>
      <c r="CB492" s="145">
        <f>IF(CA492&gt;$AI$8,1,0)</f>
        <v>0</v>
      </c>
      <c r="CC492" s="148">
        <f>IF($R492=BZ$17,CA492,0)</f>
        <v>0</v>
      </c>
      <c r="CD492" s="145">
        <v>0</v>
      </c>
      <c r="CE492" s="148">
        <f>100*CD492/$AI492</f>
        <v>0</v>
      </c>
      <c r="CF492" s="145">
        <f>IF(CE492&gt;$AI$8,1,0)</f>
        <v>0</v>
      </c>
      <c r="CG492" s="148">
        <f>IF($R492=CD$17,CE492,0)</f>
        <v>0</v>
      </c>
      <c r="CH492" s="145">
        <v>0</v>
      </c>
      <c r="CI492" s="148">
        <f>100*CH492/$AI492</f>
        <v>0</v>
      </c>
      <c r="CJ492" s="145">
        <f>IF(CI492&gt;$AI$8,1,0)</f>
        <v>0</v>
      </c>
      <c r="CK492" s="148">
        <f>IF($R492=CH$17,CI492,0)</f>
        <v>0</v>
      </c>
      <c r="CL492" s="145">
        <v>203</v>
      </c>
      <c r="CM492" s="145">
        <v>0</v>
      </c>
      <c r="CN492" s="149"/>
    </row>
    <row r="493" ht="15.75" customHeight="1">
      <c r="A493" t="s" s="179">
        <v>3005</v>
      </c>
      <c r="B493" t="s" s="180">
        <v>84</v>
      </c>
      <c r="C493" t="s" s="180">
        <v>3006</v>
      </c>
      <c r="D493" t="s" s="181">
        <v>86</v>
      </c>
      <c r="E493" t="s" s="182">
        <v>79</v>
      </c>
      <c r="F493" t="s" s="130">
        <v>80</v>
      </c>
      <c r="G493" t="s" s="130">
        <v>3007</v>
      </c>
      <c r="H493" t="s" s="130">
        <v>3008</v>
      </c>
      <c r="I493" t="s" s="130">
        <v>64</v>
      </c>
      <c r="J493" t="s" s="130">
        <v>1733</v>
      </c>
      <c r="K493" t="s" s="183">
        <f>_xlfn.IFS(Q493=0,O493,T493=1,R493,U493=1,AA493,V493=1,AD493)</f>
        <v>2943</v>
      </c>
      <c r="L493" s="189">
        <f>_xlfn.IFS(Q493=0,P493,T493=1,S493,U493=1,AB493,V493=1,AE493)</f>
        <v>4.7378336</v>
      </c>
      <c r="M493" t="s" s="130">
        <f>IF(O493="Lab","over","under")</f>
        <v>2429</v>
      </c>
      <c r="N493" s="173">
        <v>0</v>
      </c>
      <c r="O493" t="s" s="184">
        <v>28</v>
      </c>
      <c r="P493" s="131">
        <f>AQ493</f>
        <v>36.9073783359498</v>
      </c>
      <c r="Q493" s="173">
        <f>T493+U493+V493</f>
        <v>1</v>
      </c>
      <c r="R493" t="s" s="185">
        <v>27</v>
      </c>
      <c r="S493" s="131">
        <f>AO493</f>
        <v>26.2794348508634</v>
      </c>
      <c r="T493" s="169"/>
      <c r="U493" s="169"/>
      <c r="V493" s="173">
        <v>1</v>
      </c>
      <c r="W493" s="169"/>
      <c r="X493" t="s" s="130">
        <f>IF($A493=Y493,"ok","bad")</f>
        <v>2430</v>
      </c>
      <c r="Y493" t="s" s="130">
        <v>3005</v>
      </c>
      <c r="Z493" t="s" s="130">
        <v>3006</v>
      </c>
      <c r="AA493" t="s" s="186">
        <v>2365</v>
      </c>
      <c r="AB493" s="125">
        <f>100*AC493</f>
        <v>25.177394</v>
      </c>
      <c r="AC493" s="191">
        <v>0.25177394</v>
      </c>
      <c r="AD493" t="s" s="187">
        <v>31</v>
      </c>
      <c r="AE493" s="125">
        <v>4.7378336</v>
      </c>
      <c r="AF493" s="191">
        <v>0.047378336</v>
      </c>
      <c r="AG493" s="169"/>
      <c r="AH493" s="173">
        <v>74098</v>
      </c>
      <c r="AI493" s="173">
        <v>31850</v>
      </c>
      <c r="AJ493" s="173">
        <v>139</v>
      </c>
      <c r="AK493" s="173">
        <v>3385</v>
      </c>
      <c r="AL493" s="173">
        <v>8370</v>
      </c>
      <c r="AM493" s="175">
        <f>100*AL493/$AI493</f>
        <v>26.2794348508634</v>
      </c>
      <c r="AN493" s="173">
        <f>IF(AM493&gt;$AI$8,1,0)</f>
        <v>0</v>
      </c>
      <c r="AO493" s="175">
        <f>IF($R493=AL$17,AM493,0)</f>
        <v>26.2794348508634</v>
      </c>
      <c r="AP493" s="173">
        <v>11755</v>
      </c>
      <c r="AQ493" s="175">
        <f>100*AP493/$AI493</f>
        <v>36.9073783359498</v>
      </c>
      <c r="AR493" s="173">
        <f>IF(AQ493&gt;$AI$8,1,0)</f>
        <v>0</v>
      </c>
      <c r="AS493" s="175">
        <f>IF($R493=AP$17,AQ493,0)</f>
        <v>0</v>
      </c>
      <c r="AT493" s="173">
        <v>592</v>
      </c>
      <c r="AU493" s="175">
        <f>100*AT493/$AI493</f>
        <v>1.85871271585557</v>
      </c>
      <c r="AV493" s="173">
        <f>IF(AU493&gt;$AI$8,1,0)</f>
        <v>0</v>
      </c>
      <c r="AW493" s="175">
        <f>IF($R493=AT$17,AU493,0)</f>
        <v>0</v>
      </c>
      <c r="AX493" s="173">
        <v>8019</v>
      </c>
      <c r="AY493" s="175">
        <f>100*AX493/$AI493</f>
        <v>25.1773940345369</v>
      </c>
      <c r="AZ493" s="173">
        <f>IF(AY493&gt;$AI$8,1,0)</f>
        <v>0</v>
      </c>
      <c r="BA493" s="175">
        <f>IF($R493=AX$17,AY493,0)</f>
        <v>0</v>
      </c>
      <c r="BB493" s="173">
        <v>1509</v>
      </c>
      <c r="BC493" s="175">
        <f>100*BB493/$AI493</f>
        <v>4.73783359497645</v>
      </c>
      <c r="BD493" s="173">
        <f>IF(BC493&gt;$AI$8,1,0)</f>
        <v>0</v>
      </c>
      <c r="BE493" s="175">
        <f>IF($R493=BB$17,BC493,0)</f>
        <v>0</v>
      </c>
      <c r="BF493" s="173">
        <v>0</v>
      </c>
      <c r="BG493" s="175">
        <f>100*BF493/$AI493</f>
        <v>0</v>
      </c>
      <c r="BH493" s="173">
        <f>IF(BG493&gt;$AI$8,1,0)</f>
        <v>0</v>
      </c>
      <c r="BI493" s="175">
        <f>IF($R493=BF$17,BG493,0)</f>
        <v>0</v>
      </c>
      <c r="BJ493" s="173">
        <v>0</v>
      </c>
      <c r="BK493" s="175">
        <f>100*BJ493/$AI493</f>
        <v>0</v>
      </c>
      <c r="BL493" s="173">
        <f>IF(BK493&gt;$AI$8,1,0)</f>
        <v>0</v>
      </c>
      <c r="BM493" s="175">
        <f>IF($R493=BJ$17,BK493,0)</f>
        <v>0</v>
      </c>
      <c r="BN493" s="173">
        <v>0</v>
      </c>
      <c r="BO493" s="175">
        <f>100*BN493/$AI493</f>
        <v>0</v>
      </c>
      <c r="BP493" s="173">
        <f>IF(BO493&gt;$AI$8,1,0)</f>
        <v>0</v>
      </c>
      <c r="BQ493" s="175">
        <f>IF($R493=BN$17,BO493,0)</f>
        <v>0</v>
      </c>
      <c r="BR493" s="173">
        <v>0</v>
      </c>
      <c r="BS493" s="175">
        <f>100*BR493/$AI493</f>
        <v>0</v>
      </c>
      <c r="BT493" s="173">
        <f>IF(BS493&gt;$AI$8,1,0)</f>
        <v>0</v>
      </c>
      <c r="BU493" s="175">
        <f>IF($R493=BR$17,BS493,0)</f>
        <v>0</v>
      </c>
      <c r="BV493" s="173">
        <v>0</v>
      </c>
      <c r="BW493" s="175">
        <f>100*BV493/$AI493</f>
        <v>0</v>
      </c>
      <c r="BX493" s="173">
        <f>IF(BW493&gt;$AI$8,1,0)</f>
        <v>0</v>
      </c>
      <c r="BY493" s="175">
        <f>IF($R493=BV$17,BW493,0)</f>
        <v>0</v>
      </c>
      <c r="BZ493" s="173">
        <v>0</v>
      </c>
      <c r="CA493" s="175">
        <f>100*BZ493/$AI493</f>
        <v>0</v>
      </c>
      <c r="CB493" s="173">
        <f>IF(CA493&gt;$AI$8,1,0)</f>
        <v>0</v>
      </c>
      <c r="CC493" s="175">
        <f>IF($R493=BZ$17,CA493,0)</f>
        <v>0</v>
      </c>
      <c r="CD493" s="173">
        <v>0</v>
      </c>
      <c r="CE493" s="175">
        <f>100*CD493/$AI493</f>
        <v>0</v>
      </c>
      <c r="CF493" s="173">
        <f>IF(CE493&gt;$AI$8,1,0)</f>
        <v>0</v>
      </c>
      <c r="CG493" s="175">
        <f>IF($R493=CD$17,CE493,0)</f>
        <v>0</v>
      </c>
      <c r="CH493" s="173">
        <v>0</v>
      </c>
      <c r="CI493" s="175">
        <f>100*CH493/$AI493</f>
        <v>0</v>
      </c>
      <c r="CJ493" s="173">
        <f>IF(CI493&gt;$AI$8,1,0)</f>
        <v>0</v>
      </c>
      <c r="CK493" s="175">
        <f>IF($R493=CH$17,CI493,0)</f>
        <v>0</v>
      </c>
      <c r="CL493" s="173">
        <v>0</v>
      </c>
      <c r="CM493" s="173">
        <v>0</v>
      </c>
      <c r="CN493" s="176"/>
    </row>
    <row r="494" ht="15.75" customHeight="1">
      <c r="A494" t="s" s="179">
        <v>2938</v>
      </c>
      <c r="B494" t="s" s="180">
        <v>42</v>
      </c>
      <c r="C494" t="s" s="180">
        <v>554</v>
      </c>
      <c r="D494" t="s" s="181">
        <v>45</v>
      </c>
      <c r="E494" t="s" s="188">
        <v>45</v>
      </c>
      <c r="F494" t="s" s="146">
        <v>80</v>
      </c>
      <c r="G494" t="s" s="146">
        <v>428</v>
      </c>
      <c r="H494" t="s" s="146">
        <v>2939</v>
      </c>
      <c r="I494" t="s" s="146">
        <v>49</v>
      </c>
      <c r="J494" t="s" s="146">
        <v>50</v>
      </c>
      <c r="K494" t="s" s="183">
        <f>_xlfn.IFS(Q494=0,O494,T494=1,R494,U494=1,AA494,V494=1,AD494)</f>
        <v>33</v>
      </c>
      <c r="L494" s="189">
        <f>_xlfn.IFS(Q494=0,P494,T494=1,S494,U494=1,AB494,V494=1,AE494)</f>
        <v>21.0536899255982</v>
      </c>
      <c r="M494" t="s" s="146">
        <f>IF(O494="Lab","over","under")</f>
        <v>2429</v>
      </c>
      <c r="N494" s="145">
        <v>0</v>
      </c>
      <c r="O494" t="s" s="184">
        <v>28</v>
      </c>
      <c r="P494" s="147">
        <f>AQ494</f>
        <v>36.7361530039994</v>
      </c>
      <c r="Q494" s="145">
        <f>T494+U494+V494</f>
        <v>1</v>
      </c>
      <c r="R494" t="s" s="185">
        <v>33</v>
      </c>
      <c r="S494" s="147">
        <f>BM494</f>
        <v>21.0536899255982</v>
      </c>
      <c r="T494" s="145">
        <v>1</v>
      </c>
      <c r="U494" s="138"/>
      <c r="V494" s="138"/>
      <c r="W494" s="138"/>
      <c r="X494" t="s" s="146">
        <f>IF($A494=Y494,"ok","bad")</f>
        <v>2430</v>
      </c>
      <c r="Y494" t="s" s="146">
        <v>2938</v>
      </c>
      <c r="Z494" t="s" s="146">
        <v>554</v>
      </c>
      <c r="AA494" t="s" s="186">
        <v>27</v>
      </c>
      <c r="AB494" s="141">
        <f>100*AC494</f>
        <v>15.2713542</v>
      </c>
      <c r="AC494" s="190">
        <v>0.152713542</v>
      </c>
      <c r="AD494" t="s" s="187">
        <v>2365</v>
      </c>
      <c r="AE494" s="141">
        <v>12.5701008</v>
      </c>
      <c r="AF494" s="190">
        <v>0.125701008</v>
      </c>
      <c r="AG494" s="138"/>
      <c r="AH494" s="145">
        <v>75697</v>
      </c>
      <c r="AI494" s="145">
        <v>44757</v>
      </c>
      <c r="AJ494" s="145">
        <v>195</v>
      </c>
      <c r="AK494" s="145">
        <v>7019</v>
      </c>
      <c r="AL494" s="145">
        <v>6835</v>
      </c>
      <c r="AM494" s="148">
        <f>100*AL494/$AI494</f>
        <v>15.2713542015774</v>
      </c>
      <c r="AN494" s="145">
        <f>IF(AM494&gt;$AI$8,1,0)</f>
        <v>0</v>
      </c>
      <c r="AO494" s="148">
        <f>IF($R494=AL$17,AM494,0)</f>
        <v>0</v>
      </c>
      <c r="AP494" s="145">
        <v>16442</v>
      </c>
      <c r="AQ494" s="148">
        <f>100*AP494/$AI494</f>
        <v>36.7361530039994</v>
      </c>
      <c r="AR494" s="145">
        <f>IF(AQ494&gt;$AI$8,1,0)</f>
        <v>0</v>
      </c>
      <c r="AS494" s="148">
        <f>IF($R494=AP$17,AQ494,0)</f>
        <v>0</v>
      </c>
      <c r="AT494" s="145">
        <v>1921</v>
      </c>
      <c r="AU494" s="148">
        <f>100*AT494/$AI494</f>
        <v>4.29206604553478</v>
      </c>
      <c r="AV494" s="145">
        <f>IF(AU494&gt;$AI$8,1,0)</f>
        <v>0</v>
      </c>
      <c r="AW494" s="148">
        <f>IF($R494=AT$17,AU494,0)</f>
        <v>0</v>
      </c>
      <c r="AX494" s="145">
        <v>5626</v>
      </c>
      <c r="AY494" s="148">
        <f>100*AX494/$AI494</f>
        <v>12.5701007663606</v>
      </c>
      <c r="AZ494" s="145">
        <f>IF(AY494&gt;$AI$8,1,0)</f>
        <v>0</v>
      </c>
      <c r="BA494" s="148">
        <f>IF($R494=AX$17,AY494,0)</f>
        <v>0</v>
      </c>
      <c r="BB494" s="145">
        <v>3157</v>
      </c>
      <c r="BC494" s="148">
        <f>100*BB494/$AI494</f>
        <v>7.05364523985075</v>
      </c>
      <c r="BD494" s="145">
        <f>IF(BC494&gt;$AI$8,1,0)</f>
        <v>0</v>
      </c>
      <c r="BE494" s="148">
        <f>IF($R494=BB$17,BC494,0)</f>
        <v>0</v>
      </c>
      <c r="BF494" s="145">
        <v>0</v>
      </c>
      <c r="BG494" s="148">
        <f>100*BF494/$AI494</f>
        <v>0</v>
      </c>
      <c r="BH494" s="145">
        <f>IF(BG494&gt;$AI$8,1,0)</f>
        <v>0</v>
      </c>
      <c r="BI494" s="148">
        <f>IF($R494=BF$17,BG494,0)</f>
        <v>0</v>
      </c>
      <c r="BJ494" s="145">
        <v>9423</v>
      </c>
      <c r="BK494" s="148">
        <f>100*BJ494/$AI494</f>
        <v>21.0536899255982</v>
      </c>
      <c r="BL494" s="145">
        <f>IF(BK494&gt;$AI$8,1,0)</f>
        <v>0</v>
      </c>
      <c r="BM494" s="148">
        <f>IF($R494=BJ$17,BK494,0)</f>
        <v>21.0536899255982</v>
      </c>
      <c r="BN494" s="145">
        <v>0</v>
      </c>
      <c r="BO494" s="148">
        <f>100*BN494/$AI494</f>
        <v>0</v>
      </c>
      <c r="BP494" s="145">
        <f>IF(BO494&gt;$AI$8,1,0)</f>
        <v>0</v>
      </c>
      <c r="BQ494" s="148">
        <f>IF($R494=BN$17,BO494,0)</f>
        <v>0</v>
      </c>
      <c r="BR494" s="145">
        <v>0</v>
      </c>
      <c r="BS494" s="148">
        <f>100*BR494/$AI494</f>
        <v>0</v>
      </c>
      <c r="BT494" s="145">
        <f>IF(BS494&gt;$AI$8,1,0)</f>
        <v>0</v>
      </c>
      <c r="BU494" s="148">
        <f>IF($R494=BR$17,BS494,0)</f>
        <v>0</v>
      </c>
      <c r="BV494" s="145">
        <v>0</v>
      </c>
      <c r="BW494" s="148">
        <f>100*BV494/$AI494</f>
        <v>0</v>
      </c>
      <c r="BX494" s="145">
        <f>IF(BW494&gt;$AI$8,1,0)</f>
        <v>0</v>
      </c>
      <c r="BY494" s="148">
        <f>IF($R494=BV$17,BW494,0)</f>
        <v>0</v>
      </c>
      <c r="BZ494" s="145">
        <v>0</v>
      </c>
      <c r="CA494" s="148">
        <f>100*BZ494/$AI494</f>
        <v>0</v>
      </c>
      <c r="CB494" s="145">
        <f>IF(CA494&gt;$AI$8,1,0)</f>
        <v>0</v>
      </c>
      <c r="CC494" s="148">
        <f>IF($R494=BZ$17,CA494,0)</f>
        <v>0</v>
      </c>
      <c r="CD494" s="145">
        <v>0</v>
      </c>
      <c r="CE494" s="148">
        <f>100*CD494/$AI494</f>
        <v>0</v>
      </c>
      <c r="CF494" s="145">
        <f>IF(CE494&gt;$AI$8,1,0)</f>
        <v>0</v>
      </c>
      <c r="CG494" s="148">
        <f>IF($R494=CD$17,CE494,0)</f>
        <v>0</v>
      </c>
      <c r="CH494" s="145">
        <v>0</v>
      </c>
      <c r="CI494" s="148">
        <f>100*CH494/$AI494</f>
        <v>0</v>
      </c>
      <c r="CJ494" s="145">
        <f>IF(CI494&gt;$AI$8,1,0)</f>
        <v>0</v>
      </c>
      <c r="CK494" s="148">
        <f>IF($R494=CH$17,CI494,0)</f>
        <v>0</v>
      </c>
      <c r="CL494" s="145">
        <v>0</v>
      </c>
      <c r="CM494" s="145">
        <v>0</v>
      </c>
      <c r="CN494" s="149"/>
    </row>
    <row r="495" ht="15.75" customHeight="1">
      <c r="A495" t="s" s="179">
        <v>3232</v>
      </c>
      <c r="B495" t="s" s="180">
        <v>256</v>
      </c>
      <c r="C495" t="s" s="180">
        <v>3233</v>
      </c>
      <c r="D495" t="s" s="181">
        <v>259</v>
      </c>
      <c r="E495" t="s" s="182">
        <v>79</v>
      </c>
      <c r="F495" t="s" s="130">
        <v>46</v>
      </c>
      <c r="G495" t="s" s="130">
        <v>157</v>
      </c>
      <c r="H495" t="s" s="130">
        <v>341</v>
      </c>
      <c r="I495" t="s" s="130">
        <v>49</v>
      </c>
      <c r="J495" t="s" s="130">
        <v>1733</v>
      </c>
      <c r="K495" t="s" s="183">
        <f>_xlfn.IFS(Q495=0,O495,T495=1,R495,U495=1,AA495,V495=1,AD495)</f>
        <v>2365</v>
      </c>
      <c r="L495" s="189">
        <f>_xlfn.IFS(Q495=0,P495,T495=1,S495,U495=1,AB495,V495=1,AE495)</f>
        <v>15.7402289</v>
      </c>
      <c r="M495" t="s" s="130">
        <f>IF(O495="Lab","over","under")</f>
        <v>2429</v>
      </c>
      <c r="N495" s="173">
        <v>0</v>
      </c>
      <c r="O495" t="s" s="184">
        <v>28</v>
      </c>
      <c r="P495" s="131">
        <f>AQ495</f>
        <v>36.5559036095244</v>
      </c>
      <c r="Q495" s="173">
        <f>T495+U495+V495</f>
        <v>1</v>
      </c>
      <c r="R495" t="s" s="185">
        <v>27</v>
      </c>
      <c r="S495" s="131">
        <f>AO495</f>
        <v>26.1818479618369</v>
      </c>
      <c r="T495" s="169"/>
      <c r="U495" s="173">
        <v>1</v>
      </c>
      <c r="V495" s="169"/>
      <c r="W495" s="169"/>
      <c r="X495" t="s" s="130">
        <f>IF($A495=Y495,"ok","bad")</f>
        <v>2430</v>
      </c>
      <c r="Y495" t="s" s="130">
        <v>3232</v>
      </c>
      <c r="Z495" t="s" s="130">
        <v>3233</v>
      </c>
      <c r="AA495" t="s" s="186">
        <v>2365</v>
      </c>
      <c r="AB495" s="125">
        <f>100*AC495</f>
        <v>15.7402289</v>
      </c>
      <c r="AC495" s="191">
        <v>0.157402289</v>
      </c>
      <c r="AD495" t="s" s="187">
        <v>29</v>
      </c>
      <c r="AE495" s="125">
        <v>10.582888</v>
      </c>
      <c r="AF495" s="191">
        <v>0.10582888</v>
      </c>
      <c r="AG495" s="169"/>
      <c r="AH495" s="173">
        <v>74190</v>
      </c>
      <c r="AI495" s="173">
        <v>48843</v>
      </c>
      <c r="AJ495" s="173">
        <v>149</v>
      </c>
      <c r="AK495" s="173">
        <v>5067</v>
      </c>
      <c r="AL495" s="173">
        <v>12788</v>
      </c>
      <c r="AM495" s="175">
        <f>100*AL495/$AI495</f>
        <v>26.1818479618369</v>
      </c>
      <c r="AN495" s="173">
        <f>IF(AM495&gt;$AI$8,1,0)</f>
        <v>0</v>
      </c>
      <c r="AO495" s="175">
        <f>IF($R495=AL$17,AM495,0)</f>
        <v>26.1818479618369</v>
      </c>
      <c r="AP495" s="173">
        <v>17855</v>
      </c>
      <c r="AQ495" s="175">
        <f>100*AP495/$AI495</f>
        <v>36.5559036095244</v>
      </c>
      <c r="AR495" s="173">
        <f>IF(AQ495&gt;$AI$8,1,0)</f>
        <v>0</v>
      </c>
      <c r="AS495" s="175">
        <f>IF($R495=AP$17,AQ495,0)</f>
        <v>0</v>
      </c>
      <c r="AT495" s="173">
        <v>5169</v>
      </c>
      <c r="AU495" s="175">
        <f>100*AT495/$AI495</f>
        <v>10.5828880289908</v>
      </c>
      <c r="AV495" s="173">
        <f>IF(AU495&gt;$AI$8,1,0)</f>
        <v>0</v>
      </c>
      <c r="AW495" s="175">
        <f>IF($R495=AT$17,AU495,0)</f>
        <v>0</v>
      </c>
      <c r="AX495" s="173">
        <v>7688</v>
      </c>
      <c r="AY495" s="175">
        <f>100*AX495/$AI495</f>
        <v>15.7402288966689</v>
      </c>
      <c r="AZ495" s="173">
        <f>IF(AY495&gt;$AI$8,1,0)</f>
        <v>0</v>
      </c>
      <c r="BA495" s="175">
        <f>IF($R495=AX$17,AY495,0)</f>
        <v>0</v>
      </c>
      <c r="BB495" s="173">
        <v>1743</v>
      </c>
      <c r="BC495" s="175">
        <f>100*BB495/$AI495</f>
        <v>3.56857686874271</v>
      </c>
      <c r="BD495" s="173">
        <f>IF(BC495&gt;$AI$8,1,0)</f>
        <v>0</v>
      </c>
      <c r="BE495" s="175">
        <f>IF($R495=BB$17,BC495,0)</f>
        <v>0</v>
      </c>
      <c r="BF495" s="173">
        <v>0</v>
      </c>
      <c r="BG495" s="175">
        <f>100*BF495/$AI495</f>
        <v>0</v>
      </c>
      <c r="BH495" s="173">
        <f>IF(BG495&gt;$AI$8,1,0)</f>
        <v>0</v>
      </c>
      <c r="BI495" s="175">
        <f>IF($R495=BF$17,BG495,0)</f>
        <v>0</v>
      </c>
      <c r="BJ495" s="173">
        <v>0</v>
      </c>
      <c r="BK495" s="175">
        <f>100*BJ495/$AI495</f>
        <v>0</v>
      </c>
      <c r="BL495" s="173">
        <f>IF(BK495&gt;$AI$8,1,0)</f>
        <v>0</v>
      </c>
      <c r="BM495" s="175">
        <f>IF($R495=BJ$17,BK495,0)</f>
        <v>0</v>
      </c>
      <c r="BN495" s="173">
        <v>0</v>
      </c>
      <c r="BO495" s="175">
        <f>100*BN495/$AI495</f>
        <v>0</v>
      </c>
      <c r="BP495" s="173">
        <f>IF(BO495&gt;$AI$8,1,0)</f>
        <v>0</v>
      </c>
      <c r="BQ495" s="175">
        <f>IF($R495=BN$17,BO495,0)</f>
        <v>0</v>
      </c>
      <c r="BR495" s="173">
        <v>0</v>
      </c>
      <c r="BS495" s="175">
        <f>100*BR495/$AI495</f>
        <v>0</v>
      </c>
      <c r="BT495" s="173">
        <f>IF(BS495&gt;$AI$8,1,0)</f>
        <v>0</v>
      </c>
      <c r="BU495" s="175">
        <f>IF($R495=BR$17,BS495,0)</f>
        <v>0</v>
      </c>
      <c r="BV495" s="173">
        <v>0</v>
      </c>
      <c r="BW495" s="175">
        <f>100*BV495/$AI495</f>
        <v>0</v>
      </c>
      <c r="BX495" s="173">
        <f>IF(BW495&gt;$AI$8,1,0)</f>
        <v>0</v>
      </c>
      <c r="BY495" s="175">
        <f>IF($R495=BV$17,BW495,0)</f>
        <v>0</v>
      </c>
      <c r="BZ495" s="173">
        <v>0</v>
      </c>
      <c r="CA495" s="175">
        <f>100*BZ495/$AI495</f>
        <v>0</v>
      </c>
      <c r="CB495" s="173">
        <f>IF(CA495&gt;$AI$8,1,0)</f>
        <v>0</v>
      </c>
      <c r="CC495" s="175">
        <f>IF($R495=BZ$17,CA495,0)</f>
        <v>0</v>
      </c>
      <c r="CD495" s="173">
        <v>0</v>
      </c>
      <c r="CE495" s="175">
        <f>100*CD495/$AI495</f>
        <v>0</v>
      </c>
      <c r="CF495" s="173">
        <f>IF(CE495&gt;$AI$8,1,0)</f>
        <v>0</v>
      </c>
      <c r="CG495" s="175">
        <f>IF($R495=CD$17,CE495,0)</f>
        <v>0</v>
      </c>
      <c r="CH495" s="173">
        <v>0</v>
      </c>
      <c r="CI495" s="175">
        <f>100*CH495/$AI495</f>
        <v>0</v>
      </c>
      <c r="CJ495" s="173">
        <f>IF(CI495&gt;$AI$8,1,0)</f>
        <v>0</v>
      </c>
      <c r="CK495" s="175">
        <f>IF($R495=CH$17,CI495,0)</f>
        <v>0</v>
      </c>
      <c r="CL495" s="173">
        <v>1009</v>
      </c>
      <c r="CM495" s="173">
        <v>0</v>
      </c>
      <c r="CN495" s="176"/>
    </row>
    <row r="496" ht="15.75" customHeight="1">
      <c r="A496" t="s" s="179">
        <v>3158</v>
      </c>
      <c r="B496" t="s" s="180">
        <v>101</v>
      </c>
      <c r="C496" t="s" s="180">
        <v>1417</v>
      </c>
      <c r="D496" t="s" s="181">
        <v>104</v>
      </c>
      <c r="E496" t="s" s="188">
        <v>79</v>
      </c>
      <c r="F496" t="s" s="146">
        <v>46</v>
      </c>
      <c r="G496" t="s" s="146">
        <v>563</v>
      </c>
      <c r="H496" t="s" s="146">
        <v>1038</v>
      </c>
      <c r="I496" t="s" s="146">
        <v>49</v>
      </c>
      <c r="J496" t="s" s="146">
        <v>1733</v>
      </c>
      <c r="K496" t="s" s="183">
        <f>_xlfn.IFS(Q496=0,O496,T496=1,R496,U496=1,AA496,V496=1,AD496)</f>
        <v>2943</v>
      </c>
      <c r="L496" s="189">
        <f>_xlfn.IFS(Q496=0,P496,T496=1,S496,U496=1,AB496,V496=1,AE496)</f>
        <v>7.4606146</v>
      </c>
      <c r="M496" t="s" s="146">
        <f>IF(O496="Lab","over","under")</f>
        <v>2429</v>
      </c>
      <c r="N496" s="145">
        <v>0</v>
      </c>
      <c r="O496" t="s" s="184">
        <v>28</v>
      </c>
      <c r="P496" s="147">
        <f>AQ496</f>
        <v>36.4848663315315</v>
      </c>
      <c r="Q496" s="145">
        <f>T496+U496+V496</f>
        <v>1</v>
      </c>
      <c r="R496" t="s" s="185">
        <v>27</v>
      </c>
      <c r="S496" s="147">
        <f>AO496</f>
        <v>32.5347580085396</v>
      </c>
      <c r="T496" s="138"/>
      <c r="U496" s="138"/>
      <c r="V496" s="145">
        <v>1</v>
      </c>
      <c r="W496" s="138"/>
      <c r="X496" t="s" s="146">
        <f>IF($A496=Y496,"ok","bad")</f>
        <v>2430</v>
      </c>
      <c r="Y496" t="s" s="146">
        <v>3158</v>
      </c>
      <c r="Z496" t="s" s="146">
        <v>1417</v>
      </c>
      <c r="AA496" t="s" s="186">
        <v>2365</v>
      </c>
      <c r="AB496" s="141">
        <f>100*AC496</f>
        <v>17.5756683</v>
      </c>
      <c r="AC496" s="190">
        <v>0.175756683</v>
      </c>
      <c r="AD496" t="s" s="187">
        <v>31</v>
      </c>
      <c r="AE496" s="141">
        <v>7.4606146</v>
      </c>
      <c r="AF496" s="190">
        <v>0.074606146</v>
      </c>
      <c r="AG496" s="138"/>
      <c r="AH496" s="145">
        <v>69917</v>
      </c>
      <c r="AI496" s="145">
        <v>47543</v>
      </c>
      <c r="AJ496" s="145">
        <v>153</v>
      </c>
      <c r="AK496" s="145">
        <v>1878</v>
      </c>
      <c r="AL496" s="145">
        <v>15468</v>
      </c>
      <c r="AM496" s="148">
        <f>100*AL496/$AI496</f>
        <v>32.5347580085396</v>
      </c>
      <c r="AN496" s="145">
        <f>IF(AM496&gt;$AI$8,1,0)</f>
        <v>0</v>
      </c>
      <c r="AO496" s="148">
        <f>IF($R496=AL$17,AM496,0)</f>
        <v>32.5347580085396</v>
      </c>
      <c r="AP496" s="145">
        <v>17346</v>
      </c>
      <c r="AQ496" s="148">
        <f>100*AP496/$AI496</f>
        <v>36.4848663315315</v>
      </c>
      <c r="AR496" s="145">
        <f>IF(AQ496&gt;$AI$8,1,0)</f>
        <v>0</v>
      </c>
      <c r="AS496" s="148">
        <f>IF($R496=AP$17,AQ496,0)</f>
        <v>0</v>
      </c>
      <c r="AT496" s="145">
        <v>2361</v>
      </c>
      <c r="AU496" s="148">
        <f>100*AT496/$AI496</f>
        <v>4.96603075110952</v>
      </c>
      <c r="AV496" s="145">
        <f>IF(AU496&gt;$AI$8,1,0)</f>
        <v>0</v>
      </c>
      <c r="AW496" s="148">
        <f>IF($R496=AT$17,AU496,0)</f>
        <v>0</v>
      </c>
      <c r="AX496" s="145">
        <v>8356</v>
      </c>
      <c r="AY496" s="148">
        <f>100*AX496/$AI496</f>
        <v>17.5756683423427</v>
      </c>
      <c r="AZ496" s="145">
        <f>IF(AY496&gt;$AI$8,1,0)</f>
        <v>0</v>
      </c>
      <c r="BA496" s="148">
        <f>IF($R496=AX$17,AY496,0)</f>
        <v>0</v>
      </c>
      <c r="BB496" s="145">
        <v>3547</v>
      </c>
      <c r="BC496" s="148">
        <f>100*BB496/$AI496</f>
        <v>7.46061460151863</v>
      </c>
      <c r="BD496" s="145">
        <f>IF(BC496&gt;$AI$8,1,0)</f>
        <v>0</v>
      </c>
      <c r="BE496" s="148">
        <f>IF($R496=BB$17,BC496,0)</f>
        <v>0</v>
      </c>
      <c r="BF496" s="145">
        <v>0</v>
      </c>
      <c r="BG496" s="148">
        <f>100*BF496/$AI496</f>
        <v>0</v>
      </c>
      <c r="BH496" s="145">
        <f>IF(BG496&gt;$AI$8,1,0)</f>
        <v>0</v>
      </c>
      <c r="BI496" s="148">
        <f>IF($R496=BF$17,BG496,0)</f>
        <v>0</v>
      </c>
      <c r="BJ496" s="145">
        <v>0</v>
      </c>
      <c r="BK496" s="148">
        <f>100*BJ496/$AI496</f>
        <v>0</v>
      </c>
      <c r="BL496" s="145">
        <f>IF(BK496&gt;$AI$8,1,0)</f>
        <v>0</v>
      </c>
      <c r="BM496" s="148">
        <f>IF($R496=BJ$17,BK496,0)</f>
        <v>0</v>
      </c>
      <c r="BN496" s="145">
        <v>0</v>
      </c>
      <c r="BO496" s="148">
        <f>100*BN496/$AI496</f>
        <v>0</v>
      </c>
      <c r="BP496" s="145">
        <f>IF(BO496&gt;$AI$8,1,0)</f>
        <v>0</v>
      </c>
      <c r="BQ496" s="148">
        <f>IF($R496=BN$17,BO496,0)</f>
        <v>0</v>
      </c>
      <c r="BR496" s="145">
        <v>0</v>
      </c>
      <c r="BS496" s="148">
        <f>100*BR496/$AI496</f>
        <v>0</v>
      </c>
      <c r="BT496" s="145">
        <f>IF(BS496&gt;$AI$8,1,0)</f>
        <v>0</v>
      </c>
      <c r="BU496" s="148">
        <f>IF($R496=BR$17,BS496,0)</f>
        <v>0</v>
      </c>
      <c r="BV496" s="145">
        <v>0</v>
      </c>
      <c r="BW496" s="148">
        <f>100*BV496/$AI496</f>
        <v>0</v>
      </c>
      <c r="BX496" s="145">
        <f>IF(BW496&gt;$AI$8,1,0)</f>
        <v>0</v>
      </c>
      <c r="BY496" s="148">
        <f>IF($R496=BV$17,BW496,0)</f>
        <v>0</v>
      </c>
      <c r="BZ496" s="145">
        <v>0</v>
      </c>
      <c r="CA496" s="148">
        <f>100*BZ496/$AI496</f>
        <v>0</v>
      </c>
      <c r="CB496" s="145">
        <f>IF(CA496&gt;$AI$8,1,0)</f>
        <v>0</v>
      </c>
      <c r="CC496" s="148">
        <f>IF($R496=BZ$17,CA496,0)</f>
        <v>0</v>
      </c>
      <c r="CD496" s="145">
        <v>0</v>
      </c>
      <c r="CE496" s="148">
        <f>100*CD496/$AI496</f>
        <v>0</v>
      </c>
      <c r="CF496" s="145">
        <f>IF(CE496&gt;$AI$8,1,0)</f>
        <v>0</v>
      </c>
      <c r="CG496" s="148">
        <f>IF($R496=CD$17,CE496,0)</f>
        <v>0</v>
      </c>
      <c r="CH496" s="145">
        <v>0</v>
      </c>
      <c r="CI496" s="148">
        <f>100*CH496/$AI496</f>
        <v>0</v>
      </c>
      <c r="CJ496" s="145">
        <f>IF(CI496&gt;$AI$8,1,0)</f>
        <v>0</v>
      </c>
      <c r="CK496" s="148">
        <f>IF($R496=CH$17,CI496,0)</f>
        <v>0</v>
      </c>
      <c r="CL496" s="145">
        <v>721</v>
      </c>
      <c r="CM496" s="145">
        <v>0</v>
      </c>
      <c r="CN496" s="149"/>
    </row>
    <row r="497" ht="15.75" customHeight="1">
      <c r="A497" t="s" s="179">
        <v>2995</v>
      </c>
      <c r="B497" t="s" s="180">
        <v>84</v>
      </c>
      <c r="C497" t="s" s="180">
        <v>535</v>
      </c>
      <c r="D497" t="s" s="181">
        <v>86</v>
      </c>
      <c r="E497" t="s" s="182">
        <v>79</v>
      </c>
      <c r="F497" t="s" s="130">
        <v>46</v>
      </c>
      <c r="G497" t="s" s="130">
        <v>2655</v>
      </c>
      <c r="H497" t="s" s="130">
        <v>1486</v>
      </c>
      <c r="I497" t="s" s="130">
        <v>49</v>
      </c>
      <c r="J497" t="s" s="130">
        <v>1733</v>
      </c>
      <c r="K497" t="s" s="183">
        <f>_xlfn.IFS(Q497=0,O497,T497=1,R497,U497=1,AA497,V497=1,AD497)</f>
        <v>2943</v>
      </c>
      <c r="L497" s="189">
        <f>_xlfn.IFS(Q497=0,P497,T497=1,S497,U497=1,AB497,V497=1,AE497)</f>
        <v>4.9752055</v>
      </c>
      <c r="M497" t="s" s="130">
        <f>IF(O497="Lab","over","under")</f>
        <v>2429</v>
      </c>
      <c r="N497" s="173">
        <v>0</v>
      </c>
      <c r="O497" t="s" s="184">
        <v>28</v>
      </c>
      <c r="P497" s="131">
        <f>AQ497</f>
        <v>36.484063976905</v>
      </c>
      <c r="Q497" s="173">
        <f>T497+U497+V497</f>
        <v>1</v>
      </c>
      <c r="R497" t="s" s="185">
        <v>27</v>
      </c>
      <c r="S497" s="131">
        <f>AO497</f>
        <v>29.208669941564</v>
      </c>
      <c r="T497" s="169"/>
      <c r="U497" s="169"/>
      <c r="V497" s="173">
        <v>1</v>
      </c>
      <c r="W497" s="169"/>
      <c r="X497" t="s" s="130">
        <f>IF($A497=Y497,"ok","bad")</f>
        <v>2430</v>
      </c>
      <c r="Y497" t="s" s="130">
        <v>2995</v>
      </c>
      <c r="Z497" t="s" s="130">
        <v>535</v>
      </c>
      <c r="AA497" t="s" s="186">
        <v>2365</v>
      </c>
      <c r="AB497" s="125">
        <f>100*AC497</f>
        <v>26.9364189</v>
      </c>
      <c r="AC497" s="191">
        <v>0.269364189</v>
      </c>
      <c r="AD497" t="s" s="187">
        <v>31</v>
      </c>
      <c r="AE497" s="125">
        <v>4.9752055</v>
      </c>
      <c r="AF497" s="191">
        <v>0.049752055</v>
      </c>
      <c r="AG497" s="169"/>
      <c r="AH497" s="173">
        <v>76974</v>
      </c>
      <c r="AI497" s="173">
        <v>42953</v>
      </c>
      <c r="AJ497" s="173">
        <v>119</v>
      </c>
      <c r="AK497" s="173">
        <v>3125</v>
      </c>
      <c r="AL497" s="173">
        <v>12546</v>
      </c>
      <c r="AM497" s="175">
        <f>100*AL497/$AI497</f>
        <v>29.208669941564</v>
      </c>
      <c r="AN497" s="173">
        <f>IF(AM497&gt;$AI$8,1,0)</f>
        <v>0</v>
      </c>
      <c r="AO497" s="175">
        <f>IF($R497=AL$17,AM497,0)</f>
        <v>29.208669941564</v>
      </c>
      <c r="AP497" s="173">
        <v>15671</v>
      </c>
      <c r="AQ497" s="175">
        <f>100*AP497/$AI497</f>
        <v>36.484063976905</v>
      </c>
      <c r="AR497" s="173">
        <f>IF(AQ497&gt;$AI$8,1,0)</f>
        <v>0</v>
      </c>
      <c r="AS497" s="175">
        <f>IF($R497=AP$17,AQ497,0)</f>
        <v>0</v>
      </c>
      <c r="AT497" s="173">
        <v>1029</v>
      </c>
      <c r="AU497" s="175">
        <f>100*AT497/$AI497</f>
        <v>2.39564174795707</v>
      </c>
      <c r="AV497" s="173">
        <f>IF(AU497&gt;$AI$8,1,0)</f>
        <v>0</v>
      </c>
      <c r="AW497" s="175">
        <f>IF($R497=AT$17,AU497,0)</f>
        <v>0</v>
      </c>
      <c r="AX497" s="173">
        <v>11570</v>
      </c>
      <c r="AY497" s="175">
        <f>100*AX497/$AI497</f>
        <v>26.9364188764463</v>
      </c>
      <c r="AZ497" s="173">
        <f>IF(AY497&gt;$AI$8,1,0)</f>
        <v>0</v>
      </c>
      <c r="BA497" s="175">
        <f>IF($R497=AX$17,AY497,0)</f>
        <v>0</v>
      </c>
      <c r="BB497" s="173">
        <v>2137</v>
      </c>
      <c r="BC497" s="175">
        <f>100*BB497/$AI497</f>
        <v>4.97520545712756</v>
      </c>
      <c r="BD497" s="173">
        <f>IF(BC497&gt;$AI$8,1,0)</f>
        <v>0</v>
      </c>
      <c r="BE497" s="175">
        <f>IF($R497=BB$17,BC497,0)</f>
        <v>0</v>
      </c>
      <c r="BF497" s="173">
        <v>0</v>
      </c>
      <c r="BG497" s="175">
        <f>100*BF497/$AI497</f>
        <v>0</v>
      </c>
      <c r="BH497" s="173">
        <f>IF(BG497&gt;$AI$8,1,0)</f>
        <v>0</v>
      </c>
      <c r="BI497" s="175">
        <f>IF($R497=BF$17,BG497,0)</f>
        <v>0</v>
      </c>
      <c r="BJ497" s="173">
        <v>0</v>
      </c>
      <c r="BK497" s="175">
        <f>100*BJ497/$AI497</f>
        <v>0</v>
      </c>
      <c r="BL497" s="173">
        <f>IF(BK497&gt;$AI$8,1,0)</f>
        <v>0</v>
      </c>
      <c r="BM497" s="175">
        <f>IF($R497=BJ$17,BK497,0)</f>
        <v>0</v>
      </c>
      <c r="BN497" s="173">
        <v>0</v>
      </c>
      <c r="BO497" s="175">
        <f>100*BN497/$AI497</f>
        <v>0</v>
      </c>
      <c r="BP497" s="173">
        <f>IF(BO497&gt;$AI$8,1,0)</f>
        <v>0</v>
      </c>
      <c r="BQ497" s="175">
        <f>IF($R497=BN$17,BO497,0)</f>
        <v>0</v>
      </c>
      <c r="BR497" s="173">
        <v>0</v>
      </c>
      <c r="BS497" s="175">
        <f>100*BR497/$AI497</f>
        <v>0</v>
      </c>
      <c r="BT497" s="173">
        <f>IF(BS497&gt;$AI$8,1,0)</f>
        <v>0</v>
      </c>
      <c r="BU497" s="175">
        <f>IF($R497=BR$17,BS497,0)</f>
        <v>0</v>
      </c>
      <c r="BV497" s="173">
        <v>0</v>
      </c>
      <c r="BW497" s="175">
        <f>100*BV497/$AI497</f>
        <v>0</v>
      </c>
      <c r="BX497" s="173">
        <f>IF(BW497&gt;$AI$8,1,0)</f>
        <v>0</v>
      </c>
      <c r="BY497" s="175">
        <f>IF($R497=BV$17,BW497,0)</f>
        <v>0</v>
      </c>
      <c r="BZ497" s="173">
        <v>0</v>
      </c>
      <c r="CA497" s="175">
        <f>100*BZ497/$AI497</f>
        <v>0</v>
      </c>
      <c r="CB497" s="173">
        <f>IF(CA497&gt;$AI$8,1,0)</f>
        <v>0</v>
      </c>
      <c r="CC497" s="175">
        <f>IF($R497=BZ$17,CA497,0)</f>
        <v>0</v>
      </c>
      <c r="CD497" s="173">
        <v>0</v>
      </c>
      <c r="CE497" s="175">
        <f>100*CD497/$AI497</f>
        <v>0</v>
      </c>
      <c r="CF497" s="173">
        <f>IF(CE497&gt;$AI$8,1,0)</f>
        <v>0</v>
      </c>
      <c r="CG497" s="175">
        <f>IF($R497=CD$17,CE497,0)</f>
        <v>0</v>
      </c>
      <c r="CH497" s="173">
        <v>0</v>
      </c>
      <c r="CI497" s="175">
        <f>100*CH497/$AI497</f>
        <v>0</v>
      </c>
      <c r="CJ497" s="173">
        <f>IF(CI497&gt;$AI$8,1,0)</f>
        <v>0</v>
      </c>
      <c r="CK497" s="175">
        <f>IF($R497=CH$17,CI497,0)</f>
        <v>0</v>
      </c>
      <c r="CL497" s="173">
        <v>1437</v>
      </c>
      <c r="CM497" s="173">
        <v>0</v>
      </c>
      <c r="CN497" s="176"/>
    </row>
    <row r="498" ht="15.75" customHeight="1">
      <c r="A498" t="s" s="179">
        <v>2899</v>
      </c>
      <c r="B498" t="s" s="180">
        <v>58</v>
      </c>
      <c r="C498" t="s" s="180">
        <v>147</v>
      </c>
      <c r="D498" t="s" s="181">
        <v>60</v>
      </c>
      <c r="E498" t="s" s="188">
        <v>60</v>
      </c>
      <c r="F498" t="s" s="146">
        <v>46</v>
      </c>
      <c r="G498" t="s" s="146">
        <v>2900</v>
      </c>
      <c r="H498" t="s" s="146">
        <v>221</v>
      </c>
      <c r="I498" t="s" s="146">
        <v>64</v>
      </c>
      <c r="J498" t="s" s="146">
        <v>2585</v>
      </c>
      <c r="K498" t="s" s="183">
        <f>_xlfn.IFS(Q498=0,O498,T498=1,R498,U498=1,AA498,V498=1,AD498)</f>
        <v>32</v>
      </c>
      <c r="L498" s="189">
        <f>_xlfn.IFS(Q498=0,P498,T498=1,S498,U498=1,AB498,V498=1,AE498)</f>
        <v>26.3240179792847</v>
      </c>
      <c r="M498" t="s" s="146">
        <f>IF(O498="Lab","over","under")</f>
        <v>2429</v>
      </c>
      <c r="N498" s="145">
        <v>0</v>
      </c>
      <c r="O498" t="s" s="184">
        <v>28</v>
      </c>
      <c r="P498" s="147">
        <f>AQ498</f>
        <v>36.4715653703342</v>
      </c>
      <c r="Q498" s="166">
        <f>T498+U498+V498</f>
        <v>1</v>
      </c>
      <c r="R498" t="s" s="185">
        <v>32</v>
      </c>
      <c r="S498" s="147">
        <f>BI498</f>
        <v>26.3240179792847</v>
      </c>
      <c r="T498" s="166">
        <v>1</v>
      </c>
      <c r="U498" s="138"/>
      <c r="V498" s="138"/>
      <c r="W498" s="138"/>
      <c r="X498" t="s" s="146">
        <f>IF($A498=Y498,"ok","bad")</f>
        <v>2430</v>
      </c>
      <c r="Y498" t="s" s="146">
        <v>2899</v>
      </c>
      <c r="Z498" t="s" s="146">
        <v>147</v>
      </c>
      <c r="AA498" t="s" s="186">
        <v>27</v>
      </c>
      <c r="AB498" s="141">
        <f>100*AC498</f>
        <v>22.5889193</v>
      </c>
      <c r="AC498" s="190">
        <v>0.225889193</v>
      </c>
      <c r="AD498" t="s" s="187">
        <v>2365</v>
      </c>
      <c r="AE498" s="141">
        <v>8.6574165</v>
      </c>
      <c r="AF498" s="190">
        <v>0.08657416499999999</v>
      </c>
      <c r="AG498" s="138"/>
      <c r="AH498" s="145">
        <v>70340</v>
      </c>
      <c r="AI498" s="145">
        <v>40936</v>
      </c>
      <c r="AJ498" s="145">
        <v>120</v>
      </c>
      <c r="AK498" s="145">
        <v>4154</v>
      </c>
      <c r="AL498" s="145">
        <v>9247</v>
      </c>
      <c r="AM498" s="148">
        <f>100*AL498/$AI498</f>
        <v>22.5889192886457</v>
      </c>
      <c r="AN498" s="145">
        <f>IF(AM498&gt;$AI$8,1,0)</f>
        <v>0</v>
      </c>
      <c r="AO498" s="148">
        <f>IF($R498=AL$17,AM498,0)</f>
        <v>0</v>
      </c>
      <c r="AP498" s="145">
        <v>14930</v>
      </c>
      <c r="AQ498" s="148">
        <f>100*AP498/$AI498</f>
        <v>36.4715653703342</v>
      </c>
      <c r="AR498" s="145">
        <f>IF(AQ498&gt;$AI$8,1,0)</f>
        <v>0</v>
      </c>
      <c r="AS498" s="148">
        <f>IF($R498=AP$17,AQ498,0)</f>
        <v>0</v>
      </c>
      <c r="AT498" s="145">
        <v>1081</v>
      </c>
      <c r="AU498" s="148">
        <f>100*AT498/$AI498</f>
        <v>2.64070744576901</v>
      </c>
      <c r="AV498" s="145">
        <f>IF(AU498&gt;$AI$8,1,0)</f>
        <v>0</v>
      </c>
      <c r="AW498" s="148">
        <f>IF($R498=AT$17,AU498,0)</f>
        <v>0</v>
      </c>
      <c r="AX498" s="145">
        <v>3544</v>
      </c>
      <c r="AY498" s="148">
        <f>100*AX498/$AI498</f>
        <v>8.65741645495407</v>
      </c>
      <c r="AZ498" s="145">
        <f>IF(AY498&gt;$AI$8,1,0)</f>
        <v>0</v>
      </c>
      <c r="BA498" s="148">
        <f>IF($R498=AX$17,AY498,0)</f>
        <v>0</v>
      </c>
      <c r="BB498" s="145">
        <v>886</v>
      </c>
      <c r="BC498" s="148">
        <f>100*BB498/$AI498</f>
        <v>2.16435411373852</v>
      </c>
      <c r="BD498" s="145">
        <f>IF(BC498&gt;$AI$8,1,0)</f>
        <v>0</v>
      </c>
      <c r="BE498" s="148">
        <f>IF($R498=BB$17,BC498,0)</f>
        <v>0</v>
      </c>
      <c r="BF498" s="145">
        <v>10776</v>
      </c>
      <c r="BG498" s="148">
        <f>100*BF498/$AI498</f>
        <v>26.3240179792847</v>
      </c>
      <c r="BH498" s="145">
        <f>IF(BG498&gt;$AI$8,1,0)</f>
        <v>0</v>
      </c>
      <c r="BI498" s="148">
        <f>IF($R498=BF$17,BG498,0)</f>
        <v>26.3240179792847</v>
      </c>
      <c r="BJ498" s="145">
        <v>0</v>
      </c>
      <c r="BK498" s="148">
        <f>100*BJ498/$AI498</f>
        <v>0</v>
      </c>
      <c r="BL498" s="145">
        <f>IF(BK498&gt;$AI$8,1,0)</f>
        <v>0</v>
      </c>
      <c r="BM498" s="148">
        <f>IF($R498=BJ$17,BK498,0)</f>
        <v>0</v>
      </c>
      <c r="BN498" s="145">
        <v>0</v>
      </c>
      <c r="BO498" s="148">
        <f>100*BN498/$AI498</f>
        <v>0</v>
      </c>
      <c r="BP498" s="145">
        <f>IF(BO498&gt;$AI$8,1,0)</f>
        <v>0</v>
      </c>
      <c r="BQ498" s="148">
        <f>IF($R498=BN$17,BO498,0)</f>
        <v>0</v>
      </c>
      <c r="BR498" s="145">
        <v>0</v>
      </c>
      <c r="BS498" s="148">
        <f>100*BR498/$AI498</f>
        <v>0</v>
      </c>
      <c r="BT498" s="145">
        <f>IF(BS498&gt;$AI$8,1,0)</f>
        <v>0</v>
      </c>
      <c r="BU498" s="148">
        <f>IF($R498=BR$17,BS498,0)</f>
        <v>0</v>
      </c>
      <c r="BV498" s="145">
        <v>0</v>
      </c>
      <c r="BW498" s="148">
        <f>100*BV498/$AI498</f>
        <v>0</v>
      </c>
      <c r="BX498" s="145">
        <f>IF(BW498&gt;$AI$8,1,0)</f>
        <v>0</v>
      </c>
      <c r="BY498" s="148">
        <f>IF($R498=BV$17,BW498,0)</f>
        <v>0</v>
      </c>
      <c r="BZ498" s="145">
        <v>0</v>
      </c>
      <c r="CA498" s="148">
        <f>100*BZ498/$AI498</f>
        <v>0</v>
      </c>
      <c r="CB498" s="145">
        <f>IF(CA498&gt;$AI$8,1,0)</f>
        <v>0</v>
      </c>
      <c r="CC498" s="148">
        <f>IF($R498=BZ$17,CA498,0)</f>
        <v>0</v>
      </c>
      <c r="CD498" s="145">
        <v>0</v>
      </c>
      <c r="CE498" s="148">
        <f>100*CD498/$AI498</f>
        <v>0</v>
      </c>
      <c r="CF498" s="145">
        <f>IF(CE498&gt;$AI$8,1,0)</f>
        <v>0</v>
      </c>
      <c r="CG498" s="148">
        <f>IF($R498=CD$17,CE498,0)</f>
        <v>0</v>
      </c>
      <c r="CH498" s="145">
        <v>0</v>
      </c>
      <c r="CI498" s="148">
        <f>100*CH498/$AI498</f>
        <v>0</v>
      </c>
      <c r="CJ498" s="145">
        <f>IF(CI498&gt;$AI$8,1,0)</f>
        <v>0</v>
      </c>
      <c r="CK498" s="148">
        <f>IF($R498=CH$17,CI498,0)</f>
        <v>0</v>
      </c>
      <c r="CL498" s="145">
        <v>0</v>
      </c>
      <c r="CM498" s="145">
        <v>0</v>
      </c>
      <c r="CN498" s="149"/>
    </row>
    <row r="499" ht="15.75" customHeight="1">
      <c r="A499" t="s" s="179">
        <v>3190</v>
      </c>
      <c r="B499" t="s" s="180">
        <v>197</v>
      </c>
      <c r="C499" t="s" s="180">
        <v>387</v>
      </c>
      <c r="D499" t="s" s="181">
        <v>200</v>
      </c>
      <c r="E499" t="s" s="182">
        <v>79</v>
      </c>
      <c r="F499" t="s" s="130">
        <v>80</v>
      </c>
      <c r="G499" t="s" s="130">
        <v>1512</v>
      </c>
      <c r="H499" t="s" s="130">
        <v>3191</v>
      </c>
      <c r="I499" t="s" s="130">
        <v>64</v>
      </c>
      <c r="J499" t="s" s="130">
        <v>1733</v>
      </c>
      <c r="K499" t="s" s="183">
        <f>_xlfn.IFS(Q499=0,O499,T499=1,R499,U499=1,AA499,V499=1,AD499)</f>
        <v>2365</v>
      </c>
      <c r="L499" s="189">
        <f>_xlfn.IFS(Q499=0,P499,T499=1,S499,U499=1,AB499,V499=1,AE499)</f>
        <v>16.8628545</v>
      </c>
      <c r="M499" t="s" s="130">
        <f>IF(O499="Lab","over","under")</f>
        <v>2429</v>
      </c>
      <c r="N499" s="173">
        <v>0</v>
      </c>
      <c r="O499" t="s" s="184">
        <v>28</v>
      </c>
      <c r="P499" s="131">
        <f>AQ499</f>
        <v>36.4427418945659</v>
      </c>
      <c r="Q499" s="173">
        <f>T499+U499+V499</f>
        <v>1</v>
      </c>
      <c r="R499" t="s" s="185">
        <v>27</v>
      </c>
      <c r="S499" s="131">
        <f>AO499</f>
        <v>28.2637373788624</v>
      </c>
      <c r="T499" s="169"/>
      <c r="U499" s="173">
        <v>1</v>
      </c>
      <c r="V499" s="169"/>
      <c r="W499" s="169"/>
      <c r="X499" t="s" s="130">
        <f>IF($A499=Y499,"ok","bad")</f>
        <v>2430</v>
      </c>
      <c r="Y499" t="s" s="130">
        <v>3190</v>
      </c>
      <c r="Z499" t="s" s="130">
        <v>387</v>
      </c>
      <c r="AA499" t="s" s="186">
        <v>2365</v>
      </c>
      <c r="AB499" s="125">
        <f>100*AC499</f>
        <v>16.8628545</v>
      </c>
      <c r="AC499" s="191">
        <v>0.168628545</v>
      </c>
      <c r="AD499" t="s" s="187">
        <v>29</v>
      </c>
      <c r="AE499" s="125">
        <v>10.9366279</v>
      </c>
      <c r="AF499" s="191">
        <v>0.109366279</v>
      </c>
      <c r="AG499" s="169"/>
      <c r="AH499" s="173">
        <v>70259</v>
      </c>
      <c r="AI499" s="173">
        <v>39418</v>
      </c>
      <c r="AJ499" s="173">
        <v>137</v>
      </c>
      <c r="AK499" s="173">
        <v>3224</v>
      </c>
      <c r="AL499" s="173">
        <v>11141</v>
      </c>
      <c r="AM499" s="175">
        <f>100*AL499/$AI499</f>
        <v>28.2637373788624</v>
      </c>
      <c r="AN499" s="173">
        <f>IF(AM499&gt;$AI$8,1,0)</f>
        <v>0</v>
      </c>
      <c r="AO499" s="175">
        <f>IF($R499=AL$17,AM499,0)</f>
        <v>28.2637373788624</v>
      </c>
      <c r="AP499" s="173">
        <v>14365</v>
      </c>
      <c r="AQ499" s="175">
        <f>100*AP499/$AI499</f>
        <v>36.4427418945659</v>
      </c>
      <c r="AR499" s="173">
        <f>IF(AQ499&gt;$AI$8,1,0)</f>
        <v>0</v>
      </c>
      <c r="AS499" s="175">
        <f>IF($R499=AP$17,AQ499,0)</f>
        <v>0</v>
      </c>
      <c r="AT499" s="173">
        <v>4311</v>
      </c>
      <c r="AU499" s="175">
        <f>100*AT499/$AI499</f>
        <v>10.9366279364757</v>
      </c>
      <c r="AV499" s="173">
        <f>IF(AU499&gt;$AI$8,1,0)</f>
        <v>0</v>
      </c>
      <c r="AW499" s="175">
        <f>IF($R499=AT$17,AU499,0)</f>
        <v>0</v>
      </c>
      <c r="AX499" s="173">
        <v>6647</v>
      </c>
      <c r="AY499" s="175">
        <f>100*AX499/$AI499</f>
        <v>16.8628545334619</v>
      </c>
      <c r="AZ499" s="173">
        <f>IF(AY499&gt;$AI$8,1,0)</f>
        <v>0</v>
      </c>
      <c r="BA499" s="175">
        <f>IF($R499=AX$17,AY499,0)</f>
        <v>0</v>
      </c>
      <c r="BB499" s="173">
        <v>2614</v>
      </c>
      <c r="BC499" s="175">
        <f>100*BB499/$AI499</f>
        <v>6.63148815262063</v>
      </c>
      <c r="BD499" s="173">
        <f>IF(BC499&gt;$AI$8,1,0)</f>
        <v>0</v>
      </c>
      <c r="BE499" s="175">
        <f>IF($R499=BB$17,BC499,0)</f>
        <v>0</v>
      </c>
      <c r="BF499" s="173">
        <v>0</v>
      </c>
      <c r="BG499" s="175">
        <f>100*BF499/$AI499</f>
        <v>0</v>
      </c>
      <c r="BH499" s="173">
        <f>IF(BG499&gt;$AI$8,1,0)</f>
        <v>0</v>
      </c>
      <c r="BI499" s="175">
        <f>IF($R499=BF$17,BG499,0)</f>
        <v>0</v>
      </c>
      <c r="BJ499" s="173">
        <v>0</v>
      </c>
      <c r="BK499" s="175">
        <f>100*BJ499/$AI499</f>
        <v>0</v>
      </c>
      <c r="BL499" s="173">
        <f>IF(BK499&gt;$AI$8,1,0)</f>
        <v>0</v>
      </c>
      <c r="BM499" s="175">
        <f>IF($R499=BJ$17,BK499,0)</f>
        <v>0</v>
      </c>
      <c r="BN499" s="173">
        <v>0</v>
      </c>
      <c r="BO499" s="175">
        <f>100*BN499/$AI499</f>
        <v>0</v>
      </c>
      <c r="BP499" s="173">
        <f>IF(BO499&gt;$AI$8,1,0)</f>
        <v>0</v>
      </c>
      <c r="BQ499" s="175">
        <f>IF($R499=BN$17,BO499,0)</f>
        <v>0</v>
      </c>
      <c r="BR499" s="173">
        <v>0</v>
      </c>
      <c r="BS499" s="175">
        <f>100*BR499/$AI499</f>
        <v>0</v>
      </c>
      <c r="BT499" s="173">
        <f>IF(BS499&gt;$AI$8,1,0)</f>
        <v>0</v>
      </c>
      <c r="BU499" s="175">
        <f>IF($R499=BR$17,BS499,0)</f>
        <v>0</v>
      </c>
      <c r="BV499" s="173">
        <v>0</v>
      </c>
      <c r="BW499" s="175">
        <f>100*BV499/$AI499</f>
        <v>0</v>
      </c>
      <c r="BX499" s="173">
        <f>IF(BW499&gt;$AI$8,1,0)</f>
        <v>0</v>
      </c>
      <c r="BY499" s="175">
        <f>IF($R499=BV$17,BW499,0)</f>
        <v>0</v>
      </c>
      <c r="BZ499" s="173">
        <v>0</v>
      </c>
      <c r="CA499" s="175">
        <f>100*BZ499/$AI499</f>
        <v>0</v>
      </c>
      <c r="CB499" s="173">
        <f>IF(CA499&gt;$AI$8,1,0)</f>
        <v>0</v>
      </c>
      <c r="CC499" s="175">
        <f>IF($R499=BZ$17,CA499,0)</f>
        <v>0</v>
      </c>
      <c r="CD499" s="173">
        <v>0</v>
      </c>
      <c r="CE499" s="175">
        <f>100*CD499/$AI499</f>
        <v>0</v>
      </c>
      <c r="CF499" s="173">
        <f>IF(CE499&gt;$AI$8,1,0)</f>
        <v>0</v>
      </c>
      <c r="CG499" s="175">
        <f>IF($R499=CD$17,CE499,0)</f>
        <v>0</v>
      </c>
      <c r="CH499" s="173">
        <v>0</v>
      </c>
      <c r="CI499" s="175">
        <f>100*CH499/$AI499</f>
        <v>0</v>
      </c>
      <c r="CJ499" s="173">
        <f>IF(CI499&gt;$AI$8,1,0)</f>
        <v>0</v>
      </c>
      <c r="CK499" s="175">
        <f>IF($R499=CH$17,CI499,0)</f>
        <v>0</v>
      </c>
      <c r="CL499" s="173">
        <v>226</v>
      </c>
      <c r="CM499" s="173">
        <v>0</v>
      </c>
      <c r="CN499" s="176"/>
    </row>
    <row r="500" ht="15.75" customHeight="1">
      <c r="A500" t="s" s="179">
        <v>3032</v>
      </c>
      <c r="B500" t="s" s="180">
        <v>160</v>
      </c>
      <c r="C500" t="s" s="180">
        <v>276</v>
      </c>
      <c r="D500" t="s" s="181">
        <v>162</v>
      </c>
      <c r="E500" t="s" s="188">
        <v>79</v>
      </c>
      <c r="F500" t="s" s="146">
        <v>80</v>
      </c>
      <c r="G500" t="s" s="146">
        <v>170</v>
      </c>
      <c r="H500" t="s" s="146">
        <v>3033</v>
      </c>
      <c r="I500" t="s" s="146">
        <v>49</v>
      </c>
      <c r="J500" t="s" s="146">
        <v>1733</v>
      </c>
      <c r="K500" t="s" s="183">
        <f>_xlfn.IFS(Q500=0,O500,T500=1,R500,U500=1,AA500,V500=1,AD500)</f>
        <v>2365</v>
      </c>
      <c r="L500" s="189">
        <f>_xlfn.IFS(Q500=0,P500,T500=1,S500,U500=1,AB500,V500=1,AE500)</f>
        <v>22.6893077</v>
      </c>
      <c r="M500" t="s" s="146">
        <f>IF(O500="Lab","over","under")</f>
        <v>2429</v>
      </c>
      <c r="N500" s="145">
        <v>0</v>
      </c>
      <c r="O500" t="s" s="184">
        <v>28</v>
      </c>
      <c r="P500" s="147">
        <f>AQ500</f>
        <v>36.1634568923863</v>
      </c>
      <c r="Q500" s="145">
        <f>T500+U500+V500</f>
        <v>1</v>
      </c>
      <c r="R500" t="s" s="185">
        <v>27</v>
      </c>
      <c r="S500" s="147">
        <f>AO500</f>
        <v>31.2993258323554</v>
      </c>
      <c r="T500" s="138"/>
      <c r="U500" s="145">
        <v>1</v>
      </c>
      <c r="V500" s="138"/>
      <c r="W500" s="138"/>
      <c r="X500" t="s" s="146">
        <f>IF($A500=Y500,"ok","bad")</f>
        <v>2430</v>
      </c>
      <c r="Y500" t="s" s="146">
        <v>3032</v>
      </c>
      <c r="Z500" t="s" s="146">
        <v>276</v>
      </c>
      <c r="AA500" t="s" s="186">
        <v>2365</v>
      </c>
      <c r="AB500" s="141">
        <f>100*AC500</f>
        <v>22.6893077</v>
      </c>
      <c r="AC500" s="190">
        <v>0.226893077</v>
      </c>
      <c r="AD500" t="s" s="187">
        <v>29</v>
      </c>
      <c r="AE500" s="141">
        <v>5.0712133</v>
      </c>
      <c r="AF500" s="190">
        <v>0.050712133</v>
      </c>
      <c r="AG500" s="138"/>
      <c r="AH500" s="145">
        <v>57359</v>
      </c>
      <c r="AI500" s="145">
        <v>43461</v>
      </c>
      <c r="AJ500" s="145">
        <v>118</v>
      </c>
      <c r="AK500" s="145">
        <v>2114</v>
      </c>
      <c r="AL500" s="145">
        <v>13603</v>
      </c>
      <c r="AM500" s="148">
        <f>100*AL500/$AI500</f>
        <v>31.2993258323554</v>
      </c>
      <c r="AN500" s="145">
        <f>IF(AM500&gt;$AI$8,1,0)</f>
        <v>0</v>
      </c>
      <c r="AO500" s="148">
        <f>IF($R500=AL$17,AM500,0)</f>
        <v>31.2993258323554</v>
      </c>
      <c r="AP500" s="145">
        <v>15717</v>
      </c>
      <c r="AQ500" s="148">
        <f>100*AP500/$AI500</f>
        <v>36.1634568923863</v>
      </c>
      <c r="AR500" s="145">
        <f>IF(AQ500&gt;$AI$8,1,0)</f>
        <v>0</v>
      </c>
      <c r="AS500" s="148">
        <f>IF($R500=AP$17,AQ500,0)</f>
        <v>0</v>
      </c>
      <c r="AT500" s="145">
        <v>2204</v>
      </c>
      <c r="AU500" s="148">
        <f>100*AT500/$AI500</f>
        <v>5.07121327166885</v>
      </c>
      <c r="AV500" s="145">
        <f>IF(AU500&gt;$AI$8,1,0)</f>
        <v>0</v>
      </c>
      <c r="AW500" s="148">
        <f>IF($R500=AT$17,AU500,0)</f>
        <v>0</v>
      </c>
      <c r="AX500" s="145">
        <v>9861</v>
      </c>
      <c r="AY500" s="148">
        <f>100*AX500/$AI500</f>
        <v>22.6893076551391</v>
      </c>
      <c r="AZ500" s="145">
        <f>IF(AY500&gt;$AI$8,1,0)</f>
        <v>0</v>
      </c>
      <c r="BA500" s="148">
        <f>IF($R500=AX$17,AY500,0)</f>
        <v>0</v>
      </c>
      <c r="BB500" s="145">
        <v>2076</v>
      </c>
      <c r="BC500" s="148">
        <f>100*BB500/$AI500</f>
        <v>4.77669634845033</v>
      </c>
      <c r="BD500" s="145">
        <f>IF(BC500&gt;$AI$8,1,0)</f>
        <v>0</v>
      </c>
      <c r="BE500" s="148">
        <f>IF($R500=BB$17,BC500,0)</f>
        <v>0</v>
      </c>
      <c r="BF500" s="145">
        <v>0</v>
      </c>
      <c r="BG500" s="148">
        <f>100*BF500/$AI500</f>
        <v>0</v>
      </c>
      <c r="BH500" s="145">
        <f>IF(BG500&gt;$AI$8,1,0)</f>
        <v>0</v>
      </c>
      <c r="BI500" s="148">
        <f>IF($R500=BF$17,BG500,0)</f>
        <v>0</v>
      </c>
      <c r="BJ500" s="145">
        <v>0</v>
      </c>
      <c r="BK500" s="148">
        <f>100*BJ500/$AI500</f>
        <v>0</v>
      </c>
      <c r="BL500" s="145">
        <f>IF(BK500&gt;$AI$8,1,0)</f>
        <v>0</v>
      </c>
      <c r="BM500" s="148">
        <f>IF($R500=BJ$17,BK500,0)</f>
        <v>0</v>
      </c>
      <c r="BN500" s="145">
        <v>0</v>
      </c>
      <c r="BO500" s="148">
        <f>100*BN500/$AI500</f>
        <v>0</v>
      </c>
      <c r="BP500" s="145">
        <f>IF(BO500&gt;$AI$8,1,0)</f>
        <v>0</v>
      </c>
      <c r="BQ500" s="148">
        <f>IF($R500=BN$17,BO500,0)</f>
        <v>0</v>
      </c>
      <c r="BR500" s="145">
        <v>0</v>
      </c>
      <c r="BS500" s="148">
        <f>100*BR500/$AI500</f>
        <v>0</v>
      </c>
      <c r="BT500" s="145">
        <f>IF(BS500&gt;$AI$8,1,0)</f>
        <v>0</v>
      </c>
      <c r="BU500" s="148">
        <f>IF($R500=BR$17,BS500,0)</f>
        <v>0</v>
      </c>
      <c r="BV500" s="145">
        <v>0</v>
      </c>
      <c r="BW500" s="148">
        <f>100*BV500/$AI500</f>
        <v>0</v>
      </c>
      <c r="BX500" s="145">
        <f>IF(BW500&gt;$AI$8,1,0)</f>
        <v>0</v>
      </c>
      <c r="BY500" s="148">
        <f>IF($R500=BV$17,BW500,0)</f>
        <v>0</v>
      </c>
      <c r="BZ500" s="145">
        <v>0</v>
      </c>
      <c r="CA500" s="148">
        <f>100*BZ500/$AI500</f>
        <v>0</v>
      </c>
      <c r="CB500" s="145">
        <f>IF(CA500&gt;$AI$8,1,0)</f>
        <v>0</v>
      </c>
      <c r="CC500" s="148">
        <f>IF($R500=BZ$17,CA500,0)</f>
        <v>0</v>
      </c>
      <c r="CD500" s="145">
        <v>0</v>
      </c>
      <c r="CE500" s="148">
        <f>100*CD500/$AI500</f>
        <v>0</v>
      </c>
      <c r="CF500" s="145">
        <f>IF(CE500&gt;$AI$8,1,0)</f>
        <v>0</v>
      </c>
      <c r="CG500" s="148">
        <f>IF($R500=CD$17,CE500,0)</f>
        <v>0</v>
      </c>
      <c r="CH500" s="145">
        <v>0</v>
      </c>
      <c r="CI500" s="148">
        <f>100*CH500/$AI500</f>
        <v>0</v>
      </c>
      <c r="CJ500" s="145">
        <f>IF(CI500&gt;$AI$8,1,0)</f>
        <v>0</v>
      </c>
      <c r="CK500" s="148">
        <f>IF($R500=CH$17,CI500,0)</f>
        <v>0</v>
      </c>
      <c r="CL500" s="145">
        <v>474</v>
      </c>
      <c r="CM500" s="145">
        <v>0</v>
      </c>
      <c r="CN500" s="149"/>
    </row>
    <row r="501" ht="15.75" customHeight="1">
      <c r="A501" t="s" s="179">
        <v>3025</v>
      </c>
      <c r="B501" t="s" s="180">
        <v>75</v>
      </c>
      <c r="C501" t="s" s="180">
        <v>1771</v>
      </c>
      <c r="D501" t="s" s="181">
        <v>78</v>
      </c>
      <c r="E501" t="s" s="182">
        <v>79</v>
      </c>
      <c r="F501" t="s" s="130">
        <v>46</v>
      </c>
      <c r="G501" t="s" s="130">
        <v>3026</v>
      </c>
      <c r="H501" t="s" s="130">
        <v>564</v>
      </c>
      <c r="I501" t="s" s="130">
        <v>64</v>
      </c>
      <c r="J501" t="s" s="130">
        <v>1733</v>
      </c>
      <c r="K501" t="s" s="183">
        <f>_xlfn.IFS(Q501=0,O501,T501=1,R501,U501=1,AA501,V501=1,AD501)</f>
        <v>2943</v>
      </c>
      <c r="L501" s="189">
        <f>_xlfn.IFS(Q501=0,P501,T501=1,S501,U501=1,AB501,V501=1,AE501)</f>
        <v>5.6974506</v>
      </c>
      <c r="M501" t="s" s="130">
        <f>IF(O501="Lab","over","under")</f>
        <v>2429</v>
      </c>
      <c r="N501" s="173">
        <v>0</v>
      </c>
      <c r="O501" t="s" s="184">
        <v>28</v>
      </c>
      <c r="P501" s="131">
        <f>AQ501</f>
        <v>36.1589745997465</v>
      </c>
      <c r="Q501" s="173">
        <f>T501+U501+V501</f>
        <v>1</v>
      </c>
      <c r="R501" t="s" s="185">
        <v>27</v>
      </c>
      <c r="S501" s="131">
        <f>AO501</f>
        <v>29.280717404573</v>
      </c>
      <c r="T501" s="169"/>
      <c r="U501" s="169"/>
      <c r="V501" s="173">
        <v>1</v>
      </c>
      <c r="W501" s="169"/>
      <c r="X501" t="s" s="130">
        <f>IF($A501=Y501,"ok","bad")</f>
        <v>2430</v>
      </c>
      <c r="Y501" t="s" s="130">
        <v>3025</v>
      </c>
      <c r="Z501" t="s" s="130">
        <v>1771</v>
      </c>
      <c r="AA501" t="s" s="186">
        <v>2365</v>
      </c>
      <c r="AB501" s="125">
        <f>100*AC501</f>
        <v>23.3954646</v>
      </c>
      <c r="AC501" s="191">
        <v>0.233954646</v>
      </c>
      <c r="AD501" t="s" s="187">
        <v>31</v>
      </c>
      <c r="AE501" s="125">
        <v>5.6974506</v>
      </c>
      <c r="AF501" s="191">
        <v>0.056974506</v>
      </c>
      <c r="AG501" s="169"/>
      <c r="AH501" s="173">
        <v>74257</v>
      </c>
      <c r="AI501" s="173">
        <v>42598</v>
      </c>
      <c r="AJ501" s="173">
        <v>135</v>
      </c>
      <c r="AK501" s="173">
        <v>2930</v>
      </c>
      <c r="AL501" s="173">
        <v>12473</v>
      </c>
      <c r="AM501" s="175">
        <f>100*AL501/$AI501</f>
        <v>29.280717404573</v>
      </c>
      <c r="AN501" s="173">
        <f>IF(AM501&gt;$AI$8,1,0)</f>
        <v>0</v>
      </c>
      <c r="AO501" s="175">
        <f>IF($R501=AL$17,AM501,0)</f>
        <v>29.280717404573</v>
      </c>
      <c r="AP501" s="173">
        <v>15403</v>
      </c>
      <c r="AQ501" s="175">
        <f>100*AP501/$AI501</f>
        <v>36.1589745997465</v>
      </c>
      <c r="AR501" s="173">
        <f>IF(AQ501&gt;$AI$8,1,0)</f>
        <v>0</v>
      </c>
      <c r="AS501" s="175">
        <f>IF($R501=AP$17,AQ501,0)</f>
        <v>0</v>
      </c>
      <c r="AT501" s="173">
        <v>1894</v>
      </c>
      <c r="AU501" s="175">
        <f>100*AT501/$AI501</f>
        <v>4.44621813230668</v>
      </c>
      <c r="AV501" s="173">
        <f>IF(AU501&gt;$AI$8,1,0)</f>
        <v>0</v>
      </c>
      <c r="AW501" s="175">
        <f>IF($R501=AT$17,AU501,0)</f>
        <v>0</v>
      </c>
      <c r="AX501" s="173">
        <v>9966</v>
      </c>
      <c r="AY501" s="175">
        <f>100*AX501/$AI501</f>
        <v>23.3954645758017</v>
      </c>
      <c r="AZ501" s="173">
        <f>IF(AY501&gt;$AI$8,1,0)</f>
        <v>0</v>
      </c>
      <c r="BA501" s="175">
        <f>IF($R501=AX$17,AY501,0)</f>
        <v>0</v>
      </c>
      <c r="BB501" s="173">
        <v>2427</v>
      </c>
      <c r="BC501" s="175">
        <f>100*BB501/$AI501</f>
        <v>5.69745058453449</v>
      </c>
      <c r="BD501" s="173">
        <f>IF(BC501&gt;$AI$8,1,0)</f>
        <v>0</v>
      </c>
      <c r="BE501" s="175">
        <f>IF($R501=BB$17,BC501,0)</f>
        <v>0</v>
      </c>
      <c r="BF501" s="173">
        <v>0</v>
      </c>
      <c r="BG501" s="175">
        <f>100*BF501/$AI501</f>
        <v>0</v>
      </c>
      <c r="BH501" s="173">
        <f>IF(BG501&gt;$AI$8,1,0)</f>
        <v>0</v>
      </c>
      <c r="BI501" s="175">
        <f>IF($R501=BF$17,BG501,0)</f>
        <v>0</v>
      </c>
      <c r="BJ501" s="173">
        <v>0</v>
      </c>
      <c r="BK501" s="175">
        <f>100*BJ501/$AI501</f>
        <v>0</v>
      </c>
      <c r="BL501" s="173">
        <f>IF(BK501&gt;$AI$8,1,0)</f>
        <v>0</v>
      </c>
      <c r="BM501" s="175">
        <f>IF($R501=BJ$17,BK501,0)</f>
        <v>0</v>
      </c>
      <c r="BN501" s="173">
        <v>0</v>
      </c>
      <c r="BO501" s="175">
        <f>100*BN501/$AI501</f>
        <v>0</v>
      </c>
      <c r="BP501" s="173">
        <f>IF(BO501&gt;$AI$8,1,0)</f>
        <v>0</v>
      </c>
      <c r="BQ501" s="175">
        <f>IF($R501=BN$17,BO501,0)</f>
        <v>0</v>
      </c>
      <c r="BR501" s="173">
        <v>0</v>
      </c>
      <c r="BS501" s="175">
        <f>100*BR501/$AI501</f>
        <v>0</v>
      </c>
      <c r="BT501" s="173">
        <f>IF(BS501&gt;$AI$8,1,0)</f>
        <v>0</v>
      </c>
      <c r="BU501" s="175">
        <f>IF($R501=BR$17,BS501,0)</f>
        <v>0</v>
      </c>
      <c r="BV501" s="173">
        <v>0</v>
      </c>
      <c r="BW501" s="175">
        <f>100*BV501/$AI501</f>
        <v>0</v>
      </c>
      <c r="BX501" s="173">
        <f>IF(BW501&gt;$AI$8,1,0)</f>
        <v>0</v>
      </c>
      <c r="BY501" s="175">
        <f>IF($R501=BV$17,BW501,0)</f>
        <v>0</v>
      </c>
      <c r="BZ501" s="173">
        <v>0</v>
      </c>
      <c r="CA501" s="175">
        <f>100*BZ501/$AI501</f>
        <v>0</v>
      </c>
      <c r="CB501" s="173">
        <f>IF(CA501&gt;$AI$8,1,0)</f>
        <v>0</v>
      </c>
      <c r="CC501" s="175">
        <f>IF($R501=BZ$17,CA501,0)</f>
        <v>0</v>
      </c>
      <c r="CD501" s="173">
        <v>0</v>
      </c>
      <c r="CE501" s="175">
        <f>100*CD501/$AI501</f>
        <v>0</v>
      </c>
      <c r="CF501" s="173">
        <f>IF(CE501&gt;$AI$8,1,0)</f>
        <v>0</v>
      </c>
      <c r="CG501" s="175">
        <f>IF($R501=CD$17,CE501,0)</f>
        <v>0</v>
      </c>
      <c r="CH501" s="173">
        <v>0</v>
      </c>
      <c r="CI501" s="175">
        <f>100*CH501/$AI501</f>
        <v>0</v>
      </c>
      <c r="CJ501" s="173">
        <f>IF(CI501&gt;$AI$8,1,0)</f>
        <v>0</v>
      </c>
      <c r="CK501" s="175">
        <f>IF($R501=CH$17,CI501,0)</f>
        <v>0</v>
      </c>
      <c r="CL501" s="173">
        <v>0</v>
      </c>
      <c r="CM501" s="173">
        <v>0</v>
      </c>
      <c r="CN501" s="176"/>
    </row>
    <row r="502" ht="15.75" customHeight="1">
      <c r="A502" t="s" s="179">
        <v>3259</v>
      </c>
      <c r="B502" t="s" s="180">
        <v>160</v>
      </c>
      <c r="C502" t="s" s="180">
        <v>2137</v>
      </c>
      <c r="D502" t="s" s="181">
        <v>162</v>
      </c>
      <c r="E502" t="s" s="188">
        <v>79</v>
      </c>
      <c r="F502" t="s" s="146">
        <v>80</v>
      </c>
      <c r="G502" t="s" s="146">
        <v>761</v>
      </c>
      <c r="H502" t="s" s="146">
        <v>3260</v>
      </c>
      <c r="I502" t="s" s="146">
        <v>49</v>
      </c>
      <c r="J502" t="s" s="146">
        <v>1733</v>
      </c>
      <c r="K502" t="s" s="183">
        <f>_xlfn.IFS(Q502=0,O502,T502=1,R502,U502=1,AA502,V502=1,AD502)</f>
        <v>2943</v>
      </c>
      <c r="L502" s="189">
        <f>_xlfn.IFS(Q502=0,P502,T502=1,S502,U502=1,AB502,V502=1,AE502)</f>
        <v>9.482946399999999</v>
      </c>
      <c r="M502" t="s" s="146">
        <f>IF(O502="Lab","over","under")</f>
        <v>2429</v>
      </c>
      <c r="N502" s="145">
        <v>0</v>
      </c>
      <c r="O502" t="s" s="184">
        <v>28</v>
      </c>
      <c r="P502" s="147">
        <f>AQ502</f>
        <v>36.152371825587</v>
      </c>
      <c r="Q502" s="145">
        <f>T502+U502+V502</f>
        <v>1</v>
      </c>
      <c r="R502" t="s" s="185">
        <v>27</v>
      </c>
      <c r="S502" s="147">
        <f>AO502</f>
        <v>34.8738946726489</v>
      </c>
      <c r="T502" s="138"/>
      <c r="U502" s="138"/>
      <c r="V502" s="145">
        <v>1</v>
      </c>
      <c r="W502" s="138"/>
      <c r="X502" t="s" s="146">
        <f>IF($A502=Y502,"ok","bad")</f>
        <v>2430</v>
      </c>
      <c r="Y502" t="s" s="146">
        <v>3259</v>
      </c>
      <c r="Z502" t="s" s="146">
        <v>2137</v>
      </c>
      <c r="AA502" t="s" s="186">
        <v>2365</v>
      </c>
      <c r="AB502" s="141">
        <f>100*AC502</f>
        <v>14.3964804</v>
      </c>
      <c r="AC502" s="190">
        <v>0.143964804</v>
      </c>
      <c r="AD502" t="s" s="187">
        <v>31</v>
      </c>
      <c r="AE502" s="141">
        <v>9.482946399999999</v>
      </c>
      <c r="AF502" s="190">
        <v>0.094829464</v>
      </c>
      <c r="AG502" s="138"/>
      <c r="AH502" s="145">
        <v>74745</v>
      </c>
      <c r="AI502" s="145">
        <v>45914</v>
      </c>
      <c r="AJ502" s="145">
        <v>175</v>
      </c>
      <c r="AK502" s="145">
        <v>587</v>
      </c>
      <c r="AL502" s="145">
        <v>16012</v>
      </c>
      <c r="AM502" s="148">
        <f>100*AL502/$AI502</f>
        <v>34.8738946726489</v>
      </c>
      <c r="AN502" s="145">
        <f>IF(AM502&gt;$AI$8,1,0)</f>
        <v>0</v>
      </c>
      <c r="AO502" s="148">
        <f>IF($R502=AL$17,AM502,0)</f>
        <v>34.8738946726489</v>
      </c>
      <c r="AP502" s="145">
        <v>16599</v>
      </c>
      <c r="AQ502" s="148">
        <f>100*AP502/$AI502</f>
        <v>36.152371825587</v>
      </c>
      <c r="AR502" s="145">
        <f>IF(AQ502&gt;$AI$8,1,0)</f>
        <v>0</v>
      </c>
      <c r="AS502" s="148">
        <f>IF($R502=AP$17,AQ502,0)</f>
        <v>0</v>
      </c>
      <c r="AT502" s="145">
        <v>1752</v>
      </c>
      <c r="AU502" s="148">
        <f>100*AT502/$AI502</f>
        <v>3.81582959445921</v>
      </c>
      <c r="AV502" s="145">
        <f>IF(AU502&gt;$AI$8,1,0)</f>
        <v>0</v>
      </c>
      <c r="AW502" s="148">
        <f>IF($R502=AT$17,AU502,0)</f>
        <v>0</v>
      </c>
      <c r="AX502" s="145">
        <v>6610</v>
      </c>
      <c r="AY502" s="148">
        <f>100*AX502/$AI502</f>
        <v>14.3964803763558</v>
      </c>
      <c r="AZ502" s="145">
        <f>IF(AY502&gt;$AI$8,1,0)</f>
        <v>0</v>
      </c>
      <c r="BA502" s="148">
        <f>IF($R502=AX$17,AY502,0)</f>
        <v>0</v>
      </c>
      <c r="BB502" s="145">
        <v>4354</v>
      </c>
      <c r="BC502" s="148">
        <f>100*BB502/$AI502</f>
        <v>9.482946378011061</v>
      </c>
      <c r="BD502" s="145">
        <f>IF(BC502&gt;$AI$8,1,0)</f>
        <v>0</v>
      </c>
      <c r="BE502" s="148">
        <f>IF($R502=BB$17,BC502,0)</f>
        <v>0</v>
      </c>
      <c r="BF502" s="145">
        <v>0</v>
      </c>
      <c r="BG502" s="148">
        <f>100*BF502/$AI502</f>
        <v>0</v>
      </c>
      <c r="BH502" s="145">
        <f>IF(BG502&gt;$AI$8,1,0)</f>
        <v>0</v>
      </c>
      <c r="BI502" s="148">
        <f>IF($R502=BF$17,BG502,0)</f>
        <v>0</v>
      </c>
      <c r="BJ502" s="145">
        <v>0</v>
      </c>
      <c r="BK502" s="148">
        <f>100*BJ502/$AI502</f>
        <v>0</v>
      </c>
      <c r="BL502" s="145">
        <f>IF(BK502&gt;$AI$8,1,0)</f>
        <v>0</v>
      </c>
      <c r="BM502" s="148">
        <f>IF($R502=BJ$17,BK502,0)</f>
        <v>0</v>
      </c>
      <c r="BN502" s="145">
        <v>0</v>
      </c>
      <c r="BO502" s="148">
        <f>100*BN502/$AI502</f>
        <v>0</v>
      </c>
      <c r="BP502" s="145">
        <f>IF(BO502&gt;$AI$8,1,0)</f>
        <v>0</v>
      </c>
      <c r="BQ502" s="148">
        <f>IF($R502=BN$17,BO502,0)</f>
        <v>0</v>
      </c>
      <c r="BR502" s="145">
        <v>0</v>
      </c>
      <c r="BS502" s="148">
        <f>100*BR502/$AI502</f>
        <v>0</v>
      </c>
      <c r="BT502" s="145">
        <f>IF(BS502&gt;$AI$8,1,0)</f>
        <v>0</v>
      </c>
      <c r="BU502" s="148">
        <f>IF($R502=BR$17,BS502,0)</f>
        <v>0</v>
      </c>
      <c r="BV502" s="145">
        <v>0</v>
      </c>
      <c r="BW502" s="148">
        <f>100*BV502/$AI502</f>
        <v>0</v>
      </c>
      <c r="BX502" s="145">
        <f>IF(BW502&gt;$AI$8,1,0)</f>
        <v>0</v>
      </c>
      <c r="BY502" s="148">
        <f>IF($R502=BV$17,BW502,0)</f>
        <v>0</v>
      </c>
      <c r="BZ502" s="145">
        <v>0</v>
      </c>
      <c r="CA502" s="148">
        <f>100*BZ502/$AI502</f>
        <v>0</v>
      </c>
      <c r="CB502" s="145">
        <f>IF(CA502&gt;$AI$8,1,0)</f>
        <v>0</v>
      </c>
      <c r="CC502" s="148">
        <f>IF($R502=BZ$17,CA502,0)</f>
        <v>0</v>
      </c>
      <c r="CD502" s="145">
        <v>0</v>
      </c>
      <c r="CE502" s="148">
        <f>100*CD502/$AI502</f>
        <v>0</v>
      </c>
      <c r="CF502" s="145">
        <f>IF(CE502&gt;$AI$8,1,0)</f>
        <v>0</v>
      </c>
      <c r="CG502" s="148">
        <f>IF($R502=CD$17,CE502,0)</f>
        <v>0</v>
      </c>
      <c r="CH502" s="145">
        <v>0</v>
      </c>
      <c r="CI502" s="148">
        <f>100*CH502/$AI502</f>
        <v>0</v>
      </c>
      <c r="CJ502" s="145">
        <f>IF(CI502&gt;$AI$8,1,0)</f>
        <v>0</v>
      </c>
      <c r="CK502" s="148">
        <f>IF($R502=CH$17,CI502,0)</f>
        <v>0</v>
      </c>
      <c r="CL502" s="145">
        <v>823</v>
      </c>
      <c r="CM502" s="145">
        <v>0</v>
      </c>
      <c r="CN502" s="149"/>
    </row>
    <row r="503" ht="15.75" customHeight="1">
      <c r="A503" t="s" s="179">
        <v>3222</v>
      </c>
      <c r="B503" t="s" s="180">
        <v>197</v>
      </c>
      <c r="C503" t="s" s="180">
        <v>1024</v>
      </c>
      <c r="D503" t="s" s="181">
        <v>200</v>
      </c>
      <c r="E503" t="s" s="182">
        <v>79</v>
      </c>
      <c r="F503" t="s" s="130">
        <v>80</v>
      </c>
      <c r="G503" t="s" s="130">
        <v>428</v>
      </c>
      <c r="H503" t="s" s="130">
        <v>3223</v>
      </c>
      <c r="I503" t="s" s="130">
        <v>49</v>
      </c>
      <c r="J503" t="s" s="130">
        <v>1733</v>
      </c>
      <c r="K503" t="s" s="183">
        <f>_xlfn.IFS(Q503=0,O503,T503=1,R503,U503=1,AA503,V503=1,AD503)</f>
        <v>2365</v>
      </c>
      <c r="L503" s="189">
        <f>_xlfn.IFS(Q503=0,P503,T503=1,S503,U503=1,AB503,V503=1,AE503)</f>
        <v>15.9918585</v>
      </c>
      <c r="M503" t="s" s="130">
        <f>IF(O503="Lab","over","under")</f>
        <v>2429</v>
      </c>
      <c r="N503" s="173">
        <v>0</v>
      </c>
      <c r="O503" t="s" s="184">
        <v>28</v>
      </c>
      <c r="P503" s="131">
        <f>AQ503</f>
        <v>36.0500744112755</v>
      </c>
      <c r="Q503" s="173">
        <f>T503+U503+V503</f>
        <v>1</v>
      </c>
      <c r="R503" t="s" s="185">
        <v>27</v>
      </c>
      <c r="S503" s="131">
        <f>AO503</f>
        <v>28.5411012868774</v>
      </c>
      <c r="T503" s="169"/>
      <c r="U503" s="173">
        <v>1</v>
      </c>
      <c r="V503" s="169"/>
      <c r="W503" s="169"/>
      <c r="X503" t="s" s="130">
        <f>IF($A503=Y503,"ok","bad")</f>
        <v>2430</v>
      </c>
      <c r="Y503" t="s" s="130">
        <v>3222</v>
      </c>
      <c r="Z503" t="s" s="130">
        <v>1024</v>
      </c>
      <c r="AA503" t="s" s="186">
        <v>2365</v>
      </c>
      <c r="AB503" s="125">
        <f>100*AC503</f>
        <v>15.9918585</v>
      </c>
      <c r="AC503" s="191">
        <v>0.159918585</v>
      </c>
      <c r="AD503" t="s" s="187">
        <v>29</v>
      </c>
      <c r="AE503" s="125">
        <v>10.41539</v>
      </c>
      <c r="AF503" s="191">
        <v>0.1041539</v>
      </c>
      <c r="AG503" s="169"/>
      <c r="AH503" s="173">
        <v>79475</v>
      </c>
      <c r="AI503" s="173">
        <v>45692</v>
      </c>
      <c r="AJ503" s="173">
        <v>144</v>
      </c>
      <c r="AK503" s="173">
        <v>3431</v>
      </c>
      <c r="AL503" s="173">
        <v>13041</v>
      </c>
      <c r="AM503" s="175">
        <f>100*AL503/$AI503</f>
        <v>28.5411012868774</v>
      </c>
      <c r="AN503" s="173">
        <f>IF(AM503&gt;$AI$8,1,0)</f>
        <v>0</v>
      </c>
      <c r="AO503" s="175">
        <f>IF($R503=AL$17,AM503,0)</f>
        <v>28.5411012868774</v>
      </c>
      <c r="AP503" s="173">
        <v>16472</v>
      </c>
      <c r="AQ503" s="175">
        <f>100*AP503/$AI503</f>
        <v>36.0500744112755</v>
      </c>
      <c r="AR503" s="173">
        <f>IF(AQ503&gt;$AI$8,1,0)</f>
        <v>0</v>
      </c>
      <c r="AS503" s="175">
        <f>IF($R503=AP$17,AQ503,0)</f>
        <v>0</v>
      </c>
      <c r="AT503" s="173">
        <v>4759</v>
      </c>
      <c r="AU503" s="175">
        <f>100*AT503/$AI503</f>
        <v>10.4153900026263</v>
      </c>
      <c r="AV503" s="173">
        <f>IF(AU503&gt;$AI$8,1,0)</f>
        <v>0</v>
      </c>
      <c r="AW503" s="175">
        <f>IF($R503=AT$17,AU503,0)</f>
        <v>0</v>
      </c>
      <c r="AX503" s="173">
        <v>7307</v>
      </c>
      <c r="AY503" s="175">
        <f>100*AX503/$AI503</f>
        <v>15.9918585310339</v>
      </c>
      <c r="AZ503" s="173">
        <f>IF(AY503&gt;$AI$8,1,0)</f>
        <v>0</v>
      </c>
      <c r="BA503" s="175">
        <f>IF($R503=AX$17,AY503,0)</f>
        <v>0</v>
      </c>
      <c r="BB503" s="173">
        <v>2307</v>
      </c>
      <c r="BC503" s="175">
        <f>100*BB503/$AI503</f>
        <v>5.04902389915084</v>
      </c>
      <c r="BD503" s="173">
        <f>IF(BC503&gt;$AI$8,1,0)</f>
        <v>0</v>
      </c>
      <c r="BE503" s="175">
        <f>IF($R503=BB$17,BC503,0)</f>
        <v>0</v>
      </c>
      <c r="BF503" s="173">
        <v>0</v>
      </c>
      <c r="BG503" s="175">
        <f>100*BF503/$AI503</f>
        <v>0</v>
      </c>
      <c r="BH503" s="173">
        <f>IF(BG503&gt;$AI$8,1,0)</f>
        <v>0</v>
      </c>
      <c r="BI503" s="175">
        <f>IF($R503=BF$17,BG503,0)</f>
        <v>0</v>
      </c>
      <c r="BJ503" s="173">
        <v>0</v>
      </c>
      <c r="BK503" s="175">
        <f>100*BJ503/$AI503</f>
        <v>0</v>
      </c>
      <c r="BL503" s="173">
        <f>IF(BK503&gt;$AI$8,1,0)</f>
        <v>0</v>
      </c>
      <c r="BM503" s="175">
        <f>IF($R503=BJ$17,BK503,0)</f>
        <v>0</v>
      </c>
      <c r="BN503" s="173">
        <v>0</v>
      </c>
      <c r="BO503" s="175">
        <f>100*BN503/$AI503</f>
        <v>0</v>
      </c>
      <c r="BP503" s="173">
        <f>IF(BO503&gt;$AI$8,1,0)</f>
        <v>0</v>
      </c>
      <c r="BQ503" s="175">
        <f>IF($R503=BN$17,BO503,0)</f>
        <v>0</v>
      </c>
      <c r="BR503" s="173">
        <v>0</v>
      </c>
      <c r="BS503" s="175">
        <f>100*BR503/$AI503</f>
        <v>0</v>
      </c>
      <c r="BT503" s="173">
        <f>IF(BS503&gt;$AI$8,1,0)</f>
        <v>0</v>
      </c>
      <c r="BU503" s="175">
        <f>IF($R503=BR$17,BS503,0)</f>
        <v>0</v>
      </c>
      <c r="BV503" s="173">
        <v>0</v>
      </c>
      <c r="BW503" s="175">
        <f>100*BV503/$AI503</f>
        <v>0</v>
      </c>
      <c r="BX503" s="173">
        <f>IF(BW503&gt;$AI$8,1,0)</f>
        <v>0</v>
      </c>
      <c r="BY503" s="175">
        <f>IF($R503=BV$17,BW503,0)</f>
        <v>0</v>
      </c>
      <c r="BZ503" s="173">
        <v>0</v>
      </c>
      <c r="CA503" s="175">
        <f>100*BZ503/$AI503</f>
        <v>0</v>
      </c>
      <c r="CB503" s="173">
        <f>IF(CA503&gt;$AI$8,1,0)</f>
        <v>0</v>
      </c>
      <c r="CC503" s="175">
        <f>IF($R503=BZ$17,CA503,0)</f>
        <v>0</v>
      </c>
      <c r="CD503" s="173">
        <v>0</v>
      </c>
      <c r="CE503" s="175">
        <f>100*CD503/$AI503</f>
        <v>0</v>
      </c>
      <c r="CF503" s="173">
        <f>IF(CE503&gt;$AI$8,1,0)</f>
        <v>0</v>
      </c>
      <c r="CG503" s="175">
        <f>IF($R503=CD$17,CE503,0)</f>
        <v>0</v>
      </c>
      <c r="CH503" s="173">
        <v>0</v>
      </c>
      <c r="CI503" s="175">
        <f>100*CH503/$AI503</f>
        <v>0</v>
      </c>
      <c r="CJ503" s="173">
        <f>IF(CI503&gt;$AI$8,1,0)</f>
        <v>0</v>
      </c>
      <c r="CK503" s="175">
        <f>IF($R503=CH$17,CI503,0)</f>
        <v>0</v>
      </c>
      <c r="CL503" s="173">
        <v>1053</v>
      </c>
      <c r="CM503" s="173">
        <v>0</v>
      </c>
      <c r="CN503" s="176"/>
    </row>
    <row r="504" ht="15.75" customHeight="1">
      <c r="A504" t="s" s="179">
        <v>3000</v>
      </c>
      <c r="B504" t="s" s="180">
        <v>84</v>
      </c>
      <c r="C504" t="s" s="180">
        <v>3001</v>
      </c>
      <c r="D504" t="s" s="181">
        <v>86</v>
      </c>
      <c r="E504" t="s" s="188">
        <v>79</v>
      </c>
      <c r="F504" t="s" s="146">
        <v>46</v>
      </c>
      <c r="G504" t="s" s="146">
        <v>1297</v>
      </c>
      <c r="H504" t="s" s="146">
        <v>2728</v>
      </c>
      <c r="I504" t="s" s="146">
        <v>64</v>
      </c>
      <c r="J504" t="s" s="146">
        <v>1733</v>
      </c>
      <c r="K504" t="s" s="183">
        <f>_xlfn.IFS(Q504=0,O504,T504=1,R504,U504=1,AA504,V504=1,AD504)</f>
        <v>2943</v>
      </c>
      <c r="L504" s="189">
        <f>_xlfn.IFS(Q504=0,P504,T504=1,S504,U504=1,AB504,V504=1,AE504)</f>
        <v>4.2867611</v>
      </c>
      <c r="M504" t="s" s="146">
        <f>IF(O504="Lab","over","under")</f>
        <v>2429</v>
      </c>
      <c r="N504" s="145">
        <v>0</v>
      </c>
      <c r="O504" t="s" s="184">
        <v>28</v>
      </c>
      <c r="P504" s="147">
        <f>AQ504</f>
        <v>35.9721543722521</v>
      </c>
      <c r="Q504" s="145">
        <f>T504+U504+V504</f>
        <v>1</v>
      </c>
      <c r="R504" t="s" s="185">
        <v>27</v>
      </c>
      <c r="S504" s="147">
        <f>AO504</f>
        <v>30.6033219345383</v>
      </c>
      <c r="T504" s="138"/>
      <c r="U504" s="138"/>
      <c r="V504" s="145">
        <v>1</v>
      </c>
      <c r="W504" s="138"/>
      <c r="X504" t="s" s="146">
        <f>IF($A504=Y504,"ok","bad")</f>
        <v>2430</v>
      </c>
      <c r="Y504" t="s" s="146">
        <v>3000</v>
      </c>
      <c r="Z504" t="s" s="146">
        <v>3001</v>
      </c>
      <c r="AA504" t="s" s="186">
        <v>2365</v>
      </c>
      <c r="AB504" s="141">
        <f>100*AC504</f>
        <v>26.1382511</v>
      </c>
      <c r="AC504" s="190">
        <v>0.261382511</v>
      </c>
      <c r="AD504" t="s" s="187">
        <v>31</v>
      </c>
      <c r="AE504" s="141">
        <v>4.2867611</v>
      </c>
      <c r="AF504" s="190">
        <v>0.042867611</v>
      </c>
      <c r="AG504" s="138"/>
      <c r="AH504" s="145">
        <v>69752</v>
      </c>
      <c r="AI504" s="145">
        <v>40940</v>
      </c>
      <c r="AJ504" s="145">
        <v>141</v>
      </c>
      <c r="AK504" s="145">
        <v>2198</v>
      </c>
      <c r="AL504" s="145">
        <v>12529</v>
      </c>
      <c r="AM504" s="148">
        <f>100*AL504/$AI504</f>
        <v>30.6033219345383</v>
      </c>
      <c r="AN504" s="145">
        <f>IF(AM504&gt;$AI$8,1,0)</f>
        <v>0</v>
      </c>
      <c r="AO504" s="148">
        <f>IF($R504=AL$17,AM504,0)</f>
        <v>30.6033219345383</v>
      </c>
      <c r="AP504" s="145">
        <v>14727</v>
      </c>
      <c r="AQ504" s="148">
        <f>100*AP504/$AI504</f>
        <v>35.9721543722521</v>
      </c>
      <c r="AR504" s="145">
        <f>IF(AQ504&gt;$AI$8,1,0)</f>
        <v>0</v>
      </c>
      <c r="AS504" s="148">
        <f>IF($R504=AP$17,AQ504,0)</f>
        <v>0</v>
      </c>
      <c r="AT504" s="145">
        <v>1228</v>
      </c>
      <c r="AU504" s="148">
        <f>100*AT504/$AI504</f>
        <v>2.99951148021495</v>
      </c>
      <c r="AV504" s="145">
        <f>IF(AU504&gt;$AI$8,1,0)</f>
        <v>0</v>
      </c>
      <c r="AW504" s="148">
        <f>IF($R504=AT$17,AU504,0)</f>
        <v>0</v>
      </c>
      <c r="AX504" s="145">
        <v>10701</v>
      </c>
      <c r="AY504" s="148">
        <f>100*AX504/$AI504</f>
        <v>26.1382510991695</v>
      </c>
      <c r="AZ504" s="145">
        <f>IF(AY504&gt;$AI$8,1,0)</f>
        <v>0</v>
      </c>
      <c r="BA504" s="148">
        <f>IF($R504=AX$17,AY504,0)</f>
        <v>0</v>
      </c>
      <c r="BB504" s="145">
        <v>1755</v>
      </c>
      <c r="BC504" s="148">
        <f>100*BB504/$AI504</f>
        <v>4.28676111382511</v>
      </c>
      <c r="BD504" s="145">
        <f>IF(BC504&gt;$AI$8,1,0)</f>
        <v>0</v>
      </c>
      <c r="BE504" s="148">
        <f>IF($R504=BB$17,BC504,0)</f>
        <v>0</v>
      </c>
      <c r="BF504" s="145">
        <v>0</v>
      </c>
      <c r="BG504" s="148">
        <f>100*BF504/$AI504</f>
        <v>0</v>
      </c>
      <c r="BH504" s="145">
        <f>IF(BG504&gt;$AI$8,1,0)</f>
        <v>0</v>
      </c>
      <c r="BI504" s="148">
        <f>IF($R504=BF$17,BG504,0)</f>
        <v>0</v>
      </c>
      <c r="BJ504" s="145">
        <v>0</v>
      </c>
      <c r="BK504" s="148">
        <f>100*BJ504/$AI504</f>
        <v>0</v>
      </c>
      <c r="BL504" s="145">
        <f>IF(BK504&gt;$AI$8,1,0)</f>
        <v>0</v>
      </c>
      <c r="BM504" s="148">
        <f>IF($R504=BJ$17,BK504,0)</f>
        <v>0</v>
      </c>
      <c r="BN504" s="145">
        <v>0</v>
      </c>
      <c r="BO504" s="148">
        <f>100*BN504/$AI504</f>
        <v>0</v>
      </c>
      <c r="BP504" s="145">
        <f>IF(BO504&gt;$AI$8,1,0)</f>
        <v>0</v>
      </c>
      <c r="BQ504" s="148">
        <f>IF($R504=BN$17,BO504,0)</f>
        <v>0</v>
      </c>
      <c r="BR504" s="145">
        <v>0</v>
      </c>
      <c r="BS504" s="148">
        <f>100*BR504/$AI504</f>
        <v>0</v>
      </c>
      <c r="BT504" s="145">
        <f>IF(BS504&gt;$AI$8,1,0)</f>
        <v>0</v>
      </c>
      <c r="BU504" s="148">
        <f>IF($R504=BR$17,BS504,0)</f>
        <v>0</v>
      </c>
      <c r="BV504" s="145">
        <v>0</v>
      </c>
      <c r="BW504" s="148">
        <f>100*BV504/$AI504</f>
        <v>0</v>
      </c>
      <c r="BX504" s="145">
        <f>IF(BW504&gt;$AI$8,1,0)</f>
        <v>0</v>
      </c>
      <c r="BY504" s="148">
        <f>IF($R504=BV$17,BW504,0)</f>
        <v>0</v>
      </c>
      <c r="BZ504" s="145">
        <v>0</v>
      </c>
      <c r="CA504" s="148">
        <f>100*BZ504/$AI504</f>
        <v>0</v>
      </c>
      <c r="CB504" s="145">
        <f>IF(CA504&gt;$AI$8,1,0)</f>
        <v>0</v>
      </c>
      <c r="CC504" s="148">
        <f>IF($R504=BZ$17,CA504,0)</f>
        <v>0</v>
      </c>
      <c r="CD504" s="145">
        <v>0</v>
      </c>
      <c r="CE504" s="148">
        <f>100*CD504/$AI504</f>
        <v>0</v>
      </c>
      <c r="CF504" s="145">
        <f>IF(CE504&gt;$AI$8,1,0)</f>
        <v>0</v>
      </c>
      <c r="CG504" s="148">
        <f>IF($R504=CD$17,CE504,0)</f>
        <v>0</v>
      </c>
      <c r="CH504" s="145">
        <v>0</v>
      </c>
      <c r="CI504" s="148">
        <f>100*CH504/$AI504</f>
        <v>0</v>
      </c>
      <c r="CJ504" s="145">
        <f>IF(CI504&gt;$AI$8,1,0)</f>
        <v>0</v>
      </c>
      <c r="CK504" s="148">
        <f>IF($R504=CH$17,CI504,0)</f>
        <v>0</v>
      </c>
      <c r="CL504" s="145">
        <v>0</v>
      </c>
      <c r="CM504" s="145">
        <v>0</v>
      </c>
      <c r="CN504" s="149"/>
    </row>
    <row r="505" ht="19.95" customHeight="1">
      <c r="A505" t="s" s="179">
        <v>3290</v>
      </c>
      <c r="B505" t="s" s="180">
        <v>75</v>
      </c>
      <c r="C505" t="s" s="180">
        <v>2312</v>
      </c>
      <c r="D505" t="s" s="181">
        <v>78</v>
      </c>
      <c r="E505" t="s" s="182">
        <v>79</v>
      </c>
      <c r="F505" t="s" s="130">
        <v>46</v>
      </c>
      <c r="G505" t="s" s="130">
        <v>1260</v>
      </c>
      <c r="H505" t="s" s="130">
        <v>1982</v>
      </c>
      <c r="I505" t="s" s="130">
        <v>64</v>
      </c>
      <c r="J505" t="s" s="130">
        <v>1733</v>
      </c>
      <c r="K505" t="s" s="183">
        <f>_xlfn.IFS(Q505=0,O505,T505=1,R505,U505=1,AA505,V505=1,AD505)</f>
        <v>2365</v>
      </c>
      <c r="L505" s="189">
        <f>_xlfn.IFS(Q505=0,P505,T505=1,S505,U505=1,AB505,V505=1,AE505)</f>
        <v>10.6839617</v>
      </c>
      <c r="M505" t="s" s="130">
        <f>IF(O505="Lab","over","under")</f>
        <v>2429</v>
      </c>
      <c r="N505" s="173">
        <v>0</v>
      </c>
      <c r="O505" t="s" s="184">
        <v>28</v>
      </c>
      <c r="P505" s="131">
        <f>AQ505</f>
        <v>35.9231131124404</v>
      </c>
      <c r="Q505" s="173">
        <f>T505+U505+V505</f>
        <v>1</v>
      </c>
      <c r="R505" t="s" s="185">
        <v>27</v>
      </c>
      <c r="S505" s="131">
        <f>AO505</f>
        <v>25.6379236955889</v>
      </c>
      <c r="T505" s="169"/>
      <c r="U505" s="173">
        <v>1</v>
      </c>
      <c r="V505" s="169"/>
      <c r="W505" s="169"/>
      <c r="X505" t="s" s="130">
        <f>IF($A505=Y505,"ok","bad")</f>
        <v>2430</v>
      </c>
      <c r="Y505" t="s" s="130">
        <v>3290</v>
      </c>
      <c r="Z505" t="s" s="130">
        <v>2312</v>
      </c>
      <c r="AA505" t="s" s="186">
        <v>2365</v>
      </c>
      <c r="AB505" s="125">
        <f>100*AC505</f>
        <v>10.6839617</v>
      </c>
      <c r="AC505" s="191">
        <v>0.106839617</v>
      </c>
      <c r="AD505" t="s" s="187">
        <v>29</v>
      </c>
      <c r="AE505" s="125">
        <v>9.4898851</v>
      </c>
      <c r="AF505" s="191">
        <v>0.09489885100000001</v>
      </c>
      <c r="AG505" s="169"/>
      <c r="AH505" s="173">
        <v>73415</v>
      </c>
      <c r="AI505" s="173">
        <v>44637</v>
      </c>
      <c r="AJ505" s="173">
        <v>174</v>
      </c>
      <c r="AK505" s="173">
        <v>4591</v>
      </c>
      <c r="AL505" s="173">
        <v>11444</v>
      </c>
      <c r="AM505" s="175">
        <f>100*AL505/$AI505</f>
        <v>25.6379236955889</v>
      </c>
      <c r="AN505" s="173">
        <f>IF(AM505&gt;$AI$8,1,0)</f>
        <v>0</v>
      </c>
      <c r="AO505" s="175">
        <f>IF($R505=AL$17,AM505,0)</f>
        <v>25.6379236955889</v>
      </c>
      <c r="AP505" s="173">
        <v>16035</v>
      </c>
      <c r="AQ505" s="175">
        <f>100*AP505/$AI505</f>
        <v>35.9231131124404</v>
      </c>
      <c r="AR505" s="173">
        <f>IF(AQ505&gt;$AI$8,1,0)</f>
        <v>0</v>
      </c>
      <c r="AS505" s="175">
        <f>IF($R505=AP$17,AQ505,0)</f>
        <v>0</v>
      </c>
      <c r="AT505" s="173">
        <v>4236</v>
      </c>
      <c r="AU505" s="175">
        <f>100*AT505/$AI505</f>
        <v>9.48988507292157</v>
      </c>
      <c r="AV505" s="173">
        <f>IF(AU505&gt;$AI$8,1,0)</f>
        <v>0</v>
      </c>
      <c r="AW505" s="175">
        <f>IF($R505=AT$17,AU505,0)</f>
        <v>0</v>
      </c>
      <c r="AX505" s="173">
        <v>4769</v>
      </c>
      <c r="AY505" s="175">
        <f>100*AX505/$AI505</f>
        <v>10.6839617357797</v>
      </c>
      <c r="AZ505" s="173">
        <f>IF(AY505&gt;$AI$8,1,0)</f>
        <v>0</v>
      </c>
      <c r="BA505" s="175">
        <f>IF($R505=AX$17,AY505,0)</f>
        <v>0</v>
      </c>
      <c r="BB505" s="173">
        <v>2193</v>
      </c>
      <c r="BC505" s="175">
        <f>100*BB505/$AI505</f>
        <v>4.91296458095302</v>
      </c>
      <c r="BD505" s="173">
        <f>IF(BC505&gt;$AI$8,1,0)</f>
        <v>0</v>
      </c>
      <c r="BE505" s="175">
        <f>IF($R505=BB$17,BC505,0)</f>
        <v>0</v>
      </c>
      <c r="BF505" s="173">
        <v>0</v>
      </c>
      <c r="BG505" s="175">
        <f>100*BF505/$AI505</f>
        <v>0</v>
      </c>
      <c r="BH505" s="173">
        <f>IF(BG505&gt;$AI$8,1,0)</f>
        <v>0</v>
      </c>
      <c r="BI505" s="175">
        <f>IF($R505=BF$17,BG505,0)</f>
        <v>0</v>
      </c>
      <c r="BJ505" s="173">
        <v>0</v>
      </c>
      <c r="BK505" s="175">
        <f>100*BJ505/$AI505</f>
        <v>0</v>
      </c>
      <c r="BL505" s="173">
        <f>IF(BK505&gt;$AI$8,1,0)</f>
        <v>0</v>
      </c>
      <c r="BM505" s="175">
        <f>IF($R505=BJ$17,BK505,0)</f>
        <v>0</v>
      </c>
      <c r="BN505" s="173">
        <v>0</v>
      </c>
      <c r="BO505" s="175">
        <f>100*BN505/$AI505</f>
        <v>0</v>
      </c>
      <c r="BP505" s="173">
        <f>IF(BO505&gt;$AI$8,1,0)</f>
        <v>0</v>
      </c>
      <c r="BQ505" s="175">
        <f>IF($R505=BN$17,BO505,0)</f>
        <v>0</v>
      </c>
      <c r="BR505" s="173">
        <v>0</v>
      </c>
      <c r="BS505" s="175">
        <f>100*BR505/$AI505</f>
        <v>0</v>
      </c>
      <c r="BT505" s="173">
        <f>IF(BS505&gt;$AI$8,1,0)</f>
        <v>0</v>
      </c>
      <c r="BU505" s="175">
        <f>IF($R505=BR$17,BS505,0)</f>
        <v>0</v>
      </c>
      <c r="BV505" s="173">
        <v>0</v>
      </c>
      <c r="BW505" s="175">
        <f>100*BV505/$AI505</f>
        <v>0</v>
      </c>
      <c r="BX505" s="173">
        <f>IF(BW505&gt;$AI$8,1,0)</f>
        <v>0</v>
      </c>
      <c r="BY505" s="175">
        <f>IF($R505=BV$17,BW505,0)</f>
        <v>0</v>
      </c>
      <c r="BZ505" s="173">
        <v>0</v>
      </c>
      <c r="CA505" s="175">
        <f>100*BZ505/$AI505</f>
        <v>0</v>
      </c>
      <c r="CB505" s="173">
        <f>IF(CA505&gt;$AI$8,1,0)</f>
        <v>0</v>
      </c>
      <c r="CC505" s="175">
        <f>IF($R505=BZ$17,CA505,0)</f>
        <v>0</v>
      </c>
      <c r="CD505" s="173">
        <v>0</v>
      </c>
      <c r="CE505" s="175">
        <f>100*CD505/$AI505</f>
        <v>0</v>
      </c>
      <c r="CF505" s="173">
        <f>IF(CE505&gt;$AI$8,1,0)</f>
        <v>0</v>
      </c>
      <c r="CG505" s="175">
        <f>IF($R505=CD$17,CE505,0)</f>
        <v>0</v>
      </c>
      <c r="CH505" s="173">
        <v>0</v>
      </c>
      <c r="CI505" s="175">
        <f>100*CH505/$AI505</f>
        <v>0</v>
      </c>
      <c r="CJ505" s="173">
        <f>IF(CI505&gt;$AI$8,1,0)</f>
        <v>0</v>
      </c>
      <c r="CK505" s="175">
        <f>IF($R505=CH$17,CI505,0)</f>
        <v>0</v>
      </c>
      <c r="CL505" s="173">
        <v>626</v>
      </c>
      <c r="CM505" s="173">
        <v>0</v>
      </c>
      <c r="CN505" s="176"/>
    </row>
    <row r="506" ht="15.75" customHeight="1">
      <c r="A506" t="s" s="179">
        <v>3192</v>
      </c>
      <c r="B506" t="s" s="180">
        <v>101</v>
      </c>
      <c r="C506" t="s" s="180">
        <v>1242</v>
      </c>
      <c r="D506" t="s" s="181">
        <v>104</v>
      </c>
      <c r="E506" t="s" s="188">
        <v>79</v>
      </c>
      <c r="F506" t="s" s="146">
        <v>46</v>
      </c>
      <c r="G506" t="s" s="146">
        <v>768</v>
      </c>
      <c r="H506" t="s" s="146">
        <v>3193</v>
      </c>
      <c r="I506" t="s" s="146">
        <v>64</v>
      </c>
      <c r="J506" t="s" s="146">
        <v>1733</v>
      </c>
      <c r="K506" t="s" s="183">
        <f>_xlfn.IFS(Q506=0,O506,T506=1,R506,U506=1,AA506,V506=1,AD506)</f>
        <v>2943</v>
      </c>
      <c r="L506" s="189">
        <f>_xlfn.IFS(Q506=0,P506,T506=1,S506,U506=1,AB506,V506=1,AE506)</f>
        <v>13.9435807</v>
      </c>
      <c r="M506" t="s" s="146">
        <f>IF(O506="Lab","over","under")</f>
        <v>2429</v>
      </c>
      <c r="N506" s="145">
        <v>0</v>
      </c>
      <c r="O506" t="s" s="184">
        <v>28</v>
      </c>
      <c r="P506" s="147">
        <f>AQ506</f>
        <v>35.8523620871573</v>
      </c>
      <c r="Q506" s="145">
        <f>T506+U506+V506</f>
        <v>1</v>
      </c>
      <c r="R506" t="s" s="185">
        <v>27</v>
      </c>
      <c r="S506" s="147">
        <f>AO506</f>
        <v>28.2474965658657</v>
      </c>
      <c r="T506" s="138"/>
      <c r="U506" s="138"/>
      <c r="V506" s="145">
        <v>1</v>
      </c>
      <c r="W506" s="138"/>
      <c r="X506" t="s" s="146">
        <f>IF($A506=Y506,"ok","bad")</f>
        <v>2430</v>
      </c>
      <c r="Y506" t="s" s="146">
        <v>3192</v>
      </c>
      <c r="Z506" t="s" s="146">
        <v>1242</v>
      </c>
      <c r="AA506" t="s" s="186">
        <v>2365</v>
      </c>
      <c r="AB506" s="141">
        <f>100*AC506</f>
        <v>16.8581155</v>
      </c>
      <c r="AC506" s="190">
        <v>0.168581155</v>
      </c>
      <c r="AD506" t="s" s="187">
        <v>31</v>
      </c>
      <c r="AE506" s="141">
        <v>13.9435807</v>
      </c>
      <c r="AF506" s="190">
        <v>0.139435807</v>
      </c>
      <c r="AG506" s="138"/>
      <c r="AH506" s="145">
        <v>79360</v>
      </c>
      <c r="AI506" s="145">
        <v>50231</v>
      </c>
      <c r="AJ506" s="145">
        <v>152</v>
      </c>
      <c r="AK506" s="145">
        <v>3820</v>
      </c>
      <c r="AL506" s="145">
        <v>14189</v>
      </c>
      <c r="AM506" s="148">
        <f>100*AL506/$AI506</f>
        <v>28.2474965658657</v>
      </c>
      <c r="AN506" s="145">
        <f>IF(AM506&gt;$AI$8,1,0)</f>
        <v>0</v>
      </c>
      <c r="AO506" s="148">
        <f>IF($R506=AL$17,AM506,0)</f>
        <v>28.2474965658657</v>
      </c>
      <c r="AP506" s="145">
        <v>18009</v>
      </c>
      <c r="AQ506" s="148">
        <f>100*AP506/$AI506</f>
        <v>35.8523620871573</v>
      </c>
      <c r="AR506" s="145">
        <f>IF(AQ506&gt;$AI$8,1,0)</f>
        <v>0</v>
      </c>
      <c r="AS506" s="148">
        <f>IF($R506=AP$17,AQ506,0)</f>
        <v>0</v>
      </c>
      <c r="AT506" s="145">
        <v>1357</v>
      </c>
      <c r="AU506" s="148">
        <f>100*AT506/$AI506</f>
        <v>2.70151898230177</v>
      </c>
      <c r="AV506" s="145">
        <f>IF(AU506&gt;$AI$8,1,0)</f>
        <v>0</v>
      </c>
      <c r="AW506" s="148">
        <f>IF($R506=AT$17,AU506,0)</f>
        <v>0</v>
      </c>
      <c r="AX506" s="145">
        <v>8468</v>
      </c>
      <c r="AY506" s="148">
        <f>100*AX506/$AI506</f>
        <v>16.8581155063606</v>
      </c>
      <c r="AZ506" s="145">
        <f>IF(AY506&gt;$AI$8,1,0)</f>
        <v>0</v>
      </c>
      <c r="BA506" s="148">
        <f>IF($R506=AX$17,AY506,0)</f>
        <v>0</v>
      </c>
      <c r="BB506" s="145">
        <v>7004</v>
      </c>
      <c r="BC506" s="148">
        <f>100*BB506/$AI506</f>
        <v>13.943580657363</v>
      </c>
      <c r="BD506" s="145">
        <f>IF(BC506&gt;$AI$8,1,0)</f>
        <v>0</v>
      </c>
      <c r="BE506" s="148">
        <f>IF($R506=BB$17,BC506,0)</f>
        <v>0</v>
      </c>
      <c r="BF506" s="145">
        <v>0</v>
      </c>
      <c r="BG506" s="148">
        <f>100*BF506/$AI506</f>
        <v>0</v>
      </c>
      <c r="BH506" s="145">
        <f>IF(BG506&gt;$AI$8,1,0)</f>
        <v>0</v>
      </c>
      <c r="BI506" s="148">
        <f>IF($R506=BF$17,BG506,0)</f>
        <v>0</v>
      </c>
      <c r="BJ506" s="145">
        <v>0</v>
      </c>
      <c r="BK506" s="148">
        <f>100*BJ506/$AI506</f>
        <v>0</v>
      </c>
      <c r="BL506" s="145">
        <f>IF(BK506&gt;$AI$8,1,0)</f>
        <v>0</v>
      </c>
      <c r="BM506" s="148">
        <f>IF($R506=BJ$17,BK506,0)</f>
        <v>0</v>
      </c>
      <c r="BN506" s="145">
        <v>0</v>
      </c>
      <c r="BO506" s="148">
        <f>100*BN506/$AI506</f>
        <v>0</v>
      </c>
      <c r="BP506" s="145">
        <f>IF(BO506&gt;$AI$8,1,0)</f>
        <v>0</v>
      </c>
      <c r="BQ506" s="148">
        <f>IF($R506=BN$17,BO506,0)</f>
        <v>0</v>
      </c>
      <c r="BR506" s="145">
        <v>0</v>
      </c>
      <c r="BS506" s="148">
        <f>100*BR506/$AI506</f>
        <v>0</v>
      </c>
      <c r="BT506" s="145">
        <f>IF(BS506&gt;$AI$8,1,0)</f>
        <v>0</v>
      </c>
      <c r="BU506" s="148">
        <f>IF($R506=BR$17,BS506,0)</f>
        <v>0</v>
      </c>
      <c r="BV506" s="145">
        <v>0</v>
      </c>
      <c r="BW506" s="148">
        <f>100*BV506/$AI506</f>
        <v>0</v>
      </c>
      <c r="BX506" s="145">
        <f>IF(BW506&gt;$AI$8,1,0)</f>
        <v>0</v>
      </c>
      <c r="BY506" s="148">
        <f>IF($R506=BV$17,BW506,0)</f>
        <v>0</v>
      </c>
      <c r="BZ506" s="145">
        <v>0</v>
      </c>
      <c r="CA506" s="148">
        <f>100*BZ506/$AI506</f>
        <v>0</v>
      </c>
      <c r="CB506" s="145">
        <f>IF(CA506&gt;$AI$8,1,0)</f>
        <v>0</v>
      </c>
      <c r="CC506" s="148">
        <f>IF($R506=BZ$17,CA506,0)</f>
        <v>0</v>
      </c>
      <c r="CD506" s="145">
        <v>0</v>
      </c>
      <c r="CE506" s="148">
        <f>100*CD506/$AI506</f>
        <v>0</v>
      </c>
      <c r="CF506" s="145">
        <f>IF(CE506&gt;$AI$8,1,0)</f>
        <v>0</v>
      </c>
      <c r="CG506" s="148">
        <f>IF($R506=CD$17,CE506,0)</f>
        <v>0</v>
      </c>
      <c r="CH506" s="145">
        <v>0</v>
      </c>
      <c r="CI506" s="148">
        <f>100*CH506/$AI506</f>
        <v>0</v>
      </c>
      <c r="CJ506" s="145">
        <f>IF(CI506&gt;$AI$8,1,0)</f>
        <v>0</v>
      </c>
      <c r="CK506" s="148">
        <f>IF($R506=CH$17,CI506,0)</f>
        <v>0</v>
      </c>
      <c r="CL506" s="145">
        <v>0</v>
      </c>
      <c r="CM506" s="145">
        <v>0</v>
      </c>
      <c r="CN506" s="149"/>
    </row>
    <row r="507" ht="15.75" customHeight="1">
      <c r="A507" t="s" s="179">
        <v>2944</v>
      </c>
      <c r="B507" t="s" s="180">
        <v>166</v>
      </c>
      <c r="C507" t="s" s="180">
        <v>400</v>
      </c>
      <c r="D507" t="s" s="181">
        <v>169</v>
      </c>
      <c r="E507" t="s" s="182">
        <v>79</v>
      </c>
      <c r="F507" t="s" s="130">
        <v>80</v>
      </c>
      <c r="G507" t="s" s="130">
        <v>401</v>
      </c>
      <c r="H507" t="s" s="130">
        <v>402</v>
      </c>
      <c r="I507" t="s" s="130">
        <v>64</v>
      </c>
      <c r="J507" t="s" s="130">
        <v>50</v>
      </c>
      <c r="K507" t="s" s="183">
        <f>_xlfn.IFS(Q507=0,O507,T507=1,R507,U507=1,AA507,V507=1,AD507)</f>
        <v>2943</v>
      </c>
      <c r="L507" s="189">
        <f>_xlfn.IFS(Q507=0,P507,T507=1,S507,U507=1,AB507,V507=1,AE507)</f>
        <v>10.1870347</v>
      </c>
      <c r="M507" t="s" s="130">
        <f>IF(O507="Lab","over","under")</f>
        <v>2429</v>
      </c>
      <c r="N507" s="173">
        <v>0</v>
      </c>
      <c r="O507" t="s" s="184">
        <v>28</v>
      </c>
      <c r="P507" s="131">
        <f>AQ507</f>
        <v>35.8119968524908</v>
      </c>
      <c r="Q507" s="173">
        <f>T507+U507+V507</f>
        <v>1</v>
      </c>
      <c r="R507" t="s" s="185">
        <v>2365</v>
      </c>
      <c r="S507" s="131">
        <f>BA507</f>
        <v>22.5198232552509</v>
      </c>
      <c r="T507" s="169"/>
      <c r="U507" s="169"/>
      <c r="V507" s="173">
        <v>1</v>
      </c>
      <c r="W507" s="169"/>
      <c r="X507" t="s" s="130">
        <f>IF($A507=Y507,"ok","bad")</f>
        <v>2430</v>
      </c>
      <c r="Y507" t="s" s="130">
        <v>2944</v>
      </c>
      <c r="Z507" t="s" s="130">
        <v>400</v>
      </c>
      <c r="AA507" t="s" s="186">
        <v>27</v>
      </c>
      <c r="AB507" s="125">
        <f>100*AC507</f>
        <v>14.6873676</v>
      </c>
      <c r="AC507" s="191">
        <v>0.146873676</v>
      </c>
      <c r="AD507" t="s" s="187">
        <v>31</v>
      </c>
      <c r="AE507" s="125">
        <v>10.1870347</v>
      </c>
      <c r="AF507" s="191">
        <v>0.101870347</v>
      </c>
      <c r="AG507" s="169"/>
      <c r="AH507" s="173">
        <v>70999</v>
      </c>
      <c r="AI507" s="173">
        <v>33042</v>
      </c>
      <c r="AJ507" s="173">
        <v>91</v>
      </c>
      <c r="AK507" s="173">
        <v>4392</v>
      </c>
      <c r="AL507" s="173">
        <v>4853</v>
      </c>
      <c r="AM507" s="175">
        <f>100*AL507/$AI507</f>
        <v>14.6873675927607</v>
      </c>
      <c r="AN507" s="173">
        <f>IF(AM507&gt;$AI$8,1,0)</f>
        <v>0</v>
      </c>
      <c r="AO507" s="175">
        <f>IF($R507=AL$17,AM507,0)</f>
        <v>0</v>
      </c>
      <c r="AP507" s="173">
        <v>11833</v>
      </c>
      <c r="AQ507" s="175">
        <f>100*AP507/$AI507</f>
        <v>35.8119968524908</v>
      </c>
      <c r="AR507" s="173">
        <f>IF(AQ507&gt;$AI$8,1,0)</f>
        <v>0</v>
      </c>
      <c r="AS507" s="175">
        <f>IF($R507=AP$17,AQ507,0)</f>
        <v>0</v>
      </c>
      <c r="AT507" s="173">
        <v>954</v>
      </c>
      <c r="AU507" s="175">
        <f>100*AT507/$AI507</f>
        <v>2.88723442890866</v>
      </c>
      <c r="AV507" s="173">
        <f>IF(AU507&gt;$AI$8,1,0)</f>
        <v>0</v>
      </c>
      <c r="AW507" s="175">
        <f>IF($R507=AT$17,AU507,0)</f>
        <v>0</v>
      </c>
      <c r="AX507" s="173">
        <v>7441</v>
      </c>
      <c r="AY507" s="175">
        <f>100*AX507/$AI507</f>
        <v>22.5198232552509</v>
      </c>
      <c r="AZ507" s="173">
        <f>IF(AY507&gt;$AI$8,1,0)</f>
        <v>0</v>
      </c>
      <c r="BA507" s="175">
        <f>IF($R507=AX$17,AY507,0)</f>
        <v>22.5198232552509</v>
      </c>
      <c r="BB507" s="173">
        <v>3366</v>
      </c>
      <c r="BC507" s="175">
        <f>100*BB507/$AI507</f>
        <v>10.1870346831306</v>
      </c>
      <c r="BD507" s="173">
        <f>IF(BC507&gt;$AI$8,1,0)</f>
        <v>0</v>
      </c>
      <c r="BE507" s="175">
        <f>IF($R507=BB$17,BC507,0)</f>
        <v>0</v>
      </c>
      <c r="BF507" s="173">
        <v>0</v>
      </c>
      <c r="BG507" s="175">
        <f>100*BF507/$AI507</f>
        <v>0</v>
      </c>
      <c r="BH507" s="173">
        <f>IF(BG507&gt;$AI$8,1,0)</f>
        <v>0</v>
      </c>
      <c r="BI507" s="175">
        <f>IF($R507=BF$17,BG507,0)</f>
        <v>0</v>
      </c>
      <c r="BJ507" s="173">
        <v>0</v>
      </c>
      <c r="BK507" s="175">
        <f>100*BJ507/$AI507</f>
        <v>0</v>
      </c>
      <c r="BL507" s="173">
        <f>IF(BK507&gt;$AI$8,1,0)</f>
        <v>0</v>
      </c>
      <c r="BM507" s="175">
        <f>IF($R507=BJ$17,BK507,0)</f>
        <v>0</v>
      </c>
      <c r="BN507" s="173">
        <v>0</v>
      </c>
      <c r="BO507" s="175">
        <f>100*BN507/$AI507</f>
        <v>0</v>
      </c>
      <c r="BP507" s="173">
        <f>IF(BO507&gt;$AI$8,1,0)</f>
        <v>0</v>
      </c>
      <c r="BQ507" s="175">
        <f>IF($R507=BN$17,BO507,0)</f>
        <v>0</v>
      </c>
      <c r="BR507" s="173">
        <v>0</v>
      </c>
      <c r="BS507" s="175">
        <f>100*BR507/$AI507</f>
        <v>0</v>
      </c>
      <c r="BT507" s="173">
        <f>IF(BS507&gt;$AI$8,1,0)</f>
        <v>0</v>
      </c>
      <c r="BU507" s="175">
        <f>IF($R507=BR$17,BS507,0)</f>
        <v>0</v>
      </c>
      <c r="BV507" s="173">
        <v>0</v>
      </c>
      <c r="BW507" s="175">
        <f>100*BV507/$AI507</f>
        <v>0</v>
      </c>
      <c r="BX507" s="173">
        <f>IF(BW507&gt;$AI$8,1,0)</f>
        <v>0</v>
      </c>
      <c r="BY507" s="175">
        <f>IF($R507=BV$17,BW507,0)</f>
        <v>0</v>
      </c>
      <c r="BZ507" s="173">
        <v>0</v>
      </c>
      <c r="CA507" s="175">
        <f>100*BZ507/$AI507</f>
        <v>0</v>
      </c>
      <c r="CB507" s="173">
        <f>IF(CA507&gt;$AI$8,1,0)</f>
        <v>0</v>
      </c>
      <c r="CC507" s="175">
        <f>IF($R507=BZ$17,CA507,0)</f>
        <v>0</v>
      </c>
      <c r="CD507" s="173">
        <v>0</v>
      </c>
      <c r="CE507" s="175">
        <f>100*CD507/$AI507</f>
        <v>0</v>
      </c>
      <c r="CF507" s="173">
        <f>IF(CE507&gt;$AI$8,1,0)</f>
        <v>0</v>
      </c>
      <c r="CG507" s="175">
        <f>IF($R507=CD$17,CE507,0)</f>
        <v>0</v>
      </c>
      <c r="CH507" s="173">
        <v>0</v>
      </c>
      <c r="CI507" s="175">
        <f>100*CH507/$AI507</f>
        <v>0</v>
      </c>
      <c r="CJ507" s="173">
        <f>IF(CI507&gt;$AI$8,1,0)</f>
        <v>0</v>
      </c>
      <c r="CK507" s="175">
        <f>IF($R507=CH$17,CI507,0)</f>
        <v>0</v>
      </c>
      <c r="CL507" s="173">
        <v>675</v>
      </c>
      <c r="CM507" s="173">
        <v>0</v>
      </c>
      <c r="CN507" s="176"/>
    </row>
    <row r="508" ht="19.95" customHeight="1">
      <c r="A508" t="s" s="179">
        <v>3155</v>
      </c>
      <c r="B508" t="s" s="180">
        <v>183</v>
      </c>
      <c r="C508" t="s" s="180">
        <v>3156</v>
      </c>
      <c r="D508" t="s" s="181">
        <v>186</v>
      </c>
      <c r="E508" t="s" s="188">
        <v>79</v>
      </c>
      <c r="F508" t="s" s="146">
        <v>80</v>
      </c>
      <c r="G508" t="s" s="146">
        <v>157</v>
      </c>
      <c r="H508" t="s" s="146">
        <v>3157</v>
      </c>
      <c r="I508" t="s" s="146">
        <v>49</v>
      </c>
      <c r="J508" t="s" s="146">
        <v>1733</v>
      </c>
      <c r="K508" t="s" s="183">
        <f>_xlfn.IFS(Q508=0,O508,T508=1,R508,U508=1,AA508,V508=1,AD508)</f>
        <v>2943</v>
      </c>
      <c r="L508" s="189">
        <f>_xlfn.IFS(Q508=0,P508,T508=1,S508,U508=1,AB508,V508=1,AE508)</f>
        <v>6.9451541</v>
      </c>
      <c r="M508" t="s" s="146">
        <f>IF(O508="Lab","over","under")</f>
        <v>2429</v>
      </c>
      <c r="N508" s="145">
        <v>0</v>
      </c>
      <c r="O508" t="s" s="184">
        <v>28</v>
      </c>
      <c r="P508" s="147">
        <f>AQ508</f>
        <v>35.6391585760518</v>
      </c>
      <c r="Q508" s="145">
        <f>T508+U508+V508</f>
        <v>1</v>
      </c>
      <c r="R508" t="s" s="185">
        <v>27</v>
      </c>
      <c r="S508" s="147">
        <f>AO508</f>
        <v>31.4895247828309</v>
      </c>
      <c r="T508" s="138"/>
      <c r="U508" s="138"/>
      <c r="V508" s="145">
        <v>1</v>
      </c>
      <c r="W508" s="138"/>
      <c r="X508" t="s" s="146">
        <f>IF($A508=Y508,"ok","bad")</f>
        <v>2430</v>
      </c>
      <c r="Y508" t="s" s="146">
        <v>3155</v>
      </c>
      <c r="Z508" t="s" s="146">
        <v>3156</v>
      </c>
      <c r="AA508" t="s" s="186">
        <v>2365</v>
      </c>
      <c r="AB508" s="141">
        <f>100*AC508</f>
        <v>17.6141203</v>
      </c>
      <c r="AC508" s="190">
        <v>0.176141203</v>
      </c>
      <c r="AD508" t="s" s="187">
        <v>31</v>
      </c>
      <c r="AE508" s="141">
        <v>6.9451541</v>
      </c>
      <c r="AF508" s="190">
        <v>0.06945154100000001</v>
      </c>
      <c r="AG508" s="138"/>
      <c r="AH508" s="145">
        <v>75154</v>
      </c>
      <c r="AI508" s="145">
        <v>46968</v>
      </c>
      <c r="AJ508" s="145">
        <v>163</v>
      </c>
      <c r="AK508" s="145">
        <v>1949</v>
      </c>
      <c r="AL508" s="145">
        <v>14790</v>
      </c>
      <c r="AM508" s="148">
        <f>100*AL508/$AI508</f>
        <v>31.4895247828309</v>
      </c>
      <c r="AN508" s="145">
        <f>IF(AM508&gt;$AI$8,1,0)</f>
        <v>0</v>
      </c>
      <c r="AO508" s="148">
        <f>IF($R508=AL$17,AM508,0)</f>
        <v>31.4895247828309</v>
      </c>
      <c r="AP508" s="145">
        <v>16739</v>
      </c>
      <c r="AQ508" s="148">
        <f>100*AP508/$AI508</f>
        <v>35.6391585760518</v>
      </c>
      <c r="AR508" s="145">
        <f>IF(AQ508&gt;$AI$8,1,0)</f>
        <v>0</v>
      </c>
      <c r="AS508" s="148">
        <f>IF($R508=AP$17,AQ508,0)</f>
        <v>0</v>
      </c>
      <c r="AT508" s="145">
        <v>3174</v>
      </c>
      <c r="AU508" s="148">
        <f>100*AT508/$AI508</f>
        <v>6.75779253960143</v>
      </c>
      <c r="AV508" s="145">
        <f>IF(AU508&gt;$AI$8,1,0)</f>
        <v>0</v>
      </c>
      <c r="AW508" s="148">
        <f>IF($R508=AT$17,AU508,0)</f>
        <v>0</v>
      </c>
      <c r="AX508" s="145">
        <v>8273</v>
      </c>
      <c r="AY508" s="148">
        <f>100*AX508/$AI508</f>
        <v>17.6141202520865</v>
      </c>
      <c r="AZ508" s="145">
        <f>IF(AY508&gt;$AI$8,1,0)</f>
        <v>0</v>
      </c>
      <c r="BA508" s="148">
        <f>IF($R508=AX$17,AY508,0)</f>
        <v>0</v>
      </c>
      <c r="BB508" s="145">
        <v>3262</v>
      </c>
      <c r="BC508" s="148">
        <f>100*BB508/$AI508</f>
        <v>6.94515414750468</v>
      </c>
      <c r="BD508" s="145">
        <f>IF(BC508&gt;$AI$8,1,0)</f>
        <v>0</v>
      </c>
      <c r="BE508" s="148">
        <f>IF($R508=BB$17,BC508,0)</f>
        <v>0</v>
      </c>
      <c r="BF508" s="145">
        <v>0</v>
      </c>
      <c r="BG508" s="148">
        <f>100*BF508/$AI508</f>
        <v>0</v>
      </c>
      <c r="BH508" s="145">
        <f>IF(BG508&gt;$AI$8,1,0)</f>
        <v>0</v>
      </c>
      <c r="BI508" s="148">
        <f>IF($R508=BF$17,BG508,0)</f>
        <v>0</v>
      </c>
      <c r="BJ508" s="145">
        <v>0</v>
      </c>
      <c r="BK508" s="148">
        <f>100*BJ508/$AI508</f>
        <v>0</v>
      </c>
      <c r="BL508" s="145">
        <f>IF(BK508&gt;$AI$8,1,0)</f>
        <v>0</v>
      </c>
      <c r="BM508" s="148">
        <f>IF($R508=BJ$17,BK508,0)</f>
        <v>0</v>
      </c>
      <c r="BN508" s="145">
        <v>0</v>
      </c>
      <c r="BO508" s="148">
        <f>100*BN508/$AI508</f>
        <v>0</v>
      </c>
      <c r="BP508" s="145">
        <f>IF(BO508&gt;$AI$8,1,0)</f>
        <v>0</v>
      </c>
      <c r="BQ508" s="148">
        <f>IF($R508=BN$17,BO508,0)</f>
        <v>0</v>
      </c>
      <c r="BR508" s="145">
        <v>0</v>
      </c>
      <c r="BS508" s="148">
        <f>100*BR508/$AI508</f>
        <v>0</v>
      </c>
      <c r="BT508" s="145">
        <f>IF(BS508&gt;$AI$8,1,0)</f>
        <v>0</v>
      </c>
      <c r="BU508" s="148">
        <f>IF($R508=BR$17,BS508,0)</f>
        <v>0</v>
      </c>
      <c r="BV508" s="145">
        <v>0</v>
      </c>
      <c r="BW508" s="148">
        <f>100*BV508/$AI508</f>
        <v>0</v>
      </c>
      <c r="BX508" s="145">
        <f>IF(BW508&gt;$AI$8,1,0)</f>
        <v>0</v>
      </c>
      <c r="BY508" s="148">
        <f>IF($R508=BV$17,BW508,0)</f>
        <v>0</v>
      </c>
      <c r="BZ508" s="145">
        <v>0</v>
      </c>
      <c r="CA508" s="148">
        <f>100*BZ508/$AI508</f>
        <v>0</v>
      </c>
      <c r="CB508" s="145">
        <f>IF(CA508&gt;$AI$8,1,0)</f>
        <v>0</v>
      </c>
      <c r="CC508" s="148">
        <f>IF($R508=BZ$17,CA508,0)</f>
        <v>0</v>
      </c>
      <c r="CD508" s="145">
        <v>0</v>
      </c>
      <c r="CE508" s="148">
        <f>100*CD508/$AI508</f>
        <v>0</v>
      </c>
      <c r="CF508" s="145">
        <f>IF(CE508&gt;$AI$8,1,0)</f>
        <v>0</v>
      </c>
      <c r="CG508" s="148">
        <f>IF($R508=CD$17,CE508,0)</f>
        <v>0</v>
      </c>
      <c r="CH508" s="145">
        <v>0</v>
      </c>
      <c r="CI508" s="148">
        <f>100*CH508/$AI508</f>
        <v>0</v>
      </c>
      <c r="CJ508" s="145">
        <f>IF(CI508&gt;$AI$8,1,0)</f>
        <v>0</v>
      </c>
      <c r="CK508" s="148">
        <f>IF($R508=CH$17,CI508,0)</f>
        <v>0</v>
      </c>
      <c r="CL508" s="145">
        <v>690</v>
      </c>
      <c r="CM508" s="145">
        <v>0</v>
      </c>
      <c r="CN508" s="149"/>
    </row>
    <row r="509" ht="15.75" customHeight="1">
      <c r="A509" t="s" s="179">
        <v>2975</v>
      </c>
      <c r="B509" t="s" s="180">
        <v>197</v>
      </c>
      <c r="C509" t="s" s="180">
        <v>1591</v>
      </c>
      <c r="D509" t="s" s="181">
        <v>200</v>
      </c>
      <c r="E509" t="s" s="182">
        <v>79</v>
      </c>
      <c r="F509" t="s" s="130">
        <v>46</v>
      </c>
      <c r="G509" t="s" s="130">
        <v>2976</v>
      </c>
      <c r="H509" t="s" s="130">
        <v>2977</v>
      </c>
      <c r="I509" t="s" s="130">
        <v>49</v>
      </c>
      <c r="J509" t="s" s="130">
        <v>1733</v>
      </c>
      <c r="K509" t="s" s="183">
        <f>_xlfn.IFS(Q509=0,O509,T509=1,R509,U509=1,AA509,V509=1,AD509)</f>
        <v>29</v>
      </c>
      <c r="L509" s="189">
        <f>_xlfn.IFS(Q509=0,P509,T509=1,S509,U509=1,AB509,V509=1,AE509)</f>
        <v>13.2444296</v>
      </c>
      <c r="M509" t="s" s="130">
        <f>IF(O509="Lab","over","under")</f>
        <v>2429</v>
      </c>
      <c r="N509" s="173">
        <v>0</v>
      </c>
      <c r="O509" t="s" s="184">
        <v>28</v>
      </c>
      <c r="P509" s="131">
        <f>AQ509</f>
        <v>35.5949856786817</v>
      </c>
      <c r="Q509" s="173">
        <f>T509+U509+V509</f>
        <v>1</v>
      </c>
      <c r="R509" t="s" s="185">
        <v>27</v>
      </c>
      <c r="S509" s="131">
        <f>AO509</f>
        <v>34.4065022504929</v>
      </c>
      <c r="T509" s="169"/>
      <c r="U509" s="173">
        <v>1</v>
      </c>
      <c r="V509" s="169"/>
      <c r="W509" s="169"/>
      <c r="X509" t="s" s="130">
        <f>IF($A509=Y509,"ok","bad")</f>
        <v>2430</v>
      </c>
      <c r="Y509" t="s" s="130">
        <v>2975</v>
      </c>
      <c r="Z509" t="s" s="130">
        <v>1591</v>
      </c>
      <c r="AA509" t="s" s="186">
        <v>29</v>
      </c>
      <c r="AB509" s="125">
        <f>100*AC509</f>
        <v>13.2444296</v>
      </c>
      <c r="AC509" s="191">
        <v>0.132444296</v>
      </c>
      <c r="AD509" t="s" s="187">
        <v>2365</v>
      </c>
      <c r="AE509" s="125">
        <v>10.419224</v>
      </c>
      <c r="AF509" s="191">
        <v>0.10419224</v>
      </c>
      <c r="AG509" s="169"/>
      <c r="AH509" s="173">
        <v>74426</v>
      </c>
      <c r="AI509" s="173">
        <v>53766</v>
      </c>
      <c r="AJ509" s="173">
        <v>177</v>
      </c>
      <c r="AK509" s="173">
        <v>639</v>
      </c>
      <c r="AL509" s="173">
        <v>18499</v>
      </c>
      <c r="AM509" s="175">
        <f>100*AL509/$AI509</f>
        <v>34.4065022504929</v>
      </c>
      <c r="AN509" s="173">
        <f>IF(AM509&gt;$AI$8,1,0)</f>
        <v>0</v>
      </c>
      <c r="AO509" s="175">
        <f>IF($R509=AL$17,AM509,0)</f>
        <v>34.4065022504929</v>
      </c>
      <c r="AP509" s="173">
        <v>19138</v>
      </c>
      <c r="AQ509" s="175">
        <f>100*AP509/$AI509</f>
        <v>35.5949856786817</v>
      </c>
      <c r="AR509" s="173">
        <f>IF(AQ509&gt;$AI$8,1,0)</f>
        <v>0</v>
      </c>
      <c r="AS509" s="175">
        <f>IF($R509=AP$17,AQ509,0)</f>
        <v>0</v>
      </c>
      <c r="AT509" s="173">
        <v>7121</v>
      </c>
      <c r="AU509" s="175">
        <f>100*AT509/$AI509</f>
        <v>13.2444295651527</v>
      </c>
      <c r="AV509" s="173">
        <f>IF(AU509&gt;$AI$8,1,0)</f>
        <v>0</v>
      </c>
      <c r="AW509" s="175">
        <f>IF($R509=AT$17,AU509,0)</f>
        <v>0</v>
      </c>
      <c r="AX509" s="173">
        <v>5602</v>
      </c>
      <c r="AY509" s="175">
        <f>100*AX509/$AI509</f>
        <v>10.4192240449355</v>
      </c>
      <c r="AZ509" s="173">
        <f>IF(AY509&gt;$AI$8,1,0)</f>
        <v>0</v>
      </c>
      <c r="BA509" s="175">
        <f>IF($R509=AX$17,AY509,0)</f>
        <v>0</v>
      </c>
      <c r="BB509" s="173">
        <v>3273</v>
      </c>
      <c r="BC509" s="175">
        <f>100*BB509/$AI509</f>
        <v>6.08749023546479</v>
      </c>
      <c r="BD509" s="173">
        <f>IF(BC509&gt;$AI$8,1,0)</f>
        <v>0</v>
      </c>
      <c r="BE509" s="175">
        <f>IF($R509=BB$17,BC509,0)</f>
        <v>0</v>
      </c>
      <c r="BF509" s="173">
        <v>0</v>
      </c>
      <c r="BG509" s="175">
        <f>100*BF509/$AI509</f>
        <v>0</v>
      </c>
      <c r="BH509" s="173">
        <f>IF(BG509&gt;$AI$8,1,0)</f>
        <v>0</v>
      </c>
      <c r="BI509" s="175">
        <f>IF($R509=BF$17,BG509,0)</f>
        <v>0</v>
      </c>
      <c r="BJ509" s="173">
        <v>0</v>
      </c>
      <c r="BK509" s="175">
        <f>100*BJ509/$AI509</f>
        <v>0</v>
      </c>
      <c r="BL509" s="173">
        <f>IF(BK509&gt;$AI$8,1,0)</f>
        <v>0</v>
      </c>
      <c r="BM509" s="175">
        <f>IF($R509=BJ$17,BK509,0)</f>
        <v>0</v>
      </c>
      <c r="BN509" s="173">
        <v>0</v>
      </c>
      <c r="BO509" s="175">
        <f>100*BN509/$AI509</f>
        <v>0</v>
      </c>
      <c r="BP509" s="173">
        <f>IF(BO509&gt;$AI$8,1,0)</f>
        <v>0</v>
      </c>
      <c r="BQ509" s="175">
        <f>IF($R509=BN$17,BO509,0)</f>
        <v>0</v>
      </c>
      <c r="BR509" s="173">
        <v>0</v>
      </c>
      <c r="BS509" s="175">
        <f>100*BR509/$AI509</f>
        <v>0</v>
      </c>
      <c r="BT509" s="173">
        <f>IF(BS509&gt;$AI$8,1,0)</f>
        <v>0</v>
      </c>
      <c r="BU509" s="175">
        <f>IF($R509=BR$17,BS509,0)</f>
        <v>0</v>
      </c>
      <c r="BV509" s="173">
        <v>0</v>
      </c>
      <c r="BW509" s="175">
        <f>100*BV509/$AI509</f>
        <v>0</v>
      </c>
      <c r="BX509" s="173">
        <f>IF(BW509&gt;$AI$8,1,0)</f>
        <v>0</v>
      </c>
      <c r="BY509" s="175">
        <f>IF($R509=BV$17,BW509,0)</f>
        <v>0</v>
      </c>
      <c r="BZ509" s="173">
        <v>0</v>
      </c>
      <c r="CA509" s="175">
        <f>100*BZ509/$AI509</f>
        <v>0</v>
      </c>
      <c r="CB509" s="173">
        <f>IF(CA509&gt;$AI$8,1,0)</f>
        <v>0</v>
      </c>
      <c r="CC509" s="175">
        <f>IF($R509=BZ$17,CA509,0)</f>
        <v>0</v>
      </c>
      <c r="CD509" s="173">
        <v>0</v>
      </c>
      <c r="CE509" s="175">
        <f>100*CD509/$AI509</f>
        <v>0</v>
      </c>
      <c r="CF509" s="173">
        <f>IF(CE509&gt;$AI$8,1,0)</f>
        <v>0</v>
      </c>
      <c r="CG509" s="175">
        <f>IF($R509=CD$17,CE509,0)</f>
        <v>0</v>
      </c>
      <c r="CH509" s="173">
        <v>0</v>
      </c>
      <c r="CI509" s="175">
        <f>100*CH509/$AI509</f>
        <v>0</v>
      </c>
      <c r="CJ509" s="173">
        <f>IF(CI509&gt;$AI$8,1,0)</f>
        <v>0</v>
      </c>
      <c r="CK509" s="175">
        <f>IF($R509=CH$17,CI509,0)</f>
        <v>0</v>
      </c>
      <c r="CL509" s="173">
        <v>500</v>
      </c>
      <c r="CM509" s="173">
        <v>0</v>
      </c>
      <c r="CN509" s="176"/>
    </row>
    <row r="510" ht="15.75" customHeight="1">
      <c r="A510" t="s" s="179">
        <v>3080</v>
      </c>
      <c r="B510" t="s" s="180">
        <v>84</v>
      </c>
      <c r="C510" t="s" s="180">
        <v>3081</v>
      </c>
      <c r="D510" t="s" s="181">
        <v>86</v>
      </c>
      <c r="E510" t="s" s="188">
        <v>79</v>
      </c>
      <c r="F510" t="s" s="146">
        <v>46</v>
      </c>
      <c r="G510" t="s" s="146">
        <v>1577</v>
      </c>
      <c r="H510" t="s" s="146">
        <v>3082</v>
      </c>
      <c r="I510" t="s" s="146">
        <v>49</v>
      </c>
      <c r="J510" t="s" s="146">
        <v>1733</v>
      </c>
      <c r="K510" t="s" s="183">
        <f>_xlfn.IFS(Q510=0,O510,T510=1,R510,U510=1,AA510,V510=1,AD510)</f>
        <v>2943</v>
      </c>
      <c r="L510" s="189">
        <f>_xlfn.IFS(Q510=0,P510,T510=1,S510,U510=1,AB510,V510=1,AE510)</f>
        <v>4.64418</v>
      </c>
      <c r="M510" t="s" s="146">
        <f>IF(O510="Lab","over","under")</f>
        <v>2429</v>
      </c>
      <c r="N510" s="145">
        <v>0</v>
      </c>
      <c r="O510" t="s" s="184">
        <v>28</v>
      </c>
      <c r="P510" s="147">
        <f>AQ510</f>
        <v>35.553509983124</v>
      </c>
      <c r="Q510" s="145">
        <f>T510+U510+V510</f>
        <v>1</v>
      </c>
      <c r="R510" t="s" s="185">
        <v>27</v>
      </c>
      <c r="S510" s="147">
        <f>AO510</f>
        <v>30.5871523440068</v>
      </c>
      <c r="T510" s="138"/>
      <c r="U510" s="138"/>
      <c r="V510" s="145">
        <v>1</v>
      </c>
      <c r="W510" s="138"/>
      <c r="X510" t="s" s="146">
        <f>IF($A510=Y510,"ok","bad")</f>
        <v>2430</v>
      </c>
      <c r="Y510" t="s" s="146">
        <v>3080</v>
      </c>
      <c r="Z510" t="s" s="146">
        <v>3081</v>
      </c>
      <c r="AA510" t="s" s="186">
        <v>2365</v>
      </c>
      <c r="AB510" s="141">
        <f>100*AC510</f>
        <v>21.0642821</v>
      </c>
      <c r="AC510" s="190">
        <v>0.210642821</v>
      </c>
      <c r="AD510" t="s" s="187">
        <v>31</v>
      </c>
      <c r="AE510" s="141">
        <v>4.64418</v>
      </c>
      <c r="AF510" s="190">
        <v>0.0464418</v>
      </c>
      <c r="AG510" s="138"/>
      <c r="AH510" s="145">
        <v>77994</v>
      </c>
      <c r="AI510" s="145">
        <v>45627</v>
      </c>
      <c r="AJ510" s="145">
        <v>161</v>
      </c>
      <c r="AK510" s="145">
        <v>2266</v>
      </c>
      <c r="AL510" s="145">
        <v>13956</v>
      </c>
      <c r="AM510" s="148">
        <f>100*AL510/$AI510</f>
        <v>30.5871523440068</v>
      </c>
      <c r="AN510" s="145">
        <f>IF(AM510&gt;$AI$8,1,0)</f>
        <v>0</v>
      </c>
      <c r="AO510" s="148">
        <f>IF($R510=AL$17,AM510,0)</f>
        <v>30.5871523440068</v>
      </c>
      <c r="AP510" s="145">
        <v>16222</v>
      </c>
      <c r="AQ510" s="148">
        <f>100*AP510/$AI510</f>
        <v>35.553509983124</v>
      </c>
      <c r="AR510" s="145">
        <f>IF(AQ510&gt;$AI$8,1,0)</f>
        <v>0</v>
      </c>
      <c r="AS510" s="148">
        <f>IF($R510=AP$17,AQ510,0)</f>
        <v>0</v>
      </c>
      <c r="AT510" s="145">
        <v>1663</v>
      </c>
      <c r="AU510" s="148">
        <f>100*AT510/$AI510</f>
        <v>3.64477173603349</v>
      </c>
      <c r="AV510" s="145">
        <f>IF(AU510&gt;$AI$8,1,0)</f>
        <v>0</v>
      </c>
      <c r="AW510" s="148">
        <f>IF($R510=AT$17,AU510,0)</f>
        <v>0</v>
      </c>
      <c r="AX510" s="145">
        <v>9611</v>
      </c>
      <c r="AY510" s="148">
        <f>100*AX510/$AI510</f>
        <v>21.0642821136608</v>
      </c>
      <c r="AZ510" s="145">
        <f>IF(AY510&gt;$AI$8,1,0)</f>
        <v>0</v>
      </c>
      <c r="BA510" s="148">
        <f>IF($R510=AX$17,AY510,0)</f>
        <v>0</v>
      </c>
      <c r="BB510" s="145">
        <v>2119</v>
      </c>
      <c r="BC510" s="148">
        <f>100*BB510/$AI510</f>
        <v>4.64417998115151</v>
      </c>
      <c r="BD510" s="145">
        <f>IF(BC510&gt;$AI$8,1,0)</f>
        <v>0</v>
      </c>
      <c r="BE510" s="148">
        <f>IF($R510=BB$17,BC510,0)</f>
        <v>0</v>
      </c>
      <c r="BF510" s="145">
        <v>0</v>
      </c>
      <c r="BG510" s="148">
        <f>100*BF510/$AI510</f>
        <v>0</v>
      </c>
      <c r="BH510" s="145">
        <f>IF(BG510&gt;$AI$8,1,0)</f>
        <v>0</v>
      </c>
      <c r="BI510" s="148">
        <f>IF($R510=BF$17,BG510,0)</f>
        <v>0</v>
      </c>
      <c r="BJ510" s="145">
        <v>0</v>
      </c>
      <c r="BK510" s="148">
        <f>100*BJ510/$AI510</f>
        <v>0</v>
      </c>
      <c r="BL510" s="145">
        <f>IF(BK510&gt;$AI$8,1,0)</f>
        <v>0</v>
      </c>
      <c r="BM510" s="148">
        <f>IF($R510=BJ$17,BK510,0)</f>
        <v>0</v>
      </c>
      <c r="BN510" s="145">
        <v>0</v>
      </c>
      <c r="BO510" s="148">
        <f>100*BN510/$AI510</f>
        <v>0</v>
      </c>
      <c r="BP510" s="145">
        <f>IF(BO510&gt;$AI$8,1,0)</f>
        <v>0</v>
      </c>
      <c r="BQ510" s="148">
        <f>IF($R510=BN$17,BO510,0)</f>
        <v>0</v>
      </c>
      <c r="BR510" s="145">
        <v>0</v>
      </c>
      <c r="BS510" s="148">
        <f>100*BR510/$AI510</f>
        <v>0</v>
      </c>
      <c r="BT510" s="145">
        <f>IF(BS510&gt;$AI$8,1,0)</f>
        <v>0</v>
      </c>
      <c r="BU510" s="148">
        <f>IF($R510=BR$17,BS510,0)</f>
        <v>0</v>
      </c>
      <c r="BV510" s="145">
        <v>0</v>
      </c>
      <c r="BW510" s="148">
        <f>100*BV510/$AI510</f>
        <v>0</v>
      </c>
      <c r="BX510" s="145">
        <f>IF(BW510&gt;$AI$8,1,0)</f>
        <v>0</v>
      </c>
      <c r="BY510" s="148">
        <f>IF($R510=BV$17,BW510,0)</f>
        <v>0</v>
      </c>
      <c r="BZ510" s="145">
        <v>0</v>
      </c>
      <c r="CA510" s="148">
        <f>100*BZ510/$AI510</f>
        <v>0</v>
      </c>
      <c r="CB510" s="145">
        <f>IF(CA510&gt;$AI$8,1,0)</f>
        <v>0</v>
      </c>
      <c r="CC510" s="148">
        <f>IF($R510=BZ$17,CA510,0)</f>
        <v>0</v>
      </c>
      <c r="CD510" s="145">
        <v>0</v>
      </c>
      <c r="CE510" s="148">
        <f>100*CD510/$AI510</f>
        <v>0</v>
      </c>
      <c r="CF510" s="145">
        <f>IF(CE510&gt;$AI$8,1,0)</f>
        <v>0</v>
      </c>
      <c r="CG510" s="148">
        <f>IF($R510=CD$17,CE510,0)</f>
        <v>0</v>
      </c>
      <c r="CH510" s="145">
        <v>0</v>
      </c>
      <c r="CI510" s="148">
        <f>100*CH510/$AI510</f>
        <v>0</v>
      </c>
      <c r="CJ510" s="145">
        <f>IF(CI510&gt;$AI$8,1,0)</f>
        <v>0</v>
      </c>
      <c r="CK510" s="148">
        <f>IF($R510=CH$17,CI510,0)</f>
        <v>0</v>
      </c>
      <c r="CL510" s="145">
        <v>0</v>
      </c>
      <c r="CM510" s="145">
        <v>0</v>
      </c>
      <c r="CN510" s="149"/>
    </row>
    <row r="511" ht="15.75" customHeight="1">
      <c r="A511" t="s" s="179">
        <v>3194</v>
      </c>
      <c r="B511" t="s" s="180">
        <v>42</v>
      </c>
      <c r="C511" t="s" s="180">
        <v>3195</v>
      </c>
      <c r="D511" t="s" s="181">
        <v>45</v>
      </c>
      <c r="E511" t="s" s="182">
        <v>45</v>
      </c>
      <c r="F511" t="s" s="130">
        <v>46</v>
      </c>
      <c r="G511" t="s" s="130">
        <v>287</v>
      </c>
      <c r="H511" t="s" s="130">
        <v>3196</v>
      </c>
      <c r="I511" t="s" s="130">
        <v>64</v>
      </c>
      <c r="J511" t="s" s="130">
        <v>1733</v>
      </c>
      <c r="K511" t="s" s="183">
        <f>_xlfn.IFS(Q511=0,O511,T511=1,R511,U511=1,AA511,V511=1,AD511)</f>
        <v>27</v>
      </c>
      <c r="L511" s="189">
        <f>_xlfn.IFS(Q511=0,P511,T511=1,S511,U511=1,AB511,V511=1,AE511)</f>
        <v>32.6662983159968</v>
      </c>
      <c r="M511" t="s" s="130">
        <f>IF(O511="Lab","over","under")</f>
        <v>2429</v>
      </c>
      <c r="N511" s="173">
        <v>0</v>
      </c>
      <c r="O511" t="s" s="184">
        <v>28</v>
      </c>
      <c r="P511" s="131">
        <f>AQ511</f>
        <v>35.5394335407308</v>
      </c>
      <c r="Q511" s="173">
        <f>T511+U511+V511</f>
        <v>1</v>
      </c>
      <c r="R511" t="s" s="185">
        <v>27</v>
      </c>
      <c r="S511" s="131">
        <f>AO511</f>
        <v>32.6662983159968</v>
      </c>
      <c r="T511" s="173">
        <v>1</v>
      </c>
      <c r="U511" s="169"/>
      <c r="V511" s="169"/>
      <c r="W511" s="169"/>
      <c r="X511" t="s" s="130">
        <f>IF($A511=Y511,"ok","bad")</f>
        <v>2430</v>
      </c>
      <c r="Y511" t="s" s="130">
        <v>3194</v>
      </c>
      <c r="Z511" t="s" s="130">
        <v>3195</v>
      </c>
      <c r="AA511" t="s" s="186">
        <v>2365</v>
      </c>
      <c r="AB511" s="125">
        <f>100*AC511</f>
        <v>16.8160088</v>
      </c>
      <c r="AC511" s="191">
        <v>0.168160088</v>
      </c>
      <c r="AD511" t="s" s="187">
        <v>33</v>
      </c>
      <c r="AE511" s="125">
        <v>7.5888246</v>
      </c>
      <c r="AF511" s="191">
        <v>0.07588824600000001</v>
      </c>
      <c r="AG511" s="169"/>
      <c r="AH511" s="173">
        <v>75027</v>
      </c>
      <c r="AI511" s="173">
        <v>41627</v>
      </c>
      <c r="AJ511" s="173">
        <v>111</v>
      </c>
      <c r="AK511" s="173">
        <v>1196</v>
      </c>
      <c r="AL511" s="173">
        <v>13598</v>
      </c>
      <c r="AM511" s="175">
        <f>100*AL511/$AI511</f>
        <v>32.6662983159968</v>
      </c>
      <c r="AN511" s="173">
        <f>IF(AM511&gt;$AI$8,1,0)</f>
        <v>0</v>
      </c>
      <c r="AO511" s="175">
        <f>IF($R511=AL$17,AM511,0)</f>
        <v>32.6662983159968</v>
      </c>
      <c r="AP511" s="173">
        <v>14794</v>
      </c>
      <c r="AQ511" s="175">
        <f>100*AP511/$AI511</f>
        <v>35.5394335407308</v>
      </c>
      <c r="AR511" s="173">
        <f>IF(AQ511&gt;$AI$8,1,0)</f>
        <v>0</v>
      </c>
      <c r="AS511" s="175">
        <f>IF($R511=AP$17,AQ511,0)</f>
        <v>0</v>
      </c>
      <c r="AT511" s="173">
        <v>1685</v>
      </c>
      <c r="AU511" s="175">
        <f>100*AT511/$AI511</f>
        <v>4.04785355658587</v>
      </c>
      <c r="AV511" s="173">
        <f>IF(AU511&gt;$AI$8,1,0)</f>
        <v>0</v>
      </c>
      <c r="AW511" s="175">
        <f>IF($R511=AT$17,AU511,0)</f>
        <v>0</v>
      </c>
      <c r="AX511" s="173">
        <v>7000</v>
      </c>
      <c r="AY511" s="175">
        <f>100*AX511/$AI511</f>
        <v>16.8160088404161</v>
      </c>
      <c r="AZ511" s="173">
        <f>IF(AY511&gt;$AI$8,1,0)</f>
        <v>0</v>
      </c>
      <c r="BA511" s="175">
        <f>IF($R511=AX$17,AY511,0)</f>
        <v>0</v>
      </c>
      <c r="BB511" s="173">
        <v>1391</v>
      </c>
      <c r="BC511" s="175">
        <f>100*BB511/$AI511</f>
        <v>3.34158118528839</v>
      </c>
      <c r="BD511" s="173">
        <f>IF(BC511&gt;$AI$8,1,0)</f>
        <v>0</v>
      </c>
      <c r="BE511" s="175">
        <f>IF($R511=BB$17,BC511,0)</f>
        <v>0</v>
      </c>
      <c r="BF511" s="173">
        <v>0</v>
      </c>
      <c r="BG511" s="175">
        <f>100*BF511/$AI511</f>
        <v>0</v>
      </c>
      <c r="BH511" s="173">
        <f>IF(BG511&gt;$AI$8,1,0)</f>
        <v>0</v>
      </c>
      <c r="BI511" s="175">
        <f>IF($R511=BF$17,BG511,0)</f>
        <v>0</v>
      </c>
      <c r="BJ511" s="173">
        <v>3159</v>
      </c>
      <c r="BK511" s="175">
        <f>100*BJ511/$AI511</f>
        <v>7.58882456098205</v>
      </c>
      <c r="BL511" s="173">
        <f>IF(BK511&gt;$AI$8,1,0)</f>
        <v>0</v>
      </c>
      <c r="BM511" s="175">
        <f>IF($R511=BJ$17,BK511,0)</f>
        <v>0</v>
      </c>
      <c r="BN511" s="173">
        <v>0</v>
      </c>
      <c r="BO511" s="175">
        <f>100*BN511/$AI511</f>
        <v>0</v>
      </c>
      <c r="BP511" s="173">
        <f>IF(BO511&gt;$AI$8,1,0)</f>
        <v>0</v>
      </c>
      <c r="BQ511" s="175">
        <f>IF($R511=BN$17,BO511,0)</f>
        <v>0</v>
      </c>
      <c r="BR511" s="173">
        <v>0</v>
      </c>
      <c r="BS511" s="175">
        <f>100*BR511/$AI511</f>
        <v>0</v>
      </c>
      <c r="BT511" s="173">
        <f>IF(BS511&gt;$AI$8,1,0)</f>
        <v>0</v>
      </c>
      <c r="BU511" s="175">
        <f>IF($R511=BR$17,BS511,0)</f>
        <v>0</v>
      </c>
      <c r="BV511" s="173">
        <v>0</v>
      </c>
      <c r="BW511" s="175">
        <f>100*BV511/$AI511</f>
        <v>0</v>
      </c>
      <c r="BX511" s="173">
        <f>IF(BW511&gt;$AI$8,1,0)</f>
        <v>0</v>
      </c>
      <c r="BY511" s="175">
        <f>IF($R511=BV$17,BW511,0)</f>
        <v>0</v>
      </c>
      <c r="BZ511" s="173">
        <v>0</v>
      </c>
      <c r="CA511" s="175">
        <f>100*BZ511/$AI511</f>
        <v>0</v>
      </c>
      <c r="CB511" s="173">
        <f>IF(CA511&gt;$AI$8,1,0)</f>
        <v>0</v>
      </c>
      <c r="CC511" s="175">
        <f>IF($R511=BZ$17,CA511,0)</f>
        <v>0</v>
      </c>
      <c r="CD511" s="173">
        <v>0</v>
      </c>
      <c r="CE511" s="175">
        <f>100*CD511/$AI511</f>
        <v>0</v>
      </c>
      <c r="CF511" s="173">
        <f>IF(CE511&gt;$AI$8,1,0)</f>
        <v>0</v>
      </c>
      <c r="CG511" s="175">
        <f>IF($R511=CD$17,CE511,0)</f>
        <v>0</v>
      </c>
      <c r="CH511" s="173">
        <v>0</v>
      </c>
      <c r="CI511" s="175">
        <f>100*CH511/$AI511</f>
        <v>0</v>
      </c>
      <c r="CJ511" s="173">
        <f>IF(CI511&gt;$AI$8,1,0)</f>
        <v>0</v>
      </c>
      <c r="CK511" s="175">
        <f>IF($R511=CH$17,CI511,0)</f>
        <v>0</v>
      </c>
      <c r="CL511" s="173">
        <v>487</v>
      </c>
      <c r="CM511" s="173">
        <v>0</v>
      </c>
      <c r="CN511" s="176"/>
    </row>
    <row r="512" ht="15.75" customHeight="1">
      <c r="A512" t="s" s="179">
        <v>2965</v>
      </c>
      <c r="B512" t="s" s="180">
        <v>183</v>
      </c>
      <c r="C512" t="s" s="180">
        <v>2966</v>
      </c>
      <c r="D512" t="s" s="181">
        <v>186</v>
      </c>
      <c r="E512" t="s" s="188">
        <v>79</v>
      </c>
      <c r="F512" t="s" s="146">
        <v>46</v>
      </c>
      <c r="G512" t="s" s="146">
        <v>1297</v>
      </c>
      <c r="H512" t="s" s="146">
        <v>1371</v>
      </c>
      <c r="I512" t="s" s="146">
        <v>64</v>
      </c>
      <c r="J512" t="s" s="146">
        <v>50</v>
      </c>
      <c r="K512" t="s" s="183">
        <f>_xlfn.IFS(Q512=0,O512,T512=1,R512,U512=1,AA512,V512=1,AD512)</f>
        <v>27</v>
      </c>
      <c r="L512" s="189">
        <f>_xlfn.IFS(Q512=0,P512,T512=1,S512,U512=1,AB512,V512=1,AE512)</f>
        <v>17.5472877911521</v>
      </c>
      <c r="M512" t="s" s="146">
        <f>IF(O512="Lab","over","under")</f>
        <v>2429</v>
      </c>
      <c r="N512" s="145">
        <v>0</v>
      </c>
      <c r="O512" t="s" s="184">
        <v>28</v>
      </c>
      <c r="P512" s="147">
        <f>AQ512</f>
        <v>35.4150382992028</v>
      </c>
      <c r="Q512" s="145">
        <f>T512+U512+V512</f>
        <v>1</v>
      </c>
      <c r="R512" t="s" s="185">
        <v>27</v>
      </c>
      <c r="S512" s="147">
        <f>AO512</f>
        <v>17.5472877911521</v>
      </c>
      <c r="T512" s="145">
        <v>1</v>
      </c>
      <c r="U512" s="138"/>
      <c r="V512" s="138"/>
      <c r="W512" s="138"/>
      <c r="X512" t="s" s="146">
        <f>IF($A512=Y512,"ok","bad")</f>
        <v>2430</v>
      </c>
      <c r="Y512" t="s" s="146">
        <v>2965</v>
      </c>
      <c r="Z512" t="s" s="146">
        <v>2966</v>
      </c>
      <c r="AA512" t="s" s="186">
        <v>217</v>
      </c>
      <c r="AB512" s="141">
        <f>100*AC512</f>
        <v>14.0274087</v>
      </c>
      <c r="AC512" s="190">
        <v>0.140274087</v>
      </c>
      <c r="AD512" t="s" s="187">
        <v>2365</v>
      </c>
      <c r="AE512" s="141">
        <v>12.3990412</v>
      </c>
      <c r="AF512" s="190">
        <v>0.123990412</v>
      </c>
      <c r="AG512" s="138"/>
      <c r="AH512" s="145">
        <v>77312</v>
      </c>
      <c r="AI512" s="145">
        <v>38382</v>
      </c>
      <c r="AJ512" s="145">
        <v>176</v>
      </c>
      <c r="AK512" s="145">
        <v>6858</v>
      </c>
      <c r="AL512" s="145">
        <v>6735</v>
      </c>
      <c r="AM512" s="148">
        <f>100*AL512/$AI512</f>
        <v>17.5472877911521</v>
      </c>
      <c r="AN512" s="145">
        <f>IF(AM512&gt;$AI$8,1,0)</f>
        <v>0</v>
      </c>
      <c r="AO512" s="148">
        <f>IF($R512=AL$17,AM512,0)</f>
        <v>17.5472877911521</v>
      </c>
      <c r="AP512" s="145">
        <v>13593</v>
      </c>
      <c r="AQ512" s="148">
        <f>100*AP512/$AI512</f>
        <v>35.4150382992028</v>
      </c>
      <c r="AR512" s="145">
        <f>IF(AQ512&gt;$AI$8,1,0)</f>
        <v>0</v>
      </c>
      <c r="AS512" s="148">
        <f>IF($R512=AP$17,AQ512,0)</f>
        <v>0</v>
      </c>
      <c r="AT512" s="145">
        <v>2400</v>
      </c>
      <c r="AU512" s="148">
        <f>100*AT512/$AI512</f>
        <v>6.25293106143505</v>
      </c>
      <c r="AV512" s="145">
        <f>IF(AU512&gt;$AI$8,1,0)</f>
        <v>0</v>
      </c>
      <c r="AW512" s="148">
        <f>IF($R512=AT$17,AU512,0)</f>
        <v>0</v>
      </c>
      <c r="AX512" s="145">
        <v>4759</v>
      </c>
      <c r="AY512" s="148">
        <f>100*AX512/$AI512</f>
        <v>12.3990412172372</v>
      </c>
      <c r="AZ512" s="145">
        <f>IF(AY512&gt;$AI$8,1,0)</f>
        <v>0</v>
      </c>
      <c r="BA512" s="148">
        <f>IF($R512=AX$17,AY512,0)</f>
        <v>0</v>
      </c>
      <c r="BB512" s="145">
        <v>2401</v>
      </c>
      <c r="BC512" s="148">
        <f>100*BB512/$AI512</f>
        <v>6.25553644937731</v>
      </c>
      <c r="BD512" s="145">
        <f>IF(BC512&gt;$AI$8,1,0)</f>
        <v>0</v>
      </c>
      <c r="BE512" s="148">
        <f>IF($R512=BB$17,BC512,0)</f>
        <v>0</v>
      </c>
      <c r="BF512" s="145">
        <v>0</v>
      </c>
      <c r="BG512" s="148">
        <f>100*BF512/$AI512</f>
        <v>0</v>
      </c>
      <c r="BH512" s="145">
        <f>IF(BG512&gt;$AI$8,1,0)</f>
        <v>0</v>
      </c>
      <c r="BI512" s="148">
        <f>IF($R512=BF$17,BG512,0)</f>
        <v>0</v>
      </c>
      <c r="BJ512" s="145">
        <v>0</v>
      </c>
      <c r="BK512" s="148">
        <f>100*BJ512/$AI512</f>
        <v>0</v>
      </c>
      <c r="BL512" s="145">
        <f>IF(BK512&gt;$AI$8,1,0)</f>
        <v>0</v>
      </c>
      <c r="BM512" s="148">
        <f>IF($R512=BJ$17,BK512,0)</f>
        <v>0</v>
      </c>
      <c r="BN512" s="145">
        <v>0</v>
      </c>
      <c r="BO512" s="148">
        <f>100*BN512/$AI512</f>
        <v>0</v>
      </c>
      <c r="BP512" s="145">
        <f>IF(BO512&gt;$AI$8,1,0)</f>
        <v>0</v>
      </c>
      <c r="BQ512" s="148">
        <f>IF($R512=BN$17,BO512,0)</f>
        <v>0</v>
      </c>
      <c r="BR512" s="145">
        <v>0</v>
      </c>
      <c r="BS512" s="148">
        <f>100*BR512/$AI512</f>
        <v>0</v>
      </c>
      <c r="BT512" s="145">
        <f>IF(BS512&gt;$AI$8,1,0)</f>
        <v>0</v>
      </c>
      <c r="BU512" s="148">
        <f>IF($R512=BR$17,BS512,0)</f>
        <v>0</v>
      </c>
      <c r="BV512" s="145">
        <v>0</v>
      </c>
      <c r="BW512" s="148">
        <f>100*BV512/$AI512</f>
        <v>0</v>
      </c>
      <c r="BX512" s="145">
        <f>IF(BW512&gt;$AI$8,1,0)</f>
        <v>0</v>
      </c>
      <c r="BY512" s="148">
        <f>IF($R512=BV$17,BW512,0)</f>
        <v>0</v>
      </c>
      <c r="BZ512" s="145">
        <v>0</v>
      </c>
      <c r="CA512" s="148">
        <f>100*BZ512/$AI512</f>
        <v>0</v>
      </c>
      <c r="CB512" s="145">
        <f>IF(CA512&gt;$AI$8,1,0)</f>
        <v>0</v>
      </c>
      <c r="CC512" s="148">
        <f>IF($R512=BZ$17,CA512,0)</f>
        <v>0</v>
      </c>
      <c r="CD512" s="145">
        <v>0</v>
      </c>
      <c r="CE512" s="148">
        <f>100*CD512/$AI512</f>
        <v>0</v>
      </c>
      <c r="CF512" s="145">
        <f>IF(CE512&gt;$AI$8,1,0)</f>
        <v>0</v>
      </c>
      <c r="CG512" s="148">
        <f>IF($R512=CD$17,CE512,0)</f>
        <v>0</v>
      </c>
      <c r="CH512" s="145">
        <v>0</v>
      </c>
      <c r="CI512" s="148">
        <f>100*CH512/$AI512</f>
        <v>0</v>
      </c>
      <c r="CJ512" s="145">
        <f>IF(CI512&gt;$AI$8,1,0)</f>
        <v>0</v>
      </c>
      <c r="CK512" s="148">
        <f>IF($R512=CH$17,CI512,0)</f>
        <v>0</v>
      </c>
      <c r="CL512" s="145">
        <v>0</v>
      </c>
      <c r="CM512" s="145">
        <v>0</v>
      </c>
      <c r="CN512" s="149"/>
    </row>
    <row r="513" ht="15.75" customHeight="1">
      <c r="A513" t="s" s="179">
        <v>3197</v>
      </c>
      <c r="B513" t="s" s="180">
        <v>42</v>
      </c>
      <c r="C513" t="s" s="180">
        <v>3198</v>
      </c>
      <c r="D513" t="s" s="181">
        <v>45</v>
      </c>
      <c r="E513" t="s" s="182">
        <v>45</v>
      </c>
      <c r="F513" t="s" s="130">
        <v>46</v>
      </c>
      <c r="G513" t="s" s="130">
        <v>486</v>
      </c>
      <c r="H513" t="s" s="130">
        <v>3199</v>
      </c>
      <c r="I513" t="s" s="130">
        <v>49</v>
      </c>
      <c r="J513" t="s" s="130">
        <v>1733</v>
      </c>
      <c r="K513" t="s" s="183">
        <f>_xlfn.IFS(Q513=0,O513,T513=1,R513,U513=1,AA513,V513=1,AD513)</f>
        <v>27</v>
      </c>
      <c r="L513" s="189">
        <f>_xlfn.IFS(Q513=0,P513,T513=1,S513,U513=1,AB513,V513=1,AE513)</f>
        <v>31.3688906045594</v>
      </c>
      <c r="M513" t="s" s="130">
        <f>IF(O513="Lab","over","under")</f>
        <v>2429</v>
      </c>
      <c r="N513" s="173">
        <v>0</v>
      </c>
      <c r="O513" t="s" s="184">
        <v>28</v>
      </c>
      <c r="P513" s="131">
        <f>AQ513</f>
        <v>35.3964271161723</v>
      </c>
      <c r="Q513" s="173">
        <f>T513+U513+V513</f>
        <v>1</v>
      </c>
      <c r="R513" t="s" s="185">
        <v>27</v>
      </c>
      <c r="S513" s="131">
        <f>AO513</f>
        <v>31.3688906045594</v>
      </c>
      <c r="T513" s="173">
        <v>1</v>
      </c>
      <c r="U513" s="169"/>
      <c r="V513" s="169"/>
      <c r="W513" s="169"/>
      <c r="X513" t="s" s="130">
        <f>IF($A513=Y513,"ok","bad")</f>
        <v>2430</v>
      </c>
      <c r="Y513" t="s" s="130">
        <v>3197</v>
      </c>
      <c r="Z513" t="s" s="130">
        <v>3198</v>
      </c>
      <c r="AA513" t="s" s="186">
        <v>2365</v>
      </c>
      <c r="AB513" s="125">
        <f>100*AC513</f>
        <v>16.7878359</v>
      </c>
      <c r="AC513" s="191">
        <v>0.167878359</v>
      </c>
      <c r="AD513" t="s" s="187">
        <v>33</v>
      </c>
      <c r="AE513" s="125">
        <v>6.35227</v>
      </c>
      <c r="AF513" s="191">
        <v>0.0635227</v>
      </c>
      <c r="AG513" s="169"/>
      <c r="AH513" s="173">
        <v>79033</v>
      </c>
      <c r="AI513" s="173">
        <v>46629</v>
      </c>
      <c r="AJ513" s="173">
        <v>147</v>
      </c>
      <c r="AK513" s="173">
        <v>1878</v>
      </c>
      <c r="AL513" s="173">
        <v>14627</v>
      </c>
      <c r="AM513" s="175">
        <f>100*AL513/$AI513</f>
        <v>31.3688906045594</v>
      </c>
      <c r="AN513" s="173">
        <f>IF(AM513&gt;$AI$8,1,0)</f>
        <v>0</v>
      </c>
      <c r="AO513" s="175">
        <f>IF($R513=AL$17,AM513,0)</f>
        <v>31.3688906045594</v>
      </c>
      <c r="AP513" s="173">
        <v>16505</v>
      </c>
      <c r="AQ513" s="175">
        <f>100*AP513/$AI513</f>
        <v>35.3964271161723</v>
      </c>
      <c r="AR513" s="173">
        <f>IF(AQ513&gt;$AI$8,1,0)</f>
        <v>0</v>
      </c>
      <c r="AS513" s="175">
        <f>IF($R513=AP$17,AQ513,0)</f>
        <v>0</v>
      </c>
      <c r="AT513" s="173">
        <v>2372</v>
      </c>
      <c r="AU513" s="175">
        <f>100*AT513/$AI513</f>
        <v>5.08696304874649</v>
      </c>
      <c r="AV513" s="173">
        <f>IF(AU513&gt;$AI$8,1,0)</f>
        <v>0</v>
      </c>
      <c r="AW513" s="175">
        <f>IF($R513=AT$17,AU513,0)</f>
        <v>0</v>
      </c>
      <c r="AX513" s="173">
        <v>7828</v>
      </c>
      <c r="AY513" s="175">
        <f>100*AX513/$AI513</f>
        <v>16.7878358961162</v>
      </c>
      <c r="AZ513" s="173">
        <f>IF(AY513&gt;$AI$8,1,0)</f>
        <v>0</v>
      </c>
      <c r="BA513" s="175">
        <f>IF($R513=AX$17,AY513,0)</f>
        <v>0</v>
      </c>
      <c r="BB513" s="173">
        <v>1654</v>
      </c>
      <c r="BC513" s="175">
        <f>100*BB513/$AI513</f>
        <v>3.54714877007871</v>
      </c>
      <c r="BD513" s="173">
        <f>IF(BC513&gt;$AI$8,1,0)</f>
        <v>0</v>
      </c>
      <c r="BE513" s="175">
        <f>IF($R513=BB$17,BC513,0)</f>
        <v>0</v>
      </c>
      <c r="BF513" s="173">
        <v>0</v>
      </c>
      <c r="BG513" s="175">
        <f>100*BF513/$AI513</f>
        <v>0</v>
      </c>
      <c r="BH513" s="173">
        <f>IF(BG513&gt;$AI$8,1,0)</f>
        <v>0</v>
      </c>
      <c r="BI513" s="175">
        <f>IF($R513=BF$17,BG513,0)</f>
        <v>0</v>
      </c>
      <c r="BJ513" s="173">
        <v>2962</v>
      </c>
      <c r="BK513" s="175">
        <f>100*BJ513/$AI513</f>
        <v>6.35227004653756</v>
      </c>
      <c r="BL513" s="173">
        <f>IF(BK513&gt;$AI$8,1,0)</f>
        <v>0</v>
      </c>
      <c r="BM513" s="175">
        <f>IF($R513=BJ$17,BK513,0)</f>
        <v>0</v>
      </c>
      <c r="BN513" s="173">
        <v>0</v>
      </c>
      <c r="BO513" s="175">
        <f>100*BN513/$AI513</f>
        <v>0</v>
      </c>
      <c r="BP513" s="173">
        <f>IF(BO513&gt;$AI$8,1,0)</f>
        <v>0</v>
      </c>
      <c r="BQ513" s="175">
        <f>IF($R513=BN$17,BO513,0)</f>
        <v>0</v>
      </c>
      <c r="BR513" s="173">
        <v>0</v>
      </c>
      <c r="BS513" s="175">
        <f>100*BR513/$AI513</f>
        <v>0</v>
      </c>
      <c r="BT513" s="173">
        <f>IF(BS513&gt;$AI$8,1,0)</f>
        <v>0</v>
      </c>
      <c r="BU513" s="175">
        <f>IF($R513=BR$17,BS513,0)</f>
        <v>0</v>
      </c>
      <c r="BV513" s="173">
        <v>0</v>
      </c>
      <c r="BW513" s="175">
        <f>100*BV513/$AI513</f>
        <v>0</v>
      </c>
      <c r="BX513" s="173">
        <f>IF(BW513&gt;$AI$8,1,0)</f>
        <v>0</v>
      </c>
      <c r="BY513" s="175">
        <f>IF($R513=BV$17,BW513,0)</f>
        <v>0</v>
      </c>
      <c r="BZ513" s="173">
        <v>0</v>
      </c>
      <c r="CA513" s="175">
        <f>100*BZ513/$AI513</f>
        <v>0</v>
      </c>
      <c r="CB513" s="173">
        <f>IF(CA513&gt;$AI$8,1,0)</f>
        <v>0</v>
      </c>
      <c r="CC513" s="175">
        <f>IF($R513=BZ$17,CA513,0)</f>
        <v>0</v>
      </c>
      <c r="CD513" s="173">
        <v>0</v>
      </c>
      <c r="CE513" s="175">
        <f>100*CD513/$AI513</f>
        <v>0</v>
      </c>
      <c r="CF513" s="173">
        <f>IF(CE513&gt;$AI$8,1,0)</f>
        <v>0</v>
      </c>
      <c r="CG513" s="175">
        <f>IF($R513=CD$17,CE513,0)</f>
        <v>0</v>
      </c>
      <c r="CH513" s="173">
        <v>0</v>
      </c>
      <c r="CI513" s="175">
        <f>100*CH513/$AI513</f>
        <v>0</v>
      </c>
      <c r="CJ513" s="173">
        <f>IF(CI513&gt;$AI$8,1,0)</f>
        <v>0</v>
      </c>
      <c r="CK513" s="175">
        <f>IF($R513=CH$17,CI513,0)</f>
        <v>0</v>
      </c>
      <c r="CL513" s="173">
        <v>0</v>
      </c>
      <c r="CM513" s="173">
        <v>0</v>
      </c>
      <c r="CN513" s="176"/>
    </row>
    <row r="514" ht="15.75" customHeight="1">
      <c r="A514" t="s" s="179">
        <v>2969</v>
      </c>
      <c r="B514" t="s" s="180">
        <v>183</v>
      </c>
      <c r="C514" t="s" s="180">
        <v>2190</v>
      </c>
      <c r="D514" t="s" s="181">
        <v>186</v>
      </c>
      <c r="E514" t="s" s="188">
        <v>79</v>
      </c>
      <c r="F514" t="s" s="146">
        <v>80</v>
      </c>
      <c r="G514" t="s" s="146">
        <v>374</v>
      </c>
      <c r="H514" t="s" s="146">
        <v>2970</v>
      </c>
      <c r="I514" t="s" s="146">
        <v>49</v>
      </c>
      <c r="J514" t="s" s="146">
        <v>1733</v>
      </c>
      <c r="K514" t="s" s="183">
        <f>_xlfn.IFS(Q514=0,O514,T514=1,R514,U514=1,AA514,V514=1,AD514)</f>
        <v>29</v>
      </c>
      <c r="L514" s="189">
        <f>_xlfn.IFS(Q514=0,P514,T514=1,S514,U514=1,AB514,V514=1,AE514)</f>
        <v>17.044202</v>
      </c>
      <c r="M514" t="s" s="146">
        <f>IF(O514="Lab","over","under")</f>
        <v>2429</v>
      </c>
      <c r="N514" s="145">
        <v>0</v>
      </c>
      <c r="O514" t="s" s="184">
        <v>28</v>
      </c>
      <c r="P514" s="147">
        <f>AQ514</f>
        <v>35.3346080305927</v>
      </c>
      <c r="Q514" s="145">
        <f>T514+U514+V514</f>
        <v>1</v>
      </c>
      <c r="R514" t="s" s="185">
        <v>27</v>
      </c>
      <c r="S514" s="147">
        <f>AO514</f>
        <v>24.7103812844449</v>
      </c>
      <c r="T514" s="138"/>
      <c r="U514" s="145">
        <v>1</v>
      </c>
      <c r="V514" s="138"/>
      <c r="W514" s="138"/>
      <c r="X514" t="s" s="146">
        <f>IF($A514=Y514,"ok","bad")</f>
        <v>2430</v>
      </c>
      <c r="Y514" t="s" s="146">
        <v>2969</v>
      </c>
      <c r="Z514" t="s" s="146">
        <v>2190</v>
      </c>
      <c r="AA514" t="s" s="186">
        <v>29</v>
      </c>
      <c r="AB514" s="141">
        <f>100*AC514</f>
        <v>17.044202</v>
      </c>
      <c r="AC514" s="190">
        <v>0.17044202</v>
      </c>
      <c r="AD514" t="s" s="187">
        <v>2365</v>
      </c>
      <c r="AE514" s="141">
        <v>11.0898662</v>
      </c>
      <c r="AF514" s="190">
        <v>0.110898662</v>
      </c>
      <c r="AG514" s="138"/>
      <c r="AH514" s="145">
        <v>73100</v>
      </c>
      <c r="AI514" s="145">
        <v>44455</v>
      </c>
      <c r="AJ514" s="145">
        <v>192</v>
      </c>
      <c r="AK514" s="145">
        <v>4723</v>
      </c>
      <c r="AL514" s="145">
        <v>10985</v>
      </c>
      <c r="AM514" s="148">
        <f>100*AL514/$AI514</f>
        <v>24.7103812844449</v>
      </c>
      <c r="AN514" s="145">
        <f>IF(AM514&gt;$AI$8,1,0)</f>
        <v>0</v>
      </c>
      <c r="AO514" s="148">
        <f>IF($R514=AL$17,AM514,0)</f>
        <v>24.7103812844449</v>
      </c>
      <c r="AP514" s="145">
        <v>15708</v>
      </c>
      <c r="AQ514" s="148">
        <f>100*AP514/$AI514</f>
        <v>35.3346080305927</v>
      </c>
      <c r="AR514" s="145">
        <f>IF(AQ514&gt;$AI$8,1,0)</f>
        <v>0</v>
      </c>
      <c r="AS514" s="148">
        <f>IF($R514=AP$17,AQ514,0)</f>
        <v>0</v>
      </c>
      <c r="AT514" s="145">
        <v>7577</v>
      </c>
      <c r="AU514" s="148">
        <f>100*AT514/$AI514</f>
        <v>17.0442020020245</v>
      </c>
      <c r="AV514" s="145">
        <f>IF(AU514&gt;$AI$8,1,0)</f>
        <v>0</v>
      </c>
      <c r="AW514" s="148">
        <f>IF($R514=AT$17,AU514,0)</f>
        <v>0</v>
      </c>
      <c r="AX514" s="145">
        <v>4930</v>
      </c>
      <c r="AY514" s="148">
        <f>100*AX514/$AI514</f>
        <v>11.0898661567878</v>
      </c>
      <c r="AZ514" s="145">
        <f>IF(AY514&gt;$AI$8,1,0)</f>
        <v>0</v>
      </c>
      <c r="BA514" s="148">
        <f>IF($R514=AX$17,AY514,0)</f>
        <v>0</v>
      </c>
      <c r="BB514" s="145">
        <v>2428</v>
      </c>
      <c r="BC514" s="148">
        <f>100*BB514/$AI514</f>
        <v>5.46170284557418</v>
      </c>
      <c r="BD514" s="145">
        <f>IF(BC514&gt;$AI$8,1,0)</f>
        <v>0</v>
      </c>
      <c r="BE514" s="148">
        <f>IF($R514=BB$17,BC514,0)</f>
        <v>0</v>
      </c>
      <c r="BF514" s="145">
        <v>0</v>
      </c>
      <c r="BG514" s="148">
        <f>100*BF514/$AI514</f>
        <v>0</v>
      </c>
      <c r="BH514" s="145">
        <f>IF(BG514&gt;$AI$8,1,0)</f>
        <v>0</v>
      </c>
      <c r="BI514" s="148">
        <f>IF($R514=BF$17,BG514,0)</f>
        <v>0</v>
      </c>
      <c r="BJ514" s="145">
        <v>0</v>
      </c>
      <c r="BK514" s="148">
        <f>100*BJ514/$AI514</f>
        <v>0</v>
      </c>
      <c r="BL514" s="145">
        <f>IF(BK514&gt;$AI$8,1,0)</f>
        <v>0</v>
      </c>
      <c r="BM514" s="148">
        <f>IF($R514=BJ$17,BK514,0)</f>
        <v>0</v>
      </c>
      <c r="BN514" s="145">
        <v>0</v>
      </c>
      <c r="BO514" s="148">
        <f>100*BN514/$AI514</f>
        <v>0</v>
      </c>
      <c r="BP514" s="145">
        <f>IF(BO514&gt;$AI$8,1,0)</f>
        <v>0</v>
      </c>
      <c r="BQ514" s="148">
        <f>IF($R514=BN$17,BO514,0)</f>
        <v>0</v>
      </c>
      <c r="BR514" s="145">
        <v>0</v>
      </c>
      <c r="BS514" s="148">
        <f>100*BR514/$AI514</f>
        <v>0</v>
      </c>
      <c r="BT514" s="145">
        <f>IF(BS514&gt;$AI$8,1,0)</f>
        <v>0</v>
      </c>
      <c r="BU514" s="148">
        <f>IF($R514=BR$17,BS514,0)</f>
        <v>0</v>
      </c>
      <c r="BV514" s="145">
        <v>0</v>
      </c>
      <c r="BW514" s="148">
        <f>100*BV514/$AI514</f>
        <v>0</v>
      </c>
      <c r="BX514" s="145">
        <f>IF(BW514&gt;$AI$8,1,0)</f>
        <v>0</v>
      </c>
      <c r="BY514" s="148">
        <f>IF($R514=BV$17,BW514,0)</f>
        <v>0</v>
      </c>
      <c r="BZ514" s="145">
        <v>0</v>
      </c>
      <c r="CA514" s="148">
        <f>100*BZ514/$AI514</f>
        <v>0</v>
      </c>
      <c r="CB514" s="145">
        <f>IF(CA514&gt;$AI$8,1,0)</f>
        <v>0</v>
      </c>
      <c r="CC514" s="148">
        <f>IF($R514=BZ$17,CA514,0)</f>
        <v>0</v>
      </c>
      <c r="CD514" s="145">
        <v>0</v>
      </c>
      <c r="CE514" s="148">
        <f>100*CD514/$AI514</f>
        <v>0</v>
      </c>
      <c r="CF514" s="145">
        <f>IF(CE514&gt;$AI$8,1,0)</f>
        <v>0</v>
      </c>
      <c r="CG514" s="148">
        <f>IF($R514=CD$17,CE514,0)</f>
        <v>0</v>
      </c>
      <c r="CH514" s="145">
        <v>0</v>
      </c>
      <c r="CI514" s="148">
        <f>100*CH514/$AI514</f>
        <v>0</v>
      </c>
      <c r="CJ514" s="145">
        <f>IF(CI514&gt;$AI$8,1,0)</f>
        <v>0</v>
      </c>
      <c r="CK514" s="148">
        <f>IF($R514=CH$17,CI514,0)</f>
        <v>0</v>
      </c>
      <c r="CL514" s="145">
        <v>839</v>
      </c>
      <c r="CM514" s="145">
        <v>0</v>
      </c>
      <c r="CN514" s="149"/>
    </row>
    <row r="515" ht="15.75" customHeight="1">
      <c r="A515" t="s" s="179">
        <v>2927</v>
      </c>
      <c r="B515" t="s" s="180">
        <v>90</v>
      </c>
      <c r="C515" t="s" s="180">
        <v>1652</v>
      </c>
      <c r="D515" t="s" s="181">
        <v>93</v>
      </c>
      <c r="E515" t="s" s="182">
        <v>79</v>
      </c>
      <c r="F515" t="s" s="130">
        <v>46</v>
      </c>
      <c r="G515" t="s" s="130">
        <v>1653</v>
      </c>
      <c r="H515" t="s" s="130">
        <v>1654</v>
      </c>
      <c r="I515" t="s" s="130">
        <v>64</v>
      </c>
      <c r="J515" t="s" s="130">
        <v>50</v>
      </c>
      <c r="K515" t="s" s="183">
        <f>_xlfn.IFS(Q515=0,O515,T515=1,R515,U515=1,AA515,V515=1,AD515)</f>
        <v>2365</v>
      </c>
      <c r="L515" s="189">
        <f>_xlfn.IFS(Q515=0,P515,T515=1,S515,U515=1,AB515,V515=1,AE515)</f>
        <v>19.3036315986522</v>
      </c>
      <c r="M515" t="s" s="130">
        <f>IF(O515="Lab","over","under")</f>
        <v>2429</v>
      </c>
      <c r="N515" s="173">
        <v>0</v>
      </c>
      <c r="O515" t="s" s="184">
        <v>28</v>
      </c>
      <c r="P515" s="131">
        <f>AQ515</f>
        <v>35.1703481842007</v>
      </c>
      <c r="Q515" s="173">
        <f>T515+U515+V515</f>
        <v>1</v>
      </c>
      <c r="R515" t="s" s="185">
        <v>2365</v>
      </c>
      <c r="S515" s="131">
        <f>BA515</f>
        <v>19.3036315986522</v>
      </c>
      <c r="T515" s="173">
        <v>1</v>
      </c>
      <c r="U515" s="169"/>
      <c r="V515" s="169"/>
      <c r="W515" s="169"/>
      <c r="X515" t="s" s="130">
        <f>IF($A515=Y515,"ok","bad")</f>
        <v>2430</v>
      </c>
      <c r="Y515" t="s" s="130">
        <v>2927</v>
      </c>
      <c r="Z515" t="s" s="130">
        <v>1652</v>
      </c>
      <c r="AA515" t="s" s="186">
        <v>27</v>
      </c>
      <c r="AB515" s="125">
        <f>100*AC515</f>
        <v>17.0672657</v>
      </c>
      <c r="AC515" s="191">
        <v>0.170672657</v>
      </c>
      <c r="AD515" t="s" s="187">
        <v>2484</v>
      </c>
      <c r="AE515" s="125">
        <v>11.5986522</v>
      </c>
      <c r="AF515" s="191">
        <v>0.115986522</v>
      </c>
      <c r="AG515" s="169"/>
      <c r="AH515" s="173">
        <v>73460</v>
      </c>
      <c r="AI515" s="173">
        <v>40065</v>
      </c>
      <c r="AJ515" s="173">
        <v>157</v>
      </c>
      <c r="AK515" s="173">
        <v>6357</v>
      </c>
      <c r="AL515" s="173">
        <v>6838</v>
      </c>
      <c r="AM515" s="175">
        <f>100*AL515/$AI515</f>
        <v>17.0672656932485</v>
      </c>
      <c r="AN515" s="173">
        <f>IF(AM515&gt;$AI$8,1,0)</f>
        <v>0</v>
      </c>
      <c r="AO515" s="175">
        <f>IF($R515=AL$17,AM515,0)</f>
        <v>0</v>
      </c>
      <c r="AP515" s="173">
        <v>14091</v>
      </c>
      <c r="AQ515" s="175">
        <f>100*AP515/$AI515</f>
        <v>35.1703481842007</v>
      </c>
      <c r="AR515" s="173">
        <f>IF(AQ515&gt;$AI$8,1,0)</f>
        <v>0</v>
      </c>
      <c r="AS515" s="175">
        <f>IF($R515=AP$17,AQ515,0)</f>
        <v>0</v>
      </c>
      <c r="AT515" s="173">
        <v>3386</v>
      </c>
      <c r="AU515" s="175">
        <f>100*AT515/$AI515</f>
        <v>8.45126669162611</v>
      </c>
      <c r="AV515" s="173">
        <f>IF(AU515&gt;$AI$8,1,0)</f>
        <v>0</v>
      </c>
      <c r="AW515" s="175">
        <f>IF($R515=AT$17,AU515,0)</f>
        <v>0</v>
      </c>
      <c r="AX515" s="173">
        <v>7734</v>
      </c>
      <c r="AY515" s="175">
        <f>100*AX515/$AI515</f>
        <v>19.3036315986522</v>
      </c>
      <c r="AZ515" s="173">
        <f>IF(AY515&gt;$AI$8,1,0)</f>
        <v>0</v>
      </c>
      <c r="BA515" s="175">
        <f>IF($R515=AX$17,AY515,0)</f>
        <v>19.3036315986522</v>
      </c>
      <c r="BB515" s="173">
        <v>1490</v>
      </c>
      <c r="BC515" s="175">
        <f>100*BB515/$AI515</f>
        <v>3.71895669537002</v>
      </c>
      <c r="BD515" s="173">
        <f>IF(BC515&gt;$AI$8,1,0)</f>
        <v>0</v>
      </c>
      <c r="BE515" s="175">
        <f>IF($R515=BB$17,BC515,0)</f>
        <v>0</v>
      </c>
      <c r="BF515" s="173">
        <v>0</v>
      </c>
      <c r="BG515" s="175">
        <f>100*BF515/$AI515</f>
        <v>0</v>
      </c>
      <c r="BH515" s="173">
        <f>IF(BG515&gt;$AI$8,1,0)</f>
        <v>0</v>
      </c>
      <c r="BI515" s="175">
        <f>IF($R515=BF$17,BG515,0)</f>
        <v>0</v>
      </c>
      <c r="BJ515" s="173">
        <v>0</v>
      </c>
      <c r="BK515" s="175">
        <f>100*BJ515/$AI515</f>
        <v>0</v>
      </c>
      <c r="BL515" s="173">
        <f>IF(BK515&gt;$AI$8,1,0)</f>
        <v>0</v>
      </c>
      <c r="BM515" s="175">
        <f>IF($R515=BJ$17,BK515,0)</f>
        <v>0</v>
      </c>
      <c r="BN515" s="173">
        <v>0</v>
      </c>
      <c r="BO515" s="175">
        <f>100*BN515/$AI515</f>
        <v>0</v>
      </c>
      <c r="BP515" s="173">
        <f>IF(BO515&gt;$AI$8,1,0)</f>
        <v>0</v>
      </c>
      <c r="BQ515" s="175">
        <f>IF($R515=BN$17,BO515,0)</f>
        <v>0</v>
      </c>
      <c r="BR515" s="173">
        <v>0</v>
      </c>
      <c r="BS515" s="175">
        <f>100*BR515/$AI515</f>
        <v>0</v>
      </c>
      <c r="BT515" s="173">
        <f>IF(BS515&gt;$AI$8,1,0)</f>
        <v>0</v>
      </c>
      <c r="BU515" s="175">
        <f>IF($R515=BR$17,BS515,0)</f>
        <v>0</v>
      </c>
      <c r="BV515" s="173">
        <v>0</v>
      </c>
      <c r="BW515" s="175">
        <f>100*BV515/$AI515</f>
        <v>0</v>
      </c>
      <c r="BX515" s="173">
        <f>IF(BW515&gt;$AI$8,1,0)</f>
        <v>0</v>
      </c>
      <c r="BY515" s="175">
        <f>IF($R515=BV$17,BW515,0)</f>
        <v>0</v>
      </c>
      <c r="BZ515" s="173">
        <v>0</v>
      </c>
      <c r="CA515" s="175">
        <f>100*BZ515/$AI515</f>
        <v>0</v>
      </c>
      <c r="CB515" s="173">
        <f>IF(CA515&gt;$AI$8,1,0)</f>
        <v>0</v>
      </c>
      <c r="CC515" s="175">
        <f>IF($R515=BZ$17,CA515,0)</f>
        <v>0</v>
      </c>
      <c r="CD515" s="173">
        <v>0</v>
      </c>
      <c r="CE515" s="175">
        <f>100*CD515/$AI515</f>
        <v>0</v>
      </c>
      <c r="CF515" s="173">
        <f>IF(CE515&gt;$AI$8,1,0)</f>
        <v>0</v>
      </c>
      <c r="CG515" s="175">
        <f>IF($R515=CD$17,CE515,0)</f>
        <v>0</v>
      </c>
      <c r="CH515" s="173">
        <v>0</v>
      </c>
      <c r="CI515" s="175">
        <f>100*CH515/$AI515</f>
        <v>0</v>
      </c>
      <c r="CJ515" s="173">
        <f>IF(CI515&gt;$AI$8,1,0)</f>
        <v>0</v>
      </c>
      <c r="CK515" s="175">
        <f>IF($R515=CH$17,CI515,0)</f>
        <v>0</v>
      </c>
      <c r="CL515" s="173">
        <v>222</v>
      </c>
      <c r="CM515" s="173">
        <v>0</v>
      </c>
      <c r="CN515" s="176"/>
    </row>
    <row r="516" ht="15.75" customHeight="1">
      <c r="A516" t="s" s="179">
        <v>3116</v>
      </c>
      <c r="B516" t="s" s="180">
        <v>166</v>
      </c>
      <c r="C516" t="s" s="180">
        <v>1069</v>
      </c>
      <c r="D516" t="s" s="181">
        <v>169</v>
      </c>
      <c r="E516" t="s" s="188">
        <v>79</v>
      </c>
      <c r="F516" t="s" s="146">
        <v>80</v>
      </c>
      <c r="G516" t="s" s="146">
        <v>325</v>
      </c>
      <c r="H516" t="s" s="146">
        <v>3117</v>
      </c>
      <c r="I516" t="s" s="146">
        <v>64</v>
      </c>
      <c r="J516" t="s" s="146">
        <v>50</v>
      </c>
      <c r="K516" t="s" s="183">
        <f>_xlfn.IFS(Q516=0,O516,T516=1,R516,U516=1,AA516,V516=1,AD516)</f>
        <v>27</v>
      </c>
      <c r="L516" s="189">
        <f>_xlfn.IFS(Q516=0,P516,T516=1,S516,U516=1,AB516,V516=1,AE516)</f>
        <v>19.5603521161784</v>
      </c>
      <c r="M516" t="s" s="146">
        <f>IF(O516="Lab","over","under")</f>
        <v>2429</v>
      </c>
      <c r="N516" s="145">
        <v>0</v>
      </c>
      <c r="O516" t="s" s="184">
        <v>28</v>
      </c>
      <c r="P516" s="147">
        <f>AQ516</f>
        <v>35.1494504401452</v>
      </c>
      <c r="Q516" s="145">
        <f>T516+U516+V516</f>
        <v>1</v>
      </c>
      <c r="R516" t="s" s="185">
        <v>27</v>
      </c>
      <c r="S516" s="147">
        <f>AO516</f>
        <v>19.5603521161784</v>
      </c>
      <c r="T516" s="145">
        <v>1</v>
      </c>
      <c r="U516" s="138"/>
      <c r="V516" s="138"/>
      <c r="W516" s="138"/>
      <c r="X516" t="s" s="146">
        <f>IF($A516=Y516,"ok","bad")</f>
        <v>2430</v>
      </c>
      <c r="Y516" t="s" s="146">
        <v>3116</v>
      </c>
      <c r="Z516" t="s" s="146">
        <v>1069</v>
      </c>
      <c r="AA516" t="s" s="186">
        <v>2365</v>
      </c>
      <c r="AB516" s="141">
        <f>100*AC516</f>
        <v>19.4235838</v>
      </c>
      <c r="AC516" s="190">
        <v>0.194235838</v>
      </c>
      <c r="AD516" t="s" s="187">
        <v>31</v>
      </c>
      <c r="AE516" s="141">
        <v>10.2775153</v>
      </c>
      <c r="AF516" s="190">
        <v>0.102775153</v>
      </c>
      <c r="AG516" s="138"/>
      <c r="AH516" s="145">
        <v>77516</v>
      </c>
      <c r="AI516" s="145">
        <v>40214</v>
      </c>
      <c r="AJ516" s="145">
        <v>149</v>
      </c>
      <c r="AK516" s="145">
        <v>6269</v>
      </c>
      <c r="AL516" s="145">
        <v>7866</v>
      </c>
      <c r="AM516" s="148">
        <f>100*AL516/$AI516</f>
        <v>19.5603521161784</v>
      </c>
      <c r="AN516" s="145">
        <f>IF(AM516&gt;$AI$8,1,0)</f>
        <v>0</v>
      </c>
      <c r="AO516" s="148">
        <f>IF($R516=AL$17,AM516,0)</f>
        <v>19.5603521161784</v>
      </c>
      <c r="AP516" s="145">
        <v>14135</v>
      </c>
      <c r="AQ516" s="148">
        <f>100*AP516/$AI516</f>
        <v>35.1494504401452</v>
      </c>
      <c r="AR516" s="145">
        <f>IF(AQ516&gt;$AI$8,1,0)</f>
        <v>0</v>
      </c>
      <c r="AS516" s="148">
        <f>IF($R516=AP$17,AQ516,0)</f>
        <v>0</v>
      </c>
      <c r="AT516" s="145">
        <v>2359</v>
      </c>
      <c r="AU516" s="148">
        <f>100*AT516/$AI516</f>
        <v>5.86611627791316</v>
      </c>
      <c r="AV516" s="145">
        <f>IF(AU516&gt;$AI$8,1,0)</f>
        <v>0</v>
      </c>
      <c r="AW516" s="148">
        <f>IF($R516=AT$17,AU516,0)</f>
        <v>0</v>
      </c>
      <c r="AX516" s="145">
        <v>7811</v>
      </c>
      <c r="AY516" s="148">
        <f>100*AX516/$AI516</f>
        <v>19.4235838265281</v>
      </c>
      <c r="AZ516" s="145">
        <f>IF(AY516&gt;$AI$8,1,0)</f>
        <v>0</v>
      </c>
      <c r="BA516" s="148">
        <f>IF($R516=AX$17,AY516,0)</f>
        <v>0</v>
      </c>
      <c r="BB516" s="145">
        <v>4133</v>
      </c>
      <c r="BC516" s="148">
        <f>100*BB516/$AI516</f>
        <v>10.2775152931815</v>
      </c>
      <c r="BD516" s="145">
        <f>IF(BC516&gt;$AI$8,1,0)</f>
        <v>0</v>
      </c>
      <c r="BE516" s="148">
        <f>IF($R516=BB$17,BC516,0)</f>
        <v>0</v>
      </c>
      <c r="BF516" s="145">
        <v>0</v>
      </c>
      <c r="BG516" s="148">
        <f>100*BF516/$AI516</f>
        <v>0</v>
      </c>
      <c r="BH516" s="145">
        <f>IF(BG516&gt;$AI$8,1,0)</f>
        <v>0</v>
      </c>
      <c r="BI516" s="148">
        <f>IF($R516=BF$17,BG516,0)</f>
        <v>0</v>
      </c>
      <c r="BJ516" s="145">
        <v>0</v>
      </c>
      <c r="BK516" s="148">
        <f>100*BJ516/$AI516</f>
        <v>0</v>
      </c>
      <c r="BL516" s="145">
        <f>IF(BK516&gt;$AI$8,1,0)</f>
        <v>0</v>
      </c>
      <c r="BM516" s="148">
        <f>IF($R516=BJ$17,BK516,0)</f>
        <v>0</v>
      </c>
      <c r="BN516" s="145">
        <v>0</v>
      </c>
      <c r="BO516" s="148">
        <f>100*BN516/$AI516</f>
        <v>0</v>
      </c>
      <c r="BP516" s="145">
        <f>IF(BO516&gt;$AI$8,1,0)</f>
        <v>0</v>
      </c>
      <c r="BQ516" s="148">
        <f>IF($R516=BN$17,BO516,0)</f>
        <v>0</v>
      </c>
      <c r="BR516" s="145">
        <v>0</v>
      </c>
      <c r="BS516" s="148">
        <f>100*BR516/$AI516</f>
        <v>0</v>
      </c>
      <c r="BT516" s="145">
        <f>IF(BS516&gt;$AI$8,1,0)</f>
        <v>0</v>
      </c>
      <c r="BU516" s="148">
        <f>IF($R516=BR$17,BS516,0)</f>
        <v>0</v>
      </c>
      <c r="BV516" s="145">
        <v>0</v>
      </c>
      <c r="BW516" s="148">
        <f>100*BV516/$AI516</f>
        <v>0</v>
      </c>
      <c r="BX516" s="145">
        <f>IF(BW516&gt;$AI$8,1,0)</f>
        <v>0</v>
      </c>
      <c r="BY516" s="148">
        <f>IF($R516=BV$17,BW516,0)</f>
        <v>0</v>
      </c>
      <c r="BZ516" s="145">
        <v>0</v>
      </c>
      <c r="CA516" s="148">
        <f>100*BZ516/$AI516</f>
        <v>0</v>
      </c>
      <c r="CB516" s="145">
        <f>IF(CA516&gt;$AI$8,1,0)</f>
        <v>0</v>
      </c>
      <c r="CC516" s="148">
        <f>IF($R516=BZ$17,CA516,0)</f>
        <v>0</v>
      </c>
      <c r="CD516" s="145">
        <v>0</v>
      </c>
      <c r="CE516" s="148">
        <f>100*CD516/$AI516</f>
        <v>0</v>
      </c>
      <c r="CF516" s="145">
        <f>IF(CE516&gt;$AI$8,1,0)</f>
        <v>0</v>
      </c>
      <c r="CG516" s="148">
        <f>IF($R516=CD$17,CE516,0)</f>
        <v>0</v>
      </c>
      <c r="CH516" s="145">
        <v>0</v>
      </c>
      <c r="CI516" s="148">
        <f>100*CH516/$AI516</f>
        <v>0</v>
      </c>
      <c r="CJ516" s="145">
        <f>IF(CI516&gt;$AI$8,1,0)</f>
        <v>0</v>
      </c>
      <c r="CK516" s="148">
        <f>IF($R516=CH$17,CI516,0)</f>
        <v>0</v>
      </c>
      <c r="CL516" s="145">
        <v>489</v>
      </c>
      <c r="CM516" s="145">
        <v>0</v>
      </c>
      <c r="CN516" s="149"/>
    </row>
    <row r="517" ht="15.75" customHeight="1">
      <c r="A517" t="s" s="179">
        <v>3105</v>
      </c>
      <c r="B517" t="s" s="180">
        <v>84</v>
      </c>
      <c r="C517" t="s" s="180">
        <v>1328</v>
      </c>
      <c r="D517" t="s" s="181">
        <v>86</v>
      </c>
      <c r="E517" t="s" s="182">
        <v>79</v>
      </c>
      <c r="F517" t="s" s="130">
        <v>46</v>
      </c>
      <c r="G517" t="s" s="130">
        <v>109</v>
      </c>
      <c r="H517" t="s" s="130">
        <v>2078</v>
      </c>
      <c r="I517" t="s" s="130">
        <v>49</v>
      </c>
      <c r="J517" t="s" s="130">
        <v>1733</v>
      </c>
      <c r="K517" t="s" s="183">
        <f>_xlfn.IFS(Q517=0,O517,T517=1,R517,U517=1,AA517,V517=1,AD517)</f>
        <v>27</v>
      </c>
      <c r="L517" s="189">
        <f>_xlfn.IFS(Q517=0,P517,T517=1,S517,U517=1,AB517,V517=1,AE517)</f>
        <v>33.4433040078201</v>
      </c>
      <c r="M517" t="s" s="130">
        <f>IF(O517="Lab","over","under")</f>
        <v>2429</v>
      </c>
      <c r="N517" s="173">
        <v>0</v>
      </c>
      <c r="O517" t="s" s="184">
        <v>28</v>
      </c>
      <c r="P517" s="131">
        <f>AQ517</f>
        <v>35.0928641251222</v>
      </c>
      <c r="Q517" s="173">
        <f>T517+U517+V517</f>
        <v>1</v>
      </c>
      <c r="R517" t="s" s="185">
        <v>27</v>
      </c>
      <c r="S517" s="131">
        <f>AO517</f>
        <v>33.4433040078201</v>
      </c>
      <c r="T517" s="173">
        <v>1</v>
      </c>
      <c r="U517" s="169"/>
      <c r="V517" s="169"/>
      <c r="W517" s="169"/>
      <c r="X517" t="s" s="130">
        <f>IF($A517=Y517,"ok","bad")</f>
        <v>2430</v>
      </c>
      <c r="Y517" t="s" s="130">
        <v>3105</v>
      </c>
      <c r="Z517" t="s" s="130">
        <v>1328</v>
      </c>
      <c r="AA517" t="s" s="186">
        <v>2365</v>
      </c>
      <c r="AB517" s="125">
        <f>100*AC517</f>
        <v>19.8232323</v>
      </c>
      <c r="AC517" s="191">
        <v>0.198232323</v>
      </c>
      <c r="AD517" t="s" s="187">
        <v>29</v>
      </c>
      <c r="AE517" s="125">
        <v>7.2743565</v>
      </c>
      <c r="AF517" s="191">
        <v>0.072743565</v>
      </c>
      <c r="AG517" s="169"/>
      <c r="AH517" s="173">
        <v>76118</v>
      </c>
      <c r="AI517" s="173">
        <v>49104</v>
      </c>
      <c r="AJ517" s="173">
        <v>159</v>
      </c>
      <c r="AK517" s="173">
        <v>810</v>
      </c>
      <c r="AL517" s="173">
        <v>16422</v>
      </c>
      <c r="AM517" s="175">
        <f>100*AL517/$AI517</f>
        <v>33.4433040078201</v>
      </c>
      <c r="AN517" s="173">
        <f>IF(AM517&gt;$AI$8,1,0)</f>
        <v>0</v>
      </c>
      <c r="AO517" s="175">
        <f>IF($R517=AL$17,AM517,0)</f>
        <v>33.4433040078201</v>
      </c>
      <c r="AP517" s="173">
        <v>17232</v>
      </c>
      <c r="AQ517" s="175">
        <f>100*AP517/$AI517</f>
        <v>35.0928641251222</v>
      </c>
      <c r="AR517" s="173">
        <f>IF(AQ517&gt;$AI$8,1,0)</f>
        <v>0</v>
      </c>
      <c r="AS517" s="175">
        <f>IF($R517=AP$17,AQ517,0)</f>
        <v>0</v>
      </c>
      <c r="AT517" s="173">
        <v>3572</v>
      </c>
      <c r="AU517" s="175">
        <f>100*AT517/$AI517</f>
        <v>7.27435646790486</v>
      </c>
      <c r="AV517" s="173">
        <f>IF(AU517&gt;$AI$8,1,0)</f>
        <v>0</v>
      </c>
      <c r="AW517" s="175">
        <f>IF($R517=AT$17,AU517,0)</f>
        <v>0</v>
      </c>
      <c r="AX517" s="173">
        <v>9734</v>
      </c>
      <c r="AY517" s="175">
        <f>100*AX517/$AI517</f>
        <v>19.8232323232323</v>
      </c>
      <c r="AZ517" s="173">
        <f>IF(AY517&gt;$AI$8,1,0)</f>
        <v>0</v>
      </c>
      <c r="BA517" s="175">
        <f>IF($R517=AX$17,AY517,0)</f>
        <v>0</v>
      </c>
      <c r="BB517" s="173">
        <v>1724</v>
      </c>
      <c r="BC517" s="175">
        <f>100*BB517/$AI517</f>
        <v>3.5109156076898</v>
      </c>
      <c r="BD517" s="173">
        <f>IF(BC517&gt;$AI$8,1,0)</f>
        <v>0</v>
      </c>
      <c r="BE517" s="175">
        <f>IF($R517=BB$17,BC517,0)</f>
        <v>0</v>
      </c>
      <c r="BF517" s="173">
        <v>0</v>
      </c>
      <c r="BG517" s="175">
        <f>100*BF517/$AI517</f>
        <v>0</v>
      </c>
      <c r="BH517" s="173">
        <f>IF(BG517&gt;$AI$8,1,0)</f>
        <v>0</v>
      </c>
      <c r="BI517" s="175">
        <f>IF($R517=BF$17,BG517,0)</f>
        <v>0</v>
      </c>
      <c r="BJ517" s="173">
        <v>0</v>
      </c>
      <c r="BK517" s="175">
        <f>100*BJ517/$AI517</f>
        <v>0</v>
      </c>
      <c r="BL517" s="173">
        <f>IF(BK517&gt;$AI$8,1,0)</f>
        <v>0</v>
      </c>
      <c r="BM517" s="175">
        <f>IF($R517=BJ$17,BK517,0)</f>
        <v>0</v>
      </c>
      <c r="BN517" s="173">
        <v>0</v>
      </c>
      <c r="BO517" s="175">
        <f>100*BN517/$AI517</f>
        <v>0</v>
      </c>
      <c r="BP517" s="173">
        <f>IF(BO517&gt;$AI$8,1,0)</f>
        <v>0</v>
      </c>
      <c r="BQ517" s="175">
        <f>IF($R517=BN$17,BO517,0)</f>
        <v>0</v>
      </c>
      <c r="BR517" s="173">
        <v>0</v>
      </c>
      <c r="BS517" s="175">
        <f>100*BR517/$AI517</f>
        <v>0</v>
      </c>
      <c r="BT517" s="173">
        <f>IF(BS517&gt;$AI$8,1,0)</f>
        <v>0</v>
      </c>
      <c r="BU517" s="175">
        <f>IF($R517=BR$17,BS517,0)</f>
        <v>0</v>
      </c>
      <c r="BV517" s="173">
        <v>0</v>
      </c>
      <c r="BW517" s="175">
        <f>100*BV517/$AI517</f>
        <v>0</v>
      </c>
      <c r="BX517" s="173">
        <f>IF(BW517&gt;$AI$8,1,0)</f>
        <v>0</v>
      </c>
      <c r="BY517" s="175">
        <f>IF($R517=BV$17,BW517,0)</f>
        <v>0</v>
      </c>
      <c r="BZ517" s="173">
        <v>0</v>
      </c>
      <c r="CA517" s="175">
        <f>100*BZ517/$AI517</f>
        <v>0</v>
      </c>
      <c r="CB517" s="173">
        <f>IF(CA517&gt;$AI$8,1,0)</f>
        <v>0</v>
      </c>
      <c r="CC517" s="175">
        <f>IF($R517=BZ$17,CA517,0)</f>
        <v>0</v>
      </c>
      <c r="CD517" s="173">
        <v>0</v>
      </c>
      <c r="CE517" s="175">
        <f>100*CD517/$AI517</f>
        <v>0</v>
      </c>
      <c r="CF517" s="173">
        <f>IF(CE517&gt;$AI$8,1,0)</f>
        <v>0</v>
      </c>
      <c r="CG517" s="175">
        <f>IF($R517=CD$17,CE517,0)</f>
        <v>0</v>
      </c>
      <c r="CH517" s="173">
        <v>0</v>
      </c>
      <c r="CI517" s="175">
        <f>100*CH517/$AI517</f>
        <v>0</v>
      </c>
      <c r="CJ517" s="173">
        <f>IF(CI517&gt;$AI$8,1,0)</f>
        <v>0</v>
      </c>
      <c r="CK517" s="175">
        <f>IF($R517=CH$17,CI517,0)</f>
        <v>0</v>
      </c>
      <c r="CL517" s="173">
        <v>565</v>
      </c>
      <c r="CM517" s="173">
        <v>0</v>
      </c>
      <c r="CN517" s="176"/>
    </row>
    <row r="518" ht="15.75" customHeight="1">
      <c r="A518" t="s" s="179">
        <v>3009</v>
      </c>
      <c r="B518" t="s" s="180">
        <v>84</v>
      </c>
      <c r="C518" t="s" s="180">
        <v>2064</v>
      </c>
      <c r="D518" t="s" s="181">
        <v>86</v>
      </c>
      <c r="E518" t="s" s="188">
        <v>79</v>
      </c>
      <c r="F518" t="s" s="146">
        <v>46</v>
      </c>
      <c r="G518" t="s" s="146">
        <v>714</v>
      </c>
      <c r="H518" t="s" s="146">
        <v>564</v>
      </c>
      <c r="I518" t="s" s="146">
        <v>64</v>
      </c>
      <c r="J518" t="s" s="146">
        <v>1733</v>
      </c>
      <c r="K518" t="s" s="183">
        <f>_xlfn.IFS(Q518=0,O518,T518=1,R518,U518=1,AA518,V518=1,AD518)</f>
        <v>27</v>
      </c>
      <c r="L518" s="189">
        <f>_xlfn.IFS(Q518=0,P518,T518=1,S518,U518=1,AB518,V518=1,AE518)</f>
        <v>31.871745683749</v>
      </c>
      <c r="M518" t="s" s="146">
        <f>IF(O518="Lab","over","under")</f>
        <v>2429</v>
      </c>
      <c r="N518" s="145">
        <v>0</v>
      </c>
      <c r="O518" t="s" s="184">
        <v>28</v>
      </c>
      <c r="P518" s="147">
        <f>AQ518</f>
        <v>35.0278615145702</v>
      </c>
      <c r="Q518" s="145">
        <f>T518+U518+V518</f>
        <v>1</v>
      </c>
      <c r="R518" t="s" s="185">
        <v>27</v>
      </c>
      <c r="S518" s="195">
        <f>AO518</f>
        <v>31.871745683749</v>
      </c>
      <c r="T518" s="145">
        <v>1</v>
      </c>
      <c r="U518" s="138"/>
      <c r="V518" s="138"/>
      <c r="W518" s="138"/>
      <c r="X518" t="s" s="146">
        <f>IF($A518=Y518,"ok","bad")</f>
        <v>2430</v>
      </c>
      <c r="Y518" t="s" s="146">
        <v>3009</v>
      </c>
      <c r="Z518" t="s" s="146">
        <v>2064</v>
      </c>
      <c r="AA518" t="s" s="186">
        <v>2365</v>
      </c>
      <c r="AB518" s="141">
        <f>100*AC518</f>
        <v>25.1301727</v>
      </c>
      <c r="AC518" s="190">
        <v>0.251301727</v>
      </c>
      <c r="AD518" t="s" s="187">
        <v>31</v>
      </c>
      <c r="AE518" s="141">
        <v>3.6060108</v>
      </c>
      <c r="AF518" s="190">
        <v>0.036060108</v>
      </c>
      <c r="AG518" s="138"/>
      <c r="AH518" s="145">
        <v>75055</v>
      </c>
      <c r="AI518" s="145">
        <v>43788</v>
      </c>
      <c r="AJ518" s="145">
        <v>116</v>
      </c>
      <c r="AK518" s="145">
        <v>1382</v>
      </c>
      <c r="AL518" s="145">
        <v>13956</v>
      </c>
      <c r="AM518" s="148">
        <f>100*AL518/$AI518</f>
        <v>31.871745683749</v>
      </c>
      <c r="AN518" s="145">
        <f>IF(AM518&gt;$AI$8,1,0)</f>
        <v>0</v>
      </c>
      <c r="AO518" s="148">
        <f>IF($R518=AL$17,AM518,0)</f>
        <v>31.871745683749</v>
      </c>
      <c r="AP518" s="145">
        <v>15338</v>
      </c>
      <c r="AQ518" s="148">
        <f>100*AP518/$AI518</f>
        <v>35.0278615145702</v>
      </c>
      <c r="AR518" s="145">
        <f>IF(AQ518&gt;$AI$8,1,0)</f>
        <v>0</v>
      </c>
      <c r="AS518" s="148">
        <f>IF($R518=AP$17,AQ518,0)</f>
        <v>0</v>
      </c>
      <c r="AT518" s="145">
        <v>1451</v>
      </c>
      <c r="AU518" s="148">
        <f>100*AT518/$AI518</f>
        <v>3.31369324929204</v>
      </c>
      <c r="AV518" s="145">
        <f>IF(AU518&gt;$AI$8,1,0)</f>
        <v>0</v>
      </c>
      <c r="AW518" s="148">
        <f>IF($R518=AT$17,AU518,0)</f>
        <v>0</v>
      </c>
      <c r="AX518" s="145">
        <v>11004</v>
      </c>
      <c r="AY518" s="148">
        <f>100*AX518/$AI518</f>
        <v>25.1301726500411</v>
      </c>
      <c r="AZ518" s="145">
        <f>IF(AY518&gt;$AI$8,1,0)</f>
        <v>0</v>
      </c>
      <c r="BA518" s="148">
        <f>IF($R518=AX$17,AY518,0)</f>
        <v>0</v>
      </c>
      <c r="BB518" s="145">
        <v>1579</v>
      </c>
      <c r="BC518" s="148">
        <f>100*BB518/$AI518</f>
        <v>3.60601077920892</v>
      </c>
      <c r="BD518" s="145">
        <f>IF(BC518&gt;$AI$8,1,0)</f>
        <v>0</v>
      </c>
      <c r="BE518" s="148">
        <f>IF($R518=BB$17,BC518,0)</f>
        <v>0</v>
      </c>
      <c r="BF518" s="145">
        <v>0</v>
      </c>
      <c r="BG518" s="148">
        <f>100*BF518/$AI518</f>
        <v>0</v>
      </c>
      <c r="BH518" s="145">
        <f>IF(BG518&gt;$AI$8,1,0)</f>
        <v>0</v>
      </c>
      <c r="BI518" s="148">
        <f>IF($R518=BF$17,BG518,0)</f>
        <v>0</v>
      </c>
      <c r="BJ518" s="145">
        <v>0</v>
      </c>
      <c r="BK518" s="148">
        <f>100*BJ518/$AI518</f>
        <v>0</v>
      </c>
      <c r="BL518" s="145">
        <f>IF(BK518&gt;$AI$8,1,0)</f>
        <v>0</v>
      </c>
      <c r="BM518" s="148">
        <f>IF($R518=BJ$17,BK518,0)</f>
        <v>0</v>
      </c>
      <c r="BN518" s="145">
        <v>0</v>
      </c>
      <c r="BO518" s="148">
        <f>100*BN518/$AI518</f>
        <v>0</v>
      </c>
      <c r="BP518" s="145">
        <f>IF(BO518&gt;$AI$8,1,0)</f>
        <v>0</v>
      </c>
      <c r="BQ518" s="148">
        <f>IF($R518=BN$17,BO518,0)</f>
        <v>0</v>
      </c>
      <c r="BR518" s="145">
        <v>0</v>
      </c>
      <c r="BS518" s="148">
        <f>100*BR518/$AI518</f>
        <v>0</v>
      </c>
      <c r="BT518" s="145">
        <f>IF(BS518&gt;$AI$8,1,0)</f>
        <v>0</v>
      </c>
      <c r="BU518" s="148">
        <f>IF($R518=BR$17,BS518,0)</f>
        <v>0</v>
      </c>
      <c r="BV518" s="145">
        <v>0</v>
      </c>
      <c r="BW518" s="148">
        <f>100*BV518/$AI518</f>
        <v>0</v>
      </c>
      <c r="BX518" s="145">
        <f>IF(BW518&gt;$AI$8,1,0)</f>
        <v>0</v>
      </c>
      <c r="BY518" s="148">
        <f>IF($R518=BV$17,BW518,0)</f>
        <v>0</v>
      </c>
      <c r="BZ518" s="145">
        <v>0</v>
      </c>
      <c r="CA518" s="148">
        <f>100*BZ518/$AI518</f>
        <v>0</v>
      </c>
      <c r="CB518" s="145">
        <f>IF(CA518&gt;$AI$8,1,0)</f>
        <v>0</v>
      </c>
      <c r="CC518" s="148">
        <f>IF($R518=BZ$17,CA518,0)</f>
        <v>0</v>
      </c>
      <c r="CD518" s="145">
        <v>0</v>
      </c>
      <c r="CE518" s="148">
        <f>100*CD518/$AI518</f>
        <v>0</v>
      </c>
      <c r="CF518" s="145">
        <f>IF(CE518&gt;$AI$8,1,0)</f>
        <v>0</v>
      </c>
      <c r="CG518" s="148">
        <f>IF($R518=CD$17,CE518,0)</f>
        <v>0</v>
      </c>
      <c r="CH518" s="145">
        <v>0</v>
      </c>
      <c r="CI518" s="148">
        <f>100*CH518/$AI518</f>
        <v>0</v>
      </c>
      <c r="CJ518" s="145">
        <f>IF(CI518&gt;$AI$8,1,0)</f>
        <v>0</v>
      </c>
      <c r="CK518" s="148">
        <f>IF($R518=CH$17,CI518,0)</f>
        <v>0</v>
      </c>
      <c r="CL518" s="145">
        <v>0</v>
      </c>
      <c r="CM518" s="145">
        <v>0</v>
      </c>
      <c r="CN518" s="149"/>
    </row>
    <row r="519" ht="20.7" customHeight="1">
      <c r="A519" t="s" s="179">
        <v>3261</v>
      </c>
      <c r="B519" t="s" s="180">
        <v>90</v>
      </c>
      <c r="C519" t="s" s="180">
        <v>1726</v>
      </c>
      <c r="D519" t="s" s="181">
        <v>93</v>
      </c>
      <c r="E519" t="s" s="182">
        <v>79</v>
      </c>
      <c r="F519" t="s" s="130">
        <v>80</v>
      </c>
      <c r="G519" t="s" s="130">
        <v>98</v>
      </c>
      <c r="H519" t="s" s="130">
        <v>1727</v>
      </c>
      <c r="I519" t="s" s="130">
        <v>49</v>
      </c>
      <c r="J519" t="s" s="130">
        <v>50</v>
      </c>
      <c r="K519" t="s" s="183">
        <f>_xlfn.IFS(Q519=0,O519,T519=1,R519,U519=1,AA519,V519=1,AD519)</f>
        <v>2365</v>
      </c>
      <c r="L519" s="189">
        <f>_xlfn.IFS(Q519=0,P519,T519=1,S519,U519=1,AB519,V519=1,AE519)</f>
        <v>14.3475108</v>
      </c>
      <c r="M519" t="s" s="130">
        <f>IF(O519="Lab","over","under")</f>
        <v>2429</v>
      </c>
      <c r="N519" s="173">
        <v>0</v>
      </c>
      <c r="O519" t="s" s="184">
        <v>28</v>
      </c>
      <c r="P519" s="131">
        <f>AQ519</f>
        <v>35.0211286975221</v>
      </c>
      <c r="Q519" s="173">
        <f>T519+U519+V519</f>
        <v>1</v>
      </c>
      <c r="R519" t="s" s="197">
        <v>217</v>
      </c>
      <c r="S519" s="198">
        <f>100*0.217913135</f>
        <v>21.7913135</v>
      </c>
      <c r="T519" s="199"/>
      <c r="U519" s="173">
        <v>1</v>
      </c>
      <c r="V519" s="169"/>
      <c r="W519" s="169"/>
      <c r="X519" t="s" s="130">
        <f>IF($A519=Y519,"ok","bad")</f>
        <v>2430</v>
      </c>
      <c r="Y519" t="s" s="130">
        <v>3261</v>
      </c>
      <c r="Z519" t="s" s="130">
        <v>1726</v>
      </c>
      <c r="AA519" t="s" s="186">
        <v>2365</v>
      </c>
      <c r="AB519" s="125">
        <f>100*AC519</f>
        <v>14.3475108</v>
      </c>
      <c r="AC519" s="191">
        <v>0.143475108</v>
      </c>
      <c r="AD519" t="s" s="187">
        <v>27</v>
      </c>
      <c r="AE519" s="125">
        <v>13.0322806</v>
      </c>
      <c r="AF519" s="191">
        <v>0.130322806</v>
      </c>
      <c r="AG519" s="169"/>
      <c r="AH519" s="173">
        <v>77400</v>
      </c>
      <c r="AI519" s="173">
        <v>39993</v>
      </c>
      <c r="AJ519" s="173">
        <v>139</v>
      </c>
      <c r="AK519" s="173">
        <v>5291</v>
      </c>
      <c r="AL519" s="173">
        <v>5212</v>
      </c>
      <c r="AM519" s="175">
        <f>100*AL519/$AI519</f>
        <v>13.0322806491136</v>
      </c>
      <c r="AN519" s="173">
        <f>IF(AM519&gt;$AI$8,1,0)</f>
        <v>0</v>
      </c>
      <c r="AO519" s="175">
        <f>IF($R519=AL$17,AM519,0)</f>
        <v>0</v>
      </c>
      <c r="AP519" s="173">
        <v>14006</v>
      </c>
      <c r="AQ519" s="175">
        <f>100*AP519/$AI519</f>
        <v>35.0211286975221</v>
      </c>
      <c r="AR519" s="173">
        <f>IF(AQ519&gt;$AI$8,1,0)</f>
        <v>0</v>
      </c>
      <c r="AS519" s="175">
        <f>IF($R519=AP$17,AQ519,0)</f>
        <v>0</v>
      </c>
      <c r="AT519" s="173">
        <v>3195</v>
      </c>
      <c r="AU519" s="175">
        <f>100*AT519/$AI519</f>
        <v>7.988898057160</v>
      </c>
      <c r="AV519" s="173">
        <f>IF(AU519&gt;$AI$8,1,0)</f>
        <v>0</v>
      </c>
      <c r="AW519" s="175">
        <f>IF($R519=AT$17,AU519,0)</f>
        <v>0</v>
      </c>
      <c r="AX519" s="173">
        <v>5738</v>
      </c>
      <c r="AY519" s="175">
        <f>100*AX519/$AI519</f>
        <v>14.3475108143925</v>
      </c>
      <c r="AZ519" s="173">
        <f>IF(AY519&gt;$AI$8,1,0)</f>
        <v>0</v>
      </c>
      <c r="BA519" s="175">
        <f>IF($R519=AX$17,AY519,0)</f>
        <v>0</v>
      </c>
      <c r="BB519" s="173">
        <v>1751</v>
      </c>
      <c r="BC519" s="175">
        <f>100*BB519/$AI519</f>
        <v>4.3782661965844</v>
      </c>
      <c r="BD519" s="173">
        <f>IF(BC519&gt;$AI$8,1,0)</f>
        <v>0</v>
      </c>
      <c r="BE519" s="175">
        <f>IF($R519=BB$17,BC519,0)</f>
        <v>0</v>
      </c>
      <c r="BF519" s="173">
        <v>0</v>
      </c>
      <c r="BG519" s="175">
        <f>100*BF519/$AI519</f>
        <v>0</v>
      </c>
      <c r="BH519" s="173">
        <f>IF(BG519&gt;$AI$8,1,0)</f>
        <v>0</v>
      </c>
      <c r="BI519" s="175">
        <f>IF($R519=BF$17,BG519,0)</f>
        <v>0</v>
      </c>
      <c r="BJ519" s="173">
        <v>0</v>
      </c>
      <c r="BK519" s="175">
        <f>100*BJ519/$AI519</f>
        <v>0</v>
      </c>
      <c r="BL519" s="173">
        <f>IF(BK519&gt;$AI$8,1,0)</f>
        <v>0</v>
      </c>
      <c r="BM519" s="175">
        <f>IF($R519=BJ$17,BK519,0)</f>
        <v>0</v>
      </c>
      <c r="BN519" s="173">
        <v>0</v>
      </c>
      <c r="BO519" s="175">
        <f>100*BN519/$AI519</f>
        <v>0</v>
      </c>
      <c r="BP519" s="173">
        <f>IF(BO519&gt;$AI$8,1,0)</f>
        <v>0</v>
      </c>
      <c r="BQ519" s="175">
        <f>IF($R519=BN$17,BO519,0)</f>
        <v>0</v>
      </c>
      <c r="BR519" s="173">
        <v>0</v>
      </c>
      <c r="BS519" s="175">
        <f>100*BR519/$AI519</f>
        <v>0</v>
      </c>
      <c r="BT519" s="173">
        <f>IF(BS519&gt;$AI$8,1,0)</f>
        <v>0</v>
      </c>
      <c r="BU519" s="175">
        <f>IF($R519=BR$17,BS519,0)</f>
        <v>0</v>
      </c>
      <c r="BV519" s="173">
        <v>0</v>
      </c>
      <c r="BW519" s="175">
        <f>100*BV519/$AI519</f>
        <v>0</v>
      </c>
      <c r="BX519" s="173">
        <f>IF(BW519&gt;$AI$8,1,0)</f>
        <v>0</v>
      </c>
      <c r="BY519" s="175">
        <f>IF($R519=BV$17,BW519,0)</f>
        <v>0</v>
      </c>
      <c r="BZ519" s="173">
        <v>0</v>
      </c>
      <c r="CA519" s="175">
        <f>100*BZ519/$AI519</f>
        <v>0</v>
      </c>
      <c r="CB519" s="173">
        <f>IF(CA519&gt;$AI$8,1,0)</f>
        <v>0</v>
      </c>
      <c r="CC519" s="175">
        <f>IF($R519=BZ$17,CA519,0)</f>
        <v>0</v>
      </c>
      <c r="CD519" s="173">
        <v>0</v>
      </c>
      <c r="CE519" s="175">
        <f>100*CD519/$AI519</f>
        <v>0</v>
      </c>
      <c r="CF519" s="173">
        <f>IF(CE519&gt;$AI$8,1,0)</f>
        <v>0</v>
      </c>
      <c r="CG519" s="175">
        <f>IF($R519=CD$17,CE519,0)</f>
        <v>0</v>
      </c>
      <c r="CH519" s="173">
        <v>0</v>
      </c>
      <c r="CI519" s="175">
        <f>100*CH519/$AI519</f>
        <v>0</v>
      </c>
      <c r="CJ519" s="173">
        <f>IF(CI519&gt;$AI$8,1,0)</f>
        <v>0</v>
      </c>
      <c r="CK519" s="175">
        <f>IF($R519=CH$17,CI519,0)</f>
        <v>0</v>
      </c>
      <c r="CL519" s="173">
        <v>0</v>
      </c>
      <c r="CM519" s="173">
        <v>0</v>
      </c>
      <c r="CN519" s="176"/>
    </row>
    <row r="520" ht="20.3" customHeight="1">
      <c r="A520" t="s" s="179">
        <v>3243</v>
      </c>
      <c r="B520" t="s" s="180">
        <v>183</v>
      </c>
      <c r="C520" t="s" s="180">
        <v>1924</v>
      </c>
      <c r="D520" t="s" s="181">
        <v>186</v>
      </c>
      <c r="E520" t="s" s="188">
        <v>79</v>
      </c>
      <c r="F520" t="s" s="146">
        <v>46</v>
      </c>
      <c r="G520" t="s" s="146">
        <v>592</v>
      </c>
      <c r="H520" t="s" s="146">
        <v>3244</v>
      </c>
      <c r="I520" t="s" s="146">
        <v>49</v>
      </c>
      <c r="J520" t="s" s="146">
        <v>1733</v>
      </c>
      <c r="K520" t="s" s="183">
        <f>_xlfn.IFS(Q520=0,O520,T520=1,R520,U520=1,AA520,V520=1,AD520)</f>
        <v>27</v>
      </c>
      <c r="L520" s="189">
        <f>_xlfn.IFS(Q520=0,P520,T520=1,S520,U520=1,AB520,V520=1,AE520)</f>
        <v>29.3007119949979</v>
      </c>
      <c r="M520" t="s" s="146">
        <f>IF(O520="Lab","over","under")</f>
        <v>2429</v>
      </c>
      <c r="N520" s="145">
        <v>0</v>
      </c>
      <c r="O520" t="s" s="184">
        <v>28</v>
      </c>
      <c r="P520" s="147">
        <f>AQ520</f>
        <v>35.0007059440489</v>
      </c>
      <c r="Q520" s="145">
        <f>T520+U520+V520</f>
        <v>1</v>
      </c>
      <c r="R520" t="s" s="185">
        <v>27</v>
      </c>
      <c r="S520" s="203">
        <f>AO520</f>
        <v>29.3007119949979</v>
      </c>
      <c r="T520" s="145">
        <v>1</v>
      </c>
      <c r="U520" s="138"/>
      <c r="V520" s="138"/>
      <c r="W520" s="138"/>
      <c r="X520" t="s" s="146">
        <f>IF($A520=Y520,"ok","bad")</f>
        <v>2430</v>
      </c>
      <c r="Y520" t="s" s="146">
        <v>3243</v>
      </c>
      <c r="Z520" t="s" s="146">
        <v>1924</v>
      </c>
      <c r="AA520" t="s" s="186">
        <v>2365</v>
      </c>
      <c r="AB520" s="141">
        <f>100*AC520</f>
        <v>15.2947821</v>
      </c>
      <c r="AC520" s="190">
        <v>0.152947821</v>
      </c>
      <c r="AD520" t="s" s="187">
        <v>29</v>
      </c>
      <c r="AE520" s="141">
        <v>11.5895843</v>
      </c>
      <c r="AF520" s="190">
        <v>0.115895843</v>
      </c>
      <c r="AG520" s="138"/>
      <c r="AH520" s="145">
        <v>74006</v>
      </c>
      <c r="AI520" s="145">
        <v>49579</v>
      </c>
      <c r="AJ520" s="145">
        <v>164</v>
      </c>
      <c r="AK520" s="145">
        <v>2826</v>
      </c>
      <c r="AL520" s="145">
        <v>14527</v>
      </c>
      <c r="AM520" s="148">
        <f>100*AL520/$AI520</f>
        <v>29.3007119949979</v>
      </c>
      <c r="AN520" s="145">
        <f>IF(AM520&gt;$AI$8,1,0)</f>
        <v>0</v>
      </c>
      <c r="AO520" s="148">
        <f>IF($R520=AL$17,AM520,0)</f>
        <v>29.3007119949979</v>
      </c>
      <c r="AP520" s="145">
        <v>17353</v>
      </c>
      <c r="AQ520" s="148">
        <f>100*AP520/$AI520</f>
        <v>35.0007059440489</v>
      </c>
      <c r="AR520" s="145">
        <f>IF(AQ520&gt;$AI$8,1,0)</f>
        <v>0</v>
      </c>
      <c r="AS520" s="148">
        <f>IF($R520=AP$17,AQ520,0)</f>
        <v>0</v>
      </c>
      <c r="AT520" s="145">
        <v>5746</v>
      </c>
      <c r="AU520" s="148">
        <f>100*AT520/$AI520</f>
        <v>11.5895842998044</v>
      </c>
      <c r="AV520" s="145">
        <f>IF(AU520&gt;$AI$8,1,0)</f>
        <v>0</v>
      </c>
      <c r="AW520" s="148">
        <f>IF($R520=AT$17,AU520,0)</f>
        <v>0</v>
      </c>
      <c r="AX520" s="145">
        <v>7583</v>
      </c>
      <c r="AY520" s="148">
        <f>100*AX520/$AI520</f>
        <v>15.2947820649872</v>
      </c>
      <c r="AZ520" s="145">
        <f>IF(AY520&gt;$AI$8,1,0)</f>
        <v>0</v>
      </c>
      <c r="BA520" s="148">
        <f>IF($R520=AX$17,AY520,0)</f>
        <v>0</v>
      </c>
      <c r="BB520" s="145">
        <v>3987</v>
      </c>
      <c r="BC520" s="148">
        <f>100*BB520/$AI520</f>
        <v>8.04171120837451</v>
      </c>
      <c r="BD520" s="145">
        <f>IF(BC520&gt;$AI$8,1,0)</f>
        <v>0</v>
      </c>
      <c r="BE520" s="148">
        <f>IF($R520=BB$17,BC520,0)</f>
        <v>0</v>
      </c>
      <c r="BF520" s="145">
        <v>0</v>
      </c>
      <c r="BG520" s="148">
        <f>100*BF520/$AI520</f>
        <v>0</v>
      </c>
      <c r="BH520" s="145">
        <f>IF(BG520&gt;$AI$8,1,0)</f>
        <v>0</v>
      </c>
      <c r="BI520" s="148">
        <f>IF($R520=BF$17,BG520,0)</f>
        <v>0</v>
      </c>
      <c r="BJ520" s="145">
        <v>0</v>
      </c>
      <c r="BK520" s="148">
        <f>100*BJ520/$AI520</f>
        <v>0</v>
      </c>
      <c r="BL520" s="145">
        <f>IF(BK520&gt;$AI$8,1,0)</f>
        <v>0</v>
      </c>
      <c r="BM520" s="148">
        <f>IF($R520=BJ$17,BK520,0)</f>
        <v>0</v>
      </c>
      <c r="BN520" s="145">
        <v>0</v>
      </c>
      <c r="BO520" s="148">
        <f>100*BN520/$AI520</f>
        <v>0</v>
      </c>
      <c r="BP520" s="145">
        <f>IF(BO520&gt;$AI$8,1,0)</f>
        <v>0</v>
      </c>
      <c r="BQ520" s="148">
        <f>IF($R520=BN$17,BO520,0)</f>
        <v>0</v>
      </c>
      <c r="BR520" s="145">
        <v>0</v>
      </c>
      <c r="BS520" s="148">
        <f>100*BR520/$AI520</f>
        <v>0</v>
      </c>
      <c r="BT520" s="145">
        <f>IF(BS520&gt;$AI$8,1,0)</f>
        <v>0</v>
      </c>
      <c r="BU520" s="148">
        <f>IF($R520=BR$17,BS520,0)</f>
        <v>0</v>
      </c>
      <c r="BV520" s="145">
        <v>0</v>
      </c>
      <c r="BW520" s="148">
        <f>100*BV520/$AI520</f>
        <v>0</v>
      </c>
      <c r="BX520" s="145">
        <f>IF(BW520&gt;$AI$8,1,0)</f>
        <v>0</v>
      </c>
      <c r="BY520" s="148">
        <f>IF($R520=BV$17,BW520,0)</f>
        <v>0</v>
      </c>
      <c r="BZ520" s="145">
        <v>0</v>
      </c>
      <c r="CA520" s="148">
        <f>100*BZ520/$AI520</f>
        <v>0</v>
      </c>
      <c r="CB520" s="145">
        <f>IF(CA520&gt;$AI$8,1,0)</f>
        <v>0</v>
      </c>
      <c r="CC520" s="148">
        <f>IF($R520=BZ$17,CA520,0)</f>
        <v>0</v>
      </c>
      <c r="CD520" s="145">
        <v>0</v>
      </c>
      <c r="CE520" s="148">
        <f>100*CD520/$AI520</f>
        <v>0</v>
      </c>
      <c r="CF520" s="145">
        <f>IF(CE520&gt;$AI$8,1,0)</f>
        <v>0</v>
      </c>
      <c r="CG520" s="148">
        <f>IF($R520=CD$17,CE520,0)</f>
        <v>0</v>
      </c>
      <c r="CH520" s="145">
        <v>0</v>
      </c>
      <c r="CI520" s="148">
        <f>100*CH520/$AI520</f>
        <v>0</v>
      </c>
      <c r="CJ520" s="145">
        <f>IF(CI520&gt;$AI$8,1,0)</f>
        <v>0</v>
      </c>
      <c r="CK520" s="148">
        <f>IF($R520=CH$17,CI520,0)</f>
        <v>0</v>
      </c>
      <c r="CL520" s="145">
        <v>559</v>
      </c>
      <c r="CM520" s="145">
        <v>0</v>
      </c>
      <c r="CN520" s="149"/>
    </row>
    <row r="521" ht="15.75" customHeight="1">
      <c r="A521" t="s" s="179">
        <v>3265</v>
      </c>
      <c r="B521" t="s" s="180">
        <v>75</v>
      </c>
      <c r="C521" t="s" s="180">
        <v>3266</v>
      </c>
      <c r="D521" t="s" s="181">
        <v>78</v>
      </c>
      <c r="E521" t="s" s="182">
        <v>79</v>
      </c>
      <c r="F521" t="s" s="130">
        <v>46</v>
      </c>
      <c r="G521" t="s" s="130">
        <v>1850</v>
      </c>
      <c r="H521" t="s" s="130">
        <v>2225</v>
      </c>
      <c r="I521" t="s" s="130">
        <v>64</v>
      </c>
      <c r="J521" t="s" s="130">
        <v>1733</v>
      </c>
      <c r="K521" t="s" s="183">
        <f>_xlfn.IFS(Q521=0,O521,T521=1,R521,U521=1,AA521,V521=1,AD521)</f>
        <v>27</v>
      </c>
      <c r="L521" s="189">
        <f>_xlfn.IFS(Q521=0,P521,T521=1,S521,U521=1,AB521,V521=1,AE521)</f>
        <v>32.0336834869283</v>
      </c>
      <c r="M521" t="s" s="130">
        <f>IF(O521="Lab","over","under")</f>
        <v>2429</v>
      </c>
      <c r="N521" s="173">
        <v>0</v>
      </c>
      <c r="O521" t="s" s="184">
        <v>28</v>
      </c>
      <c r="P521" s="131">
        <f>AQ521</f>
        <v>34.9573585959485</v>
      </c>
      <c r="Q521" s="173">
        <f>T521+U521+V521</f>
        <v>1</v>
      </c>
      <c r="R521" t="s" s="185">
        <v>27</v>
      </c>
      <c r="S521" s="131">
        <f>AO521</f>
        <v>32.0336834869283</v>
      </c>
      <c r="T521" s="173">
        <v>1</v>
      </c>
      <c r="U521" s="169"/>
      <c r="V521" s="169"/>
      <c r="W521" s="169"/>
      <c r="X521" t="s" s="130">
        <f>IF($A521=Y521,"ok","bad")</f>
        <v>2430</v>
      </c>
      <c r="Y521" t="s" s="130">
        <v>3265</v>
      </c>
      <c r="Z521" t="s" s="130">
        <v>3266</v>
      </c>
      <c r="AA521" t="s" s="186">
        <v>2365</v>
      </c>
      <c r="AB521" s="125">
        <f>100*AC521</f>
        <v>13.4476166</v>
      </c>
      <c r="AC521" s="191">
        <v>0.134476166</v>
      </c>
      <c r="AD521" t="s" s="187">
        <v>29</v>
      </c>
      <c r="AE521" s="125">
        <v>10.9621705</v>
      </c>
      <c r="AF521" s="191">
        <v>0.109621705</v>
      </c>
      <c r="AG521" s="169"/>
      <c r="AH521" s="173">
        <v>68781</v>
      </c>
      <c r="AI521" s="173">
        <v>46551</v>
      </c>
      <c r="AJ521" s="173">
        <v>151</v>
      </c>
      <c r="AK521" s="173">
        <v>1361</v>
      </c>
      <c r="AL521" s="173">
        <v>14912</v>
      </c>
      <c r="AM521" s="175">
        <f>100*AL521/$AI521</f>
        <v>32.0336834869283</v>
      </c>
      <c r="AN521" s="173">
        <f>IF(AM521&gt;$AI$8,1,0)</f>
        <v>0</v>
      </c>
      <c r="AO521" s="175">
        <f>IF($R521=AL$17,AM521,0)</f>
        <v>32.0336834869283</v>
      </c>
      <c r="AP521" s="173">
        <v>16273</v>
      </c>
      <c r="AQ521" s="175">
        <f>100*AP521/$AI521</f>
        <v>34.9573585959485</v>
      </c>
      <c r="AR521" s="173">
        <f>IF(AQ521&gt;$AI$8,1,0)</f>
        <v>0</v>
      </c>
      <c r="AS521" s="175">
        <f>IF($R521=AP$17,AQ521,0)</f>
        <v>0</v>
      </c>
      <c r="AT521" s="173">
        <v>5103</v>
      </c>
      <c r="AU521" s="175">
        <f>100*AT521/$AI521</f>
        <v>10.9621705226526</v>
      </c>
      <c r="AV521" s="173">
        <f>IF(AU521&gt;$AI$8,1,0)</f>
        <v>0</v>
      </c>
      <c r="AW521" s="175">
        <f>IF($R521=AT$17,AU521,0)</f>
        <v>0</v>
      </c>
      <c r="AX521" s="173">
        <v>6260</v>
      </c>
      <c r="AY521" s="175">
        <f>100*AX521/$AI521</f>
        <v>13.4476165925544</v>
      </c>
      <c r="AZ521" s="173">
        <f>IF(AY521&gt;$AI$8,1,0)</f>
        <v>0</v>
      </c>
      <c r="BA521" s="175">
        <f>IF($R521=AX$17,AY521,0)</f>
        <v>0</v>
      </c>
      <c r="BB521" s="173">
        <v>3169</v>
      </c>
      <c r="BC521" s="175">
        <f>100*BB521/$AI521</f>
        <v>6.80758737728513</v>
      </c>
      <c r="BD521" s="173">
        <f>IF(BC521&gt;$AI$8,1,0)</f>
        <v>0</v>
      </c>
      <c r="BE521" s="175">
        <f>IF($R521=BB$17,BC521,0)</f>
        <v>0</v>
      </c>
      <c r="BF521" s="173">
        <v>0</v>
      </c>
      <c r="BG521" s="175">
        <f>100*BF521/$AI521</f>
        <v>0</v>
      </c>
      <c r="BH521" s="173">
        <f>IF(BG521&gt;$AI$8,1,0)</f>
        <v>0</v>
      </c>
      <c r="BI521" s="175">
        <f>IF($R521=BF$17,BG521,0)</f>
        <v>0</v>
      </c>
      <c r="BJ521" s="173">
        <v>0</v>
      </c>
      <c r="BK521" s="175">
        <f>100*BJ521/$AI521</f>
        <v>0</v>
      </c>
      <c r="BL521" s="173">
        <f>IF(BK521&gt;$AI$8,1,0)</f>
        <v>0</v>
      </c>
      <c r="BM521" s="175">
        <f>IF($R521=BJ$17,BK521,0)</f>
        <v>0</v>
      </c>
      <c r="BN521" s="173">
        <v>0</v>
      </c>
      <c r="BO521" s="175">
        <f>100*BN521/$AI521</f>
        <v>0</v>
      </c>
      <c r="BP521" s="173">
        <f>IF(BO521&gt;$AI$8,1,0)</f>
        <v>0</v>
      </c>
      <c r="BQ521" s="175">
        <f>IF($R521=BN$17,BO521,0)</f>
        <v>0</v>
      </c>
      <c r="BR521" s="173">
        <v>0</v>
      </c>
      <c r="BS521" s="175">
        <f>100*BR521/$AI521</f>
        <v>0</v>
      </c>
      <c r="BT521" s="173">
        <f>IF(BS521&gt;$AI$8,1,0)</f>
        <v>0</v>
      </c>
      <c r="BU521" s="175">
        <f>IF($R521=BR$17,BS521,0)</f>
        <v>0</v>
      </c>
      <c r="BV521" s="173">
        <v>0</v>
      </c>
      <c r="BW521" s="175">
        <f>100*BV521/$AI521</f>
        <v>0</v>
      </c>
      <c r="BX521" s="173">
        <f>IF(BW521&gt;$AI$8,1,0)</f>
        <v>0</v>
      </c>
      <c r="BY521" s="175">
        <f>IF($R521=BV$17,BW521,0)</f>
        <v>0</v>
      </c>
      <c r="BZ521" s="173">
        <v>0</v>
      </c>
      <c r="CA521" s="175">
        <f>100*BZ521/$AI521</f>
        <v>0</v>
      </c>
      <c r="CB521" s="173">
        <f>IF(CA521&gt;$AI$8,1,0)</f>
        <v>0</v>
      </c>
      <c r="CC521" s="175">
        <f>IF($R521=BZ$17,CA521,0)</f>
        <v>0</v>
      </c>
      <c r="CD521" s="173">
        <v>0</v>
      </c>
      <c r="CE521" s="175">
        <f>100*CD521/$AI521</f>
        <v>0</v>
      </c>
      <c r="CF521" s="173">
        <f>IF(CE521&gt;$AI$8,1,0)</f>
        <v>0</v>
      </c>
      <c r="CG521" s="175">
        <f>IF($R521=CD$17,CE521,0)</f>
        <v>0</v>
      </c>
      <c r="CH521" s="173">
        <v>0</v>
      </c>
      <c r="CI521" s="175">
        <f>100*CH521/$AI521</f>
        <v>0</v>
      </c>
      <c r="CJ521" s="173">
        <f>IF(CI521&gt;$AI$8,1,0)</f>
        <v>0</v>
      </c>
      <c r="CK521" s="175">
        <f>IF($R521=CH$17,CI521,0)</f>
        <v>0</v>
      </c>
      <c r="CL521" s="173">
        <v>0</v>
      </c>
      <c r="CM521" s="173">
        <v>0</v>
      </c>
      <c r="CN521" s="176"/>
    </row>
    <row r="522" ht="15.75" customHeight="1">
      <c r="A522" t="s" s="179">
        <v>3217</v>
      </c>
      <c r="B522" t="s" s="180">
        <v>183</v>
      </c>
      <c r="C522" t="s" s="180">
        <v>1573</v>
      </c>
      <c r="D522" t="s" s="181">
        <v>186</v>
      </c>
      <c r="E522" t="s" s="188">
        <v>79</v>
      </c>
      <c r="F522" t="s" s="146">
        <v>46</v>
      </c>
      <c r="G522" t="s" s="146">
        <v>366</v>
      </c>
      <c r="H522" t="s" s="146">
        <v>3218</v>
      </c>
      <c r="I522" t="s" s="146">
        <v>49</v>
      </c>
      <c r="J522" t="s" s="146">
        <v>1733</v>
      </c>
      <c r="K522" t="s" s="183">
        <f>_xlfn.IFS(Q522=0,O522,T522=1,R522,U522=1,AA522,V522=1,AD522)</f>
        <v>27</v>
      </c>
      <c r="L522" s="189">
        <f>_xlfn.IFS(Q522=0,P522,T522=1,S522,U522=1,AB522,V522=1,AE522)</f>
        <v>31.2928408225438</v>
      </c>
      <c r="M522" t="s" s="146">
        <f>IF(O522="Lab","over","under")</f>
        <v>2429</v>
      </c>
      <c r="N522" s="145">
        <v>0</v>
      </c>
      <c r="O522" t="s" s="184">
        <v>28</v>
      </c>
      <c r="P522" s="147">
        <f>AQ522</f>
        <v>34.954303122620</v>
      </c>
      <c r="Q522" s="145">
        <f>T522+U522+V522</f>
        <v>1</v>
      </c>
      <c r="R522" t="s" s="185">
        <v>27</v>
      </c>
      <c r="S522" s="147">
        <f>AO522</f>
        <v>31.2928408225438</v>
      </c>
      <c r="T522" s="145">
        <v>1</v>
      </c>
      <c r="U522" s="138"/>
      <c r="V522" s="138"/>
      <c r="W522" s="138"/>
      <c r="X522" t="s" s="146">
        <f>IF($A522=Y522,"ok","bad")</f>
        <v>2430</v>
      </c>
      <c r="Y522" t="s" s="146">
        <v>3217</v>
      </c>
      <c r="Z522" t="s" s="146">
        <v>1573</v>
      </c>
      <c r="AA522" t="s" s="186">
        <v>2365</v>
      </c>
      <c r="AB522" s="141">
        <f>100*AC522</f>
        <v>16.1119573</v>
      </c>
      <c r="AC522" s="190">
        <v>0.161119573</v>
      </c>
      <c r="AD522" t="s" s="187">
        <v>29</v>
      </c>
      <c r="AE522" s="141">
        <v>10.4017517</v>
      </c>
      <c r="AF522" s="190">
        <v>0.104017517</v>
      </c>
      <c r="AG522" s="138"/>
      <c r="AH522" s="145">
        <v>77697</v>
      </c>
      <c r="AI522" s="145">
        <v>52520</v>
      </c>
      <c r="AJ522" s="145">
        <v>173</v>
      </c>
      <c r="AK522" s="145">
        <v>1923</v>
      </c>
      <c r="AL522" s="145">
        <v>16435</v>
      </c>
      <c r="AM522" s="148">
        <f>100*AL522/$AI522</f>
        <v>31.2928408225438</v>
      </c>
      <c r="AN522" s="145">
        <f>IF(AM522&gt;$AI$8,1,0)</f>
        <v>0</v>
      </c>
      <c r="AO522" s="148">
        <f>IF($R522=AL$17,AM522,0)</f>
        <v>31.2928408225438</v>
      </c>
      <c r="AP522" s="145">
        <v>18358</v>
      </c>
      <c r="AQ522" s="148">
        <f>100*AP522/$AI522</f>
        <v>34.954303122620</v>
      </c>
      <c r="AR522" s="145">
        <f>IF(AQ522&gt;$AI$8,1,0)</f>
        <v>0</v>
      </c>
      <c r="AS522" s="148">
        <f>IF($R522=AP$17,AQ522,0)</f>
        <v>0</v>
      </c>
      <c r="AT522" s="145">
        <v>5463</v>
      </c>
      <c r="AU522" s="148">
        <f>100*AT522/$AI522</f>
        <v>10.4017517136329</v>
      </c>
      <c r="AV522" s="145">
        <f>IF(AU522&gt;$AI$8,1,0)</f>
        <v>0</v>
      </c>
      <c r="AW522" s="148">
        <f>IF($R522=AT$17,AU522,0)</f>
        <v>0</v>
      </c>
      <c r="AX522" s="145">
        <v>8462</v>
      </c>
      <c r="AY522" s="148">
        <f>100*AX522/$AI522</f>
        <v>16.1119573495811</v>
      </c>
      <c r="AZ522" s="145">
        <f>IF(AY522&gt;$AI$8,1,0)</f>
        <v>0</v>
      </c>
      <c r="BA522" s="148">
        <f>IF($R522=AX$17,AY522,0)</f>
        <v>0</v>
      </c>
      <c r="BB522" s="145">
        <v>3802</v>
      </c>
      <c r="BC522" s="148">
        <f>100*BB522/$AI522</f>
        <v>7.23914699162224</v>
      </c>
      <c r="BD522" s="145">
        <f>IF(BC522&gt;$AI$8,1,0)</f>
        <v>0</v>
      </c>
      <c r="BE522" s="148">
        <f>IF($R522=BB$17,BC522,0)</f>
        <v>0</v>
      </c>
      <c r="BF522" s="145">
        <v>0</v>
      </c>
      <c r="BG522" s="148">
        <f>100*BF522/$AI522</f>
        <v>0</v>
      </c>
      <c r="BH522" s="145">
        <f>IF(BG522&gt;$AI$8,1,0)</f>
        <v>0</v>
      </c>
      <c r="BI522" s="148">
        <f>IF($R522=BF$17,BG522,0)</f>
        <v>0</v>
      </c>
      <c r="BJ522" s="145">
        <v>0</v>
      </c>
      <c r="BK522" s="148">
        <f>100*BJ522/$AI522</f>
        <v>0</v>
      </c>
      <c r="BL522" s="145">
        <f>IF(BK522&gt;$AI$8,1,0)</f>
        <v>0</v>
      </c>
      <c r="BM522" s="148">
        <f>IF($R522=BJ$17,BK522,0)</f>
        <v>0</v>
      </c>
      <c r="BN522" s="145">
        <v>0</v>
      </c>
      <c r="BO522" s="148">
        <f>100*BN522/$AI522</f>
        <v>0</v>
      </c>
      <c r="BP522" s="145">
        <f>IF(BO522&gt;$AI$8,1,0)</f>
        <v>0</v>
      </c>
      <c r="BQ522" s="148">
        <f>IF($R522=BN$17,BO522,0)</f>
        <v>0</v>
      </c>
      <c r="BR522" s="145">
        <v>0</v>
      </c>
      <c r="BS522" s="148">
        <f>100*BR522/$AI522</f>
        <v>0</v>
      </c>
      <c r="BT522" s="145">
        <f>IF(BS522&gt;$AI$8,1,0)</f>
        <v>0</v>
      </c>
      <c r="BU522" s="148">
        <f>IF($R522=BR$17,BS522,0)</f>
        <v>0</v>
      </c>
      <c r="BV522" s="145">
        <v>0</v>
      </c>
      <c r="BW522" s="148">
        <f>100*BV522/$AI522</f>
        <v>0</v>
      </c>
      <c r="BX522" s="145">
        <f>IF(BW522&gt;$AI$8,1,0)</f>
        <v>0</v>
      </c>
      <c r="BY522" s="148">
        <f>IF($R522=BV$17,BW522,0)</f>
        <v>0</v>
      </c>
      <c r="BZ522" s="145">
        <v>0</v>
      </c>
      <c r="CA522" s="148">
        <f>100*BZ522/$AI522</f>
        <v>0</v>
      </c>
      <c r="CB522" s="145">
        <f>IF(CA522&gt;$AI$8,1,0)</f>
        <v>0</v>
      </c>
      <c r="CC522" s="148">
        <f>IF($R522=BZ$17,CA522,0)</f>
        <v>0</v>
      </c>
      <c r="CD522" s="145">
        <v>0</v>
      </c>
      <c r="CE522" s="148">
        <f>100*CD522/$AI522</f>
        <v>0</v>
      </c>
      <c r="CF522" s="145">
        <f>IF(CE522&gt;$AI$8,1,0)</f>
        <v>0</v>
      </c>
      <c r="CG522" s="148">
        <f>IF($R522=CD$17,CE522,0)</f>
        <v>0</v>
      </c>
      <c r="CH522" s="145">
        <v>0</v>
      </c>
      <c r="CI522" s="148">
        <f>100*CH522/$AI522</f>
        <v>0</v>
      </c>
      <c r="CJ522" s="145">
        <f>IF(CI522&gt;$AI$8,1,0)</f>
        <v>0</v>
      </c>
      <c r="CK522" s="148">
        <f>IF($R522=CH$17,CI522,0)</f>
        <v>0</v>
      </c>
      <c r="CL522" s="145">
        <v>0</v>
      </c>
      <c r="CM522" s="145">
        <v>0</v>
      </c>
      <c r="CN522" s="149"/>
    </row>
    <row r="523" ht="15.75" customHeight="1">
      <c r="A523" t="s" s="179">
        <v>3101</v>
      </c>
      <c r="B523" t="s" s="180">
        <v>84</v>
      </c>
      <c r="C523" t="s" s="180">
        <v>1748</v>
      </c>
      <c r="D523" t="s" s="181">
        <v>86</v>
      </c>
      <c r="E523" t="s" s="182">
        <v>79</v>
      </c>
      <c r="F523" t="s" s="130">
        <v>46</v>
      </c>
      <c r="G523" t="s" s="130">
        <v>366</v>
      </c>
      <c r="H523" t="s" s="130">
        <v>3102</v>
      </c>
      <c r="I523" t="s" s="130">
        <v>49</v>
      </c>
      <c r="J523" t="s" s="130">
        <v>1733</v>
      </c>
      <c r="K523" t="s" s="183">
        <f>_xlfn.IFS(Q523=0,O523,T523=1,R523,U523=1,AA523,V523=1,AD523)</f>
        <v>27</v>
      </c>
      <c r="L523" s="189">
        <f>_xlfn.IFS(Q523=0,P523,T523=1,S523,U523=1,AB523,V523=1,AE523)</f>
        <v>33.0879056047198</v>
      </c>
      <c r="M523" t="s" s="130">
        <f>IF(O523="Lab","over","under")</f>
        <v>2429</v>
      </c>
      <c r="N523" s="173">
        <v>0</v>
      </c>
      <c r="O523" t="s" s="184">
        <v>28</v>
      </c>
      <c r="P523" s="131">
        <f>AQ523</f>
        <v>34.9498525073746</v>
      </c>
      <c r="Q523" s="173">
        <f>T523+U523+V523</f>
        <v>1</v>
      </c>
      <c r="R523" t="s" s="185">
        <v>27</v>
      </c>
      <c r="S523" s="131">
        <f>AO523</f>
        <v>33.0879056047198</v>
      </c>
      <c r="T523" s="173">
        <v>1</v>
      </c>
      <c r="U523" s="169"/>
      <c r="V523" s="169"/>
      <c r="W523" s="169"/>
      <c r="X523" t="s" s="130">
        <f>IF($A523=Y523,"ok","bad")</f>
        <v>2430</v>
      </c>
      <c r="Y523" t="s" s="130">
        <v>3101</v>
      </c>
      <c r="Z523" t="s" s="130">
        <v>1748</v>
      </c>
      <c r="AA523" t="s" s="186">
        <v>2365</v>
      </c>
      <c r="AB523" s="125">
        <f>100*AC523</f>
        <v>20.0967552</v>
      </c>
      <c r="AC523" s="191">
        <v>0.200967552</v>
      </c>
      <c r="AD523" t="s" s="187">
        <v>29</v>
      </c>
      <c r="AE523" s="125">
        <v>5.1091445</v>
      </c>
      <c r="AF523" s="191">
        <v>0.051091445</v>
      </c>
      <c r="AG523" s="169"/>
      <c r="AH523" s="173">
        <v>71042</v>
      </c>
      <c r="AI523" s="173">
        <v>42375</v>
      </c>
      <c r="AJ523" s="173">
        <v>126</v>
      </c>
      <c r="AK523" s="173">
        <v>789</v>
      </c>
      <c r="AL523" s="173">
        <v>14021</v>
      </c>
      <c r="AM523" s="175">
        <f>100*AL523/$AI523</f>
        <v>33.0879056047198</v>
      </c>
      <c r="AN523" s="173">
        <f>IF(AM523&gt;$AI$8,1,0)</f>
        <v>0</v>
      </c>
      <c r="AO523" s="175">
        <f>IF($R523=AL$17,AM523,0)</f>
        <v>33.0879056047198</v>
      </c>
      <c r="AP523" s="173">
        <v>14810</v>
      </c>
      <c r="AQ523" s="175">
        <f>100*AP523/$AI523</f>
        <v>34.9498525073746</v>
      </c>
      <c r="AR523" s="173">
        <f>IF(AQ523&gt;$AI$8,1,0)</f>
        <v>0</v>
      </c>
      <c r="AS523" s="175">
        <f>IF($R523=AP$17,AQ523,0)</f>
        <v>0</v>
      </c>
      <c r="AT523" s="173">
        <v>2165</v>
      </c>
      <c r="AU523" s="175">
        <f>100*AT523/$AI523</f>
        <v>5.10914454277286</v>
      </c>
      <c r="AV523" s="173">
        <f>IF(AU523&gt;$AI$8,1,0)</f>
        <v>0</v>
      </c>
      <c r="AW523" s="175">
        <f>IF($R523=AT$17,AU523,0)</f>
        <v>0</v>
      </c>
      <c r="AX523" s="173">
        <v>8516</v>
      </c>
      <c r="AY523" s="175">
        <f>100*AX523/$AI523</f>
        <v>20.0967551622419</v>
      </c>
      <c r="AZ523" s="173">
        <f>IF(AY523&gt;$AI$8,1,0)</f>
        <v>0</v>
      </c>
      <c r="BA523" s="175">
        <f>IF($R523=AX$17,AY523,0)</f>
        <v>0</v>
      </c>
      <c r="BB523" s="173">
        <v>2098</v>
      </c>
      <c r="BC523" s="175">
        <f>100*BB523/$AI523</f>
        <v>4.95103244837758</v>
      </c>
      <c r="BD523" s="173">
        <f>IF(BC523&gt;$AI$8,1,0)</f>
        <v>0</v>
      </c>
      <c r="BE523" s="175">
        <f>IF($R523=BB$17,BC523,0)</f>
        <v>0</v>
      </c>
      <c r="BF523" s="173">
        <v>0</v>
      </c>
      <c r="BG523" s="175">
        <f>100*BF523/$AI523</f>
        <v>0</v>
      </c>
      <c r="BH523" s="173">
        <f>IF(BG523&gt;$AI$8,1,0)</f>
        <v>0</v>
      </c>
      <c r="BI523" s="175">
        <f>IF($R523=BF$17,BG523,0)</f>
        <v>0</v>
      </c>
      <c r="BJ523" s="173">
        <v>0</v>
      </c>
      <c r="BK523" s="175">
        <f>100*BJ523/$AI523</f>
        <v>0</v>
      </c>
      <c r="BL523" s="173">
        <f>IF(BK523&gt;$AI$8,1,0)</f>
        <v>0</v>
      </c>
      <c r="BM523" s="175">
        <f>IF($R523=BJ$17,BK523,0)</f>
        <v>0</v>
      </c>
      <c r="BN523" s="173">
        <v>0</v>
      </c>
      <c r="BO523" s="175">
        <f>100*BN523/$AI523</f>
        <v>0</v>
      </c>
      <c r="BP523" s="173">
        <f>IF(BO523&gt;$AI$8,1,0)</f>
        <v>0</v>
      </c>
      <c r="BQ523" s="175">
        <f>IF($R523=BN$17,BO523,0)</f>
        <v>0</v>
      </c>
      <c r="BR523" s="173">
        <v>0</v>
      </c>
      <c r="BS523" s="175">
        <f>100*BR523/$AI523</f>
        <v>0</v>
      </c>
      <c r="BT523" s="173">
        <f>IF(BS523&gt;$AI$8,1,0)</f>
        <v>0</v>
      </c>
      <c r="BU523" s="175">
        <f>IF($R523=BR$17,BS523,0)</f>
        <v>0</v>
      </c>
      <c r="BV523" s="173">
        <v>0</v>
      </c>
      <c r="BW523" s="175">
        <f>100*BV523/$AI523</f>
        <v>0</v>
      </c>
      <c r="BX523" s="173">
        <f>IF(BW523&gt;$AI$8,1,0)</f>
        <v>0</v>
      </c>
      <c r="BY523" s="175">
        <f>IF($R523=BV$17,BW523,0)</f>
        <v>0</v>
      </c>
      <c r="BZ523" s="173">
        <v>0</v>
      </c>
      <c r="CA523" s="175">
        <f>100*BZ523/$AI523</f>
        <v>0</v>
      </c>
      <c r="CB523" s="173">
        <f>IF(CA523&gt;$AI$8,1,0)</f>
        <v>0</v>
      </c>
      <c r="CC523" s="175">
        <f>IF($R523=BZ$17,CA523,0)</f>
        <v>0</v>
      </c>
      <c r="CD523" s="173">
        <v>0</v>
      </c>
      <c r="CE523" s="175">
        <f>100*CD523/$AI523</f>
        <v>0</v>
      </c>
      <c r="CF523" s="173">
        <f>IF(CE523&gt;$AI$8,1,0)</f>
        <v>0</v>
      </c>
      <c r="CG523" s="175">
        <f>IF($R523=CD$17,CE523,0)</f>
        <v>0</v>
      </c>
      <c r="CH523" s="173">
        <v>0</v>
      </c>
      <c r="CI523" s="175">
        <f>100*CH523/$AI523</f>
        <v>0</v>
      </c>
      <c r="CJ523" s="173">
        <f>IF(CI523&gt;$AI$8,1,0)</f>
        <v>0</v>
      </c>
      <c r="CK523" s="175">
        <f>IF($R523=CH$17,CI523,0)</f>
        <v>0</v>
      </c>
      <c r="CL523" s="173">
        <v>0</v>
      </c>
      <c r="CM523" s="173">
        <v>0</v>
      </c>
      <c r="CN523" s="176"/>
    </row>
    <row r="524" ht="15.75" customHeight="1">
      <c r="A524" t="s" s="179">
        <v>3209</v>
      </c>
      <c r="B524" t="s" s="180">
        <v>90</v>
      </c>
      <c r="C524" t="s" s="180">
        <v>1758</v>
      </c>
      <c r="D524" t="s" s="181">
        <v>93</v>
      </c>
      <c r="E524" t="s" s="188">
        <v>79</v>
      </c>
      <c r="F524" t="s" s="146">
        <v>46</v>
      </c>
      <c r="G524" t="s" s="146">
        <v>3210</v>
      </c>
      <c r="H524" t="s" s="146">
        <v>1528</v>
      </c>
      <c r="I524" t="s" s="146">
        <v>64</v>
      </c>
      <c r="J524" t="s" s="146">
        <v>1733</v>
      </c>
      <c r="K524" t="s" s="183">
        <f>_xlfn.IFS(Q524=0,O524,T524=1,R524,U524=1,AA524,V524=1,AD524)</f>
        <v>27</v>
      </c>
      <c r="L524" s="189">
        <f>_xlfn.IFS(Q524=0,P524,T524=1,S524,U524=1,AB524,V524=1,AE524)</f>
        <v>33.294888799185</v>
      </c>
      <c r="M524" t="s" s="146">
        <f>IF(O524="Lab","over","under")</f>
        <v>2429</v>
      </c>
      <c r="N524" s="145">
        <v>0</v>
      </c>
      <c r="O524" t="s" s="184">
        <v>28</v>
      </c>
      <c r="P524" s="147">
        <f>AQ524</f>
        <v>34.9403148607347</v>
      </c>
      <c r="Q524" s="145">
        <f>T524+U524+V524</f>
        <v>1</v>
      </c>
      <c r="R524" t="s" s="185">
        <v>27</v>
      </c>
      <c r="S524" s="147">
        <f>AO524</f>
        <v>33.294888799185</v>
      </c>
      <c r="T524" s="145">
        <v>1</v>
      </c>
      <c r="U524" s="138"/>
      <c r="V524" s="138"/>
      <c r="W524" s="138"/>
      <c r="X524" t="s" s="146">
        <f>IF($A524=Y524,"ok","bad")</f>
        <v>2430</v>
      </c>
      <c r="Y524" t="s" s="146">
        <v>3209</v>
      </c>
      <c r="Z524" t="s" s="146">
        <v>1758</v>
      </c>
      <c r="AA524" t="s" s="186">
        <v>2365</v>
      </c>
      <c r="AB524" s="141">
        <f>100*AC524</f>
        <v>16.3850605</v>
      </c>
      <c r="AC524" s="190">
        <v>0.163850605</v>
      </c>
      <c r="AD524" t="s" s="187">
        <v>29</v>
      </c>
      <c r="AE524" s="141">
        <v>9.6130558</v>
      </c>
      <c r="AF524" s="190">
        <v>0.096130558</v>
      </c>
      <c r="AG524" s="138"/>
      <c r="AH524" s="145">
        <v>80484</v>
      </c>
      <c r="AI524" s="145">
        <v>52023</v>
      </c>
      <c r="AJ524" s="145">
        <v>181</v>
      </c>
      <c r="AK524" s="145">
        <v>856</v>
      </c>
      <c r="AL524" s="145">
        <v>17321</v>
      </c>
      <c r="AM524" s="148">
        <f>100*AL524/$AI524</f>
        <v>33.294888799185</v>
      </c>
      <c r="AN524" s="145">
        <f>IF(AM524&gt;$AI$8,1,0)</f>
        <v>0</v>
      </c>
      <c r="AO524" s="148">
        <f>IF($R524=AL$17,AM524,0)</f>
        <v>33.294888799185</v>
      </c>
      <c r="AP524" s="145">
        <v>18177</v>
      </c>
      <c r="AQ524" s="148">
        <f>100*AP524/$AI524</f>
        <v>34.9403148607347</v>
      </c>
      <c r="AR524" s="145">
        <f>IF(AQ524&gt;$AI$8,1,0)</f>
        <v>0</v>
      </c>
      <c r="AS524" s="148">
        <f>IF($R524=AP$17,AQ524,0)</f>
        <v>0</v>
      </c>
      <c r="AT524" s="145">
        <v>5001</v>
      </c>
      <c r="AU524" s="148">
        <f>100*AT524/$AI524</f>
        <v>9.61305576379678</v>
      </c>
      <c r="AV524" s="145">
        <f>IF(AU524&gt;$AI$8,1,0)</f>
        <v>0</v>
      </c>
      <c r="AW524" s="148">
        <f>IF($R524=AT$17,AU524,0)</f>
        <v>0</v>
      </c>
      <c r="AX524" s="145">
        <v>8524</v>
      </c>
      <c r="AY524" s="148">
        <f>100*AX524/$AI524</f>
        <v>16.3850604540299</v>
      </c>
      <c r="AZ524" s="145">
        <f>IF(AY524&gt;$AI$8,1,0)</f>
        <v>0</v>
      </c>
      <c r="BA524" s="148">
        <f>IF($R524=AX$17,AY524,0)</f>
        <v>0</v>
      </c>
      <c r="BB524" s="145">
        <v>1727</v>
      </c>
      <c r="BC524" s="148">
        <f>100*BB524/$AI524</f>
        <v>3.31968552371067</v>
      </c>
      <c r="BD524" s="145">
        <f>IF(BC524&gt;$AI$8,1,0)</f>
        <v>0</v>
      </c>
      <c r="BE524" s="148">
        <f>IF($R524=BB$17,BC524,0)</f>
        <v>0</v>
      </c>
      <c r="BF524" s="145">
        <v>0</v>
      </c>
      <c r="BG524" s="148">
        <f>100*BF524/$AI524</f>
        <v>0</v>
      </c>
      <c r="BH524" s="145">
        <f>IF(BG524&gt;$AI$8,1,0)</f>
        <v>0</v>
      </c>
      <c r="BI524" s="148">
        <f>IF($R524=BF$17,BG524,0)</f>
        <v>0</v>
      </c>
      <c r="BJ524" s="145">
        <v>0</v>
      </c>
      <c r="BK524" s="148">
        <f>100*BJ524/$AI524</f>
        <v>0</v>
      </c>
      <c r="BL524" s="145">
        <f>IF(BK524&gt;$AI$8,1,0)</f>
        <v>0</v>
      </c>
      <c r="BM524" s="148">
        <f>IF($R524=BJ$17,BK524,0)</f>
        <v>0</v>
      </c>
      <c r="BN524" s="145">
        <v>0</v>
      </c>
      <c r="BO524" s="148">
        <f>100*BN524/$AI524</f>
        <v>0</v>
      </c>
      <c r="BP524" s="145">
        <f>IF(BO524&gt;$AI$8,1,0)</f>
        <v>0</v>
      </c>
      <c r="BQ524" s="148">
        <f>IF($R524=BN$17,BO524,0)</f>
        <v>0</v>
      </c>
      <c r="BR524" s="145">
        <v>0</v>
      </c>
      <c r="BS524" s="148">
        <f>100*BR524/$AI524</f>
        <v>0</v>
      </c>
      <c r="BT524" s="145">
        <f>IF(BS524&gt;$AI$8,1,0)</f>
        <v>0</v>
      </c>
      <c r="BU524" s="148">
        <f>IF($R524=BR$17,BS524,0)</f>
        <v>0</v>
      </c>
      <c r="BV524" s="145">
        <v>0</v>
      </c>
      <c r="BW524" s="148">
        <f>100*BV524/$AI524</f>
        <v>0</v>
      </c>
      <c r="BX524" s="145">
        <f>IF(BW524&gt;$AI$8,1,0)</f>
        <v>0</v>
      </c>
      <c r="BY524" s="148">
        <f>IF($R524=BV$17,BW524,0)</f>
        <v>0</v>
      </c>
      <c r="BZ524" s="145">
        <v>0</v>
      </c>
      <c r="CA524" s="148">
        <f>100*BZ524/$AI524</f>
        <v>0</v>
      </c>
      <c r="CB524" s="145">
        <f>IF(CA524&gt;$AI$8,1,0)</f>
        <v>0</v>
      </c>
      <c r="CC524" s="148">
        <f>IF($R524=BZ$17,CA524,0)</f>
        <v>0</v>
      </c>
      <c r="CD524" s="145">
        <v>0</v>
      </c>
      <c r="CE524" s="148">
        <f>100*CD524/$AI524</f>
        <v>0</v>
      </c>
      <c r="CF524" s="145">
        <f>IF(CE524&gt;$AI$8,1,0)</f>
        <v>0</v>
      </c>
      <c r="CG524" s="148">
        <f>IF($R524=CD$17,CE524,0)</f>
        <v>0</v>
      </c>
      <c r="CH524" s="145">
        <v>0</v>
      </c>
      <c r="CI524" s="148">
        <f>100*CH524/$AI524</f>
        <v>0</v>
      </c>
      <c r="CJ524" s="145">
        <f>IF(CI524&gt;$AI$8,1,0)</f>
        <v>0</v>
      </c>
      <c r="CK524" s="148">
        <f>IF($R524=CH$17,CI524,0)</f>
        <v>0</v>
      </c>
      <c r="CL524" s="145">
        <v>0</v>
      </c>
      <c r="CM524" s="145">
        <v>0</v>
      </c>
      <c r="CN524" s="149"/>
    </row>
    <row r="525" ht="15.75" customHeight="1">
      <c r="A525" t="s" s="179">
        <v>3093</v>
      </c>
      <c r="B525" t="s" s="180">
        <v>75</v>
      </c>
      <c r="C525" t="s" s="180">
        <v>1716</v>
      </c>
      <c r="D525" t="s" s="181">
        <v>78</v>
      </c>
      <c r="E525" t="s" s="182">
        <v>79</v>
      </c>
      <c r="F525" t="s" s="130">
        <v>80</v>
      </c>
      <c r="G525" t="s" s="130">
        <v>536</v>
      </c>
      <c r="H525" t="s" s="130">
        <v>662</v>
      </c>
      <c r="I525" t="s" s="130">
        <v>64</v>
      </c>
      <c r="J525" t="s" s="130">
        <v>1733</v>
      </c>
      <c r="K525" t="s" s="183">
        <f>_xlfn.IFS(Q525=0,O525,T525=1,R525,U525=1,AA525,V525=1,AD525)</f>
        <v>27</v>
      </c>
      <c r="L525" s="189">
        <f>_xlfn.IFS(Q525=0,P525,T525=1,S525,U525=1,AB525,V525=1,AE525)</f>
        <v>32.9742985598538</v>
      </c>
      <c r="M525" t="s" s="130">
        <f>IF(O525="Lab","over","under")</f>
        <v>2429</v>
      </c>
      <c r="N525" s="173">
        <v>0</v>
      </c>
      <c r="O525" t="s" s="184">
        <v>28</v>
      </c>
      <c r="P525" s="131">
        <f>AQ525</f>
        <v>34.8496141177602</v>
      </c>
      <c r="Q525" s="173">
        <f>T525+U525+V525</f>
        <v>1</v>
      </c>
      <c r="R525" t="s" s="185">
        <v>27</v>
      </c>
      <c r="S525" s="131">
        <f>AO525</f>
        <v>32.9742985598538</v>
      </c>
      <c r="T525" s="173">
        <v>1</v>
      </c>
      <c r="U525" s="169"/>
      <c r="V525" s="169"/>
      <c r="W525" s="169"/>
      <c r="X525" t="s" s="130">
        <f>IF($A525=Y525,"ok","bad")</f>
        <v>2430</v>
      </c>
      <c r="Y525" t="s" s="130">
        <v>3093</v>
      </c>
      <c r="Z525" t="s" s="130">
        <v>1716</v>
      </c>
      <c r="AA525" t="s" s="186">
        <v>2365</v>
      </c>
      <c r="AB525" s="125">
        <f>100*AC525</f>
        <v>20.4385353</v>
      </c>
      <c r="AC525" s="191">
        <v>0.204385353</v>
      </c>
      <c r="AD525" t="s" s="187">
        <v>29</v>
      </c>
      <c r="AE525" s="125">
        <v>7.2872839</v>
      </c>
      <c r="AF525" s="191">
        <v>0.07287283899999999</v>
      </c>
      <c r="AG525" s="169"/>
      <c r="AH525" s="173">
        <v>70446</v>
      </c>
      <c r="AI525" s="173">
        <v>41593</v>
      </c>
      <c r="AJ525" s="173">
        <v>148</v>
      </c>
      <c r="AK525" s="173">
        <v>780</v>
      </c>
      <c r="AL525" s="173">
        <v>13715</v>
      </c>
      <c r="AM525" s="175">
        <f>100*AL525/$AI525</f>
        <v>32.9742985598538</v>
      </c>
      <c r="AN525" s="173">
        <f>IF(AM525&gt;$AI$8,1,0)</f>
        <v>0</v>
      </c>
      <c r="AO525" s="175">
        <f>IF($R525=AL$17,AM525,0)</f>
        <v>32.9742985598538</v>
      </c>
      <c r="AP525" s="173">
        <v>14495</v>
      </c>
      <c r="AQ525" s="175">
        <f>100*AP525/$AI525</f>
        <v>34.8496141177602</v>
      </c>
      <c r="AR525" s="173">
        <f>IF(AQ525&gt;$AI$8,1,0)</f>
        <v>0</v>
      </c>
      <c r="AS525" s="175">
        <f>IF($R525=AP$17,AQ525,0)</f>
        <v>0</v>
      </c>
      <c r="AT525" s="173">
        <v>3031</v>
      </c>
      <c r="AU525" s="175">
        <f>100*AT525/$AI525</f>
        <v>7.28728391796697</v>
      </c>
      <c r="AV525" s="173">
        <f>IF(AU525&gt;$AI$8,1,0)</f>
        <v>0</v>
      </c>
      <c r="AW525" s="175">
        <f>IF($R525=AT$17,AU525,0)</f>
        <v>0</v>
      </c>
      <c r="AX525" s="173">
        <v>8501</v>
      </c>
      <c r="AY525" s="175">
        <f>100*AX525/$AI525</f>
        <v>20.4385353304643</v>
      </c>
      <c r="AZ525" s="173">
        <f>IF(AY525&gt;$AI$8,1,0)</f>
        <v>0</v>
      </c>
      <c r="BA525" s="175">
        <f>IF($R525=AX$17,AY525,0)</f>
        <v>0</v>
      </c>
      <c r="BB525" s="173">
        <v>1851</v>
      </c>
      <c r="BC525" s="175">
        <f>100*BB525/$AI525</f>
        <v>4.45026807395475</v>
      </c>
      <c r="BD525" s="173">
        <f>IF(BC525&gt;$AI$8,1,0)</f>
        <v>0</v>
      </c>
      <c r="BE525" s="175">
        <f>IF($R525=BB$17,BC525,0)</f>
        <v>0</v>
      </c>
      <c r="BF525" s="173">
        <v>0</v>
      </c>
      <c r="BG525" s="175">
        <f>100*BF525/$AI525</f>
        <v>0</v>
      </c>
      <c r="BH525" s="173">
        <f>IF(BG525&gt;$AI$8,1,0)</f>
        <v>0</v>
      </c>
      <c r="BI525" s="175">
        <f>IF($R525=BF$17,BG525,0)</f>
        <v>0</v>
      </c>
      <c r="BJ525" s="173">
        <v>0</v>
      </c>
      <c r="BK525" s="175">
        <f>100*BJ525/$AI525</f>
        <v>0</v>
      </c>
      <c r="BL525" s="173">
        <f>IF(BK525&gt;$AI$8,1,0)</f>
        <v>0</v>
      </c>
      <c r="BM525" s="175">
        <f>IF($R525=BJ$17,BK525,0)</f>
        <v>0</v>
      </c>
      <c r="BN525" s="173">
        <v>0</v>
      </c>
      <c r="BO525" s="175">
        <f>100*BN525/$AI525</f>
        <v>0</v>
      </c>
      <c r="BP525" s="173">
        <f>IF(BO525&gt;$AI$8,1,0)</f>
        <v>0</v>
      </c>
      <c r="BQ525" s="175">
        <f>IF($R525=BN$17,BO525,0)</f>
        <v>0</v>
      </c>
      <c r="BR525" s="173">
        <v>0</v>
      </c>
      <c r="BS525" s="175">
        <f>100*BR525/$AI525</f>
        <v>0</v>
      </c>
      <c r="BT525" s="173">
        <f>IF(BS525&gt;$AI$8,1,0)</f>
        <v>0</v>
      </c>
      <c r="BU525" s="175">
        <f>IF($R525=BR$17,BS525,0)</f>
        <v>0</v>
      </c>
      <c r="BV525" s="173">
        <v>0</v>
      </c>
      <c r="BW525" s="175">
        <f>100*BV525/$AI525</f>
        <v>0</v>
      </c>
      <c r="BX525" s="173">
        <f>IF(BW525&gt;$AI$8,1,0)</f>
        <v>0</v>
      </c>
      <c r="BY525" s="175">
        <f>IF($R525=BV$17,BW525,0)</f>
        <v>0</v>
      </c>
      <c r="BZ525" s="173">
        <v>0</v>
      </c>
      <c r="CA525" s="175">
        <f>100*BZ525/$AI525</f>
        <v>0</v>
      </c>
      <c r="CB525" s="173">
        <f>IF(CA525&gt;$AI$8,1,0)</f>
        <v>0</v>
      </c>
      <c r="CC525" s="175">
        <f>IF($R525=BZ$17,CA525,0)</f>
        <v>0</v>
      </c>
      <c r="CD525" s="173">
        <v>0</v>
      </c>
      <c r="CE525" s="175">
        <f>100*CD525/$AI525</f>
        <v>0</v>
      </c>
      <c r="CF525" s="173">
        <f>IF(CE525&gt;$AI$8,1,0)</f>
        <v>0</v>
      </c>
      <c r="CG525" s="175">
        <f>IF($R525=CD$17,CE525,0)</f>
        <v>0</v>
      </c>
      <c r="CH525" s="173">
        <v>0</v>
      </c>
      <c r="CI525" s="175">
        <f>100*CH525/$AI525</f>
        <v>0</v>
      </c>
      <c r="CJ525" s="173">
        <f>IF(CI525&gt;$AI$8,1,0)</f>
        <v>0</v>
      </c>
      <c r="CK525" s="175">
        <f>IF($R525=CH$17,CI525,0)</f>
        <v>0</v>
      </c>
      <c r="CL525" s="173">
        <v>240</v>
      </c>
      <c r="CM525" s="173">
        <v>0</v>
      </c>
      <c r="CN525" s="176"/>
    </row>
    <row r="526" ht="15.75" customHeight="1">
      <c r="A526" t="s" s="179">
        <v>3062</v>
      </c>
      <c r="B526" t="s" s="180">
        <v>84</v>
      </c>
      <c r="C526" t="s" s="180">
        <v>3063</v>
      </c>
      <c r="D526" t="s" s="181">
        <v>86</v>
      </c>
      <c r="E526" t="s" s="188">
        <v>79</v>
      </c>
      <c r="F526" t="s" s="146">
        <v>46</v>
      </c>
      <c r="G526" t="s" s="146">
        <v>3064</v>
      </c>
      <c r="H526" t="s" s="146">
        <v>3065</v>
      </c>
      <c r="I526" t="s" s="146">
        <v>64</v>
      </c>
      <c r="J526" t="s" s="146">
        <v>1733</v>
      </c>
      <c r="K526" t="s" s="183">
        <f>_xlfn.IFS(Q526=0,O526,T526=1,R526,U526=1,AA526,V526=1,AD526)</f>
        <v>27</v>
      </c>
      <c r="L526" s="189">
        <f>_xlfn.IFS(Q526=0,P526,T526=1,S526,U526=1,AB526,V526=1,AE526)</f>
        <v>33.2030677543843</v>
      </c>
      <c r="M526" t="s" s="146">
        <f>IF(O526="Lab","over","under")</f>
        <v>2429</v>
      </c>
      <c r="N526" s="145">
        <v>0</v>
      </c>
      <c r="O526" t="s" s="184">
        <v>28</v>
      </c>
      <c r="P526" s="147">
        <f>AQ526</f>
        <v>34.7345024669044</v>
      </c>
      <c r="Q526" s="145">
        <f>T526+U526+V526</f>
        <v>1</v>
      </c>
      <c r="R526" t="s" s="185">
        <v>27</v>
      </c>
      <c r="S526" s="147">
        <f>AO526</f>
        <v>33.2030677543843</v>
      </c>
      <c r="T526" s="145">
        <v>1</v>
      </c>
      <c r="U526" s="138"/>
      <c r="V526" s="138"/>
      <c r="W526" s="138"/>
      <c r="X526" t="s" s="146">
        <f>IF($A526=Y526,"ok","bad")</f>
        <v>2430</v>
      </c>
      <c r="Y526" t="s" s="146">
        <v>3062</v>
      </c>
      <c r="Z526" t="s" s="146">
        <v>3063</v>
      </c>
      <c r="AA526" t="s" s="186">
        <v>2365</v>
      </c>
      <c r="AB526" s="141">
        <f>100*AC526</f>
        <v>21.618387</v>
      </c>
      <c r="AC526" s="190">
        <v>0.21618387</v>
      </c>
      <c r="AD526" t="s" s="187">
        <v>29</v>
      </c>
      <c r="AE526" s="141">
        <v>3.8517903</v>
      </c>
      <c r="AF526" s="190">
        <v>0.038517903</v>
      </c>
      <c r="AG526" s="138"/>
      <c r="AH526" s="145">
        <v>70002</v>
      </c>
      <c r="AI526" s="145">
        <v>40942</v>
      </c>
      <c r="AJ526" s="145">
        <v>120</v>
      </c>
      <c r="AK526" s="145">
        <v>627</v>
      </c>
      <c r="AL526" s="145">
        <v>13594</v>
      </c>
      <c r="AM526" s="148">
        <f>100*AL526/$AI526</f>
        <v>33.2030677543843</v>
      </c>
      <c r="AN526" s="145">
        <f>IF(AM526&gt;$AI$8,1,0)</f>
        <v>0</v>
      </c>
      <c r="AO526" s="148">
        <f>IF($R526=AL$17,AM526,0)</f>
        <v>33.2030677543843</v>
      </c>
      <c r="AP526" s="145">
        <v>14221</v>
      </c>
      <c r="AQ526" s="148">
        <f>100*AP526/$AI526</f>
        <v>34.7345024669044</v>
      </c>
      <c r="AR526" s="145">
        <f>IF(AQ526&gt;$AI$8,1,0)</f>
        <v>0</v>
      </c>
      <c r="AS526" s="148">
        <f>IF($R526=AP$17,AQ526,0)</f>
        <v>0</v>
      </c>
      <c r="AT526" s="145">
        <v>1577</v>
      </c>
      <c r="AU526" s="148">
        <f>100*AT526/$AI526</f>
        <v>3.85179033755068</v>
      </c>
      <c r="AV526" s="145">
        <f>IF(AU526&gt;$AI$8,1,0)</f>
        <v>0</v>
      </c>
      <c r="AW526" s="148">
        <f>IF($R526=AT$17,AU526,0)</f>
        <v>0</v>
      </c>
      <c r="AX526" s="145">
        <v>8851</v>
      </c>
      <c r="AY526" s="148">
        <f>100*AX526/$AI526</f>
        <v>21.6183869864687</v>
      </c>
      <c r="AZ526" s="145">
        <f>IF(AY526&gt;$AI$8,1,0)</f>
        <v>0</v>
      </c>
      <c r="BA526" s="148">
        <f>IF($R526=AX$17,AY526,0)</f>
        <v>0</v>
      </c>
      <c r="BB526" s="145">
        <v>1207</v>
      </c>
      <c r="BC526" s="148">
        <f>100*BB526/$AI526</f>
        <v>2.94807288359142</v>
      </c>
      <c r="BD526" s="145">
        <f>IF(BC526&gt;$AI$8,1,0)</f>
        <v>0</v>
      </c>
      <c r="BE526" s="148">
        <f>IF($R526=BB$17,BC526,0)</f>
        <v>0</v>
      </c>
      <c r="BF526" s="145">
        <v>0</v>
      </c>
      <c r="BG526" s="148">
        <f>100*BF526/$AI526</f>
        <v>0</v>
      </c>
      <c r="BH526" s="145">
        <f>IF(BG526&gt;$AI$8,1,0)</f>
        <v>0</v>
      </c>
      <c r="BI526" s="148">
        <f>IF($R526=BF$17,BG526,0)</f>
        <v>0</v>
      </c>
      <c r="BJ526" s="145">
        <v>0</v>
      </c>
      <c r="BK526" s="148">
        <f>100*BJ526/$AI526</f>
        <v>0</v>
      </c>
      <c r="BL526" s="145">
        <f>IF(BK526&gt;$AI$8,1,0)</f>
        <v>0</v>
      </c>
      <c r="BM526" s="148">
        <f>IF($R526=BJ$17,BK526,0)</f>
        <v>0</v>
      </c>
      <c r="BN526" s="145">
        <v>0</v>
      </c>
      <c r="BO526" s="148">
        <f>100*BN526/$AI526</f>
        <v>0</v>
      </c>
      <c r="BP526" s="145">
        <f>IF(BO526&gt;$AI$8,1,0)</f>
        <v>0</v>
      </c>
      <c r="BQ526" s="148">
        <f>IF($R526=BN$17,BO526,0)</f>
        <v>0</v>
      </c>
      <c r="BR526" s="145">
        <v>0</v>
      </c>
      <c r="BS526" s="148">
        <f>100*BR526/$AI526</f>
        <v>0</v>
      </c>
      <c r="BT526" s="145">
        <f>IF(BS526&gt;$AI$8,1,0)</f>
        <v>0</v>
      </c>
      <c r="BU526" s="148">
        <f>IF($R526=BR$17,BS526,0)</f>
        <v>0</v>
      </c>
      <c r="BV526" s="145">
        <v>0</v>
      </c>
      <c r="BW526" s="148">
        <f>100*BV526/$AI526</f>
        <v>0</v>
      </c>
      <c r="BX526" s="145">
        <f>IF(BW526&gt;$AI$8,1,0)</f>
        <v>0</v>
      </c>
      <c r="BY526" s="148">
        <f>IF($R526=BV$17,BW526,0)</f>
        <v>0</v>
      </c>
      <c r="BZ526" s="145">
        <v>0</v>
      </c>
      <c r="CA526" s="148">
        <f>100*BZ526/$AI526</f>
        <v>0</v>
      </c>
      <c r="CB526" s="145">
        <f>IF(CA526&gt;$AI$8,1,0)</f>
        <v>0</v>
      </c>
      <c r="CC526" s="148">
        <f>IF($R526=BZ$17,CA526,0)</f>
        <v>0</v>
      </c>
      <c r="CD526" s="145">
        <v>0</v>
      </c>
      <c r="CE526" s="148">
        <f>100*CD526/$AI526</f>
        <v>0</v>
      </c>
      <c r="CF526" s="145">
        <f>IF(CE526&gt;$AI$8,1,0)</f>
        <v>0</v>
      </c>
      <c r="CG526" s="148">
        <f>IF($R526=CD$17,CE526,0)</f>
        <v>0</v>
      </c>
      <c r="CH526" s="145">
        <v>0</v>
      </c>
      <c r="CI526" s="148">
        <f>100*CH526/$AI526</f>
        <v>0</v>
      </c>
      <c r="CJ526" s="145">
        <f>IF(CI526&gt;$AI$8,1,0)</f>
        <v>0</v>
      </c>
      <c r="CK526" s="148">
        <f>IF($R526=CH$17,CI526,0)</f>
        <v>0</v>
      </c>
      <c r="CL526" s="145">
        <v>0</v>
      </c>
      <c r="CM526" s="145">
        <v>0</v>
      </c>
      <c r="CN526" s="149"/>
    </row>
    <row r="527" ht="15.75" customHeight="1">
      <c r="A527" t="s" s="179">
        <v>3103</v>
      </c>
      <c r="B527" t="s" s="180">
        <v>101</v>
      </c>
      <c r="C527" t="s" s="180">
        <v>1616</v>
      </c>
      <c r="D527" t="s" s="181">
        <v>104</v>
      </c>
      <c r="E527" t="s" s="182">
        <v>79</v>
      </c>
      <c r="F527" t="s" s="130">
        <v>46</v>
      </c>
      <c r="G527" t="s" s="130">
        <v>536</v>
      </c>
      <c r="H527" t="s" s="130">
        <v>3104</v>
      </c>
      <c r="I527" t="s" s="130">
        <v>64</v>
      </c>
      <c r="J527" t="s" s="130">
        <v>1733</v>
      </c>
      <c r="K527" t="s" s="183">
        <f>_xlfn.IFS(Q527=0,O527,T527=1,R527,U527=1,AA527,V527=1,AD527)</f>
        <v>27</v>
      </c>
      <c r="L527" s="189">
        <f>_xlfn.IFS(Q527=0,P527,T527=1,S527,U527=1,AB527,V527=1,AE527)</f>
        <v>32.6504982294326</v>
      </c>
      <c r="M527" t="s" s="130">
        <f>IF(O527="Lab","over","under")</f>
        <v>2429</v>
      </c>
      <c r="N527" s="173">
        <v>0</v>
      </c>
      <c r="O527" t="s" s="184">
        <v>28</v>
      </c>
      <c r="P527" s="131">
        <f>AQ527</f>
        <v>34.7340031293749</v>
      </c>
      <c r="Q527" s="173">
        <f>T527+U527+V527</f>
        <v>1</v>
      </c>
      <c r="R527" t="s" s="185">
        <v>27</v>
      </c>
      <c r="S527" s="131">
        <f>AO527</f>
        <v>32.6504982294326</v>
      </c>
      <c r="T527" s="173">
        <v>1</v>
      </c>
      <c r="U527" s="169"/>
      <c r="V527" s="169"/>
      <c r="W527" s="169"/>
      <c r="X527" t="s" s="130">
        <f>IF($A527=Y527,"ok","bad")</f>
        <v>2430</v>
      </c>
      <c r="Y527" t="s" s="130">
        <v>3103</v>
      </c>
      <c r="Z527" t="s" s="130">
        <v>1616</v>
      </c>
      <c r="AA527" t="s" s="186">
        <v>2365</v>
      </c>
      <c r="AB527" s="125">
        <f>100*AC527</f>
        <v>19.9250597</v>
      </c>
      <c r="AC527" s="191">
        <v>0.199250597</v>
      </c>
      <c r="AD527" t="s" s="187">
        <v>31</v>
      </c>
      <c r="AE527" s="125">
        <v>5.8284608</v>
      </c>
      <c r="AF527" s="191">
        <v>0.058284608</v>
      </c>
      <c r="AG527" s="169"/>
      <c r="AH527" s="173">
        <v>77750</v>
      </c>
      <c r="AI527" s="173">
        <v>48572</v>
      </c>
      <c r="AJ527" s="173">
        <v>137</v>
      </c>
      <c r="AK527" s="173">
        <v>1012</v>
      </c>
      <c r="AL527" s="173">
        <v>15859</v>
      </c>
      <c r="AM527" s="175">
        <f>100*AL527/$AI527</f>
        <v>32.6504982294326</v>
      </c>
      <c r="AN527" s="173">
        <f>IF(AM527&gt;$AI$8,1,0)</f>
        <v>0</v>
      </c>
      <c r="AO527" s="175">
        <f>IF($R527=AL$17,AM527,0)</f>
        <v>32.6504982294326</v>
      </c>
      <c r="AP527" s="173">
        <v>16871</v>
      </c>
      <c r="AQ527" s="175">
        <f>100*AP527/$AI527</f>
        <v>34.7340031293749</v>
      </c>
      <c r="AR527" s="173">
        <f>IF(AQ527&gt;$AI$8,1,0)</f>
        <v>0</v>
      </c>
      <c r="AS527" s="175">
        <f>IF($R527=AP$17,AQ527,0)</f>
        <v>0</v>
      </c>
      <c r="AT527" s="173">
        <v>1629</v>
      </c>
      <c r="AU527" s="175">
        <f>100*AT527/$AI527</f>
        <v>3.35378407312855</v>
      </c>
      <c r="AV527" s="173">
        <f>IF(AU527&gt;$AI$8,1,0)</f>
        <v>0</v>
      </c>
      <c r="AW527" s="175">
        <f>IF($R527=AT$17,AU527,0)</f>
        <v>0</v>
      </c>
      <c r="AX527" s="173">
        <v>9678</v>
      </c>
      <c r="AY527" s="175">
        <f>100*AX527/$AI527</f>
        <v>19.9250597051799</v>
      </c>
      <c r="AZ527" s="173">
        <f>IF(AY527&gt;$AI$8,1,0)</f>
        <v>0</v>
      </c>
      <c r="BA527" s="175">
        <f>IF($R527=AX$17,AY527,0)</f>
        <v>0</v>
      </c>
      <c r="BB527" s="173">
        <v>2831</v>
      </c>
      <c r="BC527" s="175">
        <f>100*BB527/$AI527</f>
        <v>5.82846084163716</v>
      </c>
      <c r="BD527" s="173">
        <f>IF(BC527&gt;$AI$8,1,0)</f>
        <v>0</v>
      </c>
      <c r="BE527" s="175">
        <f>IF($R527=BB$17,BC527,0)</f>
        <v>0</v>
      </c>
      <c r="BF527" s="173">
        <v>0</v>
      </c>
      <c r="BG527" s="175">
        <f>100*BF527/$AI527</f>
        <v>0</v>
      </c>
      <c r="BH527" s="173">
        <f>IF(BG527&gt;$AI$8,1,0)</f>
        <v>0</v>
      </c>
      <c r="BI527" s="175">
        <f>IF($R527=BF$17,BG527,0)</f>
        <v>0</v>
      </c>
      <c r="BJ527" s="173">
        <v>0</v>
      </c>
      <c r="BK527" s="175">
        <f>100*BJ527/$AI527</f>
        <v>0</v>
      </c>
      <c r="BL527" s="173">
        <f>IF(BK527&gt;$AI$8,1,0)</f>
        <v>0</v>
      </c>
      <c r="BM527" s="175">
        <f>IF($R527=BJ$17,BK527,0)</f>
        <v>0</v>
      </c>
      <c r="BN527" s="173">
        <v>0</v>
      </c>
      <c r="BO527" s="175">
        <f>100*BN527/$AI527</f>
        <v>0</v>
      </c>
      <c r="BP527" s="173">
        <f>IF(BO527&gt;$AI$8,1,0)</f>
        <v>0</v>
      </c>
      <c r="BQ527" s="175">
        <f>IF($R527=BN$17,BO527,0)</f>
        <v>0</v>
      </c>
      <c r="BR527" s="173">
        <v>0</v>
      </c>
      <c r="BS527" s="175">
        <f>100*BR527/$AI527</f>
        <v>0</v>
      </c>
      <c r="BT527" s="173">
        <f>IF(BS527&gt;$AI$8,1,0)</f>
        <v>0</v>
      </c>
      <c r="BU527" s="175">
        <f>IF($R527=BR$17,BS527,0)</f>
        <v>0</v>
      </c>
      <c r="BV527" s="173">
        <v>0</v>
      </c>
      <c r="BW527" s="175">
        <f>100*BV527/$AI527</f>
        <v>0</v>
      </c>
      <c r="BX527" s="173">
        <f>IF(BW527&gt;$AI$8,1,0)</f>
        <v>0</v>
      </c>
      <c r="BY527" s="175">
        <f>IF($R527=BV$17,BW527,0)</f>
        <v>0</v>
      </c>
      <c r="BZ527" s="173">
        <v>0</v>
      </c>
      <c r="CA527" s="175">
        <f>100*BZ527/$AI527</f>
        <v>0</v>
      </c>
      <c r="CB527" s="173">
        <f>IF(CA527&gt;$AI$8,1,0)</f>
        <v>0</v>
      </c>
      <c r="CC527" s="175">
        <f>IF($R527=BZ$17,CA527,0)</f>
        <v>0</v>
      </c>
      <c r="CD527" s="173">
        <v>0</v>
      </c>
      <c r="CE527" s="175">
        <f>100*CD527/$AI527</f>
        <v>0</v>
      </c>
      <c r="CF527" s="173">
        <f>IF(CE527&gt;$AI$8,1,0)</f>
        <v>0</v>
      </c>
      <c r="CG527" s="175">
        <f>IF($R527=CD$17,CE527,0)</f>
        <v>0</v>
      </c>
      <c r="CH527" s="173">
        <v>0</v>
      </c>
      <c r="CI527" s="175">
        <f>100*CH527/$AI527</f>
        <v>0</v>
      </c>
      <c r="CJ527" s="173">
        <f>IF(CI527&gt;$AI$8,1,0)</f>
        <v>0</v>
      </c>
      <c r="CK527" s="175">
        <f>IF($R527=CH$17,CI527,0)</f>
        <v>0</v>
      </c>
      <c r="CL527" s="173">
        <v>0</v>
      </c>
      <c r="CM527" s="173">
        <v>0</v>
      </c>
      <c r="CN527" s="176"/>
    </row>
    <row r="528" ht="15.75" customHeight="1">
      <c r="A528" t="s" s="179">
        <v>3010</v>
      </c>
      <c r="B528" t="s" s="180">
        <v>75</v>
      </c>
      <c r="C528" t="s" s="180">
        <v>966</v>
      </c>
      <c r="D528" t="s" s="181">
        <v>78</v>
      </c>
      <c r="E528" t="s" s="188">
        <v>79</v>
      </c>
      <c r="F528" t="s" s="146">
        <v>46</v>
      </c>
      <c r="G528" t="s" s="146">
        <v>1769</v>
      </c>
      <c r="H528" t="s" s="146">
        <v>3011</v>
      </c>
      <c r="I528" t="s" s="146">
        <v>49</v>
      </c>
      <c r="J528" t="s" s="146">
        <v>1733</v>
      </c>
      <c r="K528" t="s" s="183">
        <f>_xlfn.IFS(Q528=0,O528,T528=1,R528,U528=1,AA528,V528=1,AD528)</f>
        <v>27</v>
      </c>
      <c r="L528" s="189">
        <f>_xlfn.IFS(Q528=0,P528,T528=1,S528,U528=1,AB528,V528=1,AE528)</f>
        <v>26.1087730657171</v>
      </c>
      <c r="M528" t="s" s="146">
        <f>IF(O528="Lab","over","under")</f>
        <v>2429</v>
      </c>
      <c r="N528" s="145">
        <v>0</v>
      </c>
      <c r="O528" t="s" s="184">
        <v>28</v>
      </c>
      <c r="P528" s="147">
        <f>AQ528</f>
        <v>34.7315358645886</v>
      </c>
      <c r="Q528" s="145">
        <f>T528+U528+V528</f>
        <v>1</v>
      </c>
      <c r="R528" t="s" s="185">
        <v>27</v>
      </c>
      <c r="S528" s="147">
        <f>AO528</f>
        <v>26.1087730657171</v>
      </c>
      <c r="T528" s="145">
        <v>1</v>
      </c>
      <c r="U528" s="138"/>
      <c r="V528" s="138"/>
      <c r="W528" s="138"/>
      <c r="X528" t="s" s="146">
        <f>IF($A528=Y528,"ok","bad")</f>
        <v>2430</v>
      </c>
      <c r="Y528" t="s" s="146">
        <v>3010</v>
      </c>
      <c r="Z528" t="s" s="146">
        <v>966</v>
      </c>
      <c r="AA528" t="s" s="186">
        <v>2365</v>
      </c>
      <c r="AB528" s="141">
        <f>100*AC528</f>
        <v>24.7074874</v>
      </c>
      <c r="AC528" s="190">
        <v>0.247074874</v>
      </c>
      <c r="AD528" t="s" s="187">
        <v>31</v>
      </c>
      <c r="AE528" s="141">
        <v>9.143042100000001</v>
      </c>
      <c r="AF528" s="190">
        <v>0.091430421</v>
      </c>
      <c r="AG528" s="138"/>
      <c r="AH528" s="145">
        <v>70056</v>
      </c>
      <c r="AI528" s="145">
        <v>43246</v>
      </c>
      <c r="AJ528" s="145">
        <v>146</v>
      </c>
      <c r="AK528" s="145">
        <v>3729</v>
      </c>
      <c r="AL528" s="145">
        <v>11291</v>
      </c>
      <c r="AM528" s="148">
        <f>100*AL528/$AI528</f>
        <v>26.1087730657171</v>
      </c>
      <c r="AN528" s="145">
        <f>IF(AM528&gt;$AI$8,1,0)</f>
        <v>0</v>
      </c>
      <c r="AO528" s="148">
        <f>IF($R528=AL$17,AM528,0)</f>
        <v>26.1087730657171</v>
      </c>
      <c r="AP528" s="145">
        <v>15020</v>
      </c>
      <c r="AQ528" s="148">
        <f>100*AP528/$AI528</f>
        <v>34.7315358645886</v>
      </c>
      <c r="AR528" s="145">
        <f>IF(AQ528&gt;$AI$8,1,0)</f>
        <v>0</v>
      </c>
      <c r="AS528" s="148">
        <f>IF($R528=AP$17,AQ528,0)</f>
        <v>0</v>
      </c>
      <c r="AT528" s="145">
        <v>1736</v>
      </c>
      <c r="AU528" s="148">
        <f>100*AT528/$AI528</f>
        <v>4.01424409193914</v>
      </c>
      <c r="AV528" s="145">
        <f>IF(AU528&gt;$AI$8,1,0)</f>
        <v>0</v>
      </c>
      <c r="AW528" s="148">
        <f>IF($R528=AT$17,AU528,0)</f>
        <v>0</v>
      </c>
      <c r="AX528" s="145">
        <v>10685</v>
      </c>
      <c r="AY528" s="148">
        <f>100*AX528/$AI528</f>
        <v>24.7074873976784</v>
      </c>
      <c r="AZ528" s="145">
        <f>IF(AY528&gt;$AI$8,1,0)</f>
        <v>0</v>
      </c>
      <c r="BA528" s="148">
        <f>IF($R528=AX$17,AY528,0)</f>
        <v>0</v>
      </c>
      <c r="BB528" s="145">
        <v>3954</v>
      </c>
      <c r="BC528" s="148">
        <f>100*BB528/$AI528</f>
        <v>9.14304213106414</v>
      </c>
      <c r="BD528" s="145">
        <f>IF(BC528&gt;$AI$8,1,0)</f>
        <v>0</v>
      </c>
      <c r="BE528" s="148">
        <f>IF($R528=BB$17,BC528,0)</f>
        <v>0</v>
      </c>
      <c r="BF528" s="145">
        <v>0</v>
      </c>
      <c r="BG528" s="148">
        <f>100*BF528/$AI528</f>
        <v>0</v>
      </c>
      <c r="BH528" s="145">
        <f>IF(BG528&gt;$AI$8,1,0)</f>
        <v>0</v>
      </c>
      <c r="BI528" s="148">
        <f>IF($R528=BF$17,BG528,0)</f>
        <v>0</v>
      </c>
      <c r="BJ528" s="145">
        <v>0</v>
      </c>
      <c r="BK528" s="148">
        <f>100*BJ528/$AI528</f>
        <v>0</v>
      </c>
      <c r="BL528" s="145">
        <f>IF(BK528&gt;$AI$8,1,0)</f>
        <v>0</v>
      </c>
      <c r="BM528" s="148">
        <f>IF($R528=BJ$17,BK528,0)</f>
        <v>0</v>
      </c>
      <c r="BN528" s="145">
        <v>0</v>
      </c>
      <c r="BO528" s="148">
        <f>100*BN528/$AI528</f>
        <v>0</v>
      </c>
      <c r="BP528" s="145">
        <f>IF(BO528&gt;$AI$8,1,0)</f>
        <v>0</v>
      </c>
      <c r="BQ528" s="148">
        <f>IF($R528=BN$17,BO528,0)</f>
        <v>0</v>
      </c>
      <c r="BR528" s="145">
        <v>0</v>
      </c>
      <c r="BS528" s="148">
        <f>100*BR528/$AI528</f>
        <v>0</v>
      </c>
      <c r="BT528" s="145">
        <f>IF(BS528&gt;$AI$8,1,0)</f>
        <v>0</v>
      </c>
      <c r="BU528" s="148">
        <f>IF($R528=BR$17,BS528,0)</f>
        <v>0</v>
      </c>
      <c r="BV528" s="145">
        <v>0</v>
      </c>
      <c r="BW528" s="148">
        <f>100*BV528/$AI528</f>
        <v>0</v>
      </c>
      <c r="BX528" s="145">
        <f>IF(BW528&gt;$AI$8,1,0)</f>
        <v>0</v>
      </c>
      <c r="BY528" s="148">
        <f>IF($R528=BV$17,BW528,0)</f>
        <v>0</v>
      </c>
      <c r="BZ528" s="145">
        <v>0</v>
      </c>
      <c r="CA528" s="148">
        <f>100*BZ528/$AI528</f>
        <v>0</v>
      </c>
      <c r="CB528" s="145">
        <f>IF(CA528&gt;$AI$8,1,0)</f>
        <v>0</v>
      </c>
      <c r="CC528" s="148">
        <f>IF($R528=BZ$17,CA528,0)</f>
        <v>0</v>
      </c>
      <c r="CD528" s="145">
        <v>0</v>
      </c>
      <c r="CE528" s="148">
        <f>100*CD528/$AI528</f>
        <v>0</v>
      </c>
      <c r="CF528" s="145">
        <f>IF(CE528&gt;$AI$8,1,0)</f>
        <v>0</v>
      </c>
      <c r="CG528" s="148">
        <f>IF($R528=CD$17,CE528,0)</f>
        <v>0</v>
      </c>
      <c r="CH528" s="145">
        <v>0</v>
      </c>
      <c r="CI528" s="148">
        <f>100*CH528/$AI528</f>
        <v>0</v>
      </c>
      <c r="CJ528" s="145">
        <f>IF(CI528&gt;$AI$8,1,0)</f>
        <v>0</v>
      </c>
      <c r="CK528" s="148">
        <f>IF($R528=CH$17,CI528,0)</f>
        <v>0</v>
      </c>
      <c r="CL528" s="145">
        <v>0</v>
      </c>
      <c r="CM528" s="145">
        <v>0</v>
      </c>
      <c r="CN528" s="149"/>
    </row>
    <row r="529" ht="15.75" customHeight="1">
      <c r="A529" t="s" s="179">
        <v>3249</v>
      </c>
      <c r="B529" t="s" s="180">
        <v>101</v>
      </c>
      <c r="C529" t="s" s="180">
        <v>754</v>
      </c>
      <c r="D529" t="s" s="181">
        <v>104</v>
      </c>
      <c r="E529" t="s" s="182">
        <v>79</v>
      </c>
      <c r="F529" t="s" s="130">
        <v>46</v>
      </c>
      <c r="G529" t="s" s="130">
        <v>187</v>
      </c>
      <c r="H529" t="s" s="130">
        <v>3250</v>
      </c>
      <c r="I529" t="s" s="130">
        <v>49</v>
      </c>
      <c r="J529" t="s" s="130">
        <v>1733</v>
      </c>
      <c r="K529" t="s" s="183">
        <f>_xlfn.IFS(Q529=0,O529,T529=1,R529,U529=1,AA529,V529=1,AD529)</f>
        <v>27</v>
      </c>
      <c r="L529" s="189">
        <f>_xlfn.IFS(Q529=0,P529,T529=1,S529,U529=1,AB529,V529=1,AE529)</f>
        <v>33.9542050241847</v>
      </c>
      <c r="M529" t="s" s="130">
        <f>IF(O529="Lab","over","under")</f>
        <v>2429</v>
      </c>
      <c r="N529" s="173">
        <v>0</v>
      </c>
      <c r="O529" t="s" s="184">
        <v>28</v>
      </c>
      <c r="P529" s="131">
        <f>AQ529</f>
        <v>34.6368388204088</v>
      </c>
      <c r="Q529" s="173">
        <f>T529+U529+V529</f>
        <v>1</v>
      </c>
      <c r="R529" t="s" s="185">
        <v>27</v>
      </c>
      <c r="S529" s="131">
        <f>AO529</f>
        <v>33.9542050241847</v>
      </c>
      <c r="T529" s="173">
        <v>1</v>
      </c>
      <c r="U529" s="169"/>
      <c r="V529" s="169"/>
      <c r="W529" s="169"/>
      <c r="X529" t="s" s="130">
        <f>IF($A529=Y529,"ok","bad")</f>
        <v>2430</v>
      </c>
      <c r="Y529" t="s" s="130">
        <v>3249</v>
      </c>
      <c r="Z529" t="s" s="130">
        <v>754</v>
      </c>
      <c r="AA529" t="s" s="186">
        <v>2365</v>
      </c>
      <c r="AB529" s="125">
        <f>100*AC529</f>
        <v>15.0725542</v>
      </c>
      <c r="AC529" s="191">
        <v>0.150725542</v>
      </c>
      <c r="AD529" t="s" s="187">
        <v>29</v>
      </c>
      <c r="AE529" s="125">
        <v>9.4788579</v>
      </c>
      <c r="AF529" s="191">
        <v>0.094788579</v>
      </c>
      <c r="AG529" s="169"/>
      <c r="AH529" s="173">
        <v>73324</v>
      </c>
      <c r="AI529" s="173">
        <v>51272</v>
      </c>
      <c r="AJ529" s="173">
        <v>173</v>
      </c>
      <c r="AK529" s="173">
        <v>350</v>
      </c>
      <c r="AL529" s="173">
        <v>17409</v>
      </c>
      <c r="AM529" s="175">
        <f>100*AL529/$AI529</f>
        <v>33.9542050241847</v>
      </c>
      <c r="AN529" s="173">
        <f>IF(AM529&gt;$AI$8,1,0)</f>
        <v>0</v>
      </c>
      <c r="AO529" s="175">
        <f>IF($R529=AL$17,AM529,0)</f>
        <v>33.9542050241847</v>
      </c>
      <c r="AP529" s="173">
        <v>17759</v>
      </c>
      <c r="AQ529" s="175">
        <f>100*AP529/$AI529</f>
        <v>34.6368388204088</v>
      </c>
      <c r="AR529" s="173">
        <f>IF(AQ529&gt;$AI$8,1,0)</f>
        <v>0</v>
      </c>
      <c r="AS529" s="175">
        <f>IF($R529=AP$17,AQ529,0)</f>
        <v>0</v>
      </c>
      <c r="AT529" s="173">
        <v>4860</v>
      </c>
      <c r="AU529" s="175">
        <f>100*AT529/$AI529</f>
        <v>9.4788578561398</v>
      </c>
      <c r="AV529" s="173">
        <f>IF(AU529&gt;$AI$8,1,0)</f>
        <v>0</v>
      </c>
      <c r="AW529" s="175">
        <f>IF($R529=AT$17,AU529,0)</f>
        <v>0</v>
      </c>
      <c r="AX529" s="173">
        <v>7728</v>
      </c>
      <c r="AY529" s="175">
        <f>100*AX529/$AI529</f>
        <v>15.0725542206272</v>
      </c>
      <c r="AZ529" s="173">
        <f>IF(AY529&gt;$AI$8,1,0)</f>
        <v>0</v>
      </c>
      <c r="BA529" s="175">
        <f>IF($R529=AX$17,AY529,0)</f>
        <v>0</v>
      </c>
      <c r="BB529" s="173">
        <v>2830</v>
      </c>
      <c r="BC529" s="175">
        <f>100*BB529/$AI529</f>
        <v>5.51958183804026</v>
      </c>
      <c r="BD529" s="173">
        <f>IF(BC529&gt;$AI$8,1,0)</f>
        <v>0</v>
      </c>
      <c r="BE529" s="175">
        <f>IF($R529=BB$17,BC529,0)</f>
        <v>0</v>
      </c>
      <c r="BF529" s="173">
        <v>0</v>
      </c>
      <c r="BG529" s="175">
        <f>100*BF529/$AI529</f>
        <v>0</v>
      </c>
      <c r="BH529" s="173">
        <f>IF(BG529&gt;$AI$8,1,0)</f>
        <v>0</v>
      </c>
      <c r="BI529" s="175">
        <f>IF($R529=BF$17,BG529,0)</f>
        <v>0</v>
      </c>
      <c r="BJ529" s="173">
        <v>0</v>
      </c>
      <c r="BK529" s="175">
        <f>100*BJ529/$AI529</f>
        <v>0</v>
      </c>
      <c r="BL529" s="173">
        <f>IF(BK529&gt;$AI$8,1,0)</f>
        <v>0</v>
      </c>
      <c r="BM529" s="175">
        <f>IF($R529=BJ$17,BK529,0)</f>
        <v>0</v>
      </c>
      <c r="BN529" s="173">
        <v>0</v>
      </c>
      <c r="BO529" s="175">
        <f>100*BN529/$AI529</f>
        <v>0</v>
      </c>
      <c r="BP529" s="173">
        <f>IF(BO529&gt;$AI$8,1,0)</f>
        <v>0</v>
      </c>
      <c r="BQ529" s="175">
        <f>IF($R529=BN$17,BO529,0)</f>
        <v>0</v>
      </c>
      <c r="BR529" s="173">
        <v>0</v>
      </c>
      <c r="BS529" s="175">
        <f>100*BR529/$AI529</f>
        <v>0</v>
      </c>
      <c r="BT529" s="173">
        <f>IF(BS529&gt;$AI$8,1,0)</f>
        <v>0</v>
      </c>
      <c r="BU529" s="175">
        <f>IF($R529=BR$17,BS529,0)</f>
        <v>0</v>
      </c>
      <c r="BV529" s="173">
        <v>0</v>
      </c>
      <c r="BW529" s="175">
        <f>100*BV529/$AI529</f>
        <v>0</v>
      </c>
      <c r="BX529" s="173">
        <f>IF(BW529&gt;$AI$8,1,0)</f>
        <v>0</v>
      </c>
      <c r="BY529" s="175">
        <f>IF($R529=BV$17,BW529,0)</f>
        <v>0</v>
      </c>
      <c r="BZ529" s="173">
        <v>0</v>
      </c>
      <c r="CA529" s="175">
        <f>100*BZ529/$AI529</f>
        <v>0</v>
      </c>
      <c r="CB529" s="173">
        <f>IF(CA529&gt;$AI$8,1,0)</f>
        <v>0</v>
      </c>
      <c r="CC529" s="175">
        <f>IF($R529=BZ$17,CA529,0)</f>
        <v>0</v>
      </c>
      <c r="CD529" s="173">
        <v>0</v>
      </c>
      <c r="CE529" s="175">
        <f>100*CD529/$AI529</f>
        <v>0</v>
      </c>
      <c r="CF529" s="173">
        <f>IF(CE529&gt;$AI$8,1,0)</f>
        <v>0</v>
      </c>
      <c r="CG529" s="175">
        <f>IF($R529=CD$17,CE529,0)</f>
        <v>0</v>
      </c>
      <c r="CH529" s="173">
        <v>0</v>
      </c>
      <c r="CI529" s="175">
        <f>100*CH529/$AI529</f>
        <v>0</v>
      </c>
      <c r="CJ529" s="173">
        <f>IF(CI529&gt;$AI$8,1,0)</f>
        <v>0</v>
      </c>
      <c r="CK529" s="175">
        <f>IF($R529=CH$17,CI529,0)</f>
        <v>0</v>
      </c>
      <c r="CL529" s="173">
        <v>551</v>
      </c>
      <c r="CM529" s="173">
        <v>0</v>
      </c>
      <c r="CN529" s="176"/>
    </row>
    <row r="530" ht="15.75" customHeight="1">
      <c r="A530" t="s" s="179">
        <v>3075</v>
      </c>
      <c r="B530" t="s" s="180">
        <v>75</v>
      </c>
      <c r="C530" t="s" s="180">
        <v>738</v>
      </c>
      <c r="D530" t="s" s="181">
        <v>78</v>
      </c>
      <c r="E530" t="s" s="188">
        <v>79</v>
      </c>
      <c r="F530" t="s" s="146">
        <v>46</v>
      </c>
      <c r="G530" t="s" s="146">
        <v>1657</v>
      </c>
      <c r="H530" t="s" s="146">
        <v>3076</v>
      </c>
      <c r="I530" t="s" s="146">
        <v>49</v>
      </c>
      <c r="J530" t="s" s="146">
        <v>1733</v>
      </c>
      <c r="K530" t="s" s="183">
        <f>_xlfn.IFS(Q530=0,O530,T530=1,R530,U530=1,AA530,V530=1,AD530)</f>
        <v>27</v>
      </c>
      <c r="L530" s="189">
        <f>_xlfn.IFS(Q530=0,P530,T530=1,S530,U530=1,AB530,V530=1,AE530)</f>
        <v>31.9187196547384</v>
      </c>
      <c r="M530" t="s" s="146">
        <f>IF(O530="Lab","over","under")</f>
        <v>2429</v>
      </c>
      <c r="N530" s="145">
        <v>0</v>
      </c>
      <c r="O530" t="s" s="184">
        <v>28</v>
      </c>
      <c r="P530" s="147">
        <f>AQ530</f>
        <v>34.5980938680094</v>
      </c>
      <c r="Q530" s="145">
        <f>T530+U530+V530</f>
        <v>1</v>
      </c>
      <c r="R530" t="s" s="185">
        <v>27</v>
      </c>
      <c r="S530" s="147">
        <f>AO530</f>
        <v>31.9187196547384</v>
      </c>
      <c r="T530" s="145">
        <v>1</v>
      </c>
      <c r="U530" s="138"/>
      <c r="V530" s="138"/>
      <c r="W530" s="138"/>
      <c r="X530" t="s" s="146">
        <f>IF($A530=Y530,"ok","bad")</f>
        <v>2430</v>
      </c>
      <c r="Y530" t="s" s="146">
        <v>3075</v>
      </c>
      <c r="Z530" t="s" s="146">
        <v>738</v>
      </c>
      <c r="AA530" t="s" s="186">
        <v>2365</v>
      </c>
      <c r="AB530" s="141">
        <f>100*AC530</f>
        <v>21.4057723</v>
      </c>
      <c r="AC530" s="190">
        <v>0.214057723</v>
      </c>
      <c r="AD530" t="s" s="187">
        <v>31</v>
      </c>
      <c r="AE530" s="141">
        <v>7.1682251</v>
      </c>
      <c r="AF530" s="190">
        <v>0.071682251</v>
      </c>
      <c r="AG530" s="138"/>
      <c r="AH530" s="145">
        <v>75426</v>
      </c>
      <c r="AI530" s="145">
        <v>44488</v>
      </c>
      <c r="AJ530" s="145">
        <v>272</v>
      </c>
      <c r="AK530" s="145">
        <v>1192</v>
      </c>
      <c r="AL530" s="145">
        <v>14200</v>
      </c>
      <c r="AM530" s="148">
        <f>100*AL530/$AI530</f>
        <v>31.9187196547384</v>
      </c>
      <c r="AN530" s="145">
        <f>IF(AM530&gt;$AI$8,1,0)</f>
        <v>0</v>
      </c>
      <c r="AO530" s="148">
        <f>IF($R530=AL$17,AM530,0)</f>
        <v>31.9187196547384</v>
      </c>
      <c r="AP530" s="145">
        <v>15392</v>
      </c>
      <c r="AQ530" s="148">
        <f>100*AP530/$AI530</f>
        <v>34.5980938680094</v>
      </c>
      <c r="AR530" s="145">
        <f>IF(AQ530&gt;$AI$8,1,0)</f>
        <v>0</v>
      </c>
      <c r="AS530" s="148">
        <f>IF($R530=AP$17,AQ530,0)</f>
        <v>0</v>
      </c>
      <c r="AT530" s="145">
        <v>2184</v>
      </c>
      <c r="AU530" s="148">
        <f>100*AT530/$AI530</f>
        <v>4.90918899478511</v>
      </c>
      <c r="AV530" s="145">
        <f>IF(AU530&gt;$AI$8,1,0)</f>
        <v>0</v>
      </c>
      <c r="AW530" s="148">
        <f>IF($R530=AT$17,AU530,0)</f>
        <v>0</v>
      </c>
      <c r="AX530" s="145">
        <v>9523</v>
      </c>
      <c r="AY530" s="148">
        <f>100*AX530/$AI530</f>
        <v>21.4057723431038</v>
      </c>
      <c r="AZ530" s="145">
        <f>IF(AY530&gt;$AI$8,1,0)</f>
        <v>0</v>
      </c>
      <c r="BA530" s="148">
        <f>IF($R530=AX$17,AY530,0)</f>
        <v>0</v>
      </c>
      <c r="BB530" s="145">
        <v>3189</v>
      </c>
      <c r="BC530" s="148">
        <f>100*BB530/$AI530</f>
        <v>7.16822513936342</v>
      </c>
      <c r="BD530" s="145">
        <f>IF(BC530&gt;$AI$8,1,0)</f>
        <v>0</v>
      </c>
      <c r="BE530" s="148">
        <f>IF($R530=BB$17,BC530,0)</f>
        <v>0</v>
      </c>
      <c r="BF530" s="145">
        <v>0</v>
      </c>
      <c r="BG530" s="148">
        <f>100*BF530/$AI530</f>
        <v>0</v>
      </c>
      <c r="BH530" s="145">
        <f>IF(BG530&gt;$AI$8,1,0)</f>
        <v>0</v>
      </c>
      <c r="BI530" s="148">
        <f>IF($R530=BF$17,BG530,0)</f>
        <v>0</v>
      </c>
      <c r="BJ530" s="145">
        <v>0</v>
      </c>
      <c r="BK530" s="148">
        <f>100*BJ530/$AI530</f>
        <v>0</v>
      </c>
      <c r="BL530" s="145">
        <f>IF(BK530&gt;$AI$8,1,0)</f>
        <v>0</v>
      </c>
      <c r="BM530" s="148">
        <f>IF($R530=BJ$17,BK530,0)</f>
        <v>0</v>
      </c>
      <c r="BN530" s="145">
        <v>0</v>
      </c>
      <c r="BO530" s="148">
        <f>100*BN530/$AI530</f>
        <v>0</v>
      </c>
      <c r="BP530" s="145">
        <f>IF(BO530&gt;$AI$8,1,0)</f>
        <v>0</v>
      </c>
      <c r="BQ530" s="148">
        <f>IF($R530=BN$17,BO530,0)</f>
        <v>0</v>
      </c>
      <c r="BR530" s="145">
        <v>0</v>
      </c>
      <c r="BS530" s="148">
        <f>100*BR530/$AI530</f>
        <v>0</v>
      </c>
      <c r="BT530" s="145">
        <f>IF(BS530&gt;$AI$8,1,0)</f>
        <v>0</v>
      </c>
      <c r="BU530" s="148">
        <f>IF($R530=BR$17,BS530,0)</f>
        <v>0</v>
      </c>
      <c r="BV530" s="145">
        <v>0</v>
      </c>
      <c r="BW530" s="148">
        <f>100*BV530/$AI530</f>
        <v>0</v>
      </c>
      <c r="BX530" s="145">
        <f>IF(BW530&gt;$AI$8,1,0)</f>
        <v>0</v>
      </c>
      <c r="BY530" s="148">
        <f>IF($R530=BV$17,BW530,0)</f>
        <v>0</v>
      </c>
      <c r="BZ530" s="145">
        <v>0</v>
      </c>
      <c r="CA530" s="148">
        <f>100*BZ530/$AI530</f>
        <v>0</v>
      </c>
      <c r="CB530" s="145">
        <f>IF(CA530&gt;$AI$8,1,0)</f>
        <v>0</v>
      </c>
      <c r="CC530" s="148">
        <f>IF($R530=BZ$17,CA530,0)</f>
        <v>0</v>
      </c>
      <c r="CD530" s="145">
        <v>0</v>
      </c>
      <c r="CE530" s="148">
        <f>100*CD530/$AI530</f>
        <v>0</v>
      </c>
      <c r="CF530" s="145">
        <f>IF(CE530&gt;$AI$8,1,0)</f>
        <v>0</v>
      </c>
      <c r="CG530" s="148">
        <f>IF($R530=CD$17,CE530,0)</f>
        <v>0</v>
      </c>
      <c r="CH530" s="145">
        <v>0</v>
      </c>
      <c r="CI530" s="148">
        <f>100*CH530/$AI530</f>
        <v>0</v>
      </c>
      <c r="CJ530" s="145">
        <f>IF(CI530&gt;$AI$8,1,0)</f>
        <v>0</v>
      </c>
      <c r="CK530" s="148">
        <f>IF($R530=CH$17,CI530,0)</f>
        <v>0</v>
      </c>
      <c r="CL530" s="145">
        <v>0</v>
      </c>
      <c r="CM530" s="145">
        <v>0</v>
      </c>
      <c r="CN530" s="149"/>
    </row>
    <row r="531" ht="15.75" customHeight="1">
      <c r="A531" t="s" s="179">
        <v>3012</v>
      </c>
      <c r="B531" t="s" s="180">
        <v>183</v>
      </c>
      <c r="C531" t="s" s="180">
        <v>3013</v>
      </c>
      <c r="D531" t="s" s="181">
        <v>186</v>
      </c>
      <c r="E531" t="s" s="182">
        <v>79</v>
      </c>
      <c r="F531" t="s" s="130">
        <v>46</v>
      </c>
      <c r="G531" t="s" s="130">
        <v>315</v>
      </c>
      <c r="H531" t="s" s="130">
        <v>3014</v>
      </c>
      <c r="I531" t="s" s="130">
        <v>64</v>
      </c>
      <c r="J531" t="s" s="130">
        <v>1733</v>
      </c>
      <c r="K531" t="s" s="183">
        <f>_xlfn.IFS(Q531=0,O531,T531=1,R531,U531=1,AA531,V531=1,AD531)</f>
        <v>27</v>
      </c>
      <c r="L531" s="189">
        <f>_xlfn.IFS(Q531=0,P531,T531=1,S531,U531=1,AB531,V531=1,AE531)</f>
        <v>29.7628156082632</v>
      </c>
      <c r="M531" t="s" s="130">
        <f>IF(O531="Lab","over","under")</f>
        <v>2429</v>
      </c>
      <c r="N531" s="173">
        <v>0</v>
      </c>
      <c r="O531" t="s" s="184">
        <v>28</v>
      </c>
      <c r="P531" s="131">
        <f>AQ531</f>
        <v>34.5830145371079</v>
      </c>
      <c r="Q531" s="173">
        <f>T531+U531+V531</f>
        <v>1</v>
      </c>
      <c r="R531" t="s" s="185">
        <v>27</v>
      </c>
      <c r="S531" s="131">
        <f>AO531</f>
        <v>29.7628156082632</v>
      </c>
      <c r="T531" s="173">
        <v>1</v>
      </c>
      <c r="U531" s="169"/>
      <c r="V531" s="169"/>
      <c r="W531" s="169"/>
      <c r="X531" t="s" s="130">
        <f>IF($A531=Y531,"ok","bad")</f>
        <v>2430</v>
      </c>
      <c r="Y531" t="s" s="130">
        <v>3012</v>
      </c>
      <c r="Z531" t="s" s="130">
        <v>3013</v>
      </c>
      <c r="AA531" t="s" s="186">
        <v>2365</v>
      </c>
      <c r="AB531" s="125">
        <f>100*AC531</f>
        <v>24.6939556</v>
      </c>
      <c r="AC531" s="191">
        <v>0.246939556</v>
      </c>
      <c r="AD531" t="s" s="187">
        <v>31</v>
      </c>
      <c r="AE531" s="125">
        <v>7.4000574</v>
      </c>
      <c r="AF531" s="191">
        <v>0.074000574</v>
      </c>
      <c r="AG531" s="169"/>
      <c r="AH531" s="173">
        <v>74332</v>
      </c>
      <c r="AI531" s="173">
        <v>41824</v>
      </c>
      <c r="AJ531" s="173">
        <v>101</v>
      </c>
      <c r="AK531" s="173">
        <v>2016</v>
      </c>
      <c r="AL531" s="173">
        <v>12448</v>
      </c>
      <c r="AM531" s="175">
        <f>100*AL531/$AI531</f>
        <v>29.7628156082632</v>
      </c>
      <c r="AN531" s="173">
        <f>IF(AM531&gt;$AI$8,1,0)</f>
        <v>0</v>
      </c>
      <c r="AO531" s="175">
        <f>IF($R531=AL$17,AM531,0)</f>
        <v>29.7628156082632</v>
      </c>
      <c r="AP531" s="173">
        <v>14464</v>
      </c>
      <c r="AQ531" s="175">
        <f>100*AP531/$AI531</f>
        <v>34.5830145371079</v>
      </c>
      <c r="AR531" s="173">
        <f>IF(AQ531&gt;$AI$8,1,0)</f>
        <v>0</v>
      </c>
      <c r="AS531" s="175">
        <f>IF($R531=AP$17,AQ531,0)</f>
        <v>0</v>
      </c>
      <c r="AT531" s="173">
        <v>1489</v>
      </c>
      <c r="AU531" s="175">
        <f>100*AT531/$AI531</f>
        <v>3.56015684774292</v>
      </c>
      <c r="AV531" s="173">
        <f>IF(AU531&gt;$AI$8,1,0)</f>
        <v>0</v>
      </c>
      <c r="AW531" s="175">
        <f>IF($R531=AT$17,AU531,0)</f>
        <v>0</v>
      </c>
      <c r="AX531" s="173">
        <v>10328</v>
      </c>
      <c r="AY531" s="175">
        <f>100*AX531/$AI531</f>
        <v>24.6939556235654</v>
      </c>
      <c r="AZ531" s="173">
        <f>IF(AY531&gt;$AI$8,1,0)</f>
        <v>0</v>
      </c>
      <c r="BA531" s="175">
        <f>IF($R531=AX$17,AY531,0)</f>
        <v>0</v>
      </c>
      <c r="BB531" s="173">
        <v>3095</v>
      </c>
      <c r="BC531" s="175">
        <f>100*BB531/$AI531</f>
        <v>7.40005738332058</v>
      </c>
      <c r="BD531" s="173">
        <f>IF(BC531&gt;$AI$8,1,0)</f>
        <v>0</v>
      </c>
      <c r="BE531" s="175">
        <f>IF($R531=BB$17,BC531,0)</f>
        <v>0</v>
      </c>
      <c r="BF531" s="173">
        <v>0</v>
      </c>
      <c r="BG531" s="175">
        <f>100*BF531/$AI531</f>
        <v>0</v>
      </c>
      <c r="BH531" s="173">
        <f>IF(BG531&gt;$AI$8,1,0)</f>
        <v>0</v>
      </c>
      <c r="BI531" s="175">
        <f>IF($R531=BF$17,BG531,0)</f>
        <v>0</v>
      </c>
      <c r="BJ531" s="173">
        <v>0</v>
      </c>
      <c r="BK531" s="175">
        <f>100*BJ531/$AI531</f>
        <v>0</v>
      </c>
      <c r="BL531" s="173">
        <f>IF(BK531&gt;$AI$8,1,0)</f>
        <v>0</v>
      </c>
      <c r="BM531" s="175">
        <f>IF($R531=BJ$17,BK531,0)</f>
        <v>0</v>
      </c>
      <c r="BN531" s="173">
        <v>0</v>
      </c>
      <c r="BO531" s="175">
        <f>100*BN531/$AI531</f>
        <v>0</v>
      </c>
      <c r="BP531" s="173">
        <f>IF(BO531&gt;$AI$8,1,0)</f>
        <v>0</v>
      </c>
      <c r="BQ531" s="175">
        <f>IF($R531=BN$17,BO531,0)</f>
        <v>0</v>
      </c>
      <c r="BR531" s="173">
        <v>0</v>
      </c>
      <c r="BS531" s="175">
        <f>100*BR531/$AI531</f>
        <v>0</v>
      </c>
      <c r="BT531" s="173">
        <f>IF(BS531&gt;$AI$8,1,0)</f>
        <v>0</v>
      </c>
      <c r="BU531" s="175">
        <f>IF($R531=BR$17,BS531,0)</f>
        <v>0</v>
      </c>
      <c r="BV531" s="173">
        <v>0</v>
      </c>
      <c r="BW531" s="175">
        <f>100*BV531/$AI531</f>
        <v>0</v>
      </c>
      <c r="BX531" s="173">
        <f>IF(BW531&gt;$AI$8,1,0)</f>
        <v>0</v>
      </c>
      <c r="BY531" s="175">
        <f>IF($R531=BV$17,BW531,0)</f>
        <v>0</v>
      </c>
      <c r="BZ531" s="173">
        <v>0</v>
      </c>
      <c r="CA531" s="175">
        <f>100*BZ531/$AI531</f>
        <v>0</v>
      </c>
      <c r="CB531" s="173">
        <f>IF(CA531&gt;$AI$8,1,0)</f>
        <v>0</v>
      </c>
      <c r="CC531" s="175">
        <f>IF($R531=BZ$17,CA531,0)</f>
        <v>0</v>
      </c>
      <c r="CD531" s="173">
        <v>0</v>
      </c>
      <c r="CE531" s="175">
        <f>100*CD531/$AI531</f>
        <v>0</v>
      </c>
      <c r="CF531" s="173">
        <f>IF(CE531&gt;$AI$8,1,0)</f>
        <v>0</v>
      </c>
      <c r="CG531" s="175">
        <f>IF($R531=CD$17,CE531,0)</f>
        <v>0</v>
      </c>
      <c r="CH531" s="173">
        <v>0</v>
      </c>
      <c r="CI531" s="175">
        <f>100*CH531/$AI531</f>
        <v>0</v>
      </c>
      <c r="CJ531" s="173">
        <f>IF(CI531&gt;$AI$8,1,0)</f>
        <v>0</v>
      </c>
      <c r="CK531" s="175">
        <f>IF($R531=CH$17,CI531,0)</f>
        <v>0</v>
      </c>
      <c r="CL531" s="173">
        <v>0</v>
      </c>
      <c r="CM531" s="173">
        <v>0</v>
      </c>
      <c r="CN531" s="176"/>
    </row>
    <row r="532" ht="15.75" customHeight="1">
      <c r="A532" t="s" s="179">
        <v>3164</v>
      </c>
      <c r="B532" t="s" s="180">
        <v>90</v>
      </c>
      <c r="C532" t="s" s="180">
        <v>3165</v>
      </c>
      <c r="D532" t="s" s="181">
        <v>93</v>
      </c>
      <c r="E532" t="s" s="188">
        <v>79</v>
      </c>
      <c r="F532" t="s" s="146">
        <v>46</v>
      </c>
      <c r="G532" t="s" s="146">
        <v>563</v>
      </c>
      <c r="H532" t="s" s="146">
        <v>3166</v>
      </c>
      <c r="I532" t="s" s="146">
        <v>49</v>
      </c>
      <c r="J532" t="s" s="146">
        <v>1733</v>
      </c>
      <c r="K532" t="s" s="183">
        <f>_xlfn.IFS(Q532=0,O532,T532=1,R532,U532=1,AA532,V532=1,AD532)</f>
        <v>27</v>
      </c>
      <c r="L532" s="189">
        <f>_xlfn.IFS(Q532=0,P532,T532=1,S532,U532=1,AB532,V532=1,AE532)</f>
        <v>32.5683363990247</v>
      </c>
      <c r="M532" t="s" s="146">
        <f>IF(O532="Lab","over","under")</f>
        <v>2429</v>
      </c>
      <c r="N532" s="145">
        <v>0</v>
      </c>
      <c r="O532" t="s" s="184">
        <v>28</v>
      </c>
      <c r="P532" s="147">
        <f>AQ532</f>
        <v>34.4975830944946</v>
      </c>
      <c r="Q532" s="145">
        <f>T532+U532+V532</f>
        <v>1</v>
      </c>
      <c r="R532" t="s" s="185">
        <v>27</v>
      </c>
      <c r="S532" s="195">
        <f>AO532</f>
        <v>32.5683363990247</v>
      </c>
      <c r="T532" s="145">
        <v>1</v>
      </c>
      <c r="U532" s="138"/>
      <c r="V532" s="138"/>
      <c r="W532" s="138"/>
      <c r="X532" t="s" s="146">
        <f>IF($A532=Y532,"ok","bad")</f>
        <v>2430</v>
      </c>
      <c r="Y532" t="s" s="146">
        <v>3164</v>
      </c>
      <c r="Z532" t="s" s="146">
        <v>3165</v>
      </c>
      <c r="AA532" t="s" s="186">
        <v>2365</v>
      </c>
      <c r="AB532" s="141">
        <f>100*AC532</f>
        <v>17.4765795</v>
      </c>
      <c r="AC532" s="190">
        <v>0.174765795</v>
      </c>
      <c r="AD532" t="s" s="187">
        <v>217</v>
      </c>
      <c r="AE532" s="141">
        <v>6.6475596</v>
      </c>
      <c r="AF532" s="190">
        <v>0.066475596</v>
      </c>
      <c r="AG532" s="138"/>
      <c r="AH532" s="145">
        <v>78796</v>
      </c>
      <c r="AI532" s="145">
        <v>46754</v>
      </c>
      <c r="AJ532" s="145">
        <v>158</v>
      </c>
      <c r="AK532" s="145">
        <v>902</v>
      </c>
      <c r="AL532" s="145">
        <v>15227</v>
      </c>
      <c r="AM532" s="148">
        <f>100*AL532/$AI532</f>
        <v>32.5683363990247</v>
      </c>
      <c r="AN532" s="145">
        <f>IF(AM532&gt;$AI$8,1,0)</f>
        <v>0</v>
      </c>
      <c r="AO532" s="148">
        <f>IF($R532=AL$17,AM532,0)</f>
        <v>32.5683363990247</v>
      </c>
      <c r="AP532" s="145">
        <v>16129</v>
      </c>
      <c r="AQ532" s="148">
        <f>100*AP532/$AI532</f>
        <v>34.4975830944946</v>
      </c>
      <c r="AR532" s="145">
        <f>IF(AQ532&gt;$AI$8,1,0)</f>
        <v>0</v>
      </c>
      <c r="AS532" s="148">
        <f>IF($R532=AP$17,AQ532,0)</f>
        <v>0</v>
      </c>
      <c r="AT532" s="145">
        <v>2039</v>
      </c>
      <c r="AU532" s="148">
        <f>100*AT532/$AI532</f>
        <v>4.36112418188818</v>
      </c>
      <c r="AV532" s="145">
        <f>IF(AU532&gt;$AI$8,1,0)</f>
        <v>0</v>
      </c>
      <c r="AW532" s="148">
        <f>IF($R532=AT$17,AU532,0)</f>
        <v>0</v>
      </c>
      <c r="AX532" s="145">
        <v>8171</v>
      </c>
      <c r="AY532" s="148">
        <f>100*AX532/$AI532</f>
        <v>17.4765795439962</v>
      </c>
      <c r="AZ532" s="145">
        <f>IF(AY532&gt;$AI$8,1,0)</f>
        <v>0</v>
      </c>
      <c r="BA532" s="148">
        <f>IF($R532=AX$17,AY532,0)</f>
        <v>0</v>
      </c>
      <c r="BB532" s="145">
        <v>1421</v>
      </c>
      <c r="BC532" s="148">
        <f>100*BB532/$AI532</f>
        <v>3.03931214441545</v>
      </c>
      <c r="BD532" s="145">
        <f>IF(BC532&gt;$AI$8,1,0)</f>
        <v>0</v>
      </c>
      <c r="BE532" s="148">
        <f>IF($R532=BB$17,BC532,0)</f>
        <v>0</v>
      </c>
      <c r="BF532" s="145">
        <v>0</v>
      </c>
      <c r="BG532" s="148">
        <f>100*BF532/$AI532</f>
        <v>0</v>
      </c>
      <c r="BH532" s="145">
        <f>IF(BG532&gt;$AI$8,1,0)</f>
        <v>0</v>
      </c>
      <c r="BI532" s="148">
        <f>IF($R532=BF$17,BG532,0)</f>
        <v>0</v>
      </c>
      <c r="BJ532" s="145">
        <v>0</v>
      </c>
      <c r="BK532" s="148">
        <f>100*BJ532/$AI532</f>
        <v>0</v>
      </c>
      <c r="BL532" s="145">
        <f>IF(BK532&gt;$AI$8,1,0)</f>
        <v>0</v>
      </c>
      <c r="BM532" s="148">
        <f>IF($R532=BJ$17,BK532,0)</f>
        <v>0</v>
      </c>
      <c r="BN532" s="145">
        <v>0</v>
      </c>
      <c r="BO532" s="148">
        <f>100*BN532/$AI532</f>
        <v>0</v>
      </c>
      <c r="BP532" s="145">
        <f>IF(BO532&gt;$AI$8,1,0)</f>
        <v>0</v>
      </c>
      <c r="BQ532" s="148">
        <f>IF($R532=BN$17,BO532,0)</f>
        <v>0</v>
      </c>
      <c r="BR532" s="145">
        <v>0</v>
      </c>
      <c r="BS532" s="148">
        <f>100*BR532/$AI532</f>
        <v>0</v>
      </c>
      <c r="BT532" s="145">
        <f>IF(BS532&gt;$AI$8,1,0)</f>
        <v>0</v>
      </c>
      <c r="BU532" s="148">
        <f>IF($R532=BR$17,BS532,0)</f>
        <v>0</v>
      </c>
      <c r="BV532" s="145">
        <v>0</v>
      </c>
      <c r="BW532" s="148">
        <f>100*BV532/$AI532</f>
        <v>0</v>
      </c>
      <c r="BX532" s="145">
        <f>IF(BW532&gt;$AI$8,1,0)</f>
        <v>0</v>
      </c>
      <c r="BY532" s="148">
        <f>IF($R532=BV$17,BW532,0)</f>
        <v>0</v>
      </c>
      <c r="BZ532" s="145">
        <v>0</v>
      </c>
      <c r="CA532" s="148">
        <f>100*BZ532/$AI532</f>
        <v>0</v>
      </c>
      <c r="CB532" s="145">
        <f>IF(CA532&gt;$AI$8,1,0)</f>
        <v>0</v>
      </c>
      <c r="CC532" s="148">
        <f>IF($R532=BZ$17,CA532,0)</f>
        <v>0</v>
      </c>
      <c r="CD532" s="145">
        <v>0</v>
      </c>
      <c r="CE532" s="148">
        <f>100*CD532/$AI532</f>
        <v>0</v>
      </c>
      <c r="CF532" s="145">
        <f>IF(CE532&gt;$AI$8,1,0)</f>
        <v>0</v>
      </c>
      <c r="CG532" s="148">
        <f>IF($R532=CD$17,CE532,0)</f>
        <v>0</v>
      </c>
      <c r="CH532" s="145">
        <v>0</v>
      </c>
      <c r="CI532" s="148">
        <f>100*CH532/$AI532</f>
        <v>0</v>
      </c>
      <c r="CJ532" s="145">
        <f>IF(CI532&gt;$AI$8,1,0)</f>
        <v>0</v>
      </c>
      <c r="CK532" s="148">
        <f>IF($R532=CH$17,CI532,0)</f>
        <v>0</v>
      </c>
      <c r="CL532" s="145">
        <v>0</v>
      </c>
      <c r="CM532" s="145">
        <v>0</v>
      </c>
      <c r="CN532" s="149"/>
    </row>
    <row r="533" ht="15.75" customHeight="1">
      <c r="A533" t="s" s="179">
        <v>3150</v>
      </c>
      <c r="B533" t="s" s="180">
        <v>90</v>
      </c>
      <c r="C533" t="s" s="180">
        <v>3151</v>
      </c>
      <c r="D533" t="s" s="181">
        <v>93</v>
      </c>
      <c r="E533" t="s" s="182">
        <v>79</v>
      </c>
      <c r="F533" t="s" s="130">
        <v>80</v>
      </c>
      <c r="G533" t="s" s="130">
        <v>1657</v>
      </c>
      <c r="H533" t="s" s="130">
        <v>1658</v>
      </c>
      <c r="I533" t="s" s="130">
        <v>49</v>
      </c>
      <c r="J533" t="s" s="130">
        <v>50</v>
      </c>
      <c r="K533" t="s" s="183">
        <f>_xlfn.IFS(Q533=0,O533,T533=1,R533,U533=1,AA533,V533=1,AD533)</f>
        <v>2365</v>
      </c>
      <c r="L533" s="189">
        <f>_xlfn.IFS(Q533=0,P533,T533=1,S533,U533=1,AB533,V533=1,AE533)</f>
        <v>17.7533508</v>
      </c>
      <c r="M533" t="s" s="130">
        <f>IF(O533="Lab","over","under")</f>
        <v>2429</v>
      </c>
      <c r="N533" s="173">
        <v>0</v>
      </c>
      <c r="O533" t="s" s="184">
        <v>28</v>
      </c>
      <c r="P533" s="131">
        <f>AQ533</f>
        <v>34.3037876234672</v>
      </c>
      <c r="Q533" s="173">
        <f>T533+U533+V533</f>
        <v>1</v>
      </c>
      <c r="R533" t="s" s="197">
        <v>217</v>
      </c>
      <c r="S533" s="198">
        <f>100*0.214035724</f>
        <v>21.4035724</v>
      </c>
      <c r="T533" s="199"/>
      <c r="U533" s="173">
        <v>1</v>
      </c>
      <c r="V533" s="169"/>
      <c r="W533" s="169"/>
      <c r="X533" t="s" s="130">
        <f>IF($A533=Y533,"ok","bad")</f>
        <v>2430</v>
      </c>
      <c r="Y533" t="s" s="130">
        <v>3150</v>
      </c>
      <c r="Z533" t="s" s="130">
        <v>3151</v>
      </c>
      <c r="AA533" t="s" s="186">
        <v>2365</v>
      </c>
      <c r="AB533" s="125">
        <f>100*AC533</f>
        <v>17.7533508</v>
      </c>
      <c r="AC533" s="191">
        <v>0.177533508</v>
      </c>
      <c r="AD533" t="s" s="187">
        <v>27</v>
      </c>
      <c r="AE533" s="125">
        <v>10.541052</v>
      </c>
      <c r="AF533" s="191">
        <v>0.10541052</v>
      </c>
      <c r="AG533" s="169"/>
      <c r="AH533" s="173">
        <v>76031</v>
      </c>
      <c r="AI533" s="173">
        <v>38573</v>
      </c>
      <c r="AJ533" s="173">
        <v>199</v>
      </c>
      <c r="AK533" s="173">
        <v>4976</v>
      </c>
      <c r="AL533" s="173">
        <v>4066</v>
      </c>
      <c r="AM533" s="175">
        <f>100*AL533/$AI533</f>
        <v>10.5410520312135</v>
      </c>
      <c r="AN533" s="173">
        <f>IF(AM533&gt;$AI$8,1,0)</f>
        <v>0</v>
      </c>
      <c r="AO533" s="175">
        <f>IF($R533=AL$17,AM533,0)</f>
        <v>0</v>
      </c>
      <c r="AP533" s="173">
        <v>13232</v>
      </c>
      <c r="AQ533" s="175">
        <f>100*AP533/$AI533</f>
        <v>34.3037876234672</v>
      </c>
      <c r="AR533" s="173">
        <f>IF(AQ533&gt;$AI$8,1,0)</f>
        <v>0</v>
      </c>
      <c r="AS533" s="175">
        <f>IF($R533=AP$17,AQ533,0)</f>
        <v>0</v>
      </c>
      <c r="AT533" s="173">
        <v>1271</v>
      </c>
      <c r="AU533" s="175">
        <f>100*AT533/$AI533</f>
        <v>3.29505094236901</v>
      </c>
      <c r="AV533" s="173">
        <f>IF(AU533&gt;$AI$8,1,0)</f>
        <v>0</v>
      </c>
      <c r="AW533" s="175">
        <f>IF($R533=AT$17,AU533,0)</f>
        <v>0</v>
      </c>
      <c r="AX533" s="173">
        <v>6848</v>
      </c>
      <c r="AY533" s="175">
        <f>100*AX533/$AI533</f>
        <v>17.7533507894123</v>
      </c>
      <c r="AZ533" s="173">
        <f>IF(AY533&gt;$AI$8,1,0)</f>
        <v>0</v>
      </c>
      <c r="BA533" s="175">
        <f>IF($R533=AX$17,AY533,0)</f>
        <v>0</v>
      </c>
      <c r="BB533" s="173">
        <v>1857</v>
      </c>
      <c r="BC533" s="175">
        <f>100*BB533/$AI533</f>
        <v>4.81424830840225</v>
      </c>
      <c r="BD533" s="173">
        <f>IF(BC533&gt;$AI$8,1,0)</f>
        <v>0</v>
      </c>
      <c r="BE533" s="175">
        <f>IF($R533=BB$17,BC533,0)</f>
        <v>0</v>
      </c>
      <c r="BF533" s="173">
        <v>0</v>
      </c>
      <c r="BG533" s="175">
        <f>100*BF533/$AI533</f>
        <v>0</v>
      </c>
      <c r="BH533" s="173">
        <f>IF(BG533&gt;$AI$8,1,0)</f>
        <v>0</v>
      </c>
      <c r="BI533" s="175">
        <f>IF($R533=BF$17,BG533,0)</f>
        <v>0</v>
      </c>
      <c r="BJ533" s="173">
        <v>0</v>
      </c>
      <c r="BK533" s="175">
        <f>100*BJ533/$AI533</f>
        <v>0</v>
      </c>
      <c r="BL533" s="173">
        <f>IF(BK533&gt;$AI$8,1,0)</f>
        <v>0</v>
      </c>
      <c r="BM533" s="175">
        <f>IF($R533=BJ$17,BK533,0)</f>
        <v>0</v>
      </c>
      <c r="BN533" s="173">
        <v>0</v>
      </c>
      <c r="BO533" s="175">
        <f>100*BN533/$AI533</f>
        <v>0</v>
      </c>
      <c r="BP533" s="173">
        <f>IF(BO533&gt;$AI$8,1,0)</f>
        <v>0</v>
      </c>
      <c r="BQ533" s="175">
        <f>IF($R533=BN$17,BO533,0)</f>
        <v>0</v>
      </c>
      <c r="BR533" s="173">
        <v>0</v>
      </c>
      <c r="BS533" s="175">
        <f>100*BR533/$AI533</f>
        <v>0</v>
      </c>
      <c r="BT533" s="173">
        <f>IF(BS533&gt;$AI$8,1,0)</f>
        <v>0</v>
      </c>
      <c r="BU533" s="175">
        <f>IF($R533=BR$17,BS533,0)</f>
        <v>0</v>
      </c>
      <c r="BV533" s="173">
        <v>0</v>
      </c>
      <c r="BW533" s="175">
        <f>100*BV533/$AI533</f>
        <v>0</v>
      </c>
      <c r="BX533" s="173">
        <f>IF(BW533&gt;$AI$8,1,0)</f>
        <v>0</v>
      </c>
      <c r="BY533" s="175">
        <f>IF($R533=BV$17,BW533,0)</f>
        <v>0</v>
      </c>
      <c r="BZ533" s="173">
        <v>0</v>
      </c>
      <c r="CA533" s="175">
        <f>100*BZ533/$AI533</f>
        <v>0</v>
      </c>
      <c r="CB533" s="173">
        <f>IF(CA533&gt;$AI$8,1,0)</f>
        <v>0</v>
      </c>
      <c r="CC533" s="175">
        <f>IF($R533=BZ$17,CA533,0)</f>
        <v>0</v>
      </c>
      <c r="CD533" s="173">
        <v>0</v>
      </c>
      <c r="CE533" s="175">
        <f>100*CD533/$AI533</f>
        <v>0</v>
      </c>
      <c r="CF533" s="173">
        <f>IF(CE533&gt;$AI$8,1,0)</f>
        <v>0</v>
      </c>
      <c r="CG533" s="175">
        <f>IF($R533=CD$17,CE533,0)</f>
        <v>0</v>
      </c>
      <c r="CH533" s="173">
        <v>0</v>
      </c>
      <c r="CI533" s="175">
        <f>100*CH533/$AI533</f>
        <v>0</v>
      </c>
      <c r="CJ533" s="173">
        <f>IF(CI533&gt;$AI$8,1,0)</f>
        <v>0</v>
      </c>
      <c r="CK533" s="175">
        <f>IF($R533=CH$17,CI533,0)</f>
        <v>0</v>
      </c>
      <c r="CL533" s="173">
        <v>692</v>
      </c>
      <c r="CM533" s="173">
        <v>0</v>
      </c>
      <c r="CN533" s="176"/>
    </row>
    <row r="534" ht="15.75" customHeight="1">
      <c r="A534" t="s" s="179">
        <v>3108</v>
      </c>
      <c r="B534" t="s" s="180">
        <v>197</v>
      </c>
      <c r="C534" t="s" s="180">
        <v>1984</v>
      </c>
      <c r="D534" t="s" s="181">
        <v>200</v>
      </c>
      <c r="E534" t="s" s="188">
        <v>79</v>
      </c>
      <c r="F534" t="s" s="146">
        <v>46</v>
      </c>
      <c r="G534" t="s" s="146">
        <v>3109</v>
      </c>
      <c r="H534" t="s" s="146">
        <v>802</v>
      </c>
      <c r="I534" t="s" s="146">
        <v>49</v>
      </c>
      <c r="J534" t="s" s="146">
        <v>1733</v>
      </c>
      <c r="K534" t="s" s="183">
        <f>_xlfn.IFS(Q534=0,O534,T534=1,R534,U534=1,AA534,V534=1,AD534)</f>
        <v>27</v>
      </c>
      <c r="L534" s="189">
        <f>_xlfn.IFS(Q534=0,P534,T534=1,S534,U534=1,AB534,V534=1,AE534)</f>
        <v>28.8624497132586</v>
      </c>
      <c r="M534" t="s" s="146">
        <f>IF(O534="Lab","over","under")</f>
        <v>2429</v>
      </c>
      <c r="N534" s="145">
        <v>0</v>
      </c>
      <c r="O534" t="s" s="184">
        <v>28</v>
      </c>
      <c r="P534" s="147">
        <f>AQ534</f>
        <v>34.1479072156124</v>
      </c>
      <c r="Q534" s="145">
        <f>T534+U534+V534</f>
        <v>1</v>
      </c>
      <c r="R534" t="s" s="185">
        <v>27</v>
      </c>
      <c r="S534" s="203">
        <f>AO534</f>
        <v>28.8624497132586</v>
      </c>
      <c r="T534" s="145">
        <v>1</v>
      </c>
      <c r="U534" s="138"/>
      <c r="V534" s="138"/>
      <c r="W534" s="138"/>
      <c r="X534" t="s" s="146">
        <f>IF($A534=Y534,"ok","bad")</f>
        <v>2430</v>
      </c>
      <c r="Y534" t="s" s="146">
        <v>3108</v>
      </c>
      <c r="Z534" t="s" s="146">
        <v>1984</v>
      </c>
      <c r="AA534" t="s" s="186">
        <v>2365</v>
      </c>
      <c r="AB534" s="141">
        <f>100*AC534</f>
        <v>19.7124026</v>
      </c>
      <c r="AC534" s="190">
        <v>0.197124026</v>
      </c>
      <c r="AD534" t="s" s="187">
        <v>29</v>
      </c>
      <c r="AE534" s="141">
        <v>10.2820337</v>
      </c>
      <c r="AF534" s="190">
        <v>0.102820337</v>
      </c>
      <c r="AG534" s="138"/>
      <c r="AH534" s="145">
        <v>76076</v>
      </c>
      <c r="AI534" s="145">
        <v>46732</v>
      </c>
      <c r="AJ534" s="145">
        <v>130</v>
      </c>
      <c r="AK534" s="145">
        <v>2470</v>
      </c>
      <c r="AL534" s="145">
        <v>13488</v>
      </c>
      <c r="AM534" s="148">
        <f>100*AL534/$AI534</f>
        <v>28.8624497132586</v>
      </c>
      <c r="AN534" s="145">
        <f>IF(AM534&gt;$AI$8,1,0)</f>
        <v>0</v>
      </c>
      <c r="AO534" s="148">
        <f>IF($R534=AL$17,AM534,0)</f>
        <v>28.8624497132586</v>
      </c>
      <c r="AP534" s="145">
        <v>15958</v>
      </c>
      <c r="AQ534" s="148">
        <f>100*AP534/$AI534</f>
        <v>34.1479072156124</v>
      </c>
      <c r="AR534" s="145">
        <f>IF(AQ534&gt;$AI$8,1,0)</f>
        <v>0</v>
      </c>
      <c r="AS534" s="148">
        <f>IF($R534=AP$17,AQ534,0)</f>
        <v>0</v>
      </c>
      <c r="AT534" s="145">
        <v>4805</v>
      </c>
      <c r="AU534" s="148">
        <f>100*AT534/$AI534</f>
        <v>10.2820337242147</v>
      </c>
      <c r="AV534" s="145">
        <f>IF(AU534&gt;$AI$8,1,0)</f>
        <v>0</v>
      </c>
      <c r="AW534" s="148">
        <f>IF($R534=AT$17,AU534,0)</f>
        <v>0</v>
      </c>
      <c r="AX534" s="145">
        <v>9212</v>
      </c>
      <c r="AY534" s="148">
        <f>100*AX534/$AI534</f>
        <v>19.7124026363092</v>
      </c>
      <c r="AZ534" s="145">
        <f>IF(AY534&gt;$AI$8,1,0)</f>
        <v>0</v>
      </c>
      <c r="BA534" s="148">
        <f>IF($R534=AX$17,AY534,0)</f>
        <v>0</v>
      </c>
      <c r="BB534" s="145">
        <v>2337</v>
      </c>
      <c r="BC534" s="148">
        <f>100*BB534/$AI534</f>
        <v>5.00085594453479</v>
      </c>
      <c r="BD534" s="145">
        <f>IF(BC534&gt;$AI$8,1,0)</f>
        <v>0</v>
      </c>
      <c r="BE534" s="148">
        <f>IF($R534=BB$17,BC534,0)</f>
        <v>0</v>
      </c>
      <c r="BF534" s="145">
        <v>0</v>
      </c>
      <c r="BG534" s="148">
        <f>100*BF534/$AI534</f>
        <v>0</v>
      </c>
      <c r="BH534" s="145">
        <f>IF(BG534&gt;$AI$8,1,0)</f>
        <v>0</v>
      </c>
      <c r="BI534" s="148">
        <f>IF($R534=BF$17,BG534,0)</f>
        <v>0</v>
      </c>
      <c r="BJ534" s="145">
        <v>0</v>
      </c>
      <c r="BK534" s="148">
        <f>100*BJ534/$AI534</f>
        <v>0</v>
      </c>
      <c r="BL534" s="145">
        <f>IF(BK534&gt;$AI$8,1,0)</f>
        <v>0</v>
      </c>
      <c r="BM534" s="148">
        <f>IF($R534=BJ$17,BK534,0)</f>
        <v>0</v>
      </c>
      <c r="BN534" s="145">
        <v>0</v>
      </c>
      <c r="BO534" s="148">
        <f>100*BN534/$AI534</f>
        <v>0</v>
      </c>
      <c r="BP534" s="145">
        <f>IF(BO534&gt;$AI$8,1,0)</f>
        <v>0</v>
      </c>
      <c r="BQ534" s="148">
        <f>IF($R534=BN$17,BO534,0)</f>
        <v>0</v>
      </c>
      <c r="BR534" s="145">
        <v>0</v>
      </c>
      <c r="BS534" s="148">
        <f>100*BR534/$AI534</f>
        <v>0</v>
      </c>
      <c r="BT534" s="145">
        <f>IF(BS534&gt;$AI$8,1,0)</f>
        <v>0</v>
      </c>
      <c r="BU534" s="148">
        <f>IF($R534=BR$17,BS534,0)</f>
        <v>0</v>
      </c>
      <c r="BV534" s="145">
        <v>0</v>
      </c>
      <c r="BW534" s="148">
        <f>100*BV534/$AI534</f>
        <v>0</v>
      </c>
      <c r="BX534" s="145">
        <f>IF(BW534&gt;$AI$8,1,0)</f>
        <v>0</v>
      </c>
      <c r="BY534" s="148">
        <f>IF($R534=BV$17,BW534,0)</f>
        <v>0</v>
      </c>
      <c r="BZ534" s="145">
        <v>0</v>
      </c>
      <c r="CA534" s="148">
        <f>100*BZ534/$AI534</f>
        <v>0</v>
      </c>
      <c r="CB534" s="145">
        <f>IF(CA534&gt;$AI$8,1,0)</f>
        <v>0</v>
      </c>
      <c r="CC534" s="148">
        <f>IF($R534=BZ$17,CA534,0)</f>
        <v>0</v>
      </c>
      <c r="CD534" s="145">
        <v>0</v>
      </c>
      <c r="CE534" s="148">
        <f>100*CD534/$AI534</f>
        <v>0</v>
      </c>
      <c r="CF534" s="145">
        <f>IF(CE534&gt;$AI$8,1,0)</f>
        <v>0</v>
      </c>
      <c r="CG534" s="148">
        <f>IF($R534=CD$17,CE534,0)</f>
        <v>0</v>
      </c>
      <c r="CH534" s="145">
        <v>0</v>
      </c>
      <c r="CI534" s="148">
        <f>100*CH534/$AI534</f>
        <v>0</v>
      </c>
      <c r="CJ534" s="145">
        <f>IF(CI534&gt;$AI$8,1,0)</f>
        <v>0</v>
      </c>
      <c r="CK534" s="148">
        <f>IF($R534=CH$17,CI534,0)</f>
        <v>0</v>
      </c>
      <c r="CL534" s="145">
        <v>0</v>
      </c>
      <c r="CM534" s="145">
        <v>0</v>
      </c>
      <c r="CN534" s="149"/>
    </row>
    <row r="535" ht="15.75" customHeight="1">
      <c r="A535" t="s" s="179">
        <v>2996</v>
      </c>
      <c r="B535" t="s" s="180">
        <v>84</v>
      </c>
      <c r="C535" t="s" s="180">
        <v>2997</v>
      </c>
      <c r="D535" t="s" s="181">
        <v>86</v>
      </c>
      <c r="E535" t="s" s="182">
        <v>79</v>
      </c>
      <c r="F535" t="s" s="130">
        <v>80</v>
      </c>
      <c r="G535" t="s" s="130">
        <v>2998</v>
      </c>
      <c r="H535" t="s" s="130">
        <v>2999</v>
      </c>
      <c r="I535" t="s" s="130">
        <v>64</v>
      </c>
      <c r="J535" t="s" s="130">
        <v>1733</v>
      </c>
      <c r="K535" t="s" s="183">
        <f>_xlfn.IFS(Q535=0,O535,T535=1,R535,U535=1,AA535,V535=1,AD535)</f>
        <v>27</v>
      </c>
      <c r="L535" s="189">
        <f>_xlfn.IFS(Q535=0,P535,T535=1,S535,U535=1,AB535,V535=1,AE535)</f>
        <v>28.8160688345066</v>
      </c>
      <c r="M535" t="s" s="130">
        <f>IF(O535="Lab","over","under")</f>
        <v>2429</v>
      </c>
      <c r="N535" s="173">
        <v>0</v>
      </c>
      <c r="O535" t="s" s="184">
        <v>28</v>
      </c>
      <c r="P535" s="131">
        <f>AQ535</f>
        <v>34.1239244608336</v>
      </c>
      <c r="Q535" s="173">
        <f>T535+U535+V535</f>
        <v>1</v>
      </c>
      <c r="R535" t="s" s="185">
        <v>27</v>
      </c>
      <c r="S535" s="210">
        <f>AO535</f>
        <v>28.8160688345066</v>
      </c>
      <c r="T535" s="173">
        <v>1</v>
      </c>
      <c r="U535" s="169"/>
      <c r="V535" s="169"/>
      <c r="W535" s="169"/>
      <c r="X535" t="s" s="130">
        <f>IF($A535=Y535,"ok","bad")</f>
        <v>2430</v>
      </c>
      <c r="Y535" t="s" s="130">
        <v>2996</v>
      </c>
      <c r="Z535" t="s" s="130">
        <v>2997</v>
      </c>
      <c r="AA535" t="s" s="186">
        <v>2365</v>
      </c>
      <c r="AB535" s="125">
        <f>100*AC535</f>
        <v>26.3772489</v>
      </c>
      <c r="AC535" s="191">
        <v>0.263772489</v>
      </c>
      <c r="AD535" t="s" s="187">
        <v>31</v>
      </c>
      <c r="AE535" s="125">
        <v>3.2238239</v>
      </c>
      <c r="AF535" s="191">
        <v>0.032238239</v>
      </c>
      <c r="AG535" s="169"/>
      <c r="AH535" s="173">
        <v>70151</v>
      </c>
      <c r="AI535" s="173">
        <v>35796</v>
      </c>
      <c r="AJ535" s="173">
        <v>110</v>
      </c>
      <c r="AK535" s="173">
        <v>1900</v>
      </c>
      <c r="AL535" s="173">
        <v>10315</v>
      </c>
      <c r="AM535" s="175">
        <f>100*AL535/$AI535</f>
        <v>28.8160688345066</v>
      </c>
      <c r="AN535" s="173">
        <f>IF(AM535&gt;$AI$8,1,0)</f>
        <v>0</v>
      </c>
      <c r="AO535" s="175">
        <f>IF($R535=AL$17,AM535,0)</f>
        <v>28.8160688345066</v>
      </c>
      <c r="AP535" s="173">
        <v>12215</v>
      </c>
      <c r="AQ535" s="175">
        <f>100*AP535/$AI535</f>
        <v>34.1239244608336</v>
      </c>
      <c r="AR535" s="173">
        <f>IF(AQ535&gt;$AI$8,1,0)</f>
        <v>0</v>
      </c>
      <c r="AS535" s="175">
        <f>IF($R535=AP$17,AQ535,0)</f>
        <v>0</v>
      </c>
      <c r="AT535" s="173">
        <v>1056</v>
      </c>
      <c r="AU535" s="175">
        <f>100*AT535/$AI535</f>
        <v>2.95005028494804</v>
      </c>
      <c r="AV535" s="173">
        <f>IF(AU535&gt;$AI$8,1,0)</f>
        <v>0</v>
      </c>
      <c r="AW535" s="175">
        <f>IF($R535=AT$17,AU535,0)</f>
        <v>0</v>
      </c>
      <c r="AX535" s="173">
        <v>9442</v>
      </c>
      <c r="AY535" s="175">
        <f>100*AX535/$AI535</f>
        <v>26.3772488546206</v>
      </c>
      <c r="AZ535" s="173">
        <f>IF(AY535&gt;$AI$8,1,0)</f>
        <v>0</v>
      </c>
      <c r="BA535" s="175">
        <f>IF($R535=AX$17,AY535,0)</f>
        <v>0</v>
      </c>
      <c r="BB535" s="173">
        <v>1154</v>
      </c>
      <c r="BC535" s="175">
        <f>100*BB535/$AI535</f>
        <v>3.22382389093753</v>
      </c>
      <c r="BD535" s="173">
        <f>IF(BC535&gt;$AI$8,1,0)</f>
        <v>0</v>
      </c>
      <c r="BE535" s="175">
        <f>IF($R535=BB$17,BC535,0)</f>
        <v>0</v>
      </c>
      <c r="BF535" s="173">
        <v>0</v>
      </c>
      <c r="BG535" s="175">
        <f>100*BF535/$AI535</f>
        <v>0</v>
      </c>
      <c r="BH535" s="173">
        <f>IF(BG535&gt;$AI$8,1,0)</f>
        <v>0</v>
      </c>
      <c r="BI535" s="175">
        <f>IF($R535=BF$17,BG535,0)</f>
        <v>0</v>
      </c>
      <c r="BJ535" s="173">
        <v>0</v>
      </c>
      <c r="BK535" s="175">
        <f>100*BJ535/$AI535</f>
        <v>0</v>
      </c>
      <c r="BL535" s="173">
        <f>IF(BK535&gt;$AI$8,1,0)</f>
        <v>0</v>
      </c>
      <c r="BM535" s="175">
        <f>IF($R535=BJ$17,BK535,0)</f>
        <v>0</v>
      </c>
      <c r="BN535" s="173">
        <v>0</v>
      </c>
      <c r="BO535" s="175">
        <f>100*BN535/$AI535</f>
        <v>0</v>
      </c>
      <c r="BP535" s="173">
        <f>IF(BO535&gt;$AI$8,1,0)</f>
        <v>0</v>
      </c>
      <c r="BQ535" s="175">
        <f>IF($R535=BN$17,BO535,0)</f>
        <v>0</v>
      </c>
      <c r="BR535" s="173">
        <v>0</v>
      </c>
      <c r="BS535" s="175">
        <f>100*BR535/$AI535</f>
        <v>0</v>
      </c>
      <c r="BT535" s="173">
        <f>IF(BS535&gt;$AI$8,1,0)</f>
        <v>0</v>
      </c>
      <c r="BU535" s="175">
        <f>IF($R535=BR$17,BS535,0)</f>
        <v>0</v>
      </c>
      <c r="BV535" s="173">
        <v>0</v>
      </c>
      <c r="BW535" s="175">
        <f>100*BV535/$AI535</f>
        <v>0</v>
      </c>
      <c r="BX535" s="173">
        <f>IF(BW535&gt;$AI$8,1,0)</f>
        <v>0</v>
      </c>
      <c r="BY535" s="175">
        <f>IF($R535=BV$17,BW535,0)</f>
        <v>0</v>
      </c>
      <c r="BZ535" s="173">
        <v>0</v>
      </c>
      <c r="CA535" s="175">
        <f>100*BZ535/$AI535</f>
        <v>0</v>
      </c>
      <c r="CB535" s="173">
        <f>IF(CA535&gt;$AI$8,1,0)</f>
        <v>0</v>
      </c>
      <c r="CC535" s="175">
        <f>IF($R535=BZ$17,CA535,0)</f>
        <v>0</v>
      </c>
      <c r="CD535" s="173">
        <v>0</v>
      </c>
      <c r="CE535" s="175">
        <f>100*CD535/$AI535</f>
        <v>0</v>
      </c>
      <c r="CF535" s="173">
        <f>IF(CE535&gt;$AI$8,1,0)</f>
        <v>0</v>
      </c>
      <c r="CG535" s="175">
        <f>IF($R535=CD$17,CE535,0)</f>
        <v>0</v>
      </c>
      <c r="CH535" s="173">
        <v>0</v>
      </c>
      <c r="CI535" s="175">
        <f>100*CH535/$AI535</f>
        <v>0</v>
      </c>
      <c r="CJ535" s="173">
        <f>IF(CI535&gt;$AI$8,1,0)</f>
        <v>0</v>
      </c>
      <c r="CK535" s="175">
        <f>IF($R535=CH$17,CI535,0)</f>
        <v>0</v>
      </c>
      <c r="CL535" s="173">
        <v>1667</v>
      </c>
      <c r="CM535" s="173">
        <v>0</v>
      </c>
      <c r="CN535" s="176"/>
    </row>
    <row r="536" ht="15.75" customHeight="1">
      <c r="A536" t="s" s="179">
        <v>2952</v>
      </c>
      <c r="B536" t="s" s="180">
        <v>160</v>
      </c>
      <c r="C536" t="s" s="180">
        <v>2953</v>
      </c>
      <c r="D536" t="s" s="181">
        <v>162</v>
      </c>
      <c r="E536" t="s" s="188">
        <v>79</v>
      </c>
      <c r="F536" t="s" s="146">
        <v>80</v>
      </c>
      <c r="G536" t="s" s="146">
        <v>264</v>
      </c>
      <c r="H536" t="s" s="146">
        <v>265</v>
      </c>
      <c r="I536" t="s" s="146">
        <v>64</v>
      </c>
      <c r="J536" t="s" s="146">
        <v>50</v>
      </c>
      <c r="K536" t="s" s="183">
        <f>_xlfn.IFS(Q536=0,O536,T536=1,R536,U536=1,AA536,V536=1,AD536)</f>
        <v>31</v>
      </c>
      <c r="L536" s="189">
        <f>_xlfn.IFS(Q536=0,P536,T536=1,S536,U536=1,AB536,V536=1,AE536)</f>
        <v>13.7007739</v>
      </c>
      <c r="M536" t="s" s="146">
        <f>IF(O536="Lab","over","under")</f>
        <v>2429</v>
      </c>
      <c r="N536" s="145">
        <v>0</v>
      </c>
      <c r="O536" t="s" s="184">
        <v>28</v>
      </c>
      <c r="P536" s="147">
        <f>AQ536</f>
        <v>34.0772182562651</v>
      </c>
      <c r="Q536" s="145">
        <f>T536+U536+V536</f>
        <v>1</v>
      </c>
      <c r="R536" t="s" s="197">
        <v>217</v>
      </c>
      <c r="S536" s="211">
        <f>100*0.304564066</f>
        <v>30.4564066</v>
      </c>
      <c r="T536" s="277"/>
      <c r="U536" s="145">
        <v>1</v>
      </c>
      <c r="V536" s="138"/>
      <c r="W536" s="138"/>
      <c r="X536" t="s" s="146">
        <f>IF($A536=Y536,"ok","bad")</f>
        <v>2430</v>
      </c>
      <c r="Y536" t="s" s="146">
        <v>2952</v>
      </c>
      <c r="Z536" t="s" s="146">
        <v>2953</v>
      </c>
      <c r="AA536" t="s" s="186">
        <v>31</v>
      </c>
      <c r="AB536" s="141">
        <f>100*AC536</f>
        <v>13.7007739</v>
      </c>
      <c r="AC536" s="190">
        <v>0.137007739</v>
      </c>
      <c r="AD536" t="s" s="187">
        <v>29</v>
      </c>
      <c r="AE536" s="141">
        <v>10.2407443</v>
      </c>
      <c r="AF536" s="190">
        <v>0.102407443</v>
      </c>
      <c r="AG536" s="138"/>
      <c r="AH536" s="145">
        <v>81439</v>
      </c>
      <c r="AI536" s="145">
        <v>46647</v>
      </c>
      <c r="AJ536" s="145">
        <v>320</v>
      </c>
      <c r="AK536" s="145">
        <v>1689</v>
      </c>
      <c r="AL536" s="145">
        <v>1920</v>
      </c>
      <c r="AM536" s="148">
        <f>100*AL536/$AI536</f>
        <v>4.11602032285034</v>
      </c>
      <c r="AN536" s="145">
        <f>IF(AM536&gt;$AI$8,1,0)</f>
        <v>0</v>
      </c>
      <c r="AO536" s="148">
        <f>IF($R536=AL$17,AM536,0)</f>
        <v>0</v>
      </c>
      <c r="AP536" s="145">
        <v>15896</v>
      </c>
      <c r="AQ536" s="148">
        <f>100*AP536/$AI536</f>
        <v>34.0772182562651</v>
      </c>
      <c r="AR536" s="145">
        <f>IF(AQ536&gt;$AI$8,1,0)</f>
        <v>0</v>
      </c>
      <c r="AS536" s="148">
        <f>IF($R536=AP$17,AQ536,0)</f>
        <v>0</v>
      </c>
      <c r="AT536" s="145">
        <v>4777</v>
      </c>
      <c r="AU536" s="148">
        <f>100*AT536/$AI536</f>
        <v>10.240744313675</v>
      </c>
      <c r="AV536" s="145">
        <f>IF(AU536&gt;$AI$8,1,0)</f>
        <v>0</v>
      </c>
      <c r="AW536" s="148">
        <f>IF($R536=AT$17,AU536,0)</f>
        <v>0</v>
      </c>
      <c r="AX536" s="145">
        <v>1964</v>
      </c>
      <c r="AY536" s="148">
        <f>100*AX536/$AI536</f>
        <v>4.21034578858233</v>
      </c>
      <c r="AZ536" s="145">
        <f>IF(AY536&gt;$AI$8,1,0)</f>
        <v>0</v>
      </c>
      <c r="BA536" s="148">
        <f>IF($R536=AX$17,AY536,0)</f>
        <v>0</v>
      </c>
      <c r="BB536" s="145">
        <v>6391</v>
      </c>
      <c r="BC536" s="148">
        <f>100*BB536/$AI536</f>
        <v>13.7007738975711</v>
      </c>
      <c r="BD536" s="145">
        <f>IF(BC536&gt;$AI$8,1,0)</f>
        <v>0</v>
      </c>
      <c r="BE536" s="148">
        <f>IF($R536=BB$17,BC536,0)</f>
        <v>0</v>
      </c>
      <c r="BF536" s="145">
        <v>0</v>
      </c>
      <c r="BG536" s="148">
        <f>100*BF536/$AI536</f>
        <v>0</v>
      </c>
      <c r="BH536" s="145">
        <f>IF(BG536&gt;$AI$8,1,0)</f>
        <v>0</v>
      </c>
      <c r="BI536" s="148">
        <f>IF($R536=BF$17,BG536,0)</f>
        <v>0</v>
      </c>
      <c r="BJ536" s="145">
        <v>0</v>
      </c>
      <c r="BK536" s="148">
        <f>100*BJ536/$AI536</f>
        <v>0</v>
      </c>
      <c r="BL536" s="145">
        <f>IF(BK536&gt;$AI$8,1,0)</f>
        <v>0</v>
      </c>
      <c r="BM536" s="148">
        <f>IF($R536=BJ$17,BK536,0)</f>
        <v>0</v>
      </c>
      <c r="BN536" s="145">
        <v>0</v>
      </c>
      <c r="BO536" s="148">
        <f>100*BN536/$AI536</f>
        <v>0</v>
      </c>
      <c r="BP536" s="145">
        <f>IF(BO536&gt;$AI$8,1,0)</f>
        <v>0</v>
      </c>
      <c r="BQ536" s="148">
        <f>IF($R536=BN$17,BO536,0)</f>
        <v>0</v>
      </c>
      <c r="BR536" s="145">
        <v>0</v>
      </c>
      <c r="BS536" s="148">
        <f>100*BR536/$AI536</f>
        <v>0</v>
      </c>
      <c r="BT536" s="145">
        <f>IF(BS536&gt;$AI$8,1,0)</f>
        <v>0</v>
      </c>
      <c r="BU536" s="148">
        <f>IF($R536=BR$17,BS536,0)</f>
        <v>0</v>
      </c>
      <c r="BV536" s="145">
        <v>0</v>
      </c>
      <c r="BW536" s="148">
        <f>100*BV536/$AI536</f>
        <v>0</v>
      </c>
      <c r="BX536" s="145">
        <f>IF(BW536&gt;$AI$8,1,0)</f>
        <v>0</v>
      </c>
      <c r="BY536" s="148">
        <f>IF($R536=BV$17,BW536,0)</f>
        <v>0</v>
      </c>
      <c r="BZ536" s="145">
        <v>0</v>
      </c>
      <c r="CA536" s="148">
        <f>100*BZ536/$AI536</f>
        <v>0</v>
      </c>
      <c r="CB536" s="145">
        <f>IF(CA536&gt;$AI$8,1,0)</f>
        <v>0</v>
      </c>
      <c r="CC536" s="148">
        <f>IF($R536=BZ$17,CA536,0)</f>
        <v>0</v>
      </c>
      <c r="CD536" s="145">
        <v>0</v>
      </c>
      <c r="CE536" s="148">
        <f>100*CD536/$AI536</f>
        <v>0</v>
      </c>
      <c r="CF536" s="145">
        <f>IF(CE536&gt;$AI$8,1,0)</f>
        <v>0</v>
      </c>
      <c r="CG536" s="148">
        <f>IF($R536=CD$17,CE536,0)</f>
        <v>0</v>
      </c>
      <c r="CH536" s="145">
        <v>0</v>
      </c>
      <c r="CI536" s="148">
        <f>100*CH536/$AI536</f>
        <v>0</v>
      </c>
      <c r="CJ536" s="145">
        <f>IF(CI536&gt;$AI$8,1,0)</f>
        <v>0</v>
      </c>
      <c r="CK536" s="148">
        <f>IF($R536=CH$17,CI536,0)</f>
        <v>0</v>
      </c>
      <c r="CL536" s="145">
        <v>2656</v>
      </c>
      <c r="CM536" s="145">
        <v>0</v>
      </c>
      <c r="CN536" s="149"/>
    </row>
    <row r="537" ht="15.75" customHeight="1">
      <c r="A537" t="s" s="179">
        <v>3178</v>
      </c>
      <c r="B537" t="s" s="180">
        <v>197</v>
      </c>
      <c r="C537" t="s" s="180">
        <v>3179</v>
      </c>
      <c r="D537" t="s" s="181">
        <v>200</v>
      </c>
      <c r="E537" t="s" s="182">
        <v>79</v>
      </c>
      <c r="F537" t="s" s="130">
        <v>46</v>
      </c>
      <c r="G537" t="s" s="130">
        <v>374</v>
      </c>
      <c r="H537" t="s" s="130">
        <v>3180</v>
      </c>
      <c r="I537" t="s" s="130">
        <v>49</v>
      </c>
      <c r="J537" t="s" s="130">
        <v>1733</v>
      </c>
      <c r="K537" t="s" s="183">
        <f>_xlfn.IFS(Q537=0,O537,T537=1,R537,U537=1,AA537,V537=1,AD537)</f>
        <v>27</v>
      </c>
      <c r="L537" s="189">
        <f>_xlfn.IFS(Q537=0,P537,T537=1,S537,U537=1,AB537,V537=1,AE537)</f>
        <v>33.4678006279761</v>
      </c>
      <c r="M537" t="s" s="130">
        <f>IF(O537="Lab","over","under")</f>
        <v>2429</v>
      </c>
      <c r="N537" s="173">
        <v>0</v>
      </c>
      <c r="O537" t="s" s="184">
        <v>28</v>
      </c>
      <c r="P537" s="131">
        <f>AQ537</f>
        <v>34.0458713688632</v>
      </c>
      <c r="Q537" s="173">
        <f>T537+U537+V537</f>
        <v>1</v>
      </c>
      <c r="R537" t="s" s="185">
        <v>27</v>
      </c>
      <c r="S537" s="327">
        <f>AO537</f>
        <v>33.4678006279761</v>
      </c>
      <c r="T537" s="173">
        <v>1</v>
      </c>
      <c r="U537" s="169"/>
      <c r="V537" s="169"/>
      <c r="W537" s="169"/>
      <c r="X537" t="s" s="130">
        <f>IF($A537=Y537,"ok","bad")</f>
        <v>2430</v>
      </c>
      <c r="Y537" t="s" s="130">
        <v>3178</v>
      </c>
      <c r="Z537" t="s" s="130">
        <v>3179</v>
      </c>
      <c r="AA537" t="s" s="186">
        <v>2365</v>
      </c>
      <c r="AB537" s="125">
        <f>100*AC537</f>
        <v>17.0385311</v>
      </c>
      <c r="AC537" s="191">
        <v>0.170385311</v>
      </c>
      <c r="AD537" t="s" s="187">
        <v>31</v>
      </c>
      <c r="AE537" s="125">
        <v>9.845917099999999</v>
      </c>
      <c r="AF537" s="191">
        <v>0.098459171</v>
      </c>
      <c r="AG537" s="169"/>
      <c r="AH537" s="173">
        <v>72857</v>
      </c>
      <c r="AI537" s="173">
        <v>48091</v>
      </c>
      <c r="AJ537" s="173">
        <v>233</v>
      </c>
      <c r="AK537" s="173">
        <v>278</v>
      </c>
      <c r="AL537" s="173">
        <v>16095</v>
      </c>
      <c r="AM537" s="175">
        <f>100*AL537/$AI537</f>
        <v>33.4678006279761</v>
      </c>
      <c r="AN537" s="173">
        <f>IF(AM537&gt;$AI$8,1,0)</f>
        <v>0</v>
      </c>
      <c r="AO537" s="175">
        <f>IF($R537=AL$17,AM537,0)</f>
        <v>33.4678006279761</v>
      </c>
      <c r="AP537" s="173">
        <v>16373</v>
      </c>
      <c r="AQ537" s="175">
        <f>100*AP537/$AI537</f>
        <v>34.0458713688632</v>
      </c>
      <c r="AR537" s="173">
        <f>IF(AQ537&gt;$AI$8,1,0)</f>
        <v>0</v>
      </c>
      <c r="AS537" s="175">
        <f>IF($R537=AP$17,AQ537,0)</f>
        <v>0</v>
      </c>
      <c r="AT537" s="173">
        <v>2604</v>
      </c>
      <c r="AU537" s="175">
        <f>100*AT537/$AI537</f>
        <v>5.41473456571916</v>
      </c>
      <c r="AV537" s="173">
        <f>IF(AU537&gt;$AI$8,1,0)</f>
        <v>0</v>
      </c>
      <c r="AW537" s="175">
        <f>IF($R537=AT$17,AU537,0)</f>
        <v>0</v>
      </c>
      <c r="AX537" s="173">
        <v>8194</v>
      </c>
      <c r="AY537" s="175">
        <f>100*AX537/$AI537</f>
        <v>17.0385311180886</v>
      </c>
      <c r="AZ537" s="173">
        <f>IF(AY537&gt;$AI$8,1,0)</f>
        <v>0</v>
      </c>
      <c r="BA537" s="175">
        <f>IF($R537=AX$17,AY537,0)</f>
        <v>0</v>
      </c>
      <c r="BB537" s="173">
        <v>4735</v>
      </c>
      <c r="BC537" s="175">
        <f>100*BB537/$AI537</f>
        <v>9.845917115468589</v>
      </c>
      <c r="BD537" s="173">
        <f>IF(BC537&gt;$AI$8,1,0)</f>
        <v>0</v>
      </c>
      <c r="BE537" s="175">
        <f>IF($R537=BB$17,BC537,0)</f>
        <v>0</v>
      </c>
      <c r="BF537" s="173">
        <v>0</v>
      </c>
      <c r="BG537" s="175">
        <f>100*BF537/$AI537</f>
        <v>0</v>
      </c>
      <c r="BH537" s="173">
        <f>IF(BG537&gt;$AI$8,1,0)</f>
        <v>0</v>
      </c>
      <c r="BI537" s="175">
        <f>IF($R537=BF$17,BG537,0)</f>
        <v>0</v>
      </c>
      <c r="BJ537" s="173">
        <v>0</v>
      </c>
      <c r="BK537" s="175">
        <f>100*BJ537/$AI537</f>
        <v>0</v>
      </c>
      <c r="BL537" s="173">
        <f>IF(BK537&gt;$AI$8,1,0)</f>
        <v>0</v>
      </c>
      <c r="BM537" s="175">
        <f>IF($R537=BJ$17,BK537,0)</f>
        <v>0</v>
      </c>
      <c r="BN537" s="173">
        <v>0</v>
      </c>
      <c r="BO537" s="175">
        <f>100*BN537/$AI537</f>
        <v>0</v>
      </c>
      <c r="BP537" s="173">
        <f>IF(BO537&gt;$AI$8,1,0)</f>
        <v>0</v>
      </c>
      <c r="BQ537" s="175">
        <f>IF($R537=BN$17,BO537,0)</f>
        <v>0</v>
      </c>
      <c r="BR537" s="173">
        <v>0</v>
      </c>
      <c r="BS537" s="175">
        <f>100*BR537/$AI537</f>
        <v>0</v>
      </c>
      <c r="BT537" s="173">
        <f>IF(BS537&gt;$AI$8,1,0)</f>
        <v>0</v>
      </c>
      <c r="BU537" s="175">
        <f>IF($R537=BR$17,BS537,0)</f>
        <v>0</v>
      </c>
      <c r="BV537" s="173">
        <v>0</v>
      </c>
      <c r="BW537" s="175">
        <f>100*BV537/$AI537</f>
        <v>0</v>
      </c>
      <c r="BX537" s="173">
        <f>IF(BW537&gt;$AI$8,1,0)</f>
        <v>0</v>
      </c>
      <c r="BY537" s="175">
        <f>IF($R537=BV$17,BW537,0)</f>
        <v>0</v>
      </c>
      <c r="BZ537" s="173">
        <v>0</v>
      </c>
      <c r="CA537" s="175">
        <f>100*BZ537/$AI537</f>
        <v>0</v>
      </c>
      <c r="CB537" s="173">
        <f>IF(CA537&gt;$AI$8,1,0)</f>
        <v>0</v>
      </c>
      <c r="CC537" s="175">
        <f>IF($R537=BZ$17,CA537,0)</f>
        <v>0</v>
      </c>
      <c r="CD537" s="173">
        <v>0</v>
      </c>
      <c r="CE537" s="175">
        <f>100*CD537/$AI537</f>
        <v>0</v>
      </c>
      <c r="CF537" s="173">
        <f>IF(CE537&gt;$AI$8,1,0)</f>
        <v>0</v>
      </c>
      <c r="CG537" s="175">
        <f>IF($R537=CD$17,CE537,0)</f>
        <v>0</v>
      </c>
      <c r="CH537" s="173">
        <v>0</v>
      </c>
      <c r="CI537" s="175">
        <f>100*CH537/$AI537</f>
        <v>0</v>
      </c>
      <c r="CJ537" s="173">
        <f>IF(CI537&gt;$AI$8,1,0)</f>
        <v>0</v>
      </c>
      <c r="CK537" s="175">
        <f>IF($R537=CH$17,CI537,0)</f>
        <v>0</v>
      </c>
      <c r="CL537" s="173">
        <v>0</v>
      </c>
      <c r="CM537" s="173">
        <v>0</v>
      </c>
      <c r="CN537" s="176"/>
    </row>
    <row r="538" ht="20.7" customHeight="1">
      <c r="A538" t="s" s="179">
        <v>2925</v>
      </c>
      <c r="B538" t="s" s="180">
        <v>75</v>
      </c>
      <c r="C538" t="s" s="180">
        <v>1874</v>
      </c>
      <c r="D538" t="s" s="181">
        <v>78</v>
      </c>
      <c r="E538" t="s" s="188">
        <v>79</v>
      </c>
      <c r="F538" t="s" s="146">
        <v>80</v>
      </c>
      <c r="G538" t="s" s="146">
        <v>1875</v>
      </c>
      <c r="H538" t="s" s="146">
        <v>1876</v>
      </c>
      <c r="I538" t="s" s="146">
        <v>49</v>
      </c>
      <c r="J538" t="s" s="146">
        <v>50</v>
      </c>
      <c r="K538" t="s" s="183">
        <f>_xlfn.IFS(Q538=0,O538,T538=1,R538,U538=1,AA538,V538=1,AD538)</f>
        <v>28</v>
      </c>
      <c r="L538" s="189">
        <f>_xlfn.IFS(Q538=0,P538,T538=1,S538,U538=1,AB538,V538=1,AE538)</f>
        <v>33.8878876103332</v>
      </c>
      <c r="M538" t="s" s="146">
        <f>IF(O538="Lab","over","under")</f>
        <v>2429</v>
      </c>
      <c r="N538" s="145">
        <v>0</v>
      </c>
      <c r="O538" t="s" s="184">
        <v>28</v>
      </c>
      <c r="P538" s="147">
        <f>AQ538</f>
        <v>33.8878876103332</v>
      </c>
      <c r="Q538" s="145">
        <f>T538+U538+V538</f>
        <v>0</v>
      </c>
      <c r="R538" t="s" s="197">
        <v>2926</v>
      </c>
      <c r="S538" s="211">
        <f>100*0.254609732</f>
        <v>25.4609732</v>
      </c>
      <c r="T538" s="277"/>
      <c r="U538" s="138"/>
      <c r="V538" s="138"/>
      <c r="W538" s="138"/>
      <c r="X538" t="s" s="146">
        <f>IF($A538=Y538,"ok","bad")</f>
        <v>2430</v>
      </c>
      <c r="Y538" t="s" s="146">
        <v>2925</v>
      </c>
      <c r="Z538" t="s" s="146">
        <v>1874</v>
      </c>
      <c r="AA538" t="s" s="186">
        <v>27</v>
      </c>
      <c r="AB538" s="141">
        <f>100*AC538</f>
        <v>17.2304635</v>
      </c>
      <c r="AC538" s="190">
        <v>0.172304635</v>
      </c>
      <c r="AD538" t="s" s="187">
        <v>2365</v>
      </c>
      <c r="AE538" s="141">
        <v>7.7452747</v>
      </c>
      <c r="AF538" s="190">
        <v>0.077452747</v>
      </c>
      <c r="AG538" s="138"/>
      <c r="AH538" s="145">
        <v>81295</v>
      </c>
      <c r="AI538" s="145">
        <v>43278</v>
      </c>
      <c r="AJ538" s="145">
        <v>167</v>
      </c>
      <c r="AK538" s="145">
        <v>3647</v>
      </c>
      <c r="AL538" s="145">
        <v>7457</v>
      </c>
      <c r="AM538" s="148">
        <f>100*AL538/$AI538</f>
        <v>17.2304635149499</v>
      </c>
      <c r="AN538" s="145">
        <f>IF(AM538&gt;$AI$8,1,0)</f>
        <v>0</v>
      </c>
      <c r="AO538" s="148">
        <f>IF($R538=AL$17,AM538,0)</f>
        <v>0</v>
      </c>
      <c r="AP538" s="145">
        <v>14666</v>
      </c>
      <c r="AQ538" s="148">
        <f>100*AP538/$AI538</f>
        <v>33.8878876103332</v>
      </c>
      <c r="AR538" s="145">
        <f>IF(AQ538&gt;$AI$8,1,0)</f>
        <v>0</v>
      </c>
      <c r="AS538" s="148">
        <f>IF($R538=AP$17,AQ538,0)</f>
        <v>0</v>
      </c>
      <c r="AT538" s="145">
        <v>2060</v>
      </c>
      <c r="AU538" s="148">
        <f>100*AT538/$AI538</f>
        <v>4.75992421091548</v>
      </c>
      <c r="AV538" s="145">
        <f>IF(AU538&gt;$AI$8,1,0)</f>
        <v>0</v>
      </c>
      <c r="AW538" s="148">
        <f>IF($R538=AT$17,AU538,0)</f>
        <v>0</v>
      </c>
      <c r="AX538" s="145">
        <v>3352</v>
      </c>
      <c r="AY538" s="148">
        <f>100*AX538/$AI538</f>
        <v>7.7452747354314</v>
      </c>
      <c r="AZ538" s="145">
        <f>IF(AY538&gt;$AI$8,1,0)</f>
        <v>0</v>
      </c>
      <c r="BA538" s="148">
        <f>IF($R538=AX$17,AY538,0)</f>
        <v>0</v>
      </c>
      <c r="BB538" s="145">
        <v>1873</v>
      </c>
      <c r="BC538" s="148">
        <f>100*BB538/$AI538</f>
        <v>4.32783400341975</v>
      </c>
      <c r="BD538" s="145">
        <f>IF(BC538&gt;$AI$8,1,0)</f>
        <v>0</v>
      </c>
      <c r="BE538" s="148">
        <f>IF($R538=BB$17,BC538,0)</f>
        <v>0</v>
      </c>
      <c r="BF538" s="145">
        <v>0</v>
      </c>
      <c r="BG538" s="148">
        <f>100*BF538/$AI538</f>
        <v>0</v>
      </c>
      <c r="BH538" s="145">
        <f>IF(BG538&gt;$AI$8,1,0)</f>
        <v>0</v>
      </c>
      <c r="BI538" s="148">
        <f>IF($R538=BF$17,BG538,0)</f>
        <v>0</v>
      </c>
      <c r="BJ538" s="145">
        <v>0</v>
      </c>
      <c r="BK538" s="148">
        <f>100*BJ538/$AI538</f>
        <v>0</v>
      </c>
      <c r="BL538" s="145">
        <f>IF(BK538&gt;$AI$8,1,0)</f>
        <v>0</v>
      </c>
      <c r="BM538" s="148">
        <f>IF($R538=BJ$17,BK538,0)</f>
        <v>0</v>
      </c>
      <c r="BN538" s="145">
        <v>0</v>
      </c>
      <c r="BO538" s="148">
        <f>100*BN538/$AI538</f>
        <v>0</v>
      </c>
      <c r="BP538" s="145">
        <f>IF(BO538&gt;$AI$8,1,0)</f>
        <v>0</v>
      </c>
      <c r="BQ538" s="148">
        <f>IF($R538=BN$17,BO538,0)</f>
        <v>0</v>
      </c>
      <c r="BR538" s="145">
        <v>0</v>
      </c>
      <c r="BS538" s="148">
        <f>100*BR538/$AI538</f>
        <v>0</v>
      </c>
      <c r="BT538" s="145">
        <f>IF(BS538&gt;$AI$8,1,0)</f>
        <v>0</v>
      </c>
      <c r="BU538" s="148">
        <f>IF($R538=BR$17,BS538,0)</f>
        <v>0</v>
      </c>
      <c r="BV538" s="145">
        <v>0</v>
      </c>
      <c r="BW538" s="148">
        <f>100*BV538/$AI538</f>
        <v>0</v>
      </c>
      <c r="BX538" s="145">
        <f>IF(BW538&gt;$AI$8,1,0)</f>
        <v>0</v>
      </c>
      <c r="BY538" s="148">
        <f>IF($R538=BV$17,BW538,0)</f>
        <v>0</v>
      </c>
      <c r="BZ538" s="145">
        <v>0</v>
      </c>
      <c r="CA538" s="148">
        <f>100*BZ538/$AI538</f>
        <v>0</v>
      </c>
      <c r="CB538" s="145">
        <f>IF(CA538&gt;$AI$8,1,0)</f>
        <v>0</v>
      </c>
      <c r="CC538" s="148">
        <f>IF($R538=BZ$17,CA538,0)</f>
        <v>0</v>
      </c>
      <c r="CD538" s="145">
        <v>0</v>
      </c>
      <c r="CE538" s="148">
        <f>100*CD538/$AI538</f>
        <v>0</v>
      </c>
      <c r="CF538" s="145">
        <f>IF(CE538&gt;$AI$8,1,0)</f>
        <v>0</v>
      </c>
      <c r="CG538" s="148">
        <f>IF($R538=CD$17,CE538,0)</f>
        <v>0</v>
      </c>
      <c r="CH538" s="145">
        <v>0</v>
      </c>
      <c r="CI538" s="148">
        <f>100*CH538/$AI538</f>
        <v>0</v>
      </c>
      <c r="CJ538" s="145">
        <f>IF(CI538&gt;$AI$8,1,0)</f>
        <v>0</v>
      </c>
      <c r="CK538" s="148">
        <f>IF($R538=CH$17,CI538,0)</f>
        <v>0</v>
      </c>
      <c r="CL538" s="145">
        <v>0</v>
      </c>
      <c r="CM538" s="145">
        <v>0</v>
      </c>
      <c r="CN538" s="149"/>
    </row>
    <row r="539" ht="20.3" customHeight="1">
      <c r="A539" t="s" s="179">
        <v>2912</v>
      </c>
      <c r="B539" t="s" s="180">
        <v>58</v>
      </c>
      <c r="C539" t="s" s="180">
        <v>2913</v>
      </c>
      <c r="D539" t="s" s="181">
        <v>60</v>
      </c>
      <c r="E539" t="s" s="182">
        <v>60</v>
      </c>
      <c r="F539" t="s" s="130">
        <v>46</v>
      </c>
      <c r="G539" t="s" s="130">
        <v>366</v>
      </c>
      <c r="H539" t="s" s="130">
        <v>2321</v>
      </c>
      <c r="I539" t="s" s="130">
        <v>49</v>
      </c>
      <c r="J539" t="s" s="130">
        <v>2585</v>
      </c>
      <c r="K539" t="s" s="183">
        <f>_xlfn.IFS(Q539=0,O539,T539=1,R539,U539=1,AA539,V539=1,AD539)</f>
        <v>32</v>
      </c>
      <c r="L539" s="189">
        <f>_xlfn.IFS(Q539=0,P539,T539=1,S539,U539=1,AB539,V539=1,AE539)</f>
        <v>31.0594190671327</v>
      </c>
      <c r="M539" t="s" s="130">
        <f>IF(O539="Lab","over","under")</f>
        <v>2429</v>
      </c>
      <c r="N539" s="173">
        <v>0</v>
      </c>
      <c r="O539" t="s" s="184">
        <v>28</v>
      </c>
      <c r="P539" s="131">
        <f>AQ539</f>
        <v>33.859627977984</v>
      </c>
      <c r="Q539" s="173">
        <f>T539+U539+V539</f>
        <v>1</v>
      </c>
      <c r="R539" t="s" s="185">
        <v>32</v>
      </c>
      <c r="S539" s="213">
        <f>BI539</f>
        <v>31.0594190671327</v>
      </c>
      <c r="T539" s="173">
        <v>1</v>
      </c>
      <c r="U539" s="169"/>
      <c r="V539" s="169"/>
      <c r="W539" s="169"/>
      <c r="X539" t="s" s="130">
        <f>IF($A539=Y539,"ok","bad")</f>
        <v>2430</v>
      </c>
      <c r="Y539" t="s" s="130">
        <v>2912</v>
      </c>
      <c r="Z539" t="s" s="130">
        <v>2913</v>
      </c>
      <c r="AA539" t="s" s="186">
        <v>27</v>
      </c>
      <c r="AB539" s="125">
        <f>100*AC539</f>
        <v>19.0209313</v>
      </c>
      <c r="AC539" s="191">
        <v>0.190209313</v>
      </c>
      <c r="AD539" t="s" s="187">
        <v>2365</v>
      </c>
      <c r="AE539" s="125">
        <v>6.3175445</v>
      </c>
      <c r="AF539" s="191">
        <v>0.063175445</v>
      </c>
      <c r="AG539" s="169"/>
      <c r="AH539" s="173">
        <v>76284</v>
      </c>
      <c r="AI539" s="173">
        <v>49782</v>
      </c>
      <c r="AJ539" s="173">
        <v>242</v>
      </c>
      <c r="AK539" s="173">
        <v>1394</v>
      </c>
      <c r="AL539" s="173">
        <v>9469</v>
      </c>
      <c r="AM539" s="175">
        <f>100*AL539/$AI539</f>
        <v>19.0209312602949</v>
      </c>
      <c r="AN539" s="173">
        <f>IF(AM539&gt;$AI$8,1,0)</f>
        <v>0</v>
      </c>
      <c r="AO539" s="175">
        <f>IF($R539=AL$17,AM539,0)</f>
        <v>0</v>
      </c>
      <c r="AP539" s="173">
        <v>16856</v>
      </c>
      <c r="AQ539" s="175">
        <f>100*AP539/$AI539</f>
        <v>33.859627977984</v>
      </c>
      <c r="AR539" s="173">
        <f>IF(AQ539&gt;$AI$8,1,0)</f>
        <v>0</v>
      </c>
      <c r="AS539" s="175">
        <f>IF($R539=AP$17,AQ539,0)</f>
        <v>0</v>
      </c>
      <c r="AT539" s="173">
        <v>2530</v>
      </c>
      <c r="AU539" s="175">
        <f>100*AT539/$AI539</f>
        <v>5.0821582097947</v>
      </c>
      <c r="AV539" s="173">
        <f>IF(AU539&gt;$AI$8,1,0)</f>
        <v>0</v>
      </c>
      <c r="AW539" s="175">
        <f>IF($R539=AT$17,AU539,0)</f>
        <v>0</v>
      </c>
      <c r="AX539" s="173">
        <v>3145</v>
      </c>
      <c r="AY539" s="175">
        <f>100*AX539/$AI539</f>
        <v>6.31754449399381</v>
      </c>
      <c r="AZ539" s="173">
        <f>IF(AY539&gt;$AI$8,1,0)</f>
        <v>0</v>
      </c>
      <c r="BA539" s="175">
        <f>IF($R539=AX$17,AY539,0)</f>
        <v>0</v>
      </c>
      <c r="BB539" s="173">
        <v>2320</v>
      </c>
      <c r="BC539" s="175">
        <f>100*BB539/$AI539</f>
        <v>4.66031899079989</v>
      </c>
      <c r="BD539" s="173">
        <f>IF(BC539&gt;$AI$8,1,0)</f>
        <v>0</v>
      </c>
      <c r="BE539" s="175">
        <f>IF($R539=BB$17,BC539,0)</f>
        <v>0</v>
      </c>
      <c r="BF539" s="173">
        <v>15462</v>
      </c>
      <c r="BG539" s="175">
        <f>100*BF539/$AI539</f>
        <v>31.0594190671327</v>
      </c>
      <c r="BH539" s="173">
        <f>IF(BG539&gt;$AI$8,1,0)</f>
        <v>0</v>
      </c>
      <c r="BI539" s="175">
        <f>IF($R539=BF$17,BG539,0)</f>
        <v>31.0594190671327</v>
      </c>
      <c r="BJ539" s="173">
        <v>0</v>
      </c>
      <c r="BK539" s="175">
        <f>100*BJ539/$AI539</f>
        <v>0</v>
      </c>
      <c r="BL539" s="173">
        <f>IF(BK539&gt;$AI$8,1,0)</f>
        <v>0</v>
      </c>
      <c r="BM539" s="175">
        <f>IF($R539=BJ$17,BK539,0)</f>
        <v>0</v>
      </c>
      <c r="BN539" s="173">
        <v>0</v>
      </c>
      <c r="BO539" s="175">
        <f>100*BN539/$AI539</f>
        <v>0</v>
      </c>
      <c r="BP539" s="173">
        <f>IF(BO539&gt;$AI$8,1,0)</f>
        <v>0</v>
      </c>
      <c r="BQ539" s="175">
        <f>IF($R539=BN$17,BO539,0)</f>
        <v>0</v>
      </c>
      <c r="BR539" s="173">
        <v>0</v>
      </c>
      <c r="BS539" s="175">
        <f>100*BR539/$AI539</f>
        <v>0</v>
      </c>
      <c r="BT539" s="173">
        <f>IF(BS539&gt;$AI$8,1,0)</f>
        <v>0</v>
      </c>
      <c r="BU539" s="175">
        <f>IF($R539=BR$17,BS539,0)</f>
        <v>0</v>
      </c>
      <c r="BV539" s="173">
        <v>0</v>
      </c>
      <c r="BW539" s="175">
        <f>100*BV539/$AI539</f>
        <v>0</v>
      </c>
      <c r="BX539" s="173">
        <f>IF(BW539&gt;$AI$8,1,0)</f>
        <v>0</v>
      </c>
      <c r="BY539" s="175">
        <f>IF($R539=BV$17,BW539,0)</f>
        <v>0</v>
      </c>
      <c r="BZ539" s="173">
        <v>0</v>
      </c>
      <c r="CA539" s="175">
        <f>100*BZ539/$AI539</f>
        <v>0</v>
      </c>
      <c r="CB539" s="173">
        <f>IF(CA539&gt;$AI$8,1,0)</f>
        <v>0</v>
      </c>
      <c r="CC539" s="175">
        <f>IF($R539=BZ$17,CA539,0)</f>
        <v>0</v>
      </c>
      <c r="CD539" s="173">
        <v>0</v>
      </c>
      <c r="CE539" s="175">
        <f>100*CD539/$AI539</f>
        <v>0</v>
      </c>
      <c r="CF539" s="173">
        <f>IF(CE539&gt;$AI$8,1,0)</f>
        <v>0</v>
      </c>
      <c r="CG539" s="175">
        <f>IF($R539=CD$17,CE539,0)</f>
        <v>0</v>
      </c>
      <c r="CH539" s="173">
        <v>0</v>
      </c>
      <c r="CI539" s="175">
        <f>100*CH539/$AI539</f>
        <v>0</v>
      </c>
      <c r="CJ539" s="173">
        <f>IF(CI539&gt;$AI$8,1,0)</f>
        <v>0</v>
      </c>
      <c r="CK539" s="175">
        <f>IF($R539=CH$17,CI539,0)</f>
        <v>0</v>
      </c>
      <c r="CL539" s="173">
        <v>0</v>
      </c>
      <c r="CM539" s="173">
        <v>0</v>
      </c>
      <c r="CN539" s="176"/>
    </row>
    <row r="540" ht="15.75" customHeight="1">
      <c r="A540" t="s" s="179">
        <v>3184</v>
      </c>
      <c r="B540" t="s" s="180">
        <v>75</v>
      </c>
      <c r="C540" t="s" s="180">
        <v>391</v>
      </c>
      <c r="D540" t="s" s="181">
        <v>78</v>
      </c>
      <c r="E540" t="s" s="188">
        <v>79</v>
      </c>
      <c r="F540" t="s" s="146">
        <v>80</v>
      </c>
      <c r="G540" t="s" s="146">
        <v>369</v>
      </c>
      <c r="H540" t="s" s="146">
        <v>3185</v>
      </c>
      <c r="I540" t="s" s="146">
        <v>49</v>
      </c>
      <c r="J540" t="s" s="146">
        <v>1733</v>
      </c>
      <c r="K540" t="s" s="183">
        <f>_xlfn.IFS(Q540=0,O540,T540=1,R540,U540=1,AA540,V540=1,AD540)</f>
        <v>27</v>
      </c>
      <c r="L540" s="189">
        <f>_xlfn.IFS(Q540=0,P540,T540=1,S540,U540=1,AB540,V540=1,AE540)</f>
        <v>31.9342108264708</v>
      </c>
      <c r="M540" t="s" s="146">
        <f>IF(O540="Lab","over","under")</f>
        <v>2429</v>
      </c>
      <c r="N540" s="145">
        <v>0</v>
      </c>
      <c r="O540" t="s" s="184">
        <v>28</v>
      </c>
      <c r="P540" s="147">
        <f>AQ540</f>
        <v>33.7226543787212</v>
      </c>
      <c r="Q540" s="145">
        <f>T540+U540+V540</f>
        <v>1</v>
      </c>
      <c r="R540" t="s" s="185">
        <v>27</v>
      </c>
      <c r="S540" s="195">
        <f>AO540</f>
        <v>31.9342108264708</v>
      </c>
      <c r="T540" s="145">
        <v>1</v>
      </c>
      <c r="U540" s="138"/>
      <c r="V540" s="138"/>
      <c r="W540" s="138"/>
      <c r="X540" t="s" s="146">
        <f>IF($A540=Y540,"ok","bad")</f>
        <v>2430</v>
      </c>
      <c r="Y540" t="s" s="146">
        <v>3184</v>
      </c>
      <c r="Z540" t="s" s="146">
        <v>391</v>
      </c>
      <c r="AA540" t="s" s="186">
        <v>2365</v>
      </c>
      <c r="AB540" s="141">
        <f>100*AC540</f>
        <v>16.9833702</v>
      </c>
      <c r="AC540" s="190">
        <v>0.169833702</v>
      </c>
      <c r="AD540" t="s" s="187">
        <v>29</v>
      </c>
      <c r="AE540" s="141">
        <v>10.8766567</v>
      </c>
      <c r="AF540" s="190">
        <v>0.108766567</v>
      </c>
      <c r="AG540" s="138"/>
      <c r="AH540" s="145">
        <v>71660</v>
      </c>
      <c r="AI540" s="145">
        <v>43837</v>
      </c>
      <c r="AJ540" s="145">
        <v>155</v>
      </c>
      <c r="AK540" s="145">
        <v>784</v>
      </c>
      <c r="AL540" s="145">
        <v>13999</v>
      </c>
      <c r="AM540" s="148">
        <f>100*AL540/$AI540</f>
        <v>31.9342108264708</v>
      </c>
      <c r="AN540" s="145">
        <f>IF(AM540&gt;$AI$8,1,0)</f>
        <v>0</v>
      </c>
      <c r="AO540" s="148">
        <f>IF($R540=AL$17,AM540,0)</f>
        <v>31.9342108264708</v>
      </c>
      <c r="AP540" s="145">
        <v>14783</v>
      </c>
      <c r="AQ540" s="148">
        <f>100*AP540/$AI540</f>
        <v>33.7226543787212</v>
      </c>
      <c r="AR540" s="145">
        <f>IF(AQ540&gt;$AI$8,1,0)</f>
        <v>0</v>
      </c>
      <c r="AS540" s="148">
        <f>IF($R540=AP$17,AQ540,0)</f>
        <v>0</v>
      </c>
      <c r="AT540" s="145">
        <v>4768</v>
      </c>
      <c r="AU540" s="148">
        <f>100*AT540/$AI540</f>
        <v>10.8766567055227</v>
      </c>
      <c r="AV540" s="145">
        <f>IF(AU540&gt;$AI$8,1,0)</f>
        <v>0</v>
      </c>
      <c r="AW540" s="148">
        <f>IF($R540=AT$17,AU540,0)</f>
        <v>0</v>
      </c>
      <c r="AX540" s="145">
        <v>7445</v>
      </c>
      <c r="AY540" s="148">
        <f>100*AX540/$AI540</f>
        <v>16.9833702123777</v>
      </c>
      <c r="AZ540" s="145">
        <f>IF(AY540&gt;$AI$8,1,0)</f>
        <v>0</v>
      </c>
      <c r="BA540" s="148">
        <f>IF($R540=AX$17,AY540,0)</f>
        <v>0</v>
      </c>
      <c r="BB540" s="145">
        <v>2166</v>
      </c>
      <c r="BC540" s="148">
        <f>100*BB540/$AI540</f>
        <v>4.94103154869174</v>
      </c>
      <c r="BD540" s="145">
        <f>IF(BC540&gt;$AI$8,1,0)</f>
        <v>0</v>
      </c>
      <c r="BE540" s="148">
        <f>IF($R540=BB$17,BC540,0)</f>
        <v>0</v>
      </c>
      <c r="BF540" s="145">
        <v>0</v>
      </c>
      <c r="BG540" s="148">
        <f>100*BF540/$AI540</f>
        <v>0</v>
      </c>
      <c r="BH540" s="145">
        <f>IF(BG540&gt;$AI$8,1,0)</f>
        <v>0</v>
      </c>
      <c r="BI540" s="148">
        <f>IF($R540=BF$17,BG540,0)</f>
        <v>0</v>
      </c>
      <c r="BJ540" s="145">
        <v>0</v>
      </c>
      <c r="BK540" s="148">
        <f>100*BJ540/$AI540</f>
        <v>0</v>
      </c>
      <c r="BL540" s="145">
        <f>IF(BK540&gt;$AI$8,1,0)</f>
        <v>0</v>
      </c>
      <c r="BM540" s="148">
        <f>IF($R540=BJ$17,BK540,0)</f>
        <v>0</v>
      </c>
      <c r="BN540" s="145">
        <v>0</v>
      </c>
      <c r="BO540" s="148">
        <f>100*BN540/$AI540</f>
        <v>0</v>
      </c>
      <c r="BP540" s="145">
        <f>IF(BO540&gt;$AI$8,1,0)</f>
        <v>0</v>
      </c>
      <c r="BQ540" s="148">
        <f>IF($R540=BN$17,BO540,0)</f>
        <v>0</v>
      </c>
      <c r="BR540" s="145">
        <v>0</v>
      </c>
      <c r="BS540" s="148">
        <f>100*BR540/$AI540</f>
        <v>0</v>
      </c>
      <c r="BT540" s="145">
        <f>IF(BS540&gt;$AI$8,1,0)</f>
        <v>0</v>
      </c>
      <c r="BU540" s="148">
        <f>IF($R540=BR$17,BS540,0)</f>
        <v>0</v>
      </c>
      <c r="BV540" s="145">
        <v>0</v>
      </c>
      <c r="BW540" s="148">
        <f>100*BV540/$AI540</f>
        <v>0</v>
      </c>
      <c r="BX540" s="145">
        <f>IF(BW540&gt;$AI$8,1,0)</f>
        <v>0</v>
      </c>
      <c r="BY540" s="148">
        <f>IF($R540=BV$17,BW540,0)</f>
        <v>0</v>
      </c>
      <c r="BZ540" s="145">
        <v>0</v>
      </c>
      <c r="CA540" s="148">
        <f>100*BZ540/$AI540</f>
        <v>0</v>
      </c>
      <c r="CB540" s="145">
        <f>IF(CA540&gt;$AI$8,1,0)</f>
        <v>0</v>
      </c>
      <c r="CC540" s="148">
        <f>IF($R540=BZ$17,CA540,0)</f>
        <v>0</v>
      </c>
      <c r="CD540" s="145">
        <v>0</v>
      </c>
      <c r="CE540" s="148">
        <f>100*CD540/$AI540</f>
        <v>0</v>
      </c>
      <c r="CF540" s="145">
        <f>IF(CE540&gt;$AI$8,1,0)</f>
        <v>0</v>
      </c>
      <c r="CG540" s="148">
        <f>IF($R540=CD$17,CE540,0)</f>
        <v>0</v>
      </c>
      <c r="CH540" s="145">
        <v>0</v>
      </c>
      <c r="CI540" s="148">
        <f>100*CH540/$AI540</f>
        <v>0</v>
      </c>
      <c r="CJ540" s="145">
        <f>IF(CI540&gt;$AI$8,1,0)</f>
        <v>0</v>
      </c>
      <c r="CK540" s="148">
        <f>IF($R540=CH$17,CI540,0)</f>
        <v>0</v>
      </c>
      <c r="CL540" s="145">
        <v>568</v>
      </c>
      <c r="CM540" s="145">
        <v>0</v>
      </c>
      <c r="CN540" s="149"/>
    </row>
    <row r="541" ht="15.75" customHeight="1">
      <c r="A541" t="s" s="179">
        <v>3114</v>
      </c>
      <c r="B541" t="s" s="180">
        <v>84</v>
      </c>
      <c r="C541" t="s" s="180">
        <v>3115</v>
      </c>
      <c r="D541" t="s" s="181">
        <v>86</v>
      </c>
      <c r="E541" t="s" s="182">
        <v>79</v>
      </c>
      <c r="F541" t="s" s="130">
        <v>80</v>
      </c>
      <c r="G541" t="s" s="130">
        <v>2160</v>
      </c>
      <c r="H541" t="s" s="130">
        <v>2161</v>
      </c>
      <c r="I541" t="s" s="130">
        <v>64</v>
      </c>
      <c r="J541" t="s" s="130">
        <v>1733</v>
      </c>
      <c r="K541" t="s" s="183">
        <f>_xlfn.IFS(Q541=0,O541,T541=1,R541,U541=1,AA541,V541=1,AD541)</f>
        <v>2365</v>
      </c>
      <c r="L541" s="189">
        <f>_xlfn.IFS(Q541=0,P541,T541=1,S541,U541=1,AB541,V541=1,AE541)</f>
        <v>19.609583</v>
      </c>
      <c r="M541" t="s" s="130">
        <f>IF(O541="Lab","over","under")</f>
        <v>2429</v>
      </c>
      <c r="N541" s="173">
        <v>0</v>
      </c>
      <c r="O541" t="s" s="184">
        <v>28</v>
      </c>
      <c r="P541" s="131">
        <f>AQ541</f>
        <v>33.6479255733914</v>
      </c>
      <c r="Q541" s="173">
        <f>T541+U541+V541</f>
        <v>1</v>
      </c>
      <c r="R541" t="s" s="197">
        <v>217</v>
      </c>
      <c r="S541" s="198">
        <f>100*0.204350515</f>
        <v>20.4350515</v>
      </c>
      <c r="T541" s="199"/>
      <c r="U541" s="173">
        <v>1</v>
      </c>
      <c r="V541" s="169"/>
      <c r="W541" s="169"/>
      <c r="X541" t="s" s="130">
        <f>IF($A541=Y541,"ok","bad")</f>
        <v>2430</v>
      </c>
      <c r="Y541" t="s" s="130">
        <v>3114</v>
      </c>
      <c r="Z541" t="s" s="130">
        <v>3115</v>
      </c>
      <c r="AA541" t="s" s="186">
        <v>2365</v>
      </c>
      <c r="AB541" s="125">
        <f>100*AC541</f>
        <v>19.609583</v>
      </c>
      <c r="AC541" s="191">
        <v>0.19609583</v>
      </c>
      <c r="AD541" t="s" s="187">
        <v>27</v>
      </c>
      <c r="AE541" s="125">
        <v>17.9586459</v>
      </c>
      <c r="AF541" s="191">
        <v>0.179586459</v>
      </c>
      <c r="AG541" s="169"/>
      <c r="AH541" s="173">
        <v>74951</v>
      </c>
      <c r="AI541" s="173">
        <v>37191</v>
      </c>
      <c r="AJ541" s="173">
        <v>141</v>
      </c>
      <c r="AK541" s="173">
        <v>4914</v>
      </c>
      <c r="AL541" s="173">
        <v>6679</v>
      </c>
      <c r="AM541" s="175">
        <f>100*AL541/$AI541</f>
        <v>17.9586459089565</v>
      </c>
      <c r="AN541" s="173">
        <f>IF(AM541&gt;$AI$8,1,0)</f>
        <v>0</v>
      </c>
      <c r="AO541" s="175">
        <f>IF($R541=AL$17,AM541,0)</f>
        <v>0</v>
      </c>
      <c r="AP541" s="173">
        <v>12514</v>
      </c>
      <c r="AQ541" s="175">
        <f>100*AP541/$AI541</f>
        <v>33.6479255733914</v>
      </c>
      <c r="AR541" s="173">
        <f>IF(AQ541&gt;$AI$8,1,0)</f>
        <v>0</v>
      </c>
      <c r="AS541" s="175">
        <f>IF($R541=AP$17,AQ541,0)</f>
        <v>0</v>
      </c>
      <c r="AT541" s="173">
        <v>817</v>
      </c>
      <c r="AU541" s="175">
        <f>100*AT541/$AI541</f>
        <v>2.19676803527735</v>
      </c>
      <c r="AV541" s="173">
        <f>IF(AU541&gt;$AI$8,1,0)</f>
        <v>0</v>
      </c>
      <c r="AW541" s="175">
        <f>IF($R541=AT$17,AU541,0)</f>
        <v>0</v>
      </c>
      <c r="AX541" s="173">
        <v>7293</v>
      </c>
      <c r="AY541" s="175">
        <f>100*AX541/$AI541</f>
        <v>19.6095829636202</v>
      </c>
      <c r="AZ541" s="173">
        <f>IF(AY541&gt;$AI$8,1,0)</f>
        <v>0</v>
      </c>
      <c r="BA541" s="175">
        <f>IF($R541=AX$17,AY541,0)</f>
        <v>0</v>
      </c>
      <c r="BB541" s="173">
        <v>2288</v>
      </c>
      <c r="BC541" s="175">
        <f>100*BB541/$AI541</f>
        <v>6.15202602780243</v>
      </c>
      <c r="BD541" s="173">
        <f>IF(BC541&gt;$AI$8,1,0)</f>
        <v>0</v>
      </c>
      <c r="BE541" s="175">
        <f>IF($R541=BB$17,BC541,0)</f>
        <v>0</v>
      </c>
      <c r="BF541" s="173">
        <v>0</v>
      </c>
      <c r="BG541" s="175">
        <f>100*BF541/$AI541</f>
        <v>0</v>
      </c>
      <c r="BH541" s="173">
        <f>IF(BG541&gt;$AI$8,1,0)</f>
        <v>0</v>
      </c>
      <c r="BI541" s="175">
        <f>IF($R541=BF$17,BG541,0)</f>
        <v>0</v>
      </c>
      <c r="BJ541" s="173">
        <v>0</v>
      </c>
      <c r="BK541" s="175">
        <f>100*BJ541/$AI541</f>
        <v>0</v>
      </c>
      <c r="BL541" s="173">
        <f>IF(BK541&gt;$AI$8,1,0)</f>
        <v>0</v>
      </c>
      <c r="BM541" s="175">
        <f>IF($R541=BJ$17,BK541,0)</f>
        <v>0</v>
      </c>
      <c r="BN541" s="173">
        <v>0</v>
      </c>
      <c r="BO541" s="175">
        <f>100*BN541/$AI541</f>
        <v>0</v>
      </c>
      <c r="BP541" s="173">
        <f>IF(BO541&gt;$AI$8,1,0)</f>
        <v>0</v>
      </c>
      <c r="BQ541" s="175">
        <f>IF($R541=BN$17,BO541,0)</f>
        <v>0</v>
      </c>
      <c r="BR541" s="173">
        <v>0</v>
      </c>
      <c r="BS541" s="175">
        <f>100*BR541/$AI541</f>
        <v>0</v>
      </c>
      <c r="BT541" s="173">
        <f>IF(BS541&gt;$AI$8,1,0)</f>
        <v>0</v>
      </c>
      <c r="BU541" s="175">
        <f>IF($R541=BR$17,BS541,0)</f>
        <v>0</v>
      </c>
      <c r="BV541" s="173">
        <v>0</v>
      </c>
      <c r="BW541" s="175">
        <f>100*BV541/$AI541</f>
        <v>0</v>
      </c>
      <c r="BX541" s="173">
        <f>IF(BW541&gt;$AI$8,1,0)</f>
        <v>0</v>
      </c>
      <c r="BY541" s="175">
        <f>IF($R541=BV$17,BW541,0)</f>
        <v>0</v>
      </c>
      <c r="BZ541" s="173">
        <v>0</v>
      </c>
      <c r="CA541" s="175">
        <f>100*BZ541/$AI541</f>
        <v>0</v>
      </c>
      <c r="CB541" s="173">
        <f>IF(CA541&gt;$AI$8,1,0)</f>
        <v>0</v>
      </c>
      <c r="CC541" s="175">
        <f>IF($R541=BZ$17,CA541,0)</f>
        <v>0</v>
      </c>
      <c r="CD541" s="173">
        <v>0</v>
      </c>
      <c r="CE541" s="175">
        <f>100*CD541/$AI541</f>
        <v>0</v>
      </c>
      <c r="CF541" s="173">
        <f>IF(CE541&gt;$AI$8,1,0)</f>
        <v>0</v>
      </c>
      <c r="CG541" s="175">
        <f>IF($R541=CD$17,CE541,0)</f>
        <v>0</v>
      </c>
      <c r="CH541" s="173">
        <v>0</v>
      </c>
      <c r="CI541" s="175">
        <f>100*CH541/$AI541</f>
        <v>0</v>
      </c>
      <c r="CJ541" s="173">
        <f>IF(CI541&gt;$AI$8,1,0)</f>
        <v>0</v>
      </c>
      <c r="CK541" s="175">
        <f>IF($R541=CH$17,CI541,0)</f>
        <v>0</v>
      </c>
      <c r="CL541" s="173">
        <v>0</v>
      </c>
      <c r="CM541" s="173">
        <v>0</v>
      </c>
      <c r="CN541" s="176"/>
    </row>
    <row r="542" ht="15.75" customHeight="1">
      <c r="A542" t="s" s="179">
        <v>2907</v>
      </c>
      <c r="B542" t="s" s="180">
        <v>42</v>
      </c>
      <c r="C542" t="s" s="180">
        <v>2908</v>
      </c>
      <c r="D542" t="s" s="181">
        <v>45</v>
      </c>
      <c r="E542" t="s" s="188">
        <v>45</v>
      </c>
      <c r="F542" t="s" s="146">
        <v>46</v>
      </c>
      <c r="G542" t="s" s="146">
        <v>240</v>
      </c>
      <c r="H542" t="s" s="146">
        <v>2157</v>
      </c>
      <c r="I542" t="s" s="146">
        <v>64</v>
      </c>
      <c r="J542" t="s" s="146">
        <v>1733</v>
      </c>
      <c r="K542" t="s" s="183">
        <f>_xlfn.IFS(Q542=0,O542,T542=1,R542,U542=1,AA542,V542=1,AD542)</f>
        <v>28</v>
      </c>
      <c r="L542" s="189">
        <f>_xlfn.IFS(Q542=0,P542,T542=1,S542,U542=1,AB542,V542=1,AE542)</f>
        <v>33.6245799327892</v>
      </c>
      <c r="M542" t="s" s="146">
        <f>IF(O542="Lab","over","under")</f>
        <v>2429</v>
      </c>
      <c r="N542" s="145">
        <v>0</v>
      </c>
      <c r="O542" t="s" s="184">
        <v>28</v>
      </c>
      <c r="P542" s="147">
        <f>AQ542</f>
        <v>33.6245799327892</v>
      </c>
      <c r="Q542" s="145">
        <f>T542+U542+V542</f>
        <v>0</v>
      </c>
      <c r="R542" t="s" s="185">
        <v>33</v>
      </c>
      <c r="S542" s="203">
        <f>BM542</f>
        <v>21.8722995679309</v>
      </c>
      <c r="T542" s="138"/>
      <c r="U542" s="138"/>
      <c r="V542" s="138"/>
      <c r="W542" s="138"/>
      <c r="X542" t="s" s="146">
        <f>IF($A542=Y542,"ok","bad")</f>
        <v>2430</v>
      </c>
      <c r="Y542" t="s" s="146">
        <v>2907</v>
      </c>
      <c r="Z542" t="s" s="146">
        <v>2908</v>
      </c>
      <c r="AA542" t="s" s="186">
        <v>27</v>
      </c>
      <c r="AB542" s="141">
        <f>100*AC542</f>
        <v>21.6898704</v>
      </c>
      <c r="AC542" s="190">
        <v>0.216898704</v>
      </c>
      <c r="AD542" t="s" s="187">
        <v>2365</v>
      </c>
      <c r="AE542" s="141">
        <v>14.6207393</v>
      </c>
      <c r="AF542" s="190">
        <v>0.146207393</v>
      </c>
      <c r="AG542" s="138"/>
      <c r="AH542" s="145">
        <v>70527</v>
      </c>
      <c r="AI542" s="145">
        <v>41660</v>
      </c>
      <c r="AJ542" s="145">
        <v>154</v>
      </c>
      <c r="AK542" s="145">
        <v>4896</v>
      </c>
      <c r="AL542" s="145">
        <v>9036</v>
      </c>
      <c r="AM542" s="148">
        <f>100*AL542/$AI542</f>
        <v>21.6898703792607</v>
      </c>
      <c r="AN542" s="145">
        <f>IF(AM542&gt;$AI$8,1,0)</f>
        <v>0</v>
      </c>
      <c r="AO542" s="148">
        <f>IF($R542=AL$17,AM542,0)</f>
        <v>0</v>
      </c>
      <c r="AP542" s="145">
        <v>14008</v>
      </c>
      <c r="AQ542" s="148">
        <f>100*AP542/$AI542</f>
        <v>33.6245799327892</v>
      </c>
      <c r="AR542" s="145">
        <f>IF(AQ542&gt;$AI$8,1,0)</f>
        <v>0</v>
      </c>
      <c r="AS542" s="148">
        <f>IF($R542=AP$17,AQ542,0)</f>
        <v>0</v>
      </c>
      <c r="AT542" s="145">
        <v>1524</v>
      </c>
      <c r="AU542" s="148">
        <f>100*AT542/$AI542</f>
        <v>3.65818530964954</v>
      </c>
      <c r="AV542" s="145">
        <f>IF(AU542&gt;$AI$8,1,0)</f>
        <v>0</v>
      </c>
      <c r="AW542" s="148">
        <f>IF($R542=AT$17,AU542,0)</f>
        <v>0</v>
      </c>
      <c r="AX542" s="145">
        <v>6091</v>
      </c>
      <c r="AY542" s="148">
        <f>100*AX542/$AI542</f>
        <v>14.6207393182909</v>
      </c>
      <c r="AZ542" s="145">
        <f>IF(AY542&gt;$AI$8,1,0)</f>
        <v>0</v>
      </c>
      <c r="BA542" s="148">
        <f>IF($R542=AX$17,AY542,0)</f>
        <v>0</v>
      </c>
      <c r="BB542" s="145">
        <v>1361</v>
      </c>
      <c r="BC542" s="148">
        <f>100*BB542/$AI542</f>
        <v>3.26692270763322</v>
      </c>
      <c r="BD542" s="145">
        <f>IF(BC542&gt;$AI$8,1,0)</f>
        <v>0</v>
      </c>
      <c r="BE542" s="148">
        <f>IF($R542=BB$17,BC542,0)</f>
        <v>0</v>
      </c>
      <c r="BF542" s="145">
        <v>0</v>
      </c>
      <c r="BG542" s="148">
        <f>100*BF542/$AI542</f>
        <v>0</v>
      </c>
      <c r="BH542" s="145">
        <f>IF(BG542&gt;$AI$8,1,0)</f>
        <v>0</v>
      </c>
      <c r="BI542" s="148">
        <f>IF($R542=BF$17,BG542,0)</f>
        <v>0</v>
      </c>
      <c r="BJ542" s="145">
        <v>9112</v>
      </c>
      <c r="BK542" s="148">
        <f>100*BJ542/$AI542</f>
        <v>21.8722995679309</v>
      </c>
      <c r="BL542" s="145">
        <f>IF(BK542&gt;$AI$8,1,0)</f>
        <v>0</v>
      </c>
      <c r="BM542" s="148">
        <f>IF($R542=BJ$17,BK542,0)</f>
        <v>21.8722995679309</v>
      </c>
      <c r="BN542" s="145">
        <v>0</v>
      </c>
      <c r="BO542" s="148">
        <f>100*BN542/$AI542</f>
        <v>0</v>
      </c>
      <c r="BP542" s="145">
        <f>IF(BO542&gt;$AI$8,1,0)</f>
        <v>0</v>
      </c>
      <c r="BQ542" s="148">
        <f>IF($R542=BN$17,BO542,0)</f>
        <v>0</v>
      </c>
      <c r="BR542" s="145">
        <v>0</v>
      </c>
      <c r="BS542" s="148">
        <f>100*BR542/$AI542</f>
        <v>0</v>
      </c>
      <c r="BT542" s="145">
        <f>IF(BS542&gt;$AI$8,1,0)</f>
        <v>0</v>
      </c>
      <c r="BU542" s="148">
        <f>IF($R542=BR$17,BS542,0)</f>
        <v>0</v>
      </c>
      <c r="BV542" s="145">
        <v>0</v>
      </c>
      <c r="BW542" s="148">
        <f>100*BV542/$AI542</f>
        <v>0</v>
      </c>
      <c r="BX542" s="145">
        <f>IF(BW542&gt;$AI$8,1,0)</f>
        <v>0</v>
      </c>
      <c r="BY542" s="148">
        <f>IF($R542=BV$17,BW542,0)</f>
        <v>0</v>
      </c>
      <c r="BZ542" s="145">
        <v>0</v>
      </c>
      <c r="CA542" s="148">
        <f>100*BZ542/$AI542</f>
        <v>0</v>
      </c>
      <c r="CB542" s="145">
        <f>IF(CA542&gt;$AI$8,1,0)</f>
        <v>0</v>
      </c>
      <c r="CC542" s="148">
        <f>IF($R542=BZ$17,CA542,0)</f>
        <v>0</v>
      </c>
      <c r="CD542" s="145">
        <v>0</v>
      </c>
      <c r="CE542" s="148">
        <f>100*CD542/$AI542</f>
        <v>0</v>
      </c>
      <c r="CF542" s="145">
        <f>IF(CE542&gt;$AI$8,1,0)</f>
        <v>0</v>
      </c>
      <c r="CG542" s="148">
        <f>IF($R542=CD$17,CE542,0)</f>
        <v>0</v>
      </c>
      <c r="CH542" s="145">
        <v>0</v>
      </c>
      <c r="CI542" s="148">
        <f>100*CH542/$AI542</f>
        <v>0</v>
      </c>
      <c r="CJ542" s="145">
        <f>IF(CI542&gt;$AI$8,1,0)</f>
        <v>0</v>
      </c>
      <c r="CK542" s="148">
        <f>IF($R542=CH$17,CI542,0)</f>
        <v>0</v>
      </c>
      <c r="CL542" s="145">
        <v>344</v>
      </c>
      <c r="CM542" s="145">
        <v>0</v>
      </c>
      <c r="CN542" s="149"/>
    </row>
    <row r="543" ht="15.75" customHeight="1">
      <c r="A543" t="s" s="179">
        <v>3015</v>
      </c>
      <c r="B543" t="s" s="180">
        <v>75</v>
      </c>
      <c r="C543" t="s" s="180">
        <v>599</v>
      </c>
      <c r="D543" t="s" s="181">
        <v>78</v>
      </c>
      <c r="E543" t="s" s="182">
        <v>79</v>
      </c>
      <c r="F543" t="s" s="130">
        <v>46</v>
      </c>
      <c r="G543" t="s" s="130">
        <v>3016</v>
      </c>
      <c r="H543" t="s" s="130">
        <v>1228</v>
      </c>
      <c r="I543" t="s" s="130">
        <v>49</v>
      </c>
      <c r="J543" t="s" s="130">
        <v>1733</v>
      </c>
      <c r="K543" t="s" s="183">
        <f>_xlfn.IFS(Q543=0,O543,T543=1,R543,U543=1,AA543,V543=1,AD543)</f>
        <v>27</v>
      </c>
      <c r="L543" s="189">
        <f>_xlfn.IFS(Q543=0,P543,T543=1,S543,U543=1,AB543,V543=1,AE543)</f>
        <v>28.6228424531766</v>
      </c>
      <c r="M543" t="s" s="130">
        <f>IF(O543="Lab","over","under")</f>
        <v>2429</v>
      </c>
      <c r="N543" s="173">
        <v>0</v>
      </c>
      <c r="O543" t="s" s="184">
        <v>28</v>
      </c>
      <c r="P543" s="131">
        <f>AQ543</f>
        <v>33.5145060594932</v>
      </c>
      <c r="Q543" s="173">
        <f>T543+U543+V543</f>
        <v>1</v>
      </c>
      <c r="R543" t="s" s="185">
        <v>27</v>
      </c>
      <c r="S543" s="131">
        <f>AO543</f>
        <v>28.6228424531766</v>
      </c>
      <c r="T543" s="173">
        <v>1</v>
      </c>
      <c r="U543" s="169"/>
      <c r="V543" s="169"/>
      <c r="W543" s="169"/>
      <c r="X543" t="s" s="130">
        <f>IF($A543=Y543,"ok","bad")</f>
        <v>2430</v>
      </c>
      <c r="Y543" t="s" s="130">
        <v>3015</v>
      </c>
      <c r="Z543" t="s" s="130">
        <v>599</v>
      </c>
      <c r="AA543" t="s" s="186">
        <v>2365</v>
      </c>
      <c r="AB543" s="125">
        <f>100*AC543</f>
        <v>24.4558698</v>
      </c>
      <c r="AC543" s="191">
        <v>0.244558698</v>
      </c>
      <c r="AD543" t="s" s="187">
        <v>31</v>
      </c>
      <c r="AE543" s="125">
        <v>6.1304933</v>
      </c>
      <c r="AF543" s="191">
        <v>0.061304933</v>
      </c>
      <c r="AG543" s="169"/>
      <c r="AH543" s="173">
        <v>75109</v>
      </c>
      <c r="AI543" s="173">
        <v>40845</v>
      </c>
      <c r="AJ543" s="173">
        <v>124</v>
      </c>
      <c r="AK543" s="173">
        <v>1998</v>
      </c>
      <c r="AL543" s="173">
        <v>11691</v>
      </c>
      <c r="AM543" s="175">
        <f>100*AL543/$AI543</f>
        <v>28.6228424531766</v>
      </c>
      <c r="AN543" s="173">
        <f>IF(AM543&gt;$AI$8,1,0)</f>
        <v>0</v>
      </c>
      <c r="AO543" s="175">
        <f>IF($R543=AL$17,AM543,0)</f>
        <v>28.6228424531766</v>
      </c>
      <c r="AP543" s="173">
        <v>13689</v>
      </c>
      <c r="AQ543" s="175">
        <f>100*AP543/$AI543</f>
        <v>33.5145060594932</v>
      </c>
      <c r="AR543" s="173">
        <f>IF(AQ543&gt;$AI$8,1,0)</f>
        <v>0</v>
      </c>
      <c r="AS543" s="175">
        <f>IF($R543=AP$17,AQ543,0)</f>
        <v>0</v>
      </c>
      <c r="AT543" s="173">
        <v>2175</v>
      </c>
      <c r="AU543" s="175">
        <f>100*AT543/$AI543</f>
        <v>5.32500918105031</v>
      </c>
      <c r="AV543" s="173">
        <f>IF(AU543&gt;$AI$8,1,0)</f>
        <v>0</v>
      </c>
      <c r="AW543" s="175">
        <f>IF($R543=AT$17,AU543,0)</f>
        <v>0</v>
      </c>
      <c r="AX543" s="173">
        <v>9989</v>
      </c>
      <c r="AY543" s="175">
        <f>100*AX543/$AI543</f>
        <v>24.4558697514996</v>
      </c>
      <c r="AZ543" s="173">
        <f>IF(AY543&gt;$AI$8,1,0)</f>
        <v>0</v>
      </c>
      <c r="BA543" s="175">
        <f>IF($R543=AX$17,AY543,0)</f>
        <v>0</v>
      </c>
      <c r="BB543" s="173">
        <v>2504</v>
      </c>
      <c r="BC543" s="175">
        <f>100*BB543/$AI543</f>
        <v>6.13049332843677</v>
      </c>
      <c r="BD543" s="173">
        <f>IF(BC543&gt;$AI$8,1,0)</f>
        <v>0</v>
      </c>
      <c r="BE543" s="175">
        <f>IF($R543=BB$17,BC543,0)</f>
        <v>0</v>
      </c>
      <c r="BF543" s="173">
        <v>0</v>
      </c>
      <c r="BG543" s="175">
        <f>100*BF543/$AI543</f>
        <v>0</v>
      </c>
      <c r="BH543" s="173">
        <f>IF(BG543&gt;$AI$8,1,0)</f>
        <v>0</v>
      </c>
      <c r="BI543" s="175">
        <f>IF($R543=BF$17,BG543,0)</f>
        <v>0</v>
      </c>
      <c r="BJ543" s="173">
        <v>0</v>
      </c>
      <c r="BK543" s="175">
        <f>100*BJ543/$AI543</f>
        <v>0</v>
      </c>
      <c r="BL543" s="173">
        <f>IF(BK543&gt;$AI$8,1,0)</f>
        <v>0</v>
      </c>
      <c r="BM543" s="175">
        <f>IF($R543=BJ$17,BK543,0)</f>
        <v>0</v>
      </c>
      <c r="BN543" s="173">
        <v>0</v>
      </c>
      <c r="BO543" s="175">
        <f>100*BN543/$AI543</f>
        <v>0</v>
      </c>
      <c r="BP543" s="173">
        <f>IF(BO543&gt;$AI$8,1,0)</f>
        <v>0</v>
      </c>
      <c r="BQ543" s="175">
        <f>IF($R543=BN$17,BO543,0)</f>
        <v>0</v>
      </c>
      <c r="BR543" s="173">
        <v>0</v>
      </c>
      <c r="BS543" s="175">
        <f>100*BR543/$AI543</f>
        <v>0</v>
      </c>
      <c r="BT543" s="173">
        <f>IF(BS543&gt;$AI$8,1,0)</f>
        <v>0</v>
      </c>
      <c r="BU543" s="175">
        <f>IF($R543=BR$17,BS543,0)</f>
        <v>0</v>
      </c>
      <c r="BV543" s="173">
        <v>0</v>
      </c>
      <c r="BW543" s="175">
        <f>100*BV543/$AI543</f>
        <v>0</v>
      </c>
      <c r="BX543" s="173">
        <f>IF(BW543&gt;$AI$8,1,0)</f>
        <v>0</v>
      </c>
      <c r="BY543" s="175">
        <f>IF($R543=BV$17,BW543,0)</f>
        <v>0</v>
      </c>
      <c r="BZ543" s="173">
        <v>0</v>
      </c>
      <c r="CA543" s="175">
        <f>100*BZ543/$AI543</f>
        <v>0</v>
      </c>
      <c r="CB543" s="173">
        <f>IF(CA543&gt;$AI$8,1,0)</f>
        <v>0</v>
      </c>
      <c r="CC543" s="175">
        <f>IF($R543=BZ$17,CA543,0)</f>
        <v>0</v>
      </c>
      <c r="CD543" s="173">
        <v>0</v>
      </c>
      <c r="CE543" s="175">
        <f>100*CD543/$AI543</f>
        <v>0</v>
      </c>
      <c r="CF543" s="173">
        <f>IF(CE543&gt;$AI$8,1,0)</f>
        <v>0</v>
      </c>
      <c r="CG543" s="175">
        <f>IF($R543=CD$17,CE543,0)</f>
        <v>0</v>
      </c>
      <c r="CH543" s="173">
        <v>0</v>
      </c>
      <c r="CI543" s="175">
        <f>100*CH543/$AI543</f>
        <v>0</v>
      </c>
      <c r="CJ543" s="173">
        <f>IF(CI543&gt;$AI$8,1,0)</f>
        <v>0</v>
      </c>
      <c r="CK543" s="175">
        <f>IF($R543=CH$17,CI543,0)</f>
        <v>0</v>
      </c>
      <c r="CL543" s="173">
        <v>939</v>
      </c>
      <c r="CM543" s="173">
        <v>0</v>
      </c>
      <c r="CN543" s="176"/>
    </row>
    <row r="544" ht="15.75" customHeight="1">
      <c r="A544" t="s" s="179">
        <v>3091</v>
      </c>
      <c r="B544" t="s" s="180">
        <v>90</v>
      </c>
      <c r="C544" t="s" s="180">
        <v>1191</v>
      </c>
      <c r="D544" t="s" s="181">
        <v>93</v>
      </c>
      <c r="E544" t="s" s="188">
        <v>79</v>
      </c>
      <c r="F544" t="s" s="146">
        <v>46</v>
      </c>
      <c r="G544" t="s" s="146">
        <v>714</v>
      </c>
      <c r="H544" t="s" s="146">
        <v>341</v>
      </c>
      <c r="I544" t="s" s="146">
        <v>64</v>
      </c>
      <c r="J544" t="s" s="146">
        <v>1733</v>
      </c>
      <c r="K544" t="s" s="183">
        <f>_xlfn.IFS(Q544=0,O544,T544=1,R544,U544=1,AA544,V544=1,AD544)</f>
        <v>27</v>
      </c>
      <c r="L544" s="189">
        <f>_xlfn.IFS(Q544=0,P544,T544=1,S544,U544=1,AB544,V544=1,AE544)</f>
        <v>28.8640237532303</v>
      </c>
      <c r="M544" t="s" s="146">
        <f>IF(O544="Lab","over","under")</f>
        <v>2429</v>
      </c>
      <c r="N544" s="145">
        <v>0</v>
      </c>
      <c r="O544" t="s" s="184">
        <v>28</v>
      </c>
      <c r="P544" s="147">
        <f>AQ544</f>
        <v>33.501951943696</v>
      </c>
      <c r="Q544" s="145">
        <f>T544+U544+V544</f>
        <v>1</v>
      </c>
      <c r="R544" t="s" s="185">
        <v>27</v>
      </c>
      <c r="S544" s="195">
        <f>AO544</f>
        <v>28.8640237532303</v>
      </c>
      <c r="T544" s="145">
        <v>1</v>
      </c>
      <c r="U544" s="138"/>
      <c r="V544" s="138"/>
      <c r="W544" s="138"/>
      <c r="X544" t="s" s="146">
        <f>IF($A544=Y544,"ok","bad")</f>
        <v>2430</v>
      </c>
      <c r="Y544" t="s" s="146">
        <v>3091</v>
      </c>
      <c r="Z544" t="s" s="146">
        <v>1191</v>
      </c>
      <c r="AA544" t="s" s="186">
        <v>2365</v>
      </c>
      <c r="AB544" s="141">
        <f>100*AC544</f>
        <v>20.7318414</v>
      </c>
      <c r="AC544" s="190">
        <v>0.207318414</v>
      </c>
      <c r="AD544" t="s" s="187">
        <v>31</v>
      </c>
      <c r="AE544" s="141">
        <v>13.5756309</v>
      </c>
      <c r="AF544" s="190">
        <v>0.135756309</v>
      </c>
      <c r="AG544" s="138"/>
      <c r="AH544" s="145">
        <v>67147</v>
      </c>
      <c r="AI544" s="145">
        <v>36374</v>
      </c>
      <c r="AJ544" s="145">
        <v>149</v>
      </c>
      <c r="AK544" s="145">
        <v>1687</v>
      </c>
      <c r="AL544" s="145">
        <v>10499</v>
      </c>
      <c r="AM544" s="148">
        <f>100*AL544/$AI544</f>
        <v>28.8640237532303</v>
      </c>
      <c r="AN544" s="145">
        <f>IF(AM544&gt;$AI$8,1,0)</f>
        <v>0</v>
      </c>
      <c r="AO544" s="148">
        <f>IF($R544=AL$17,AM544,0)</f>
        <v>28.8640237532303</v>
      </c>
      <c r="AP544" s="145">
        <v>12186</v>
      </c>
      <c r="AQ544" s="148">
        <f>100*AP544/$AI544</f>
        <v>33.501951943696</v>
      </c>
      <c r="AR544" s="145">
        <f>IF(AQ544&gt;$AI$8,1,0)</f>
        <v>0</v>
      </c>
      <c r="AS544" s="148">
        <f>IF($R544=AP$17,AQ544,0)</f>
        <v>0</v>
      </c>
      <c r="AT544" s="145">
        <v>1210</v>
      </c>
      <c r="AU544" s="148">
        <f>100*AT544/$AI544</f>
        <v>3.32655193269918</v>
      </c>
      <c r="AV544" s="145">
        <f>IF(AU544&gt;$AI$8,1,0)</f>
        <v>0</v>
      </c>
      <c r="AW544" s="148">
        <f>IF($R544=AT$17,AU544,0)</f>
        <v>0</v>
      </c>
      <c r="AX544" s="145">
        <v>7541</v>
      </c>
      <c r="AY544" s="148">
        <f>100*AX544/$AI544</f>
        <v>20.7318414251938</v>
      </c>
      <c r="AZ544" s="145">
        <f>IF(AY544&gt;$AI$8,1,0)</f>
        <v>0</v>
      </c>
      <c r="BA544" s="148">
        <f>IF($R544=AX$17,AY544,0)</f>
        <v>0</v>
      </c>
      <c r="BB544" s="145">
        <v>4938</v>
      </c>
      <c r="BC544" s="148">
        <f>100*BB544/$AI544</f>
        <v>13.5756309451806</v>
      </c>
      <c r="BD544" s="145">
        <f>IF(BC544&gt;$AI$8,1,0)</f>
        <v>0</v>
      </c>
      <c r="BE544" s="148">
        <f>IF($R544=BB$17,BC544,0)</f>
        <v>0</v>
      </c>
      <c r="BF544" s="145">
        <v>0</v>
      </c>
      <c r="BG544" s="148">
        <f>100*BF544/$AI544</f>
        <v>0</v>
      </c>
      <c r="BH544" s="145">
        <f>IF(BG544&gt;$AI$8,1,0)</f>
        <v>0</v>
      </c>
      <c r="BI544" s="148">
        <f>IF($R544=BF$17,BG544,0)</f>
        <v>0</v>
      </c>
      <c r="BJ544" s="145">
        <v>0</v>
      </c>
      <c r="BK544" s="148">
        <f>100*BJ544/$AI544</f>
        <v>0</v>
      </c>
      <c r="BL544" s="145">
        <f>IF(BK544&gt;$AI$8,1,0)</f>
        <v>0</v>
      </c>
      <c r="BM544" s="148">
        <f>IF($R544=BJ$17,BK544,0)</f>
        <v>0</v>
      </c>
      <c r="BN544" s="145">
        <v>0</v>
      </c>
      <c r="BO544" s="148">
        <f>100*BN544/$AI544</f>
        <v>0</v>
      </c>
      <c r="BP544" s="145">
        <f>IF(BO544&gt;$AI$8,1,0)</f>
        <v>0</v>
      </c>
      <c r="BQ544" s="148">
        <f>IF($R544=BN$17,BO544,0)</f>
        <v>0</v>
      </c>
      <c r="BR544" s="145">
        <v>0</v>
      </c>
      <c r="BS544" s="148">
        <f>100*BR544/$AI544</f>
        <v>0</v>
      </c>
      <c r="BT544" s="145">
        <f>IF(BS544&gt;$AI$8,1,0)</f>
        <v>0</v>
      </c>
      <c r="BU544" s="148">
        <f>IF($R544=BR$17,BS544,0)</f>
        <v>0</v>
      </c>
      <c r="BV544" s="145">
        <v>0</v>
      </c>
      <c r="BW544" s="148">
        <f>100*BV544/$AI544</f>
        <v>0</v>
      </c>
      <c r="BX544" s="145">
        <f>IF(BW544&gt;$AI$8,1,0)</f>
        <v>0</v>
      </c>
      <c r="BY544" s="148">
        <f>IF($R544=BV$17,BW544,0)</f>
        <v>0</v>
      </c>
      <c r="BZ544" s="145">
        <v>0</v>
      </c>
      <c r="CA544" s="148">
        <f>100*BZ544/$AI544</f>
        <v>0</v>
      </c>
      <c r="CB544" s="145">
        <f>IF(CA544&gt;$AI$8,1,0)</f>
        <v>0</v>
      </c>
      <c r="CC544" s="148">
        <f>IF($R544=BZ$17,CA544,0)</f>
        <v>0</v>
      </c>
      <c r="CD544" s="145">
        <v>0</v>
      </c>
      <c r="CE544" s="148">
        <f>100*CD544/$AI544</f>
        <v>0</v>
      </c>
      <c r="CF544" s="145">
        <f>IF(CE544&gt;$AI$8,1,0)</f>
        <v>0</v>
      </c>
      <c r="CG544" s="148">
        <f>IF($R544=CD$17,CE544,0)</f>
        <v>0</v>
      </c>
      <c r="CH544" s="145">
        <v>0</v>
      </c>
      <c r="CI544" s="148">
        <f>100*CH544/$AI544</f>
        <v>0</v>
      </c>
      <c r="CJ544" s="145">
        <f>IF(CI544&gt;$AI$8,1,0)</f>
        <v>0</v>
      </c>
      <c r="CK544" s="148">
        <f>IF($R544=CH$17,CI544,0)</f>
        <v>0</v>
      </c>
      <c r="CL544" s="145">
        <v>0</v>
      </c>
      <c r="CM544" s="145">
        <v>0</v>
      </c>
      <c r="CN544" s="149"/>
    </row>
    <row r="545" ht="15.75" customHeight="1">
      <c r="A545" t="s" s="179">
        <v>2909</v>
      </c>
      <c r="B545" t="s" s="180">
        <v>160</v>
      </c>
      <c r="C545" t="s" s="180">
        <v>1195</v>
      </c>
      <c r="D545" t="s" s="181">
        <v>162</v>
      </c>
      <c r="E545" t="s" s="182">
        <v>79</v>
      </c>
      <c r="F545" t="s" s="130">
        <v>80</v>
      </c>
      <c r="G545" t="s" s="130">
        <v>1196</v>
      </c>
      <c r="H545" t="s" s="130">
        <v>1197</v>
      </c>
      <c r="I545" t="s" s="130">
        <v>49</v>
      </c>
      <c r="J545" t="s" s="130">
        <v>50</v>
      </c>
      <c r="K545" t="s" s="183">
        <f>_xlfn.IFS(Q545=0,O545,T545=1,R545,U545=1,AA545,V545=1,AD545)</f>
        <v>28</v>
      </c>
      <c r="L545" s="189">
        <f>_xlfn.IFS(Q545=0,P545,T545=1,S545,U545=1,AB545,V545=1,AE545)</f>
        <v>33.371011772735</v>
      </c>
      <c r="M545" t="s" s="130">
        <f>IF(O545="Lab","over","under")</f>
        <v>2429</v>
      </c>
      <c r="N545" s="173">
        <v>0</v>
      </c>
      <c r="O545" t="s" s="184">
        <v>28</v>
      </c>
      <c r="P545" s="131">
        <f>AQ545</f>
        <v>33.371011772735</v>
      </c>
      <c r="Q545" s="173">
        <f>T545+U545+V545</f>
        <v>0</v>
      </c>
      <c r="R545" t="s" s="197">
        <v>217</v>
      </c>
      <c r="S545" s="198">
        <f>100*0.322449241</f>
        <v>32.2449241</v>
      </c>
      <c r="T545" s="199"/>
      <c r="U545" s="169"/>
      <c r="V545" s="169"/>
      <c r="W545" s="169"/>
      <c r="X545" t="s" s="130">
        <f>IF($A545=Y545,"ok","bad")</f>
        <v>2430</v>
      </c>
      <c r="Y545" t="s" s="130">
        <v>2909</v>
      </c>
      <c r="Z545" t="s" s="130">
        <v>1195</v>
      </c>
      <c r="AA545" t="s" s="186">
        <v>27</v>
      </c>
      <c r="AB545" s="125">
        <f>100*AC545</f>
        <v>20.5148439</v>
      </c>
      <c r="AC545" s="191">
        <v>0.205148439</v>
      </c>
      <c r="AD545" t="s" s="187">
        <v>2365</v>
      </c>
      <c r="AE545" s="125">
        <v>7.7226582</v>
      </c>
      <c r="AF545" s="191">
        <v>0.077226582</v>
      </c>
      <c r="AG545" s="169"/>
      <c r="AH545" s="173">
        <v>78657</v>
      </c>
      <c r="AI545" s="173">
        <v>46888</v>
      </c>
      <c r="AJ545" s="173">
        <v>121</v>
      </c>
      <c r="AK545" s="173">
        <v>528</v>
      </c>
      <c r="AL545" s="173">
        <v>9619</v>
      </c>
      <c r="AM545" s="175">
        <f>100*AL545/$AI545</f>
        <v>20.5148438832964</v>
      </c>
      <c r="AN545" s="173">
        <f>IF(AM545&gt;$AI$8,1,0)</f>
        <v>0</v>
      </c>
      <c r="AO545" s="175">
        <f>IF($R545=AL$17,AM545,0)</f>
        <v>0</v>
      </c>
      <c r="AP545" s="173">
        <v>15647</v>
      </c>
      <c r="AQ545" s="175">
        <f>100*AP545/$AI545</f>
        <v>33.371011772735</v>
      </c>
      <c r="AR545" s="173">
        <f>IF(AQ545&gt;$AI$8,1,0)</f>
        <v>0</v>
      </c>
      <c r="AS545" s="175">
        <f>IF($R545=AP$17,AQ545,0)</f>
        <v>0</v>
      </c>
      <c r="AT545" s="173">
        <v>1088</v>
      </c>
      <c r="AU545" s="175">
        <f>100*AT545/$AI545</f>
        <v>2.32042313598362</v>
      </c>
      <c r="AV545" s="173">
        <f>IF(AU545&gt;$AI$8,1,0)</f>
        <v>0</v>
      </c>
      <c r="AW545" s="175">
        <f>IF($R545=AT$17,AU545,0)</f>
        <v>0</v>
      </c>
      <c r="AX545" s="173">
        <v>3621</v>
      </c>
      <c r="AY545" s="175">
        <f>100*AX545/$AI545</f>
        <v>7.72265824944549</v>
      </c>
      <c r="AZ545" s="173">
        <f>IF(AY545&gt;$AI$8,1,0)</f>
        <v>0</v>
      </c>
      <c r="BA545" s="175">
        <f>IF($R545=AX$17,AY545,0)</f>
        <v>0</v>
      </c>
      <c r="BB545" s="173">
        <v>1794</v>
      </c>
      <c r="BC545" s="175">
        <f>100*BB545/$AI545</f>
        <v>3.82613888414946</v>
      </c>
      <c r="BD545" s="173">
        <f>IF(BC545&gt;$AI$8,1,0)</f>
        <v>0</v>
      </c>
      <c r="BE545" s="175">
        <f>IF($R545=BB$17,BC545,0)</f>
        <v>0</v>
      </c>
      <c r="BF545" s="173">
        <v>0</v>
      </c>
      <c r="BG545" s="175">
        <f>100*BF545/$AI545</f>
        <v>0</v>
      </c>
      <c r="BH545" s="173">
        <f>IF(BG545&gt;$AI$8,1,0)</f>
        <v>0</v>
      </c>
      <c r="BI545" s="175">
        <f>IF($R545=BF$17,BG545,0)</f>
        <v>0</v>
      </c>
      <c r="BJ545" s="173">
        <v>0</v>
      </c>
      <c r="BK545" s="175">
        <f>100*BJ545/$AI545</f>
        <v>0</v>
      </c>
      <c r="BL545" s="173">
        <f>IF(BK545&gt;$AI$8,1,0)</f>
        <v>0</v>
      </c>
      <c r="BM545" s="175">
        <f>IF($R545=BJ$17,BK545,0)</f>
        <v>0</v>
      </c>
      <c r="BN545" s="173">
        <v>0</v>
      </c>
      <c r="BO545" s="175">
        <f>100*BN545/$AI545</f>
        <v>0</v>
      </c>
      <c r="BP545" s="173">
        <f>IF(BO545&gt;$AI$8,1,0)</f>
        <v>0</v>
      </c>
      <c r="BQ545" s="175">
        <f>IF($R545=BN$17,BO545,0)</f>
        <v>0</v>
      </c>
      <c r="BR545" s="173">
        <v>0</v>
      </c>
      <c r="BS545" s="175">
        <f>100*BR545/$AI545</f>
        <v>0</v>
      </c>
      <c r="BT545" s="173">
        <f>IF(BS545&gt;$AI$8,1,0)</f>
        <v>0</v>
      </c>
      <c r="BU545" s="175">
        <f>IF($R545=BR$17,BS545,0)</f>
        <v>0</v>
      </c>
      <c r="BV545" s="173">
        <v>0</v>
      </c>
      <c r="BW545" s="175">
        <f>100*BV545/$AI545</f>
        <v>0</v>
      </c>
      <c r="BX545" s="173">
        <f>IF(BW545&gt;$AI$8,1,0)</f>
        <v>0</v>
      </c>
      <c r="BY545" s="175">
        <f>IF($R545=BV$17,BW545,0)</f>
        <v>0</v>
      </c>
      <c r="BZ545" s="173">
        <v>0</v>
      </c>
      <c r="CA545" s="175">
        <f>100*BZ545/$AI545</f>
        <v>0</v>
      </c>
      <c r="CB545" s="173">
        <f>IF(CA545&gt;$AI$8,1,0)</f>
        <v>0</v>
      </c>
      <c r="CC545" s="175">
        <f>IF($R545=BZ$17,CA545,0)</f>
        <v>0</v>
      </c>
      <c r="CD545" s="173">
        <v>0</v>
      </c>
      <c r="CE545" s="175">
        <f>100*CD545/$AI545</f>
        <v>0</v>
      </c>
      <c r="CF545" s="173">
        <f>IF(CE545&gt;$AI$8,1,0)</f>
        <v>0</v>
      </c>
      <c r="CG545" s="175">
        <f>IF($R545=CD$17,CE545,0)</f>
        <v>0</v>
      </c>
      <c r="CH545" s="173">
        <v>0</v>
      </c>
      <c r="CI545" s="175">
        <f>100*CH545/$AI545</f>
        <v>0</v>
      </c>
      <c r="CJ545" s="173">
        <f>IF(CI545&gt;$AI$8,1,0)</f>
        <v>0</v>
      </c>
      <c r="CK545" s="175">
        <f>IF($R545=CH$17,CI545,0)</f>
        <v>0</v>
      </c>
      <c r="CL545" s="173">
        <v>2093</v>
      </c>
      <c r="CM545" s="173">
        <v>0</v>
      </c>
      <c r="CN545" s="176"/>
    </row>
    <row r="546" ht="15.75" customHeight="1">
      <c r="A546" t="s" s="179">
        <v>3110</v>
      </c>
      <c r="B546" t="s" s="180">
        <v>183</v>
      </c>
      <c r="C546" t="s" s="180">
        <v>1605</v>
      </c>
      <c r="D546" t="s" s="181">
        <v>186</v>
      </c>
      <c r="E546" t="s" s="188">
        <v>79</v>
      </c>
      <c r="F546" t="s" s="146">
        <v>46</v>
      </c>
      <c r="G546" t="s" s="146">
        <v>1200</v>
      </c>
      <c r="H546" t="s" s="146">
        <v>3111</v>
      </c>
      <c r="I546" t="s" s="146">
        <v>49</v>
      </c>
      <c r="J546" t="s" s="146">
        <v>1733</v>
      </c>
      <c r="K546" t="s" s="183">
        <f>_xlfn.IFS(Q546=0,O546,T546=1,R546,U546=1,AA546,V546=1,AD546)</f>
        <v>27</v>
      </c>
      <c r="L546" s="189">
        <f>_xlfn.IFS(Q546=0,P546,T546=1,S546,U546=1,AB546,V546=1,AE546)</f>
        <v>33.1937691338015</v>
      </c>
      <c r="M546" t="s" s="146">
        <f>IF(O546="Lab","over","under")</f>
        <v>2429</v>
      </c>
      <c r="N546" s="145">
        <v>0</v>
      </c>
      <c r="O546" t="s" s="184">
        <v>28</v>
      </c>
      <c r="P546" s="147">
        <f>AQ546</f>
        <v>33.281559517378</v>
      </c>
      <c r="Q546" s="145">
        <f>T546+U546+V546</f>
        <v>1</v>
      </c>
      <c r="R546" t="s" s="185">
        <v>27</v>
      </c>
      <c r="S546" s="203">
        <f>AO546</f>
        <v>33.1937691338015</v>
      </c>
      <c r="T546" s="145">
        <v>1</v>
      </c>
      <c r="U546" s="138"/>
      <c r="V546" s="138"/>
      <c r="W546" s="138"/>
      <c r="X546" t="s" s="146">
        <f>IF($A546=Y546,"ok","bad")</f>
        <v>2430</v>
      </c>
      <c r="Y546" t="s" s="146">
        <v>3110</v>
      </c>
      <c r="Z546" t="s" s="146">
        <v>1605</v>
      </c>
      <c r="AA546" t="s" s="186">
        <v>2365</v>
      </c>
      <c r="AB546" s="141">
        <f>100*AC546</f>
        <v>19.6763011</v>
      </c>
      <c r="AC546" s="190">
        <v>0.196763011</v>
      </c>
      <c r="AD546" t="s" s="187">
        <v>29</v>
      </c>
      <c r="AE546" s="141">
        <v>7.1853052</v>
      </c>
      <c r="AF546" s="190">
        <v>0.071853052</v>
      </c>
      <c r="AG546" s="138"/>
      <c r="AH546" s="145">
        <v>75915</v>
      </c>
      <c r="AI546" s="145">
        <v>44424</v>
      </c>
      <c r="AJ546" s="145">
        <v>184</v>
      </c>
      <c r="AK546" s="145">
        <v>39</v>
      </c>
      <c r="AL546" s="145">
        <v>14746</v>
      </c>
      <c r="AM546" s="148">
        <f>100*AL546/$AI546</f>
        <v>33.1937691338015</v>
      </c>
      <c r="AN546" s="145">
        <f>IF(AM546&gt;$AI$8,1,0)</f>
        <v>0</v>
      </c>
      <c r="AO546" s="148">
        <f>IF($R546=AL$17,AM546,0)</f>
        <v>33.1937691338015</v>
      </c>
      <c r="AP546" s="145">
        <v>14785</v>
      </c>
      <c r="AQ546" s="148">
        <f>100*AP546/$AI546</f>
        <v>33.281559517378</v>
      </c>
      <c r="AR546" s="145">
        <f>IF(AQ546&gt;$AI$8,1,0)</f>
        <v>0</v>
      </c>
      <c r="AS546" s="148">
        <f>IF($R546=AP$17,AQ546,0)</f>
        <v>0</v>
      </c>
      <c r="AT546" s="145">
        <v>3192</v>
      </c>
      <c r="AU546" s="148">
        <f>100*AT546/$AI546</f>
        <v>7.18530524041059</v>
      </c>
      <c r="AV546" s="145">
        <f>IF(AU546&gt;$AI$8,1,0)</f>
        <v>0</v>
      </c>
      <c r="AW546" s="148">
        <f>IF($R546=AT$17,AU546,0)</f>
        <v>0</v>
      </c>
      <c r="AX546" s="145">
        <v>8741</v>
      </c>
      <c r="AY546" s="148">
        <f>100*AX546/$AI546</f>
        <v>19.6763010985053</v>
      </c>
      <c r="AZ546" s="145">
        <f>IF(AY546&gt;$AI$8,1,0)</f>
        <v>0</v>
      </c>
      <c r="BA546" s="148">
        <f>IF($R546=AX$17,AY546,0)</f>
        <v>0</v>
      </c>
      <c r="BB546" s="145">
        <v>2960</v>
      </c>
      <c r="BC546" s="148">
        <f>100*BB546/$AI546</f>
        <v>6.66306500990456</v>
      </c>
      <c r="BD546" s="145">
        <f>IF(BC546&gt;$AI$8,1,0)</f>
        <v>0</v>
      </c>
      <c r="BE546" s="148">
        <f>IF($R546=BB$17,BC546,0)</f>
        <v>0</v>
      </c>
      <c r="BF546" s="145">
        <v>0</v>
      </c>
      <c r="BG546" s="148">
        <f>100*BF546/$AI546</f>
        <v>0</v>
      </c>
      <c r="BH546" s="145">
        <f>IF(BG546&gt;$AI$8,1,0)</f>
        <v>0</v>
      </c>
      <c r="BI546" s="148">
        <f>IF($R546=BF$17,BG546,0)</f>
        <v>0</v>
      </c>
      <c r="BJ546" s="145">
        <v>0</v>
      </c>
      <c r="BK546" s="148">
        <f>100*BJ546/$AI546</f>
        <v>0</v>
      </c>
      <c r="BL546" s="145">
        <f>IF(BK546&gt;$AI$8,1,0)</f>
        <v>0</v>
      </c>
      <c r="BM546" s="148">
        <f>IF($R546=BJ$17,BK546,0)</f>
        <v>0</v>
      </c>
      <c r="BN546" s="145">
        <v>0</v>
      </c>
      <c r="BO546" s="148">
        <f>100*BN546/$AI546</f>
        <v>0</v>
      </c>
      <c r="BP546" s="145">
        <f>IF(BO546&gt;$AI$8,1,0)</f>
        <v>0</v>
      </c>
      <c r="BQ546" s="148">
        <f>IF($R546=BN$17,BO546,0)</f>
        <v>0</v>
      </c>
      <c r="BR546" s="145">
        <v>0</v>
      </c>
      <c r="BS546" s="148">
        <f>100*BR546/$AI546</f>
        <v>0</v>
      </c>
      <c r="BT546" s="145">
        <f>IF(BS546&gt;$AI$8,1,0)</f>
        <v>0</v>
      </c>
      <c r="BU546" s="148">
        <f>IF($R546=BR$17,BS546,0)</f>
        <v>0</v>
      </c>
      <c r="BV546" s="145">
        <v>0</v>
      </c>
      <c r="BW546" s="148">
        <f>100*BV546/$AI546</f>
        <v>0</v>
      </c>
      <c r="BX546" s="145">
        <f>IF(BW546&gt;$AI$8,1,0)</f>
        <v>0</v>
      </c>
      <c r="BY546" s="148">
        <f>IF($R546=BV$17,BW546,0)</f>
        <v>0</v>
      </c>
      <c r="BZ546" s="145">
        <v>0</v>
      </c>
      <c r="CA546" s="148">
        <f>100*BZ546/$AI546</f>
        <v>0</v>
      </c>
      <c r="CB546" s="145">
        <f>IF(CA546&gt;$AI$8,1,0)</f>
        <v>0</v>
      </c>
      <c r="CC546" s="148">
        <f>IF($R546=BZ$17,CA546,0)</f>
        <v>0</v>
      </c>
      <c r="CD546" s="145">
        <v>0</v>
      </c>
      <c r="CE546" s="148">
        <f>100*CD546/$AI546</f>
        <v>0</v>
      </c>
      <c r="CF546" s="145">
        <f>IF(CE546&gt;$AI$8,1,0)</f>
        <v>0</v>
      </c>
      <c r="CG546" s="148">
        <f>IF($R546=CD$17,CE546,0)</f>
        <v>0</v>
      </c>
      <c r="CH546" s="145">
        <v>0</v>
      </c>
      <c r="CI546" s="148">
        <f>100*CH546/$AI546</f>
        <v>0</v>
      </c>
      <c r="CJ546" s="145">
        <f>IF(CI546&gt;$AI$8,1,0)</f>
        <v>0</v>
      </c>
      <c r="CK546" s="148">
        <f>IF($R546=CH$17,CI546,0)</f>
        <v>0</v>
      </c>
      <c r="CL546" s="145">
        <v>508</v>
      </c>
      <c r="CM546" s="145">
        <v>0</v>
      </c>
      <c r="CN546" s="149"/>
    </row>
    <row r="547" ht="15.75" customHeight="1">
      <c r="A547" t="s" s="179">
        <v>3187</v>
      </c>
      <c r="B547" t="s" s="180">
        <v>183</v>
      </c>
      <c r="C547" t="s" s="180">
        <v>3188</v>
      </c>
      <c r="D547" t="s" s="181">
        <v>186</v>
      </c>
      <c r="E547" t="s" s="182">
        <v>79</v>
      </c>
      <c r="F547" t="s" s="130">
        <v>46</v>
      </c>
      <c r="G547" t="s" s="130">
        <v>369</v>
      </c>
      <c r="H547" t="s" s="130">
        <v>3189</v>
      </c>
      <c r="I547" t="s" s="130">
        <v>49</v>
      </c>
      <c r="J547" t="s" s="130">
        <v>1733</v>
      </c>
      <c r="K547" t="s" s="183">
        <f>_xlfn.IFS(Q547=0,O547,T547=1,R547,U547=1,AA547,V547=1,AD547)</f>
        <v>27</v>
      </c>
      <c r="L547" s="189">
        <f>_xlfn.IFS(Q547=0,P547,T547=1,S547,U547=1,AB547,V547=1,AE547)</f>
        <v>30.0493191598059</v>
      </c>
      <c r="M547" t="s" s="130">
        <f>IF(O547="Lab","over","under")</f>
        <v>2429</v>
      </c>
      <c r="N547" s="173">
        <v>0</v>
      </c>
      <c r="O547" t="s" s="184">
        <v>28</v>
      </c>
      <c r="P547" s="131">
        <f>AQ547</f>
        <v>32.9023637828385</v>
      </c>
      <c r="Q547" s="173">
        <f>T547+U547+V547</f>
        <v>1</v>
      </c>
      <c r="R547" t="s" s="185">
        <v>27</v>
      </c>
      <c r="S547" s="210">
        <f>AO547</f>
        <v>30.0493191598059</v>
      </c>
      <c r="T547" s="173">
        <v>1</v>
      </c>
      <c r="U547" s="169"/>
      <c r="V547" s="169"/>
      <c r="W547" s="169"/>
      <c r="X547" t="s" s="130">
        <f>IF($A547=Y547,"ok","bad")</f>
        <v>2430</v>
      </c>
      <c r="Y547" t="s" s="130">
        <v>3187</v>
      </c>
      <c r="Z547" t="s" s="130">
        <v>3188</v>
      </c>
      <c r="AA547" t="s" s="186">
        <v>2365</v>
      </c>
      <c r="AB547" s="125">
        <f>100*AC547</f>
        <v>16.8883736</v>
      </c>
      <c r="AC547" s="191">
        <v>0.168883736</v>
      </c>
      <c r="AD547" t="s" s="187">
        <v>31</v>
      </c>
      <c r="AE547" s="125">
        <v>11.3198279</v>
      </c>
      <c r="AF547" s="191">
        <v>0.113198279</v>
      </c>
      <c r="AG547" s="169"/>
      <c r="AH547" s="173">
        <v>78479</v>
      </c>
      <c r="AI547" s="173">
        <v>50893</v>
      </c>
      <c r="AJ547" s="173">
        <v>193</v>
      </c>
      <c r="AK547" s="173">
        <v>1452</v>
      </c>
      <c r="AL547" s="173">
        <v>15293</v>
      </c>
      <c r="AM547" s="175">
        <f>100*AL547/$AI547</f>
        <v>30.0493191598059</v>
      </c>
      <c r="AN547" s="173">
        <f>IF(AM547&gt;$AI$8,1,0)</f>
        <v>0</v>
      </c>
      <c r="AO547" s="175">
        <f>IF($R547=AL$17,AM547,0)</f>
        <v>30.0493191598059</v>
      </c>
      <c r="AP547" s="173">
        <v>16745</v>
      </c>
      <c r="AQ547" s="175">
        <f>100*AP547/$AI547</f>
        <v>32.9023637828385</v>
      </c>
      <c r="AR547" s="173">
        <f>IF(AQ547&gt;$AI$8,1,0)</f>
        <v>0</v>
      </c>
      <c r="AS547" s="175">
        <f>IF($R547=AP$17,AQ547,0)</f>
        <v>0</v>
      </c>
      <c r="AT547" s="173">
        <v>3154</v>
      </c>
      <c r="AU547" s="175">
        <f>100*AT547/$AI547</f>
        <v>6.19731593735877</v>
      </c>
      <c r="AV547" s="173">
        <f>IF(AU547&gt;$AI$8,1,0)</f>
        <v>0</v>
      </c>
      <c r="AW547" s="175">
        <f>IF($R547=AT$17,AU547,0)</f>
        <v>0</v>
      </c>
      <c r="AX547" s="173">
        <v>8595</v>
      </c>
      <c r="AY547" s="175">
        <f>100*AX547/$AI547</f>
        <v>16.8883736466705</v>
      </c>
      <c r="AZ547" s="173">
        <f>IF(AY547&gt;$AI$8,1,0)</f>
        <v>0</v>
      </c>
      <c r="BA547" s="175">
        <f>IF($R547=AX$17,AY547,0)</f>
        <v>0</v>
      </c>
      <c r="BB547" s="173">
        <v>5761</v>
      </c>
      <c r="BC547" s="175">
        <f>100*BB547/$AI547</f>
        <v>11.3198278741674</v>
      </c>
      <c r="BD547" s="173">
        <f>IF(BC547&gt;$AI$8,1,0)</f>
        <v>0</v>
      </c>
      <c r="BE547" s="175">
        <f>IF($R547=BB$17,BC547,0)</f>
        <v>0</v>
      </c>
      <c r="BF547" s="173">
        <v>0</v>
      </c>
      <c r="BG547" s="175">
        <f>100*BF547/$AI547</f>
        <v>0</v>
      </c>
      <c r="BH547" s="173">
        <f>IF(BG547&gt;$AI$8,1,0)</f>
        <v>0</v>
      </c>
      <c r="BI547" s="175">
        <f>IF($R547=BF$17,BG547,0)</f>
        <v>0</v>
      </c>
      <c r="BJ547" s="173">
        <v>0</v>
      </c>
      <c r="BK547" s="175">
        <f>100*BJ547/$AI547</f>
        <v>0</v>
      </c>
      <c r="BL547" s="173">
        <f>IF(BK547&gt;$AI$8,1,0)</f>
        <v>0</v>
      </c>
      <c r="BM547" s="175">
        <f>IF($R547=BJ$17,BK547,0)</f>
        <v>0</v>
      </c>
      <c r="BN547" s="173">
        <v>0</v>
      </c>
      <c r="BO547" s="175">
        <f>100*BN547/$AI547</f>
        <v>0</v>
      </c>
      <c r="BP547" s="173">
        <f>IF(BO547&gt;$AI$8,1,0)</f>
        <v>0</v>
      </c>
      <c r="BQ547" s="175">
        <f>IF($R547=BN$17,BO547,0)</f>
        <v>0</v>
      </c>
      <c r="BR547" s="173">
        <v>0</v>
      </c>
      <c r="BS547" s="175">
        <f>100*BR547/$AI547</f>
        <v>0</v>
      </c>
      <c r="BT547" s="173">
        <f>IF(BS547&gt;$AI$8,1,0)</f>
        <v>0</v>
      </c>
      <c r="BU547" s="175">
        <f>IF($R547=BR$17,BS547,0)</f>
        <v>0</v>
      </c>
      <c r="BV547" s="173">
        <v>0</v>
      </c>
      <c r="BW547" s="175">
        <f>100*BV547/$AI547</f>
        <v>0</v>
      </c>
      <c r="BX547" s="173">
        <f>IF(BW547&gt;$AI$8,1,0)</f>
        <v>0</v>
      </c>
      <c r="BY547" s="175">
        <f>IF($R547=BV$17,BW547,0)</f>
        <v>0</v>
      </c>
      <c r="BZ547" s="173">
        <v>0</v>
      </c>
      <c r="CA547" s="175">
        <f>100*BZ547/$AI547</f>
        <v>0</v>
      </c>
      <c r="CB547" s="173">
        <f>IF(CA547&gt;$AI$8,1,0)</f>
        <v>0</v>
      </c>
      <c r="CC547" s="175">
        <f>IF($R547=BZ$17,CA547,0)</f>
        <v>0</v>
      </c>
      <c r="CD547" s="173">
        <v>0</v>
      </c>
      <c r="CE547" s="175">
        <f>100*CD547/$AI547</f>
        <v>0</v>
      </c>
      <c r="CF547" s="173">
        <f>IF(CE547&gt;$AI$8,1,0)</f>
        <v>0</v>
      </c>
      <c r="CG547" s="175">
        <f>IF($R547=CD$17,CE547,0)</f>
        <v>0</v>
      </c>
      <c r="CH547" s="173">
        <v>0</v>
      </c>
      <c r="CI547" s="175">
        <f>100*CH547/$AI547</f>
        <v>0</v>
      </c>
      <c r="CJ547" s="173">
        <f>IF(CI547&gt;$AI$8,1,0)</f>
        <v>0</v>
      </c>
      <c r="CK547" s="175">
        <f>IF($R547=CH$17,CI547,0)</f>
        <v>0</v>
      </c>
      <c r="CL547" s="173">
        <v>369</v>
      </c>
      <c r="CM547" s="173">
        <v>0</v>
      </c>
      <c r="CN547" s="176"/>
    </row>
    <row r="548" ht="15.75" customHeight="1">
      <c r="A548" t="s" s="179">
        <v>3173</v>
      </c>
      <c r="B548" t="s" s="180">
        <v>90</v>
      </c>
      <c r="C548" t="s" s="180">
        <v>1768</v>
      </c>
      <c r="D548" t="s" s="181">
        <v>93</v>
      </c>
      <c r="E548" t="s" s="188">
        <v>79</v>
      </c>
      <c r="F548" t="s" s="146">
        <v>46</v>
      </c>
      <c r="G548" t="s" s="146">
        <v>245</v>
      </c>
      <c r="H548" t="s" s="146">
        <v>3174</v>
      </c>
      <c r="I548" t="s" s="146">
        <v>49</v>
      </c>
      <c r="J548" t="s" s="146">
        <v>50</v>
      </c>
      <c r="K548" t="s" s="183">
        <f>_xlfn.IFS(Q548=0,O548,T548=1,R548,U548=1,AA548,V548=1,AD548)</f>
        <v>2365</v>
      </c>
      <c r="L548" s="189">
        <f>_xlfn.IFS(Q548=0,P548,T548=1,S548,U548=1,AB548,V548=1,AE548)</f>
        <v>17.0656118</v>
      </c>
      <c r="M548" t="s" s="146">
        <f>IF(O548="Lab","over","under")</f>
        <v>2429</v>
      </c>
      <c r="N548" s="145">
        <v>0</v>
      </c>
      <c r="O548" t="s" s="184">
        <v>28</v>
      </c>
      <c r="P548" s="147">
        <f>AQ548</f>
        <v>32.8235234831687</v>
      </c>
      <c r="Q548" s="145">
        <f>T548+U548+V548</f>
        <v>1</v>
      </c>
      <c r="R548" t="s" s="197">
        <v>2484</v>
      </c>
      <c r="S548" s="211">
        <f>100*0.291952227</f>
        <v>29.1952227</v>
      </c>
      <c r="T548" s="277"/>
      <c r="U548" s="145">
        <v>1</v>
      </c>
      <c r="V548" s="138"/>
      <c r="W548" s="138"/>
      <c r="X548" t="s" s="146">
        <f>IF($A548=Y548,"ok","bad")</f>
        <v>2430</v>
      </c>
      <c r="Y548" t="s" s="146">
        <v>3173</v>
      </c>
      <c r="Z548" t="s" s="146">
        <v>1768</v>
      </c>
      <c r="AA548" t="s" s="186">
        <v>2365</v>
      </c>
      <c r="AB548" s="141">
        <f>100*AC548</f>
        <v>17.0656118</v>
      </c>
      <c r="AC548" s="190">
        <v>0.170656118</v>
      </c>
      <c r="AD548" t="s" s="187">
        <v>27</v>
      </c>
      <c r="AE548" s="141">
        <v>10.7664785</v>
      </c>
      <c r="AF548" s="190">
        <v>0.107664785</v>
      </c>
      <c r="AG548" s="138"/>
      <c r="AH548" s="145">
        <v>72507</v>
      </c>
      <c r="AI548" s="145">
        <v>39688</v>
      </c>
      <c r="AJ548" s="145">
        <v>95</v>
      </c>
      <c r="AK548" s="145">
        <v>1440</v>
      </c>
      <c r="AL548" s="145">
        <v>4273</v>
      </c>
      <c r="AM548" s="148">
        <f>100*AL548/$AI548</f>
        <v>10.7664785325539</v>
      </c>
      <c r="AN548" s="145">
        <f>IF(AM548&gt;$AI$8,1,0)</f>
        <v>0</v>
      </c>
      <c r="AO548" s="148">
        <f>IF($R548=AL$17,AM548,0)</f>
        <v>0</v>
      </c>
      <c r="AP548" s="145">
        <v>13027</v>
      </c>
      <c r="AQ548" s="148">
        <f>100*AP548/$AI548</f>
        <v>32.8235234831687</v>
      </c>
      <c r="AR548" s="145">
        <f>IF(AQ548&gt;$AI$8,1,0)</f>
        <v>0</v>
      </c>
      <c r="AS548" s="148">
        <f>IF($R548=AP$17,AQ548,0)</f>
        <v>0</v>
      </c>
      <c r="AT548" s="145">
        <v>2816</v>
      </c>
      <c r="AU548" s="148">
        <f>100*AT548/$AI548</f>
        <v>7.09534368070953</v>
      </c>
      <c r="AV548" s="145">
        <f>IF(AU548&gt;$AI$8,1,0)</f>
        <v>0</v>
      </c>
      <c r="AW548" s="148">
        <f>IF($R548=AT$17,AU548,0)</f>
        <v>0</v>
      </c>
      <c r="AX548" s="145">
        <v>6773</v>
      </c>
      <c r="AY548" s="148">
        <f>100*AX548/$AI548</f>
        <v>17.0656117718202</v>
      </c>
      <c r="AZ548" s="145">
        <f>IF(AY548&gt;$AI$8,1,0)</f>
        <v>0</v>
      </c>
      <c r="BA548" s="148">
        <f>IF($R548=AX$17,AY548,0)</f>
        <v>0</v>
      </c>
      <c r="BB548" s="145">
        <v>1212</v>
      </c>
      <c r="BC548" s="148">
        <f>100*BB548/$AI548</f>
        <v>3.05381979439629</v>
      </c>
      <c r="BD548" s="145">
        <f>IF(BC548&gt;$AI$8,1,0)</f>
        <v>0</v>
      </c>
      <c r="BE548" s="148">
        <f>IF($R548=BB$17,BC548,0)</f>
        <v>0</v>
      </c>
      <c r="BF548" s="145">
        <v>0</v>
      </c>
      <c r="BG548" s="148">
        <f>100*BF548/$AI548</f>
        <v>0</v>
      </c>
      <c r="BH548" s="145">
        <f>IF(BG548&gt;$AI$8,1,0)</f>
        <v>0</v>
      </c>
      <c r="BI548" s="148">
        <f>IF($R548=BF$17,BG548,0)</f>
        <v>0</v>
      </c>
      <c r="BJ548" s="145">
        <v>0</v>
      </c>
      <c r="BK548" s="148">
        <f>100*BJ548/$AI548</f>
        <v>0</v>
      </c>
      <c r="BL548" s="145">
        <f>IF(BK548&gt;$AI$8,1,0)</f>
        <v>0</v>
      </c>
      <c r="BM548" s="148">
        <f>IF($R548=BJ$17,BK548,0)</f>
        <v>0</v>
      </c>
      <c r="BN548" s="145">
        <v>0</v>
      </c>
      <c r="BO548" s="148">
        <f>100*BN548/$AI548</f>
        <v>0</v>
      </c>
      <c r="BP548" s="145">
        <f>IF(BO548&gt;$AI$8,1,0)</f>
        <v>0</v>
      </c>
      <c r="BQ548" s="148">
        <f>IF($R548=BN$17,BO548,0)</f>
        <v>0</v>
      </c>
      <c r="BR548" s="145">
        <v>0</v>
      </c>
      <c r="BS548" s="148">
        <f>100*BR548/$AI548</f>
        <v>0</v>
      </c>
      <c r="BT548" s="145">
        <f>IF(BS548&gt;$AI$8,1,0)</f>
        <v>0</v>
      </c>
      <c r="BU548" s="148">
        <f>IF($R548=BR$17,BS548,0)</f>
        <v>0</v>
      </c>
      <c r="BV548" s="145">
        <v>0</v>
      </c>
      <c r="BW548" s="148">
        <f>100*BV548/$AI548</f>
        <v>0</v>
      </c>
      <c r="BX548" s="145">
        <f>IF(BW548&gt;$AI$8,1,0)</f>
        <v>0</v>
      </c>
      <c r="BY548" s="148">
        <f>IF($R548=BV$17,BW548,0)</f>
        <v>0</v>
      </c>
      <c r="BZ548" s="145">
        <v>0</v>
      </c>
      <c r="CA548" s="148">
        <f>100*BZ548/$AI548</f>
        <v>0</v>
      </c>
      <c r="CB548" s="145">
        <f>IF(CA548&gt;$AI$8,1,0)</f>
        <v>0</v>
      </c>
      <c r="CC548" s="148">
        <f>IF($R548=BZ$17,CA548,0)</f>
        <v>0</v>
      </c>
      <c r="CD548" s="145">
        <v>0</v>
      </c>
      <c r="CE548" s="148">
        <f>100*CD548/$AI548</f>
        <v>0</v>
      </c>
      <c r="CF548" s="145">
        <f>IF(CE548&gt;$AI$8,1,0)</f>
        <v>0</v>
      </c>
      <c r="CG548" s="148">
        <f>IF($R548=CD$17,CE548,0)</f>
        <v>0</v>
      </c>
      <c r="CH548" s="145">
        <v>0</v>
      </c>
      <c r="CI548" s="148">
        <f>100*CH548/$AI548</f>
        <v>0</v>
      </c>
      <c r="CJ548" s="145">
        <f>IF(CI548&gt;$AI$8,1,0)</f>
        <v>0</v>
      </c>
      <c r="CK548" s="148">
        <f>IF($R548=CH$17,CI548,0)</f>
        <v>0</v>
      </c>
      <c r="CL548" s="145">
        <v>505</v>
      </c>
      <c r="CM548" s="145">
        <v>0</v>
      </c>
      <c r="CN548" s="149"/>
    </row>
    <row r="549" ht="15.75" customHeight="1">
      <c r="A549" t="s" s="179">
        <v>3161</v>
      </c>
      <c r="B549" t="s" s="180">
        <v>183</v>
      </c>
      <c r="C549" t="s" s="180">
        <v>3162</v>
      </c>
      <c r="D549" t="s" s="181">
        <v>186</v>
      </c>
      <c r="E549" t="s" s="182">
        <v>79</v>
      </c>
      <c r="F549" t="s" s="130">
        <v>46</v>
      </c>
      <c r="G549" t="s" s="130">
        <v>428</v>
      </c>
      <c r="H549" t="s" s="130">
        <v>3163</v>
      </c>
      <c r="I549" t="s" s="130">
        <v>64</v>
      </c>
      <c r="J549" t="s" s="130">
        <v>1733</v>
      </c>
      <c r="K549" t="s" s="183">
        <f>_xlfn.IFS(Q549=0,O549,T549=1,R549,U549=1,AA549,V549=1,AD549)</f>
        <v>27</v>
      </c>
      <c r="L549" s="189">
        <f>_xlfn.IFS(Q549=0,P549,T549=1,S549,U549=1,AB549,V549=1,AE549)</f>
        <v>31.0761211857965</v>
      </c>
      <c r="M549" t="s" s="130">
        <f>IF(O549="Lab","over","under")</f>
        <v>2429</v>
      </c>
      <c r="N549" s="173">
        <v>0</v>
      </c>
      <c r="O549" t="s" s="184">
        <v>28</v>
      </c>
      <c r="P549" s="131">
        <f>AQ549</f>
        <v>32.5247040938213</v>
      </c>
      <c r="Q549" s="173">
        <f>T549+U549+V549</f>
        <v>1</v>
      </c>
      <c r="R549" t="s" s="185">
        <v>27</v>
      </c>
      <c r="S549" s="213">
        <f>AO549</f>
        <v>31.0761211857965</v>
      </c>
      <c r="T549" s="173">
        <v>1</v>
      </c>
      <c r="U549" s="169"/>
      <c r="V549" s="169"/>
      <c r="W549" s="169"/>
      <c r="X549" t="s" s="130">
        <f>IF($A549=Y549,"ok","bad")</f>
        <v>2430</v>
      </c>
      <c r="Y549" t="s" s="130">
        <v>3161</v>
      </c>
      <c r="Z549" t="s" s="130">
        <v>3162</v>
      </c>
      <c r="AA549" t="s" s="186">
        <v>2365</v>
      </c>
      <c r="AB549" s="125">
        <f>100*AC549</f>
        <v>17.5285047</v>
      </c>
      <c r="AC549" s="191">
        <v>0.175285047</v>
      </c>
      <c r="AD549" t="s" s="187">
        <v>29</v>
      </c>
      <c r="AE549" s="125">
        <v>14.1101097</v>
      </c>
      <c r="AF549" s="191">
        <v>0.141101097</v>
      </c>
      <c r="AG549" s="169"/>
      <c r="AH549" s="173">
        <v>76742</v>
      </c>
      <c r="AI549" s="173">
        <v>46045</v>
      </c>
      <c r="AJ549" s="173">
        <v>171</v>
      </c>
      <c r="AK549" s="173">
        <v>667</v>
      </c>
      <c r="AL549" s="173">
        <v>14309</v>
      </c>
      <c r="AM549" s="175">
        <f>100*AL549/$AI549</f>
        <v>31.0761211857965</v>
      </c>
      <c r="AN549" s="173">
        <f>IF(AM549&gt;$AI$8,1,0)</f>
        <v>0</v>
      </c>
      <c r="AO549" s="175">
        <f>IF($R549=AL$17,AM549,0)</f>
        <v>31.0761211857965</v>
      </c>
      <c r="AP549" s="173">
        <v>14976</v>
      </c>
      <c r="AQ549" s="175">
        <f>100*AP549/$AI549</f>
        <v>32.5247040938213</v>
      </c>
      <c r="AR549" s="173">
        <f>IF(AQ549&gt;$AI$8,1,0)</f>
        <v>0</v>
      </c>
      <c r="AS549" s="175">
        <f>IF($R549=AP$17,AQ549,0)</f>
        <v>0</v>
      </c>
      <c r="AT549" s="173">
        <v>6497</v>
      </c>
      <c r="AU549" s="175">
        <f>100*AT549/$AI549</f>
        <v>14.1101096753176</v>
      </c>
      <c r="AV549" s="173">
        <f>IF(AU549&gt;$AI$8,1,0)</f>
        <v>0</v>
      </c>
      <c r="AW549" s="175">
        <f>IF($R549=AT$17,AU549,0)</f>
        <v>0</v>
      </c>
      <c r="AX549" s="173">
        <v>8071</v>
      </c>
      <c r="AY549" s="175">
        <f>100*AX549/$AI549</f>
        <v>17.5285047236399</v>
      </c>
      <c r="AZ549" s="173">
        <f>IF(AY549&gt;$AI$8,1,0)</f>
        <v>0</v>
      </c>
      <c r="BA549" s="175">
        <f>IF($R549=AX$17,AY549,0)</f>
        <v>0</v>
      </c>
      <c r="BB549" s="173">
        <v>2115</v>
      </c>
      <c r="BC549" s="175">
        <f>100*BB549/$AI549</f>
        <v>4.59333260940384</v>
      </c>
      <c r="BD549" s="173">
        <f>IF(BC549&gt;$AI$8,1,0)</f>
        <v>0</v>
      </c>
      <c r="BE549" s="175">
        <f>IF($R549=BB$17,BC549,0)</f>
        <v>0</v>
      </c>
      <c r="BF549" s="173">
        <v>0</v>
      </c>
      <c r="BG549" s="175">
        <f>100*BF549/$AI549</f>
        <v>0</v>
      </c>
      <c r="BH549" s="173">
        <f>IF(BG549&gt;$AI$8,1,0)</f>
        <v>0</v>
      </c>
      <c r="BI549" s="175">
        <f>IF($R549=BF$17,BG549,0)</f>
        <v>0</v>
      </c>
      <c r="BJ549" s="173">
        <v>0</v>
      </c>
      <c r="BK549" s="175">
        <f>100*BJ549/$AI549</f>
        <v>0</v>
      </c>
      <c r="BL549" s="173">
        <f>IF(BK549&gt;$AI$8,1,0)</f>
        <v>0</v>
      </c>
      <c r="BM549" s="175">
        <f>IF($R549=BJ$17,BK549,0)</f>
        <v>0</v>
      </c>
      <c r="BN549" s="173">
        <v>0</v>
      </c>
      <c r="BO549" s="175">
        <f>100*BN549/$AI549</f>
        <v>0</v>
      </c>
      <c r="BP549" s="173">
        <f>IF(BO549&gt;$AI$8,1,0)</f>
        <v>0</v>
      </c>
      <c r="BQ549" s="175">
        <f>IF($R549=BN$17,BO549,0)</f>
        <v>0</v>
      </c>
      <c r="BR549" s="173">
        <v>0</v>
      </c>
      <c r="BS549" s="175">
        <f>100*BR549/$AI549</f>
        <v>0</v>
      </c>
      <c r="BT549" s="173">
        <f>IF(BS549&gt;$AI$8,1,0)</f>
        <v>0</v>
      </c>
      <c r="BU549" s="175">
        <f>IF($R549=BR$17,BS549,0)</f>
        <v>0</v>
      </c>
      <c r="BV549" s="173">
        <v>0</v>
      </c>
      <c r="BW549" s="175">
        <f>100*BV549/$AI549</f>
        <v>0</v>
      </c>
      <c r="BX549" s="173">
        <f>IF(BW549&gt;$AI$8,1,0)</f>
        <v>0</v>
      </c>
      <c r="BY549" s="175">
        <f>IF($R549=BV$17,BW549,0)</f>
        <v>0</v>
      </c>
      <c r="BZ549" s="173">
        <v>0</v>
      </c>
      <c r="CA549" s="175">
        <f>100*BZ549/$AI549</f>
        <v>0</v>
      </c>
      <c r="CB549" s="173">
        <f>IF(CA549&gt;$AI$8,1,0)</f>
        <v>0</v>
      </c>
      <c r="CC549" s="175">
        <f>IF($R549=BZ$17,CA549,0)</f>
        <v>0</v>
      </c>
      <c r="CD549" s="173">
        <v>0</v>
      </c>
      <c r="CE549" s="175">
        <f>100*CD549/$AI549</f>
        <v>0</v>
      </c>
      <c r="CF549" s="173">
        <f>IF(CE549&gt;$AI$8,1,0)</f>
        <v>0</v>
      </c>
      <c r="CG549" s="175">
        <f>IF($R549=CD$17,CE549,0)</f>
        <v>0</v>
      </c>
      <c r="CH549" s="173">
        <v>0</v>
      </c>
      <c r="CI549" s="175">
        <f>100*CH549/$AI549</f>
        <v>0</v>
      </c>
      <c r="CJ549" s="173">
        <f>IF(CI549&gt;$AI$8,1,0)</f>
        <v>0</v>
      </c>
      <c r="CK549" s="175">
        <f>IF($R549=CH$17,CI549,0)</f>
        <v>0</v>
      </c>
      <c r="CL549" s="173">
        <v>1303</v>
      </c>
      <c r="CM549" s="173">
        <v>0</v>
      </c>
      <c r="CN549" s="176"/>
    </row>
    <row r="550" ht="15.75" customHeight="1">
      <c r="A550" t="s" s="179">
        <v>3066</v>
      </c>
      <c r="B550" t="s" s="180">
        <v>75</v>
      </c>
      <c r="C550" t="s" s="180">
        <v>134</v>
      </c>
      <c r="D550" t="s" s="181">
        <v>78</v>
      </c>
      <c r="E550" t="s" s="188">
        <v>79</v>
      </c>
      <c r="F550" t="s" s="146">
        <v>46</v>
      </c>
      <c r="G550" t="s" s="146">
        <v>3067</v>
      </c>
      <c r="H550" t="s" s="146">
        <v>3068</v>
      </c>
      <c r="I550" t="s" s="146">
        <v>49</v>
      </c>
      <c r="J550" t="s" s="146">
        <v>1733</v>
      </c>
      <c r="K550" t="s" s="183">
        <f>_xlfn.IFS(Q550=0,O550,T550=1,R550,U550=1,AA550,V550=1,AD550)</f>
        <v>27</v>
      </c>
      <c r="L550" s="189">
        <f>_xlfn.IFS(Q550=0,P550,T550=1,S550,U550=1,AB550,V550=1,AE550)</f>
        <v>28.7025013304949</v>
      </c>
      <c r="M550" t="s" s="146">
        <f>IF(O550="Lab","over","under")</f>
        <v>2429</v>
      </c>
      <c r="N550" s="145">
        <v>0</v>
      </c>
      <c r="O550" t="s" s="184">
        <v>28</v>
      </c>
      <c r="P550" s="147">
        <f>AQ550</f>
        <v>32.4896221394359</v>
      </c>
      <c r="Q550" s="145">
        <f>T550+U550+V550</f>
        <v>1</v>
      </c>
      <c r="R550" t="s" s="185">
        <v>27</v>
      </c>
      <c r="S550" s="147">
        <f>AO550</f>
        <v>28.7025013304949</v>
      </c>
      <c r="T550" s="145">
        <v>1</v>
      </c>
      <c r="U550" s="138"/>
      <c r="V550" s="138"/>
      <c r="W550" s="138"/>
      <c r="X550" t="s" s="146">
        <f>IF($A550=Y550,"ok","bad")</f>
        <v>2430</v>
      </c>
      <c r="Y550" t="s" s="146">
        <v>3066</v>
      </c>
      <c r="Z550" t="s" s="146">
        <v>134</v>
      </c>
      <c r="AA550" t="s" s="186">
        <v>2365</v>
      </c>
      <c r="AB550" s="141">
        <f>100*AC550</f>
        <v>21.5880788</v>
      </c>
      <c r="AC550" s="190">
        <v>0.215880788</v>
      </c>
      <c r="AD550" t="s" s="187">
        <v>31</v>
      </c>
      <c r="AE550" s="141">
        <v>9.2708888</v>
      </c>
      <c r="AF550" s="190">
        <v>0.092708888</v>
      </c>
      <c r="AG550" s="138"/>
      <c r="AH550" s="145">
        <v>76233</v>
      </c>
      <c r="AI550" s="145">
        <v>46975</v>
      </c>
      <c r="AJ550" s="145">
        <v>164</v>
      </c>
      <c r="AK550" s="145">
        <v>1779</v>
      </c>
      <c r="AL550" s="145">
        <v>13483</v>
      </c>
      <c r="AM550" s="148">
        <f>100*AL550/$AI550</f>
        <v>28.7025013304949</v>
      </c>
      <c r="AN550" s="145">
        <f>IF(AM550&gt;$AI$8,1,0)</f>
        <v>0</v>
      </c>
      <c r="AO550" s="148">
        <f>IF($R550=AL$17,AM550,0)</f>
        <v>28.7025013304949</v>
      </c>
      <c r="AP550" s="145">
        <v>15262</v>
      </c>
      <c r="AQ550" s="148">
        <f>100*AP550/$AI550</f>
        <v>32.4896221394359</v>
      </c>
      <c r="AR550" s="145">
        <f>IF(AQ550&gt;$AI$8,1,0)</f>
        <v>0</v>
      </c>
      <c r="AS550" s="148">
        <f>IF($R550=AP$17,AQ550,0)</f>
        <v>0</v>
      </c>
      <c r="AT550" s="145">
        <v>2445</v>
      </c>
      <c r="AU550" s="148">
        <f>100*AT550/$AI550</f>
        <v>5.20489622139436</v>
      </c>
      <c r="AV550" s="145">
        <f>IF(AU550&gt;$AI$8,1,0)</f>
        <v>0</v>
      </c>
      <c r="AW550" s="148">
        <f>IF($R550=AT$17,AU550,0)</f>
        <v>0</v>
      </c>
      <c r="AX550" s="145">
        <v>10141</v>
      </c>
      <c r="AY550" s="148">
        <f>100*AX550/$AI550</f>
        <v>21.5880787653007</v>
      </c>
      <c r="AZ550" s="145">
        <f>IF(AY550&gt;$AI$8,1,0)</f>
        <v>0</v>
      </c>
      <c r="BA550" s="148">
        <f>IF($R550=AX$17,AY550,0)</f>
        <v>0</v>
      </c>
      <c r="BB550" s="145">
        <v>4355</v>
      </c>
      <c r="BC550" s="148">
        <f>100*BB550/$AI550</f>
        <v>9.270888770622671</v>
      </c>
      <c r="BD550" s="145">
        <f>IF(BC550&gt;$AI$8,1,0)</f>
        <v>0</v>
      </c>
      <c r="BE550" s="148">
        <f>IF($R550=BB$17,BC550,0)</f>
        <v>0</v>
      </c>
      <c r="BF550" s="145">
        <v>0</v>
      </c>
      <c r="BG550" s="148">
        <f>100*BF550/$AI550</f>
        <v>0</v>
      </c>
      <c r="BH550" s="145">
        <f>IF(BG550&gt;$AI$8,1,0)</f>
        <v>0</v>
      </c>
      <c r="BI550" s="148">
        <f>IF($R550=BF$17,BG550,0)</f>
        <v>0</v>
      </c>
      <c r="BJ550" s="145">
        <v>0</v>
      </c>
      <c r="BK550" s="148">
        <f>100*BJ550/$AI550</f>
        <v>0</v>
      </c>
      <c r="BL550" s="145">
        <f>IF(BK550&gt;$AI$8,1,0)</f>
        <v>0</v>
      </c>
      <c r="BM550" s="148">
        <f>IF($R550=BJ$17,BK550,0)</f>
        <v>0</v>
      </c>
      <c r="BN550" s="145">
        <v>0</v>
      </c>
      <c r="BO550" s="148">
        <f>100*BN550/$AI550</f>
        <v>0</v>
      </c>
      <c r="BP550" s="145">
        <f>IF(BO550&gt;$AI$8,1,0)</f>
        <v>0</v>
      </c>
      <c r="BQ550" s="148">
        <f>IF($R550=BN$17,BO550,0)</f>
        <v>0</v>
      </c>
      <c r="BR550" s="145">
        <v>0</v>
      </c>
      <c r="BS550" s="148">
        <f>100*BR550/$AI550</f>
        <v>0</v>
      </c>
      <c r="BT550" s="145">
        <f>IF(BS550&gt;$AI$8,1,0)</f>
        <v>0</v>
      </c>
      <c r="BU550" s="148">
        <f>IF($R550=BR$17,BS550,0)</f>
        <v>0</v>
      </c>
      <c r="BV550" s="145">
        <v>0</v>
      </c>
      <c r="BW550" s="148">
        <f>100*BV550/$AI550</f>
        <v>0</v>
      </c>
      <c r="BX550" s="145">
        <f>IF(BW550&gt;$AI$8,1,0)</f>
        <v>0</v>
      </c>
      <c r="BY550" s="148">
        <f>IF($R550=BV$17,BW550,0)</f>
        <v>0</v>
      </c>
      <c r="BZ550" s="145">
        <v>0</v>
      </c>
      <c r="CA550" s="148">
        <f>100*BZ550/$AI550</f>
        <v>0</v>
      </c>
      <c r="CB550" s="145">
        <f>IF(CA550&gt;$AI$8,1,0)</f>
        <v>0</v>
      </c>
      <c r="CC550" s="148">
        <f>IF($R550=BZ$17,CA550,0)</f>
        <v>0</v>
      </c>
      <c r="CD550" s="145">
        <v>0</v>
      </c>
      <c r="CE550" s="148">
        <f>100*CD550/$AI550</f>
        <v>0</v>
      </c>
      <c r="CF550" s="145">
        <f>IF(CE550&gt;$AI$8,1,0)</f>
        <v>0</v>
      </c>
      <c r="CG550" s="148">
        <f>IF($R550=CD$17,CE550,0)</f>
        <v>0</v>
      </c>
      <c r="CH550" s="145">
        <v>0</v>
      </c>
      <c r="CI550" s="148">
        <f>100*CH550/$AI550</f>
        <v>0</v>
      </c>
      <c r="CJ550" s="145">
        <f>IF(CI550&gt;$AI$8,1,0)</f>
        <v>0</v>
      </c>
      <c r="CK550" s="148">
        <f>IF($R550=CH$17,CI550,0)</f>
        <v>0</v>
      </c>
      <c r="CL550" s="145">
        <v>0</v>
      </c>
      <c r="CM550" s="145">
        <v>0</v>
      </c>
      <c r="CN550" s="149"/>
    </row>
    <row r="551" ht="15.75" customHeight="1">
      <c r="A551" t="s" s="179">
        <v>3282</v>
      </c>
      <c r="B551" t="s" s="180">
        <v>183</v>
      </c>
      <c r="C551" t="s" s="180">
        <v>1696</v>
      </c>
      <c r="D551" t="s" s="181">
        <v>186</v>
      </c>
      <c r="E551" t="s" s="182">
        <v>79</v>
      </c>
      <c r="F551" t="s" s="130">
        <v>46</v>
      </c>
      <c r="G551" t="s" s="130">
        <v>124</v>
      </c>
      <c r="H551" t="s" s="130">
        <v>3283</v>
      </c>
      <c r="I551" t="s" s="130">
        <v>49</v>
      </c>
      <c r="J551" t="s" s="130">
        <v>1733</v>
      </c>
      <c r="K551" t="s" s="183">
        <f>_xlfn.IFS(Q551=0,O551,T551=1,R551,U551=1,AA551,V551=1,AD551)</f>
        <v>27</v>
      </c>
      <c r="L551" s="189">
        <f>_xlfn.IFS(Q551=0,P551,T551=1,S551,U551=1,AB551,V551=1,AE551)</f>
        <v>31.7634696217042</v>
      </c>
      <c r="M551" t="s" s="130">
        <f>IF(O551="Lab","over","under")</f>
        <v>2429</v>
      </c>
      <c r="N551" s="173">
        <v>0</v>
      </c>
      <c r="O551" t="s" s="184">
        <v>28</v>
      </c>
      <c r="P551" s="131">
        <f>AQ551</f>
        <v>32.0452808559419</v>
      </c>
      <c r="Q551" s="173">
        <f>T551+U551+V551</f>
        <v>1</v>
      </c>
      <c r="R551" t="s" s="185">
        <v>27</v>
      </c>
      <c r="S551" s="131">
        <f>AO551</f>
        <v>31.7634696217042</v>
      </c>
      <c r="T551" s="173">
        <v>1</v>
      </c>
      <c r="U551" s="169"/>
      <c r="V551" s="169"/>
      <c r="W551" s="169"/>
      <c r="X551" t="s" s="130">
        <f>IF($A551=Y551,"ok","bad")</f>
        <v>2430</v>
      </c>
      <c r="Y551" t="s" s="130">
        <v>3282</v>
      </c>
      <c r="Z551" t="s" s="130">
        <v>1696</v>
      </c>
      <c r="AA551" t="s" s="186">
        <v>2365</v>
      </c>
      <c r="AB551" s="125">
        <f>100*AC551</f>
        <v>12.8462935</v>
      </c>
      <c r="AC551" s="191">
        <v>0.128462935</v>
      </c>
      <c r="AD551" t="s" s="187">
        <v>2484</v>
      </c>
      <c r="AE551" s="125">
        <v>12.0629538</v>
      </c>
      <c r="AF551" s="191">
        <v>0.120629538</v>
      </c>
      <c r="AG551" s="169"/>
      <c r="AH551" s="173">
        <v>73378</v>
      </c>
      <c r="AI551" s="173">
        <v>41872</v>
      </c>
      <c r="AJ551" s="173">
        <v>143</v>
      </c>
      <c r="AK551" s="173">
        <v>118</v>
      </c>
      <c r="AL551" s="173">
        <v>13300</v>
      </c>
      <c r="AM551" s="175">
        <f>100*AL551/$AI551</f>
        <v>31.7634696217042</v>
      </c>
      <c r="AN551" s="173">
        <f>IF(AM551&gt;$AI$8,1,0)</f>
        <v>0</v>
      </c>
      <c r="AO551" s="175">
        <f>IF($R551=AL$17,AM551,0)</f>
        <v>31.7634696217042</v>
      </c>
      <c r="AP551" s="173">
        <v>13418</v>
      </c>
      <c r="AQ551" s="175">
        <f>100*AP551/$AI551</f>
        <v>32.0452808559419</v>
      </c>
      <c r="AR551" s="173">
        <f>IF(AQ551&gt;$AI$8,1,0)</f>
        <v>0</v>
      </c>
      <c r="AS551" s="175">
        <f>IF($R551=AP$17,AQ551,0)</f>
        <v>0</v>
      </c>
      <c r="AT551" s="173">
        <v>1746</v>
      </c>
      <c r="AU551" s="175">
        <f>100*AT551/$AI551</f>
        <v>4.16985097439817</v>
      </c>
      <c r="AV551" s="173">
        <f>IF(AU551&gt;$AI$8,1,0)</f>
        <v>0</v>
      </c>
      <c r="AW551" s="175">
        <f>IF($R551=AT$17,AU551,0)</f>
        <v>0</v>
      </c>
      <c r="AX551" s="173">
        <v>5379</v>
      </c>
      <c r="AY551" s="175">
        <f>100*AX551/$AI551</f>
        <v>12.8462934658005</v>
      </c>
      <c r="AZ551" s="173">
        <f>IF(AY551&gt;$AI$8,1,0)</f>
        <v>0</v>
      </c>
      <c r="BA551" s="175">
        <f>IF($R551=AX$17,AY551,0)</f>
        <v>0</v>
      </c>
      <c r="BB551" s="173">
        <v>2542</v>
      </c>
      <c r="BC551" s="175">
        <f>100*BB551/$AI551</f>
        <v>6.07088269010317</v>
      </c>
      <c r="BD551" s="173">
        <f>IF(BC551&gt;$AI$8,1,0)</f>
        <v>0</v>
      </c>
      <c r="BE551" s="175">
        <f>IF($R551=BB$17,BC551,0)</f>
        <v>0</v>
      </c>
      <c r="BF551" s="173">
        <v>0</v>
      </c>
      <c r="BG551" s="175">
        <f>100*BF551/$AI551</f>
        <v>0</v>
      </c>
      <c r="BH551" s="173">
        <f>IF(BG551&gt;$AI$8,1,0)</f>
        <v>0</v>
      </c>
      <c r="BI551" s="175">
        <f>IF($R551=BF$17,BG551,0)</f>
        <v>0</v>
      </c>
      <c r="BJ551" s="173">
        <v>0</v>
      </c>
      <c r="BK551" s="175">
        <f>100*BJ551/$AI551</f>
        <v>0</v>
      </c>
      <c r="BL551" s="173">
        <f>IF(BK551&gt;$AI$8,1,0)</f>
        <v>0</v>
      </c>
      <c r="BM551" s="175">
        <f>IF($R551=BJ$17,BK551,0)</f>
        <v>0</v>
      </c>
      <c r="BN551" s="173">
        <v>0</v>
      </c>
      <c r="BO551" s="175">
        <f>100*BN551/$AI551</f>
        <v>0</v>
      </c>
      <c r="BP551" s="173">
        <f>IF(BO551&gt;$AI$8,1,0)</f>
        <v>0</v>
      </c>
      <c r="BQ551" s="175">
        <f>IF($R551=BN$17,BO551,0)</f>
        <v>0</v>
      </c>
      <c r="BR551" s="173">
        <v>0</v>
      </c>
      <c r="BS551" s="175">
        <f>100*BR551/$AI551</f>
        <v>0</v>
      </c>
      <c r="BT551" s="173">
        <f>IF(BS551&gt;$AI$8,1,0)</f>
        <v>0</v>
      </c>
      <c r="BU551" s="175">
        <f>IF($R551=BR$17,BS551,0)</f>
        <v>0</v>
      </c>
      <c r="BV551" s="173">
        <v>0</v>
      </c>
      <c r="BW551" s="175">
        <f>100*BV551/$AI551</f>
        <v>0</v>
      </c>
      <c r="BX551" s="173">
        <f>IF(BW551&gt;$AI$8,1,0)</f>
        <v>0</v>
      </c>
      <c r="BY551" s="175">
        <f>IF($R551=BV$17,BW551,0)</f>
        <v>0</v>
      </c>
      <c r="BZ551" s="173">
        <v>0</v>
      </c>
      <c r="CA551" s="175">
        <f>100*BZ551/$AI551</f>
        <v>0</v>
      </c>
      <c r="CB551" s="173">
        <f>IF(CA551&gt;$AI$8,1,0)</f>
        <v>0</v>
      </c>
      <c r="CC551" s="175">
        <f>IF($R551=BZ$17,CA551,0)</f>
        <v>0</v>
      </c>
      <c r="CD551" s="173">
        <v>0</v>
      </c>
      <c r="CE551" s="175">
        <f>100*CD551/$AI551</f>
        <v>0</v>
      </c>
      <c r="CF551" s="173">
        <f>IF(CE551&gt;$AI$8,1,0)</f>
        <v>0</v>
      </c>
      <c r="CG551" s="175">
        <f>IF($R551=CD$17,CE551,0)</f>
        <v>0</v>
      </c>
      <c r="CH551" s="173">
        <v>0</v>
      </c>
      <c r="CI551" s="175">
        <f>100*CH551/$AI551</f>
        <v>0</v>
      </c>
      <c r="CJ551" s="173">
        <f>IF(CI551&gt;$AI$8,1,0)</f>
        <v>0</v>
      </c>
      <c r="CK551" s="175">
        <f>IF($R551=CH$17,CI551,0)</f>
        <v>0</v>
      </c>
      <c r="CL551" s="173">
        <v>0</v>
      </c>
      <c r="CM551" s="173">
        <v>0</v>
      </c>
      <c r="CN551" s="176"/>
    </row>
    <row r="552" ht="19.95" customHeight="1">
      <c r="A552" t="s" s="179">
        <v>3204</v>
      </c>
      <c r="B552" t="s" s="180">
        <v>197</v>
      </c>
      <c r="C552" t="s" s="180">
        <v>1903</v>
      </c>
      <c r="D552" t="s" s="181">
        <v>200</v>
      </c>
      <c r="E552" t="s" s="188">
        <v>79</v>
      </c>
      <c r="F552" t="s" s="146">
        <v>46</v>
      </c>
      <c r="G552" t="s" s="146">
        <v>443</v>
      </c>
      <c r="H552" t="s" s="146">
        <v>3205</v>
      </c>
      <c r="I552" t="s" s="146">
        <v>49</v>
      </c>
      <c r="J552" t="s" s="146">
        <v>1733</v>
      </c>
      <c r="K552" t="s" s="183">
        <f>_xlfn.IFS(Q552=0,O552,T552=1,R552,U552=1,AA552,V552=1,AD552)</f>
        <v>27</v>
      </c>
      <c r="L552" s="189">
        <f>_xlfn.IFS(Q552=0,P552,T552=1,S552,U552=1,AB552,V552=1,AE552)</f>
        <v>29.7958684258825</v>
      </c>
      <c r="M552" t="s" s="146">
        <f>IF(O552="Lab","over","under")</f>
        <v>2429</v>
      </c>
      <c r="N552" s="145">
        <v>0</v>
      </c>
      <c r="O552" t="s" s="184">
        <v>28</v>
      </c>
      <c r="P552" s="147">
        <f>AQ552</f>
        <v>31.9330301608989</v>
      </c>
      <c r="Q552" s="145">
        <f>T552+U552+V552</f>
        <v>1</v>
      </c>
      <c r="R552" t="s" s="185">
        <v>27</v>
      </c>
      <c r="S552" s="147">
        <f>AO552</f>
        <v>29.7958684258825</v>
      </c>
      <c r="T552" s="145">
        <v>1</v>
      </c>
      <c r="U552" s="138"/>
      <c r="V552" s="138"/>
      <c r="W552" s="138"/>
      <c r="X552" t="s" s="146">
        <f>IF($A552=Y552,"ok","bad")</f>
        <v>2430</v>
      </c>
      <c r="Y552" t="s" s="146">
        <v>3204</v>
      </c>
      <c r="Z552" t="s" s="146">
        <v>1903</v>
      </c>
      <c r="AA552" t="s" s="186">
        <v>2365</v>
      </c>
      <c r="AB552" s="141">
        <f>100*AC552</f>
        <v>16.6568102</v>
      </c>
      <c r="AC552" s="190">
        <v>0.166568102</v>
      </c>
      <c r="AD552" t="s" s="187">
        <v>29</v>
      </c>
      <c r="AE552" s="141">
        <v>16.3488794</v>
      </c>
      <c r="AF552" s="190">
        <v>0.163488794</v>
      </c>
      <c r="AG552" s="138"/>
      <c r="AH552" s="145">
        <v>75924</v>
      </c>
      <c r="AI552" s="145">
        <v>49037</v>
      </c>
      <c r="AJ552" s="145">
        <v>171</v>
      </c>
      <c r="AK552" s="145">
        <v>1048</v>
      </c>
      <c r="AL552" s="145">
        <v>14611</v>
      </c>
      <c r="AM552" s="148">
        <f>100*AL552/$AI552</f>
        <v>29.7958684258825</v>
      </c>
      <c r="AN552" s="145">
        <f>IF(AM552&gt;$AI$8,1,0)</f>
        <v>0</v>
      </c>
      <c r="AO552" s="148">
        <f>IF($R552=AL$17,AM552,0)</f>
        <v>29.7958684258825</v>
      </c>
      <c r="AP552" s="145">
        <v>15659</v>
      </c>
      <c r="AQ552" s="148">
        <f>100*AP552/$AI552</f>
        <v>31.9330301608989</v>
      </c>
      <c r="AR552" s="145">
        <f>IF(AQ552&gt;$AI$8,1,0)</f>
        <v>0</v>
      </c>
      <c r="AS552" s="148">
        <f>IF($R552=AP$17,AQ552,0)</f>
        <v>0</v>
      </c>
      <c r="AT552" s="145">
        <v>8017</v>
      </c>
      <c r="AU552" s="148">
        <f>100*AT552/$AI552</f>
        <v>16.3488794175826</v>
      </c>
      <c r="AV552" s="145">
        <f>IF(AU552&gt;$AI$8,1,0)</f>
        <v>0</v>
      </c>
      <c r="AW552" s="148">
        <f>IF($R552=AT$17,AU552,0)</f>
        <v>0</v>
      </c>
      <c r="AX552" s="145">
        <v>8168</v>
      </c>
      <c r="AY552" s="148">
        <f>100*AX552/$AI552</f>
        <v>16.6568101637539</v>
      </c>
      <c r="AZ552" s="145">
        <f>IF(AY552&gt;$AI$8,1,0)</f>
        <v>0</v>
      </c>
      <c r="BA552" s="148">
        <f>IF($R552=AX$17,AY552,0)</f>
        <v>0</v>
      </c>
      <c r="BB552" s="145">
        <v>2153</v>
      </c>
      <c r="BC552" s="148">
        <f>100*BB552/$AI552</f>
        <v>4.39056222852132</v>
      </c>
      <c r="BD552" s="145">
        <f>IF(BC552&gt;$AI$8,1,0)</f>
        <v>0</v>
      </c>
      <c r="BE552" s="148">
        <f>IF($R552=BB$17,BC552,0)</f>
        <v>0</v>
      </c>
      <c r="BF552" s="145">
        <v>0</v>
      </c>
      <c r="BG552" s="148">
        <f>100*BF552/$AI552</f>
        <v>0</v>
      </c>
      <c r="BH552" s="145">
        <f>IF(BG552&gt;$AI$8,1,0)</f>
        <v>0</v>
      </c>
      <c r="BI552" s="148">
        <f>IF($R552=BF$17,BG552,0)</f>
        <v>0</v>
      </c>
      <c r="BJ552" s="145">
        <v>0</v>
      </c>
      <c r="BK552" s="148">
        <f>100*BJ552/$AI552</f>
        <v>0</v>
      </c>
      <c r="BL552" s="145">
        <f>IF(BK552&gt;$AI$8,1,0)</f>
        <v>0</v>
      </c>
      <c r="BM552" s="148">
        <f>IF($R552=BJ$17,BK552,0)</f>
        <v>0</v>
      </c>
      <c r="BN552" s="145">
        <v>0</v>
      </c>
      <c r="BO552" s="148">
        <f>100*BN552/$AI552</f>
        <v>0</v>
      </c>
      <c r="BP552" s="145">
        <f>IF(BO552&gt;$AI$8,1,0)</f>
        <v>0</v>
      </c>
      <c r="BQ552" s="148">
        <f>IF($R552=BN$17,BO552,0)</f>
        <v>0</v>
      </c>
      <c r="BR552" s="145">
        <v>0</v>
      </c>
      <c r="BS552" s="148">
        <f>100*BR552/$AI552</f>
        <v>0</v>
      </c>
      <c r="BT552" s="145">
        <f>IF(BS552&gt;$AI$8,1,0)</f>
        <v>0</v>
      </c>
      <c r="BU552" s="148">
        <f>IF($R552=BR$17,BS552,0)</f>
        <v>0</v>
      </c>
      <c r="BV552" s="145">
        <v>0</v>
      </c>
      <c r="BW552" s="148">
        <f>100*BV552/$AI552</f>
        <v>0</v>
      </c>
      <c r="BX552" s="145">
        <f>IF(BW552&gt;$AI$8,1,0)</f>
        <v>0</v>
      </c>
      <c r="BY552" s="148">
        <f>IF($R552=BV$17,BW552,0)</f>
        <v>0</v>
      </c>
      <c r="BZ552" s="145">
        <v>0</v>
      </c>
      <c r="CA552" s="148">
        <f>100*BZ552/$AI552</f>
        <v>0</v>
      </c>
      <c r="CB552" s="145">
        <f>IF(CA552&gt;$AI$8,1,0)</f>
        <v>0</v>
      </c>
      <c r="CC552" s="148">
        <f>IF($R552=BZ$17,CA552,0)</f>
        <v>0</v>
      </c>
      <c r="CD552" s="145">
        <v>0</v>
      </c>
      <c r="CE552" s="148">
        <f>100*CD552/$AI552</f>
        <v>0</v>
      </c>
      <c r="CF552" s="145">
        <f>IF(CE552&gt;$AI$8,1,0)</f>
        <v>0</v>
      </c>
      <c r="CG552" s="148">
        <f>IF($R552=CD$17,CE552,0)</f>
        <v>0</v>
      </c>
      <c r="CH552" s="145">
        <v>0</v>
      </c>
      <c r="CI552" s="148">
        <f>100*CH552/$AI552</f>
        <v>0</v>
      </c>
      <c r="CJ552" s="145">
        <f>IF(CI552&gt;$AI$8,1,0)</f>
        <v>0</v>
      </c>
      <c r="CK552" s="148">
        <f>IF($R552=CH$17,CI552,0)</f>
        <v>0</v>
      </c>
      <c r="CL552" s="145">
        <v>382</v>
      </c>
      <c r="CM552" s="145">
        <v>0</v>
      </c>
      <c r="CN552" s="149"/>
    </row>
    <row r="553" ht="15.75" customHeight="1">
      <c r="A553" t="s" s="179">
        <v>3202</v>
      </c>
      <c r="B553" t="s" s="180">
        <v>197</v>
      </c>
      <c r="C553" t="s" s="180">
        <v>1709</v>
      </c>
      <c r="D553" t="s" s="181">
        <v>200</v>
      </c>
      <c r="E553" t="s" s="182">
        <v>79</v>
      </c>
      <c r="F553" t="s" s="130">
        <v>80</v>
      </c>
      <c r="G553" t="s" s="130">
        <v>72</v>
      </c>
      <c r="H553" t="s" s="130">
        <v>3203</v>
      </c>
      <c r="I553" t="s" s="130">
        <v>49</v>
      </c>
      <c r="J553" t="s" s="130">
        <v>1733</v>
      </c>
      <c r="K553" t="s" s="183">
        <f>_xlfn.IFS(Q553=0,O553,T553=1,R553,U553=1,AA553,V553=1,AD553)</f>
        <v>27</v>
      </c>
      <c r="L553" s="189">
        <f>_xlfn.IFS(Q553=0,P553,T553=1,S553,U553=1,AB553,V553=1,AE553)</f>
        <v>31.8013259916845</v>
      </c>
      <c r="M553" t="s" s="130">
        <f>IF(O553="Lab","over","under")</f>
        <v>2429</v>
      </c>
      <c r="N553" s="173">
        <v>0</v>
      </c>
      <c r="O553" t="s" s="184">
        <v>28</v>
      </c>
      <c r="P553" s="131">
        <f>AQ553</f>
        <v>31.8417799752781</v>
      </c>
      <c r="Q553" s="173">
        <f>T553+U553+V553</f>
        <v>1</v>
      </c>
      <c r="R553" t="s" s="185">
        <v>27</v>
      </c>
      <c r="S553" s="131">
        <f>AO553</f>
        <v>31.8013259916845</v>
      </c>
      <c r="T553" s="173">
        <v>1</v>
      </c>
      <c r="U553" s="169"/>
      <c r="V553" s="169"/>
      <c r="W553" s="169"/>
      <c r="X553" t="s" s="130">
        <f>IF($A553=Y553,"ok","bad")</f>
        <v>2430</v>
      </c>
      <c r="Y553" t="s" s="130">
        <v>3202</v>
      </c>
      <c r="Z553" t="s" s="130">
        <v>1709</v>
      </c>
      <c r="AA553" t="s" s="186">
        <v>2365</v>
      </c>
      <c r="AB553" s="125">
        <f>100*AC553</f>
        <v>16.696258</v>
      </c>
      <c r="AC553" s="191">
        <v>0.16696258</v>
      </c>
      <c r="AD553" t="s" s="187">
        <v>29</v>
      </c>
      <c r="AE553" s="125">
        <v>12.3766715</v>
      </c>
      <c r="AF553" s="191">
        <v>0.123766715</v>
      </c>
      <c r="AG553" s="169"/>
      <c r="AH553" s="173">
        <v>72509</v>
      </c>
      <c r="AI553" s="173">
        <v>44495</v>
      </c>
      <c r="AJ553" s="173">
        <v>148</v>
      </c>
      <c r="AK553" s="173">
        <v>18</v>
      </c>
      <c r="AL553" s="173">
        <v>14150</v>
      </c>
      <c r="AM553" s="175">
        <f>100*AL553/$AI553</f>
        <v>31.8013259916845</v>
      </c>
      <c r="AN553" s="173">
        <f>IF(AM553&gt;$AI$8,1,0)</f>
        <v>0</v>
      </c>
      <c r="AO553" s="175">
        <f>IF($R553=AL$17,AM553,0)</f>
        <v>31.8013259916845</v>
      </c>
      <c r="AP553" s="173">
        <v>14168</v>
      </c>
      <c r="AQ553" s="175">
        <f>100*AP553/$AI553</f>
        <v>31.8417799752781</v>
      </c>
      <c r="AR553" s="173">
        <f>IF(AQ553&gt;$AI$8,1,0)</f>
        <v>0</v>
      </c>
      <c r="AS553" s="175">
        <f>IF($R553=AP$17,AQ553,0)</f>
        <v>0</v>
      </c>
      <c r="AT553" s="173">
        <v>5507</v>
      </c>
      <c r="AU553" s="175">
        <f>100*AT553/$AI553</f>
        <v>12.3766715361277</v>
      </c>
      <c r="AV553" s="173">
        <f>IF(AU553&gt;$AI$8,1,0)</f>
        <v>0</v>
      </c>
      <c r="AW553" s="175">
        <f>IF($R553=AT$17,AU553,0)</f>
        <v>0</v>
      </c>
      <c r="AX553" s="173">
        <v>7429</v>
      </c>
      <c r="AY553" s="175">
        <f>100*AX553/$AI553</f>
        <v>16.6962580065176</v>
      </c>
      <c r="AZ553" s="173">
        <f>IF(AY553&gt;$AI$8,1,0)</f>
        <v>0</v>
      </c>
      <c r="BA553" s="175">
        <f>IF($R553=AX$17,AY553,0)</f>
        <v>0</v>
      </c>
      <c r="BB553" s="173">
        <v>2218</v>
      </c>
      <c r="BC553" s="175">
        <f>100*BB553/$AI553</f>
        <v>4.98482975615238</v>
      </c>
      <c r="BD553" s="173">
        <f>IF(BC553&gt;$AI$8,1,0)</f>
        <v>0</v>
      </c>
      <c r="BE553" s="175">
        <f>IF($R553=BB$17,BC553,0)</f>
        <v>0</v>
      </c>
      <c r="BF553" s="173">
        <v>0</v>
      </c>
      <c r="BG553" s="175">
        <f>100*BF553/$AI553</f>
        <v>0</v>
      </c>
      <c r="BH553" s="173">
        <f>IF(BG553&gt;$AI$8,1,0)</f>
        <v>0</v>
      </c>
      <c r="BI553" s="175">
        <f>IF($R553=BF$17,BG553,0)</f>
        <v>0</v>
      </c>
      <c r="BJ553" s="173">
        <v>0</v>
      </c>
      <c r="BK553" s="175">
        <f>100*BJ553/$AI553</f>
        <v>0</v>
      </c>
      <c r="BL553" s="173">
        <f>IF(BK553&gt;$AI$8,1,0)</f>
        <v>0</v>
      </c>
      <c r="BM553" s="175">
        <f>IF($R553=BJ$17,BK553,0)</f>
        <v>0</v>
      </c>
      <c r="BN553" s="173">
        <v>0</v>
      </c>
      <c r="BO553" s="175">
        <f>100*BN553/$AI553</f>
        <v>0</v>
      </c>
      <c r="BP553" s="173">
        <f>IF(BO553&gt;$AI$8,1,0)</f>
        <v>0</v>
      </c>
      <c r="BQ553" s="175">
        <f>IF($R553=BN$17,BO553,0)</f>
        <v>0</v>
      </c>
      <c r="BR553" s="173">
        <v>0</v>
      </c>
      <c r="BS553" s="175">
        <f>100*BR553/$AI553</f>
        <v>0</v>
      </c>
      <c r="BT553" s="173">
        <f>IF(BS553&gt;$AI$8,1,0)</f>
        <v>0</v>
      </c>
      <c r="BU553" s="175">
        <f>IF($R553=BR$17,BS553,0)</f>
        <v>0</v>
      </c>
      <c r="BV553" s="173">
        <v>0</v>
      </c>
      <c r="BW553" s="175">
        <f>100*BV553/$AI553</f>
        <v>0</v>
      </c>
      <c r="BX553" s="173">
        <f>IF(BW553&gt;$AI$8,1,0)</f>
        <v>0</v>
      </c>
      <c r="BY553" s="175">
        <f>IF($R553=BV$17,BW553,0)</f>
        <v>0</v>
      </c>
      <c r="BZ553" s="173">
        <v>0</v>
      </c>
      <c r="CA553" s="175">
        <f>100*BZ553/$AI553</f>
        <v>0</v>
      </c>
      <c r="CB553" s="173">
        <f>IF(CA553&gt;$AI$8,1,0)</f>
        <v>0</v>
      </c>
      <c r="CC553" s="175">
        <f>IF($R553=BZ$17,CA553,0)</f>
        <v>0</v>
      </c>
      <c r="CD553" s="173">
        <v>0</v>
      </c>
      <c r="CE553" s="175">
        <f>100*CD553/$AI553</f>
        <v>0</v>
      </c>
      <c r="CF553" s="173">
        <f>IF(CE553&gt;$AI$8,1,0)</f>
        <v>0</v>
      </c>
      <c r="CG553" s="175">
        <f>IF($R553=CD$17,CE553,0)</f>
        <v>0</v>
      </c>
      <c r="CH553" s="173">
        <v>0</v>
      </c>
      <c r="CI553" s="175">
        <f>100*CH553/$AI553</f>
        <v>0</v>
      </c>
      <c r="CJ553" s="173">
        <f>IF(CI553&gt;$AI$8,1,0)</f>
        <v>0</v>
      </c>
      <c r="CK553" s="175">
        <f>IF($R553=CH$17,CI553,0)</f>
        <v>0</v>
      </c>
      <c r="CL553" s="173">
        <v>844</v>
      </c>
      <c r="CM553" s="173">
        <v>0</v>
      </c>
      <c r="CN553" s="176"/>
    </row>
    <row r="554" ht="19.95" customHeight="1">
      <c r="A554" t="s" s="179">
        <v>3124</v>
      </c>
      <c r="B554" t="s" s="180">
        <v>197</v>
      </c>
      <c r="C554" t="s" s="180">
        <v>1912</v>
      </c>
      <c r="D554" t="s" s="181">
        <v>200</v>
      </c>
      <c r="E554" t="s" s="188">
        <v>79</v>
      </c>
      <c r="F554" t="s" s="146">
        <v>46</v>
      </c>
      <c r="G554" t="s" s="146">
        <v>548</v>
      </c>
      <c r="H554" t="s" s="146">
        <v>3125</v>
      </c>
      <c r="I554" t="s" s="146">
        <v>64</v>
      </c>
      <c r="J554" t="s" s="146">
        <v>1733</v>
      </c>
      <c r="K554" t="s" s="183">
        <f>_xlfn.IFS(Q554=0,O554,T554=1,R554,U554=1,AA554,V554=1,AD554)</f>
        <v>27</v>
      </c>
      <c r="L554" s="189">
        <f>_xlfn.IFS(Q554=0,P554,T554=1,S554,U554=1,AB554,V554=1,AE554)</f>
        <v>27.9166497585521</v>
      </c>
      <c r="M554" t="s" s="146">
        <f>IF(O554="Lab","over","under")</f>
        <v>2429</v>
      </c>
      <c r="N554" s="145">
        <v>0</v>
      </c>
      <c r="O554" t="s" s="184">
        <v>28</v>
      </c>
      <c r="P554" s="147">
        <f>AQ554</f>
        <v>31.7940185853995</v>
      </c>
      <c r="Q554" s="145">
        <f>T554+U554+V554</f>
        <v>1</v>
      </c>
      <c r="R554" t="s" s="185">
        <v>27</v>
      </c>
      <c r="S554" s="147">
        <f>AO554</f>
        <v>27.9166497585521</v>
      </c>
      <c r="T554" s="145">
        <v>1</v>
      </c>
      <c r="U554" s="138"/>
      <c r="V554" s="138"/>
      <c r="W554" s="138"/>
      <c r="X554" t="s" s="146">
        <f>IF($A554=Y554,"ok","bad")</f>
        <v>2430</v>
      </c>
      <c r="Y554" t="s" s="146">
        <v>3124</v>
      </c>
      <c r="Z554" t="s" s="146">
        <v>1912</v>
      </c>
      <c r="AA554" t="s" s="186">
        <v>2365</v>
      </c>
      <c r="AB554" s="141">
        <f>100*AC554</f>
        <v>18.8917745</v>
      </c>
      <c r="AC554" s="190">
        <v>0.188917745</v>
      </c>
      <c r="AD554" t="s" s="187">
        <v>29</v>
      </c>
      <c r="AE554" s="141">
        <v>16.8080185</v>
      </c>
      <c r="AF554" s="190">
        <v>0.168080185</v>
      </c>
      <c r="AG554" s="138"/>
      <c r="AH554" s="145">
        <v>72654</v>
      </c>
      <c r="AI554" s="145">
        <v>49286</v>
      </c>
      <c r="AJ554" s="145">
        <v>136</v>
      </c>
      <c r="AK554" s="145">
        <v>1911</v>
      </c>
      <c r="AL554" s="145">
        <v>13759</v>
      </c>
      <c r="AM554" s="148">
        <f>100*AL554/$AI554</f>
        <v>27.9166497585521</v>
      </c>
      <c r="AN554" s="145">
        <f>IF(AM554&gt;$AI$8,1,0)</f>
        <v>0</v>
      </c>
      <c r="AO554" s="148">
        <f>IF($R554=AL$17,AM554,0)</f>
        <v>27.9166497585521</v>
      </c>
      <c r="AP554" s="145">
        <v>15670</v>
      </c>
      <c r="AQ554" s="148">
        <f>100*AP554/$AI554</f>
        <v>31.7940185853995</v>
      </c>
      <c r="AR554" s="145">
        <f>IF(AQ554&gt;$AI$8,1,0)</f>
        <v>0</v>
      </c>
      <c r="AS554" s="148">
        <f>IF($R554=AP$17,AQ554,0)</f>
        <v>0</v>
      </c>
      <c r="AT554" s="145">
        <v>8284</v>
      </c>
      <c r="AU554" s="148">
        <f>100*AT554/$AI554</f>
        <v>16.8080185042406</v>
      </c>
      <c r="AV554" s="145">
        <f>IF(AU554&gt;$AI$8,1,0)</f>
        <v>0</v>
      </c>
      <c r="AW554" s="148">
        <f>IF($R554=AT$17,AU554,0)</f>
        <v>0</v>
      </c>
      <c r="AX554" s="145">
        <v>9311</v>
      </c>
      <c r="AY554" s="148">
        <f>100*AX554/$AI554</f>
        <v>18.8917745404374</v>
      </c>
      <c r="AZ554" s="145">
        <f>IF(AY554&gt;$AI$8,1,0)</f>
        <v>0</v>
      </c>
      <c r="BA554" s="148">
        <f>IF($R554=AX$17,AY554,0)</f>
        <v>0</v>
      </c>
      <c r="BB554" s="145">
        <v>1999</v>
      </c>
      <c r="BC554" s="148">
        <f>100*BB554/$AI554</f>
        <v>4.0559185164144</v>
      </c>
      <c r="BD554" s="145">
        <f>IF(BC554&gt;$AI$8,1,0)</f>
        <v>0</v>
      </c>
      <c r="BE554" s="148">
        <f>IF($R554=BB$17,BC554,0)</f>
        <v>0</v>
      </c>
      <c r="BF554" s="145">
        <v>0</v>
      </c>
      <c r="BG554" s="148">
        <f>100*BF554/$AI554</f>
        <v>0</v>
      </c>
      <c r="BH554" s="145">
        <f>IF(BG554&gt;$AI$8,1,0)</f>
        <v>0</v>
      </c>
      <c r="BI554" s="148">
        <f>IF($R554=BF$17,BG554,0)</f>
        <v>0</v>
      </c>
      <c r="BJ554" s="145">
        <v>0</v>
      </c>
      <c r="BK554" s="148">
        <f>100*BJ554/$AI554</f>
        <v>0</v>
      </c>
      <c r="BL554" s="145">
        <f>IF(BK554&gt;$AI$8,1,0)</f>
        <v>0</v>
      </c>
      <c r="BM554" s="148">
        <f>IF($R554=BJ$17,BK554,0)</f>
        <v>0</v>
      </c>
      <c r="BN554" s="145">
        <v>0</v>
      </c>
      <c r="BO554" s="148">
        <f>100*BN554/$AI554</f>
        <v>0</v>
      </c>
      <c r="BP554" s="145">
        <f>IF(BO554&gt;$AI$8,1,0)</f>
        <v>0</v>
      </c>
      <c r="BQ554" s="148">
        <f>IF($R554=BN$17,BO554,0)</f>
        <v>0</v>
      </c>
      <c r="BR554" s="145">
        <v>0</v>
      </c>
      <c r="BS554" s="148">
        <f>100*BR554/$AI554</f>
        <v>0</v>
      </c>
      <c r="BT554" s="145">
        <f>IF(BS554&gt;$AI$8,1,0)</f>
        <v>0</v>
      </c>
      <c r="BU554" s="148">
        <f>IF($R554=BR$17,BS554,0)</f>
        <v>0</v>
      </c>
      <c r="BV554" s="145">
        <v>0</v>
      </c>
      <c r="BW554" s="148">
        <f>100*BV554/$AI554</f>
        <v>0</v>
      </c>
      <c r="BX554" s="145">
        <f>IF(BW554&gt;$AI$8,1,0)</f>
        <v>0</v>
      </c>
      <c r="BY554" s="148">
        <f>IF($R554=BV$17,BW554,0)</f>
        <v>0</v>
      </c>
      <c r="BZ554" s="145">
        <v>0</v>
      </c>
      <c r="CA554" s="148">
        <f>100*BZ554/$AI554</f>
        <v>0</v>
      </c>
      <c r="CB554" s="145">
        <f>IF(CA554&gt;$AI$8,1,0)</f>
        <v>0</v>
      </c>
      <c r="CC554" s="148">
        <f>IF($R554=BZ$17,CA554,0)</f>
        <v>0</v>
      </c>
      <c r="CD554" s="145">
        <v>0</v>
      </c>
      <c r="CE554" s="148">
        <f>100*CD554/$AI554</f>
        <v>0</v>
      </c>
      <c r="CF554" s="145">
        <f>IF(CE554&gt;$AI$8,1,0)</f>
        <v>0</v>
      </c>
      <c r="CG554" s="148">
        <f>IF($R554=CD$17,CE554,0)</f>
        <v>0</v>
      </c>
      <c r="CH554" s="145">
        <v>0</v>
      </c>
      <c r="CI554" s="148">
        <f>100*CH554/$AI554</f>
        <v>0</v>
      </c>
      <c r="CJ554" s="145">
        <f>IF(CI554&gt;$AI$8,1,0)</f>
        <v>0</v>
      </c>
      <c r="CK554" s="148">
        <f>IF($R554=CH$17,CI554,0)</f>
        <v>0</v>
      </c>
      <c r="CL554" s="145">
        <v>619</v>
      </c>
      <c r="CM554" s="145">
        <v>0</v>
      </c>
      <c r="CN554" s="149"/>
    </row>
    <row r="555" ht="15.75" customHeight="1">
      <c r="A555" t="s" s="179">
        <v>2910</v>
      </c>
      <c r="B555" t="s" s="180">
        <v>90</v>
      </c>
      <c r="C555" t="s" s="180">
        <v>492</v>
      </c>
      <c r="D555" t="s" s="181">
        <v>93</v>
      </c>
      <c r="E555" t="s" s="182">
        <v>79</v>
      </c>
      <c r="F555" t="s" s="130">
        <v>46</v>
      </c>
      <c r="G555" t="s" s="130">
        <v>1145</v>
      </c>
      <c r="H555" t="s" s="130">
        <v>2911</v>
      </c>
      <c r="I555" t="s" s="130">
        <v>49</v>
      </c>
      <c r="J555" t="s" s="130">
        <v>1733</v>
      </c>
      <c r="K555" t="s" s="183">
        <f>_xlfn.IFS(Q555=0,O555,T555=1,R555,U555=1,AA555,V555=1,AD555)</f>
        <v>29</v>
      </c>
      <c r="L555" s="189">
        <f>_xlfn.IFS(Q555=0,P555,T555=1,S555,U555=1,AB555,V555=1,AE555)</f>
        <v>23.1073289861275</v>
      </c>
      <c r="M555" t="s" s="130">
        <f>IF(O555="Lab","over","under")</f>
        <v>2429</v>
      </c>
      <c r="N555" s="173">
        <v>0</v>
      </c>
      <c r="O555" t="s" s="184">
        <v>28</v>
      </c>
      <c r="P555" s="131">
        <f>AQ555</f>
        <v>31.7178176691256</v>
      </c>
      <c r="Q555" s="173">
        <f>T555+U555+V555</f>
        <v>1</v>
      </c>
      <c r="R555" t="s" s="185">
        <v>29</v>
      </c>
      <c r="S555" s="131">
        <f>AW555</f>
        <v>23.1073289861275</v>
      </c>
      <c r="T555" s="173">
        <v>1</v>
      </c>
      <c r="U555" s="169"/>
      <c r="V555" s="169"/>
      <c r="W555" s="169"/>
      <c r="X555" t="s" s="130">
        <f>IF($A555=Y555,"ok","bad")</f>
        <v>2430</v>
      </c>
      <c r="Y555" t="s" s="130">
        <v>2910</v>
      </c>
      <c r="Z555" t="s" s="130">
        <v>492</v>
      </c>
      <c r="AA555" t="s" s="186">
        <v>27</v>
      </c>
      <c r="AB555" s="125">
        <f>100*AC555</f>
        <v>20.2875198</v>
      </c>
      <c r="AC555" s="191">
        <v>0.202875198</v>
      </c>
      <c r="AD555" t="s" s="187">
        <v>2365</v>
      </c>
      <c r="AE555" s="125">
        <v>19.5246607</v>
      </c>
      <c r="AF555" s="191">
        <v>0.195246607</v>
      </c>
      <c r="AG555" s="169"/>
      <c r="AH555" s="173">
        <v>74954</v>
      </c>
      <c r="AI555" s="173">
        <v>39719</v>
      </c>
      <c r="AJ555" s="173">
        <v>130</v>
      </c>
      <c r="AK555" s="173">
        <v>3420</v>
      </c>
      <c r="AL555" s="173">
        <v>8058</v>
      </c>
      <c r="AM555" s="175">
        <f>100*AL555/$AI555</f>
        <v>20.2875198267832</v>
      </c>
      <c r="AN555" s="173">
        <f>IF(AM555&gt;$AI$8,1,0)</f>
        <v>0</v>
      </c>
      <c r="AO555" s="175">
        <f>IF($R555=AL$17,AM555,0)</f>
        <v>0</v>
      </c>
      <c r="AP555" s="173">
        <v>12598</v>
      </c>
      <c r="AQ555" s="175">
        <f>100*AP555/$AI555</f>
        <v>31.7178176691256</v>
      </c>
      <c r="AR555" s="173">
        <f>IF(AQ555&gt;$AI$8,1,0)</f>
        <v>0</v>
      </c>
      <c r="AS555" s="175">
        <f>IF($R555=AP$17,AQ555,0)</f>
        <v>0</v>
      </c>
      <c r="AT555" s="173">
        <v>9178</v>
      </c>
      <c r="AU555" s="175">
        <f>100*AT555/$AI555</f>
        <v>23.1073289861275</v>
      </c>
      <c r="AV555" s="173">
        <f>IF(AU555&gt;$AI$8,1,0)</f>
        <v>0</v>
      </c>
      <c r="AW555" s="175">
        <f>IF($R555=AT$17,AU555,0)</f>
        <v>23.1073289861275</v>
      </c>
      <c r="AX555" s="173">
        <v>7755</v>
      </c>
      <c r="AY555" s="175">
        <f>100*AX555/$AI555</f>
        <v>19.5246607417105</v>
      </c>
      <c r="AZ555" s="173">
        <f>IF(AY555&gt;$AI$8,1,0)</f>
        <v>0</v>
      </c>
      <c r="BA555" s="175">
        <f>IF($R555=AX$17,AY555,0)</f>
        <v>0</v>
      </c>
      <c r="BB555" s="173">
        <v>1518</v>
      </c>
      <c r="BC555" s="175">
        <f>100*BB555/$AI555</f>
        <v>3.82184848561142</v>
      </c>
      <c r="BD555" s="173">
        <f>IF(BC555&gt;$AI$8,1,0)</f>
        <v>0</v>
      </c>
      <c r="BE555" s="175">
        <f>IF($R555=BB$17,BC555,0)</f>
        <v>0</v>
      </c>
      <c r="BF555" s="173">
        <v>0</v>
      </c>
      <c r="BG555" s="175">
        <f>100*BF555/$AI555</f>
        <v>0</v>
      </c>
      <c r="BH555" s="173">
        <f>IF(BG555&gt;$AI$8,1,0)</f>
        <v>0</v>
      </c>
      <c r="BI555" s="175">
        <f>IF($R555=BF$17,BG555,0)</f>
        <v>0</v>
      </c>
      <c r="BJ555" s="173">
        <v>0</v>
      </c>
      <c r="BK555" s="175">
        <f>100*BJ555/$AI555</f>
        <v>0</v>
      </c>
      <c r="BL555" s="173">
        <f>IF(BK555&gt;$AI$8,1,0)</f>
        <v>0</v>
      </c>
      <c r="BM555" s="175">
        <f>IF($R555=BJ$17,BK555,0)</f>
        <v>0</v>
      </c>
      <c r="BN555" s="173">
        <v>0</v>
      </c>
      <c r="BO555" s="175">
        <f>100*BN555/$AI555</f>
        <v>0</v>
      </c>
      <c r="BP555" s="173">
        <f>IF(BO555&gt;$AI$8,1,0)</f>
        <v>0</v>
      </c>
      <c r="BQ555" s="175">
        <f>IF($R555=BN$17,BO555,0)</f>
        <v>0</v>
      </c>
      <c r="BR555" s="173">
        <v>0</v>
      </c>
      <c r="BS555" s="175">
        <f>100*BR555/$AI555</f>
        <v>0</v>
      </c>
      <c r="BT555" s="173">
        <f>IF(BS555&gt;$AI$8,1,0)</f>
        <v>0</v>
      </c>
      <c r="BU555" s="175">
        <f>IF($R555=BR$17,BS555,0)</f>
        <v>0</v>
      </c>
      <c r="BV555" s="173">
        <v>0</v>
      </c>
      <c r="BW555" s="175">
        <f>100*BV555/$AI555</f>
        <v>0</v>
      </c>
      <c r="BX555" s="173">
        <f>IF(BW555&gt;$AI$8,1,0)</f>
        <v>0</v>
      </c>
      <c r="BY555" s="175">
        <f>IF($R555=BV$17,BW555,0)</f>
        <v>0</v>
      </c>
      <c r="BZ555" s="173">
        <v>0</v>
      </c>
      <c r="CA555" s="175">
        <f>100*BZ555/$AI555</f>
        <v>0</v>
      </c>
      <c r="CB555" s="173">
        <f>IF(CA555&gt;$AI$8,1,0)</f>
        <v>0</v>
      </c>
      <c r="CC555" s="175">
        <f>IF($R555=BZ$17,CA555,0)</f>
        <v>0</v>
      </c>
      <c r="CD555" s="173">
        <v>0</v>
      </c>
      <c r="CE555" s="175">
        <f>100*CD555/$AI555</f>
        <v>0</v>
      </c>
      <c r="CF555" s="173">
        <f>IF(CE555&gt;$AI$8,1,0)</f>
        <v>0</v>
      </c>
      <c r="CG555" s="175">
        <f>IF($R555=CD$17,CE555,0)</f>
        <v>0</v>
      </c>
      <c r="CH555" s="173">
        <v>0</v>
      </c>
      <c r="CI555" s="175">
        <f>100*CH555/$AI555</f>
        <v>0</v>
      </c>
      <c r="CJ555" s="173">
        <f>IF(CI555&gt;$AI$8,1,0)</f>
        <v>0</v>
      </c>
      <c r="CK555" s="175">
        <f>IF($R555=CH$17,CI555,0)</f>
        <v>0</v>
      </c>
      <c r="CL555" s="173">
        <v>0</v>
      </c>
      <c r="CM555" s="173">
        <v>0</v>
      </c>
      <c r="CN555" s="176"/>
    </row>
    <row r="556" ht="15.75" customHeight="1">
      <c r="A556" t="s" s="179">
        <v>3228</v>
      </c>
      <c r="B556" t="s" s="180">
        <v>183</v>
      </c>
      <c r="C556" t="s" s="180">
        <v>2042</v>
      </c>
      <c r="D556" t="s" s="181">
        <v>186</v>
      </c>
      <c r="E556" t="s" s="188">
        <v>79</v>
      </c>
      <c r="F556" t="s" s="146">
        <v>46</v>
      </c>
      <c r="G556" t="s" s="146">
        <v>3229</v>
      </c>
      <c r="H556" t="s" s="146">
        <v>3230</v>
      </c>
      <c r="I556" t="s" s="146">
        <v>64</v>
      </c>
      <c r="J556" t="s" s="146">
        <v>1733</v>
      </c>
      <c r="K556" t="s" s="183">
        <f>_xlfn.IFS(Q556=0,O556,T556=1,R556,U556=1,AA556,V556=1,AD556)</f>
        <v>27</v>
      </c>
      <c r="L556" s="189">
        <f>_xlfn.IFS(Q556=0,P556,T556=1,S556,U556=1,AB556,V556=1,AE556)</f>
        <v>29.5282198539969</v>
      </c>
      <c r="M556" t="s" s="146">
        <f>IF(O556="Lab","over","under")</f>
        <v>2429</v>
      </c>
      <c r="N556" s="145">
        <v>0</v>
      </c>
      <c r="O556" t="s" s="184">
        <v>28</v>
      </c>
      <c r="P556" s="147">
        <f>AQ556</f>
        <v>31.6919779175345</v>
      </c>
      <c r="Q556" s="145">
        <f>T556+U556+V556</f>
        <v>1</v>
      </c>
      <c r="R556" t="s" s="185">
        <v>27</v>
      </c>
      <c r="S556" s="195">
        <f>AO556</f>
        <v>29.5282198539969</v>
      </c>
      <c r="T556" s="145">
        <v>1</v>
      </c>
      <c r="U556" s="138"/>
      <c r="V556" s="138"/>
      <c r="W556" s="138"/>
      <c r="X556" t="s" s="146">
        <f>IF($A556=Y556,"ok","bad")</f>
        <v>2430</v>
      </c>
      <c r="Y556" t="s" s="146">
        <v>3228</v>
      </c>
      <c r="Z556" t="s" s="146">
        <v>2042</v>
      </c>
      <c r="AA556" t="s" s="186">
        <v>2365</v>
      </c>
      <c r="AB556" s="141">
        <f>100*AC556</f>
        <v>15.8742998</v>
      </c>
      <c r="AC556" s="190">
        <v>0.158742998</v>
      </c>
      <c r="AD556" t="s" s="187">
        <v>29</v>
      </c>
      <c r="AE556" s="141">
        <v>14.0482498</v>
      </c>
      <c r="AF556" s="190">
        <v>0.140482498</v>
      </c>
      <c r="AG556" s="138"/>
      <c r="AH556" s="145">
        <v>74522</v>
      </c>
      <c r="AI556" s="145">
        <v>49451</v>
      </c>
      <c r="AJ556" s="145">
        <v>189</v>
      </c>
      <c r="AK556" s="145">
        <v>1070</v>
      </c>
      <c r="AL556" s="145">
        <v>14602</v>
      </c>
      <c r="AM556" s="148">
        <f>100*AL556/$AI556</f>
        <v>29.5282198539969</v>
      </c>
      <c r="AN556" s="145">
        <f>IF(AM556&gt;$AI$8,1,0)</f>
        <v>0</v>
      </c>
      <c r="AO556" s="148">
        <f>IF($R556=AL$17,AM556,0)</f>
        <v>29.5282198539969</v>
      </c>
      <c r="AP556" s="145">
        <v>15672</v>
      </c>
      <c r="AQ556" s="148">
        <f>100*AP556/$AI556</f>
        <v>31.6919779175345</v>
      </c>
      <c r="AR556" s="145">
        <f>IF(AQ556&gt;$AI$8,1,0)</f>
        <v>0</v>
      </c>
      <c r="AS556" s="148">
        <f>IF($R556=AP$17,AQ556,0)</f>
        <v>0</v>
      </c>
      <c r="AT556" s="145">
        <v>6947</v>
      </c>
      <c r="AU556" s="148">
        <f>100*AT556/$AI556</f>
        <v>14.0482497826131</v>
      </c>
      <c r="AV556" s="145">
        <f>IF(AU556&gt;$AI$8,1,0)</f>
        <v>0</v>
      </c>
      <c r="AW556" s="148">
        <f>IF($R556=AT$17,AU556,0)</f>
        <v>0</v>
      </c>
      <c r="AX556" s="145">
        <v>7850</v>
      </c>
      <c r="AY556" s="148">
        <f>100*AX556/$AI556</f>
        <v>15.874299811935</v>
      </c>
      <c r="AZ556" s="145">
        <f>IF(AY556&gt;$AI$8,1,0)</f>
        <v>0</v>
      </c>
      <c r="BA556" s="148">
        <f>IF($R556=AX$17,AY556,0)</f>
        <v>0</v>
      </c>
      <c r="BB556" s="145">
        <v>4380</v>
      </c>
      <c r="BC556" s="148">
        <f>100*BB556/$AI556</f>
        <v>8.857252633920449</v>
      </c>
      <c r="BD556" s="145">
        <f>IF(BC556&gt;$AI$8,1,0)</f>
        <v>0</v>
      </c>
      <c r="BE556" s="148">
        <f>IF($R556=BB$17,BC556,0)</f>
        <v>0</v>
      </c>
      <c r="BF556" s="145">
        <v>0</v>
      </c>
      <c r="BG556" s="148">
        <f>100*BF556/$AI556</f>
        <v>0</v>
      </c>
      <c r="BH556" s="145">
        <f>IF(BG556&gt;$AI$8,1,0)</f>
        <v>0</v>
      </c>
      <c r="BI556" s="148">
        <f>IF($R556=BF$17,BG556,0)</f>
        <v>0</v>
      </c>
      <c r="BJ556" s="145">
        <v>0</v>
      </c>
      <c r="BK556" s="148">
        <f>100*BJ556/$AI556</f>
        <v>0</v>
      </c>
      <c r="BL556" s="145">
        <f>IF(BK556&gt;$AI$8,1,0)</f>
        <v>0</v>
      </c>
      <c r="BM556" s="148">
        <f>IF($R556=BJ$17,BK556,0)</f>
        <v>0</v>
      </c>
      <c r="BN556" s="145">
        <v>0</v>
      </c>
      <c r="BO556" s="148">
        <f>100*BN556/$AI556</f>
        <v>0</v>
      </c>
      <c r="BP556" s="145">
        <f>IF(BO556&gt;$AI$8,1,0)</f>
        <v>0</v>
      </c>
      <c r="BQ556" s="148">
        <f>IF($R556=BN$17,BO556,0)</f>
        <v>0</v>
      </c>
      <c r="BR556" s="145">
        <v>0</v>
      </c>
      <c r="BS556" s="148">
        <f>100*BR556/$AI556</f>
        <v>0</v>
      </c>
      <c r="BT556" s="145">
        <f>IF(BS556&gt;$AI$8,1,0)</f>
        <v>0</v>
      </c>
      <c r="BU556" s="148">
        <f>IF($R556=BR$17,BS556,0)</f>
        <v>0</v>
      </c>
      <c r="BV556" s="145">
        <v>0</v>
      </c>
      <c r="BW556" s="148">
        <f>100*BV556/$AI556</f>
        <v>0</v>
      </c>
      <c r="BX556" s="145">
        <f>IF(BW556&gt;$AI$8,1,0)</f>
        <v>0</v>
      </c>
      <c r="BY556" s="148">
        <f>IF($R556=BV$17,BW556,0)</f>
        <v>0</v>
      </c>
      <c r="BZ556" s="145">
        <v>0</v>
      </c>
      <c r="CA556" s="148">
        <f>100*BZ556/$AI556</f>
        <v>0</v>
      </c>
      <c r="CB556" s="145">
        <f>IF(CA556&gt;$AI$8,1,0)</f>
        <v>0</v>
      </c>
      <c r="CC556" s="148">
        <f>IF($R556=BZ$17,CA556,0)</f>
        <v>0</v>
      </c>
      <c r="CD556" s="145">
        <v>0</v>
      </c>
      <c r="CE556" s="148">
        <f>100*CD556/$AI556</f>
        <v>0</v>
      </c>
      <c r="CF556" s="145">
        <f>IF(CE556&gt;$AI$8,1,0)</f>
        <v>0</v>
      </c>
      <c r="CG556" s="148">
        <f>IF($R556=CD$17,CE556,0)</f>
        <v>0</v>
      </c>
      <c r="CH556" s="145">
        <v>0</v>
      </c>
      <c r="CI556" s="148">
        <f>100*CH556/$AI556</f>
        <v>0</v>
      </c>
      <c r="CJ556" s="145">
        <f>IF(CI556&gt;$AI$8,1,0)</f>
        <v>0</v>
      </c>
      <c r="CK556" s="148">
        <f>IF($R556=CH$17,CI556,0)</f>
        <v>0</v>
      </c>
      <c r="CL556" s="145">
        <v>0</v>
      </c>
      <c r="CM556" s="145">
        <v>0</v>
      </c>
      <c r="CN556" s="149"/>
    </row>
    <row r="557" ht="15.75" customHeight="1">
      <c r="A557" t="s" s="179">
        <v>2962</v>
      </c>
      <c r="B557" t="s" s="180">
        <v>166</v>
      </c>
      <c r="C557" t="s" s="180">
        <v>404</v>
      </c>
      <c r="D557" t="s" s="181">
        <v>169</v>
      </c>
      <c r="E557" t="s" s="182">
        <v>79</v>
      </c>
      <c r="F557" t="s" s="130">
        <v>80</v>
      </c>
      <c r="G557" t="s" s="130">
        <v>405</v>
      </c>
      <c r="H557" t="s" s="130">
        <v>406</v>
      </c>
      <c r="I557" t="s" s="130">
        <v>64</v>
      </c>
      <c r="J557" t="s" s="130">
        <v>50</v>
      </c>
      <c r="K557" t="s" s="183">
        <f>_xlfn.IFS(Q557=0,O557,T557=1,R557,U557=1,AA557,V557=1,AD557)</f>
        <v>31</v>
      </c>
      <c r="L557" s="189">
        <f>_xlfn.IFS(Q557=0,P557,T557=1,S557,U557=1,AB557,V557=1,AE557)</f>
        <v>9.951187900000001</v>
      </c>
      <c r="M557" t="s" s="130">
        <f>IF(O557="Lab","over","under")</f>
        <v>2429</v>
      </c>
      <c r="N557" s="173">
        <v>0</v>
      </c>
      <c r="O557" t="s" s="184">
        <v>28</v>
      </c>
      <c r="P557" s="131">
        <f>AQ557</f>
        <v>31.6172703001537</v>
      </c>
      <c r="Q557" s="173">
        <f>T557+U557+V557</f>
        <v>1</v>
      </c>
      <c r="R557" t="s" s="197">
        <v>217</v>
      </c>
      <c r="S557" s="198">
        <f>100*0.297106335</f>
        <v>29.7106335</v>
      </c>
      <c r="T557" s="199"/>
      <c r="U557" s="173">
        <v>1</v>
      </c>
      <c r="V557" s="169"/>
      <c r="W557" s="169"/>
      <c r="X557" t="s" s="130">
        <f>IF($A557=Y557,"ok","bad")</f>
        <v>2430</v>
      </c>
      <c r="Y557" t="s" s="130">
        <v>2962</v>
      </c>
      <c r="Z557" t="s" s="130">
        <v>404</v>
      </c>
      <c r="AA557" t="s" s="186">
        <v>31</v>
      </c>
      <c r="AB557" s="125">
        <f>100*AC557</f>
        <v>9.951187900000001</v>
      </c>
      <c r="AC557" s="191">
        <v>0.099511879</v>
      </c>
      <c r="AD557" t="s" s="187">
        <v>217</v>
      </c>
      <c r="AE557" s="125">
        <v>9.565545699999999</v>
      </c>
      <c r="AF557" s="191">
        <v>0.095655457</v>
      </c>
      <c r="AG557" s="169"/>
      <c r="AH557" s="173">
        <v>77897</v>
      </c>
      <c r="AI557" s="173">
        <v>37081</v>
      </c>
      <c r="AJ557" s="173">
        <v>219</v>
      </c>
      <c r="AK557" s="173">
        <v>707</v>
      </c>
      <c r="AL557" s="173">
        <v>3055</v>
      </c>
      <c r="AM557" s="175">
        <f>100*AL557/$AI557</f>
        <v>8.238720638601979</v>
      </c>
      <c r="AN557" s="173">
        <f>IF(AM557&gt;$AI$8,1,0)</f>
        <v>0</v>
      </c>
      <c r="AO557" s="175">
        <f>IF($R557=AL$17,AM557,0)</f>
        <v>0</v>
      </c>
      <c r="AP557" s="173">
        <v>11724</v>
      </c>
      <c r="AQ557" s="175">
        <f>100*AP557/$AI557</f>
        <v>31.6172703001537</v>
      </c>
      <c r="AR557" s="173">
        <f>IF(AQ557&gt;$AI$8,1,0)</f>
        <v>0</v>
      </c>
      <c r="AS557" s="175">
        <f>IF($R557=AP$17,AQ557,0)</f>
        <v>0</v>
      </c>
      <c r="AT557" s="173">
        <v>756</v>
      </c>
      <c r="AU557" s="175">
        <f>100*AT557/$AI557</f>
        <v>2.03877996817777</v>
      </c>
      <c r="AV557" s="173">
        <f>IF(AU557&gt;$AI$8,1,0)</f>
        <v>0</v>
      </c>
      <c r="AW557" s="175">
        <f>IF($R557=AT$17,AU557,0)</f>
        <v>0</v>
      </c>
      <c r="AX557" s="173">
        <v>2958</v>
      </c>
      <c r="AY557" s="175">
        <f>100*AX557/$AI557</f>
        <v>7.97713114533049</v>
      </c>
      <c r="AZ557" s="173">
        <f>IF(AY557&gt;$AI$8,1,0)</f>
        <v>0</v>
      </c>
      <c r="BA557" s="175">
        <f>IF($R557=AX$17,AY557,0)</f>
        <v>0</v>
      </c>
      <c r="BB557" s="173">
        <v>3690</v>
      </c>
      <c r="BC557" s="175">
        <f>100*BB557/$AI557</f>
        <v>9.95118793991532</v>
      </c>
      <c r="BD557" s="173">
        <f>IF(BC557&gt;$AI$8,1,0)</f>
        <v>0</v>
      </c>
      <c r="BE557" s="175">
        <f>IF($R557=BB$17,BC557,0)</f>
        <v>0</v>
      </c>
      <c r="BF557" s="173">
        <v>0</v>
      </c>
      <c r="BG557" s="175">
        <f>100*BF557/$AI557</f>
        <v>0</v>
      </c>
      <c r="BH557" s="173">
        <f>IF(BG557&gt;$AI$8,1,0)</f>
        <v>0</v>
      </c>
      <c r="BI557" s="175">
        <f>IF($R557=BF$17,BG557,0)</f>
        <v>0</v>
      </c>
      <c r="BJ557" s="173">
        <v>0</v>
      </c>
      <c r="BK557" s="175">
        <f>100*BJ557/$AI557</f>
        <v>0</v>
      </c>
      <c r="BL557" s="173">
        <f>IF(BK557&gt;$AI$8,1,0)</f>
        <v>0</v>
      </c>
      <c r="BM557" s="175">
        <f>IF($R557=BJ$17,BK557,0)</f>
        <v>0</v>
      </c>
      <c r="BN557" s="173">
        <v>0</v>
      </c>
      <c r="BO557" s="175">
        <f>100*BN557/$AI557</f>
        <v>0</v>
      </c>
      <c r="BP557" s="173">
        <f>IF(BO557&gt;$AI$8,1,0)</f>
        <v>0</v>
      </c>
      <c r="BQ557" s="175">
        <f>IF($R557=BN$17,BO557,0)</f>
        <v>0</v>
      </c>
      <c r="BR557" s="173">
        <v>0</v>
      </c>
      <c r="BS557" s="175">
        <f>100*BR557/$AI557</f>
        <v>0</v>
      </c>
      <c r="BT557" s="173">
        <f>IF(BS557&gt;$AI$8,1,0)</f>
        <v>0</v>
      </c>
      <c r="BU557" s="175">
        <f>IF($R557=BR$17,BS557,0)</f>
        <v>0</v>
      </c>
      <c r="BV557" s="173">
        <v>0</v>
      </c>
      <c r="BW557" s="175">
        <f>100*BV557/$AI557</f>
        <v>0</v>
      </c>
      <c r="BX557" s="173">
        <f>IF(BW557&gt;$AI$8,1,0)</f>
        <v>0</v>
      </c>
      <c r="BY557" s="175">
        <f>IF($R557=BV$17,BW557,0)</f>
        <v>0</v>
      </c>
      <c r="BZ557" s="173">
        <v>0</v>
      </c>
      <c r="CA557" s="175">
        <f>100*BZ557/$AI557</f>
        <v>0</v>
      </c>
      <c r="CB557" s="173">
        <f>IF(CA557&gt;$AI$8,1,0)</f>
        <v>0</v>
      </c>
      <c r="CC557" s="175">
        <f>IF($R557=BZ$17,CA557,0)</f>
        <v>0</v>
      </c>
      <c r="CD557" s="173">
        <v>0</v>
      </c>
      <c r="CE557" s="175">
        <f>100*CD557/$AI557</f>
        <v>0</v>
      </c>
      <c r="CF557" s="173">
        <f>IF(CE557&gt;$AI$8,1,0)</f>
        <v>0</v>
      </c>
      <c r="CG557" s="175">
        <f>IF($R557=CD$17,CE557,0)</f>
        <v>0</v>
      </c>
      <c r="CH557" s="173">
        <v>0</v>
      </c>
      <c r="CI557" s="175">
        <f>100*CH557/$AI557</f>
        <v>0</v>
      </c>
      <c r="CJ557" s="173">
        <f>IF(CI557&gt;$AI$8,1,0)</f>
        <v>0</v>
      </c>
      <c r="CK557" s="175">
        <f>IF($R557=CH$17,CI557,0)</f>
        <v>0</v>
      </c>
      <c r="CL557" s="173">
        <v>1686</v>
      </c>
      <c r="CM557" s="173">
        <v>0</v>
      </c>
      <c r="CN557" s="176"/>
    </row>
    <row r="558" ht="20.7" customHeight="1">
      <c r="A558" t="s" s="179">
        <v>2991</v>
      </c>
      <c r="B558" t="s" s="180">
        <v>42</v>
      </c>
      <c r="C558" t="s" s="180">
        <v>1354</v>
      </c>
      <c r="D558" t="s" s="181">
        <v>45</v>
      </c>
      <c r="E558" t="s" s="188">
        <v>45</v>
      </c>
      <c r="F558" t="s" s="146">
        <v>46</v>
      </c>
      <c r="G558" t="s" s="146">
        <v>1355</v>
      </c>
      <c r="H558" t="s" s="146">
        <v>125</v>
      </c>
      <c r="I558" t="s" s="146">
        <v>64</v>
      </c>
      <c r="J558" t="s" s="146">
        <v>50</v>
      </c>
      <c r="K558" t="s" s="183">
        <f>_xlfn.IFS(Q558=0,O558,T558=1,R558,U558=1,AA558,V558=1,AD558)</f>
        <v>2365</v>
      </c>
      <c r="L558" s="189">
        <f>_xlfn.IFS(Q558=0,P558,T558=1,S558,U558=1,AB558,V558=1,AE558)</f>
        <v>27.6040644021206</v>
      </c>
      <c r="M558" t="s" s="146">
        <f>IF(O558="Lab","over","under")</f>
        <v>2429</v>
      </c>
      <c r="N558" s="145">
        <v>0</v>
      </c>
      <c r="O558" t="s" s="184">
        <v>28</v>
      </c>
      <c r="P558" s="147">
        <f>AQ558</f>
        <v>31.2954054584724</v>
      </c>
      <c r="Q558" s="145">
        <f>T558+U558+V558</f>
        <v>1</v>
      </c>
      <c r="R558" t="s" s="185">
        <v>2365</v>
      </c>
      <c r="S558" s="328">
        <f>BA558</f>
        <v>27.6040644021206</v>
      </c>
      <c r="T558" s="145">
        <v>1</v>
      </c>
      <c r="U558" s="138"/>
      <c r="V558" s="138"/>
      <c r="W558" s="138"/>
      <c r="X558" t="s" s="146">
        <f>IF($A558=Y558,"ok","bad")</f>
        <v>2430</v>
      </c>
      <c r="Y558" t="s" s="146">
        <v>2991</v>
      </c>
      <c r="Z558" t="s" s="146">
        <v>1354</v>
      </c>
      <c r="AA558" t="s" s="186">
        <v>33</v>
      </c>
      <c r="AB558" s="141">
        <f>100*AC558</f>
        <v>23.3433144</v>
      </c>
      <c r="AC558" s="190">
        <v>0.233433144</v>
      </c>
      <c r="AD558" t="s" s="187">
        <v>27</v>
      </c>
      <c r="AE558" s="141">
        <v>10.4923424</v>
      </c>
      <c r="AF558" s="190">
        <v>0.104923424</v>
      </c>
      <c r="AG558" s="138"/>
      <c r="AH558" s="145">
        <v>71538</v>
      </c>
      <c r="AI558" s="145">
        <v>40744</v>
      </c>
      <c r="AJ558" s="145">
        <v>124</v>
      </c>
      <c r="AK558" s="145">
        <v>1504</v>
      </c>
      <c r="AL558" s="145">
        <v>4275</v>
      </c>
      <c r="AM558" s="148">
        <f>100*AL558/$AI558</f>
        <v>10.4923424307874</v>
      </c>
      <c r="AN558" s="145">
        <f>IF(AM558&gt;$AI$8,1,0)</f>
        <v>0</v>
      </c>
      <c r="AO558" s="148">
        <f>IF($R558=AL$17,AM558,0)</f>
        <v>0</v>
      </c>
      <c r="AP558" s="145">
        <v>12751</v>
      </c>
      <c r="AQ558" s="148">
        <f>100*AP558/$AI558</f>
        <v>31.2954054584724</v>
      </c>
      <c r="AR558" s="145">
        <f>IF(AQ558&gt;$AI$8,1,0)</f>
        <v>0</v>
      </c>
      <c r="AS558" s="148">
        <f>IF($R558=AP$17,AQ558,0)</f>
        <v>0</v>
      </c>
      <c r="AT558" s="145">
        <v>1254</v>
      </c>
      <c r="AU558" s="148">
        <f>100*AT558/$AI558</f>
        <v>3.07775377969762</v>
      </c>
      <c r="AV558" s="145">
        <f>IF(AU558&gt;$AI$8,1,0)</f>
        <v>0</v>
      </c>
      <c r="AW558" s="148">
        <f>IF($R558=AT$17,AU558,0)</f>
        <v>0</v>
      </c>
      <c r="AX558" s="145">
        <v>11247</v>
      </c>
      <c r="AY558" s="148">
        <f>100*AX558/$AI558</f>
        <v>27.6040644021206</v>
      </c>
      <c r="AZ558" s="145">
        <f>IF(AY558&gt;$AI$8,1,0)</f>
        <v>0</v>
      </c>
      <c r="BA558" s="148">
        <f>IF($R558=AX$17,AY558,0)</f>
        <v>27.6040644021206</v>
      </c>
      <c r="BB558" s="145">
        <v>1106</v>
      </c>
      <c r="BC558" s="148">
        <f>100*BB558/$AI558</f>
        <v>2.71451011191832</v>
      </c>
      <c r="BD558" s="145">
        <f>IF(BC558&gt;$AI$8,1,0)</f>
        <v>0</v>
      </c>
      <c r="BE558" s="148">
        <f>IF($R558=BB$17,BC558,0)</f>
        <v>0</v>
      </c>
      <c r="BF558" s="145">
        <v>0</v>
      </c>
      <c r="BG558" s="148">
        <f>100*BF558/$AI558</f>
        <v>0</v>
      </c>
      <c r="BH558" s="145">
        <f>IF(BG558&gt;$AI$8,1,0)</f>
        <v>0</v>
      </c>
      <c r="BI558" s="148">
        <f>IF($R558=BF$17,BG558,0)</f>
        <v>0</v>
      </c>
      <c r="BJ558" s="145">
        <v>9511</v>
      </c>
      <c r="BK558" s="148">
        <f>100*BJ558/$AI558</f>
        <v>23.3433143530336</v>
      </c>
      <c r="BL558" s="145">
        <f>IF(BK558&gt;$AI$8,1,0)</f>
        <v>0</v>
      </c>
      <c r="BM558" s="148">
        <f>IF($R558=BJ$17,BK558,0)</f>
        <v>0</v>
      </c>
      <c r="BN558" s="145">
        <v>0</v>
      </c>
      <c r="BO558" s="148">
        <f>100*BN558/$AI558</f>
        <v>0</v>
      </c>
      <c r="BP558" s="145">
        <f>IF(BO558&gt;$AI$8,1,0)</f>
        <v>0</v>
      </c>
      <c r="BQ558" s="148">
        <f>IF($R558=BN$17,BO558,0)</f>
        <v>0</v>
      </c>
      <c r="BR558" s="145">
        <v>0</v>
      </c>
      <c r="BS558" s="148">
        <f>100*BR558/$AI558</f>
        <v>0</v>
      </c>
      <c r="BT558" s="145">
        <f>IF(BS558&gt;$AI$8,1,0)</f>
        <v>0</v>
      </c>
      <c r="BU558" s="148">
        <f>IF($R558=BR$17,BS558,0)</f>
        <v>0</v>
      </c>
      <c r="BV558" s="145">
        <v>0</v>
      </c>
      <c r="BW558" s="148">
        <f>100*BV558/$AI558</f>
        <v>0</v>
      </c>
      <c r="BX558" s="145">
        <f>IF(BW558&gt;$AI$8,1,0)</f>
        <v>0</v>
      </c>
      <c r="BY558" s="148">
        <f>IF($R558=BV$17,BW558,0)</f>
        <v>0</v>
      </c>
      <c r="BZ558" s="145">
        <v>0</v>
      </c>
      <c r="CA558" s="148">
        <f>100*BZ558/$AI558</f>
        <v>0</v>
      </c>
      <c r="CB558" s="145">
        <f>IF(CA558&gt;$AI$8,1,0)</f>
        <v>0</v>
      </c>
      <c r="CC558" s="148">
        <f>IF($R558=BZ$17,CA558,0)</f>
        <v>0</v>
      </c>
      <c r="CD558" s="145">
        <v>0</v>
      </c>
      <c r="CE558" s="148">
        <f>100*CD558/$AI558</f>
        <v>0</v>
      </c>
      <c r="CF558" s="145">
        <f>IF(CE558&gt;$AI$8,1,0)</f>
        <v>0</v>
      </c>
      <c r="CG558" s="148">
        <f>IF($R558=CD$17,CE558,0)</f>
        <v>0</v>
      </c>
      <c r="CH558" s="145">
        <v>0</v>
      </c>
      <c r="CI558" s="148">
        <f>100*CH558/$AI558</f>
        <v>0</v>
      </c>
      <c r="CJ558" s="145">
        <f>IF(CI558&gt;$AI$8,1,0)</f>
        <v>0</v>
      </c>
      <c r="CK558" s="148">
        <f>IF($R558=CH$17,CI558,0)</f>
        <v>0</v>
      </c>
      <c r="CL558" s="145">
        <v>0</v>
      </c>
      <c r="CM558" s="145">
        <v>0</v>
      </c>
      <c r="CN558" s="149"/>
    </row>
    <row r="559" ht="15.75" customHeight="1">
      <c r="A559" t="s" s="179">
        <v>3122</v>
      </c>
      <c r="B559" t="s" s="180">
        <v>84</v>
      </c>
      <c r="C559" t="s" s="180">
        <v>3123</v>
      </c>
      <c r="D559" t="s" s="181">
        <v>86</v>
      </c>
      <c r="E559" t="s" s="182">
        <v>79</v>
      </c>
      <c r="F559" t="s" s="130">
        <v>80</v>
      </c>
      <c r="G559" t="s" s="130">
        <v>297</v>
      </c>
      <c r="H559" t="s" s="130">
        <v>298</v>
      </c>
      <c r="I559" t="s" s="130">
        <v>49</v>
      </c>
      <c r="J559" t="s" s="130">
        <v>50</v>
      </c>
      <c r="K559" t="s" s="183">
        <f>_xlfn.IFS(Q559=0,O559,T559=1,R559,U559=1,AA559,V559=1,AD559)</f>
        <v>2365</v>
      </c>
      <c r="L559" s="189">
        <f>_xlfn.IFS(Q559=0,P559,T559=1,S559,U559=1,AB559,V559=1,AE559)</f>
        <v>18.912585</v>
      </c>
      <c r="M559" t="s" s="130">
        <f>IF(O559="Lab","over","under")</f>
        <v>2429</v>
      </c>
      <c r="N559" s="173">
        <v>0</v>
      </c>
      <c r="O559" t="s" s="184">
        <v>28</v>
      </c>
      <c r="P559" s="131">
        <f>AQ559</f>
        <v>31.2133817670494</v>
      </c>
      <c r="Q559" s="173">
        <f>T559+U559+V559</f>
        <v>1</v>
      </c>
      <c r="R559" t="s" s="197">
        <v>2484</v>
      </c>
      <c r="S559" s="198">
        <f>100*0.266258495</f>
        <v>26.6258495</v>
      </c>
      <c r="T559" s="199"/>
      <c r="U559" s="173">
        <v>1</v>
      </c>
      <c r="V559" s="169"/>
      <c r="W559" s="169"/>
      <c r="X559" t="s" s="130">
        <f>IF($A559=Y559,"ok","bad")</f>
        <v>2430</v>
      </c>
      <c r="Y559" t="s" s="130">
        <v>3122</v>
      </c>
      <c r="Z559" t="s" s="130">
        <v>3123</v>
      </c>
      <c r="AA559" t="s" s="186">
        <v>2365</v>
      </c>
      <c r="AB559" s="125">
        <f>100*AC559</f>
        <v>18.912585</v>
      </c>
      <c r="AC559" s="191">
        <v>0.18912585</v>
      </c>
      <c r="AD559" t="s" s="187">
        <v>27</v>
      </c>
      <c r="AE559" s="125">
        <v>13.5751113</v>
      </c>
      <c r="AF559" s="191">
        <v>0.135751113</v>
      </c>
      <c r="AG559" s="169"/>
      <c r="AH559" s="173">
        <v>77737</v>
      </c>
      <c r="AI559" s="173">
        <v>34136</v>
      </c>
      <c r="AJ559" s="173">
        <v>127</v>
      </c>
      <c r="AK559" s="173">
        <v>1566</v>
      </c>
      <c r="AL559" s="173">
        <v>4634</v>
      </c>
      <c r="AM559" s="175">
        <f>100*AL559/$AI559</f>
        <v>13.5751113194282</v>
      </c>
      <c r="AN559" s="173">
        <f>IF(AM559&gt;$AI$8,1,0)</f>
        <v>0</v>
      </c>
      <c r="AO559" s="175">
        <f>IF($R559=AL$17,AM559,0)</f>
        <v>0</v>
      </c>
      <c r="AP559" s="173">
        <v>10655</v>
      </c>
      <c r="AQ559" s="175">
        <f>100*AP559/$AI559</f>
        <v>31.2133817670494</v>
      </c>
      <c r="AR559" s="173">
        <f>IF(AQ559&gt;$AI$8,1,0)</f>
        <v>0</v>
      </c>
      <c r="AS559" s="175">
        <f>IF($R559=AP$17,AQ559,0)</f>
        <v>0</v>
      </c>
      <c r="AT559" s="173">
        <v>942</v>
      </c>
      <c r="AU559" s="175">
        <f>100*AT559/$AI559</f>
        <v>2.7595500351535</v>
      </c>
      <c r="AV559" s="173">
        <f>IF(AU559&gt;$AI$8,1,0)</f>
        <v>0</v>
      </c>
      <c r="AW559" s="175">
        <f>IF($R559=AT$17,AU559,0)</f>
        <v>0</v>
      </c>
      <c r="AX559" s="173">
        <v>6456</v>
      </c>
      <c r="AY559" s="175">
        <f>100*AX559/$AI559</f>
        <v>18.9125849543004</v>
      </c>
      <c r="AZ559" s="173">
        <f>IF(AY559&gt;$AI$8,1,0)</f>
        <v>0</v>
      </c>
      <c r="BA559" s="175">
        <f>IF($R559=AX$17,AY559,0)</f>
        <v>0</v>
      </c>
      <c r="BB559" s="173">
        <v>2360</v>
      </c>
      <c r="BC559" s="175">
        <f>100*BB559/$AI559</f>
        <v>6.91352238106398</v>
      </c>
      <c r="BD559" s="173">
        <f>IF(BC559&gt;$AI$8,1,0)</f>
        <v>0</v>
      </c>
      <c r="BE559" s="175">
        <f>IF($R559=BB$17,BC559,0)</f>
        <v>0</v>
      </c>
      <c r="BF559" s="173">
        <v>0</v>
      </c>
      <c r="BG559" s="175">
        <f>100*BF559/$AI559</f>
        <v>0</v>
      </c>
      <c r="BH559" s="173">
        <f>IF(BG559&gt;$AI$8,1,0)</f>
        <v>0</v>
      </c>
      <c r="BI559" s="175">
        <f>IF($R559=BF$17,BG559,0)</f>
        <v>0</v>
      </c>
      <c r="BJ559" s="173">
        <v>0</v>
      </c>
      <c r="BK559" s="175">
        <f>100*BJ559/$AI559</f>
        <v>0</v>
      </c>
      <c r="BL559" s="173">
        <f>IF(BK559&gt;$AI$8,1,0)</f>
        <v>0</v>
      </c>
      <c r="BM559" s="175">
        <f>IF($R559=BJ$17,BK559,0)</f>
        <v>0</v>
      </c>
      <c r="BN559" s="173">
        <v>0</v>
      </c>
      <c r="BO559" s="175">
        <f>100*BN559/$AI559</f>
        <v>0</v>
      </c>
      <c r="BP559" s="173">
        <f>IF(BO559&gt;$AI$8,1,0)</f>
        <v>0</v>
      </c>
      <c r="BQ559" s="175">
        <f>IF($R559=BN$17,BO559,0)</f>
        <v>0</v>
      </c>
      <c r="BR559" s="173">
        <v>0</v>
      </c>
      <c r="BS559" s="175">
        <f>100*BR559/$AI559</f>
        <v>0</v>
      </c>
      <c r="BT559" s="173">
        <f>IF(BS559&gt;$AI$8,1,0)</f>
        <v>0</v>
      </c>
      <c r="BU559" s="175">
        <f>IF($R559=BR$17,BS559,0)</f>
        <v>0</v>
      </c>
      <c r="BV559" s="173">
        <v>0</v>
      </c>
      <c r="BW559" s="175">
        <f>100*BV559/$AI559</f>
        <v>0</v>
      </c>
      <c r="BX559" s="173">
        <f>IF(BW559&gt;$AI$8,1,0)</f>
        <v>0</v>
      </c>
      <c r="BY559" s="175">
        <f>IF($R559=BV$17,BW559,0)</f>
        <v>0</v>
      </c>
      <c r="BZ559" s="173">
        <v>0</v>
      </c>
      <c r="CA559" s="175">
        <f>100*BZ559/$AI559</f>
        <v>0</v>
      </c>
      <c r="CB559" s="173">
        <f>IF(CA559&gt;$AI$8,1,0)</f>
        <v>0</v>
      </c>
      <c r="CC559" s="175">
        <f>IF($R559=BZ$17,CA559,0)</f>
        <v>0</v>
      </c>
      <c r="CD559" s="173">
        <v>0</v>
      </c>
      <c r="CE559" s="175">
        <f>100*CD559/$AI559</f>
        <v>0</v>
      </c>
      <c r="CF559" s="173">
        <f>IF(CE559&gt;$AI$8,1,0)</f>
        <v>0</v>
      </c>
      <c r="CG559" s="175">
        <f>IF($R559=CD$17,CE559,0)</f>
        <v>0</v>
      </c>
      <c r="CH559" s="173">
        <v>0</v>
      </c>
      <c r="CI559" s="175">
        <f>100*CH559/$AI559</f>
        <v>0</v>
      </c>
      <c r="CJ559" s="173">
        <f>IF(CI559&gt;$AI$8,1,0)</f>
        <v>0</v>
      </c>
      <c r="CK559" s="175">
        <f>IF($R559=CH$17,CI559,0)</f>
        <v>0</v>
      </c>
      <c r="CL559" s="173">
        <v>1245</v>
      </c>
      <c r="CM559" s="173">
        <v>0</v>
      </c>
      <c r="CN559" s="176"/>
    </row>
    <row r="560" ht="15.75" customHeight="1">
      <c r="A560" t="s" s="179">
        <v>3262</v>
      </c>
      <c r="B560" t="s" s="180">
        <v>84</v>
      </c>
      <c r="C560" t="s" s="180">
        <v>3263</v>
      </c>
      <c r="D560" t="s" s="181">
        <v>86</v>
      </c>
      <c r="E560" t="s" s="188">
        <v>79</v>
      </c>
      <c r="F560" t="s" s="146">
        <v>80</v>
      </c>
      <c r="G560" t="s" s="146">
        <v>315</v>
      </c>
      <c r="H560" t="s" s="146">
        <v>316</v>
      </c>
      <c r="I560" t="s" s="146">
        <v>64</v>
      </c>
      <c r="J560" t="s" s="146">
        <v>50</v>
      </c>
      <c r="K560" t="s" s="183">
        <f>_xlfn.IFS(Q560=0,O560,T560=1,R560,U560=1,AA560,V560=1,AD560)</f>
        <v>2365</v>
      </c>
      <c r="L560" s="189">
        <f>_xlfn.IFS(Q560=0,P560,T560=1,S560,U560=1,AB560,V560=1,AE560)</f>
        <v>14.002324</v>
      </c>
      <c r="M560" t="s" s="146">
        <f>IF(O560="Lab","over","under")</f>
        <v>2429</v>
      </c>
      <c r="N560" s="145">
        <v>0</v>
      </c>
      <c r="O560" t="s" s="184">
        <v>28</v>
      </c>
      <c r="P560" s="147">
        <f>AQ560</f>
        <v>31.1946657813192</v>
      </c>
      <c r="Q560" s="145">
        <f>T560+U560+V560</f>
        <v>1</v>
      </c>
      <c r="R560" t="s" s="197">
        <v>2484</v>
      </c>
      <c r="S560" s="211">
        <f>100*0.292773351</f>
        <v>29.2773351</v>
      </c>
      <c r="T560" s="277"/>
      <c r="U560" s="145">
        <v>1</v>
      </c>
      <c r="V560" s="138"/>
      <c r="W560" s="138"/>
      <c r="X560" t="s" s="146">
        <f>IF($A560=Y560,"ok","bad")</f>
        <v>2430</v>
      </c>
      <c r="Y560" t="s" s="146">
        <v>3262</v>
      </c>
      <c r="Z560" t="s" s="146">
        <v>3263</v>
      </c>
      <c r="AA560" t="s" s="186">
        <v>2365</v>
      </c>
      <c r="AB560" s="141">
        <f>100*AC560</f>
        <v>14.002324</v>
      </c>
      <c r="AC560" s="190">
        <v>0.14002324</v>
      </c>
      <c r="AD560" t="s" s="187">
        <v>27</v>
      </c>
      <c r="AE560" s="141">
        <v>10.0542275</v>
      </c>
      <c r="AF560" s="190">
        <v>0.100542275</v>
      </c>
      <c r="AG560" s="138"/>
      <c r="AH560" s="145">
        <v>73203</v>
      </c>
      <c r="AI560" s="145">
        <v>36144</v>
      </c>
      <c r="AJ560" s="145">
        <v>128</v>
      </c>
      <c r="AK560" s="145">
        <v>693</v>
      </c>
      <c r="AL560" s="145">
        <v>3634</v>
      </c>
      <c r="AM560" s="148">
        <f>100*AL560/$AI560</f>
        <v>10.0542275343072</v>
      </c>
      <c r="AN560" s="145">
        <f>IF(AM560&gt;$AI$8,1,0)</f>
        <v>0</v>
      </c>
      <c r="AO560" s="148">
        <f>IF($R560=AL$17,AM560,0)</f>
        <v>0</v>
      </c>
      <c r="AP560" s="145">
        <v>11275</v>
      </c>
      <c r="AQ560" s="148">
        <f>100*AP560/$AI560</f>
        <v>31.1946657813192</v>
      </c>
      <c r="AR560" s="145">
        <f>IF(AQ560&gt;$AI$8,1,0)</f>
        <v>0</v>
      </c>
      <c r="AS560" s="148">
        <f>IF($R560=AP$17,AQ560,0)</f>
        <v>0</v>
      </c>
      <c r="AT560" s="145">
        <v>3634</v>
      </c>
      <c r="AU560" s="148">
        <f>100*AT560/$AI560</f>
        <v>10.0542275343072</v>
      </c>
      <c r="AV560" s="145">
        <f>IF(AU560&gt;$AI$8,1,0)</f>
        <v>0</v>
      </c>
      <c r="AW560" s="148">
        <f>IF($R560=AT$17,AU560,0)</f>
        <v>0</v>
      </c>
      <c r="AX560" s="145">
        <v>5061</v>
      </c>
      <c r="AY560" s="148">
        <f>100*AX560/$AI560</f>
        <v>14.0023240371846</v>
      </c>
      <c r="AZ560" s="145">
        <f>IF(AY560&gt;$AI$8,1,0)</f>
        <v>0</v>
      </c>
      <c r="BA560" s="148">
        <f>IF($R560=AX$17,AY560,0)</f>
        <v>0</v>
      </c>
      <c r="BB560" s="145">
        <v>1958</v>
      </c>
      <c r="BC560" s="148">
        <f>100*BB560/$AI560</f>
        <v>5.41722000885347</v>
      </c>
      <c r="BD560" s="145">
        <f>IF(BC560&gt;$AI$8,1,0)</f>
        <v>0</v>
      </c>
      <c r="BE560" s="148">
        <f>IF($R560=BB$17,BC560,0)</f>
        <v>0</v>
      </c>
      <c r="BF560" s="145">
        <v>0</v>
      </c>
      <c r="BG560" s="148">
        <f>100*BF560/$AI560</f>
        <v>0</v>
      </c>
      <c r="BH560" s="145">
        <f>IF(BG560&gt;$AI$8,1,0)</f>
        <v>0</v>
      </c>
      <c r="BI560" s="148">
        <f>IF($R560=BF$17,BG560,0)</f>
        <v>0</v>
      </c>
      <c r="BJ560" s="145">
        <v>0</v>
      </c>
      <c r="BK560" s="148">
        <f>100*BJ560/$AI560</f>
        <v>0</v>
      </c>
      <c r="BL560" s="145">
        <f>IF(BK560&gt;$AI$8,1,0)</f>
        <v>0</v>
      </c>
      <c r="BM560" s="148">
        <f>IF($R560=BJ$17,BK560,0)</f>
        <v>0</v>
      </c>
      <c r="BN560" s="145">
        <v>0</v>
      </c>
      <c r="BO560" s="148">
        <f>100*BN560/$AI560</f>
        <v>0</v>
      </c>
      <c r="BP560" s="145">
        <f>IF(BO560&gt;$AI$8,1,0)</f>
        <v>0</v>
      </c>
      <c r="BQ560" s="148">
        <f>IF($R560=BN$17,BO560,0)</f>
        <v>0</v>
      </c>
      <c r="BR560" s="145">
        <v>0</v>
      </c>
      <c r="BS560" s="148">
        <f>100*BR560/$AI560</f>
        <v>0</v>
      </c>
      <c r="BT560" s="145">
        <f>IF(BS560&gt;$AI$8,1,0)</f>
        <v>0</v>
      </c>
      <c r="BU560" s="148">
        <f>IF($R560=BR$17,BS560,0)</f>
        <v>0</v>
      </c>
      <c r="BV560" s="145">
        <v>0</v>
      </c>
      <c r="BW560" s="148">
        <f>100*BV560/$AI560</f>
        <v>0</v>
      </c>
      <c r="BX560" s="145">
        <f>IF(BW560&gt;$AI$8,1,0)</f>
        <v>0</v>
      </c>
      <c r="BY560" s="148">
        <f>IF($R560=BV$17,BW560,0)</f>
        <v>0</v>
      </c>
      <c r="BZ560" s="145">
        <v>0</v>
      </c>
      <c r="CA560" s="148">
        <f>100*BZ560/$AI560</f>
        <v>0</v>
      </c>
      <c r="CB560" s="145">
        <f>IF(CA560&gt;$AI$8,1,0)</f>
        <v>0</v>
      </c>
      <c r="CC560" s="148">
        <f>IF($R560=BZ$17,CA560,0)</f>
        <v>0</v>
      </c>
      <c r="CD560" s="145">
        <v>0</v>
      </c>
      <c r="CE560" s="148">
        <f>100*CD560/$AI560</f>
        <v>0</v>
      </c>
      <c r="CF560" s="145">
        <f>IF(CE560&gt;$AI$8,1,0)</f>
        <v>0</v>
      </c>
      <c r="CG560" s="148">
        <f>IF($R560=CD$17,CE560,0)</f>
        <v>0</v>
      </c>
      <c r="CH560" s="145">
        <v>0</v>
      </c>
      <c r="CI560" s="148">
        <f>100*CH560/$AI560</f>
        <v>0</v>
      </c>
      <c r="CJ560" s="145">
        <f>IF(CI560&gt;$AI$8,1,0)</f>
        <v>0</v>
      </c>
      <c r="CK560" s="148">
        <f>IF($R560=CH$17,CI560,0)</f>
        <v>0</v>
      </c>
      <c r="CL560" s="145">
        <v>510</v>
      </c>
      <c r="CM560" s="145">
        <v>0</v>
      </c>
      <c r="CN560" s="149"/>
    </row>
    <row r="561" ht="15.75" customHeight="1">
      <c r="A561" t="s" s="179">
        <v>2963</v>
      </c>
      <c r="B561" t="s" s="180">
        <v>84</v>
      </c>
      <c r="C561" t="s" s="180">
        <v>2964</v>
      </c>
      <c r="D561" t="s" s="181">
        <v>86</v>
      </c>
      <c r="E561" t="s" s="182">
        <v>79</v>
      </c>
      <c r="F561" t="s" s="130">
        <v>80</v>
      </c>
      <c r="G561" t="s" s="130">
        <v>294</v>
      </c>
      <c r="H561" t="s" s="130">
        <v>265</v>
      </c>
      <c r="I561" t="s" s="130">
        <v>49</v>
      </c>
      <c r="J561" t="s" s="130">
        <v>50</v>
      </c>
      <c r="K561" t="s" s="183">
        <f>_xlfn.IFS(Q561=0,O561,T561=1,R561,U561=1,AA561,V561=1,AD561)</f>
        <v>28</v>
      </c>
      <c r="L561" s="189">
        <f>_xlfn.IFS(Q561=0,P561,T561=1,S561,U561=1,AB561,V561=1,AE561)</f>
        <v>30.7599865404028</v>
      </c>
      <c r="M561" t="s" s="130">
        <f>IF(O561="Lab","over","under")</f>
        <v>2429</v>
      </c>
      <c r="N561" s="173">
        <v>0</v>
      </c>
      <c r="O561" t="s" s="184">
        <v>28</v>
      </c>
      <c r="P561" s="131">
        <f>AQ561</f>
        <v>30.7599865404028</v>
      </c>
      <c r="Q561" s="173">
        <f>T561+U561+V561</f>
        <v>0</v>
      </c>
      <c r="R561" t="s" s="197">
        <v>217</v>
      </c>
      <c r="S561" s="198">
        <f>100*0.171657934</f>
        <v>17.1657934</v>
      </c>
      <c r="T561" s="199"/>
      <c r="U561" s="169"/>
      <c r="V561" s="169"/>
      <c r="W561" s="169"/>
      <c r="X561" t="s" s="130">
        <f>IF($A561=Y561,"ok","bad")</f>
        <v>2430</v>
      </c>
      <c r="Y561" t="s" s="130">
        <v>2963</v>
      </c>
      <c r="Z561" t="s" s="130">
        <v>2964</v>
      </c>
      <c r="AA561" t="s" s="186">
        <v>217</v>
      </c>
      <c r="AB561" s="125">
        <f>100*AC561</f>
        <v>14.8031534</v>
      </c>
      <c r="AC561" s="191">
        <v>0.148031534</v>
      </c>
      <c r="AD561" t="s" s="187">
        <v>29</v>
      </c>
      <c r="AE561" s="125">
        <v>11.3228861</v>
      </c>
      <c r="AF561" s="191">
        <v>0.113228861</v>
      </c>
      <c r="AG561" s="169"/>
      <c r="AH561" s="173">
        <v>76936</v>
      </c>
      <c r="AI561" s="173">
        <v>41606</v>
      </c>
      <c r="AJ561" s="173">
        <v>256</v>
      </c>
      <c r="AK561" s="173">
        <v>5656</v>
      </c>
      <c r="AL561" s="173">
        <v>3845</v>
      </c>
      <c r="AM561" s="175">
        <f>100*AL561/$AI561</f>
        <v>9.24145555929433</v>
      </c>
      <c r="AN561" s="173">
        <f>IF(AM561&gt;$AI$8,1,0)</f>
        <v>0</v>
      </c>
      <c r="AO561" s="175">
        <f>IF($R561=AL$17,AM561,0)</f>
        <v>0</v>
      </c>
      <c r="AP561" s="173">
        <v>12798</v>
      </c>
      <c r="AQ561" s="175">
        <f>100*AP561/$AI561</f>
        <v>30.7599865404028</v>
      </c>
      <c r="AR561" s="173">
        <f>IF(AQ561&gt;$AI$8,1,0)</f>
        <v>0</v>
      </c>
      <c r="AS561" s="175">
        <f>IF($R561=AP$17,AQ561,0)</f>
        <v>0</v>
      </c>
      <c r="AT561" s="173">
        <v>4711</v>
      </c>
      <c r="AU561" s="175">
        <f>100*AT561/$AI561</f>
        <v>11.3228861221939</v>
      </c>
      <c r="AV561" s="173">
        <f>IF(AU561&gt;$AI$8,1,0)</f>
        <v>0</v>
      </c>
      <c r="AW561" s="175">
        <f>IF($R561=AT$17,AU561,0)</f>
        <v>0</v>
      </c>
      <c r="AX561" s="173">
        <v>2305</v>
      </c>
      <c r="AY561" s="175">
        <f>100*AX561/$AI561</f>
        <v>5.54006633658607</v>
      </c>
      <c r="AZ561" s="173">
        <f>IF(AY561&gt;$AI$8,1,0)</f>
        <v>0</v>
      </c>
      <c r="BA561" s="175">
        <f>IF($R561=AX$17,AY561,0)</f>
        <v>0</v>
      </c>
      <c r="BB561" s="173">
        <v>3913</v>
      </c>
      <c r="BC561" s="175">
        <f>100*BB561/$AI561</f>
        <v>9.40489352497236</v>
      </c>
      <c r="BD561" s="173">
        <f>IF(BC561&gt;$AI$8,1,0)</f>
        <v>0</v>
      </c>
      <c r="BE561" s="175">
        <f>IF($R561=BB$17,BC561,0)</f>
        <v>0</v>
      </c>
      <c r="BF561" s="173">
        <v>0</v>
      </c>
      <c r="BG561" s="175">
        <f>100*BF561/$AI561</f>
        <v>0</v>
      </c>
      <c r="BH561" s="173">
        <f>IF(BG561&gt;$AI$8,1,0)</f>
        <v>0</v>
      </c>
      <c r="BI561" s="175">
        <f>IF($R561=BF$17,BG561,0)</f>
        <v>0</v>
      </c>
      <c r="BJ561" s="173">
        <v>0</v>
      </c>
      <c r="BK561" s="175">
        <f>100*BJ561/$AI561</f>
        <v>0</v>
      </c>
      <c r="BL561" s="173">
        <f>IF(BK561&gt;$AI$8,1,0)</f>
        <v>0</v>
      </c>
      <c r="BM561" s="175">
        <f>IF($R561=BJ$17,BK561,0)</f>
        <v>0</v>
      </c>
      <c r="BN561" s="173">
        <v>0</v>
      </c>
      <c r="BO561" s="175">
        <f>100*BN561/$AI561</f>
        <v>0</v>
      </c>
      <c r="BP561" s="173">
        <f>IF(BO561&gt;$AI$8,1,0)</f>
        <v>0</v>
      </c>
      <c r="BQ561" s="175">
        <f>IF($R561=BN$17,BO561,0)</f>
        <v>0</v>
      </c>
      <c r="BR561" s="173">
        <v>0</v>
      </c>
      <c r="BS561" s="175">
        <f>100*BR561/$AI561</f>
        <v>0</v>
      </c>
      <c r="BT561" s="173">
        <f>IF(BS561&gt;$AI$8,1,0)</f>
        <v>0</v>
      </c>
      <c r="BU561" s="175">
        <f>IF($R561=BR$17,BS561,0)</f>
        <v>0</v>
      </c>
      <c r="BV561" s="173">
        <v>0</v>
      </c>
      <c r="BW561" s="175">
        <f>100*BV561/$AI561</f>
        <v>0</v>
      </c>
      <c r="BX561" s="173">
        <f>IF(BW561&gt;$AI$8,1,0)</f>
        <v>0</v>
      </c>
      <c r="BY561" s="175">
        <f>IF($R561=BV$17,BW561,0)</f>
        <v>0</v>
      </c>
      <c r="BZ561" s="173">
        <v>0</v>
      </c>
      <c r="CA561" s="175">
        <f>100*BZ561/$AI561</f>
        <v>0</v>
      </c>
      <c r="CB561" s="173">
        <f>IF(CA561&gt;$AI$8,1,0)</f>
        <v>0</v>
      </c>
      <c r="CC561" s="175">
        <f>IF($R561=BZ$17,CA561,0)</f>
        <v>0</v>
      </c>
      <c r="CD561" s="173">
        <v>0</v>
      </c>
      <c r="CE561" s="175">
        <f>100*CD561/$AI561</f>
        <v>0</v>
      </c>
      <c r="CF561" s="173">
        <f>IF(CE561&gt;$AI$8,1,0)</f>
        <v>0</v>
      </c>
      <c r="CG561" s="175">
        <f>IF($R561=CD$17,CE561,0)</f>
        <v>0</v>
      </c>
      <c r="CH561" s="173">
        <v>0</v>
      </c>
      <c r="CI561" s="175">
        <f>100*CH561/$AI561</f>
        <v>0</v>
      </c>
      <c r="CJ561" s="173">
        <f>IF(CI561&gt;$AI$8,1,0)</f>
        <v>0</v>
      </c>
      <c r="CK561" s="175">
        <f>IF($R561=CH$17,CI561,0)</f>
        <v>0</v>
      </c>
      <c r="CL561" s="173">
        <v>1070</v>
      </c>
      <c r="CM561" s="173">
        <v>0</v>
      </c>
      <c r="CN561" s="176"/>
    </row>
    <row r="562" ht="15.75" customHeight="1">
      <c r="A562" t="s" s="179">
        <v>2967</v>
      </c>
      <c r="B562" t="s" s="180">
        <v>75</v>
      </c>
      <c r="C562" t="s" s="180">
        <v>142</v>
      </c>
      <c r="D562" t="s" s="181">
        <v>78</v>
      </c>
      <c r="E562" t="s" s="188">
        <v>79</v>
      </c>
      <c r="F562" t="s" s="146">
        <v>46</v>
      </c>
      <c r="G562" t="s" s="146">
        <v>1487</v>
      </c>
      <c r="H562" t="s" s="146">
        <v>2968</v>
      </c>
      <c r="I562" t="s" s="146">
        <v>64</v>
      </c>
      <c r="J562" t="s" s="146">
        <v>1733</v>
      </c>
      <c r="K562" t="s" s="183">
        <f>_xlfn.IFS(Q562=0,O562,T562=1,R562,U562=1,AA562,V562=1,AD562)</f>
        <v>29</v>
      </c>
      <c r="L562" s="189">
        <f>_xlfn.IFS(Q562=0,P562,T562=1,S562,U562=1,AB562,V562=1,AE562)</f>
        <v>20.9050861</v>
      </c>
      <c r="M562" t="s" s="146">
        <f>IF(O562="Lab","over","under")</f>
        <v>2429</v>
      </c>
      <c r="N562" s="145">
        <v>0</v>
      </c>
      <c r="O562" t="s" s="184">
        <v>28</v>
      </c>
      <c r="P562" s="147">
        <f>AQ562</f>
        <v>30.1982378854626</v>
      </c>
      <c r="Q562" s="145">
        <f>T562+U562+V562</f>
        <v>1</v>
      </c>
      <c r="R562" t="s" s="185">
        <v>27</v>
      </c>
      <c r="S562" s="203">
        <f>AO562</f>
        <v>28.9367240688827</v>
      </c>
      <c r="T562" s="138"/>
      <c r="U562" s="145">
        <v>1</v>
      </c>
      <c r="V562" s="138"/>
      <c r="W562" s="138"/>
      <c r="X562" t="s" s="146">
        <f>IF($A562=Y562,"ok","bad")</f>
        <v>2430</v>
      </c>
      <c r="Y562" t="s" s="146">
        <v>2967</v>
      </c>
      <c r="Z562" t="s" s="146">
        <v>142</v>
      </c>
      <c r="AA562" t="s" s="186">
        <v>29</v>
      </c>
      <c r="AB562" s="141">
        <f>100*AC562</f>
        <v>20.9050861</v>
      </c>
      <c r="AC562" s="190">
        <v>0.209050861</v>
      </c>
      <c r="AD562" t="s" s="187">
        <v>2365</v>
      </c>
      <c r="AE562" s="141">
        <v>13.5082099</v>
      </c>
      <c r="AF562" s="190">
        <v>0.135082099</v>
      </c>
      <c r="AG562" s="138"/>
      <c r="AH562" s="145">
        <v>79169</v>
      </c>
      <c r="AI562" s="145">
        <v>49940</v>
      </c>
      <c r="AJ562" s="145">
        <v>213</v>
      </c>
      <c r="AK562" s="145">
        <v>630</v>
      </c>
      <c r="AL562" s="145">
        <v>14451</v>
      </c>
      <c r="AM562" s="148">
        <f>100*AL562/$AI562</f>
        <v>28.9367240688827</v>
      </c>
      <c r="AN562" s="145">
        <f>IF(AM562&gt;$AI$8,1,0)</f>
        <v>0</v>
      </c>
      <c r="AO562" s="148">
        <f>IF($R562=AL$17,AM562,0)</f>
        <v>28.9367240688827</v>
      </c>
      <c r="AP562" s="145">
        <v>15081</v>
      </c>
      <c r="AQ562" s="148">
        <f>100*AP562/$AI562</f>
        <v>30.1982378854626</v>
      </c>
      <c r="AR562" s="145">
        <f>IF(AQ562&gt;$AI$8,1,0)</f>
        <v>0</v>
      </c>
      <c r="AS562" s="148">
        <f>IF($R562=AP$17,AQ562,0)</f>
        <v>0</v>
      </c>
      <c r="AT562" s="145">
        <v>10440</v>
      </c>
      <c r="AU562" s="148">
        <f>100*AT562/$AI562</f>
        <v>20.905086103324</v>
      </c>
      <c r="AV562" s="145">
        <f>IF(AU562&gt;$AI$8,1,0)</f>
        <v>0</v>
      </c>
      <c r="AW562" s="148">
        <f>IF($R562=AT$17,AU562,0)</f>
        <v>0</v>
      </c>
      <c r="AX562" s="145">
        <v>6746</v>
      </c>
      <c r="AY562" s="148">
        <f>100*AX562/$AI562</f>
        <v>13.5082098518222</v>
      </c>
      <c r="AZ562" s="145">
        <f>IF(AY562&gt;$AI$8,1,0)</f>
        <v>0</v>
      </c>
      <c r="BA562" s="148">
        <f>IF($R562=AX$17,AY562,0)</f>
        <v>0</v>
      </c>
      <c r="BB562" s="145">
        <v>2590</v>
      </c>
      <c r="BC562" s="148">
        <f>100*BB562/$AI562</f>
        <v>5.18622346816179</v>
      </c>
      <c r="BD562" s="145">
        <f>IF(BC562&gt;$AI$8,1,0)</f>
        <v>0</v>
      </c>
      <c r="BE562" s="148">
        <f>IF($R562=BB$17,BC562,0)</f>
        <v>0</v>
      </c>
      <c r="BF562" s="145">
        <v>0</v>
      </c>
      <c r="BG562" s="148">
        <f>100*BF562/$AI562</f>
        <v>0</v>
      </c>
      <c r="BH562" s="145">
        <f>IF(BG562&gt;$AI$8,1,0)</f>
        <v>0</v>
      </c>
      <c r="BI562" s="148">
        <f>IF($R562=BF$17,BG562,0)</f>
        <v>0</v>
      </c>
      <c r="BJ562" s="145">
        <v>0</v>
      </c>
      <c r="BK562" s="148">
        <f>100*BJ562/$AI562</f>
        <v>0</v>
      </c>
      <c r="BL562" s="145">
        <f>IF(BK562&gt;$AI$8,1,0)</f>
        <v>0</v>
      </c>
      <c r="BM562" s="148">
        <f>IF($R562=BJ$17,BK562,0)</f>
        <v>0</v>
      </c>
      <c r="BN562" s="145">
        <v>0</v>
      </c>
      <c r="BO562" s="148">
        <f>100*BN562/$AI562</f>
        <v>0</v>
      </c>
      <c r="BP562" s="145">
        <f>IF(BO562&gt;$AI$8,1,0)</f>
        <v>0</v>
      </c>
      <c r="BQ562" s="148">
        <f>IF($R562=BN$17,BO562,0)</f>
        <v>0</v>
      </c>
      <c r="BR562" s="145">
        <v>0</v>
      </c>
      <c r="BS562" s="148">
        <f>100*BR562/$AI562</f>
        <v>0</v>
      </c>
      <c r="BT562" s="145">
        <f>IF(BS562&gt;$AI$8,1,0)</f>
        <v>0</v>
      </c>
      <c r="BU562" s="148">
        <f>IF($R562=BR$17,BS562,0)</f>
        <v>0</v>
      </c>
      <c r="BV562" s="145">
        <v>0</v>
      </c>
      <c r="BW562" s="148">
        <f>100*BV562/$AI562</f>
        <v>0</v>
      </c>
      <c r="BX562" s="145">
        <f>IF(BW562&gt;$AI$8,1,0)</f>
        <v>0</v>
      </c>
      <c r="BY562" s="148">
        <f>IF($R562=BV$17,BW562,0)</f>
        <v>0</v>
      </c>
      <c r="BZ562" s="145">
        <v>0</v>
      </c>
      <c r="CA562" s="148">
        <f>100*BZ562/$AI562</f>
        <v>0</v>
      </c>
      <c r="CB562" s="145">
        <f>IF(CA562&gt;$AI$8,1,0)</f>
        <v>0</v>
      </c>
      <c r="CC562" s="148">
        <f>IF($R562=BZ$17,CA562,0)</f>
        <v>0</v>
      </c>
      <c r="CD562" s="145">
        <v>0</v>
      </c>
      <c r="CE562" s="148">
        <f>100*CD562/$AI562</f>
        <v>0</v>
      </c>
      <c r="CF562" s="145">
        <f>IF(CE562&gt;$AI$8,1,0)</f>
        <v>0</v>
      </c>
      <c r="CG562" s="148">
        <f>IF($R562=CD$17,CE562,0)</f>
        <v>0</v>
      </c>
      <c r="CH562" s="145">
        <v>0</v>
      </c>
      <c r="CI562" s="148">
        <f>100*CH562/$AI562</f>
        <v>0</v>
      </c>
      <c r="CJ562" s="145">
        <f>IF(CI562&gt;$AI$8,1,0)</f>
        <v>0</v>
      </c>
      <c r="CK562" s="148">
        <f>IF($R562=CH$17,CI562,0)</f>
        <v>0</v>
      </c>
      <c r="CL562" s="145">
        <v>1044</v>
      </c>
      <c r="CM562" s="145">
        <v>0</v>
      </c>
      <c r="CN562" s="149"/>
    </row>
    <row r="563" ht="15.75" customHeight="1">
      <c r="A563" t="s" s="179">
        <v>2915</v>
      </c>
      <c r="B563" t="s" s="180">
        <v>42</v>
      </c>
      <c r="C563" t="s" s="180">
        <v>2916</v>
      </c>
      <c r="D563" t="s" s="181">
        <v>45</v>
      </c>
      <c r="E563" t="s" s="182">
        <v>45</v>
      </c>
      <c r="F563" t="s" s="130">
        <v>46</v>
      </c>
      <c r="G563" t="s" s="130">
        <v>717</v>
      </c>
      <c r="H563" t="s" s="130">
        <v>2917</v>
      </c>
      <c r="I563" t="s" s="130">
        <v>49</v>
      </c>
      <c r="J563" t="s" s="130">
        <v>1733</v>
      </c>
      <c r="K563" t="s" s="183">
        <f>_xlfn.IFS(Q563=0,O563,T563=1,R563,U563=1,AA563,V563=1,AD563)</f>
        <v>2365</v>
      </c>
      <c r="L563" s="189">
        <f>_xlfn.IFS(Q563=0,P563,T563=1,S563,U563=1,AB563,V563=1,AE563)</f>
        <v>20.5598834924524</v>
      </c>
      <c r="M563" t="s" s="130">
        <f>IF(O563="Lab","over","under")</f>
        <v>2429</v>
      </c>
      <c r="N563" s="173">
        <v>0</v>
      </c>
      <c r="O563" t="s" s="184">
        <v>28</v>
      </c>
      <c r="P563" s="131">
        <f>AQ563</f>
        <v>29.3788575787697</v>
      </c>
      <c r="Q563" s="173">
        <f>T563+U563+V563</f>
        <v>1</v>
      </c>
      <c r="R563" t="s" s="185">
        <v>2365</v>
      </c>
      <c r="S563" s="131">
        <f>BA563</f>
        <v>20.5598834924524</v>
      </c>
      <c r="T563" s="173">
        <v>1</v>
      </c>
      <c r="U563" s="169"/>
      <c r="V563" s="169"/>
      <c r="W563" s="169"/>
      <c r="X563" t="s" s="130">
        <f>IF($A563=Y563,"ok","bad")</f>
        <v>2430</v>
      </c>
      <c r="Y563" t="s" s="130">
        <v>2915</v>
      </c>
      <c r="Z563" t="s" s="130">
        <v>2916</v>
      </c>
      <c r="AA563" t="s" s="186">
        <v>27</v>
      </c>
      <c r="AB563" s="125">
        <f>100*AC563</f>
        <v>17.9731385</v>
      </c>
      <c r="AC563" s="191">
        <v>0.179731385</v>
      </c>
      <c r="AD563" t="s" s="187">
        <v>29</v>
      </c>
      <c r="AE563" s="125">
        <v>14.9564253</v>
      </c>
      <c r="AF563" s="191">
        <v>0.149564253</v>
      </c>
      <c r="AG563" s="169"/>
      <c r="AH563" s="173">
        <v>74039</v>
      </c>
      <c r="AI563" s="173">
        <v>43259</v>
      </c>
      <c r="AJ563" s="173">
        <v>193</v>
      </c>
      <c r="AK563" s="173">
        <v>3815</v>
      </c>
      <c r="AL563" s="173">
        <v>7775</v>
      </c>
      <c r="AM563" s="175">
        <f>100*AL563/$AI563</f>
        <v>17.9731385376453</v>
      </c>
      <c r="AN563" s="173">
        <f>IF(AM563&gt;$AI$8,1,0)</f>
        <v>0</v>
      </c>
      <c r="AO563" s="175">
        <f>IF($R563=AL$17,AM563,0)</f>
        <v>0</v>
      </c>
      <c r="AP563" s="173">
        <v>12709</v>
      </c>
      <c r="AQ563" s="175">
        <f>100*AP563/$AI563</f>
        <v>29.3788575787697</v>
      </c>
      <c r="AR563" s="173">
        <f>IF(AQ563&gt;$AI$8,1,0)</f>
        <v>0</v>
      </c>
      <c r="AS563" s="175">
        <f>IF($R563=AP$17,AQ563,0)</f>
        <v>0</v>
      </c>
      <c r="AT563" s="173">
        <v>6470</v>
      </c>
      <c r="AU563" s="175">
        <f>100*AT563/$AI563</f>
        <v>14.9564252525486</v>
      </c>
      <c r="AV563" s="173">
        <f>IF(AU563&gt;$AI$8,1,0)</f>
        <v>0</v>
      </c>
      <c r="AW563" s="175">
        <f>IF($R563=AT$17,AU563,0)</f>
        <v>0</v>
      </c>
      <c r="AX563" s="173">
        <v>8894</v>
      </c>
      <c r="AY563" s="175">
        <f>100*AX563/$AI563</f>
        <v>20.5598834924524</v>
      </c>
      <c r="AZ563" s="173">
        <f>IF(AY563&gt;$AI$8,1,0)</f>
        <v>0</v>
      </c>
      <c r="BA563" s="175">
        <f>IF($R563=AX$17,AY563,0)</f>
        <v>20.5598834924524</v>
      </c>
      <c r="BB563" s="173">
        <v>1744</v>
      </c>
      <c r="BC563" s="175">
        <f>100*BB563/$AI563</f>
        <v>4.03153101088791</v>
      </c>
      <c r="BD563" s="173">
        <f>IF(BC563&gt;$AI$8,1,0)</f>
        <v>0</v>
      </c>
      <c r="BE563" s="175">
        <f>IF($R563=BB$17,BC563,0)</f>
        <v>0</v>
      </c>
      <c r="BF563" s="173">
        <v>0</v>
      </c>
      <c r="BG563" s="175">
        <f>100*BF563/$AI563</f>
        <v>0</v>
      </c>
      <c r="BH563" s="173">
        <f>IF(BG563&gt;$AI$8,1,0)</f>
        <v>0</v>
      </c>
      <c r="BI563" s="175">
        <f>IF($R563=BF$17,BG563,0)</f>
        <v>0</v>
      </c>
      <c r="BJ563" s="173">
        <v>5667</v>
      </c>
      <c r="BK563" s="175">
        <f>100*BJ563/$AI563</f>
        <v>13.100164127696</v>
      </c>
      <c r="BL563" s="173">
        <f>IF(BK563&gt;$AI$8,1,0)</f>
        <v>0</v>
      </c>
      <c r="BM563" s="175">
        <f>IF($R563=BJ$17,BK563,0)</f>
        <v>0</v>
      </c>
      <c r="BN563" s="173">
        <v>0</v>
      </c>
      <c r="BO563" s="175">
        <f>100*BN563/$AI563</f>
        <v>0</v>
      </c>
      <c r="BP563" s="173">
        <f>IF(BO563&gt;$AI$8,1,0)</f>
        <v>0</v>
      </c>
      <c r="BQ563" s="175">
        <f>IF($R563=BN$17,BO563,0)</f>
        <v>0</v>
      </c>
      <c r="BR563" s="173">
        <v>0</v>
      </c>
      <c r="BS563" s="175">
        <f>100*BR563/$AI563</f>
        <v>0</v>
      </c>
      <c r="BT563" s="173">
        <f>IF(BS563&gt;$AI$8,1,0)</f>
        <v>0</v>
      </c>
      <c r="BU563" s="175">
        <f>IF($R563=BR$17,BS563,0)</f>
        <v>0</v>
      </c>
      <c r="BV563" s="173">
        <v>0</v>
      </c>
      <c r="BW563" s="175">
        <f>100*BV563/$AI563</f>
        <v>0</v>
      </c>
      <c r="BX563" s="173">
        <f>IF(BW563&gt;$AI$8,1,0)</f>
        <v>0</v>
      </c>
      <c r="BY563" s="175">
        <f>IF($R563=BV$17,BW563,0)</f>
        <v>0</v>
      </c>
      <c r="BZ563" s="173">
        <v>0</v>
      </c>
      <c r="CA563" s="175">
        <f>100*BZ563/$AI563</f>
        <v>0</v>
      </c>
      <c r="CB563" s="173">
        <f>IF(CA563&gt;$AI$8,1,0)</f>
        <v>0</v>
      </c>
      <c r="CC563" s="175">
        <f>IF($R563=BZ$17,CA563,0)</f>
        <v>0</v>
      </c>
      <c r="CD563" s="173">
        <v>0</v>
      </c>
      <c r="CE563" s="175">
        <f>100*CD563/$AI563</f>
        <v>0</v>
      </c>
      <c r="CF563" s="173">
        <f>IF(CE563&gt;$AI$8,1,0)</f>
        <v>0</v>
      </c>
      <c r="CG563" s="175">
        <f>IF($R563=CD$17,CE563,0)</f>
        <v>0</v>
      </c>
      <c r="CH563" s="173">
        <v>0</v>
      </c>
      <c r="CI563" s="175">
        <f>100*CH563/$AI563</f>
        <v>0</v>
      </c>
      <c r="CJ563" s="173">
        <f>IF(CI563&gt;$AI$8,1,0)</f>
        <v>0</v>
      </c>
      <c r="CK563" s="175">
        <f>IF($R563=CH$17,CI563,0)</f>
        <v>0</v>
      </c>
      <c r="CL563" s="173">
        <v>0</v>
      </c>
      <c r="CM563" s="173">
        <v>0</v>
      </c>
      <c r="CN563" s="176"/>
    </row>
    <row r="564" ht="15.75" customHeight="1">
      <c r="A564" t="s" s="222">
        <v>3002</v>
      </c>
      <c r="B564" t="s" s="223">
        <v>75</v>
      </c>
      <c r="C564" t="s" s="223">
        <v>1867</v>
      </c>
      <c r="D564" t="s" s="224">
        <v>78</v>
      </c>
      <c r="E564" t="s" s="278">
        <v>79</v>
      </c>
      <c r="F564" t="s" s="279">
        <v>46</v>
      </c>
      <c r="G564" t="s" s="279">
        <v>555</v>
      </c>
      <c r="H564" t="s" s="279">
        <v>3003</v>
      </c>
      <c r="I564" t="s" s="279">
        <v>49</v>
      </c>
      <c r="J564" t="s" s="279">
        <v>1733</v>
      </c>
      <c r="K564" t="s" s="183">
        <f>_xlfn.IFS(Q564=0,O564,T564=1,R564,U564=1,AA564,V564=1,AD564)</f>
        <v>27</v>
      </c>
      <c r="L564" s="189">
        <f>_xlfn.IFS(Q564=0,P564,T564=1,S564,U564=1,AB564,V564=1,AE564)</f>
        <v>28.206253963608</v>
      </c>
      <c r="M564" t="s" s="279">
        <f>IF(O564="Lab","over","under")</f>
        <v>2429</v>
      </c>
      <c r="N564" s="280">
        <v>0</v>
      </c>
      <c r="O564" t="s" s="230">
        <v>28</v>
      </c>
      <c r="P564" s="281">
        <f>AQ564</f>
        <v>29.0721498609688</v>
      </c>
      <c r="Q564" s="145">
        <f>T564+U564+V564</f>
        <v>1</v>
      </c>
      <c r="R564" t="s" s="232">
        <v>27</v>
      </c>
      <c r="S564" s="281">
        <f>AO564</f>
        <v>28.206253963608</v>
      </c>
      <c r="T564" s="280">
        <v>1</v>
      </c>
      <c r="U564" s="138"/>
      <c r="V564" s="282"/>
      <c r="W564" s="282"/>
      <c r="X564" t="s" s="146">
        <f>IF($A564=Y564,"ok","bad")</f>
        <v>2430</v>
      </c>
      <c r="Y564" t="s" s="146">
        <v>3002</v>
      </c>
      <c r="Z564" t="s" s="146">
        <v>1867</v>
      </c>
      <c r="AA564" t="s" s="234">
        <v>2365</v>
      </c>
      <c r="AB564" s="283">
        <f>100*AC564</f>
        <v>25.6402751</v>
      </c>
      <c r="AC564" s="284">
        <v>0.256402751</v>
      </c>
      <c r="AD564" t="s" s="237">
        <v>3004</v>
      </c>
      <c r="AE564" s="283">
        <v>7.8979462</v>
      </c>
      <c r="AF564" s="284">
        <v>0.078979462</v>
      </c>
      <c r="AG564" s="282"/>
      <c r="AH564" s="285">
        <v>79067</v>
      </c>
      <c r="AI564" s="285">
        <v>40998</v>
      </c>
      <c r="AJ564" s="285">
        <v>90</v>
      </c>
      <c r="AK564" s="285">
        <v>355</v>
      </c>
      <c r="AL564" s="285">
        <v>11564</v>
      </c>
      <c r="AM564" s="286">
        <f>100*AL564/$AI564</f>
        <v>28.206253963608</v>
      </c>
      <c r="AN564" s="285">
        <f>IF(AM564&gt;$AI$8,1,0)</f>
        <v>0</v>
      </c>
      <c r="AO564" s="286">
        <f>IF($R564=AL$17,AM564,0)</f>
        <v>28.206253963608</v>
      </c>
      <c r="AP564" s="285">
        <v>11919</v>
      </c>
      <c r="AQ564" s="286">
        <f>100*AP564/$AI564</f>
        <v>29.0721498609688</v>
      </c>
      <c r="AR564" s="285">
        <f>IF(AQ564&gt;$AI$8,1,0)</f>
        <v>0</v>
      </c>
      <c r="AS564" s="286">
        <f>IF($R564=AP$17,AQ564,0)</f>
        <v>0</v>
      </c>
      <c r="AT564" s="285">
        <v>1321</v>
      </c>
      <c r="AU564" s="286">
        <f>100*AT564/$AI564</f>
        <v>3.22210839553149</v>
      </c>
      <c r="AV564" s="285">
        <f>IF(AU564&gt;$AI$8,1,0)</f>
        <v>0</v>
      </c>
      <c r="AW564" s="286">
        <f>IF($R564=AT$17,AU564,0)</f>
        <v>0</v>
      </c>
      <c r="AX564" s="285">
        <v>10512</v>
      </c>
      <c r="AY564" s="286">
        <f>100*AX564/$AI564</f>
        <v>25.6402751353725</v>
      </c>
      <c r="AZ564" s="285">
        <f>IF(AY564&gt;$AI$8,1,0)</f>
        <v>0</v>
      </c>
      <c r="BA564" s="286">
        <f>IF($R564=AX$17,AY564,0)</f>
        <v>0</v>
      </c>
      <c r="BB564" s="285">
        <v>1692</v>
      </c>
      <c r="BC564" s="286">
        <f>100*BB564/$AI564</f>
        <v>4.1270305868579</v>
      </c>
      <c r="BD564" s="285">
        <f>IF(BC564&gt;$AI$8,1,0)</f>
        <v>0</v>
      </c>
      <c r="BE564" s="286">
        <f>IF($R564=BB$17,BC564,0)</f>
        <v>0</v>
      </c>
      <c r="BF564" s="285">
        <v>0</v>
      </c>
      <c r="BG564" s="286">
        <f>100*BF564/$AI564</f>
        <v>0</v>
      </c>
      <c r="BH564" s="285">
        <f>IF(BG564&gt;$AI$8,1,0)</f>
        <v>0</v>
      </c>
      <c r="BI564" s="286">
        <f>IF($R564=BF$17,BG564,0)</f>
        <v>0</v>
      </c>
      <c r="BJ564" s="285">
        <v>0</v>
      </c>
      <c r="BK564" s="286">
        <f>100*BJ564/$AI564</f>
        <v>0</v>
      </c>
      <c r="BL564" s="285">
        <f>IF(BK564&gt;$AI$8,1,0)</f>
        <v>0</v>
      </c>
      <c r="BM564" s="286">
        <f>IF($R564=BJ$17,BK564,0)</f>
        <v>0</v>
      </c>
      <c r="BN564" s="285">
        <v>0</v>
      </c>
      <c r="BO564" s="286">
        <f>100*BN564/$AI564</f>
        <v>0</v>
      </c>
      <c r="BP564" s="285">
        <f>IF(BO564&gt;$AI$8,1,0)</f>
        <v>0</v>
      </c>
      <c r="BQ564" s="286">
        <f>IF($R564=BN$17,BO564,0)</f>
        <v>0</v>
      </c>
      <c r="BR564" s="285">
        <v>0</v>
      </c>
      <c r="BS564" s="286">
        <f>100*BR564/$AI564</f>
        <v>0</v>
      </c>
      <c r="BT564" s="285">
        <f>IF(BS564&gt;$AI$8,1,0)</f>
        <v>0</v>
      </c>
      <c r="BU564" s="286">
        <f>IF($R564=BR$17,BS564,0)</f>
        <v>0</v>
      </c>
      <c r="BV564" s="285">
        <v>0</v>
      </c>
      <c r="BW564" s="286">
        <f>100*BV564/$AI564</f>
        <v>0</v>
      </c>
      <c r="BX564" s="285">
        <f>IF(BW564&gt;$AI$8,1,0)</f>
        <v>0</v>
      </c>
      <c r="BY564" s="286">
        <f>IF($R564=BV$17,BW564,0)</f>
        <v>0</v>
      </c>
      <c r="BZ564" s="285">
        <v>0</v>
      </c>
      <c r="CA564" s="286">
        <f>100*BZ564/$AI564</f>
        <v>0</v>
      </c>
      <c r="CB564" s="285">
        <f>IF(CA564&gt;$AI$8,1,0)</f>
        <v>0</v>
      </c>
      <c r="CC564" s="286">
        <f>IF($R564=BZ$17,CA564,0)</f>
        <v>0</v>
      </c>
      <c r="CD564" s="285">
        <v>0</v>
      </c>
      <c r="CE564" s="286">
        <f>100*CD564/$AI564</f>
        <v>0</v>
      </c>
      <c r="CF564" s="285">
        <f>IF(CE564&gt;$AI$8,1,0)</f>
        <v>0</v>
      </c>
      <c r="CG564" s="286">
        <f>IF($R564=CD$17,CE564,0)</f>
        <v>0</v>
      </c>
      <c r="CH564" s="285">
        <v>0</v>
      </c>
      <c r="CI564" s="286">
        <f>100*CH564/$AI564</f>
        <v>0</v>
      </c>
      <c r="CJ564" s="285">
        <f>IF(CI564&gt;$AI$8,1,0)</f>
        <v>0</v>
      </c>
      <c r="CK564" s="286">
        <f>IF($R564=CH$17,CI564,0)</f>
        <v>0</v>
      </c>
      <c r="CL564" s="285">
        <v>369</v>
      </c>
      <c r="CM564" s="285">
        <v>0</v>
      </c>
      <c r="CN564" s="287"/>
    </row>
    <row r="565" ht="15.75" customHeight="1">
      <c r="A565" t="s" s="241">
        <v>3037</v>
      </c>
      <c r="B565" t="s" s="242">
        <v>183</v>
      </c>
      <c r="C565" t="s" s="242">
        <v>1960</v>
      </c>
      <c r="D565" t="s" s="243">
        <v>186</v>
      </c>
      <c r="E565" t="s" s="244">
        <v>79</v>
      </c>
      <c r="F565" t="s" s="245">
        <v>46</v>
      </c>
      <c r="G565" t="s" s="245">
        <v>3038</v>
      </c>
      <c r="H565" t="s" s="245">
        <v>3039</v>
      </c>
      <c r="I565" t="s" s="245">
        <v>49</v>
      </c>
      <c r="J565" t="s" s="245">
        <v>1733</v>
      </c>
      <c r="K565" t="s" s="183">
        <f>_xlfn.IFS(Q565=0,O565,T565=1,R565,U565=1,AA565,V565=1,AD565)</f>
        <v>27</v>
      </c>
      <c r="L565" s="189">
        <f>_xlfn.IFS(Q565=0,P565,T565=1,S565,U565=1,AB565,V565=1,AE565)</f>
        <v>25.3005526108041</v>
      </c>
      <c r="M565" t="s" s="245">
        <f>IF(O565="Lab","over","under")</f>
        <v>2429</v>
      </c>
      <c r="N565" s="246">
        <v>0</v>
      </c>
      <c r="O565" t="s" s="245">
        <v>28</v>
      </c>
      <c r="P565" s="247">
        <f>AQ565</f>
        <v>26.7215518213601</v>
      </c>
      <c r="Q565" s="173">
        <f>T565+U565+V565</f>
        <v>1</v>
      </c>
      <c r="R565" t="s" s="245">
        <v>27</v>
      </c>
      <c r="S565" s="247">
        <f>AO565</f>
        <v>25.3005526108041</v>
      </c>
      <c r="T565" s="246">
        <v>1</v>
      </c>
      <c r="U565" s="169"/>
      <c r="V565" s="248"/>
      <c r="W565" s="248"/>
      <c r="X565" t="s" s="130">
        <f>IF($A565=Y565,"ok","bad")</f>
        <v>2430</v>
      </c>
      <c r="Y565" t="s" s="130">
        <v>3037</v>
      </c>
      <c r="Z565" t="s" s="130">
        <v>1960</v>
      </c>
      <c r="AA565" t="s" s="245">
        <v>2365</v>
      </c>
      <c r="AB565" s="249">
        <f>100*AC565</f>
        <v>22.4608097</v>
      </c>
      <c r="AC565" s="250">
        <v>0.224608097</v>
      </c>
      <c r="AD565" t="s" s="251">
        <v>217</v>
      </c>
      <c r="AE565" s="249">
        <v>14.1693921</v>
      </c>
      <c r="AF565" s="250">
        <v>0.141693921</v>
      </c>
      <c r="AG565" s="248"/>
      <c r="AH565" s="252">
        <v>74724</v>
      </c>
      <c r="AI565" s="252">
        <v>44335</v>
      </c>
      <c r="AJ565" s="252">
        <v>139</v>
      </c>
      <c r="AK565" s="252">
        <v>630</v>
      </c>
      <c r="AL565" s="252">
        <v>11217</v>
      </c>
      <c r="AM565" s="253">
        <f>100*AL565/$AI565</f>
        <v>25.3005526108041</v>
      </c>
      <c r="AN565" s="252">
        <f>IF(AM565&gt;$AI$8,1,0)</f>
        <v>0</v>
      </c>
      <c r="AO565" s="253">
        <f>IF($R565=AL$17,AM565,0)</f>
        <v>25.3005526108041</v>
      </c>
      <c r="AP565" s="252">
        <v>11847</v>
      </c>
      <c r="AQ565" s="253">
        <f>100*AP565/$AI565</f>
        <v>26.7215518213601</v>
      </c>
      <c r="AR565" s="252">
        <f>IF(AQ565&gt;$AI$8,1,0)</f>
        <v>0</v>
      </c>
      <c r="AS565" s="253">
        <f>IF($R565=AP$17,AQ565,0)</f>
        <v>0</v>
      </c>
      <c r="AT565" s="252">
        <v>2618</v>
      </c>
      <c r="AU565" s="253">
        <f>100*AT565/$AI565</f>
        <v>5.90504116386602</v>
      </c>
      <c r="AV565" s="252">
        <f>IF(AU565&gt;$AI$8,1,0)</f>
        <v>0</v>
      </c>
      <c r="AW565" s="253">
        <f>IF($R565=AT$17,AU565,0)</f>
        <v>0</v>
      </c>
      <c r="AX565" s="252">
        <v>9958</v>
      </c>
      <c r="AY565" s="253">
        <f>100*AX565/$AI565</f>
        <v>22.4608097439946</v>
      </c>
      <c r="AZ565" s="252">
        <f>IF(AY565&gt;$AI$8,1,0)</f>
        <v>0</v>
      </c>
      <c r="BA565" s="253">
        <f>IF($R565=AX$17,AY565,0)</f>
        <v>0</v>
      </c>
      <c r="BB565" s="252">
        <v>1838</v>
      </c>
      <c r="BC565" s="253">
        <f>100*BB565/$AI565</f>
        <v>4.14570880793955</v>
      </c>
      <c r="BD565" s="252">
        <f>IF(BC565&gt;$AI$8,1,0)</f>
        <v>0</v>
      </c>
      <c r="BE565" s="253">
        <f>IF($R565=BB$17,BC565,0)</f>
        <v>0</v>
      </c>
      <c r="BF565" s="252">
        <v>0</v>
      </c>
      <c r="BG565" s="253">
        <f>100*BF565/$AI565</f>
        <v>0</v>
      </c>
      <c r="BH565" s="252">
        <f>IF(BG565&gt;$AI$8,1,0)</f>
        <v>0</v>
      </c>
      <c r="BI565" s="253">
        <f>IF($R565=BF$17,BG565,0)</f>
        <v>0</v>
      </c>
      <c r="BJ565" s="252">
        <v>0</v>
      </c>
      <c r="BK565" s="253">
        <f>100*BJ565/$AI565</f>
        <v>0</v>
      </c>
      <c r="BL565" s="252">
        <f>IF(BK565&gt;$AI$8,1,0)</f>
        <v>0</v>
      </c>
      <c r="BM565" s="253">
        <f>IF($R565=BJ$17,BK565,0)</f>
        <v>0</v>
      </c>
      <c r="BN565" s="252">
        <v>0</v>
      </c>
      <c r="BO565" s="253">
        <f>100*BN565/$AI565</f>
        <v>0</v>
      </c>
      <c r="BP565" s="252">
        <f>IF(BO565&gt;$AI$8,1,0)</f>
        <v>0</v>
      </c>
      <c r="BQ565" s="253">
        <f>IF($R565=BN$17,BO565,0)</f>
        <v>0</v>
      </c>
      <c r="BR565" s="252">
        <v>0</v>
      </c>
      <c r="BS565" s="253">
        <f>100*BR565/$AI565</f>
        <v>0</v>
      </c>
      <c r="BT565" s="252">
        <f>IF(BS565&gt;$AI$8,1,0)</f>
        <v>0</v>
      </c>
      <c r="BU565" s="253">
        <f>IF($R565=BR$17,BS565,0)</f>
        <v>0</v>
      </c>
      <c r="BV565" s="252">
        <v>0</v>
      </c>
      <c r="BW565" s="253">
        <f>100*BV565/$AI565</f>
        <v>0</v>
      </c>
      <c r="BX565" s="252">
        <f>IF(BW565&gt;$AI$8,1,0)</f>
        <v>0</v>
      </c>
      <c r="BY565" s="253">
        <f>IF($R565=BV$17,BW565,0)</f>
        <v>0</v>
      </c>
      <c r="BZ565" s="252">
        <v>0</v>
      </c>
      <c r="CA565" s="253">
        <f>100*BZ565/$AI565</f>
        <v>0</v>
      </c>
      <c r="CB565" s="252">
        <f>IF(CA565&gt;$AI$8,1,0)</f>
        <v>0</v>
      </c>
      <c r="CC565" s="253">
        <f>IF($R565=BZ$17,CA565,0)</f>
        <v>0</v>
      </c>
      <c r="CD565" s="252">
        <v>0</v>
      </c>
      <c r="CE565" s="253">
        <f>100*CD565/$AI565</f>
        <v>0</v>
      </c>
      <c r="CF565" s="252">
        <f>IF(CE565&gt;$AI$8,1,0)</f>
        <v>0</v>
      </c>
      <c r="CG565" s="254">
        <f>IF($R565=CD$17,CE565,0)</f>
        <v>0</v>
      </c>
      <c r="CH565" s="255">
        <v>0</v>
      </c>
      <c r="CI565" s="256">
        <f>100*CH565/$AI565</f>
        <v>0</v>
      </c>
      <c r="CJ565" s="252">
        <f>IF(CI565&gt;$AI$8,1,0)</f>
        <v>0</v>
      </c>
      <c r="CK565" s="253">
        <f>IF($R565=CH$17,CI565,0)</f>
        <v>0</v>
      </c>
      <c r="CL565" s="252">
        <v>0</v>
      </c>
      <c r="CM565" s="252">
        <v>0</v>
      </c>
      <c r="CN565" s="257"/>
    </row>
    <row r="566" ht="15.75" customHeight="1">
      <c r="A566" t="s" s="258">
        <v>3686</v>
      </c>
      <c r="B566" t="s" s="259">
        <v>90</v>
      </c>
      <c r="C566" t="s" s="259">
        <v>2241</v>
      </c>
      <c r="D566" t="s" s="260">
        <v>93</v>
      </c>
      <c r="E566" t="s" s="288">
        <v>79</v>
      </c>
      <c r="F566" t="s" s="289">
        <v>46</v>
      </c>
      <c r="G566" t="s" s="289">
        <v>871</v>
      </c>
      <c r="H566" t="s" s="289">
        <v>2243</v>
      </c>
      <c r="I566" t="s" s="289">
        <v>49</v>
      </c>
      <c r="J566" t="s" s="289">
        <v>1762</v>
      </c>
      <c r="K566" t="s" s="183">
        <f>O566</f>
        <v>29</v>
      </c>
      <c r="L566" s="189">
        <f>P566</f>
        <v>62.7076898229463</v>
      </c>
      <c r="M566" t="s" s="289">
        <f>IF(O566="Lab","over","under")</f>
        <v>3307</v>
      </c>
      <c r="N566" s="292"/>
      <c r="O566" t="s" s="266">
        <v>29</v>
      </c>
      <c r="P566" s="291">
        <f>AU566</f>
        <v>62.7076898229463</v>
      </c>
      <c r="Q566" s="145">
        <f>T566+U566+V566</f>
        <v>0</v>
      </c>
      <c r="R566" t="s" s="268">
        <v>27</v>
      </c>
      <c r="S566" s="291">
        <f>AO566</f>
        <v>19.3588112975188</v>
      </c>
      <c r="T566" s="292"/>
      <c r="U566" s="138"/>
      <c r="V566" s="292"/>
      <c r="W566" s="292"/>
      <c r="X566" t="s" s="146">
        <f>IF($A566=Y566,"ok","bad")</f>
        <v>2430</v>
      </c>
      <c r="Y566" t="s" s="146">
        <v>3686</v>
      </c>
      <c r="Z566" t="s" s="146">
        <v>2241</v>
      </c>
      <c r="AA566" t="s" s="270">
        <v>2365</v>
      </c>
      <c r="AB566" s="293">
        <f>100*AC566</f>
        <v>9.775301300000001</v>
      </c>
      <c r="AC566" s="294">
        <v>0.097753013</v>
      </c>
      <c r="AD566" t="s" s="273">
        <v>28</v>
      </c>
      <c r="AE566" s="293">
        <v>4.6554822</v>
      </c>
      <c r="AF566" s="294">
        <v>0.046554822</v>
      </c>
      <c r="AG566" s="292"/>
      <c r="AH566" s="295">
        <v>72029</v>
      </c>
      <c r="AI566" s="295">
        <v>49533</v>
      </c>
      <c r="AJ566" s="295">
        <v>115</v>
      </c>
      <c r="AK566" s="295">
        <v>21472</v>
      </c>
      <c r="AL566" s="295">
        <v>9589</v>
      </c>
      <c r="AM566" s="296">
        <f>100*AL566/$AI566</f>
        <v>19.3588112975188</v>
      </c>
      <c r="AN566" s="295">
        <f>IF(AM566&gt;$AI$8,1,0)</f>
        <v>0</v>
      </c>
      <c r="AO566" s="296">
        <f>IF($R566=AL$17,AM566,0)</f>
        <v>19.3588112975188</v>
      </c>
      <c r="AP566" s="295">
        <v>2306</v>
      </c>
      <c r="AQ566" s="296">
        <f>100*AP566/$AI566</f>
        <v>4.65548220378334</v>
      </c>
      <c r="AR566" s="295">
        <f>IF(AQ566&gt;$AI$8,1,0)</f>
        <v>0</v>
      </c>
      <c r="AS566" s="296">
        <f>IF($R566=AP$17,AQ566,0)</f>
        <v>0</v>
      </c>
      <c r="AT566" s="295">
        <v>31061</v>
      </c>
      <c r="AU566" s="296">
        <f>100*AT566/$AI566</f>
        <v>62.7076898229463</v>
      </c>
      <c r="AV566" s="295">
        <f>IF(AU566&gt;$AI$8,1,0)</f>
        <v>1</v>
      </c>
      <c r="AW566" s="296">
        <f>IF($R566=AT$17,AU566,0)</f>
        <v>0</v>
      </c>
      <c r="AX566" s="295">
        <v>4842</v>
      </c>
      <c r="AY566" s="296">
        <f>100*AX566/$AI566</f>
        <v>9.77530131427533</v>
      </c>
      <c r="AZ566" s="295">
        <f>IF(AY566&gt;$AI$8,1,0)</f>
        <v>0</v>
      </c>
      <c r="BA566" s="296">
        <f>IF($R566=AX$17,AY566,0)</f>
        <v>0</v>
      </c>
      <c r="BB566" s="295">
        <v>1486</v>
      </c>
      <c r="BC566" s="296">
        <f>100*BB566/$AI566</f>
        <v>3.00002018856116</v>
      </c>
      <c r="BD566" s="295">
        <f>IF(BC566&gt;$AI$8,1,0)</f>
        <v>0</v>
      </c>
      <c r="BE566" s="296">
        <f>IF($R566=BB$17,BC566,0)</f>
        <v>0</v>
      </c>
      <c r="BF566" s="295">
        <v>0</v>
      </c>
      <c r="BG566" s="296">
        <f>100*BF566/$AI566</f>
        <v>0</v>
      </c>
      <c r="BH566" s="295">
        <f>IF(BG566&gt;$AI$8,1,0)</f>
        <v>0</v>
      </c>
      <c r="BI566" s="296">
        <f>IF($R566=BF$17,BG566,0)</f>
        <v>0</v>
      </c>
      <c r="BJ566" s="295">
        <v>0</v>
      </c>
      <c r="BK566" s="296">
        <f>100*BJ566/$AI566</f>
        <v>0</v>
      </c>
      <c r="BL566" s="295">
        <f>IF(BK566&gt;$AI$8,1,0)</f>
        <v>0</v>
      </c>
      <c r="BM566" s="296">
        <f>IF($R566=BJ$17,BK566,0)</f>
        <v>0</v>
      </c>
      <c r="BN566" s="295">
        <v>0</v>
      </c>
      <c r="BO566" s="296">
        <f>100*BN566/$AI566</f>
        <v>0</v>
      </c>
      <c r="BP566" s="295">
        <f>IF(BO566&gt;$AI$8,1,0)</f>
        <v>0</v>
      </c>
      <c r="BQ566" s="296">
        <f>IF($R566=BN$17,BO566,0)</f>
        <v>0</v>
      </c>
      <c r="BR566" s="295">
        <v>0</v>
      </c>
      <c r="BS566" s="296">
        <f>100*BR566/$AI566</f>
        <v>0</v>
      </c>
      <c r="BT566" s="295">
        <f>IF(BS566&gt;$AI$8,1,0)</f>
        <v>0</v>
      </c>
      <c r="BU566" s="296">
        <f>IF($R566=BR$17,BS566,0)</f>
        <v>0</v>
      </c>
      <c r="BV566" s="295">
        <v>0</v>
      </c>
      <c r="BW566" s="296">
        <f>100*BV566/$AI566</f>
        <v>0</v>
      </c>
      <c r="BX566" s="295">
        <f>IF(BW566&gt;$AI$8,1,0)</f>
        <v>0</v>
      </c>
      <c r="BY566" s="296">
        <f>IF($R566=BV$17,BW566,0)</f>
        <v>0</v>
      </c>
      <c r="BZ566" s="295">
        <v>0</v>
      </c>
      <c r="CA566" s="296">
        <f>100*BZ566/$AI566</f>
        <v>0</v>
      </c>
      <c r="CB566" s="295">
        <f>IF(CA566&gt;$AI$8,1,0)</f>
        <v>0</v>
      </c>
      <c r="CC566" s="296">
        <f>IF($R566=BZ$17,CA566,0)</f>
        <v>0</v>
      </c>
      <c r="CD566" s="295">
        <v>0</v>
      </c>
      <c r="CE566" s="296">
        <f>100*CD566/$AI566</f>
        <v>0</v>
      </c>
      <c r="CF566" s="295">
        <f>IF(CE566&gt;$AI$8,1,0)</f>
        <v>0</v>
      </c>
      <c r="CG566" s="296">
        <f>IF($R566=CD$17,CE566,0)</f>
        <v>0</v>
      </c>
      <c r="CH566" s="295">
        <v>0</v>
      </c>
      <c r="CI566" s="296">
        <f>100*CH566/$AI566</f>
        <v>0</v>
      </c>
      <c r="CJ566" s="295">
        <f>IF(CI566&gt;$AI$8,1,0)</f>
        <v>0</v>
      </c>
      <c r="CK566" s="296">
        <f>IF($R566=CH$17,CI566,0)</f>
        <v>0</v>
      </c>
      <c r="CL566" s="295">
        <v>1514</v>
      </c>
      <c r="CM566" s="295">
        <v>0</v>
      </c>
      <c r="CN566" s="297"/>
    </row>
    <row r="567" ht="15.75" customHeight="1">
      <c r="A567" t="s" s="179">
        <v>3523</v>
      </c>
      <c r="B567" t="s" s="180">
        <v>183</v>
      </c>
      <c r="C567" t="s" s="180">
        <v>1978</v>
      </c>
      <c r="D567" t="s" s="181">
        <v>186</v>
      </c>
      <c r="E567" t="s" s="182">
        <v>79</v>
      </c>
      <c r="F567" t="s" s="130">
        <v>46</v>
      </c>
      <c r="G567" t="s" s="130">
        <v>1979</v>
      </c>
      <c r="H567" t="s" s="130">
        <v>1525</v>
      </c>
      <c r="I567" t="s" s="130">
        <v>64</v>
      </c>
      <c r="J567" t="s" s="130">
        <v>203</v>
      </c>
      <c r="K567" t="s" s="183">
        <f>O567</f>
        <v>29</v>
      </c>
      <c r="L567" s="189">
        <f>P567</f>
        <v>56.6164219010346</v>
      </c>
      <c r="M567" t="s" s="130">
        <f>IF(O567="Lab","over","under")</f>
        <v>3307</v>
      </c>
      <c r="N567" s="169"/>
      <c r="O567" t="s" s="184">
        <v>29</v>
      </c>
      <c r="P567" s="131">
        <f>AU567</f>
        <v>56.6164219010346</v>
      </c>
      <c r="Q567" s="173">
        <f>T567+U567+V567</f>
        <v>0</v>
      </c>
      <c r="R567" t="s" s="185">
        <v>27</v>
      </c>
      <c r="S567" s="131">
        <f>AO567</f>
        <v>18.1888634866509</v>
      </c>
      <c r="T567" s="169"/>
      <c r="U567" s="169"/>
      <c r="V567" s="169"/>
      <c r="W567" s="169"/>
      <c r="X567" t="s" s="130">
        <f>IF($A567=Y567,"ok","bad")</f>
        <v>2430</v>
      </c>
      <c r="Y567" t="s" s="130">
        <v>3523</v>
      </c>
      <c r="Z567" t="s" s="130">
        <v>1978</v>
      </c>
      <c r="AA567" t="s" s="186">
        <v>28</v>
      </c>
      <c r="AB567" s="125">
        <f>100*AC567</f>
        <v>10.0534739</v>
      </c>
      <c r="AC567" s="191">
        <v>0.100534739</v>
      </c>
      <c r="AD567" t="s" s="187">
        <v>2365</v>
      </c>
      <c r="AE567" s="125">
        <v>8.400821499999999</v>
      </c>
      <c r="AF567" s="191">
        <v>0.084008215</v>
      </c>
      <c r="AG567" s="169"/>
      <c r="AH567" s="173">
        <v>72739</v>
      </c>
      <c r="AI567" s="173">
        <v>51614</v>
      </c>
      <c r="AJ567" s="173">
        <v>203</v>
      </c>
      <c r="AK567" s="173">
        <v>19834</v>
      </c>
      <c r="AL567" s="173">
        <v>9388</v>
      </c>
      <c r="AM567" s="175">
        <f>100*AL567/$AI567</f>
        <v>18.1888634866509</v>
      </c>
      <c r="AN567" s="173">
        <f>IF(AM567&gt;$AI$8,1,0)</f>
        <v>0</v>
      </c>
      <c r="AO567" s="175">
        <f>IF($R567=AL$17,AM567,0)</f>
        <v>18.1888634866509</v>
      </c>
      <c r="AP567" s="173">
        <v>5189</v>
      </c>
      <c r="AQ567" s="175">
        <f>100*AP567/$AI567</f>
        <v>10.0534738636804</v>
      </c>
      <c r="AR567" s="173">
        <f>IF(AQ567&gt;$AI$8,1,0)</f>
        <v>0</v>
      </c>
      <c r="AS567" s="175">
        <f>IF($R567=AP$17,AQ567,0)</f>
        <v>0</v>
      </c>
      <c r="AT567" s="173">
        <v>29222</v>
      </c>
      <c r="AU567" s="175">
        <f>100*AT567/$AI567</f>
        <v>56.6164219010346</v>
      </c>
      <c r="AV567" s="173">
        <f>IF(AU567&gt;$AI$8,1,0)</f>
        <v>1</v>
      </c>
      <c r="AW567" s="175">
        <f>IF($R567=AT$17,AU567,0)</f>
        <v>0</v>
      </c>
      <c r="AX567" s="173">
        <v>4336</v>
      </c>
      <c r="AY567" s="175">
        <f>100*AX567/$AI567</f>
        <v>8.400821482543501</v>
      </c>
      <c r="AZ567" s="173">
        <f>IF(AY567&gt;$AI$8,1,0)</f>
        <v>0</v>
      </c>
      <c r="BA567" s="175">
        <f>IF($R567=AX$17,AY567,0)</f>
        <v>0</v>
      </c>
      <c r="BB567" s="173">
        <v>3272</v>
      </c>
      <c r="BC567" s="175">
        <f>100*BB567/$AI567</f>
        <v>6.33936528848762</v>
      </c>
      <c r="BD567" s="173">
        <f>IF(BC567&gt;$AI$8,1,0)</f>
        <v>0</v>
      </c>
      <c r="BE567" s="175">
        <f>IF($R567=BB$17,BC567,0)</f>
        <v>0</v>
      </c>
      <c r="BF567" s="173">
        <v>0</v>
      </c>
      <c r="BG567" s="175">
        <f>100*BF567/$AI567</f>
        <v>0</v>
      </c>
      <c r="BH567" s="173">
        <f>IF(BG567&gt;$AI$8,1,0)</f>
        <v>0</v>
      </c>
      <c r="BI567" s="175">
        <f>IF($R567=BF$17,BG567,0)</f>
        <v>0</v>
      </c>
      <c r="BJ567" s="173">
        <v>0</v>
      </c>
      <c r="BK567" s="175">
        <f>100*BJ567/$AI567</f>
        <v>0</v>
      </c>
      <c r="BL567" s="173">
        <f>IF(BK567&gt;$AI$8,1,0)</f>
        <v>0</v>
      </c>
      <c r="BM567" s="175">
        <f>IF($R567=BJ$17,BK567,0)</f>
        <v>0</v>
      </c>
      <c r="BN567" s="173">
        <v>0</v>
      </c>
      <c r="BO567" s="175">
        <f>100*BN567/$AI567</f>
        <v>0</v>
      </c>
      <c r="BP567" s="173">
        <f>IF(BO567&gt;$AI$8,1,0)</f>
        <v>0</v>
      </c>
      <c r="BQ567" s="175">
        <f>IF($R567=BN$17,BO567,0)</f>
        <v>0</v>
      </c>
      <c r="BR567" s="173">
        <v>0</v>
      </c>
      <c r="BS567" s="175">
        <f>100*BR567/$AI567</f>
        <v>0</v>
      </c>
      <c r="BT567" s="173">
        <f>IF(BS567&gt;$AI$8,1,0)</f>
        <v>0</v>
      </c>
      <c r="BU567" s="175">
        <f>IF($R567=BR$17,BS567,0)</f>
        <v>0</v>
      </c>
      <c r="BV567" s="173">
        <v>0</v>
      </c>
      <c r="BW567" s="175">
        <f>100*BV567/$AI567</f>
        <v>0</v>
      </c>
      <c r="BX567" s="173">
        <f>IF(BW567&gt;$AI$8,1,0)</f>
        <v>0</v>
      </c>
      <c r="BY567" s="175">
        <f>IF($R567=BV$17,BW567,0)</f>
        <v>0</v>
      </c>
      <c r="BZ567" s="173">
        <v>0</v>
      </c>
      <c r="CA567" s="175">
        <f>100*BZ567/$AI567</f>
        <v>0</v>
      </c>
      <c r="CB567" s="173">
        <f>IF(CA567&gt;$AI$8,1,0)</f>
        <v>0</v>
      </c>
      <c r="CC567" s="175">
        <f>IF($R567=BZ$17,CA567,0)</f>
        <v>0</v>
      </c>
      <c r="CD567" s="173">
        <v>0</v>
      </c>
      <c r="CE567" s="175">
        <f>100*CD567/$AI567</f>
        <v>0</v>
      </c>
      <c r="CF567" s="173">
        <f>IF(CE567&gt;$AI$8,1,0)</f>
        <v>0</v>
      </c>
      <c r="CG567" s="175">
        <f>IF($R567=CD$17,CE567,0)</f>
        <v>0</v>
      </c>
      <c r="CH567" s="173">
        <v>0</v>
      </c>
      <c r="CI567" s="175">
        <f>100*CH567/$AI567</f>
        <v>0</v>
      </c>
      <c r="CJ567" s="173">
        <f>IF(CI567&gt;$AI$8,1,0)</f>
        <v>0</v>
      </c>
      <c r="CK567" s="175">
        <f>IF($R567=CH$17,CI567,0)</f>
        <v>0</v>
      </c>
      <c r="CL567" s="173">
        <v>333</v>
      </c>
      <c r="CM567" s="173">
        <v>0</v>
      </c>
      <c r="CN567" s="176"/>
    </row>
    <row r="568" ht="15.75" customHeight="1">
      <c r="A568" t="s" s="179">
        <v>3545</v>
      </c>
      <c r="B568" t="s" s="180">
        <v>160</v>
      </c>
      <c r="C568" t="s" s="180">
        <v>2128</v>
      </c>
      <c r="D568" t="s" s="181">
        <v>162</v>
      </c>
      <c r="E568" t="s" s="188">
        <v>79</v>
      </c>
      <c r="F568" t="s" s="146">
        <v>80</v>
      </c>
      <c r="G568" t="s" s="146">
        <v>2129</v>
      </c>
      <c r="H568" t="s" s="146">
        <v>828</v>
      </c>
      <c r="I568" t="s" s="146">
        <v>64</v>
      </c>
      <c r="J568" t="s" s="146">
        <v>203</v>
      </c>
      <c r="K568" t="s" s="183">
        <f>O568</f>
        <v>29</v>
      </c>
      <c r="L568" s="189">
        <f>P568</f>
        <v>56.2785494546472</v>
      </c>
      <c r="M568" t="s" s="146">
        <f>IF(O568="Lab","over","under")</f>
        <v>3307</v>
      </c>
      <c r="N568" s="138"/>
      <c r="O568" t="s" s="184">
        <v>29</v>
      </c>
      <c r="P568" s="147">
        <f>AU568</f>
        <v>56.2785494546472</v>
      </c>
      <c r="Q568" s="145">
        <f>T568+U568+V568</f>
        <v>0</v>
      </c>
      <c r="R568" t="s" s="185">
        <v>27</v>
      </c>
      <c r="S568" s="147">
        <f>AO568</f>
        <v>16.272956092104</v>
      </c>
      <c r="T568" s="138"/>
      <c r="U568" s="138"/>
      <c r="V568" s="138"/>
      <c r="W568" s="138"/>
      <c r="X568" t="s" s="146">
        <f>IF($A568=Y568,"ok","bad")</f>
        <v>2430</v>
      </c>
      <c r="Y568" t="s" s="146">
        <v>3545</v>
      </c>
      <c r="Z568" t="s" s="146">
        <v>2128</v>
      </c>
      <c r="AA568" t="s" s="186">
        <v>28</v>
      </c>
      <c r="AB568" s="141">
        <f>100*AC568</f>
        <v>12.4787918</v>
      </c>
      <c r="AC568" s="190">
        <v>0.124787918</v>
      </c>
      <c r="AD568" t="s" s="187">
        <v>2365</v>
      </c>
      <c r="AE568" s="141">
        <v>7.6293465</v>
      </c>
      <c r="AF568" s="190">
        <v>0.076293465</v>
      </c>
      <c r="AG568" s="138"/>
      <c r="AH568" s="145">
        <v>74980</v>
      </c>
      <c r="AI568" s="145">
        <v>53635</v>
      </c>
      <c r="AJ568" s="145">
        <v>226</v>
      </c>
      <c r="AK568" s="145">
        <v>21457</v>
      </c>
      <c r="AL568" s="145">
        <v>8728</v>
      </c>
      <c r="AM568" s="148">
        <f>100*AL568/$AI568</f>
        <v>16.272956092104</v>
      </c>
      <c r="AN568" s="145">
        <f>IF(AM568&gt;$AI$8,1,0)</f>
        <v>0</v>
      </c>
      <c r="AO568" s="148">
        <f>IF($R568=AL$17,AM568,0)</f>
        <v>16.272956092104</v>
      </c>
      <c r="AP568" s="145">
        <v>6693</v>
      </c>
      <c r="AQ568" s="148">
        <f>100*AP568/$AI568</f>
        <v>12.4787918336907</v>
      </c>
      <c r="AR568" s="145">
        <f>IF(AQ568&gt;$AI$8,1,0)</f>
        <v>0</v>
      </c>
      <c r="AS568" s="148">
        <f>IF($R568=AP$17,AQ568,0)</f>
        <v>0</v>
      </c>
      <c r="AT568" s="145">
        <v>30185</v>
      </c>
      <c r="AU568" s="148">
        <f>100*AT568/$AI568</f>
        <v>56.2785494546472</v>
      </c>
      <c r="AV568" s="145">
        <f>IF(AU568&gt;$AI$8,1,0)</f>
        <v>1</v>
      </c>
      <c r="AW568" s="148">
        <f>IF($R568=AT$17,AU568,0)</f>
        <v>0</v>
      </c>
      <c r="AX568" s="145">
        <v>4092</v>
      </c>
      <c r="AY568" s="148">
        <f>100*AX568/$AI568</f>
        <v>7.62934650880955</v>
      </c>
      <c r="AZ568" s="145">
        <f>IF(AY568&gt;$AI$8,1,0)</f>
        <v>0</v>
      </c>
      <c r="BA568" s="148">
        <f>IF($R568=AX$17,AY568,0)</f>
        <v>0</v>
      </c>
      <c r="BB568" s="145">
        <v>3590</v>
      </c>
      <c r="BC568" s="148">
        <f>100*BB568/$AI568</f>
        <v>6.69339050992822</v>
      </c>
      <c r="BD568" s="145">
        <f>IF(BC568&gt;$AI$8,1,0)</f>
        <v>0</v>
      </c>
      <c r="BE568" s="148">
        <f>IF($R568=BB$17,BC568,0)</f>
        <v>0</v>
      </c>
      <c r="BF568" s="145">
        <v>0</v>
      </c>
      <c r="BG568" s="148">
        <f>100*BF568/$AI568</f>
        <v>0</v>
      </c>
      <c r="BH568" s="145">
        <f>IF(BG568&gt;$AI$8,1,0)</f>
        <v>0</v>
      </c>
      <c r="BI568" s="148">
        <f>IF($R568=BF$17,BG568,0)</f>
        <v>0</v>
      </c>
      <c r="BJ568" s="145">
        <v>0</v>
      </c>
      <c r="BK568" s="148">
        <f>100*BJ568/$AI568</f>
        <v>0</v>
      </c>
      <c r="BL568" s="145">
        <f>IF(BK568&gt;$AI$8,1,0)</f>
        <v>0</v>
      </c>
      <c r="BM568" s="148">
        <f>IF($R568=BJ$17,BK568,0)</f>
        <v>0</v>
      </c>
      <c r="BN568" s="145">
        <v>0</v>
      </c>
      <c r="BO568" s="148">
        <f>100*BN568/$AI568</f>
        <v>0</v>
      </c>
      <c r="BP568" s="145">
        <f>IF(BO568&gt;$AI$8,1,0)</f>
        <v>0</v>
      </c>
      <c r="BQ568" s="148">
        <f>IF($R568=BN$17,BO568,0)</f>
        <v>0</v>
      </c>
      <c r="BR568" s="145">
        <v>0</v>
      </c>
      <c r="BS568" s="148">
        <f>100*BR568/$AI568</f>
        <v>0</v>
      </c>
      <c r="BT568" s="145">
        <f>IF(BS568&gt;$AI$8,1,0)</f>
        <v>0</v>
      </c>
      <c r="BU568" s="148">
        <f>IF($R568=BR$17,BS568,0)</f>
        <v>0</v>
      </c>
      <c r="BV568" s="145">
        <v>0</v>
      </c>
      <c r="BW568" s="148">
        <f>100*BV568/$AI568</f>
        <v>0</v>
      </c>
      <c r="BX568" s="145">
        <f>IF(BW568&gt;$AI$8,1,0)</f>
        <v>0</v>
      </c>
      <c r="BY568" s="148">
        <f>IF($R568=BV$17,BW568,0)</f>
        <v>0</v>
      </c>
      <c r="BZ568" s="145">
        <v>0</v>
      </c>
      <c r="CA568" s="148">
        <f>100*BZ568/$AI568</f>
        <v>0</v>
      </c>
      <c r="CB568" s="145">
        <f>IF(CA568&gt;$AI$8,1,0)</f>
        <v>0</v>
      </c>
      <c r="CC568" s="148">
        <f>IF($R568=BZ$17,CA568,0)</f>
        <v>0</v>
      </c>
      <c r="CD568" s="145">
        <v>0</v>
      </c>
      <c r="CE568" s="148">
        <f>100*CD568/$AI568</f>
        <v>0</v>
      </c>
      <c r="CF568" s="145">
        <f>IF(CE568&gt;$AI$8,1,0)</f>
        <v>0</v>
      </c>
      <c r="CG568" s="148">
        <f>IF($R568=CD$17,CE568,0)</f>
        <v>0</v>
      </c>
      <c r="CH568" s="145">
        <v>0</v>
      </c>
      <c r="CI568" s="148">
        <f>100*CH568/$AI568</f>
        <v>0</v>
      </c>
      <c r="CJ568" s="145">
        <f>IF(CI568&gt;$AI$8,1,0)</f>
        <v>0</v>
      </c>
      <c r="CK568" s="148">
        <f>IF($R568=CH$17,CI568,0)</f>
        <v>0</v>
      </c>
      <c r="CL568" s="145">
        <v>0</v>
      </c>
      <c r="CM568" s="145">
        <v>0</v>
      </c>
      <c r="CN568" s="149"/>
    </row>
    <row r="569" ht="19.95" customHeight="1">
      <c r="A569" t="s" s="179">
        <v>3614</v>
      </c>
      <c r="B569" t="s" s="180">
        <v>160</v>
      </c>
      <c r="C569" t="s" s="180">
        <v>1760</v>
      </c>
      <c r="D569" t="s" s="181">
        <v>162</v>
      </c>
      <c r="E569" t="s" s="182">
        <v>79</v>
      </c>
      <c r="F569" t="s" s="130">
        <v>80</v>
      </c>
      <c r="G569" t="s" s="130">
        <v>714</v>
      </c>
      <c r="H569" t="s" s="130">
        <v>1761</v>
      </c>
      <c r="I569" t="s" s="130">
        <v>64</v>
      </c>
      <c r="J569" t="s" s="130">
        <v>203</v>
      </c>
      <c r="K569" t="s" s="183">
        <f>O569</f>
        <v>29</v>
      </c>
      <c r="L569" s="189">
        <f>P569</f>
        <v>55.3758953355203</v>
      </c>
      <c r="M569" t="s" s="130">
        <f>IF(O569="Lab","over","under")</f>
        <v>3307</v>
      </c>
      <c r="N569" s="169"/>
      <c r="O569" t="s" s="184">
        <v>29</v>
      </c>
      <c r="P569" s="131">
        <f>AU569</f>
        <v>55.3758953355203</v>
      </c>
      <c r="Q569" s="173">
        <f>T569+U569+V569</f>
        <v>0</v>
      </c>
      <c r="R569" t="s" s="185">
        <v>27</v>
      </c>
      <c r="S569" s="131">
        <f>AO569</f>
        <v>22.0762078537182</v>
      </c>
      <c r="T569" s="169"/>
      <c r="U569" s="169"/>
      <c r="V569" s="169"/>
      <c r="W569" s="169"/>
      <c r="X569" t="s" s="130">
        <f>IF($A569=Y569,"ok","bad")</f>
        <v>2430</v>
      </c>
      <c r="Y569" t="s" s="130">
        <v>3614</v>
      </c>
      <c r="Z569" t="s" s="130">
        <v>1760</v>
      </c>
      <c r="AA569" t="s" s="186">
        <v>28</v>
      </c>
      <c r="AB569" s="125">
        <f>100*AC569</f>
        <v>9.798707200000001</v>
      </c>
      <c r="AC569" s="191">
        <v>0.09798707199999999</v>
      </c>
      <c r="AD569" t="s" s="187">
        <v>2365</v>
      </c>
      <c r="AE569" s="125">
        <v>6.324126</v>
      </c>
      <c r="AF569" s="191">
        <v>0.06324125999999999</v>
      </c>
      <c r="AG569" s="169"/>
      <c r="AH569" s="173">
        <v>74988</v>
      </c>
      <c r="AI569" s="173">
        <v>51517</v>
      </c>
      <c r="AJ569" s="173">
        <v>218</v>
      </c>
      <c r="AK569" s="173">
        <v>17155</v>
      </c>
      <c r="AL569" s="173">
        <v>11373</v>
      </c>
      <c r="AM569" s="175">
        <f>100*AL569/$AI569</f>
        <v>22.0762078537182</v>
      </c>
      <c r="AN569" s="173">
        <f>IF(AM569&gt;$AI$8,1,0)</f>
        <v>0</v>
      </c>
      <c r="AO569" s="175">
        <f>IF($R569=AL$17,AM569,0)</f>
        <v>22.0762078537182</v>
      </c>
      <c r="AP569" s="173">
        <v>5048</v>
      </c>
      <c r="AQ569" s="175">
        <f>100*AP569/$AI569</f>
        <v>9.79870722285847</v>
      </c>
      <c r="AR569" s="173">
        <f>IF(AQ569&gt;$AI$8,1,0)</f>
        <v>0</v>
      </c>
      <c r="AS569" s="175">
        <f>IF($R569=AP$17,AQ569,0)</f>
        <v>0</v>
      </c>
      <c r="AT569" s="173">
        <v>28528</v>
      </c>
      <c r="AU569" s="175">
        <f>100*AT569/$AI569</f>
        <v>55.3758953355203</v>
      </c>
      <c r="AV569" s="173">
        <f>IF(AU569&gt;$AI$8,1,0)</f>
        <v>1</v>
      </c>
      <c r="AW569" s="175">
        <f>IF($R569=AT$17,AU569,0)</f>
        <v>0</v>
      </c>
      <c r="AX569" s="173">
        <v>3258</v>
      </c>
      <c r="AY569" s="175">
        <f>100*AX569/$AI569</f>
        <v>6.3241260166547</v>
      </c>
      <c r="AZ569" s="173">
        <f>IF(AY569&gt;$AI$8,1,0)</f>
        <v>0</v>
      </c>
      <c r="BA569" s="175">
        <f>IF($R569=AX$17,AY569,0)</f>
        <v>0</v>
      </c>
      <c r="BB569" s="173">
        <v>2728</v>
      </c>
      <c r="BC569" s="175">
        <f>100*BB569/$AI569</f>
        <v>5.29533940252732</v>
      </c>
      <c r="BD569" s="173">
        <f>IF(BC569&gt;$AI$8,1,0)</f>
        <v>0</v>
      </c>
      <c r="BE569" s="175">
        <f>IF($R569=BB$17,BC569,0)</f>
        <v>0</v>
      </c>
      <c r="BF569" s="173">
        <v>0</v>
      </c>
      <c r="BG569" s="175">
        <f>100*BF569/$AI569</f>
        <v>0</v>
      </c>
      <c r="BH569" s="173">
        <f>IF(BG569&gt;$AI$8,1,0)</f>
        <v>0</v>
      </c>
      <c r="BI569" s="175">
        <f>IF($R569=BF$17,BG569,0)</f>
        <v>0</v>
      </c>
      <c r="BJ569" s="173">
        <v>0</v>
      </c>
      <c r="BK569" s="175">
        <f>100*BJ569/$AI569</f>
        <v>0</v>
      </c>
      <c r="BL569" s="173">
        <f>IF(BK569&gt;$AI$8,1,0)</f>
        <v>0</v>
      </c>
      <c r="BM569" s="175">
        <f>IF($R569=BJ$17,BK569,0)</f>
        <v>0</v>
      </c>
      <c r="BN569" s="173">
        <v>0</v>
      </c>
      <c r="BO569" s="175">
        <f>100*BN569/$AI569</f>
        <v>0</v>
      </c>
      <c r="BP569" s="173">
        <f>IF(BO569&gt;$AI$8,1,0)</f>
        <v>0</v>
      </c>
      <c r="BQ569" s="175">
        <f>IF($R569=BN$17,BO569,0)</f>
        <v>0</v>
      </c>
      <c r="BR569" s="173">
        <v>0</v>
      </c>
      <c r="BS569" s="175">
        <f>100*BR569/$AI569</f>
        <v>0</v>
      </c>
      <c r="BT569" s="173">
        <f>IF(BS569&gt;$AI$8,1,0)</f>
        <v>0</v>
      </c>
      <c r="BU569" s="175">
        <f>IF($R569=BR$17,BS569,0)</f>
        <v>0</v>
      </c>
      <c r="BV569" s="173">
        <v>0</v>
      </c>
      <c r="BW569" s="175">
        <f>100*BV569/$AI569</f>
        <v>0</v>
      </c>
      <c r="BX569" s="173">
        <f>IF(BW569&gt;$AI$8,1,0)</f>
        <v>0</v>
      </c>
      <c r="BY569" s="175">
        <f>IF($R569=BV$17,BW569,0)</f>
        <v>0</v>
      </c>
      <c r="BZ569" s="173">
        <v>0</v>
      </c>
      <c r="CA569" s="175">
        <f>100*BZ569/$AI569</f>
        <v>0</v>
      </c>
      <c r="CB569" s="173">
        <f>IF(CA569&gt;$AI$8,1,0)</f>
        <v>0</v>
      </c>
      <c r="CC569" s="175">
        <f>IF($R569=BZ$17,CA569,0)</f>
        <v>0</v>
      </c>
      <c r="CD569" s="173">
        <v>0</v>
      </c>
      <c r="CE569" s="175">
        <f>100*CD569/$AI569</f>
        <v>0</v>
      </c>
      <c r="CF569" s="173">
        <f>IF(CE569&gt;$AI$8,1,0)</f>
        <v>0</v>
      </c>
      <c r="CG569" s="175">
        <f>IF($R569=CD$17,CE569,0)</f>
        <v>0</v>
      </c>
      <c r="CH569" s="173">
        <v>0</v>
      </c>
      <c r="CI569" s="175">
        <f>100*CH569/$AI569</f>
        <v>0</v>
      </c>
      <c r="CJ569" s="173">
        <f>IF(CI569&gt;$AI$8,1,0)</f>
        <v>0</v>
      </c>
      <c r="CK569" s="175">
        <f>IF($R569=CH$17,CI569,0)</f>
        <v>0</v>
      </c>
      <c r="CL569" s="173">
        <v>0</v>
      </c>
      <c r="CM569" s="173">
        <v>0</v>
      </c>
      <c r="CN569" s="176"/>
    </row>
    <row r="570" ht="15.75" customHeight="1">
      <c r="A570" t="s" s="179">
        <v>1659</v>
      </c>
      <c r="B570" t="s" s="180">
        <v>58</v>
      </c>
      <c r="C570" t="s" s="180">
        <v>1660</v>
      </c>
      <c r="D570" t="s" s="181">
        <v>60</v>
      </c>
      <c r="E570" t="s" s="188">
        <v>60</v>
      </c>
      <c r="F570" t="s" s="146">
        <v>46</v>
      </c>
      <c r="G570" t="s" s="146">
        <v>1661</v>
      </c>
      <c r="H570" t="s" s="146">
        <v>1662</v>
      </c>
      <c r="I570" t="s" s="146">
        <v>49</v>
      </c>
      <c r="J570" t="s" s="146">
        <v>203</v>
      </c>
      <c r="K570" t="s" s="183">
        <f>O570</f>
        <v>29</v>
      </c>
      <c r="L570" s="189">
        <f>P570</f>
        <v>55.0657385924207</v>
      </c>
      <c r="M570" t="s" s="146">
        <f>IF(O570="Lab","over","under")</f>
        <v>3307</v>
      </c>
      <c r="N570" s="138"/>
      <c r="O570" t="s" s="184">
        <v>29</v>
      </c>
      <c r="P570" s="147">
        <f>AU570</f>
        <v>55.0657385924207</v>
      </c>
      <c r="Q570" s="145">
        <f>T570+U570+V570</f>
        <v>0</v>
      </c>
      <c r="R570" t="s" s="185">
        <v>32</v>
      </c>
      <c r="S570" s="147">
        <f>BI570</f>
        <v>17.3288863109049</v>
      </c>
      <c r="T570" s="138"/>
      <c r="U570" s="138"/>
      <c r="V570" s="138"/>
      <c r="W570" s="138"/>
      <c r="X570" t="s" s="146">
        <f>IF($A570=Y570,"ok","bad")</f>
        <v>2430</v>
      </c>
      <c r="Y570" t="s" s="146">
        <v>1659</v>
      </c>
      <c r="Z570" t="s" s="146">
        <v>1660</v>
      </c>
      <c r="AA570" t="s" s="186">
        <v>31</v>
      </c>
      <c r="AB570" s="141">
        <f>100*AC570</f>
        <v>9.889791199999999</v>
      </c>
      <c r="AC570" s="190">
        <v>0.098897912</v>
      </c>
      <c r="AD570" t="s" s="187">
        <v>2365</v>
      </c>
      <c r="AE570" s="141">
        <v>7.66628</v>
      </c>
      <c r="AF570" s="190">
        <v>0.0766628</v>
      </c>
      <c r="AG570" s="138"/>
      <c r="AH570" s="145">
        <v>34236</v>
      </c>
      <c r="AI570" s="145">
        <v>20688</v>
      </c>
      <c r="AJ570" s="145">
        <v>106</v>
      </c>
      <c r="AK570" s="145">
        <v>7807</v>
      </c>
      <c r="AL570" s="145">
        <v>586</v>
      </c>
      <c r="AM570" s="148">
        <f>100*AL570/$AI570</f>
        <v>2.83255993812838</v>
      </c>
      <c r="AN570" s="145">
        <f>IF(AM570&gt;$AI$8,1,0)</f>
        <v>0</v>
      </c>
      <c r="AO570" s="148">
        <f>IF($R570=AL$17,AM570,0)</f>
        <v>0</v>
      </c>
      <c r="AP570" s="145">
        <v>1493</v>
      </c>
      <c r="AQ570" s="148">
        <f>100*AP570/$AI570</f>
        <v>7.21674400618716</v>
      </c>
      <c r="AR570" s="145">
        <f>IF(AQ570&gt;$AI$8,1,0)</f>
        <v>0</v>
      </c>
      <c r="AS570" s="148">
        <f>IF($R570=AP$17,AQ570,0)</f>
        <v>0</v>
      </c>
      <c r="AT570" s="145">
        <v>11392</v>
      </c>
      <c r="AU570" s="148">
        <f>100*AT570/$AI570</f>
        <v>55.0657385924207</v>
      </c>
      <c r="AV570" s="145">
        <f>IF(AU570&gt;$AI$8,1,0)</f>
        <v>1</v>
      </c>
      <c r="AW570" s="148">
        <f>IF($R570=AT$17,AU570,0)</f>
        <v>0</v>
      </c>
      <c r="AX570" s="145">
        <v>1586</v>
      </c>
      <c r="AY570" s="148">
        <f>100*AX570/$AI570</f>
        <v>7.66627996906419</v>
      </c>
      <c r="AZ570" s="145">
        <f>IF(AY570&gt;$AI$8,1,0)</f>
        <v>0</v>
      </c>
      <c r="BA570" s="148">
        <f>IF($R570=AX$17,AY570,0)</f>
        <v>0</v>
      </c>
      <c r="BB570" s="145">
        <v>2046</v>
      </c>
      <c r="BC570" s="148">
        <f>100*BB570/$AI570</f>
        <v>9.88979118329466</v>
      </c>
      <c r="BD570" s="145">
        <f>IF(BC570&gt;$AI$8,1,0)</f>
        <v>0</v>
      </c>
      <c r="BE570" s="148">
        <f>IF($R570=BB$17,BC570,0)</f>
        <v>0</v>
      </c>
      <c r="BF570" s="145">
        <v>3585</v>
      </c>
      <c r="BG570" s="148">
        <f>100*BF570/$AI570</f>
        <v>17.3288863109049</v>
      </c>
      <c r="BH570" s="145">
        <f>IF(BG570&gt;$AI$8,1,0)</f>
        <v>0</v>
      </c>
      <c r="BI570" s="148">
        <f>IF($R570=BF$17,BG570,0)</f>
        <v>17.3288863109049</v>
      </c>
      <c r="BJ570" s="145">
        <v>0</v>
      </c>
      <c r="BK570" s="148">
        <f>100*BJ570/$AI570</f>
        <v>0</v>
      </c>
      <c r="BL570" s="145">
        <f>IF(BK570&gt;$AI$8,1,0)</f>
        <v>0</v>
      </c>
      <c r="BM570" s="148">
        <f>IF($R570=BJ$17,BK570,0)</f>
        <v>0</v>
      </c>
      <c r="BN570" s="145">
        <v>0</v>
      </c>
      <c r="BO570" s="148">
        <f>100*BN570/$AI570</f>
        <v>0</v>
      </c>
      <c r="BP570" s="145">
        <f>IF(BO570&gt;$AI$8,1,0)</f>
        <v>0</v>
      </c>
      <c r="BQ570" s="148">
        <f>IF($R570=BN$17,BO570,0)</f>
        <v>0</v>
      </c>
      <c r="BR570" s="145">
        <v>0</v>
      </c>
      <c r="BS570" s="148">
        <f>100*BR570/$AI570</f>
        <v>0</v>
      </c>
      <c r="BT570" s="145">
        <f>IF(BS570&gt;$AI$8,1,0)</f>
        <v>0</v>
      </c>
      <c r="BU570" s="148">
        <f>IF($R570=BR$17,BS570,0)</f>
        <v>0</v>
      </c>
      <c r="BV570" s="145">
        <v>0</v>
      </c>
      <c r="BW570" s="148">
        <f>100*BV570/$AI570</f>
        <v>0</v>
      </c>
      <c r="BX570" s="145">
        <f>IF(BW570&gt;$AI$8,1,0)</f>
        <v>0</v>
      </c>
      <c r="BY570" s="148">
        <f>IF($R570=BV$17,BW570,0)</f>
        <v>0</v>
      </c>
      <c r="BZ570" s="145">
        <v>0</v>
      </c>
      <c r="CA570" s="148">
        <f>100*BZ570/$AI570</f>
        <v>0</v>
      </c>
      <c r="CB570" s="145">
        <f>IF(CA570&gt;$AI$8,1,0)</f>
        <v>0</v>
      </c>
      <c r="CC570" s="148">
        <f>IF($R570=BZ$17,CA570,0)</f>
        <v>0</v>
      </c>
      <c r="CD570" s="145">
        <v>0</v>
      </c>
      <c r="CE570" s="148">
        <f>100*CD570/$AI570</f>
        <v>0</v>
      </c>
      <c r="CF570" s="145">
        <f>IF(CE570&gt;$AI$8,1,0)</f>
        <v>0</v>
      </c>
      <c r="CG570" s="148">
        <f>IF($R570=CD$17,CE570,0)</f>
        <v>0</v>
      </c>
      <c r="CH570" s="145">
        <v>0</v>
      </c>
      <c r="CI570" s="148">
        <f>100*CH570/$AI570</f>
        <v>0</v>
      </c>
      <c r="CJ570" s="145">
        <f>IF(CI570&gt;$AI$8,1,0)</f>
        <v>0</v>
      </c>
      <c r="CK570" s="148">
        <f>IF($R570=CH$17,CI570,0)</f>
        <v>0</v>
      </c>
      <c r="CL570" s="145">
        <v>725</v>
      </c>
      <c r="CM570" s="145">
        <v>0</v>
      </c>
      <c r="CN570" s="149"/>
    </row>
    <row r="571" ht="15.75" customHeight="1">
      <c r="A571" t="s" s="179">
        <v>3680</v>
      </c>
      <c r="B571" t="s" s="180">
        <v>58</v>
      </c>
      <c r="C571" t="s" s="180">
        <v>1565</v>
      </c>
      <c r="D571" t="s" s="181">
        <v>60</v>
      </c>
      <c r="E571" t="s" s="182">
        <v>60</v>
      </c>
      <c r="F571" t="s" s="130">
        <v>46</v>
      </c>
      <c r="G571" t="s" s="130">
        <v>87</v>
      </c>
      <c r="H571" t="s" s="130">
        <v>1566</v>
      </c>
      <c r="I571" t="s" s="130">
        <v>64</v>
      </c>
      <c r="J571" t="s" s="130">
        <v>1567</v>
      </c>
      <c r="K571" t="s" s="183">
        <f>O571</f>
        <v>29</v>
      </c>
      <c r="L571" s="189">
        <f>P571</f>
        <v>54.7275791050365</v>
      </c>
      <c r="M571" t="s" s="130">
        <f>IF(O571="Lab","over","under")</f>
        <v>3307</v>
      </c>
      <c r="N571" s="169"/>
      <c r="O571" t="s" s="184">
        <v>29</v>
      </c>
      <c r="P571" s="131">
        <f>AU571</f>
        <v>54.7275791050365</v>
      </c>
      <c r="Q571" s="173">
        <f>T571+U571+V571</f>
        <v>0</v>
      </c>
      <c r="R571" t="s" s="185">
        <v>32</v>
      </c>
      <c r="S571" s="131">
        <f>BI571</f>
        <v>23.1815203145478</v>
      </c>
      <c r="T571" s="169"/>
      <c r="U571" s="169"/>
      <c r="V571" s="169"/>
      <c r="W571" s="169"/>
      <c r="X571" t="s" s="130">
        <f>IF($A571=Y571,"ok","bad")</f>
        <v>2430</v>
      </c>
      <c r="Y571" t="s" s="130">
        <v>3680</v>
      </c>
      <c r="Z571" t="s" s="130">
        <v>1565</v>
      </c>
      <c r="AA571" t="s" s="186">
        <v>28</v>
      </c>
      <c r="AB571" s="125">
        <f>100*AC571</f>
        <v>9.422392800000001</v>
      </c>
      <c r="AC571" s="191">
        <v>0.094223928</v>
      </c>
      <c r="AD571" t="s" s="187">
        <v>2365</v>
      </c>
      <c r="AE571" s="125">
        <v>4.9007676</v>
      </c>
      <c r="AF571" s="191">
        <v>0.049007676</v>
      </c>
      <c r="AG571" s="169"/>
      <c r="AH571" s="173">
        <v>69762</v>
      </c>
      <c r="AI571" s="173">
        <v>42728</v>
      </c>
      <c r="AJ571" s="173">
        <v>147</v>
      </c>
      <c r="AK571" s="173">
        <v>13479</v>
      </c>
      <c r="AL571" s="173">
        <v>1666</v>
      </c>
      <c r="AM571" s="175">
        <f>100*AL571/$AI571</f>
        <v>3.89908256880734</v>
      </c>
      <c r="AN571" s="173">
        <f>IF(AM571&gt;$AI$8,1,0)</f>
        <v>0</v>
      </c>
      <c r="AO571" s="175">
        <f>IF($R571=AL$17,AM571,0)</f>
        <v>0</v>
      </c>
      <c r="AP571" s="173">
        <v>4026</v>
      </c>
      <c r="AQ571" s="175">
        <f>100*AP571/$AI571</f>
        <v>9.42239281033514</v>
      </c>
      <c r="AR571" s="173">
        <f>IF(AQ571&gt;$AI$8,1,0)</f>
        <v>0</v>
      </c>
      <c r="AS571" s="175">
        <f>IF($R571=AP$17,AQ571,0)</f>
        <v>0</v>
      </c>
      <c r="AT571" s="173">
        <v>23384</v>
      </c>
      <c r="AU571" s="175">
        <f>100*AT571/$AI571</f>
        <v>54.7275791050365</v>
      </c>
      <c r="AV571" s="173">
        <f>IF(AU571&gt;$AI$8,1,0)</f>
        <v>1</v>
      </c>
      <c r="AW571" s="175">
        <f>IF($R571=AT$17,AU571,0)</f>
        <v>0</v>
      </c>
      <c r="AX571" s="173">
        <v>2094</v>
      </c>
      <c r="AY571" s="175">
        <f>100*AX571/$AI571</f>
        <v>4.90076764650814</v>
      </c>
      <c r="AZ571" s="173">
        <f>IF(AY571&gt;$AI$8,1,0)</f>
        <v>0</v>
      </c>
      <c r="BA571" s="175">
        <f>IF($R571=AX$17,AY571,0)</f>
        <v>0</v>
      </c>
      <c r="BB571" s="173">
        <v>1653</v>
      </c>
      <c r="BC571" s="175">
        <f>100*BB571/$AI571</f>
        <v>3.86865755476503</v>
      </c>
      <c r="BD571" s="173">
        <f>IF(BC571&gt;$AI$8,1,0)</f>
        <v>0</v>
      </c>
      <c r="BE571" s="175">
        <f>IF($R571=BB$17,BC571,0)</f>
        <v>0</v>
      </c>
      <c r="BF571" s="173">
        <v>9905</v>
      </c>
      <c r="BG571" s="175">
        <f>100*BF571/$AI571</f>
        <v>23.1815203145478</v>
      </c>
      <c r="BH571" s="173">
        <f>IF(BG571&gt;$AI$8,1,0)</f>
        <v>0</v>
      </c>
      <c r="BI571" s="175">
        <f>IF($R571=BF$17,BG571,0)</f>
        <v>23.1815203145478</v>
      </c>
      <c r="BJ571" s="173">
        <v>0</v>
      </c>
      <c r="BK571" s="175">
        <f>100*BJ571/$AI571</f>
        <v>0</v>
      </c>
      <c r="BL571" s="173">
        <f>IF(BK571&gt;$AI$8,1,0)</f>
        <v>0</v>
      </c>
      <c r="BM571" s="175">
        <f>IF($R571=BJ$17,BK571,0)</f>
        <v>0</v>
      </c>
      <c r="BN571" s="173">
        <v>0</v>
      </c>
      <c r="BO571" s="175">
        <f>100*BN571/$AI571</f>
        <v>0</v>
      </c>
      <c r="BP571" s="173">
        <f>IF(BO571&gt;$AI$8,1,0)</f>
        <v>0</v>
      </c>
      <c r="BQ571" s="175">
        <f>IF($R571=BN$17,BO571,0)</f>
        <v>0</v>
      </c>
      <c r="BR571" s="173">
        <v>0</v>
      </c>
      <c r="BS571" s="175">
        <f>100*BR571/$AI571</f>
        <v>0</v>
      </c>
      <c r="BT571" s="173">
        <f>IF(BS571&gt;$AI$8,1,0)</f>
        <v>0</v>
      </c>
      <c r="BU571" s="175">
        <f>IF($R571=BR$17,BS571,0)</f>
        <v>0</v>
      </c>
      <c r="BV571" s="173">
        <v>0</v>
      </c>
      <c r="BW571" s="175">
        <f>100*BV571/$AI571</f>
        <v>0</v>
      </c>
      <c r="BX571" s="173">
        <f>IF(BW571&gt;$AI$8,1,0)</f>
        <v>0</v>
      </c>
      <c r="BY571" s="175">
        <f>IF($R571=BV$17,BW571,0)</f>
        <v>0</v>
      </c>
      <c r="BZ571" s="173">
        <v>0</v>
      </c>
      <c r="CA571" s="175">
        <f>100*BZ571/$AI571</f>
        <v>0</v>
      </c>
      <c r="CB571" s="173">
        <f>IF(CA571&gt;$AI$8,1,0)</f>
        <v>0</v>
      </c>
      <c r="CC571" s="175">
        <f>IF($R571=BZ$17,CA571,0)</f>
        <v>0</v>
      </c>
      <c r="CD571" s="173">
        <v>0</v>
      </c>
      <c r="CE571" s="175">
        <f>100*CD571/$AI571</f>
        <v>0</v>
      </c>
      <c r="CF571" s="173">
        <f>IF(CE571&gt;$AI$8,1,0)</f>
        <v>0</v>
      </c>
      <c r="CG571" s="175">
        <f>IF($R571=CD$17,CE571,0)</f>
        <v>0</v>
      </c>
      <c r="CH571" s="173">
        <v>0</v>
      </c>
      <c r="CI571" s="175">
        <f>100*CH571/$AI571</f>
        <v>0</v>
      </c>
      <c r="CJ571" s="173">
        <f>IF(CI571&gt;$AI$8,1,0)</f>
        <v>0</v>
      </c>
      <c r="CK571" s="175">
        <f>IF($R571=CH$17,CI571,0)</f>
        <v>0</v>
      </c>
      <c r="CL571" s="173">
        <v>0</v>
      </c>
      <c r="CM571" s="173">
        <v>0</v>
      </c>
      <c r="CN571" s="176"/>
    </row>
    <row r="572" ht="15.75" customHeight="1">
      <c r="A572" t="s" s="179">
        <v>3588</v>
      </c>
      <c r="B572" t="s" s="180">
        <v>84</v>
      </c>
      <c r="C572" t="s" s="180">
        <v>1588</v>
      </c>
      <c r="D572" t="s" s="181">
        <v>86</v>
      </c>
      <c r="E572" t="s" s="188">
        <v>79</v>
      </c>
      <c r="F572" t="s" s="146">
        <v>46</v>
      </c>
      <c r="G572" t="s" s="146">
        <v>789</v>
      </c>
      <c r="H572" t="s" s="146">
        <v>1721</v>
      </c>
      <c r="I572" t="s" s="146">
        <v>64</v>
      </c>
      <c r="J572" t="s" s="146">
        <v>1762</v>
      </c>
      <c r="K572" t="s" s="183">
        <f>O572</f>
        <v>29</v>
      </c>
      <c r="L572" s="189">
        <f>P572</f>
        <v>52.8572004677985</v>
      </c>
      <c r="M572" t="s" s="146">
        <f>IF(O572="Lab","over","under")</f>
        <v>3307</v>
      </c>
      <c r="N572" s="138"/>
      <c r="O572" t="s" s="184">
        <v>29</v>
      </c>
      <c r="P572" s="147">
        <f>AU572</f>
        <v>52.8572004677985</v>
      </c>
      <c r="Q572" s="145">
        <f>T572+U572+V572</f>
        <v>0</v>
      </c>
      <c r="R572" t="s" s="185">
        <v>27</v>
      </c>
      <c r="S572" s="147">
        <f>AO572</f>
        <v>21.9845142557567</v>
      </c>
      <c r="T572" s="138"/>
      <c r="U572" s="138"/>
      <c r="V572" s="138"/>
      <c r="W572" s="138"/>
      <c r="X572" t="s" s="146">
        <f>IF($A572=Y572,"ok","bad")</f>
        <v>2430</v>
      </c>
      <c r="Y572" t="s" s="146">
        <v>3588</v>
      </c>
      <c r="Z572" t="s" s="146">
        <v>1588</v>
      </c>
      <c r="AA572" t="s" s="186">
        <v>2365</v>
      </c>
      <c r="AB572" s="141">
        <f>100*AC572</f>
        <v>15.4998589</v>
      </c>
      <c r="AC572" s="190">
        <v>0.154998589</v>
      </c>
      <c r="AD572" t="s" s="187">
        <v>28</v>
      </c>
      <c r="AE572" s="141">
        <v>6.9020446</v>
      </c>
      <c r="AF572" s="190">
        <v>0.069020446</v>
      </c>
      <c r="AG572" s="138"/>
      <c r="AH572" s="145">
        <v>77573</v>
      </c>
      <c r="AI572" s="145">
        <v>49594</v>
      </c>
      <c r="AJ572" s="145">
        <v>120</v>
      </c>
      <c r="AK572" s="145">
        <v>15311</v>
      </c>
      <c r="AL572" s="145">
        <v>10903</v>
      </c>
      <c r="AM572" s="148">
        <f>100*AL572/$AI572</f>
        <v>21.9845142557567</v>
      </c>
      <c r="AN572" s="145">
        <f>IF(AM572&gt;$AI$8,1,0)</f>
        <v>0</v>
      </c>
      <c r="AO572" s="148">
        <f>IF($R572=AL$17,AM572,0)</f>
        <v>21.9845142557567</v>
      </c>
      <c r="AP572" s="145">
        <v>3423</v>
      </c>
      <c r="AQ572" s="148">
        <f>100*AP572/$AI572</f>
        <v>6.90204460216962</v>
      </c>
      <c r="AR572" s="145">
        <f>IF(AQ572&gt;$AI$8,1,0)</f>
        <v>0</v>
      </c>
      <c r="AS572" s="148">
        <f>IF($R572=AP$17,AQ572,0)</f>
        <v>0</v>
      </c>
      <c r="AT572" s="145">
        <v>26214</v>
      </c>
      <c r="AU572" s="148">
        <f>100*AT572/$AI572</f>
        <v>52.8572004677985</v>
      </c>
      <c r="AV572" s="145">
        <f>IF(AU572&gt;$AI$8,1,0)</f>
        <v>1</v>
      </c>
      <c r="AW572" s="148">
        <f>IF($R572=AT$17,AU572,0)</f>
        <v>0</v>
      </c>
      <c r="AX572" s="145">
        <v>7687</v>
      </c>
      <c r="AY572" s="148">
        <f>100*AX572/$AI572</f>
        <v>15.4998588538936</v>
      </c>
      <c r="AZ572" s="145">
        <f>IF(AY572&gt;$AI$8,1,0)</f>
        <v>0</v>
      </c>
      <c r="BA572" s="148">
        <f>IF($R572=AX$17,AY572,0)</f>
        <v>0</v>
      </c>
      <c r="BB572" s="145">
        <v>1234</v>
      </c>
      <c r="BC572" s="148">
        <f>100*BB572/$AI572</f>
        <v>2.48820421825221</v>
      </c>
      <c r="BD572" s="145">
        <f>IF(BC572&gt;$AI$8,1,0)</f>
        <v>0</v>
      </c>
      <c r="BE572" s="148">
        <f>IF($R572=BB$17,BC572,0)</f>
        <v>0</v>
      </c>
      <c r="BF572" s="145">
        <v>0</v>
      </c>
      <c r="BG572" s="148">
        <f>100*BF572/$AI572</f>
        <v>0</v>
      </c>
      <c r="BH572" s="145">
        <f>IF(BG572&gt;$AI$8,1,0)</f>
        <v>0</v>
      </c>
      <c r="BI572" s="148">
        <f>IF($R572=BF$17,BG572,0)</f>
        <v>0</v>
      </c>
      <c r="BJ572" s="145">
        <v>0</v>
      </c>
      <c r="BK572" s="148">
        <f>100*BJ572/$AI572</f>
        <v>0</v>
      </c>
      <c r="BL572" s="145">
        <f>IF(BK572&gt;$AI$8,1,0)</f>
        <v>0</v>
      </c>
      <c r="BM572" s="148">
        <f>IF($R572=BJ$17,BK572,0)</f>
        <v>0</v>
      </c>
      <c r="BN572" s="145">
        <v>0</v>
      </c>
      <c r="BO572" s="148">
        <f>100*BN572/$AI572</f>
        <v>0</v>
      </c>
      <c r="BP572" s="145">
        <f>IF(BO572&gt;$AI$8,1,0)</f>
        <v>0</v>
      </c>
      <c r="BQ572" s="148">
        <f>IF($R572=BN$17,BO572,0)</f>
        <v>0</v>
      </c>
      <c r="BR572" s="145">
        <v>0</v>
      </c>
      <c r="BS572" s="148">
        <f>100*BR572/$AI572</f>
        <v>0</v>
      </c>
      <c r="BT572" s="145">
        <f>IF(BS572&gt;$AI$8,1,0)</f>
        <v>0</v>
      </c>
      <c r="BU572" s="148">
        <f>IF($R572=BR$17,BS572,0)</f>
        <v>0</v>
      </c>
      <c r="BV572" s="145">
        <v>0</v>
      </c>
      <c r="BW572" s="148">
        <f>100*BV572/$AI572</f>
        <v>0</v>
      </c>
      <c r="BX572" s="145">
        <f>IF(BW572&gt;$AI$8,1,0)</f>
        <v>0</v>
      </c>
      <c r="BY572" s="148">
        <f>IF($R572=BV$17,BW572,0)</f>
        <v>0</v>
      </c>
      <c r="BZ572" s="145">
        <v>0</v>
      </c>
      <c r="CA572" s="148">
        <f>100*BZ572/$AI572</f>
        <v>0</v>
      </c>
      <c r="CB572" s="145">
        <f>IF(CA572&gt;$AI$8,1,0)</f>
        <v>0</v>
      </c>
      <c r="CC572" s="148">
        <f>IF($R572=BZ$17,CA572,0)</f>
        <v>0</v>
      </c>
      <c r="CD572" s="145">
        <v>0</v>
      </c>
      <c r="CE572" s="148">
        <f>100*CD572/$AI572</f>
        <v>0</v>
      </c>
      <c r="CF572" s="145">
        <f>IF(CE572&gt;$AI$8,1,0)</f>
        <v>0</v>
      </c>
      <c r="CG572" s="148">
        <f>IF($R572=CD$17,CE572,0)</f>
        <v>0</v>
      </c>
      <c r="CH572" s="145">
        <v>0</v>
      </c>
      <c r="CI572" s="148">
        <f>100*CH572/$AI572</f>
        <v>0</v>
      </c>
      <c r="CJ572" s="145">
        <f>IF(CI572&gt;$AI$8,1,0)</f>
        <v>0</v>
      </c>
      <c r="CK572" s="148">
        <f>IF($R572=CH$17,CI572,0)</f>
        <v>0</v>
      </c>
      <c r="CL572" s="145">
        <v>0</v>
      </c>
      <c r="CM572" s="145">
        <v>0</v>
      </c>
      <c r="CN572" s="149"/>
    </row>
    <row r="573" ht="15.75" customHeight="1">
      <c r="A573" t="s" s="179">
        <v>3673</v>
      </c>
      <c r="B573" t="s" s="180">
        <v>75</v>
      </c>
      <c r="C573" t="s" s="180">
        <v>936</v>
      </c>
      <c r="D573" t="s" s="181">
        <v>78</v>
      </c>
      <c r="E573" t="s" s="182">
        <v>79</v>
      </c>
      <c r="F573" t="s" s="130">
        <v>80</v>
      </c>
      <c r="G573" t="s" s="130">
        <v>3674</v>
      </c>
      <c r="H573" t="s" s="130">
        <v>3675</v>
      </c>
      <c r="I573" t="s" s="130">
        <v>64</v>
      </c>
      <c r="J573" t="s" s="130">
        <v>1762</v>
      </c>
      <c r="K573" t="s" s="183">
        <f>O573</f>
        <v>29</v>
      </c>
      <c r="L573" s="189">
        <f>P573</f>
        <v>52.5519673348181</v>
      </c>
      <c r="M573" t="s" s="130">
        <f>IF(O573="Lab","over","under")</f>
        <v>3307</v>
      </c>
      <c r="N573" s="169"/>
      <c r="O573" t="s" s="184">
        <v>29</v>
      </c>
      <c r="P573" s="131">
        <f>AU573</f>
        <v>52.5519673348181</v>
      </c>
      <c r="Q573" s="173">
        <f>T573+U573+V573</f>
        <v>0</v>
      </c>
      <c r="R573" t="s" s="185">
        <v>27</v>
      </c>
      <c r="S573" s="131">
        <f>AO573</f>
        <v>30.2746844840386</v>
      </c>
      <c r="T573" s="169"/>
      <c r="U573" s="169"/>
      <c r="V573" s="169"/>
      <c r="W573" s="169"/>
      <c r="X573" t="s" s="130">
        <f>IF($A573=Y573,"ok","bad")</f>
        <v>2430</v>
      </c>
      <c r="Y573" t="s" s="130">
        <v>3673</v>
      </c>
      <c r="Z573" t="s" s="130">
        <v>936</v>
      </c>
      <c r="AA573" t="s" s="186">
        <v>2365</v>
      </c>
      <c r="AB573" s="125">
        <f>100*AC573</f>
        <v>8.8659985</v>
      </c>
      <c r="AC573" s="191">
        <v>0.088659985</v>
      </c>
      <c r="AD573" t="s" s="187">
        <v>28</v>
      </c>
      <c r="AE573" s="125">
        <v>5.2821084</v>
      </c>
      <c r="AF573" s="191">
        <v>0.052821084</v>
      </c>
      <c r="AG573" s="169"/>
      <c r="AH573" s="173">
        <v>74042</v>
      </c>
      <c r="AI573" s="173">
        <v>53880</v>
      </c>
      <c r="AJ573" s="173">
        <v>157</v>
      </c>
      <c r="AK573" s="173">
        <v>12003</v>
      </c>
      <c r="AL573" s="173">
        <v>16312</v>
      </c>
      <c r="AM573" s="175">
        <f>100*AL573/$AI573</f>
        <v>30.2746844840386</v>
      </c>
      <c r="AN573" s="173">
        <f>IF(AM573&gt;$AI$8,1,0)</f>
        <v>0</v>
      </c>
      <c r="AO573" s="175">
        <f>IF($R573=AL$17,AM573,0)</f>
        <v>30.2746844840386</v>
      </c>
      <c r="AP573" s="173">
        <v>2846</v>
      </c>
      <c r="AQ573" s="175">
        <f>100*AP573/$AI573</f>
        <v>5.28210838901262</v>
      </c>
      <c r="AR573" s="173">
        <f>IF(AQ573&gt;$AI$8,1,0)</f>
        <v>0</v>
      </c>
      <c r="AS573" s="175">
        <f>IF($R573=AP$17,AQ573,0)</f>
        <v>0</v>
      </c>
      <c r="AT573" s="173">
        <v>28315</v>
      </c>
      <c r="AU573" s="175">
        <f>100*AT573/$AI573</f>
        <v>52.5519673348181</v>
      </c>
      <c r="AV573" s="173">
        <f>IF(AU573&gt;$AI$8,1,0)</f>
        <v>1</v>
      </c>
      <c r="AW573" s="175">
        <f>IF($R573=AT$17,AU573,0)</f>
        <v>0</v>
      </c>
      <c r="AX573" s="173">
        <v>4777</v>
      </c>
      <c r="AY573" s="175">
        <f>100*AX573/$AI573</f>
        <v>8.86599851521901</v>
      </c>
      <c r="AZ573" s="173">
        <f>IF(AY573&gt;$AI$8,1,0)</f>
        <v>0</v>
      </c>
      <c r="BA573" s="175">
        <f>IF($R573=AX$17,AY573,0)</f>
        <v>0</v>
      </c>
      <c r="BB573" s="173">
        <v>1396</v>
      </c>
      <c r="BC573" s="175">
        <f>100*BB573/$AI573</f>
        <v>2.5909428359317</v>
      </c>
      <c r="BD573" s="173">
        <f>IF(BC573&gt;$AI$8,1,0)</f>
        <v>0</v>
      </c>
      <c r="BE573" s="175">
        <f>IF($R573=BB$17,BC573,0)</f>
        <v>0</v>
      </c>
      <c r="BF573" s="173">
        <v>0</v>
      </c>
      <c r="BG573" s="175">
        <f>100*BF573/$AI573</f>
        <v>0</v>
      </c>
      <c r="BH573" s="173">
        <f>IF(BG573&gt;$AI$8,1,0)</f>
        <v>0</v>
      </c>
      <c r="BI573" s="175">
        <f>IF($R573=BF$17,BG573,0)</f>
        <v>0</v>
      </c>
      <c r="BJ573" s="173">
        <v>0</v>
      </c>
      <c r="BK573" s="175">
        <f>100*BJ573/$AI573</f>
        <v>0</v>
      </c>
      <c r="BL573" s="173">
        <f>IF(BK573&gt;$AI$8,1,0)</f>
        <v>0</v>
      </c>
      <c r="BM573" s="175">
        <f>IF($R573=BJ$17,BK573,0)</f>
        <v>0</v>
      </c>
      <c r="BN573" s="173">
        <v>0</v>
      </c>
      <c r="BO573" s="175">
        <f>100*BN573/$AI573</f>
        <v>0</v>
      </c>
      <c r="BP573" s="173">
        <f>IF(BO573&gt;$AI$8,1,0)</f>
        <v>0</v>
      </c>
      <c r="BQ573" s="175">
        <f>IF($R573=BN$17,BO573,0)</f>
        <v>0</v>
      </c>
      <c r="BR573" s="173">
        <v>0</v>
      </c>
      <c r="BS573" s="175">
        <f>100*BR573/$AI573</f>
        <v>0</v>
      </c>
      <c r="BT573" s="173">
        <f>IF(BS573&gt;$AI$8,1,0)</f>
        <v>0</v>
      </c>
      <c r="BU573" s="175">
        <f>IF($R573=BR$17,BS573,0)</f>
        <v>0</v>
      </c>
      <c r="BV573" s="173">
        <v>0</v>
      </c>
      <c r="BW573" s="175">
        <f>100*BV573/$AI573</f>
        <v>0</v>
      </c>
      <c r="BX573" s="173">
        <f>IF(BW573&gt;$AI$8,1,0)</f>
        <v>0</v>
      </c>
      <c r="BY573" s="175">
        <f>IF($R573=BV$17,BW573,0)</f>
        <v>0</v>
      </c>
      <c r="BZ573" s="173">
        <v>0</v>
      </c>
      <c r="CA573" s="175">
        <f>100*BZ573/$AI573</f>
        <v>0</v>
      </c>
      <c r="CB573" s="173">
        <f>IF(CA573&gt;$AI$8,1,0)</f>
        <v>0</v>
      </c>
      <c r="CC573" s="175">
        <f>IF($R573=BZ$17,CA573,0)</f>
        <v>0</v>
      </c>
      <c r="CD573" s="173">
        <v>0</v>
      </c>
      <c r="CE573" s="175">
        <f>100*CD573/$AI573</f>
        <v>0</v>
      </c>
      <c r="CF573" s="173">
        <f>IF(CE573&gt;$AI$8,1,0)</f>
        <v>0</v>
      </c>
      <c r="CG573" s="175">
        <f>IF($R573=CD$17,CE573,0)</f>
        <v>0</v>
      </c>
      <c r="CH573" s="173">
        <v>0</v>
      </c>
      <c r="CI573" s="175">
        <f>100*CH573/$AI573</f>
        <v>0</v>
      </c>
      <c r="CJ573" s="173">
        <f>IF(CI573&gt;$AI$8,1,0)</f>
        <v>0</v>
      </c>
      <c r="CK573" s="175">
        <f>IF($R573=CH$17,CI573,0)</f>
        <v>0</v>
      </c>
      <c r="CL573" s="173">
        <v>0</v>
      </c>
      <c r="CM573" s="173">
        <v>0</v>
      </c>
      <c r="CN573" s="176"/>
    </row>
    <row r="574" ht="15.75" customHeight="1">
      <c r="A574" t="s" s="179">
        <v>3670</v>
      </c>
      <c r="B574" t="s" s="180">
        <v>75</v>
      </c>
      <c r="C574" t="s" s="180">
        <v>2265</v>
      </c>
      <c r="D574" t="s" s="181">
        <v>78</v>
      </c>
      <c r="E574" t="s" s="188">
        <v>79</v>
      </c>
      <c r="F574" t="s" s="146">
        <v>46</v>
      </c>
      <c r="G574" t="s" s="146">
        <v>761</v>
      </c>
      <c r="H574" t="s" s="146">
        <v>3671</v>
      </c>
      <c r="I574" t="s" s="146">
        <v>49</v>
      </c>
      <c r="J574" t="s" s="146">
        <v>1762</v>
      </c>
      <c r="K574" t="s" s="183">
        <f>O574</f>
        <v>29</v>
      </c>
      <c r="L574" s="189">
        <f>P574</f>
        <v>52.4546219076319</v>
      </c>
      <c r="M574" t="s" s="146">
        <f>IF(O574="Lab","over","under")</f>
        <v>3307</v>
      </c>
      <c r="N574" s="138"/>
      <c r="O574" t="s" s="184">
        <v>29</v>
      </c>
      <c r="P574" s="147">
        <f>AU574</f>
        <v>52.4546219076319</v>
      </c>
      <c r="Q574" s="145">
        <f>T574+U574+V574</f>
        <v>0</v>
      </c>
      <c r="R574" t="s" s="185">
        <v>27</v>
      </c>
      <c r="S574" s="147">
        <f>AO574</f>
        <v>28.2395402621067</v>
      </c>
      <c r="T574" s="138"/>
      <c r="U574" s="138"/>
      <c r="V574" s="138"/>
      <c r="W574" s="138"/>
      <c r="X574" t="s" s="146">
        <f>IF($A574=Y574,"ok","bad")</f>
        <v>2430</v>
      </c>
      <c r="Y574" t="s" s="146">
        <v>3670</v>
      </c>
      <c r="Z574" t="s" s="146">
        <v>2265</v>
      </c>
      <c r="AA574" t="s" s="186">
        <v>2365</v>
      </c>
      <c r="AB574" s="141">
        <f>100*AC574</f>
        <v>8.4045834</v>
      </c>
      <c r="AC574" s="190">
        <v>0.084045834</v>
      </c>
      <c r="AD574" t="s" s="187">
        <v>28</v>
      </c>
      <c r="AE574" s="141">
        <v>5.2964468</v>
      </c>
      <c r="AF574" s="190">
        <v>0.052964468</v>
      </c>
      <c r="AG574" s="138"/>
      <c r="AH574" s="145">
        <v>78289</v>
      </c>
      <c r="AI574" s="145">
        <v>57076</v>
      </c>
      <c r="AJ574" s="145">
        <v>185</v>
      </c>
      <c r="AK574" s="145">
        <v>13821</v>
      </c>
      <c r="AL574" s="145">
        <v>16118</v>
      </c>
      <c r="AM574" s="148">
        <f>100*AL574/$AI574</f>
        <v>28.2395402621067</v>
      </c>
      <c r="AN574" s="145">
        <f>IF(AM574&gt;$AI$8,1,0)</f>
        <v>0</v>
      </c>
      <c r="AO574" s="148">
        <f>IF($R574=AL$17,AM574,0)</f>
        <v>28.2395402621067</v>
      </c>
      <c r="AP574" s="145">
        <v>3023</v>
      </c>
      <c r="AQ574" s="148">
        <f>100*AP574/$AI574</f>
        <v>5.29644684280608</v>
      </c>
      <c r="AR574" s="145">
        <f>IF(AQ574&gt;$AI$8,1,0)</f>
        <v>0</v>
      </c>
      <c r="AS574" s="148">
        <f>IF($R574=AP$17,AQ574,0)</f>
        <v>0</v>
      </c>
      <c r="AT574" s="145">
        <v>29939</v>
      </c>
      <c r="AU574" s="148">
        <f>100*AT574/$AI574</f>
        <v>52.4546219076319</v>
      </c>
      <c r="AV574" s="145">
        <f>IF(AU574&gt;$AI$8,1,0)</f>
        <v>1</v>
      </c>
      <c r="AW574" s="148">
        <f>IF($R574=AT$17,AU574,0)</f>
        <v>0</v>
      </c>
      <c r="AX574" s="145">
        <v>4797</v>
      </c>
      <c r="AY574" s="148">
        <f>100*AX574/$AI574</f>
        <v>8.40458336253416</v>
      </c>
      <c r="AZ574" s="145">
        <f>IF(AY574&gt;$AI$8,1,0)</f>
        <v>0</v>
      </c>
      <c r="BA574" s="148">
        <f>IF($R574=AX$17,AY574,0)</f>
        <v>0</v>
      </c>
      <c r="BB574" s="145">
        <v>2740</v>
      </c>
      <c r="BC574" s="148">
        <f>100*BB574/$AI574</f>
        <v>4.80061672156423</v>
      </c>
      <c r="BD574" s="145">
        <f>IF(BC574&gt;$AI$8,1,0)</f>
        <v>0</v>
      </c>
      <c r="BE574" s="148">
        <f>IF($R574=BB$17,BC574,0)</f>
        <v>0</v>
      </c>
      <c r="BF574" s="145">
        <v>0</v>
      </c>
      <c r="BG574" s="148">
        <f>100*BF574/$AI574</f>
        <v>0</v>
      </c>
      <c r="BH574" s="145">
        <f>IF(BG574&gt;$AI$8,1,0)</f>
        <v>0</v>
      </c>
      <c r="BI574" s="148">
        <f>IF($R574=BF$17,BG574,0)</f>
        <v>0</v>
      </c>
      <c r="BJ574" s="145">
        <v>0</v>
      </c>
      <c r="BK574" s="148">
        <f>100*BJ574/$AI574</f>
        <v>0</v>
      </c>
      <c r="BL574" s="145">
        <f>IF(BK574&gt;$AI$8,1,0)</f>
        <v>0</v>
      </c>
      <c r="BM574" s="148">
        <f>IF($R574=BJ$17,BK574,0)</f>
        <v>0</v>
      </c>
      <c r="BN574" s="145">
        <v>0</v>
      </c>
      <c r="BO574" s="148">
        <f>100*BN574/$AI574</f>
        <v>0</v>
      </c>
      <c r="BP574" s="145">
        <f>IF(BO574&gt;$AI$8,1,0)</f>
        <v>0</v>
      </c>
      <c r="BQ574" s="148">
        <f>IF($R574=BN$17,BO574,0)</f>
        <v>0</v>
      </c>
      <c r="BR574" s="145">
        <v>0</v>
      </c>
      <c r="BS574" s="148">
        <f>100*BR574/$AI574</f>
        <v>0</v>
      </c>
      <c r="BT574" s="145">
        <f>IF(BS574&gt;$AI$8,1,0)</f>
        <v>0</v>
      </c>
      <c r="BU574" s="148">
        <f>IF($R574=BR$17,BS574,0)</f>
        <v>0</v>
      </c>
      <c r="BV574" s="145">
        <v>0</v>
      </c>
      <c r="BW574" s="148">
        <f>100*BV574/$AI574</f>
        <v>0</v>
      </c>
      <c r="BX574" s="145">
        <f>IF(BW574&gt;$AI$8,1,0)</f>
        <v>0</v>
      </c>
      <c r="BY574" s="148">
        <f>IF($R574=BV$17,BW574,0)</f>
        <v>0</v>
      </c>
      <c r="BZ574" s="145">
        <v>0</v>
      </c>
      <c r="CA574" s="148">
        <f>100*BZ574/$AI574</f>
        <v>0</v>
      </c>
      <c r="CB574" s="145">
        <f>IF(CA574&gt;$AI$8,1,0)</f>
        <v>0</v>
      </c>
      <c r="CC574" s="148">
        <f>IF($R574=BZ$17,CA574,0)</f>
        <v>0</v>
      </c>
      <c r="CD574" s="145">
        <v>0</v>
      </c>
      <c r="CE574" s="148">
        <f>100*CD574/$AI574</f>
        <v>0</v>
      </c>
      <c r="CF574" s="145">
        <f>IF(CE574&gt;$AI$8,1,0)</f>
        <v>0</v>
      </c>
      <c r="CG574" s="148">
        <f>IF($R574=CD$17,CE574,0)</f>
        <v>0</v>
      </c>
      <c r="CH574" s="145">
        <v>0</v>
      </c>
      <c r="CI574" s="148">
        <f>100*CH574/$AI574</f>
        <v>0</v>
      </c>
      <c r="CJ574" s="145">
        <f>IF(CI574&gt;$AI$8,1,0)</f>
        <v>0</v>
      </c>
      <c r="CK574" s="148">
        <f>IF($R574=CH$17,CI574,0)</f>
        <v>0</v>
      </c>
      <c r="CL574" s="145">
        <v>0</v>
      </c>
      <c r="CM574" s="145">
        <v>0</v>
      </c>
      <c r="CN574" s="149"/>
    </row>
    <row r="575" ht="15.75" customHeight="1">
      <c r="A575" t="s" s="179">
        <v>3642</v>
      </c>
      <c r="B575" t="s" s="180">
        <v>75</v>
      </c>
      <c r="C575" t="s" s="180">
        <v>830</v>
      </c>
      <c r="D575" t="s" s="181">
        <v>78</v>
      </c>
      <c r="E575" t="s" s="182">
        <v>79</v>
      </c>
      <c r="F575" t="s" s="130">
        <v>80</v>
      </c>
      <c r="G575" t="s" s="130">
        <v>2655</v>
      </c>
      <c r="H575" t="s" s="130">
        <v>3643</v>
      </c>
      <c r="I575" t="s" s="130">
        <v>49</v>
      </c>
      <c r="J575" t="s" s="130">
        <v>1762</v>
      </c>
      <c r="K575" t="s" s="183">
        <f>O575</f>
        <v>29</v>
      </c>
      <c r="L575" s="189">
        <f>P575</f>
        <v>52.0600811314549</v>
      </c>
      <c r="M575" t="s" s="130">
        <f>IF(O575="Lab","over","under")</f>
        <v>3307</v>
      </c>
      <c r="N575" s="169"/>
      <c r="O575" t="s" s="184">
        <v>29</v>
      </c>
      <c r="P575" s="131">
        <f>AU575</f>
        <v>52.0600811314549</v>
      </c>
      <c r="Q575" s="173">
        <f>T575+U575+V575</f>
        <v>0</v>
      </c>
      <c r="R575" t="s" s="185">
        <v>27</v>
      </c>
      <c r="S575" s="131">
        <f>AO575</f>
        <v>25.2998574717684</v>
      </c>
      <c r="T575" s="169"/>
      <c r="U575" s="169"/>
      <c r="V575" s="169"/>
      <c r="W575" s="169"/>
      <c r="X575" t="s" s="130">
        <f>IF($A575=Y575,"ok","bad")</f>
        <v>2430</v>
      </c>
      <c r="Y575" t="s" s="130">
        <v>3642</v>
      </c>
      <c r="Z575" t="s" s="130">
        <v>830</v>
      </c>
      <c r="AA575" t="s" s="186">
        <v>2365</v>
      </c>
      <c r="AB575" s="125">
        <f>100*AC575</f>
        <v>13.2902094</v>
      </c>
      <c r="AC575" s="191">
        <v>0.132902094</v>
      </c>
      <c r="AD575" t="s" s="187">
        <v>28</v>
      </c>
      <c r="AE575" s="125">
        <v>5.8962833</v>
      </c>
      <c r="AF575" s="191">
        <v>0.058962833</v>
      </c>
      <c r="AG575" s="169"/>
      <c r="AH575" s="173">
        <v>72590</v>
      </c>
      <c r="AI575" s="173">
        <v>45605</v>
      </c>
      <c r="AJ575" s="173">
        <v>159</v>
      </c>
      <c r="AK575" s="173">
        <v>12204</v>
      </c>
      <c r="AL575" s="173">
        <v>11538</v>
      </c>
      <c r="AM575" s="175">
        <f>100*AL575/$AI575</f>
        <v>25.2998574717684</v>
      </c>
      <c r="AN575" s="173">
        <f>IF(AM575&gt;$AI$8,1,0)</f>
        <v>0</v>
      </c>
      <c r="AO575" s="175">
        <f>IF($R575=AL$17,AM575,0)</f>
        <v>25.2998574717684</v>
      </c>
      <c r="AP575" s="173">
        <v>2689</v>
      </c>
      <c r="AQ575" s="175">
        <f>100*AP575/$AI575</f>
        <v>5.89628330226949</v>
      </c>
      <c r="AR575" s="173">
        <f>IF(AQ575&gt;$AI$8,1,0)</f>
        <v>0</v>
      </c>
      <c r="AS575" s="175">
        <f>IF($R575=AP$17,AQ575,0)</f>
        <v>0</v>
      </c>
      <c r="AT575" s="173">
        <v>23742</v>
      </c>
      <c r="AU575" s="175">
        <f>100*AT575/$AI575</f>
        <v>52.0600811314549</v>
      </c>
      <c r="AV575" s="173">
        <f>IF(AU575&gt;$AI$8,1,0)</f>
        <v>1</v>
      </c>
      <c r="AW575" s="175">
        <f>IF($R575=AT$17,AU575,0)</f>
        <v>0</v>
      </c>
      <c r="AX575" s="173">
        <v>6061</v>
      </c>
      <c r="AY575" s="175">
        <f>100*AX575/$AI575</f>
        <v>13.2902094068633</v>
      </c>
      <c r="AZ575" s="173">
        <f>IF(AY575&gt;$AI$8,1,0)</f>
        <v>0</v>
      </c>
      <c r="BA575" s="175">
        <f>IF($R575=AX$17,AY575,0)</f>
        <v>0</v>
      </c>
      <c r="BB575" s="173">
        <v>1421</v>
      </c>
      <c r="BC575" s="175">
        <f>100*BB575/$AI575</f>
        <v>3.11588641596316</v>
      </c>
      <c r="BD575" s="173">
        <f>IF(BC575&gt;$AI$8,1,0)</f>
        <v>0</v>
      </c>
      <c r="BE575" s="175">
        <f>IF($R575=BB$17,BC575,0)</f>
        <v>0</v>
      </c>
      <c r="BF575" s="173">
        <v>0</v>
      </c>
      <c r="BG575" s="175">
        <f>100*BF575/$AI575</f>
        <v>0</v>
      </c>
      <c r="BH575" s="173">
        <f>IF(BG575&gt;$AI$8,1,0)</f>
        <v>0</v>
      </c>
      <c r="BI575" s="175">
        <f>IF($R575=BF$17,BG575,0)</f>
        <v>0</v>
      </c>
      <c r="BJ575" s="173">
        <v>0</v>
      </c>
      <c r="BK575" s="175">
        <f>100*BJ575/$AI575</f>
        <v>0</v>
      </c>
      <c r="BL575" s="173">
        <f>IF(BK575&gt;$AI$8,1,0)</f>
        <v>0</v>
      </c>
      <c r="BM575" s="175">
        <f>IF($R575=BJ$17,BK575,0)</f>
        <v>0</v>
      </c>
      <c r="BN575" s="173">
        <v>0</v>
      </c>
      <c r="BO575" s="175">
        <f>100*BN575/$AI575</f>
        <v>0</v>
      </c>
      <c r="BP575" s="173">
        <f>IF(BO575&gt;$AI$8,1,0)</f>
        <v>0</v>
      </c>
      <c r="BQ575" s="175">
        <f>IF($R575=BN$17,BO575,0)</f>
        <v>0</v>
      </c>
      <c r="BR575" s="173">
        <v>0</v>
      </c>
      <c r="BS575" s="175">
        <f>100*BR575/$AI575</f>
        <v>0</v>
      </c>
      <c r="BT575" s="173">
        <f>IF(BS575&gt;$AI$8,1,0)</f>
        <v>0</v>
      </c>
      <c r="BU575" s="175">
        <f>IF($R575=BR$17,BS575,0)</f>
        <v>0</v>
      </c>
      <c r="BV575" s="173">
        <v>0</v>
      </c>
      <c r="BW575" s="175">
        <f>100*BV575/$AI575</f>
        <v>0</v>
      </c>
      <c r="BX575" s="173">
        <f>IF(BW575&gt;$AI$8,1,0)</f>
        <v>0</v>
      </c>
      <c r="BY575" s="175">
        <f>IF($R575=BV$17,BW575,0)</f>
        <v>0</v>
      </c>
      <c r="BZ575" s="173">
        <v>0</v>
      </c>
      <c r="CA575" s="175">
        <f>100*BZ575/$AI575</f>
        <v>0</v>
      </c>
      <c r="CB575" s="173">
        <f>IF(CA575&gt;$AI$8,1,0)</f>
        <v>0</v>
      </c>
      <c r="CC575" s="175">
        <f>IF($R575=BZ$17,CA575,0)</f>
        <v>0</v>
      </c>
      <c r="CD575" s="173">
        <v>0</v>
      </c>
      <c r="CE575" s="175">
        <f>100*CD575/$AI575</f>
        <v>0</v>
      </c>
      <c r="CF575" s="173">
        <f>IF(CE575&gt;$AI$8,1,0)</f>
        <v>0</v>
      </c>
      <c r="CG575" s="175">
        <f>IF($R575=CD$17,CE575,0)</f>
        <v>0</v>
      </c>
      <c r="CH575" s="173">
        <v>0</v>
      </c>
      <c r="CI575" s="175">
        <f>100*CH575/$AI575</f>
        <v>0</v>
      </c>
      <c r="CJ575" s="173">
        <f>IF(CI575&gt;$AI$8,1,0)</f>
        <v>0</v>
      </c>
      <c r="CK575" s="175">
        <f>IF($R575=CH$17,CI575,0)</f>
        <v>0</v>
      </c>
      <c r="CL575" s="173">
        <v>485</v>
      </c>
      <c r="CM575" s="173">
        <v>0</v>
      </c>
      <c r="CN575" s="176"/>
    </row>
    <row r="576" ht="15.75" customHeight="1">
      <c r="A576" t="s" s="179">
        <v>3650</v>
      </c>
      <c r="B576" t="s" s="180">
        <v>197</v>
      </c>
      <c r="C576" t="s" s="180">
        <v>2000</v>
      </c>
      <c r="D576" t="s" s="181">
        <v>200</v>
      </c>
      <c r="E576" t="s" s="188">
        <v>79</v>
      </c>
      <c r="F576" t="s" s="146">
        <v>46</v>
      </c>
      <c r="G576" t="s" s="146">
        <v>124</v>
      </c>
      <c r="H576" t="s" s="146">
        <v>528</v>
      </c>
      <c r="I576" t="s" s="146">
        <v>49</v>
      </c>
      <c r="J576" t="s" s="146">
        <v>1762</v>
      </c>
      <c r="K576" t="s" s="183">
        <f>O576</f>
        <v>29</v>
      </c>
      <c r="L576" s="189">
        <f>P576</f>
        <v>52.0371679208415</v>
      </c>
      <c r="M576" t="s" s="146">
        <f>IF(O576="Lab","over","under")</f>
        <v>3307</v>
      </c>
      <c r="N576" s="138"/>
      <c r="O576" t="s" s="184">
        <v>29</v>
      </c>
      <c r="P576" s="147">
        <f>AU576</f>
        <v>52.0371679208415</v>
      </c>
      <c r="Q576" s="145">
        <f>T576+U576+V576</f>
        <v>0</v>
      </c>
      <c r="R576" t="s" s="185">
        <v>27</v>
      </c>
      <c r="S576" s="147">
        <f>AO576</f>
        <v>23.3796200058205</v>
      </c>
      <c r="T576" s="138"/>
      <c r="U576" s="138"/>
      <c r="V576" s="138"/>
      <c r="W576" s="138"/>
      <c r="X576" t="s" s="146">
        <f>IF($A576=Y576,"ok","bad")</f>
        <v>2430</v>
      </c>
      <c r="Y576" t="s" s="146">
        <v>3650</v>
      </c>
      <c r="Z576" t="s" s="146">
        <v>2000</v>
      </c>
      <c r="AA576" t="s" s="186">
        <v>2365</v>
      </c>
      <c r="AB576" s="141">
        <f>100*AC576</f>
        <v>13.4951981</v>
      </c>
      <c r="AC576" s="190">
        <v>0.134951981</v>
      </c>
      <c r="AD576" t="s" s="187">
        <v>28</v>
      </c>
      <c r="AE576" s="141">
        <v>5.7955349</v>
      </c>
      <c r="AF576" s="190">
        <v>0.057955349</v>
      </c>
      <c r="AG576" s="138"/>
      <c r="AH576" s="145">
        <v>69978</v>
      </c>
      <c r="AI576" s="145">
        <v>48106</v>
      </c>
      <c r="AJ576" s="145">
        <v>150</v>
      </c>
      <c r="AK576" s="145">
        <v>13786</v>
      </c>
      <c r="AL576" s="145">
        <v>11247</v>
      </c>
      <c r="AM576" s="148">
        <f>100*AL576/$AI576</f>
        <v>23.3796200058205</v>
      </c>
      <c r="AN576" s="145">
        <f>IF(AM576&gt;$AI$8,1,0)</f>
        <v>0</v>
      </c>
      <c r="AO576" s="148">
        <f>IF($R576=AL$17,AM576,0)</f>
        <v>23.3796200058205</v>
      </c>
      <c r="AP576" s="145">
        <v>2788</v>
      </c>
      <c r="AQ576" s="148">
        <f>100*AP576/$AI576</f>
        <v>5.79553486051636</v>
      </c>
      <c r="AR576" s="145">
        <f>IF(AQ576&gt;$AI$8,1,0)</f>
        <v>0</v>
      </c>
      <c r="AS576" s="148">
        <f>IF($R576=AP$17,AQ576,0)</f>
        <v>0</v>
      </c>
      <c r="AT576" s="145">
        <v>25033</v>
      </c>
      <c r="AU576" s="148">
        <f>100*AT576/$AI576</f>
        <v>52.0371679208415</v>
      </c>
      <c r="AV576" s="145">
        <f>IF(AU576&gt;$AI$8,1,0)</f>
        <v>1</v>
      </c>
      <c r="AW576" s="148">
        <f>IF($R576=AT$17,AU576,0)</f>
        <v>0</v>
      </c>
      <c r="AX576" s="145">
        <v>6492</v>
      </c>
      <c r="AY576" s="148">
        <f>100*AX576/$AI576</f>
        <v>13.4951981041866</v>
      </c>
      <c r="AZ576" s="145">
        <f>IF(AY576&gt;$AI$8,1,0)</f>
        <v>0</v>
      </c>
      <c r="BA576" s="148">
        <f>IF($R576=AX$17,AY576,0)</f>
        <v>0</v>
      </c>
      <c r="BB576" s="145">
        <v>1797</v>
      </c>
      <c r="BC576" s="148">
        <f>100*BB576/$AI576</f>
        <v>3.73550076913483</v>
      </c>
      <c r="BD576" s="145">
        <f>IF(BC576&gt;$AI$8,1,0)</f>
        <v>0</v>
      </c>
      <c r="BE576" s="148">
        <f>IF($R576=BB$17,BC576,0)</f>
        <v>0</v>
      </c>
      <c r="BF576" s="145">
        <v>0</v>
      </c>
      <c r="BG576" s="148">
        <f>100*BF576/$AI576</f>
        <v>0</v>
      </c>
      <c r="BH576" s="145">
        <f>IF(BG576&gt;$AI$8,1,0)</f>
        <v>0</v>
      </c>
      <c r="BI576" s="148">
        <f>IF($R576=BF$17,BG576,0)</f>
        <v>0</v>
      </c>
      <c r="BJ576" s="145">
        <v>0</v>
      </c>
      <c r="BK576" s="148">
        <f>100*BJ576/$AI576</f>
        <v>0</v>
      </c>
      <c r="BL576" s="145">
        <f>IF(BK576&gt;$AI$8,1,0)</f>
        <v>0</v>
      </c>
      <c r="BM576" s="148">
        <f>IF($R576=BJ$17,BK576,0)</f>
        <v>0</v>
      </c>
      <c r="BN576" s="145">
        <v>0</v>
      </c>
      <c r="BO576" s="148">
        <f>100*BN576/$AI576</f>
        <v>0</v>
      </c>
      <c r="BP576" s="145">
        <f>IF(BO576&gt;$AI$8,1,0)</f>
        <v>0</v>
      </c>
      <c r="BQ576" s="148">
        <f>IF($R576=BN$17,BO576,0)</f>
        <v>0</v>
      </c>
      <c r="BR576" s="145">
        <v>0</v>
      </c>
      <c r="BS576" s="148">
        <f>100*BR576/$AI576</f>
        <v>0</v>
      </c>
      <c r="BT576" s="145">
        <f>IF(BS576&gt;$AI$8,1,0)</f>
        <v>0</v>
      </c>
      <c r="BU576" s="148">
        <f>IF($R576=BR$17,BS576,0)</f>
        <v>0</v>
      </c>
      <c r="BV576" s="145">
        <v>0</v>
      </c>
      <c r="BW576" s="148">
        <f>100*BV576/$AI576</f>
        <v>0</v>
      </c>
      <c r="BX576" s="145">
        <f>IF(BW576&gt;$AI$8,1,0)</f>
        <v>0</v>
      </c>
      <c r="BY576" s="148">
        <f>IF($R576=BV$17,BW576,0)</f>
        <v>0</v>
      </c>
      <c r="BZ576" s="145">
        <v>0</v>
      </c>
      <c r="CA576" s="148">
        <f>100*BZ576/$AI576</f>
        <v>0</v>
      </c>
      <c r="CB576" s="145">
        <f>IF(CA576&gt;$AI$8,1,0)</f>
        <v>0</v>
      </c>
      <c r="CC576" s="148">
        <f>IF($R576=BZ$17,CA576,0)</f>
        <v>0</v>
      </c>
      <c r="CD576" s="145">
        <v>0</v>
      </c>
      <c r="CE576" s="148">
        <f>100*CD576/$AI576</f>
        <v>0</v>
      </c>
      <c r="CF576" s="145">
        <f>IF(CE576&gt;$AI$8,1,0)</f>
        <v>0</v>
      </c>
      <c r="CG576" s="148">
        <f>IF($R576=CD$17,CE576,0)</f>
        <v>0</v>
      </c>
      <c r="CH576" s="145">
        <v>0</v>
      </c>
      <c r="CI576" s="148">
        <f>100*CH576/$AI576</f>
        <v>0</v>
      </c>
      <c r="CJ576" s="145">
        <f>IF(CI576&gt;$AI$8,1,0)</f>
        <v>0</v>
      </c>
      <c r="CK576" s="148">
        <f>IF($R576=CH$17,CI576,0)</f>
        <v>0</v>
      </c>
      <c r="CL576" s="145">
        <v>0</v>
      </c>
      <c r="CM576" s="145">
        <v>0</v>
      </c>
      <c r="CN576" s="149"/>
    </row>
    <row r="577" ht="19.95" customHeight="1">
      <c r="A577" t="s" s="179">
        <v>3700</v>
      </c>
      <c r="B577" t="s" s="180">
        <v>197</v>
      </c>
      <c r="C577" t="s" s="180">
        <v>2227</v>
      </c>
      <c r="D577" t="s" s="181">
        <v>200</v>
      </c>
      <c r="E577" t="s" s="182">
        <v>79</v>
      </c>
      <c r="F577" t="s" s="130">
        <v>46</v>
      </c>
      <c r="G577" t="s" s="130">
        <v>596</v>
      </c>
      <c r="H577" t="s" s="130">
        <v>3701</v>
      </c>
      <c r="I577" t="s" s="130">
        <v>49</v>
      </c>
      <c r="J577" t="s" s="130">
        <v>1762</v>
      </c>
      <c r="K577" t="s" s="183">
        <f>O577</f>
        <v>29</v>
      </c>
      <c r="L577" s="189">
        <f>P577</f>
        <v>51.3240186294079</v>
      </c>
      <c r="M577" t="s" s="130">
        <f>IF(O577="Lab","over","under")</f>
        <v>3307</v>
      </c>
      <c r="N577" s="169"/>
      <c r="O577" t="s" s="184">
        <v>29</v>
      </c>
      <c r="P577" s="131">
        <f>AU577</f>
        <v>51.3240186294079</v>
      </c>
      <c r="Q577" s="173">
        <f>T577+U577+V577</f>
        <v>0</v>
      </c>
      <c r="R577" t="s" s="185">
        <v>27</v>
      </c>
      <c r="S577" s="131">
        <f>AO577</f>
        <v>36.5174413078605</v>
      </c>
      <c r="T577" s="169"/>
      <c r="U577" s="169"/>
      <c r="V577" s="169"/>
      <c r="W577" s="169"/>
      <c r="X577" t="s" s="130">
        <f>IF($A577=Y577,"ok","bad")</f>
        <v>2430</v>
      </c>
      <c r="Y577" t="s" s="130">
        <v>3700</v>
      </c>
      <c r="Z577" t="s" s="130">
        <v>2227</v>
      </c>
      <c r="AA577" t="s" s="186">
        <v>28</v>
      </c>
      <c r="AB577" s="125">
        <f>100*AC577</f>
        <v>5.8663625</v>
      </c>
      <c r="AC577" s="191">
        <v>0.058663625</v>
      </c>
      <c r="AD577" t="s" s="187">
        <v>31</v>
      </c>
      <c r="AE577" s="125">
        <v>4.3493964</v>
      </c>
      <c r="AF577" s="191">
        <v>0.043493964</v>
      </c>
      <c r="AG577" s="169"/>
      <c r="AH577" s="173">
        <v>75924</v>
      </c>
      <c r="AI577" s="173">
        <v>52605</v>
      </c>
      <c r="AJ577" s="173">
        <v>618</v>
      </c>
      <c r="AK577" s="173">
        <v>7789</v>
      </c>
      <c r="AL577" s="173">
        <v>19210</v>
      </c>
      <c r="AM577" s="175">
        <f>100*AL577/$AI577</f>
        <v>36.5174413078605</v>
      </c>
      <c r="AN577" s="173">
        <f>IF(AM577&gt;$AI$8,1,0)</f>
        <v>0</v>
      </c>
      <c r="AO577" s="175">
        <f>IF($R577=AL$17,AM577,0)</f>
        <v>36.5174413078605</v>
      </c>
      <c r="AP577" s="173">
        <v>3086</v>
      </c>
      <c r="AQ577" s="175">
        <f>100*AP577/$AI577</f>
        <v>5.8663625130691</v>
      </c>
      <c r="AR577" s="173">
        <f>IF(AQ577&gt;$AI$8,1,0)</f>
        <v>0</v>
      </c>
      <c r="AS577" s="175">
        <f>IF($R577=AP$17,AQ577,0)</f>
        <v>0</v>
      </c>
      <c r="AT577" s="173">
        <v>26999</v>
      </c>
      <c r="AU577" s="175">
        <f>100*AT577/$AI577</f>
        <v>51.3240186294079</v>
      </c>
      <c r="AV577" s="173">
        <f>IF(AU577&gt;$AI$8,1,0)</f>
        <v>1</v>
      </c>
      <c r="AW577" s="175">
        <f>IF($R577=AT$17,AU577,0)</f>
        <v>0</v>
      </c>
      <c r="AX577" s="173">
        <v>0</v>
      </c>
      <c r="AY577" s="175">
        <f>100*AX577/$AI577</f>
        <v>0</v>
      </c>
      <c r="AZ577" s="173">
        <f>IF(AY577&gt;$AI$8,1,0)</f>
        <v>0</v>
      </c>
      <c r="BA577" s="175">
        <f>IF($R577=AX$17,AY577,0)</f>
        <v>0</v>
      </c>
      <c r="BB577" s="173">
        <v>2288</v>
      </c>
      <c r="BC577" s="175">
        <f>100*BB577/$AI577</f>
        <v>4.34939644520483</v>
      </c>
      <c r="BD577" s="173">
        <f>IF(BC577&gt;$AI$8,1,0)</f>
        <v>0</v>
      </c>
      <c r="BE577" s="175">
        <f>IF($R577=BB$17,BC577,0)</f>
        <v>0</v>
      </c>
      <c r="BF577" s="173">
        <v>0</v>
      </c>
      <c r="BG577" s="175">
        <f>100*BF577/$AI577</f>
        <v>0</v>
      </c>
      <c r="BH577" s="173">
        <f>IF(BG577&gt;$AI$8,1,0)</f>
        <v>0</v>
      </c>
      <c r="BI577" s="175">
        <f>IF($R577=BF$17,BG577,0)</f>
        <v>0</v>
      </c>
      <c r="BJ577" s="173">
        <v>0</v>
      </c>
      <c r="BK577" s="175">
        <f>100*BJ577/$AI577</f>
        <v>0</v>
      </c>
      <c r="BL577" s="173">
        <f>IF(BK577&gt;$AI$8,1,0)</f>
        <v>0</v>
      </c>
      <c r="BM577" s="175">
        <f>IF($R577=BJ$17,BK577,0)</f>
        <v>0</v>
      </c>
      <c r="BN577" s="173">
        <v>0</v>
      </c>
      <c r="BO577" s="175">
        <f>100*BN577/$AI577</f>
        <v>0</v>
      </c>
      <c r="BP577" s="173">
        <f>IF(BO577&gt;$AI$8,1,0)</f>
        <v>0</v>
      </c>
      <c r="BQ577" s="175">
        <f>IF($R577=BN$17,BO577,0)</f>
        <v>0</v>
      </c>
      <c r="BR577" s="173">
        <v>0</v>
      </c>
      <c r="BS577" s="175">
        <f>100*BR577/$AI577</f>
        <v>0</v>
      </c>
      <c r="BT577" s="173">
        <f>IF(BS577&gt;$AI$8,1,0)</f>
        <v>0</v>
      </c>
      <c r="BU577" s="175">
        <f>IF($R577=BR$17,BS577,0)</f>
        <v>0</v>
      </c>
      <c r="BV577" s="173">
        <v>0</v>
      </c>
      <c r="BW577" s="175">
        <f>100*BV577/$AI577</f>
        <v>0</v>
      </c>
      <c r="BX577" s="173">
        <f>IF(BW577&gt;$AI$8,1,0)</f>
        <v>0</v>
      </c>
      <c r="BY577" s="175">
        <f>IF($R577=BV$17,BW577,0)</f>
        <v>0</v>
      </c>
      <c r="BZ577" s="173">
        <v>0</v>
      </c>
      <c r="CA577" s="175">
        <f>100*BZ577/$AI577</f>
        <v>0</v>
      </c>
      <c r="CB577" s="173">
        <f>IF(CA577&gt;$AI$8,1,0)</f>
        <v>0</v>
      </c>
      <c r="CC577" s="175">
        <f>IF($R577=BZ$17,CA577,0)</f>
        <v>0</v>
      </c>
      <c r="CD577" s="173">
        <v>0</v>
      </c>
      <c r="CE577" s="175">
        <f>100*CD577/$AI577</f>
        <v>0</v>
      </c>
      <c r="CF577" s="173">
        <f>IF(CE577&gt;$AI$8,1,0)</f>
        <v>0</v>
      </c>
      <c r="CG577" s="175">
        <f>IF($R577=CD$17,CE577,0)</f>
        <v>0</v>
      </c>
      <c r="CH577" s="173">
        <v>0</v>
      </c>
      <c r="CI577" s="175">
        <f>100*CH577/$AI577</f>
        <v>0</v>
      </c>
      <c r="CJ577" s="173">
        <f>IF(CI577&gt;$AI$8,1,0)</f>
        <v>0</v>
      </c>
      <c r="CK577" s="175">
        <f>IF($R577=CH$17,CI577,0)</f>
        <v>0</v>
      </c>
      <c r="CL577" s="173">
        <v>0</v>
      </c>
      <c r="CM577" s="173">
        <v>0</v>
      </c>
      <c r="CN577" s="176"/>
    </row>
    <row r="578" ht="15.75" customHeight="1">
      <c r="A578" t="s" s="179">
        <v>3467</v>
      </c>
      <c r="B578" t="s" s="180">
        <v>160</v>
      </c>
      <c r="C578" t="s" s="180">
        <v>1249</v>
      </c>
      <c r="D578" t="s" s="181">
        <v>162</v>
      </c>
      <c r="E578" t="s" s="188">
        <v>79</v>
      </c>
      <c r="F578" t="s" s="146">
        <v>80</v>
      </c>
      <c r="G578" t="s" s="146">
        <v>2782</v>
      </c>
      <c r="H578" t="s" s="146">
        <v>1250</v>
      </c>
      <c r="I578" t="s" s="146">
        <v>49</v>
      </c>
      <c r="J578" t="s" s="146">
        <v>203</v>
      </c>
      <c r="K578" t="s" s="183">
        <f>O578</f>
        <v>29</v>
      </c>
      <c r="L578" s="189">
        <f>P578</f>
        <v>51.0618979946313</v>
      </c>
      <c r="M578" t="s" s="146">
        <f>IF(O578="Lab","over","under")</f>
        <v>3307</v>
      </c>
      <c r="N578" s="138"/>
      <c r="O578" t="s" s="184">
        <v>29</v>
      </c>
      <c r="P578" s="147">
        <f>AU578</f>
        <v>51.0618979946313</v>
      </c>
      <c r="Q578" s="145">
        <f>T578+U578+V578</f>
        <v>0</v>
      </c>
      <c r="R578" t="s" s="185">
        <v>27</v>
      </c>
      <c r="S578" s="147">
        <f>AO578</f>
        <v>17.0436601926417</v>
      </c>
      <c r="T578" s="138"/>
      <c r="U578" s="138"/>
      <c r="V578" s="138"/>
      <c r="W578" s="138"/>
      <c r="X578" t="s" s="146">
        <f>IF($A578=Y578,"ok","bad")</f>
        <v>2430</v>
      </c>
      <c r="Y578" t="s" s="146">
        <v>3467</v>
      </c>
      <c r="Z578" t="s" s="146">
        <v>1249</v>
      </c>
      <c r="AA578" t="s" s="186">
        <v>28</v>
      </c>
      <c r="AB578" s="141">
        <f>100*AC578</f>
        <v>12.9500237</v>
      </c>
      <c r="AC578" s="190">
        <v>0.129500237</v>
      </c>
      <c r="AD578" t="s" s="187">
        <v>2365</v>
      </c>
      <c r="AE578" s="141">
        <v>9.4485236</v>
      </c>
      <c r="AF578" s="190">
        <v>0.094485236</v>
      </c>
      <c r="AG578" s="138"/>
      <c r="AH578" s="145">
        <v>77353</v>
      </c>
      <c r="AI578" s="145">
        <v>50664</v>
      </c>
      <c r="AJ578" s="145">
        <v>149</v>
      </c>
      <c r="AK578" s="145">
        <v>17235</v>
      </c>
      <c r="AL578" s="145">
        <v>8635</v>
      </c>
      <c r="AM578" s="148">
        <f>100*AL578/$AI578</f>
        <v>17.0436601926417</v>
      </c>
      <c r="AN578" s="145">
        <f>IF(AM578&gt;$AI$8,1,0)</f>
        <v>0</v>
      </c>
      <c r="AO578" s="148">
        <f>IF($R578=AL$17,AM578,0)</f>
        <v>17.0436601926417</v>
      </c>
      <c r="AP578" s="145">
        <v>6561</v>
      </c>
      <c r="AQ578" s="148">
        <f>100*AP578/$AI578</f>
        <v>12.9500236854571</v>
      </c>
      <c r="AR578" s="145">
        <f>IF(AQ578&gt;$AI$8,1,0)</f>
        <v>0</v>
      </c>
      <c r="AS578" s="148">
        <f>IF($R578=AP$17,AQ578,0)</f>
        <v>0</v>
      </c>
      <c r="AT578" s="145">
        <v>25870</v>
      </c>
      <c r="AU578" s="148">
        <f>100*AT578/$AI578</f>
        <v>51.0618979946313</v>
      </c>
      <c r="AV578" s="145">
        <f>IF(AU578&gt;$AI$8,1,0)</f>
        <v>1</v>
      </c>
      <c r="AW578" s="148">
        <f>IF($R578=AT$17,AU578,0)</f>
        <v>0</v>
      </c>
      <c r="AX578" s="145">
        <v>4787</v>
      </c>
      <c r="AY578" s="148">
        <f>100*AX578/$AI578</f>
        <v>9.44852360650561</v>
      </c>
      <c r="AZ578" s="145">
        <f>IF(AY578&gt;$AI$8,1,0)</f>
        <v>0</v>
      </c>
      <c r="BA578" s="148">
        <f>IF($R578=AX$17,AY578,0)</f>
        <v>0</v>
      </c>
      <c r="BB578" s="145">
        <v>3009</v>
      </c>
      <c r="BC578" s="148">
        <f>100*BB578/$AI578</f>
        <v>5.93912837517764</v>
      </c>
      <c r="BD578" s="145">
        <f>IF(BC578&gt;$AI$8,1,0)</f>
        <v>0</v>
      </c>
      <c r="BE578" s="148">
        <f>IF($R578=BB$17,BC578,0)</f>
        <v>0</v>
      </c>
      <c r="BF578" s="145">
        <v>0</v>
      </c>
      <c r="BG578" s="148">
        <f>100*BF578/$AI578</f>
        <v>0</v>
      </c>
      <c r="BH578" s="145">
        <f>IF(BG578&gt;$AI$8,1,0)</f>
        <v>0</v>
      </c>
      <c r="BI578" s="148">
        <f>IF($R578=BF$17,BG578,0)</f>
        <v>0</v>
      </c>
      <c r="BJ578" s="145">
        <v>0</v>
      </c>
      <c r="BK578" s="148">
        <f>100*BJ578/$AI578</f>
        <v>0</v>
      </c>
      <c r="BL578" s="145">
        <f>IF(BK578&gt;$AI$8,1,0)</f>
        <v>0</v>
      </c>
      <c r="BM578" s="148">
        <f>IF($R578=BJ$17,BK578,0)</f>
        <v>0</v>
      </c>
      <c r="BN578" s="145">
        <v>0</v>
      </c>
      <c r="BO578" s="148">
        <f>100*BN578/$AI578</f>
        <v>0</v>
      </c>
      <c r="BP578" s="145">
        <f>IF(BO578&gt;$AI$8,1,0)</f>
        <v>0</v>
      </c>
      <c r="BQ578" s="148">
        <f>IF($R578=BN$17,BO578,0)</f>
        <v>0</v>
      </c>
      <c r="BR578" s="145">
        <v>0</v>
      </c>
      <c r="BS578" s="148">
        <f>100*BR578/$AI578</f>
        <v>0</v>
      </c>
      <c r="BT578" s="145">
        <f>IF(BS578&gt;$AI$8,1,0)</f>
        <v>0</v>
      </c>
      <c r="BU578" s="148">
        <f>IF($R578=BR$17,BS578,0)</f>
        <v>0</v>
      </c>
      <c r="BV578" s="145">
        <v>0</v>
      </c>
      <c r="BW578" s="148">
        <f>100*BV578/$AI578</f>
        <v>0</v>
      </c>
      <c r="BX578" s="145">
        <f>IF(BW578&gt;$AI$8,1,0)</f>
        <v>0</v>
      </c>
      <c r="BY578" s="148">
        <f>IF($R578=BV$17,BW578,0)</f>
        <v>0</v>
      </c>
      <c r="BZ578" s="145">
        <v>0</v>
      </c>
      <c r="CA578" s="148">
        <f>100*BZ578/$AI578</f>
        <v>0</v>
      </c>
      <c r="CB578" s="145">
        <f>IF(CA578&gt;$AI$8,1,0)</f>
        <v>0</v>
      </c>
      <c r="CC578" s="148">
        <f>IF($R578=BZ$17,CA578,0)</f>
        <v>0</v>
      </c>
      <c r="CD578" s="145">
        <v>0</v>
      </c>
      <c r="CE578" s="148">
        <f>100*CD578/$AI578</f>
        <v>0</v>
      </c>
      <c r="CF578" s="145">
        <f>IF(CE578&gt;$AI$8,1,0)</f>
        <v>0</v>
      </c>
      <c r="CG578" s="148">
        <f>IF($R578=CD$17,CE578,0)</f>
        <v>0</v>
      </c>
      <c r="CH578" s="145">
        <v>0</v>
      </c>
      <c r="CI578" s="148">
        <f>100*CH578/$AI578</f>
        <v>0</v>
      </c>
      <c r="CJ578" s="145">
        <f>IF(CI578&gt;$AI$8,1,0)</f>
        <v>0</v>
      </c>
      <c r="CK578" s="148">
        <f>IF($R578=CH$17,CI578,0)</f>
        <v>0</v>
      </c>
      <c r="CL578" s="145">
        <v>746</v>
      </c>
      <c r="CM578" s="145">
        <v>0</v>
      </c>
      <c r="CN578" s="149"/>
    </row>
    <row r="579" ht="15.75" customHeight="1">
      <c r="A579" t="s" s="179">
        <v>3500</v>
      </c>
      <c r="B579" t="s" s="180">
        <v>75</v>
      </c>
      <c r="C579" t="s" s="180">
        <v>1671</v>
      </c>
      <c r="D579" t="s" s="181">
        <v>78</v>
      </c>
      <c r="E579" t="s" s="182">
        <v>79</v>
      </c>
      <c r="F579" t="s" s="130">
        <v>46</v>
      </c>
      <c r="G579" t="s" s="130">
        <v>1672</v>
      </c>
      <c r="H579" t="s" s="130">
        <v>1673</v>
      </c>
      <c r="I579" t="s" s="130">
        <v>64</v>
      </c>
      <c r="J579" t="s" s="130">
        <v>203</v>
      </c>
      <c r="K579" t="s" s="183">
        <f>O579</f>
        <v>29</v>
      </c>
      <c r="L579" s="189">
        <f>P579</f>
        <v>50.9022131397017</v>
      </c>
      <c r="M579" t="s" s="130">
        <f>IF(O579="Lab","over","under")</f>
        <v>3307</v>
      </c>
      <c r="N579" s="169"/>
      <c r="O579" t="s" s="184">
        <v>29</v>
      </c>
      <c r="P579" s="131">
        <f>AU579</f>
        <v>50.9022131397017</v>
      </c>
      <c r="Q579" s="173">
        <f>T579+U579+V579</f>
        <v>0</v>
      </c>
      <c r="R579" t="s" s="185">
        <v>27</v>
      </c>
      <c r="S579" s="131">
        <f>AO579</f>
        <v>18.5225444584547</v>
      </c>
      <c r="T579" s="169"/>
      <c r="U579" s="169"/>
      <c r="V579" s="169"/>
      <c r="W579" s="169"/>
      <c r="X579" t="s" s="130">
        <f>IF($A579=Y579,"ok","bad")</f>
        <v>2430</v>
      </c>
      <c r="Y579" t="s" s="130">
        <v>3500</v>
      </c>
      <c r="Z579" t="s" s="130">
        <v>1671</v>
      </c>
      <c r="AA579" t="s" s="186">
        <v>28</v>
      </c>
      <c r="AB579" s="125">
        <f>100*AC579</f>
        <v>13.0027392</v>
      </c>
      <c r="AC579" s="191">
        <v>0.130027392</v>
      </c>
      <c r="AD579" t="s" s="187">
        <v>2365</v>
      </c>
      <c r="AE579" s="125">
        <v>9.0525675</v>
      </c>
      <c r="AF579" s="191">
        <v>0.090525675</v>
      </c>
      <c r="AG579" s="169"/>
      <c r="AH579" s="173">
        <v>69851</v>
      </c>
      <c r="AI579" s="173">
        <v>45998</v>
      </c>
      <c r="AJ579" s="173">
        <v>196</v>
      </c>
      <c r="AK579" s="173">
        <v>14894</v>
      </c>
      <c r="AL579" s="173">
        <v>8520</v>
      </c>
      <c r="AM579" s="175">
        <f>100*AL579/$AI579</f>
        <v>18.5225444584547</v>
      </c>
      <c r="AN579" s="173">
        <f>IF(AM579&gt;$AI$8,1,0)</f>
        <v>0</v>
      </c>
      <c r="AO579" s="175">
        <f>IF($R579=AL$17,AM579,0)</f>
        <v>18.5225444584547</v>
      </c>
      <c r="AP579" s="173">
        <v>5981</v>
      </c>
      <c r="AQ579" s="175">
        <f>100*AP579/$AI579</f>
        <v>13.0027392495326</v>
      </c>
      <c r="AR579" s="173">
        <f>IF(AQ579&gt;$AI$8,1,0)</f>
        <v>0</v>
      </c>
      <c r="AS579" s="175">
        <f>IF($R579=AP$17,AQ579,0)</f>
        <v>0</v>
      </c>
      <c r="AT579" s="173">
        <v>23414</v>
      </c>
      <c r="AU579" s="175">
        <f>100*AT579/$AI579</f>
        <v>50.9022131397017</v>
      </c>
      <c r="AV579" s="173">
        <f>IF(AU579&gt;$AI$8,1,0)</f>
        <v>1</v>
      </c>
      <c r="AW579" s="175">
        <f>IF($R579=AT$17,AU579,0)</f>
        <v>0</v>
      </c>
      <c r="AX579" s="173">
        <v>4164</v>
      </c>
      <c r="AY579" s="175">
        <f>100*AX579/$AI579</f>
        <v>9.05256750293491</v>
      </c>
      <c r="AZ579" s="173">
        <f>IF(AY579&gt;$AI$8,1,0)</f>
        <v>0</v>
      </c>
      <c r="BA579" s="175">
        <f>IF($R579=AX$17,AY579,0)</f>
        <v>0</v>
      </c>
      <c r="BB579" s="173">
        <v>3236</v>
      </c>
      <c r="BC579" s="175">
        <f>100*BB579/$AI579</f>
        <v>7.03508848210792</v>
      </c>
      <c r="BD579" s="173">
        <f>IF(BC579&gt;$AI$8,1,0)</f>
        <v>0</v>
      </c>
      <c r="BE579" s="175">
        <f>IF($R579=BB$17,BC579,0)</f>
        <v>0</v>
      </c>
      <c r="BF579" s="173">
        <v>0</v>
      </c>
      <c r="BG579" s="175">
        <f>100*BF579/$AI579</f>
        <v>0</v>
      </c>
      <c r="BH579" s="173">
        <f>IF(BG579&gt;$AI$8,1,0)</f>
        <v>0</v>
      </c>
      <c r="BI579" s="175">
        <f>IF($R579=BF$17,BG579,0)</f>
        <v>0</v>
      </c>
      <c r="BJ579" s="173">
        <v>0</v>
      </c>
      <c r="BK579" s="175">
        <f>100*BJ579/$AI579</f>
        <v>0</v>
      </c>
      <c r="BL579" s="173">
        <f>IF(BK579&gt;$AI$8,1,0)</f>
        <v>0</v>
      </c>
      <c r="BM579" s="175">
        <f>IF($R579=BJ$17,BK579,0)</f>
        <v>0</v>
      </c>
      <c r="BN579" s="173">
        <v>0</v>
      </c>
      <c r="BO579" s="175">
        <f>100*BN579/$AI579</f>
        <v>0</v>
      </c>
      <c r="BP579" s="173">
        <f>IF(BO579&gt;$AI$8,1,0)</f>
        <v>0</v>
      </c>
      <c r="BQ579" s="175">
        <f>IF($R579=BN$17,BO579,0)</f>
        <v>0</v>
      </c>
      <c r="BR579" s="173">
        <v>0</v>
      </c>
      <c r="BS579" s="175">
        <f>100*BR579/$AI579</f>
        <v>0</v>
      </c>
      <c r="BT579" s="173">
        <f>IF(BS579&gt;$AI$8,1,0)</f>
        <v>0</v>
      </c>
      <c r="BU579" s="175">
        <f>IF($R579=BR$17,BS579,0)</f>
        <v>0</v>
      </c>
      <c r="BV579" s="173">
        <v>0</v>
      </c>
      <c r="BW579" s="175">
        <f>100*BV579/$AI579</f>
        <v>0</v>
      </c>
      <c r="BX579" s="173">
        <f>IF(BW579&gt;$AI$8,1,0)</f>
        <v>0</v>
      </c>
      <c r="BY579" s="175">
        <f>IF($R579=BV$17,BW579,0)</f>
        <v>0</v>
      </c>
      <c r="BZ579" s="173">
        <v>0</v>
      </c>
      <c r="CA579" s="175">
        <f>100*BZ579/$AI579</f>
        <v>0</v>
      </c>
      <c r="CB579" s="173">
        <f>IF(CA579&gt;$AI$8,1,0)</f>
        <v>0</v>
      </c>
      <c r="CC579" s="175">
        <f>IF($R579=BZ$17,CA579,0)</f>
        <v>0</v>
      </c>
      <c r="CD579" s="173">
        <v>0</v>
      </c>
      <c r="CE579" s="175">
        <f>100*CD579/$AI579</f>
        <v>0</v>
      </c>
      <c r="CF579" s="173">
        <f>IF(CE579&gt;$AI$8,1,0)</f>
        <v>0</v>
      </c>
      <c r="CG579" s="175">
        <f>IF($R579=CD$17,CE579,0)</f>
        <v>0</v>
      </c>
      <c r="CH579" s="173">
        <v>0</v>
      </c>
      <c r="CI579" s="175">
        <f>100*CH579/$AI579</f>
        <v>0</v>
      </c>
      <c r="CJ579" s="173">
        <f>IF(CI579&gt;$AI$8,1,0)</f>
        <v>0</v>
      </c>
      <c r="CK579" s="175">
        <f>IF($R579=CH$17,CI579,0)</f>
        <v>0</v>
      </c>
      <c r="CL579" s="173">
        <v>0</v>
      </c>
      <c r="CM579" s="173">
        <v>0</v>
      </c>
      <c r="CN579" s="176"/>
    </row>
    <row r="580" ht="15.75" customHeight="1">
      <c r="A580" t="s" s="179">
        <v>3656</v>
      </c>
      <c r="B580" t="s" s="180">
        <v>58</v>
      </c>
      <c r="C580" t="s" s="180">
        <v>894</v>
      </c>
      <c r="D580" t="s" s="181">
        <v>60</v>
      </c>
      <c r="E580" t="s" s="188">
        <v>60</v>
      </c>
      <c r="F580" t="s" s="146">
        <v>61</v>
      </c>
      <c r="G580" t="s" s="146">
        <v>895</v>
      </c>
      <c r="H580" t="s" s="146">
        <v>896</v>
      </c>
      <c r="I580" t="s" s="146">
        <v>64</v>
      </c>
      <c r="J580" t="s" s="146">
        <v>203</v>
      </c>
      <c r="K580" t="s" s="183">
        <f>O580</f>
        <v>29</v>
      </c>
      <c r="L580" s="189">
        <f>P580</f>
        <v>50.7804310952717</v>
      </c>
      <c r="M580" t="s" s="146">
        <f>IF(O580="Lab","over","under")</f>
        <v>3307</v>
      </c>
      <c r="N580" s="138"/>
      <c r="O580" t="s" s="184">
        <v>29</v>
      </c>
      <c r="P580" s="147">
        <f>AU580</f>
        <v>50.7804310952717</v>
      </c>
      <c r="Q580" s="145">
        <f>T580+U580+V580</f>
        <v>0</v>
      </c>
      <c r="R580" t="s" s="185">
        <v>32</v>
      </c>
      <c r="S580" s="147">
        <f>BI580</f>
        <v>19.3916639667626</v>
      </c>
      <c r="T580" s="138"/>
      <c r="U580" s="138"/>
      <c r="V580" s="138"/>
      <c r="W580" s="138"/>
      <c r="X580" t="s" s="146">
        <f>IF($A580=Y580,"ok","bad")</f>
        <v>2430</v>
      </c>
      <c r="Y580" t="s" s="146">
        <v>3656</v>
      </c>
      <c r="Z580" t="s" s="146">
        <v>894</v>
      </c>
      <c r="AA580" t="s" s="186">
        <v>28</v>
      </c>
      <c r="AB580" s="141">
        <f>100*AC580</f>
        <v>14.9682682</v>
      </c>
      <c r="AC580" s="190">
        <v>0.149682682</v>
      </c>
      <c r="AD580" t="s" s="187">
        <v>27</v>
      </c>
      <c r="AE580" s="141">
        <v>5.521145</v>
      </c>
      <c r="AF580" s="190">
        <v>0.05521145</v>
      </c>
      <c r="AG580" s="138"/>
      <c r="AH580" s="145">
        <v>76490</v>
      </c>
      <c r="AI580" s="145">
        <v>52471</v>
      </c>
      <c r="AJ580" s="145">
        <v>137</v>
      </c>
      <c r="AK580" s="145">
        <v>16470</v>
      </c>
      <c r="AL580" s="145">
        <v>2897</v>
      </c>
      <c r="AM580" s="148">
        <f>100*AL580/$AI580</f>
        <v>5.52114501343599</v>
      </c>
      <c r="AN580" s="145">
        <f>IF(AM580&gt;$AI$8,1,0)</f>
        <v>0</v>
      </c>
      <c r="AO580" s="148">
        <f>IF($R580=AL$17,AM580,0)</f>
        <v>0</v>
      </c>
      <c r="AP580" s="145">
        <v>7854</v>
      </c>
      <c r="AQ580" s="148">
        <f>100*AP580/$AI580</f>
        <v>14.9682681862362</v>
      </c>
      <c r="AR580" s="145">
        <f>IF(AQ580&gt;$AI$8,1,0)</f>
        <v>0</v>
      </c>
      <c r="AS580" s="148">
        <f>IF($R580=AP$17,AQ580,0)</f>
        <v>0</v>
      </c>
      <c r="AT580" s="145">
        <v>26645</v>
      </c>
      <c r="AU580" s="148">
        <f>100*AT580/$AI580</f>
        <v>50.7804310952717</v>
      </c>
      <c r="AV580" s="145">
        <f>IF(AU580&gt;$AI$8,1,0)</f>
        <v>1</v>
      </c>
      <c r="AW580" s="148">
        <f>IF($R580=AT$17,AU580,0)</f>
        <v>0</v>
      </c>
      <c r="AX580" s="145">
        <v>2209</v>
      </c>
      <c r="AY580" s="148">
        <f>100*AX580/$AI580</f>
        <v>4.20994454079396</v>
      </c>
      <c r="AZ580" s="145">
        <f>IF(AY580&gt;$AI$8,1,0)</f>
        <v>0</v>
      </c>
      <c r="BA580" s="148">
        <f>IF($R580=AX$17,AY580,0)</f>
        <v>0</v>
      </c>
      <c r="BB580" s="145">
        <v>2100</v>
      </c>
      <c r="BC580" s="148">
        <f>100*BB580/$AI580</f>
        <v>4.00221074498294</v>
      </c>
      <c r="BD580" s="145">
        <f>IF(BC580&gt;$AI$8,1,0)</f>
        <v>0</v>
      </c>
      <c r="BE580" s="148">
        <f>IF($R580=BB$17,BC580,0)</f>
        <v>0</v>
      </c>
      <c r="BF580" s="145">
        <v>10175</v>
      </c>
      <c r="BG580" s="148">
        <f>100*BF580/$AI580</f>
        <v>19.3916639667626</v>
      </c>
      <c r="BH580" s="145">
        <f>IF(BG580&gt;$AI$8,1,0)</f>
        <v>0</v>
      </c>
      <c r="BI580" s="148">
        <f>IF($R580=BF$17,BG580,0)</f>
        <v>19.3916639667626</v>
      </c>
      <c r="BJ580" s="145">
        <v>0</v>
      </c>
      <c r="BK580" s="148">
        <f>100*BJ580/$AI580</f>
        <v>0</v>
      </c>
      <c r="BL580" s="145">
        <f>IF(BK580&gt;$AI$8,1,0)</f>
        <v>0</v>
      </c>
      <c r="BM580" s="148">
        <f>IF($R580=BJ$17,BK580,0)</f>
        <v>0</v>
      </c>
      <c r="BN580" s="145">
        <v>0</v>
      </c>
      <c r="BO580" s="148">
        <f>100*BN580/$AI580</f>
        <v>0</v>
      </c>
      <c r="BP580" s="145">
        <f>IF(BO580&gt;$AI$8,1,0)</f>
        <v>0</v>
      </c>
      <c r="BQ580" s="148">
        <f>IF($R580=BN$17,BO580,0)</f>
        <v>0</v>
      </c>
      <c r="BR580" s="145">
        <v>0</v>
      </c>
      <c r="BS580" s="148">
        <f>100*BR580/$AI580</f>
        <v>0</v>
      </c>
      <c r="BT580" s="145">
        <f>IF(BS580&gt;$AI$8,1,0)</f>
        <v>0</v>
      </c>
      <c r="BU580" s="148">
        <f>IF($R580=BR$17,BS580,0)</f>
        <v>0</v>
      </c>
      <c r="BV580" s="145">
        <v>0</v>
      </c>
      <c r="BW580" s="148">
        <f>100*BV580/$AI580</f>
        <v>0</v>
      </c>
      <c r="BX580" s="145">
        <f>IF(BW580&gt;$AI$8,1,0)</f>
        <v>0</v>
      </c>
      <c r="BY580" s="148">
        <f>IF($R580=BV$17,BW580,0)</f>
        <v>0</v>
      </c>
      <c r="BZ580" s="145">
        <v>0</v>
      </c>
      <c r="CA580" s="148">
        <f>100*BZ580/$AI580</f>
        <v>0</v>
      </c>
      <c r="CB580" s="145">
        <f>IF(CA580&gt;$AI$8,1,0)</f>
        <v>0</v>
      </c>
      <c r="CC580" s="148">
        <f>IF($R580=BZ$17,CA580,0)</f>
        <v>0</v>
      </c>
      <c r="CD580" s="145">
        <v>0</v>
      </c>
      <c r="CE580" s="148">
        <f>100*CD580/$AI580</f>
        <v>0</v>
      </c>
      <c r="CF580" s="145">
        <f>IF(CE580&gt;$AI$8,1,0)</f>
        <v>0</v>
      </c>
      <c r="CG580" s="148">
        <f>IF($R580=CD$17,CE580,0)</f>
        <v>0</v>
      </c>
      <c r="CH580" s="145">
        <v>0</v>
      </c>
      <c r="CI580" s="148">
        <f>100*CH580/$AI580</f>
        <v>0</v>
      </c>
      <c r="CJ580" s="145">
        <f>IF(CI580&gt;$AI$8,1,0)</f>
        <v>0</v>
      </c>
      <c r="CK580" s="148">
        <f>IF($R580=CH$17,CI580,0)</f>
        <v>0</v>
      </c>
      <c r="CL580" s="145">
        <v>1474</v>
      </c>
      <c r="CM580" s="145">
        <v>0</v>
      </c>
      <c r="CN580" s="149"/>
    </row>
    <row r="581" ht="15.75" customHeight="1">
      <c r="A581" t="s" s="179">
        <v>3665</v>
      </c>
      <c r="B581" t="s" s="180">
        <v>197</v>
      </c>
      <c r="C581" t="s" s="180">
        <v>613</v>
      </c>
      <c r="D581" t="s" s="181">
        <v>200</v>
      </c>
      <c r="E581" t="s" s="182">
        <v>79</v>
      </c>
      <c r="F581" t="s" s="130">
        <v>80</v>
      </c>
      <c r="G581" t="s" s="130">
        <v>2402</v>
      </c>
      <c r="H581" t="s" s="130">
        <v>3666</v>
      </c>
      <c r="I581" t="s" s="130">
        <v>49</v>
      </c>
      <c r="J581" t="s" s="130">
        <v>1762</v>
      </c>
      <c r="K581" t="s" s="183">
        <f>O581</f>
        <v>29</v>
      </c>
      <c r="L581" s="189">
        <f>P581</f>
        <v>50.6156392555811</v>
      </c>
      <c r="M581" t="s" s="130">
        <f>IF(O581="Lab","over","under")</f>
        <v>3307</v>
      </c>
      <c r="N581" s="169"/>
      <c r="O581" t="s" s="184">
        <v>29</v>
      </c>
      <c r="P581" s="131">
        <f>AU581</f>
        <v>50.6156392555811</v>
      </c>
      <c r="Q581" s="173">
        <f>T581+U581+V581</f>
        <v>0</v>
      </c>
      <c r="R581" t="s" s="185">
        <v>27</v>
      </c>
      <c r="S581" s="131">
        <f>AO581</f>
        <v>36.0623309515159</v>
      </c>
      <c r="T581" s="169"/>
      <c r="U581" s="169"/>
      <c r="V581" s="169"/>
      <c r="W581" s="169"/>
      <c r="X581" t="s" s="130">
        <f>IF($A581=Y581,"ok","bad")</f>
        <v>2430</v>
      </c>
      <c r="Y581" t="s" s="130">
        <v>3665</v>
      </c>
      <c r="Z581" t="s" s="130">
        <v>613</v>
      </c>
      <c r="AA581" t="s" s="186">
        <v>31</v>
      </c>
      <c r="AB581" s="125">
        <f>100*AC581</f>
        <v>6.3784264</v>
      </c>
      <c r="AC581" s="191">
        <v>0.06378426399999999</v>
      </c>
      <c r="AD581" t="s" s="187">
        <v>28</v>
      </c>
      <c r="AE581" s="125">
        <v>5.3792742</v>
      </c>
      <c r="AF581" s="191">
        <v>0.053792742</v>
      </c>
      <c r="AG581" s="169"/>
      <c r="AH581" s="173">
        <v>76144</v>
      </c>
      <c r="AI581" s="173">
        <v>49542</v>
      </c>
      <c r="AJ581" s="173">
        <v>986</v>
      </c>
      <c r="AK581" s="173">
        <v>7210</v>
      </c>
      <c r="AL581" s="173">
        <v>17866</v>
      </c>
      <c r="AM581" s="175">
        <f>100*AL581/$AI581</f>
        <v>36.0623309515159</v>
      </c>
      <c r="AN581" s="173">
        <f>IF(AM581&gt;$AI$8,1,0)</f>
        <v>0</v>
      </c>
      <c r="AO581" s="175">
        <f>IF($R581=AL$17,AM581,0)</f>
        <v>36.0623309515159</v>
      </c>
      <c r="AP581" s="173">
        <v>2665</v>
      </c>
      <c r="AQ581" s="175">
        <f>100*AP581/$AI581</f>
        <v>5.37927415122522</v>
      </c>
      <c r="AR581" s="173">
        <f>IF(AQ581&gt;$AI$8,1,0)</f>
        <v>0</v>
      </c>
      <c r="AS581" s="175">
        <f>IF($R581=AP$17,AQ581,0)</f>
        <v>0</v>
      </c>
      <c r="AT581" s="173">
        <v>25076</v>
      </c>
      <c r="AU581" s="175">
        <f>100*AT581/$AI581</f>
        <v>50.6156392555811</v>
      </c>
      <c r="AV581" s="173">
        <f>IF(AU581&gt;$AI$8,1,0)</f>
        <v>1</v>
      </c>
      <c r="AW581" s="175">
        <f>IF($R581=AT$17,AU581,0)</f>
        <v>0</v>
      </c>
      <c r="AX581" s="173">
        <v>0</v>
      </c>
      <c r="AY581" s="175">
        <f>100*AX581/$AI581</f>
        <v>0</v>
      </c>
      <c r="AZ581" s="173">
        <f>IF(AY581&gt;$AI$8,1,0)</f>
        <v>0</v>
      </c>
      <c r="BA581" s="175">
        <f>IF($R581=AX$17,AY581,0)</f>
        <v>0</v>
      </c>
      <c r="BB581" s="173">
        <v>3160</v>
      </c>
      <c r="BC581" s="175">
        <f>100*BB581/$AI581</f>
        <v>6.37842638569295</v>
      </c>
      <c r="BD581" s="173">
        <f>IF(BC581&gt;$AI$8,1,0)</f>
        <v>0</v>
      </c>
      <c r="BE581" s="175">
        <f>IF($R581=BB$17,BC581,0)</f>
        <v>0</v>
      </c>
      <c r="BF581" s="173">
        <v>0</v>
      </c>
      <c r="BG581" s="175">
        <f>100*BF581/$AI581</f>
        <v>0</v>
      </c>
      <c r="BH581" s="173">
        <f>IF(BG581&gt;$AI$8,1,0)</f>
        <v>0</v>
      </c>
      <c r="BI581" s="175">
        <f>IF($R581=BF$17,BG581,0)</f>
        <v>0</v>
      </c>
      <c r="BJ581" s="173">
        <v>0</v>
      </c>
      <c r="BK581" s="175">
        <f>100*BJ581/$AI581</f>
        <v>0</v>
      </c>
      <c r="BL581" s="173">
        <f>IF(BK581&gt;$AI$8,1,0)</f>
        <v>0</v>
      </c>
      <c r="BM581" s="175">
        <f>IF($R581=BJ$17,BK581,0)</f>
        <v>0</v>
      </c>
      <c r="BN581" s="173">
        <v>0</v>
      </c>
      <c r="BO581" s="175">
        <f>100*BN581/$AI581</f>
        <v>0</v>
      </c>
      <c r="BP581" s="173">
        <f>IF(BO581&gt;$AI$8,1,0)</f>
        <v>0</v>
      </c>
      <c r="BQ581" s="175">
        <f>IF($R581=BN$17,BO581,0)</f>
        <v>0</v>
      </c>
      <c r="BR581" s="173">
        <v>0</v>
      </c>
      <c r="BS581" s="175">
        <f>100*BR581/$AI581</f>
        <v>0</v>
      </c>
      <c r="BT581" s="173">
        <f>IF(BS581&gt;$AI$8,1,0)</f>
        <v>0</v>
      </c>
      <c r="BU581" s="175">
        <f>IF($R581=BR$17,BS581,0)</f>
        <v>0</v>
      </c>
      <c r="BV581" s="173">
        <v>0</v>
      </c>
      <c r="BW581" s="175">
        <f>100*BV581/$AI581</f>
        <v>0</v>
      </c>
      <c r="BX581" s="173">
        <f>IF(BW581&gt;$AI$8,1,0)</f>
        <v>0</v>
      </c>
      <c r="BY581" s="175">
        <f>IF($R581=BV$17,BW581,0)</f>
        <v>0</v>
      </c>
      <c r="BZ581" s="173">
        <v>0</v>
      </c>
      <c r="CA581" s="175">
        <f>100*BZ581/$AI581</f>
        <v>0</v>
      </c>
      <c r="CB581" s="173">
        <f>IF(CA581&gt;$AI$8,1,0)</f>
        <v>0</v>
      </c>
      <c r="CC581" s="175">
        <f>IF($R581=BZ$17,CA581,0)</f>
        <v>0</v>
      </c>
      <c r="CD581" s="173">
        <v>0</v>
      </c>
      <c r="CE581" s="175">
        <f>100*CD581/$AI581</f>
        <v>0</v>
      </c>
      <c r="CF581" s="173">
        <f>IF(CE581&gt;$AI$8,1,0)</f>
        <v>0</v>
      </c>
      <c r="CG581" s="175">
        <f>IF($R581=CD$17,CE581,0)</f>
        <v>0</v>
      </c>
      <c r="CH581" s="173">
        <v>0</v>
      </c>
      <c r="CI581" s="175">
        <f>100*CH581/$AI581</f>
        <v>0</v>
      </c>
      <c r="CJ581" s="173">
        <f>IF(CI581&gt;$AI$8,1,0)</f>
        <v>0</v>
      </c>
      <c r="CK581" s="175">
        <f>IF($R581=CH$17,CI581,0)</f>
        <v>0</v>
      </c>
      <c r="CL581" s="173">
        <v>0</v>
      </c>
      <c r="CM581" s="173">
        <v>0</v>
      </c>
      <c r="CN581" s="176"/>
    </row>
    <row r="582" ht="15.75" customHeight="1">
      <c r="A582" t="s" s="179">
        <v>3599</v>
      </c>
      <c r="B582" t="s" s="180">
        <v>75</v>
      </c>
      <c r="C582" t="s" s="180">
        <v>1312</v>
      </c>
      <c r="D582" t="s" s="181">
        <v>78</v>
      </c>
      <c r="E582" t="s" s="188">
        <v>79</v>
      </c>
      <c r="F582" t="s" s="146">
        <v>46</v>
      </c>
      <c r="G582" t="s" s="146">
        <v>393</v>
      </c>
      <c r="H582" t="s" s="146">
        <v>3600</v>
      </c>
      <c r="I582" t="s" s="146">
        <v>49</v>
      </c>
      <c r="J582" t="s" s="146">
        <v>1762</v>
      </c>
      <c r="K582" t="s" s="183">
        <f>O582</f>
        <v>29</v>
      </c>
      <c r="L582" s="189">
        <f>P582</f>
        <v>50.5801816711489</v>
      </c>
      <c r="M582" t="s" s="146">
        <f>IF(O582="Lab","over","under")</f>
        <v>3307</v>
      </c>
      <c r="N582" s="138"/>
      <c r="O582" t="s" s="184">
        <v>29</v>
      </c>
      <c r="P582" s="147">
        <f>AU582</f>
        <v>50.5801816711489</v>
      </c>
      <c r="Q582" s="145">
        <f>T582+U582+V582</f>
        <v>0</v>
      </c>
      <c r="R582" t="s" s="185">
        <v>27</v>
      </c>
      <c r="S582" s="147">
        <f>AO582</f>
        <v>26.8388091700675</v>
      </c>
      <c r="T582" s="138"/>
      <c r="U582" s="138"/>
      <c r="V582" s="138"/>
      <c r="W582" s="138"/>
      <c r="X582" t="s" s="146">
        <f>IF($A582=Y582,"ok","bad")</f>
        <v>2430</v>
      </c>
      <c r="Y582" t="s" s="146">
        <v>3599</v>
      </c>
      <c r="Z582" t="s" s="146">
        <v>1312</v>
      </c>
      <c r="AA582" t="s" s="186">
        <v>2365</v>
      </c>
      <c r="AB582" s="141">
        <f>100*AC582</f>
        <v>11.9139413</v>
      </c>
      <c r="AC582" s="190">
        <v>0.119139413</v>
      </c>
      <c r="AD582" t="s" s="187">
        <v>28</v>
      </c>
      <c r="AE582" s="141">
        <v>6.7214564</v>
      </c>
      <c r="AF582" s="190">
        <v>0.067214564</v>
      </c>
      <c r="AG582" s="138"/>
      <c r="AH582" s="145">
        <v>76166</v>
      </c>
      <c r="AI582" s="145">
        <v>53173</v>
      </c>
      <c r="AJ582" s="145">
        <v>171</v>
      </c>
      <c r="AK582" s="145">
        <v>12624</v>
      </c>
      <c r="AL582" s="145">
        <v>14271</v>
      </c>
      <c r="AM582" s="148">
        <f>100*AL582/$AI582</f>
        <v>26.8388091700675</v>
      </c>
      <c r="AN582" s="145">
        <f>IF(AM582&gt;$AI$8,1,0)</f>
        <v>0</v>
      </c>
      <c r="AO582" s="148">
        <f>IF($R582=AL$17,AM582,0)</f>
        <v>26.8388091700675</v>
      </c>
      <c r="AP582" s="145">
        <v>3574</v>
      </c>
      <c r="AQ582" s="148">
        <f>100*AP582/$AI582</f>
        <v>6.72145637823708</v>
      </c>
      <c r="AR582" s="145">
        <f>IF(AQ582&gt;$AI$8,1,0)</f>
        <v>0</v>
      </c>
      <c r="AS582" s="148">
        <f>IF($R582=AP$17,AQ582,0)</f>
        <v>0</v>
      </c>
      <c r="AT582" s="145">
        <v>26895</v>
      </c>
      <c r="AU582" s="148">
        <f>100*AT582/$AI582</f>
        <v>50.5801816711489</v>
      </c>
      <c r="AV582" s="145">
        <f>IF(AU582&gt;$AI$8,1,0)</f>
        <v>1</v>
      </c>
      <c r="AW582" s="148">
        <f>IF($R582=AT$17,AU582,0)</f>
        <v>0</v>
      </c>
      <c r="AX582" s="145">
        <v>6335</v>
      </c>
      <c r="AY582" s="148">
        <f>100*AX582/$AI582</f>
        <v>11.913941285991</v>
      </c>
      <c r="AZ582" s="145">
        <f>IF(AY582&gt;$AI$8,1,0)</f>
        <v>0</v>
      </c>
      <c r="BA582" s="148">
        <f>IF($R582=AX$17,AY582,0)</f>
        <v>0</v>
      </c>
      <c r="BB582" s="145">
        <v>1869</v>
      </c>
      <c r="BC582" s="148">
        <f>100*BB582/$AI582</f>
        <v>3.51494179376751</v>
      </c>
      <c r="BD582" s="145">
        <f>IF(BC582&gt;$AI$8,1,0)</f>
        <v>0</v>
      </c>
      <c r="BE582" s="148">
        <f>IF($R582=BB$17,BC582,0)</f>
        <v>0</v>
      </c>
      <c r="BF582" s="145">
        <v>0</v>
      </c>
      <c r="BG582" s="148">
        <f>100*BF582/$AI582</f>
        <v>0</v>
      </c>
      <c r="BH582" s="145">
        <f>IF(BG582&gt;$AI$8,1,0)</f>
        <v>0</v>
      </c>
      <c r="BI582" s="148">
        <f>IF($R582=BF$17,BG582,0)</f>
        <v>0</v>
      </c>
      <c r="BJ582" s="145">
        <v>0</v>
      </c>
      <c r="BK582" s="148">
        <f>100*BJ582/$AI582</f>
        <v>0</v>
      </c>
      <c r="BL582" s="145">
        <f>IF(BK582&gt;$AI$8,1,0)</f>
        <v>0</v>
      </c>
      <c r="BM582" s="148">
        <f>IF($R582=BJ$17,BK582,0)</f>
        <v>0</v>
      </c>
      <c r="BN582" s="145">
        <v>0</v>
      </c>
      <c r="BO582" s="148">
        <f>100*BN582/$AI582</f>
        <v>0</v>
      </c>
      <c r="BP582" s="145">
        <f>IF(BO582&gt;$AI$8,1,0)</f>
        <v>0</v>
      </c>
      <c r="BQ582" s="148">
        <f>IF($R582=BN$17,BO582,0)</f>
        <v>0</v>
      </c>
      <c r="BR582" s="145">
        <v>0</v>
      </c>
      <c r="BS582" s="148">
        <f>100*BR582/$AI582</f>
        <v>0</v>
      </c>
      <c r="BT582" s="145">
        <f>IF(BS582&gt;$AI$8,1,0)</f>
        <v>0</v>
      </c>
      <c r="BU582" s="148">
        <f>IF($R582=BR$17,BS582,0)</f>
        <v>0</v>
      </c>
      <c r="BV582" s="145">
        <v>0</v>
      </c>
      <c r="BW582" s="148">
        <f>100*BV582/$AI582</f>
        <v>0</v>
      </c>
      <c r="BX582" s="145">
        <f>IF(BW582&gt;$AI$8,1,0)</f>
        <v>0</v>
      </c>
      <c r="BY582" s="148">
        <f>IF($R582=BV$17,BW582,0)</f>
        <v>0</v>
      </c>
      <c r="BZ582" s="145">
        <v>0</v>
      </c>
      <c r="CA582" s="148">
        <f>100*BZ582/$AI582</f>
        <v>0</v>
      </c>
      <c r="CB582" s="145">
        <f>IF(CA582&gt;$AI$8,1,0)</f>
        <v>0</v>
      </c>
      <c r="CC582" s="148">
        <f>IF($R582=BZ$17,CA582,0)</f>
        <v>0</v>
      </c>
      <c r="CD582" s="145">
        <v>0</v>
      </c>
      <c r="CE582" s="148">
        <f>100*CD582/$AI582</f>
        <v>0</v>
      </c>
      <c r="CF582" s="145">
        <f>IF(CE582&gt;$AI$8,1,0)</f>
        <v>0</v>
      </c>
      <c r="CG582" s="148">
        <f>IF($R582=CD$17,CE582,0)</f>
        <v>0</v>
      </c>
      <c r="CH582" s="145">
        <v>0</v>
      </c>
      <c r="CI582" s="148">
        <f>100*CH582/$AI582</f>
        <v>0</v>
      </c>
      <c r="CJ582" s="145">
        <f>IF(CI582&gt;$AI$8,1,0)</f>
        <v>0</v>
      </c>
      <c r="CK582" s="148">
        <f>IF($R582=CH$17,CI582,0)</f>
        <v>0</v>
      </c>
      <c r="CL582" s="145">
        <v>597</v>
      </c>
      <c r="CM582" s="145">
        <v>0</v>
      </c>
      <c r="CN582" s="149"/>
    </row>
    <row r="583" ht="15.75" customHeight="1">
      <c r="A583" t="s" s="179">
        <v>3556</v>
      </c>
      <c r="B583" t="s" s="180">
        <v>183</v>
      </c>
      <c r="C583" t="s" s="180">
        <v>3557</v>
      </c>
      <c r="D583" t="s" s="181">
        <v>186</v>
      </c>
      <c r="E583" t="s" s="182">
        <v>79</v>
      </c>
      <c r="F583" t="s" s="130">
        <v>46</v>
      </c>
      <c r="G583" t="s" s="130">
        <v>153</v>
      </c>
      <c r="H583" t="s" s="130">
        <v>967</v>
      </c>
      <c r="I583" t="s" s="130">
        <v>64</v>
      </c>
      <c r="J583" t="s" s="130">
        <v>1762</v>
      </c>
      <c r="K583" t="s" s="183">
        <f>O583</f>
        <v>29</v>
      </c>
      <c r="L583" s="189">
        <f>P583</f>
        <v>50.2098056537102</v>
      </c>
      <c r="M583" t="s" s="130">
        <f>IF(O583="Lab","over","under")</f>
        <v>3307</v>
      </c>
      <c r="N583" s="169"/>
      <c r="O583" t="s" s="184">
        <v>29</v>
      </c>
      <c r="P583" s="131">
        <f>AU583</f>
        <v>50.2098056537102</v>
      </c>
      <c r="Q583" s="173">
        <f>T583+U583+V583</f>
        <v>0</v>
      </c>
      <c r="R583" t="s" s="185">
        <v>27</v>
      </c>
      <c r="S583" s="131">
        <f>AO583</f>
        <v>30.5027974087161</v>
      </c>
      <c r="T583" s="169"/>
      <c r="U583" s="169"/>
      <c r="V583" s="169"/>
      <c r="W583" s="169"/>
      <c r="X583" t="s" s="130">
        <f>IF($A583=Y583,"ok","bad")</f>
        <v>2430</v>
      </c>
      <c r="Y583" t="s" s="130">
        <v>3556</v>
      </c>
      <c r="Z583" t="s" s="130">
        <v>3557</v>
      </c>
      <c r="AA583" t="s" s="186">
        <v>2365</v>
      </c>
      <c r="AB583" s="125">
        <f>100*AC583</f>
        <v>7.8125</v>
      </c>
      <c r="AC583" s="191">
        <v>0.078125</v>
      </c>
      <c r="AD583" t="s" s="187">
        <v>28</v>
      </c>
      <c r="AE583" s="125">
        <v>7.4738663</v>
      </c>
      <c r="AF583" s="191">
        <v>0.074738663</v>
      </c>
      <c r="AG583" s="169"/>
      <c r="AH583" s="173">
        <v>72242</v>
      </c>
      <c r="AI583" s="173">
        <v>54336</v>
      </c>
      <c r="AJ583" s="173">
        <v>188</v>
      </c>
      <c r="AK583" s="173">
        <v>10708</v>
      </c>
      <c r="AL583" s="173">
        <v>16574</v>
      </c>
      <c r="AM583" s="175">
        <f>100*AL583/$AI583</f>
        <v>30.5027974087161</v>
      </c>
      <c r="AN583" s="173">
        <f>IF(AM583&gt;$AI$8,1,0)</f>
        <v>0</v>
      </c>
      <c r="AO583" s="175">
        <f>IF($R583=AL$17,AM583,0)</f>
        <v>30.5027974087161</v>
      </c>
      <c r="AP583" s="173">
        <v>4061</v>
      </c>
      <c r="AQ583" s="175">
        <f>100*AP583/$AI583</f>
        <v>7.47386631330978</v>
      </c>
      <c r="AR583" s="173">
        <f>IF(AQ583&gt;$AI$8,1,0)</f>
        <v>0</v>
      </c>
      <c r="AS583" s="175">
        <f>IF($R583=AP$17,AQ583,0)</f>
        <v>0</v>
      </c>
      <c r="AT583" s="173">
        <v>27282</v>
      </c>
      <c r="AU583" s="175">
        <f>100*AT583/$AI583</f>
        <v>50.2098056537102</v>
      </c>
      <c r="AV583" s="173">
        <f>IF(AU583&gt;$AI$8,1,0)</f>
        <v>1</v>
      </c>
      <c r="AW583" s="175">
        <f>IF($R583=AT$17,AU583,0)</f>
        <v>0</v>
      </c>
      <c r="AX583" s="173">
        <v>4245</v>
      </c>
      <c r="AY583" s="175">
        <f>100*AX583/$AI583</f>
        <v>7.8125</v>
      </c>
      <c r="AZ583" s="173">
        <f>IF(AY583&gt;$AI$8,1,0)</f>
        <v>0</v>
      </c>
      <c r="BA583" s="175">
        <f>IF($R583=AX$17,AY583,0)</f>
        <v>0</v>
      </c>
      <c r="BB583" s="173">
        <v>1951</v>
      </c>
      <c r="BC583" s="175">
        <f>100*BB583/$AI583</f>
        <v>3.59062131919906</v>
      </c>
      <c r="BD583" s="173">
        <f>IF(BC583&gt;$AI$8,1,0)</f>
        <v>0</v>
      </c>
      <c r="BE583" s="175">
        <f>IF($R583=BB$17,BC583,0)</f>
        <v>0</v>
      </c>
      <c r="BF583" s="173">
        <v>0</v>
      </c>
      <c r="BG583" s="175">
        <f>100*BF583/$AI583</f>
        <v>0</v>
      </c>
      <c r="BH583" s="173">
        <f>IF(BG583&gt;$AI$8,1,0)</f>
        <v>0</v>
      </c>
      <c r="BI583" s="175">
        <f>IF($R583=BF$17,BG583,0)</f>
        <v>0</v>
      </c>
      <c r="BJ583" s="173">
        <v>0</v>
      </c>
      <c r="BK583" s="175">
        <f>100*BJ583/$AI583</f>
        <v>0</v>
      </c>
      <c r="BL583" s="173">
        <f>IF(BK583&gt;$AI$8,1,0)</f>
        <v>0</v>
      </c>
      <c r="BM583" s="175">
        <f>IF($R583=BJ$17,BK583,0)</f>
        <v>0</v>
      </c>
      <c r="BN583" s="173">
        <v>0</v>
      </c>
      <c r="BO583" s="175">
        <f>100*BN583/$AI583</f>
        <v>0</v>
      </c>
      <c r="BP583" s="173">
        <f>IF(BO583&gt;$AI$8,1,0)</f>
        <v>0</v>
      </c>
      <c r="BQ583" s="175">
        <f>IF($R583=BN$17,BO583,0)</f>
        <v>0</v>
      </c>
      <c r="BR583" s="173">
        <v>0</v>
      </c>
      <c r="BS583" s="175">
        <f>100*BR583/$AI583</f>
        <v>0</v>
      </c>
      <c r="BT583" s="173">
        <f>IF(BS583&gt;$AI$8,1,0)</f>
        <v>0</v>
      </c>
      <c r="BU583" s="175">
        <f>IF($R583=BR$17,BS583,0)</f>
        <v>0</v>
      </c>
      <c r="BV583" s="173">
        <v>0</v>
      </c>
      <c r="BW583" s="175">
        <f>100*BV583/$AI583</f>
        <v>0</v>
      </c>
      <c r="BX583" s="173">
        <f>IF(BW583&gt;$AI$8,1,0)</f>
        <v>0</v>
      </c>
      <c r="BY583" s="175">
        <f>IF($R583=BV$17,BW583,0)</f>
        <v>0</v>
      </c>
      <c r="BZ583" s="173">
        <v>0</v>
      </c>
      <c r="CA583" s="175">
        <f>100*BZ583/$AI583</f>
        <v>0</v>
      </c>
      <c r="CB583" s="173">
        <f>IF(CA583&gt;$AI$8,1,0)</f>
        <v>0</v>
      </c>
      <c r="CC583" s="175">
        <f>IF($R583=BZ$17,CA583,0)</f>
        <v>0</v>
      </c>
      <c r="CD583" s="173">
        <v>0</v>
      </c>
      <c r="CE583" s="175">
        <f>100*CD583/$AI583</f>
        <v>0</v>
      </c>
      <c r="CF583" s="173">
        <f>IF(CE583&gt;$AI$8,1,0)</f>
        <v>0</v>
      </c>
      <c r="CG583" s="175">
        <f>IF($R583=CD$17,CE583,0)</f>
        <v>0</v>
      </c>
      <c r="CH583" s="173">
        <v>0</v>
      </c>
      <c r="CI583" s="175">
        <f>100*CH583/$AI583</f>
        <v>0</v>
      </c>
      <c r="CJ583" s="173">
        <f>IF(CI583&gt;$AI$8,1,0)</f>
        <v>0</v>
      </c>
      <c r="CK583" s="175">
        <f>IF($R583=CH$17,CI583,0)</f>
        <v>0</v>
      </c>
      <c r="CL583" s="173">
        <v>0</v>
      </c>
      <c r="CM583" s="173">
        <v>0</v>
      </c>
      <c r="CN583" s="176"/>
    </row>
    <row r="584" ht="15.75" customHeight="1">
      <c r="A584" t="s" s="179">
        <v>3488</v>
      </c>
      <c r="B584" t="s" s="180">
        <v>75</v>
      </c>
      <c r="C584" t="s" s="180">
        <v>2283</v>
      </c>
      <c r="D584" t="s" s="181">
        <v>78</v>
      </c>
      <c r="E584" t="s" s="188">
        <v>79</v>
      </c>
      <c r="F584" t="s" s="146">
        <v>80</v>
      </c>
      <c r="G584" t="s" s="146">
        <v>676</v>
      </c>
      <c r="H584" t="s" s="146">
        <v>3489</v>
      </c>
      <c r="I584" t="s" s="146">
        <v>49</v>
      </c>
      <c r="J584" t="s" s="146">
        <v>1762</v>
      </c>
      <c r="K584" t="s" s="183">
        <f>_xlfn.IFS(Q584=0,O584,T584=1,R584,U584=1,AA584,V584=1,AD584)</f>
        <v>29</v>
      </c>
      <c r="L584" s="189">
        <f>_xlfn.IFS(Q584=0,P584,T584=1,S584,U584=1,AB584,V584=1,AE584)</f>
        <v>49.8888773496729</v>
      </c>
      <c r="M584" t="s" s="146">
        <f>IF(O584="Lab","over","under")</f>
        <v>3307</v>
      </c>
      <c r="N584" s="138"/>
      <c r="O584" t="s" s="184">
        <v>29</v>
      </c>
      <c r="P584" s="147">
        <f>AU584</f>
        <v>49.8888773496729</v>
      </c>
      <c r="Q584" s="145">
        <f>T584+U584+V584</f>
        <v>0</v>
      </c>
      <c r="R584" t="s" s="185">
        <v>27</v>
      </c>
      <c r="S584" s="147">
        <f>AO584</f>
        <v>26.5302731332433</v>
      </c>
      <c r="T584" s="138"/>
      <c r="U584" s="138"/>
      <c r="V584" s="138"/>
      <c r="W584" s="138"/>
      <c r="X584" t="s" s="146">
        <f>IF($A584=Y584,"ok","bad")</f>
        <v>2430</v>
      </c>
      <c r="Y584" t="s" s="146">
        <v>3488</v>
      </c>
      <c r="Z584" t="s" s="146">
        <v>2283</v>
      </c>
      <c r="AA584" t="s" s="186">
        <v>2365</v>
      </c>
      <c r="AB584" s="141">
        <f>100*AC584</f>
        <v>10.1526638</v>
      </c>
      <c r="AC584" s="190">
        <v>0.101526638</v>
      </c>
      <c r="AD584" t="s" s="187">
        <v>28</v>
      </c>
      <c r="AE584" s="141">
        <v>9.230449699999999</v>
      </c>
      <c r="AF584" s="190">
        <v>0.092304497</v>
      </c>
      <c r="AG584" s="138"/>
      <c r="AH584" s="145">
        <v>72969</v>
      </c>
      <c r="AI584" s="145">
        <v>48145</v>
      </c>
      <c r="AJ584" s="145">
        <v>171</v>
      </c>
      <c r="AK584" s="145">
        <v>11246</v>
      </c>
      <c r="AL584" s="145">
        <v>12773</v>
      </c>
      <c r="AM584" s="148">
        <f>100*AL584/$AI584</f>
        <v>26.5302731332433</v>
      </c>
      <c r="AN584" s="145">
        <f>IF(AM584&gt;$AI$8,1,0)</f>
        <v>0</v>
      </c>
      <c r="AO584" s="148">
        <f>IF($R584=AL$17,AM584,0)</f>
        <v>26.5302731332433</v>
      </c>
      <c r="AP584" s="145">
        <v>4444</v>
      </c>
      <c r="AQ584" s="148">
        <f>100*AP584/$AI584</f>
        <v>9.230449683248519</v>
      </c>
      <c r="AR584" s="145">
        <f>IF(AQ584&gt;$AI$8,1,0)</f>
        <v>0</v>
      </c>
      <c r="AS584" s="148">
        <f>IF($R584=AP$17,AQ584,0)</f>
        <v>0</v>
      </c>
      <c r="AT584" s="145">
        <v>24019</v>
      </c>
      <c r="AU584" s="148">
        <f>100*AT584/$AI584</f>
        <v>49.8888773496729</v>
      </c>
      <c r="AV584" s="145">
        <f>IF(AU584&gt;$AI$8,1,0)</f>
        <v>0</v>
      </c>
      <c r="AW584" s="148">
        <f>IF($R584=AT$17,AU584,0)</f>
        <v>0</v>
      </c>
      <c r="AX584" s="145">
        <v>4888</v>
      </c>
      <c r="AY584" s="148">
        <f>100*AX584/$AI584</f>
        <v>10.1526638280195</v>
      </c>
      <c r="AZ584" s="145">
        <f>IF(AY584&gt;$AI$8,1,0)</f>
        <v>0</v>
      </c>
      <c r="BA584" s="148">
        <f>IF($R584=AX$17,AY584,0)</f>
        <v>0</v>
      </c>
      <c r="BB584" s="145">
        <v>1853</v>
      </c>
      <c r="BC584" s="148">
        <f>100*BB584/$AI584</f>
        <v>3.84879011319971</v>
      </c>
      <c r="BD584" s="145">
        <f>IF(BC584&gt;$AI$8,1,0)</f>
        <v>0</v>
      </c>
      <c r="BE584" s="148">
        <f>IF($R584=BB$17,BC584,0)</f>
        <v>0</v>
      </c>
      <c r="BF584" s="145">
        <v>0</v>
      </c>
      <c r="BG584" s="148">
        <f>100*BF584/$AI584</f>
        <v>0</v>
      </c>
      <c r="BH584" s="145">
        <f>IF(BG584&gt;$AI$8,1,0)</f>
        <v>0</v>
      </c>
      <c r="BI584" s="148">
        <f>IF($R584=BF$17,BG584,0)</f>
        <v>0</v>
      </c>
      <c r="BJ584" s="145">
        <v>0</v>
      </c>
      <c r="BK584" s="148">
        <f>100*BJ584/$AI584</f>
        <v>0</v>
      </c>
      <c r="BL584" s="145">
        <f>IF(BK584&gt;$AI$8,1,0)</f>
        <v>0</v>
      </c>
      <c r="BM584" s="148">
        <f>IF($R584=BJ$17,BK584,0)</f>
        <v>0</v>
      </c>
      <c r="BN584" s="145">
        <v>0</v>
      </c>
      <c r="BO584" s="148">
        <f>100*BN584/$AI584</f>
        <v>0</v>
      </c>
      <c r="BP584" s="145">
        <f>IF(BO584&gt;$AI$8,1,0)</f>
        <v>0</v>
      </c>
      <c r="BQ584" s="148">
        <f>IF($R584=BN$17,BO584,0)</f>
        <v>0</v>
      </c>
      <c r="BR584" s="145">
        <v>0</v>
      </c>
      <c r="BS584" s="148">
        <f>100*BR584/$AI584</f>
        <v>0</v>
      </c>
      <c r="BT584" s="145">
        <f>IF(BS584&gt;$AI$8,1,0)</f>
        <v>0</v>
      </c>
      <c r="BU584" s="148">
        <f>IF($R584=BR$17,BS584,0)</f>
        <v>0</v>
      </c>
      <c r="BV584" s="145">
        <v>0</v>
      </c>
      <c r="BW584" s="148">
        <f>100*BV584/$AI584</f>
        <v>0</v>
      </c>
      <c r="BX584" s="145">
        <f>IF(BW584&gt;$AI$8,1,0)</f>
        <v>0</v>
      </c>
      <c r="BY584" s="148">
        <f>IF($R584=BV$17,BW584,0)</f>
        <v>0</v>
      </c>
      <c r="BZ584" s="145">
        <v>0</v>
      </c>
      <c r="CA584" s="148">
        <f>100*BZ584/$AI584</f>
        <v>0</v>
      </c>
      <c r="CB584" s="145">
        <f>IF(CA584&gt;$AI$8,1,0)</f>
        <v>0</v>
      </c>
      <c r="CC584" s="148">
        <f>IF($R584=BZ$17,CA584,0)</f>
        <v>0</v>
      </c>
      <c r="CD584" s="145">
        <v>0</v>
      </c>
      <c r="CE584" s="148">
        <f>100*CD584/$AI584</f>
        <v>0</v>
      </c>
      <c r="CF584" s="145">
        <f>IF(CE584&gt;$AI$8,1,0)</f>
        <v>0</v>
      </c>
      <c r="CG584" s="148">
        <f>IF($R584=CD$17,CE584,0)</f>
        <v>0</v>
      </c>
      <c r="CH584" s="145">
        <v>0</v>
      </c>
      <c r="CI584" s="148">
        <f>100*CH584/$AI584</f>
        <v>0</v>
      </c>
      <c r="CJ584" s="145">
        <f>IF(CI584&gt;$AI$8,1,0)</f>
        <v>0</v>
      </c>
      <c r="CK584" s="148">
        <f>IF($R584=CH$17,CI584,0)</f>
        <v>0</v>
      </c>
      <c r="CL584" s="145">
        <v>1818</v>
      </c>
      <c r="CM584" s="145">
        <v>0</v>
      </c>
      <c r="CN584" s="149"/>
    </row>
    <row r="585" ht="15.75" customHeight="1">
      <c r="A585" t="s" s="179">
        <v>3561</v>
      </c>
      <c r="B585" t="s" s="180">
        <v>58</v>
      </c>
      <c r="C585" t="s" s="180">
        <v>515</v>
      </c>
      <c r="D585" t="s" s="181">
        <v>60</v>
      </c>
      <c r="E585" t="s" s="182">
        <v>60</v>
      </c>
      <c r="F585" t="s" s="130">
        <v>46</v>
      </c>
      <c r="G585" t="s" s="130">
        <v>432</v>
      </c>
      <c r="H585" t="s" s="130">
        <v>516</v>
      </c>
      <c r="I585" t="s" s="130">
        <v>49</v>
      </c>
      <c r="J585" t="s" s="130">
        <v>1567</v>
      </c>
      <c r="K585" t="s" s="183">
        <f>_xlfn.IFS(Q585=0,O585,T585=1,R585,U585=1,AA585,V585=1,AD585)</f>
        <v>29</v>
      </c>
      <c r="L585" s="189">
        <f>_xlfn.IFS(Q585=0,P585,T585=1,S585,U585=1,AB585,V585=1,AE585)</f>
        <v>49.3745656706046</v>
      </c>
      <c r="M585" t="s" s="130">
        <f>IF(O585="Lab","over","under")</f>
        <v>3307</v>
      </c>
      <c r="N585" s="169"/>
      <c r="O585" t="s" s="184">
        <v>29</v>
      </c>
      <c r="P585" s="131">
        <f>AU585</f>
        <v>49.3745656706046</v>
      </c>
      <c r="Q585" s="173">
        <f>T585+U585+V585</f>
        <v>0</v>
      </c>
      <c r="R585" t="s" s="185">
        <v>32</v>
      </c>
      <c r="S585" s="131">
        <f>BI585</f>
        <v>26.5961605281445</v>
      </c>
      <c r="T585" s="169"/>
      <c r="U585" s="169"/>
      <c r="V585" s="169"/>
      <c r="W585" s="169"/>
      <c r="X585" t="s" s="130">
        <f>IF($A585=Y585,"ok","bad")</f>
        <v>2430</v>
      </c>
      <c r="Y585" t="s" s="130">
        <v>3561</v>
      </c>
      <c r="Z585" t="s" s="130">
        <v>515</v>
      </c>
      <c r="AA585" t="s" s="186">
        <v>28</v>
      </c>
      <c r="AB585" s="125">
        <f>100*AC585</f>
        <v>7.4031445</v>
      </c>
      <c r="AC585" s="191">
        <v>0.074031445</v>
      </c>
      <c r="AD585" t="s" s="187">
        <v>2365</v>
      </c>
      <c r="AE585" s="125">
        <v>7.2967338</v>
      </c>
      <c r="AF585" s="191">
        <v>0.07296733800000001</v>
      </c>
      <c r="AG585" s="169"/>
      <c r="AH585" s="173">
        <v>74627</v>
      </c>
      <c r="AI585" s="173">
        <v>46048</v>
      </c>
      <c r="AJ585" s="173">
        <v>122</v>
      </c>
      <c r="AK585" s="173">
        <v>10489</v>
      </c>
      <c r="AL585" s="173">
        <v>1860</v>
      </c>
      <c r="AM585" s="175">
        <f>100*AL585/$AI585</f>
        <v>4.03926337734538</v>
      </c>
      <c r="AN585" s="173">
        <f>IF(AM585&gt;$AI$8,1,0)</f>
        <v>0</v>
      </c>
      <c r="AO585" s="175">
        <f>IF($R585=AL$17,AM585,0)</f>
        <v>0</v>
      </c>
      <c r="AP585" s="173">
        <v>3409</v>
      </c>
      <c r="AQ585" s="175">
        <f>100*AP585/$AI585</f>
        <v>7.40314454482279</v>
      </c>
      <c r="AR585" s="173">
        <f>IF(AQ585&gt;$AI$8,1,0)</f>
        <v>0</v>
      </c>
      <c r="AS585" s="175">
        <f>IF($R585=AP$17,AQ585,0)</f>
        <v>0</v>
      </c>
      <c r="AT585" s="173">
        <v>22736</v>
      </c>
      <c r="AU585" s="175">
        <f>100*AT585/$AI585</f>
        <v>49.3745656706046</v>
      </c>
      <c r="AV585" s="173">
        <f>IF(AU585&gt;$AI$8,1,0)</f>
        <v>0</v>
      </c>
      <c r="AW585" s="175">
        <f>IF($R585=AT$17,AU585,0)</f>
        <v>0</v>
      </c>
      <c r="AX585" s="173">
        <v>3360</v>
      </c>
      <c r="AY585" s="175">
        <f>100*AX585/$AI585</f>
        <v>7.29673384294649</v>
      </c>
      <c r="AZ585" s="173">
        <f>IF(AY585&gt;$AI$8,1,0)</f>
        <v>0</v>
      </c>
      <c r="BA585" s="175">
        <f>IF($R585=AX$17,AY585,0)</f>
        <v>0</v>
      </c>
      <c r="BB585" s="173">
        <v>1641</v>
      </c>
      <c r="BC585" s="175">
        <f>100*BB585/$AI585</f>
        <v>3.56367268936762</v>
      </c>
      <c r="BD585" s="173">
        <f>IF(BC585&gt;$AI$8,1,0)</f>
        <v>0</v>
      </c>
      <c r="BE585" s="175">
        <f>IF($R585=BB$17,BC585,0)</f>
        <v>0</v>
      </c>
      <c r="BF585" s="173">
        <v>12247</v>
      </c>
      <c r="BG585" s="175">
        <f>100*BF585/$AI585</f>
        <v>26.5961605281445</v>
      </c>
      <c r="BH585" s="173">
        <f>IF(BG585&gt;$AI$8,1,0)</f>
        <v>0</v>
      </c>
      <c r="BI585" s="175">
        <f>IF($R585=BF$17,BG585,0)</f>
        <v>26.5961605281445</v>
      </c>
      <c r="BJ585" s="173">
        <v>0</v>
      </c>
      <c r="BK585" s="175">
        <f>100*BJ585/$AI585</f>
        <v>0</v>
      </c>
      <c r="BL585" s="173">
        <f>IF(BK585&gt;$AI$8,1,0)</f>
        <v>0</v>
      </c>
      <c r="BM585" s="175">
        <f>IF($R585=BJ$17,BK585,0)</f>
        <v>0</v>
      </c>
      <c r="BN585" s="173">
        <v>0</v>
      </c>
      <c r="BO585" s="175">
        <f>100*BN585/$AI585</f>
        <v>0</v>
      </c>
      <c r="BP585" s="173">
        <f>IF(BO585&gt;$AI$8,1,0)</f>
        <v>0</v>
      </c>
      <c r="BQ585" s="175">
        <f>IF($R585=BN$17,BO585,0)</f>
        <v>0</v>
      </c>
      <c r="BR585" s="173">
        <v>0</v>
      </c>
      <c r="BS585" s="175">
        <f>100*BR585/$AI585</f>
        <v>0</v>
      </c>
      <c r="BT585" s="173">
        <f>IF(BS585&gt;$AI$8,1,0)</f>
        <v>0</v>
      </c>
      <c r="BU585" s="175">
        <f>IF($R585=BR$17,BS585,0)</f>
        <v>0</v>
      </c>
      <c r="BV585" s="173">
        <v>0</v>
      </c>
      <c r="BW585" s="175">
        <f>100*BV585/$AI585</f>
        <v>0</v>
      </c>
      <c r="BX585" s="173">
        <f>IF(BW585&gt;$AI$8,1,0)</f>
        <v>0</v>
      </c>
      <c r="BY585" s="175">
        <f>IF($R585=BV$17,BW585,0)</f>
        <v>0</v>
      </c>
      <c r="BZ585" s="173">
        <v>0</v>
      </c>
      <c r="CA585" s="175">
        <f>100*BZ585/$AI585</f>
        <v>0</v>
      </c>
      <c r="CB585" s="173">
        <f>IF(CA585&gt;$AI$8,1,0)</f>
        <v>0</v>
      </c>
      <c r="CC585" s="175">
        <f>IF($R585=BZ$17,CA585,0)</f>
        <v>0</v>
      </c>
      <c r="CD585" s="173">
        <v>0</v>
      </c>
      <c r="CE585" s="175">
        <f>100*CD585/$AI585</f>
        <v>0</v>
      </c>
      <c r="CF585" s="173">
        <f>IF(CE585&gt;$AI$8,1,0)</f>
        <v>0</v>
      </c>
      <c r="CG585" s="175">
        <f>IF($R585=CD$17,CE585,0)</f>
        <v>0</v>
      </c>
      <c r="CH585" s="173">
        <v>0</v>
      </c>
      <c r="CI585" s="175">
        <f>100*CH585/$AI585</f>
        <v>0</v>
      </c>
      <c r="CJ585" s="173">
        <f>IF(CI585&gt;$AI$8,1,0)</f>
        <v>0</v>
      </c>
      <c r="CK585" s="175">
        <f>IF($R585=CH$17,CI585,0)</f>
        <v>0</v>
      </c>
      <c r="CL585" s="173">
        <v>376</v>
      </c>
      <c r="CM585" s="173">
        <v>0</v>
      </c>
      <c r="CN585" s="176"/>
    </row>
    <row r="586" ht="15.75" customHeight="1">
      <c r="A586" t="s" s="179">
        <v>3633</v>
      </c>
      <c r="B586" t="s" s="180">
        <v>75</v>
      </c>
      <c r="C586" t="s" s="180">
        <v>625</v>
      </c>
      <c r="D586" t="s" s="181">
        <v>78</v>
      </c>
      <c r="E586" t="s" s="188">
        <v>79</v>
      </c>
      <c r="F586" t="s" s="146">
        <v>46</v>
      </c>
      <c r="G586" t="s" s="146">
        <v>315</v>
      </c>
      <c r="H586" t="s" s="146">
        <v>3634</v>
      </c>
      <c r="I586" t="s" s="146">
        <v>64</v>
      </c>
      <c r="J586" t="s" s="146">
        <v>1762</v>
      </c>
      <c r="K586" t="s" s="183">
        <f>_xlfn.IFS(Q586=0,O586,T586=1,R586,U586=1,AA586,V586=1,AD586)</f>
        <v>29</v>
      </c>
      <c r="L586" s="189">
        <f>_xlfn.IFS(Q586=0,P586,T586=1,S586,U586=1,AB586,V586=1,AE586)</f>
        <v>49.1654956012859</v>
      </c>
      <c r="M586" t="s" s="146">
        <f>IF(O586="Lab","over","under")</f>
        <v>3307</v>
      </c>
      <c r="N586" s="138"/>
      <c r="O586" t="s" s="184">
        <v>29</v>
      </c>
      <c r="P586" s="147">
        <f>AU586</f>
        <v>49.1654956012859</v>
      </c>
      <c r="Q586" s="145">
        <f>T586+U586+V586</f>
        <v>0</v>
      </c>
      <c r="R586" t="s" s="185">
        <v>27</v>
      </c>
      <c r="S586" s="147">
        <f>AO586</f>
        <v>25.7339211119025</v>
      </c>
      <c r="T586" s="138"/>
      <c r="U586" s="138"/>
      <c r="V586" s="138"/>
      <c r="W586" s="138"/>
      <c r="X586" t="s" s="146">
        <f>IF($A586=Y586,"ok","bad")</f>
        <v>2430</v>
      </c>
      <c r="Y586" t="s" s="146">
        <v>3633</v>
      </c>
      <c r="Z586" t="s" s="146">
        <v>625</v>
      </c>
      <c r="AA586" t="s" s="186">
        <v>2365</v>
      </c>
      <c r="AB586" s="141">
        <f>100*AC586</f>
        <v>15.1288814</v>
      </c>
      <c r="AC586" s="190">
        <v>0.151288814</v>
      </c>
      <c r="AD586" t="s" s="187">
        <v>28</v>
      </c>
      <c r="AE586" s="141">
        <v>6.1119988</v>
      </c>
      <c r="AF586" s="190">
        <v>0.061119988</v>
      </c>
      <c r="AG586" s="138"/>
      <c r="AH586" s="145">
        <v>78374</v>
      </c>
      <c r="AI586" s="145">
        <v>51947</v>
      </c>
      <c r="AJ586" s="145">
        <v>146</v>
      </c>
      <c r="AK586" s="145">
        <v>12172</v>
      </c>
      <c r="AL586" s="145">
        <v>13368</v>
      </c>
      <c r="AM586" s="148">
        <f>100*AL586/$AI586</f>
        <v>25.7339211119025</v>
      </c>
      <c r="AN586" s="145">
        <f>IF(AM586&gt;$AI$8,1,0)</f>
        <v>0</v>
      </c>
      <c r="AO586" s="148">
        <f>IF($R586=AL$17,AM586,0)</f>
        <v>25.7339211119025</v>
      </c>
      <c r="AP586" s="145">
        <v>3175</v>
      </c>
      <c r="AQ586" s="148">
        <f>100*AP586/$AI586</f>
        <v>6.11199876797505</v>
      </c>
      <c r="AR586" s="145">
        <f>IF(AQ586&gt;$AI$8,1,0)</f>
        <v>0</v>
      </c>
      <c r="AS586" s="148">
        <f>IF($R586=AP$17,AQ586,0)</f>
        <v>0</v>
      </c>
      <c r="AT586" s="145">
        <v>25540</v>
      </c>
      <c r="AU586" s="148">
        <f>100*AT586/$AI586</f>
        <v>49.1654956012859</v>
      </c>
      <c r="AV586" s="145">
        <f>IF(AU586&gt;$AI$8,1,0)</f>
        <v>0</v>
      </c>
      <c r="AW586" s="148">
        <f>IF($R586=AT$17,AU586,0)</f>
        <v>0</v>
      </c>
      <c r="AX586" s="145">
        <v>7859</v>
      </c>
      <c r="AY586" s="148">
        <f>100*AX586/$AI586</f>
        <v>15.1288813598475</v>
      </c>
      <c r="AZ586" s="145">
        <f>IF(AY586&gt;$AI$8,1,0)</f>
        <v>0</v>
      </c>
      <c r="BA586" s="148">
        <f>IF($R586=AX$17,AY586,0)</f>
        <v>0</v>
      </c>
      <c r="BB586" s="145">
        <v>1815</v>
      </c>
      <c r="BC586" s="148">
        <f>100*BB586/$AI586</f>
        <v>3.49394575240149</v>
      </c>
      <c r="BD586" s="145">
        <f>IF(BC586&gt;$AI$8,1,0)</f>
        <v>0</v>
      </c>
      <c r="BE586" s="148">
        <f>IF($R586=BB$17,BC586,0)</f>
        <v>0</v>
      </c>
      <c r="BF586" s="145">
        <v>0</v>
      </c>
      <c r="BG586" s="148">
        <f>100*BF586/$AI586</f>
        <v>0</v>
      </c>
      <c r="BH586" s="145">
        <f>IF(BG586&gt;$AI$8,1,0)</f>
        <v>0</v>
      </c>
      <c r="BI586" s="148">
        <f>IF($R586=BF$17,BG586,0)</f>
        <v>0</v>
      </c>
      <c r="BJ586" s="145">
        <v>0</v>
      </c>
      <c r="BK586" s="148">
        <f>100*BJ586/$AI586</f>
        <v>0</v>
      </c>
      <c r="BL586" s="145">
        <f>IF(BK586&gt;$AI$8,1,0)</f>
        <v>0</v>
      </c>
      <c r="BM586" s="148">
        <f>IF($R586=BJ$17,BK586,0)</f>
        <v>0</v>
      </c>
      <c r="BN586" s="145">
        <v>0</v>
      </c>
      <c r="BO586" s="148">
        <f>100*BN586/$AI586</f>
        <v>0</v>
      </c>
      <c r="BP586" s="145">
        <f>IF(BO586&gt;$AI$8,1,0)</f>
        <v>0</v>
      </c>
      <c r="BQ586" s="148">
        <f>IF($R586=BN$17,BO586,0)</f>
        <v>0</v>
      </c>
      <c r="BR586" s="145">
        <v>0</v>
      </c>
      <c r="BS586" s="148">
        <f>100*BR586/$AI586</f>
        <v>0</v>
      </c>
      <c r="BT586" s="145">
        <f>IF(BS586&gt;$AI$8,1,0)</f>
        <v>0</v>
      </c>
      <c r="BU586" s="148">
        <f>IF($R586=BR$17,BS586,0)</f>
        <v>0</v>
      </c>
      <c r="BV586" s="145">
        <v>0</v>
      </c>
      <c r="BW586" s="148">
        <f>100*BV586/$AI586</f>
        <v>0</v>
      </c>
      <c r="BX586" s="145">
        <f>IF(BW586&gt;$AI$8,1,0)</f>
        <v>0</v>
      </c>
      <c r="BY586" s="148">
        <f>IF($R586=BV$17,BW586,0)</f>
        <v>0</v>
      </c>
      <c r="BZ586" s="145">
        <v>0</v>
      </c>
      <c r="CA586" s="148">
        <f>100*BZ586/$AI586</f>
        <v>0</v>
      </c>
      <c r="CB586" s="145">
        <f>IF(CA586&gt;$AI$8,1,0)</f>
        <v>0</v>
      </c>
      <c r="CC586" s="148">
        <f>IF($R586=BZ$17,CA586,0)</f>
        <v>0</v>
      </c>
      <c r="CD586" s="145">
        <v>0</v>
      </c>
      <c r="CE586" s="148">
        <f>100*CD586/$AI586</f>
        <v>0</v>
      </c>
      <c r="CF586" s="145">
        <f>IF(CE586&gt;$AI$8,1,0)</f>
        <v>0</v>
      </c>
      <c r="CG586" s="148">
        <f>IF($R586=CD$17,CE586,0)</f>
        <v>0</v>
      </c>
      <c r="CH586" s="145">
        <v>0</v>
      </c>
      <c r="CI586" s="148">
        <f>100*CH586/$AI586</f>
        <v>0</v>
      </c>
      <c r="CJ586" s="145">
        <f>IF(CI586&gt;$AI$8,1,0)</f>
        <v>0</v>
      </c>
      <c r="CK586" s="148">
        <f>IF($R586=CH$17,CI586,0)</f>
        <v>0</v>
      </c>
      <c r="CL586" s="145">
        <v>755</v>
      </c>
      <c r="CM586" s="145">
        <v>0</v>
      </c>
      <c r="CN586" s="149"/>
    </row>
    <row r="587" ht="19.95" customHeight="1">
      <c r="A587" t="s" s="179">
        <v>3628</v>
      </c>
      <c r="B587" t="s" s="180">
        <v>197</v>
      </c>
      <c r="C587" t="s" s="180">
        <v>2323</v>
      </c>
      <c r="D587" t="s" s="181">
        <v>200</v>
      </c>
      <c r="E587" t="s" s="182">
        <v>79</v>
      </c>
      <c r="F587" t="s" s="130">
        <v>46</v>
      </c>
      <c r="G587" t="s" s="130">
        <v>1041</v>
      </c>
      <c r="H587" t="s" s="130">
        <v>3629</v>
      </c>
      <c r="I587" t="s" s="130">
        <v>49</v>
      </c>
      <c r="J587" t="s" s="130">
        <v>1762</v>
      </c>
      <c r="K587" t="s" s="183">
        <f>_xlfn.IFS(Q587=0,O587,T587=1,R587,U587=1,AA587,V587=1,AD587)</f>
        <v>29</v>
      </c>
      <c r="L587" s="189">
        <f>_xlfn.IFS(Q587=0,P587,T587=1,S587,U587=1,AB587,V587=1,AE587)</f>
        <v>48.5475567903252</v>
      </c>
      <c r="M587" t="s" s="130">
        <f>IF(O587="Lab","over","under")</f>
        <v>3307</v>
      </c>
      <c r="N587" s="169"/>
      <c r="O587" t="s" s="184">
        <v>29</v>
      </c>
      <c r="P587" s="131">
        <f>AU587</f>
        <v>48.5475567903252</v>
      </c>
      <c r="Q587" s="173">
        <f>T587+U587+V587</f>
        <v>0</v>
      </c>
      <c r="R587" t="s" s="185">
        <v>27</v>
      </c>
      <c r="S587" s="131">
        <f>AO587</f>
        <v>23.4862722667102</v>
      </c>
      <c r="T587" s="169"/>
      <c r="U587" s="169"/>
      <c r="V587" s="169"/>
      <c r="W587" s="169"/>
      <c r="X587" t="s" s="130">
        <f>IF($A587=Y587,"ok","bad")</f>
        <v>2430</v>
      </c>
      <c r="Y587" t="s" s="130">
        <v>3628</v>
      </c>
      <c r="Z587" t="s" s="130">
        <v>2323</v>
      </c>
      <c r="AA587" t="s" s="186">
        <v>2365</v>
      </c>
      <c r="AB587" s="125">
        <f>100*AC587</f>
        <v>15.6827096</v>
      </c>
      <c r="AC587" s="191">
        <v>0.156827096</v>
      </c>
      <c r="AD587" t="s" s="187">
        <v>28</v>
      </c>
      <c r="AE587" s="125">
        <v>6.132538</v>
      </c>
      <c r="AF587" s="191">
        <v>0.06132538</v>
      </c>
      <c r="AG587" s="169"/>
      <c r="AH587" s="173">
        <v>79918</v>
      </c>
      <c r="AI587" s="173">
        <v>48952</v>
      </c>
      <c r="AJ587" s="173">
        <v>109</v>
      </c>
      <c r="AK587" s="173">
        <v>12268</v>
      </c>
      <c r="AL587" s="173">
        <v>11497</v>
      </c>
      <c r="AM587" s="175">
        <f>100*AL587/$AI587</f>
        <v>23.4862722667102</v>
      </c>
      <c r="AN587" s="173">
        <f>IF(AM587&gt;$AI$8,1,0)</f>
        <v>0</v>
      </c>
      <c r="AO587" s="175">
        <f>IF($R587=AL$17,AM587,0)</f>
        <v>23.4862722667102</v>
      </c>
      <c r="AP587" s="173">
        <v>3002</v>
      </c>
      <c r="AQ587" s="175">
        <f>100*AP587/$AI587</f>
        <v>6.13253799640464</v>
      </c>
      <c r="AR587" s="173">
        <f>IF(AQ587&gt;$AI$8,1,0)</f>
        <v>0</v>
      </c>
      <c r="AS587" s="175">
        <f>IF($R587=AP$17,AQ587,0)</f>
        <v>0</v>
      </c>
      <c r="AT587" s="173">
        <v>23765</v>
      </c>
      <c r="AU587" s="175">
        <f>100*AT587/$AI587</f>
        <v>48.5475567903252</v>
      </c>
      <c r="AV587" s="173">
        <f>IF(AU587&gt;$AI$8,1,0)</f>
        <v>0</v>
      </c>
      <c r="AW587" s="175">
        <f>IF($R587=AT$17,AU587,0)</f>
        <v>0</v>
      </c>
      <c r="AX587" s="173">
        <v>7677</v>
      </c>
      <c r="AY587" s="175">
        <f>100*AX587/$AI587</f>
        <v>15.6827095930708</v>
      </c>
      <c r="AZ587" s="173">
        <f>IF(AY587&gt;$AI$8,1,0)</f>
        <v>0</v>
      </c>
      <c r="BA587" s="175">
        <f>IF($R587=AX$17,AY587,0)</f>
        <v>0</v>
      </c>
      <c r="BB587" s="173">
        <v>2403</v>
      </c>
      <c r="BC587" s="175">
        <f>100*BB587/$AI587</f>
        <v>4.90889034155908</v>
      </c>
      <c r="BD587" s="173">
        <f>IF(BC587&gt;$AI$8,1,0)</f>
        <v>0</v>
      </c>
      <c r="BE587" s="175">
        <f>IF($R587=BB$17,BC587,0)</f>
        <v>0</v>
      </c>
      <c r="BF587" s="173">
        <v>0</v>
      </c>
      <c r="BG587" s="175">
        <f>100*BF587/$AI587</f>
        <v>0</v>
      </c>
      <c r="BH587" s="173">
        <f>IF(BG587&gt;$AI$8,1,0)</f>
        <v>0</v>
      </c>
      <c r="BI587" s="175">
        <f>IF($R587=BF$17,BG587,0)</f>
        <v>0</v>
      </c>
      <c r="BJ587" s="173">
        <v>0</v>
      </c>
      <c r="BK587" s="175">
        <f>100*BJ587/$AI587</f>
        <v>0</v>
      </c>
      <c r="BL587" s="173">
        <f>IF(BK587&gt;$AI$8,1,0)</f>
        <v>0</v>
      </c>
      <c r="BM587" s="175">
        <f>IF($R587=BJ$17,BK587,0)</f>
        <v>0</v>
      </c>
      <c r="BN587" s="173">
        <v>0</v>
      </c>
      <c r="BO587" s="175">
        <f>100*BN587/$AI587</f>
        <v>0</v>
      </c>
      <c r="BP587" s="173">
        <f>IF(BO587&gt;$AI$8,1,0)</f>
        <v>0</v>
      </c>
      <c r="BQ587" s="175">
        <f>IF($R587=BN$17,BO587,0)</f>
        <v>0</v>
      </c>
      <c r="BR587" s="173">
        <v>0</v>
      </c>
      <c r="BS587" s="175">
        <f>100*BR587/$AI587</f>
        <v>0</v>
      </c>
      <c r="BT587" s="173">
        <f>IF(BS587&gt;$AI$8,1,0)</f>
        <v>0</v>
      </c>
      <c r="BU587" s="175">
        <f>IF($R587=BR$17,BS587,0)</f>
        <v>0</v>
      </c>
      <c r="BV587" s="173">
        <v>0</v>
      </c>
      <c r="BW587" s="175">
        <f>100*BV587/$AI587</f>
        <v>0</v>
      </c>
      <c r="BX587" s="173">
        <f>IF(BW587&gt;$AI$8,1,0)</f>
        <v>0</v>
      </c>
      <c r="BY587" s="175">
        <f>IF($R587=BV$17,BW587,0)</f>
        <v>0</v>
      </c>
      <c r="BZ587" s="173">
        <v>0</v>
      </c>
      <c r="CA587" s="175">
        <f>100*BZ587/$AI587</f>
        <v>0</v>
      </c>
      <c r="CB587" s="173">
        <f>IF(CA587&gt;$AI$8,1,0)</f>
        <v>0</v>
      </c>
      <c r="CC587" s="175">
        <f>IF($R587=BZ$17,CA587,0)</f>
        <v>0</v>
      </c>
      <c r="CD587" s="173">
        <v>0</v>
      </c>
      <c r="CE587" s="175">
        <f>100*CD587/$AI587</f>
        <v>0</v>
      </c>
      <c r="CF587" s="173">
        <f>IF(CE587&gt;$AI$8,1,0)</f>
        <v>0</v>
      </c>
      <c r="CG587" s="175">
        <f>IF($R587=CD$17,CE587,0)</f>
        <v>0</v>
      </c>
      <c r="CH587" s="173">
        <v>0</v>
      </c>
      <c r="CI587" s="175">
        <f>100*CH587/$AI587</f>
        <v>0</v>
      </c>
      <c r="CJ587" s="173">
        <f>IF(CI587&gt;$AI$8,1,0)</f>
        <v>0</v>
      </c>
      <c r="CK587" s="175">
        <f>IF($R587=CH$17,CI587,0)</f>
        <v>0</v>
      </c>
      <c r="CL587" s="173">
        <v>0</v>
      </c>
      <c r="CM587" s="173">
        <v>0</v>
      </c>
      <c r="CN587" s="176"/>
    </row>
    <row r="588" ht="19.95" customHeight="1">
      <c r="A588" t="s" s="179">
        <v>3578</v>
      </c>
      <c r="B588" t="s" s="180">
        <v>197</v>
      </c>
      <c r="C588" t="s" s="180">
        <v>3579</v>
      </c>
      <c r="D588" t="s" s="181">
        <v>200</v>
      </c>
      <c r="E588" t="s" s="188">
        <v>79</v>
      </c>
      <c r="F588" t="s" s="146">
        <v>46</v>
      </c>
      <c r="G588" t="s" s="146">
        <v>2012</v>
      </c>
      <c r="H588" t="s" s="146">
        <v>3580</v>
      </c>
      <c r="I588" t="s" s="146">
        <v>49</v>
      </c>
      <c r="J588" t="s" s="146">
        <v>1762</v>
      </c>
      <c r="K588" t="s" s="183">
        <f>_xlfn.IFS(Q588=0,O588,T588=1,R588,U588=1,AA588,V588=1,AD588)</f>
        <v>29</v>
      </c>
      <c r="L588" s="189">
        <f>_xlfn.IFS(Q588=0,P588,T588=1,S588,U588=1,AB588,V588=1,AE588)</f>
        <v>48.3775400644212</v>
      </c>
      <c r="M588" t="s" s="146">
        <f>IF(O588="Lab","over","under")</f>
        <v>3307</v>
      </c>
      <c r="N588" s="138"/>
      <c r="O588" t="s" s="184">
        <v>29</v>
      </c>
      <c r="P588" s="147">
        <f>AU588</f>
        <v>48.3775400644212</v>
      </c>
      <c r="Q588" s="145">
        <f>T588+U588+V588</f>
        <v>0</v>
      </c>
      <c r="R588" t="s" s="185">
        <v>27</v>
      </c>
      <c r="S588" s="147">
        <f>AO588</f>
        <v>24.6391219628584</v>
      </c>
      <c r="T588" s="138"/>
      <c r="U588" s="138"/>
      <c r="V588" s="138"/>
      <c r="W588" s="138"/>
      <c r="X588" t="s" s="146">
        <f>IF($A588=Y588,"ok","bad")</f>
        <v>2430</v>
      </c>
      <c r="Y588" t="s" s="146">
        <v>3578</v>
      </c>
      <c r="Z588" t="s" s="146">
        <v>3579</v>
      </c>
      <c r="AA588" t="s" s="186">
        <v>2365</v>
      </c>
      <c r="AB588" s="141">
        <f>100*AC588</f>
        <v>16.0118503</v>
      </c>
      <c r="AC588" s="190">
        <v>0.160118503</v>
      </c>
      <c r="AD588" t="s" s="187">
        <v>28</v>
      </c>
      <c r="AE588" s="141">
        <v>7.0624727</v>
      </c>
      <c r="AF588" s="190">
        <v>0.070624727</v>
      </c>
      <c r="AG588" s="138"/>
      <c r="AH588" s="145">
        <v>78680</v>
      </c>
      <c r="AI588" s="145">
        <v>50294</v>
      </c>
      <c r="AJ588" s="145">
        <v>167</v>
      </c>
      <c r="AK588" s="145">
        <v>11939</v>
      </c>
      <c r="AL588" s="145">
        <v>12392</v>
      </c>
      <c r="AM588" s="148">
        <f>100*AL588/$AI588</f>
        <v>24.6391219628584</v>
      </c>
      <c r="AN588" s="145">
        <f>IF(AM588&gt;$AI$8,1,0)</f>
        <v>0</v>
      </c>
      <c r="AO588" s="148">
        <f>IF($R588=AL$17,AM588,0)</f>
        <v>24.6391219628584</v>
      </c>
      <c r="AP588" s="145">
        <v>3552</v>
      </c>
      <c r="AQ588" s="148">
        <f>100*AP588/$AI588</f>
        <v>7.06247266075476</v>
      </c>
      <c r="AR588" s="145">
        <f>IF(AQ588&gt;$AI$8,1,0)</f>
        <v>0</v>
      </c>
      <c r="AS588" s="148">
        <f>IF($R588=AP$17,AQ588,0)</f>
        <v>0</v>
      </c>
      <c r="AT588" s="145">
        <v>24331</v>
      </c>
      <c r="AU588" s="148">
        <f>100*AT588/$AI588</f>
        <v>48.3775400644212</v>
      </c>
      <c r="AV588" s="145">
        <f>IF(AU588&gt;$AI$8,1,0)</f>
        <v>0</v>
      </c>
      <c r="AW588" s="148">
        <f>IF($R588=AT$17,AU588,0)</f>
        <v>0</v>
      </c>
      <c r="AX588" s="145">
        <v>8053</v>
      </c>
      <c r="AY588" s="148">
        <f>100*AX588/$AI588</f>
        <v>16.0118503201177</v>
      </c>
      <c r="AZ588" s="145">
        <f>IF(AY588&gt;$AI$8,1,0)</f>
        <v>0</v>
      </c>
      <c r="BA588" s="148">
        <f>IF($R588=AX$17,AY588,0)</f>
        <v>0</v>
      </c>
      <c r="BB588" s="145">
        <v>1832</v>
      </c>
      <c r="BC588" s="148">
        <f>100*BB588/$AI588</f>
        <v>3.64258162007397</v>
      </c>
      <c r="BD588" s="145">
        <f>IF(BC588&gt;$AI$8,1,0)</f>
        <v>0</v>
      </c>
      <c r="BE588" s="148">
        <f>IF($R588=BB$17,BC588,0)</f>
        <v>0</v>
      </c>
      <c r="BF588" s="145">
        <v>0</v>
      </c>
      <c r="BG588" s="148">
        <f>100*BF588/$AI588</f>
        <v>0</v>
      </c>
      <c r="BH588" s="145">
        <f>IF(BG588&gt;$AI$8,1,0)</f>
        <v>0</v>
      </c>
      <c r="BI588" s="148">
        <f>IF($R588=BF$17,BG588,0)</f>
        <v>0</v>
      </c>
      <c r="BJ588" s="145">
        <v>0</v>
      </c>
      <c r="BK588" s="148">
        <f>100*BJ588/$AI588</f>
        <v>0</v>
      </c>
      <c r="BL588" s="145">
        <f>IF(BK588&gt;$AI$8,1,0)</f>
        <v>0</v>
      </c>
      <c r="BM588" s="148">
        <f>IF($R588=BJ$17,BK588,0)</f>
        <v>0</v>
      </c>
      <c r="BN588" s="145">
        <v>0</v>
      </c>
      <c r="BO588" s="148">
        <f>100*BN588/$AI588</f>
        <v>0</v>
      </c>
      <c r="BP588" s="145">
        <f>IF(BO588&gt;$AI$8,1,0)</f>
        <v>0</v>
      </c>
      <c r="BQ588" s="148">
        <f>IF($R588=BN$17,BO588,0)</f>
        <v>0</v>
      </c>
      <c r="BR588" s="145">
        <v>0</v>
      </c>
      <c r="BS588" s="148">
        <f>100*BR588/$AI588</f>
        <v>0</v>
      </c>
      <c r="BT588" s="145">
        <f>IF(BS588&gt;$AI$8,1,0)</f>
        <v>0</v>
      </c>
      <c r="BU588" s="148">
        <f>IF($R588=BR$17,BS588,0)</f>
        <v>0</v>
      </c>
      <c r="BV588" s="145">
        <v>0</v>
      </c>
      <c r="BW588" s="148">
        <f>100*BV588/$AI588</f>
        <v>0</v>
      </c>
      <c r="BX588" s="145">
        <f>IF(BW588&gt;$AI$8,1,0)</f>
        <v>0</v>
      </c>
      <c r="BY588" s="148">
        <f>IF($R588=BV$17,BW588,0)</f>
        <v>0</v>
      </c>
      <c r="BZ588" s="145">
        <v>0</v>
      </c>
      <c r="CA588" s="148">
        <f>100*BZ588/$AI588</f>
        <v>0</v>
      </c>
      <c r="CB588" s="145">
        <f>IF(CA588&gt;$AI$8,1,0)</f>
        <v>0</v>
      </c>
      <c r="CC588" s="148">
        <f>IF($R588=BZ$17,CA588,0)</f>
        <v>0</v>
      </c>
      <c r="CD588" s="145">
        <v>0</v>
      </c>
      <c r="CE588" s="148">
        <f>100*CD588/$AI588</f>
        <v>0</v>
      </c>
      <c r="CF588" s="145">
        <f>IF(CE588&gt;$AI$8,1,0)</f>
        <v>0</v>
      </c>
      <c r="CG588" s="148">
        <f>IF($R588=CD$17,CE588,0)</f>
        <v>0</v>
      </c>
      <c r="CH588" s="145">
        <v>0</v>
      </c>
      <c r="CI588" s="148">
        <f>100*CH588/$AI588</f>
        <v>0</v>
      </c>
      <c r="CJ588" s="145">
        <f>IF(CI588&gt;$AI$8,1,0)</f>
        <v>0</v>
      </c>
      <c r="CK588" s="148">
        <f>IF($R588=CH$17,CI588,0)</f>
        <v>0</v>
      </c>
      <c r="CL588" s="145">
        <v>588</v>
      </c>
      <c r="CM588" s="145">
        <v>0</v>
      </c>
      <c r="CN588" s="149"/>
    </row>
    <row r="589" ht="15.75" customHeight="1">
      <c r="A589" t="s" s="179">
        <v>3594</v>
      </c>
      <c r="B589" t="s" s="180">
        <v>75</v>
      </c>
      <c r="C589" t="s" s="180">
        <v>2286</v>
      </c>
      <c r="D589" t="s" s="181">
        <v>78</v>
      </c>
      <c r="E589" t="s" s="182">
        <v>79</v>
      </c>
      <c r="F589" t="s" s="130">
        <v>46</v>
      </c>
      <c r="G589" t="s" s="130">
        <v>910</v>
      </c>
      <c r="H589" t="s" s="130">
        <v>414</v>
      </c>
      <c r="I589" t="s" s="130">
        <v>49</v>
      </c>
      <c r="J589" t="s" s="130">
        <v>1762</v>
      </c>
      <c r="K589" t="s" s="183">
        <f>_xlfn.IFS(Q589=0,O589,T589=1,R589,U589=1,AA589,V589=1,AD589)</f>
        <v>29</v>
      </c>
      <c r="L589" s="189">
        <f>_xlfn.IFS(Q589=0,P589,T589=1,S589,U589=1,AB589,V589=1,AE589)</f>
        <v>47.6731050575011</v>
      </c>
      <c r="M589" t="s" s="130">
        <f>IF(O589="Lab","over","under")</f>
        <v>3307</v>
      </c>
      <c r="N589" s="169"/>
      <c r="O589" t="s" s="184">
        <v>29</v>
      </c>
      <c r="P589" s="131">
        <f>AU589</f>
        <v>47.6731050575011</v>
      </c>
      <c r="Q589" s="173">
        <f>T589+U589+V589</f>
        <v>0</v>
      </c>
      <c r="R589" t="s" s="185">
        <v>27</v>
      </c>
      <c r="S589" s="131">
        <f>AO589</f>
        <v>32.2191151687994</v>
      </c>
      <c r="T589" s="169"/>
      <c r="U589" s="169"/>
      <c r="V589" s="169"/>
      <c r="W589" s="169"/>
      <c r="X589" t="s" s="130">
        <f>IF($A589=Y589,"ok","bad")</f>
        <v>2430</v>
      </c>
      <c r="Y589" t="s" s="130">
        <v>3594</v>
      </c>
      <c r="Z589" t="s" s="130">
        <v>2286</v>
      </c>
      <c r="AA589" t="s" s="186">
        <v>2365</v>
      </c>
      <c r="AB589" s="125">
        <f>100*AC589</f>
        <v>9.766847500000001</v>
      </c>
      <c r="AC589" s="191">
        <v>0.097668475</v>
      </c>
      <c r="AD589" t="s" s="187">
        <v>28</v>
      </c>
      <c r="AE589" s="125">
        <v>6.7241986</v>
      </c>
      <c r="AF589" s="191">
        <v>0.067241986</v>
      </c>
      <c r="AG589" s="169"/>
      <c r="AH589" s="173">
        <v>75082</v>
      </c>
      <c r="AI589" s="173">
        <v>53999</v>
      </c>
      <c r="AJ589" s="173">
        <v>199</v>
      </c>
      <c r="AK589" s="173">
        <v>8345</v>
      </c>
      <c r="AL589" s="173">
        <v>17398</v>
      </c>
      <c r="AM589" s="175">
        <f>100*AL589/$AI589</f>
        <v>32.2191151687994</v>
      </c>
      <c r="AN589" s="173">
        <f>IF(AM589&gt;$AI$8,1,0)</f>
        <v>0</v>
      </c>
      <c r="AO589" s="175">
        <f>IF($R589=AL$17,AM589,0)</f>
        <v>32.2191151687994</v>
      </c>
      <c r="AP589" s="173">
        <v>3631</v>
      </c>
      <c r="AQ589" s="175">
        <f>100*AP589/$AI589</f>
        <v>6.7241985962703</v>
      </c>
      <c r="AR589" s="173">
        <f>IF(AQ589&gt;$AI$8,1,0)</f>
        <v>0</v>
      </c>
      <c r="AS589" s="175">
        <f>IF($R589=AP$17,AQ589,0)</f>
        <v>0</v>
      </c>
      <c r="AT589" s="173">
        <v>25743</v>
      </c>
      <c r="AU589" s="175">
        <f>100*AT589/$AI589</f>
        <v>47.6731050575011</v>
      </c>
      <c r="AV589" s="173">
        <f>IF(AU589&gt;$AI$8,1,0)</f>
        <v>0</v>
      </c>
      <c r="AW589" s="175">
        <f>IF($R589=AT$17,AU589,0)</f>
        <v>0</v>
      </c>
      <c r="AX589" s="173">
        <v>5274</v>
      </c>
      <c r="AY589" s="175">
        <f>100*AX589/$AI589</f>
        <v>9.7668475342136</v>
      </c>
      <c r="AZ589" s="173">
        <f>IF(AY589&gt;$AI$8,1,0)</f>
        <v>0</v>
      </c>
      <c r="BA589" s="175">
        <f>IF($R589=AX$17,AY589,0)</f>
        <v>0</v>
      </c>
      <c r="BB589" s="173">
        <v>1953</v>
      </c>
      <c r="BC589" s="175">
        <f>100*BB589/$AI589</f>
        <v>3.61673364321562</v>
      </c>
      <c r="BD589" s="173">
        <f>IF(BC589&gt;$AI$8,1,0)</f>
        <v>0</v>
      </c>
      <c r="BE589" s="175">
        <f>IF($R589=BB$17,BC589,0)</f>
        <v>0</v>
      </c>
      <c r="BF589" s="173">
        <v>0</v>
      </c>
      <c r="BG589" s="175">
        <f>100*BF589/$AI589</f>
        <v>0</v>
      </c>
      <c r="BH589" s="173">
        <f>IF(BG589&gt;$AI$8,1,0)</f>
        <v>0</v>
      </c>
      <c r="BI589" s="175">
        <f>IF($R589=BF$17,BG589,0)</f>
        <v>0</v>
      </c>
      <c r="BJ589" s="173">
        <v>0</v>
      </c>
      <c r="BK589" s="175">
        <f>100*BJ589/$AI589</f>
        <v>0</v>
      </c>
      <c r="BL589" s="173">
        <f>IF(BK589&gt;$AI$8,1,0)</f>
        <v>0</v>
      </c>
      <c r="BM589" s="175">
        <f>IF($R589=BJ$17,BK589,0)</f>
        <v>0</v>
      </c>
      <c r="BN589" s="173">
        <v>0</v>
      </c>
      <c r="BO589" s="175">
        <f>100*BN589/$AI589</f>
        <v>0</v>
      </c>
      <c r="BP589" s="173">
        <f>IF(BO589&gt;$AI$8,1,0)</f>
        <v>0</v>
      </c>
      <c r="BQ589" s="175">
        <f>IF($R589=BN$17,BO589,0)</f>
        <v>0</v>
      </c>
      <c r="BR589" s="173">
        <v>0</v>
      </c>
      <c r="BS589" s="175">
        <f>100*BR589/$AI589</f>
        <v>0</v>
      </c>
      <c r="BT589" s="173">
        <f>IF(BS589&gt;$AI$8,1,0)</f>
        <v>0</v>
      </c>
      <c r="BU589" s="175">
        <f>IF($R589=BR$17,BS589,0)</f>
        <v>0</v>
      </c>
      <c r="BV589" s="173">
        <v>0</v>
      </c>
      <c r="BW589" s="175">
        <f>100*BV589/$AI589</f>
        <v>0</v>
      </c>
      <c r="BX589" s="173">
        <f>IF(BW589&gt;$AI$8,1,0)</f>
        <v>0</v>
      </c>
      <c r="BY589" s="175">
        <f>IF($R589=BV$17,BW589,0)</f>
        <v>0</v>
      </c>
      <c r="BZ589" s="173">
        <v>0</v>
      </c>
      <c r="CA589" s="175">
        <f>100*BZ589/$AI589</f>
        <v>0</v>
      </c>
      <c r="CB589" s="173">
        <f>IF(CA589&gt;$AI$8,1,0)</f>
        <v>0</v>
      </c>
      <c r="CC589" s="175">
        <f>IF($R589=BZ$17,CA589,0)</f>
        <v>0</v>
      </c>
      <c r="CD589" s="173">
        <v>0</v>
      </c>
      <c r="CE589" s="175">
        <f>100*CD589/$AI589</f>
        <v>0</v>
      </c>
      <c r="CF589" s="173">
        <f>IF(CE589&gt;$AI$8,1,0)</f>
        <v>0</v>
      </c>
      <c r="CG589" s="175">
        <f>IF($R589=CD$17,CE589,0)</f>
        <v>0</v>
      </c>
      <c r="CH589" s="173">
        <v>0</v>
      </c>
      <c r="CI589" s="175">
        <f>100*CH589/$AI589</f>
        <v>0</v>
      </c>
      <c r="CJ589" s="173">
        <f>IF(CI589&gt;$AI$8,1,0)</f>
        <v>0</v>
      </c>
      <c r="CK589" s="175">
        <f>IF($R589=CH$17,CI589,0)</f>
        <v>0</v>
      </c>
      <c r="CL589" s="173">
        <v>366</v>
      </c>
      <c r="CM589" s="173">
        <v>0</v>
      </c>
      <c r="CN589" s="176"/>
    </row>
    <row r="590" ht="15.75" customHeight="1">
      <c r="A590" t="s" s="179">
        <v>3528</v>
      </c>
      <c r="B590" t="s" s="180">
        <v>75</v>
      </c>
      <c r="C590" t="s" s="180">
        <v>1056</v>
      </c>
      <c r="D590" t="s" s="181">
        <v>78</v>
      </c>
      <c r="E590" t="s" s="188">
        <v>79</v>
      </c>
      <c r="F590" t="s" s="146">
        <v>46</v>
      </c>
      <c r="G590" t="s" s="146">
        <v>3529</v>
      </c>
      <c r="H590" t="s" s="146">
        <v>3530</v>
      </c>
      <c r="I590" t="s" s="146">
        <v>64</v>
      </c>
      <c r="J590" t="s" s="146">
        <v>1762</v>
      </c>
      <c r="K590" t="s" s="183">
        <f>_xlfn.IFS(Q590=0,O590,T590=1,R590,U590=1,AA590,V590=1,AD590)</f>
        <v>29</v>
      </c>
      <c r="L590" s="189">
        <f>_xlfn.IFS(Q590=0,P590,T590=1,S590,U590=1,AB590,V590=1,AE590)</f>
        <v>47.4945127759142</v>
      </c>
      <c r="M590" t="s" s="146">
        <f>IF(O590="Lab","over","under")</f>
        <v>3307</v>
      </c>
      <c r="N590" s="138"/>
      <c r="O590" t="s" s="184">
        <v>29</v>
      </c>
      <c r="P590" s="147">
        <f>AU590</f>
        <v>47.4945127759142</v>
      </c>
      <c r="Q590" s="145">
        <f>T590+U590+V590</f>
        <v>0</v>
      </c>
      <c r="R590" t="s" s="185">
        <v>27</v>
      </c>
      <c r="S590" s="147">
        <f>AO590</f>
        <v>30.0409988818487</v>
      </c>
      <c r="T590" s="138"/>
      <c r="U590" s="138"/>
      <c r="V590" s="138"/>
      <c r="W590" s="138"/>
      <c r="X590" t="s" s="146">
        <f>IF($A590=Y590,"ok","bad")</f>
        <v>2430</v>
      </c>
      <c r="Y590" t="s" s="146">
        <v>3528</v>
      </c>
      <c r="Z590" t="s" s="146">
        <v>1056</v>
      </c>
      <c r="AA590" t="s" s="186">
        <v>2365</v>
      </c>
      <c r="AB590" s="141">
        <f>100*AC590</f>
        <v>9.1005094</v>
      </c>
      <c r="AC590" s="190">
        <v>0.09100509399999999</v>
      </c>
      <c r="AD590" t="s" s="187">
        <v>28</v>
      </c>
      <c r="AE590" s="141">
        <v>8.139727499999999</v>
      </c>
      <c r="AF590" s="190">
        <v>0.08139727500000001</v>
      </c>
      <c r="AG590" s="138"/>
      <c r="AH590" s="145">
        <v>70662</v>
      </c>
      <c r="AI590" s="145">
        <v>48294</v>
      </c>
      <c r="AJ590" s="145">
        <v>162</v>
      </c>
      <c r="AK590" s="145">
        <v>8429</v>
      </c>
      <c r="AL590" s="145">
        <v>14508</v>
      </c>
      <c r="AM590" s="148">
        <f>100*AL590/$AI590</f>
        <v>30.0409988818487</v>
      </c>
      <c r="AN590" s="145">
        <f>IF(AM590&gt;$AI$8,1,0)</f>
        <v>0</v>
      </c>
      <c r="AO590" s="148">
        <f>IF($R590=AL$17,AM590,0)</f>
        <v>30.0409988818487</v>
      </c>
      <c r="AP590" s="145">
        <v>3931</v>
      </c>
      <c r="AQ590" s="148">
        <f>100*AP590/$AI590</f>
        <v>8.13972750238125</v>
      </c>
      <c r="AR590" s="145">
        <f>IF(AQ590&gt;$AI$8,1,0)</f>
        <v>0</v>
      </c>
      <c r="AS590" s="148">
        <f>IF($R590=AP$17,AQ590,0)</f>
        <v>0</v>
      </c>
      <c r="AT590" s="145">
        <v>22937</v>
      </c>
      <c r="AU590" s="148">
        <f>100*AT590/$AI590</f>
        <v>47.4945127759142</v>
      </c>
      <c r="AV590" s="145">
        <f>IF(AU590&gt;$AI$8,1,0)</f>
        <v>0</v>
      </c>
      <c r="AW590" s="148">
        <f>IF($R590=AT$17,AU590,0)</f>
        <v>0</v>
      </c>
      <c r="AX590" s="145">
        <v>4395</v>
      </c>
      <c r="AY590" s="148">
        <f>100*AX590/$AI590</f>
        <v>9.10050938004721</v>
      </c>
      <c r="AZ590" s="145">
        <f>IF(AY590&gt;$AI$8,1,0)</f>
        <v>0</v>
      </c>
      <c r="BA590" s="148">
        <f>IF($R590=AX$17,AY590,0)</f>
        <v>0</v>
      </c>
      <c r="BB590" s="145">
        <v>2268</v>
      </c>
      <c r="BC590" s="148">
        <f>100*BB590/$AI590</f>
        <v>4.69623555721208</v>
      </c>
      <c r="BD590" s="145">
        <f>IF(BC590&gt;$AI$8,1,0)</f>
        <v>0</v>
      </c>
      <c r="BE590" s="148">
        <f>IF($R590=BB$17,BC590,0)</f>
        <v>0</v>
      </c>
      <c r="BF590" s="145">
        <v>0</v>
      </c>
      <c r="BG590" s="148">
        <f>100*BF590/$AI590</f>
        <v>0</v>
      </c>
      <c r="BH590" s="145">
        <f>IF(BG590&gt;$AI$8,1,0)</f>
        <v>0</v>
      </c>
      <c r="BI590" s="148">
        <f>IF($R590=BF$17,BG590,0)</f>
        <v>0</v>
      </c>
      <c r="BJ590" s="145">
        <v>0</v>
      </c>
      <c r="BK590" s="148">
        <f>100*BJ590/$AI590</f>
        <v>0</v>
      </c>
      <c r="BL590" s="145">
        <f>IF(BK590&gt;$AI$8,1,0)</f>
        <v>0</v>
      </c>
      <c r="BM590" s="148">
        <f>IF($R590=BJ$17,BK590,0)</f>
        <v>0</v>
      </c>
      <c r="BN590" s="145">
        <v>0</v>
      </c>
      <c r="BO590" s="148">
        <f>100*BN590/$AI590</f>
        <v>0</v>
      </c>
      <c r="BP590" s="145">
        <f>IF(BO590&gt;$AI$8,1,0)</f>
        <v>0</v>
      </c>
      <c r="BQ590" s="148">
        <f>IF($R590=BN$17,BO590,0)</f>
        <v>0</v>
      </c>
      <c r="BR590" s="145">
        <v>0</v>
      </c>
      <c r="BS590" s="148">
        <f>100*BR590/$AI590</f>
        <v>0</v>
      </c>
      <c r="BT590" s="145">
        <f>IF(BS590&gt;$AI$8,1,0)</f>
        <v>0</v>
      </c>
      <c r="BU590" s="148">
        <f>IF($R590=BR$17,BS590,0)</f>
        <v>0</v>
      </c>
      <c r="BV590" s="145">
        <v>0</v>
      </c>
      <c r="BW590" s="148">
        <f>100*BV590/$AI590</f>
        <v>0</v>
      </c>
      <c r="BX590" s="145">
        <f>IF(BW590&gt;$AI$8,1,0)</f>
        <v>0</v>
      </c>
      <c r="BY590" s="148">
        <f>IF($R590=BV$17,BW590,0)</f>
        <v>0</v>
      </c>
      <c r="BZ590" s="145">
        <v>0</v>
      </c>
      <c r="CA590" s="148">
        <f>100*BZ590/$AI590</f>
        <v>0</v>
      </c>
      <c r="CB590" s="145">
        <f>IF(CA590&gt;$AI$8,1,0)</f>
        <v>0</v>
      </c>
      <c r="CC590" s="148">
        <f>IF($R590=BZ$17,CA590,0)</f>
        <v>0</v>
      </c>
      <c r="CD590" s="145">
        <v>0</v>
      </c>
      <c r="CE590" s="148">
        <f>100*CD590/$AI590</f>
        <v>0</v>
      </c>
      <c r="CF590" s="145">
        <f>IF(CE590&gt;$AI$8,1,0)</f>
        <v>0</v>
      </c>
      <c r="CG590" s="148">
        <f>IF($R590=CD$17,CE590,0)</f>
        <v>0</v>
      </c>
      <c r="CH590" s="145">
        <v>0</v>
      </c>
      <c r="CI590" s="148">
        <f>100*CH590/$AI590</f>
        <v>0</v>
      </c>
      <c r="CJ590" s="145">
        <f>IF(CI590&gt;$AI$8,1,0)</f>
        <v>0</v>
      </c>
      <c r="CK590" s="148">
        <f>IF($R590=CH$17,CI590,0)</f>
        <v>0</v>
      </c>
      <c r="CL590" s="145">
        <v>0</v>
      </c>
      <c r="CM590" s="145">
        <v>0</v>
      </c>
      <c r="CN590" s="149"/>
    </row>
    <row r="591" ht="15.75" customHeight="1">
      <c r="A591" t="s" s="179">
        <v>3651</v>
      </c>
      <c r="B591" t="s" s="180">
        <v>197</v>
      </c>
      <c r="C591" t="s" s="180">
        <v>1539</v>
      </c>
      <c r="D591" t="s" s="181">
        <v>200</v>
      </c>
      <c r="E591" t="s" s="182">
        <v>79</v>
      </c>
      <c r="F591" t="s" s="130">
        <v>46</v>
      </c>
      <c r="G591" t="s" s="130">
        <v>592</v>
      </c>
      <c r="H591" t="s" s="130">
        <v>3441</v>
      </c>
      <c r="I591" t="s" s="130">
        <v>49</v>
      </c>
      <c r="J591" t="s" s="130">
        <v>1762</v>
      </c>
      <c r="K591" t="s" s="183">
        <f>_xlfn.IFS(Q591=0,O591,T591=1,R591,U591=1,AA591,V591=1,AD591)</f>
        <v>29</v>
      </c>
      <c r="L591" s="189">
        <f>_xlfn.IFS(Q591=0,P591,T591=1,S591,U591=1,AB591,V591=1,AE591)</f>
        <v>47.0172699775588</v>
      </c>
      <c r="M591" t="s" s="130">
        <f>IF(O591="Lab","over","under")</f>
        <v>3307</v>
      </c>
      <c r="N591" s="169"/>
      <c r="O591" t="s" s="184">
        <v>29</v>
      </c>
      <c r="P591" s="131">
        <f>AU591</f>
        <v>47.0172699775588</v>
      </c>
      <c r="Q591" s="173">
        <f>T591+U591+V591</f>
        <v>0</v>
      </c>
      <c r="R591" t="s" s="185">
        <v>27</v>
      </c>
      <c r="S591" s="131">
        <f>AO591</f>
        <v>27.587081666504</v>
      </c>
      <c r="T591" s="169"/>
      <c r="U591" s="169"/>
      <c r="V591" s="169"/>
      <c r="W591" s="169"/>
      <c r="X591" t="s" s="130">
        <f>IF($A591=Y591,"ok","bad")</f>
        <v>2430</v>
      </c>
      <c r="Y591" t="s" s="130">
        <v>3651</v>
      </c>
      <c r="Z591" t="s" s="130">
        <v>1539</v>
      </c>
      <c r="AA591" t="s" s="186">
        <v>2365</v>
      </c>
      <c r="AB591" s="125">
        <f>100*AC591</f>
        <v>16.4777051</v>
      </c>
      <c r="AC591" s="191">
        <v>0.164777051</v>
      </c>
      <c r="AD591" t="s" s="187">
        <v>28</v>
      </c>
      <c r="AE591" s="125">
        <v>5.7722705</v>
      </c>
      <c r="AF591" s="191">
        <v>0.057722705</v>
      </c>
      <c r="AG591" s="169"/>
      <c r="AH591" s="173">
        <v>76741</v>
      </c>
      <c r="AI591" s="173">
        <v>51245</v>
      </c>
      <c r="AJ591" s="173">
        <v>47</v>
      </c>
      <c r="AK591" s="173">
        <v>9957</v>
      </c>
      <c r="AL591" s="173">
        <v>14137</v>
      </c>
      <c r="AM591" s="175">
        <f>100*AL591/$AI591</f>
        <v>27.587081666504</v>
      </c>
      <c r="AN591" s="173">
        <f>IF(AM591&gt;$AI$8,1,0)</f>
        <v>0</v>
      </c>
      <c r="AO591" s="175">
        <f>IF($R591=AL$17,AM591,0)</f>
        <v>27.587081666504</v>
      </c>
      <c r="AP591" s="173">
        <v>2958</v>
      </c>
      <c r="AQ591" s="175">
        <f>100*AP591/$AI591</f>
        <v>5.77227046541126</v>
      </c>
      <c r="AR591" s="173">
        <f>IF(AQ591&gt;$AI$8,1,0)</f>
        <v>0</v>
      </c>
      <c r="AS591" s="175">
        <f>IF($R591=AP$17,AQ591,0)</f>
        <v>0</v>
      </c>
      <c r="AT591" s="173">
        <v>24094</v>
      </c>
      <c r="AU591" s="175">
        <f>100*AT591/$AI591</f>
        <v>47.0172699775588</v>
      </c>
      <c r="AV591" s="173">
        <f>IF(AU591&gt;$AI$8,1,0)</f>
        <v>0</v>
      </c>
      <c r="AW591" s="175">
        <f>IF($R591=AT$17,AU591,0)</f>
        <v>0</v>
      </c>
      <c r="AX591" s="173">
        <v>8444</v>
      </c>
      <c r="AY591" s="175">
        <f>100*AX591/$AI591</f>
        <v>16.4777051419651</v>
      </c>
      <c r="AZ591" s="173">
        <f>IF(AY591&gt;$AI$8,1,0)</f>
        <v>0</v>
      </c>
      <c r="BA591" s="175">
        <f>IF($R591=AX$17,AY591,0)</f>
        <v>0</v>
      </c>
      <c r="BB591" s="173">
        <v>1335</v>
      </c>
      <c r="BC591" s="175">
        <f>100*BB591/$AI591</f>
        <v>2.60513220802029</v>
      </c>
      <c r="BD591" s="173">
        <f>IF(BC591&gt;$AI$8,1,0)</f>
        <v>0</v>
      </c>
      <c r="BE591" s="175">
        <f>IF($R591=BB$17,BC591,0)</f>
        <v>0</v>
      </c>
      <c r="BF591" s="173">
        <v>0</v>
      </c>
      <c r="BG591" s="175">
        <f>100*BF591/$AI591</f>
        <v>0</v>
      </c>
      <c r="BH591" s="173">
        <f>IF(BG591&gt;$AI$8,1,0)</f>
        <v>0</v>
      </c>
      <c r="BI591" s="175">
        <f>IF($R591=BF$17,BG591,0)</f>
        <v>0</v>
      </c>
      <c r="BJ591" s="173">
        <v>0</v>
      </c>
      <c r="BK591" s="175">
        <f>100*BJ591/$AI591</f>
        <v>0</v>
      </c>
      <c r="BL591" s="173">
        <f>IF(BK591&gt;$AI$8,1,0)</f>
        <v>0</v>
      </c>
      <c r="BM591" s="175">
        <f>IF($R591=BJ$17,BK591,0)</f>
        <v>0</v>
      </c>
      <c r="BN591" s="173">
        <v>0</v>
      </c>
      <c r="BO591" s="175">
        <f>100*BN591/$AI591</f>
        <v>0</v>
      </c>
      <c r="BP591" s="173">
        <f>IF(BO591&gt;$AI$8,1,0)</f>
        <v>0</v>
      </c>
      <c r="BQ591" s="175">
        <f>IF($R591=BN$17,BO591,0)</f>
        <v>0</v>
      </c>
      <c r="BR591" s="173">
        <v>0</v>
      </c>
      <c r="BS591" s="175">
        <f>100*BR591/$AI591</f>
        <v>0</v>
      </c>
      <c r="BT591" s="173">
        <f>IF(BS591&gt;$AI$8,1,0)</f>
        <v>0</v>
      </c>
      <c r="BU591" s="175">
        <f>IF($R591=BR$17,BS591,0)</f>
        <v>0</v>
      </c>
      <c r="BV591" s="173">
        <v>0</v>
      </c>
      <c r="BW591" s="175">
        <f>100*BV591/$AI591</f>
        <v>0</v>
      </c>
      <c r="BX591" s="173">
        <f>IF(BW591&gt;$AI$8,1,0)</f>
        <v>0</v>
      </c>
      <c r="BY591" s="175">
        <f>IF($R591=BV$17,BW591,0)</f>
        <v>0</v>
      </c>
      <c r="BZ591" s="173">
        <v>0</v>
      </c>
      <c r="CA591" s="175">
        <f>100*BZ591/$AI591</f>
        <v>0</v>
      </c>
      <c r="CB591" s="173">
        <f>IF(CA591&gt;$AI$8,1,0)</f>
        <v>0</v>
      </c>
      <c r="CC591" s="175">
        <f>IF($R591=BZ$17,CA591,0)</f>
        <v>0</v>
      </c>
      <c r="CD591" s="173">
        <v>0</v>
      </c>
      <c r="CE591" s="175">
        <f>100*CD591/$AI591</f>
        <v>0</v>
      </c>
      <c r="CF591" s="173">
        <f>IF(CE591&gt;$AI$8,1,0)</f>
        <v>0</v>
      </c>
      <c r="CG591" s="175">
        <f>IF($R591=CD$17,CE591,0)</f>
        <v>0</v>
      </c>
      <c r="CH591" s="173">
        <v>0</v>
      </c>
      <c r="CI591" s="175">
        <f>100*CH591/$AI591</f>
        <v>0</v>
      </c>
      <c r="CJ591" s="173">
        <f>IF(CI591&gt;$AI$8,1,0)</f>
        <v>0</v>
      </c>
      <c r="CK591" s="175">
        <f>IF($R591=CH$17,CI591,0)</f>
        <v>0</v>
      </c>
      <c r="CL591" s="173">
        <v>0</v>
      </c>
      <c r="CM591" s="173">
        <v>0</v>
      </c>
      <c r="CN591" s="176"/>
    </row>
    <row r="592" ht="15.75" customHeight="1">
      <c r="A592" t="s" s="179">
        <v>3581</v>
      </c>
      <c r="B592" t="s" s="180">
        <v>197</v>
      </c>
      <c r="C592" t="s" s="180">
        <v>3582</v>
      </c>
      <c r="D592" t="s" s="181">
        <v>200</v>
      </c>
      <c r="E592" t="s" s="188">
        <v>79</v>
      </c>
      <c r="F592" t="s" s="146">
        <v>46</v>
      </c>
      <c r="G592" t="s" s="146">
        <v>3583</v>
      </c>
      <c r="H592" t="s" s="146">
        <v>3584</v>
      </c>
      <c r="I592" t="s" s="146">
        <v>64</v>
      </c>
      <c r="J592" t="s" s="146">
        <v>1762</v>
      </c>
      <c r="K592" t="s" s="183">
        <f>_xlfn.IFS(Q592=0,O592,T592=1,R592,U592=1,AA592,V592=1,AD592)</f>
        <v>29</v>
      </c>
      <c r="L592" s="189">
        <f>_xlfn.IFS(Q592=0,P592,T592=1,S592,U592=1,AB592,V592=1,AE592)</f>
        <v>46.8988246505718</v>
      </c>
      <c r="M592" t="s" s="146">
        <f>IF(O592="Lab","over","under")</f>
        <v>3307</v>
      </c>
      <c r="N592" s="138"/>
      <c r="O592" t="s" s="184">
        <v>29</v>
      </c>
      <c r="P592" s="147">
        <f>AU592</f>
        <v>46.8988246505718</v>
      </c>
      <c r="Q592" s="145">
        <f>T592+U592+V592</f>
        <v>0</v>
      </c>
      <c r="R592" t="s" s="185">
        <v>27</v>
      </c>
      <c r="S592" s="147">
        <f>AO592</f>
        <v>24.8193297331639</v>
      </c>
      <c r="T592" s="138"/>
      <c r="U592" s="138"/>
      <c r="V592" s="138"/>
      <c r="W592" s="138"/>
      <c r="X592" t="s" s="146">
        <f>IF($A592=Y592,"ok","bad")</f>
        <v>2430</v>
      </c>
      <c r="Y592" t="s" s="146">
        <v>3581</v>
      </c>
      <c r="Z592" t="s" s="146">
        <v>3582</v>
      </c>
      <c r="AA592" t="s" s="186">
        <v>2365</v>
      </c>
      <c r="AB592" s="141">
        <f>100*AC592</f>
        <v>13.1253971</v>
      </c>
      <c r="AC592" s="190">
        <v>0.131253971</v>
      </c>
      <c r="AD592" t="s" s="187">
        <v>28</v>
      </c>
      <c r="AE592" s="141">
        <v>7.0024619</v>
      </c>
      <c r="AF592" s="190">
        <v>0.070024619</v>
      </c>
      <c r="AG592" s="138"/>
      <c r="AH592" s="145">
        <v>72051</v>
      </c>
      <c r="AI592" s="145">
        <v>50368</v>
      </c>
      <c r="AJ592" s="145">
        <v>149</v>
      </c>
      <c r="AK592" s="145">
        <v>11121</v>
      </c>
      <c r="AL592" s="145">
        <v>12501</v>
      </c>
      <c r="AM592" s="148">
        <f>100*AL592/$AI592</f>
        <v>24.8193297331639</v>
      </c>
      <c r="AN592" s="145">
        <f>IF(AM592&gt;$AI$8,1,0)</f>
        <v>0</v>
      </c>
      <c r="AO592" s="148">
        <f>IF($R592=AL$17,AM592,0)</f>
        <v>24.8193297331639</v>
      </c>
      <c r="AP592" s="145">
        <v>3527</v>
      </c>
      <c r="AQ592" s="148">
        <f>100*AP592/$AI592</f>
        <v>7.00246188055909</v>
      </c>
      <c r="AR592" s="145">
        <f>IF(AQ592&gt;$AI$8,1,0)</f>
        <v>0</v>
      </c>
      <c r="AS592" s="148">
        <f>IF($R592=AP$17,AQ592,0)</f>
        <v>0</v>
      </c>
      <c r="AT592" s="145">
        <v>23622</v>
      </c>
      <c r="AU592" s="148">
        <f>100*AT592/$AI592</f>
        <v>46.8988246505718</v>
      </c>
      <c r="AV592" s="145">
        <f>IF(AU592&gt;$AI$8,1,0)</f>
        <v>0</v>
      </c>
      <c r="AW592" s="148">
        <f>IF($R592=AT$17,AU592,0)</f>
        <v>0</v>
      </c>
      <c r="AX592" s="145">
        <v>6611</v>
      </c>
      <c r="AY592" s="148">
        <f>100*AX592/$AI592</f>
        <v>13.1253970775095</v>
      </c>
      <c r="AZ592" s="145">
        <f>IF(AY592&gt;$AI$8,1,0)</f>
        <v>0</v>
      </c>
      <c r="BA592" s="148">
        <f>IF($R592=AX$17,AY592,0)</f>
        <v>0</v>
      </c>
      <c r="BB592" s="145">
        <v>2068</v>
      </c>
      <c r="BC592" s="148">
        <f>100*BB592/$AI592</f>
        <v>4.10578144853875</v>
      </c>
      <c r="BD592" s="145">
        <f>IF(BC592&gt;$AI$8,1,0)</f>
        <v>0</v>
      </c>
      <c r="BE592" s="148">
        <f>IF($R592=BB$17,BC592,0)</f>
        <v>0</v>
      </c>
      <c r="BF592" s="145">
        <v>0</v>
      </c>
      <c r="BG592" s="148">
        <f>100*BF592/$AI592</f>
        <v>0</v>
      </c>
      <c r="BH592" s="145">
        <f>IF(BG592&gt;$AI$8,1,0)</f>
        <v>0</v>
      </c>
      <c r="BI592" s="148">
        <f>IF($R592=BF$17,BG592,0)</f>
        <v>0</v>
      </c>
      <c r="BJ592" s="145">
        <v>0</v>
      </c>
      <c r="BK592" s="148">
        <f>100*BJ592/$AI592</f>
        <v>0</v>
      </c>
      <c r="BL592" s="145">
        <f>IF(BK592&gt;$AI$8,1,0)</f>
        <v>0</v>
      </c>
      <c r="BM592" s="148">
        <f>IF($R592=BJ$17,BK592,0)</f>
        <v>0</v>
      </c>
      <c r="BN592" s="145">
        <v>0</v>
      </c>
      <c r="BO592" s="148">
        <f>100*BN592/$AI592</f>
        <v>0</v>
      </c>
      <c r="BP592" s="145">
        <f>IF(BO592&gt;$AI$8,1,0)</f>
        <v>0</v>
      </c>
      <c r="BQ592" s="148">
        <f>IF($R592=BN$17,BO592,0)</f>
        <v>0</v>
      </c>
      <c r="BR592" s="145">
        <v>0</v>
      </c>
      <c r="BS592" s="148">
        <f>100*BR592/$AI592</f>
        <v>0</v>
      </c>
      <c r="BT592" s="145">
        <f>IF(BS592&gt;$AI$8,1,0)</f>
        <v>0</v>
      </c>
      <c r="BU592" s="148">
        <f>IF($R592=BR$17,BS592,0)</f>
        <v>0</v>
      </c>
      <c r="BV592" s="145">
        <v>0</v>
      </c>
      <c r="BW592" s="148">
        <f>100*BV592/$AI592</f>
        <v>0</v>
      </c>
      <c r="BX592" s="145">
        <f>IF(BW592&gt;$AI$8,1,0)</f>
        <v>0</v>
      </c>
      <c r="BY592" s="148">
        <f>IF($R592=BV$17,BW592,0)</f>
        <v>0</v>
      </c>
      <c r="BZ592" s="145">
        <v>0</v>
      </c>
      <c r="CA592" s="148">
        <f>100*BZ592/$AI592</f>
        <v>0</v>
      </c>
      <c r="CB592" s="145">
        <f>IF(CA592&gt;$AI$8,1,0)</f>
        <v>0</v>
      </c>
      <c r="CC592" s="148">
        <f>IF($R592=BZ$17,CA592,0)</f>
        <v>0</v>
      </c>
      <c r="CD592" s="145">
        <v>0</v>
      </c>
      <c r="CE592" s="148">
        <f>100*CD592/$AI592</f>
        <v>0</v>
      </c>
      <c r="CF592" s="145">
        <f>IF(CE592&gt;$AI$8,1,0)</f>
        <v>0</v>
      </c>
      <c r="CG592" s="148">
        <f>IF($R592=CD$17,CE592,0)</f>
        <v>0</v>
      </c>
      <c r="CH592" s="145">
        <v>0</v>
      </c>
      <c r="CI592" s="148">
        <f>100*CH592/$AI592</f>
        <v>0</v>
      </c>
      <c r="CJ592" s="145">
        <f>IF(CI592&gt;$AI$8,1,0)</f>
        <v>0</v>
      </c>
      <c r="CK592" s="148">
        <f>IF($R592=CH$17,CI592,0)</f>
        <v>0</v>
      </c>
      <c r="CL592" s="145">
        <v>0</v>
      </c>
      <c r="CM592" s="145">
        <v>0</v>
      </c>
      <c r="CN592" s="149"/>
    </row>
    <row r="593" ht="15.75" customHeight="1">
      <c r="A593" t="s" s="179">
        <v>3507</v>
      </c>
      <c r="B593" t="s" s="180">
        <v>183</v>
      </c>
      <c r="C593" t="s" s="180">
        <v>1895</v>
      </c>
      <c r="D593" t="s" s="181">
        <v>186</v>
      </c>
      <c r="E593" t="s" s="182">
        <v>79</v>
      </c>
      <c r="F593" t="s" s="130">
        <v>46</v>
      </c>
      <c r="G593" t="s" s="130">
        <v>3508</v>
      </c>
      <c r="H593" t="s" s="130">
        <v>3509</v>
      </c>
      <c r="I593" t="s" s="130">
        <v>64</v>
      </c>
      <c r="J593" t="s" s="130">
        <v>1762</v>
      </c>
      <c r="K593" t="s" s="183">
        <f>_xlfn.IFS(Q593=0,O593,T593=1,R593,U593=1,AA593,V593=1,AD593)</f>
        <v>29</v>
      </c>
      <c r="L593" s="189">
        <f>_xlfn.IFS(Q593=0,P593,T593=1,S593,U593=1,AB593,V593=1,AE593)</f>
        <v>46.8324678874009</v>
      </c>
      <c r="M593" t="s" s="130">
        <f>IF(O593="Lab","over","under")</f>
        <v>3307</v>
      </c>
      <c r="N593" s="169"/>
      <c r="O593" t="s" s="184">
        <v>29</v>
      </c>
      <c r="P593" s="131">
        <f>AU593</f>
        <v>46.8324678874009</v>
      </c>
      <c r="Q593" s="173">
        <f>T593+U593+V593</f>
        <v>0</v>
      </c>
      <c r="R593" t="s" s="185">
        <v>27</v>
      </c>
      <c r="S593" s="131">
        <f>AO593</f>
        <v>27.4446570101121</v>
      </c>
      <c r="T593" s="169"/>
      <c r="U593" s="169"/>
      <c r="V593" s="169"/>
      <c r="W593" s="169"/>
      <c r="X593" t="s" s="130">
        <f>IF($A593=Y593,"ok","bad")</f>
        <v>2430</v>
      </c>
      <c r="Y593" t="s" s="130">
        <v>3507</v>
      </c>
      <c r="Z593" t="s" s="130">
        <v>1895</v>
      </c>
      <c r="AA593" t="s" s="186">
        <v>28</v>
      </c>
      <c r="AB593" s="125">
        <f>100*AC593</f>
        <v>11.1250797</v>
      </c>
      <c r="AC593" s="191">
        <v>0.111250797</v>
      </c>
      <c r="AD593" t="s" s="187">
        <v>2365</v>
      </c>
      <c r="AE593" s="125">
        <v>8.9222921</v>
      </c>
      <c r="AF593" s="191">
        <v>0.089222921</v>
      </c>
      <c r="AG593" s="169"/>
      <c r="AH593" s="173">
        <v>77327</v>
      </c>
      <c r="AI593" s="173">
        <v>54885</v>
      </c>
      <c r="AJ593" s="173">
        <v>228</v>
      </c>
      <c r="AK593" s="173">
        <v>10641</v>
      </c>
      <c r="AL593" s="173">
        <v>15063</v>
      </c>
      <c r="AM593" s="175">
        <f>100*AL593/$AI593</f>
        <v>27.4446570101121</v>
      </c>
      <c r="AN593" s="173">
        <f>IF(AM593&gt;$AI$8,1,0)</f>
        <v>0</v>
      </c>
      <c r="AO593" s="175">
        <f>IF($R593=AL$17,AM593,0)</f>
        <v>27.4446570101121</v>
      </c>
      <c r="AP593" s="173">
        <v>6106</v>
      </c>
      <c r="AQ593" s="175">
        <f>100*AP593/$AI593</f>
        <v>11.1250797121254</v>
      </c>
      <c r="AR593" s="173">
        <f>IF(AQ593&gt;$AI$8,1,0)</f>
        <v>0</v>
      </c>
      <c r="AS593" s="175">
        <f>IF($R593=AP$17,AQ593,0)</f>
        <v>0</v>
      </c>
      <c r="AT593" s="173">
        <v>25704</v>
      </c>
      <c r="AU593" s="175">
        <f>100*AT593/$AI593</f>
        <v>46.8324678874009</v>
      </c>
      <c r="AV593" s="173">
        <f>IF(AU593&gt;$AI$8,1,0)</f>
        <v>0</v>
      </c>
      <c r="AW593" s="175">
        <f>IF($R593=AT$17,AU593,0)</f>
        <v>0</v>
      </c>
      <c r="AX593" s="173">
        <v>4897</v>
      </c>
      <c r="AY593" s="175">
        <f>100*AX593/$AI593</f>
        <v>8.922292065227291</v>
      </c>
      <c r="AZ593" s="173">
        <f>IF(AY593&gt;$AI$8,1,0)</f>
        <v>0</v>
      </c>
      <c r="BA593" s="175">
        <f>IF($R593=AX$17,AY593,0)</f>
        <v>0</v>
      </c>
      <c r="BB593" s="173">
        <v>2656</v>
      </c>
      <c r="BC593" s="175">
        <f>100*BB593/$AI593</f>
        <v>4.8392092557165</v>
      </c>
      <c r="BD593" s="173">
        <f>IF(BC593&gt;$AI$8,1,0)</f>
        <v>0</v>
      </c>
      <c r="BE593" s="175">
        <f>IF($R593=BB$17,BC593,0)</f>
        <v>0</v>
      </c>
      <c r="BF593" s="173">
        <v>0</v>
      </c>
      <c r="BG593" s="175">
        <f>100*BF593/$AI593</f>
        <v>0</v>
      </c>
      <c r="BH593" s="173">
        <f>IF(BG593&gt;$AI$8,1,0)</f>
        <v>0</v>
      </c>
      <c r="BI593" s="175">
        <f>IF($R593=BF$17,BG593,0)</f>
        <v>0</v>
      </c>
      <c r="BJ593" s="173">
        <v>0</v>
      </c>
      <c r="BK593" s="175">
        <f>100*BJ593/$AI593</f>
        <v>0</v>
      </c>
      <c r="BL593" s="173">
        <f>IF(BK593&gt;$AI$8,1,0)</f>
        <v>0</v>
      </c>
      <c r="BM593" s="175">
        <f>IF($R593=BJ$17,BK593,0)</f>
        <v>0</v>
      </c>
      <c r="BN593" s="173">
        <v>0</v>
      </c>
      <c r="BO593" s="175">
        <f>100*BN593/$AI593</f>
        <v>0</v>
      </c>
      <c r="BP593" s="173">
        <f>IF(BO593&gt;$AI$8,1,0)</f>
        <v>0</v>
      </c>
      <c r="BQ593" s="175">
        <f>IF($R593=BN$17,BO593,0)</f>
        <v>0</v>
      </c>
      <c r="BR593" s="173">
        <v>0</v>
      </c>
      <c r="BS593" s="175">
        <f>100*BR593/$AI593</f>
        <v>0</v>
      </c>
      <c r="BT593" s="173">
        <f>IF(BS593&gt;$AI$8,1,0)</f>
        <v>0</v>
      </c>
      <c r="BU593" s="175">
        <f>IF($R593=BR$17,BS593,0)</f>
        <v>0</v>
      </c>
      <c r="BV593" s="173">
        <v>0</v>
      </c>
      <c r="BW593" s="175">
        <f>100*BV593/$AI593</f>
        <v>0</v>
      </c>
      <c r="BX593" s="173">
        <f>IF(BW593&gt;$AI$8,1,0)</f>
        <v>0</v>
      </c>
      <c r="BY593" s="175">
        <f>IF($R593=BV$17,BW593,0)</f>
        <v>0</v>
      </c>
      <c r="BZ593" s="173">
        <v>0</v>
      </c>
      <c r="CA593" s="175">
        <f>100*BZ593/$AI593</f>
        <v>0</v>
      </c>
      <c r="CB593" s="173">
        <f>IF(CA593&gt;$AI$8,1,0)</f>
        <v>0</v>
      </c>
      <c r="CC593" s="175">
        <f>IF($R593=BZ$17,CA593,0)</f>
        <v>0</v>
      </c>
      <c r="CD593" s="173">
        <v>0</v>
      </c>
      <c r="CE593" s="175">
        <f>100*CD593/$AI593</f>
        <v>0</v>
      </c>
      <c r="CF593" s="173">
        <f>IF(CE593&gt;$AI$8,1,0)</f>
        <v>0</v>
      </c>
      <c r="CG593" s="175">
        <f>IF($R593=CD$17,CE593,0)</f>
        <v>0</v>
      </c>
      <c r="CH593" s="173">
        <v>0</v>
      </c>
      <c r="CI593" s="175">
        <f>100*CH593/$AI593</f>
        <v>0</v>
      </c>
      <c r="CJ593" s="173">
        <f>IF(CI593&gt;$AI$8,1,0)</f>
        <v>0</v>
      </c>
      <c r="CK593" s="175">
        <f>IF($R593=CH$17,CI593,0)</f>
        <v>0</v>
      </c>
      <c r="CL593" s="173">
        <v>0</v>
      </c>
      <c r="CM593" s="173">
        <v>0</v>
      </c>
      <c r="CN593" s="176"/>
    </row>
    <row r="594" ht="15.75" customHeight="1">
      <c r="A594" t="s" s="179">
        <v>3459</v>
      </c>
      <c r="B594" t="s" s="180">
        <v>90</v>
      </c>
      <c r="C594" t="s" s="180">
        <v>603</v>
      </c>
      <c r="D594" t="s" s="181">
        <v>93</v>
      </c>
      <c r="E594" t="s" s="188">
        <v>79</v>
      </c>
      <c r="F594" t="s" s="146">
        <v>80</v>
      </c>
      <c r="G594" t="s" s="146">
        <v>693</v>
      </c>
      <c r="H594" t="s" s="146">
        <v>3460</v>
      </c>
      <c r="I594" t="s" s="146">
        <v>49</v>
      </c>
      <c r="J594" t="s" s="146">
        <v>1762</v>
      </c>
      <c r="K594" t="s" s="183">
        <f>_xlfn.IFS(Q594=0,O594,T594=1,R594,U594=1,AA594,V594=1,AD594)</f>
        <v>29</v>
      </c>
      <c r="L594" s="189">
        <f>_xlfn.IFS(Q594=0,P594,T594=1,S594,U594=1,AB594,V594=1,AE594)</f>
        <v>46.6795450513493</v>
      </c>
      <c r="M594" t="s" s="146">
        <f>IF(O594="Lab","over","under")</f>
        <v>3307</v>
      </c>
      <c r="N594" s="138"/>
      <c r="O594" t="s" s="184">
        <v>29</v>
      </c>
      <c r="P594" s="147">
        <f>AU594</f>
        <v>46.6795450513493</v>
      </c>
      <c r="Q594" s="145">
        <f>T594+U594+V594</f>
        <v>0</v>
      </c>
      <c r="R594" t="s" s="185">
        <v>27</v>
      </c>
      <c r="S594" s="147">
        <f>AO594</f>
        <v>22.5621414913958</v>
      </c>
      <c r="T594" s="138"/>
      <c r="U594" s="138"/>
      <c r="V594" s="138"/>
      <c r="W594" s="138"/>
      <c r="X594" t="s" s="146">
        <f>IF($A594=Y594,"ok","bad")</f>
        <v>2430</v>
      </c>
      <c r="Y594" t="s" s="146">
        <v>3459</v>
      </c>
      <c r="Z594" t="s" s="146">
        <v>603</v>
      </c>
      <c r="AA594" t="s" s="186">
        <v>28</v>
      </c>
      <c r="AB594" s="141">
        <f>100*AC594</f>
        <v>15.5900731</v>
      </c>
      <c r="AC594" s="190">
        <v>0.155900731</v>
      </c>
      <c r="AD594" t="s" s="187">
        <v>2365</v>
      </c>
      <c r="AE594" s="141">
        <v>10.1496127</v>
      </c>
      <c r="AF594" s="190">
        <v>0.101496127</v>
      </c>
      <c r="AG594" s="138"/>
      <c r="AH594" s="145">
        <v>74383</v>
      </c>
      <c r="AI594" s="145">
        <v>50731</v>
      </c>
      <c r="AJ594" s="145">
        <v>110</v>
      </c>
      <c r="AK594" s="145">
        <v>12235</v>
      </c>
      <c r="AL594" s="145">
        <v>11446</v>
      </c>
      <c r="AM594" s="148">
        <f>100*AL594/$AI594</f>
        <v>22.5621414913958</v>
      </c>
      <c r="AN594" s="145">
        <f>IF(AM594&gt;$AI$8,1,0)</f>
        <v>0</v>
      </c>
      <c r="AO594" s="148">
        <f>IF($R594=AL$17,AM594,0)</f>
        <v>22.5621414913958</v>
      </c>
      <c r="AP594" s="145">
        <v>7909</v>
      </c>
      <c r="AQ594" s="148">
        <f>100*AP594/$AI594</f>
        <v>15.5900731308273</v>
      </c>
      <c r="AR594" s="145">
        <f>IF(AQ594&gt;$AI$8,1,0)</f>
        <v>0</v>
      </c>
      <c r="AS594" s="148">
        <f>IF($R594=AP$17,AQ594,0)</f>
        <v>0</v>
      </c>
      <c r="AT594" s="145">
        <v>23681</v>
      </c>
      <c r="AU594" s="148">
        <f>100*AT594/$AI594</f>
        <v>46.6795450513493</v>
      </c>
      <c r="AV594" s="145">
        <f>IF(AU594&gt;$AI$8,1,0)</f>
        <v>0</v>
      </c>
      <c r="AW594" s="148">
        <f>IF($R594=AT$17,AU594,0)</f>
        <v>0</v>
      </c>
      <c r="AX594" s="145">
        <v>5149</v>
      </c>
      <c r="AY594" s="148">
        <f>100*AX594/$AI594</f>
        <v>10.1496126628689</v>
      </c>
      <c r="AZ594" s="145">
        <f>IF(AY594&gt;$AI$8,1,0)</f>
        <v>0</v>
      </c>
      <c r="BA594" s="148">
        <f>IF($R594=AX$17,AY594,0)</f>
        <v>0</v>
      </c>
      <c r="BB594" s="145">
        <v>1630</v>
      </c>
      <c r="BC594" s="148">
        <f>100*BB594/$AI594</f>
        <v>3.21302556622184</v>
      </c>
      <c r="BD594" s="145">
        <f>IF(BC594&gt;$AI$8,1,0)</f>
        <v>0</v>
      </c>
      <c r="BE594" s="148">
        <f>IF($R594=BB$17,BC594,0)</f>
        <v>0</v>
      </c>
      <c r="BF594" s="145">
        <v>0</v>
      </c>
      <c r="BG594" s="148">
        <f>100*BF594/$AI594</f>
        <v>0</v>
      </c>
      <c r="BH594" s="145">
        <f>IF(BG594&gt;$AI$8,1,0)</f>
        <v>0</v>
      </c>
      <c r="BI594" s="148">
        <f>IF($R594=BF$17,BG594,0)</f>
        <v>0</v>
      </c>
      <c r="BJ594" s="145">
        <v>0</v>
      </c>
      <c r="BK594" s="148">
        <f>100*BJ594/$AI594</f>
        <v>0</v>
      </c>
      <c r="BL594" s="145">
        <f>IF(BK594&gt;$AI$8,1,0)</f>
        <v>0</v>
      </c>
      <c r="BM594" s="148">
        <f>IF($R594=BJ$17,BK594,0)</f>
        <v>0</v>
      </c>
      <c r="BN594" s="145">
        <v>0</v>
      </c>
      <c r="BO594" s="148">
        <f>100*BN594/$AI594</f>
        <v>0</v>
      </c>
      <c r="BP594" s="145">
        <f>IF(BO594&gt;$AI$8,1,0)</f>
        <v>0</v>
      </c>
      <c r="BQ594" s="148">
        <f>IF($R594=BN$17,BO594,0)</f>
        <v>0</v>
      </c>
      <c r="BR594" s="145">
        <v>0</v>
      </c>
      <c r="BS594" s="148">
        <f>100*BR594/$AI594</f>
        <v>0</v>
      </c>
      <c r="BT594" s="145">
        <f>IF(BS594&gt;$AI$8,1,0)</f>
        <v>0</v>
      </c>
      <c r="BU594" s="148">
        <f>IF($R594=BR$17,BS594,0)</f>
        <v>0</v>
      </c>
      <c r="BV594" s="145">
        <v>0</v>
      </c>
      <c r="BW594" s="148">
        <f>100*BV594/$AI594</f>
        <v>0</v>
      </c>
      <c r="BX594" s="145">
        <f>IF(BW594&gt;$AI$8,1,0)</f>
        <v>0</v>
      </c>
      <c r="BY594" s="148">
        <f>IF($R594=BV$17,BW594,0)</f>
        <v>0</v>
      </c>
      <c r="BZ594" s="145">
        <v>0</v>
      </c>
      <c r="CA594" s="148">
        <f>100*BZ594/$AI594</f>
        <v>0</v>
      </c>
      <c r="CB594" s="145">
        <f>IF(CA594&gt;$AI$8,1,0)</f>
        <v>0</v>
      </c>
      <c r="CC594" s="148">
        <f>IF($R594=BZ$17,CA594,0)</f>
        <v>0</v>
      </c>
      <c r="CD594" s="145">
        <v>0</v>
      </c>
      <c r="CE594" s="148">
        <f>100*CD594/$AI594</f>
        <v>0</v>
      </c>
      <c r="CF594" s="145">
        <f>IF(CE594&gt;$AI$8,1,0)</f>
        <v>0</v>
      </c>
      <c r="CG594" s="148">
        <f>IF($R594=CD$17,CE594,0)</f>
        <v>0</v>
      </c>
      <c r="CH594" s="145">
        <v>0</v>
      </c>
      <c r="CI594" s="148">
        <f>100*CH594/$AI594</f>
        <v>0</v>
      </c>
      <c r="CJ594" s="145">
        <f>IF(CI594&gt;$AI$8,1,0)</f>
        <v>0</v>
      </c>
      <c r="CK594" s="148">
        <f>IF($R594=CH$17,CI594,0)</f>
        <v>0</v>
      </c>
      <c r="CL594" s="145">
        <v>0</v>
      </c>
      <c r="CM594" s="145">
        <v>0</v>
      </c>
      <c r="CN594" s="149"/>
    </row>
    <row r="595" ht="15.75" customHeight="1">
      <c r="A595" t="s" s="179">
        <v>3539</v>
      </c>
      <c r="B595" t="s" s="180">
        <v>166</v>
      </c>
      <c r="C595" t="s" s="180">
        <v>1094</v>
      </c>
      <c r="D595" t="s" s="181">
        <v>169</v>
      </c>
      <c r="E595" t="s" s="182">
        <v>79</v>
      </c>
      <c r="F595" t="s" s="130">
        <v>46</v>
      </c>
      <c r="G595" t="s" s="130">
        <v>693</v>
      </c>
      <c r="H595" t="s" s="130">
        <v>1027</v>
      </c>
      <c r="I595" t="s" s="130">
        <v>49</v>
      </c>
      <c r="J595" t="s" s="130">
        <v>1762</v>
      </c>
      <c r="K595" t="s" s="183">
        <f>_xlfn.IFS(Q595=0,O595,T595=1,R595,U595=1,AA595,V595=1,AD595)</f>
        <v>29</v>
      </c>
      <c r="L595" s="189">
        <f>_xlfn.IFS(Q595=0,P595,T595=1,S595,U595=1,AB595,V595=1,AE595)</f>
        <v>46.0510141364474</v>
      </c>
      <c r="M595" t="s" s="130">
        <f>IF(O595="Lab","over","under")</f>
        <v>3307</v>
      </c>
      <c r="N595" s="169"/>
      <c r="O595" t="s" s="184">
        <v>29</v>
      </c>
      <c r="P595" s="131">
        <f>AU595</f>
        <v>46.0510141364474</v>
      </c>
      <c r="Q595" s="173">
        <f>T595+U595+V595</f>
        <v>0</v>
      </c>
      <c r="R595" t="s" s="185">
        <v>27</v>
      </c>
      <c r="S595" s="131">
        <f>AO595</f>
        <v>30.2281807006761</v>
      </c>
      <c r="T595" s="169"/>
      <c r="U595" s="169"/>
      <c r="V595" s="169"/>
      <c r="W595" s="169"/>
      <c r="X595" t="s" s="130">
        <f>IF($A595=Y595,"ok","bad")</f>
        <v>2430</v>
      </c>
      <c r="Y595" t="s" s="130">
        <v>3539</v>
      </c>
      <c r="Z595" t="s" s="130">
        <v>1094</v>
      </c>
      <c r="AA595" t="s" s="186">
        <v>2365</v>
      </c>
      <c r="AB595" s="125">
        <f>100*AC595</f>
        <v>10.9077289</v>
      </c>
      <c r="AC595" s="191">
        <v>0.109077289</v>
      </c>
      <c r="AD595" t="s" s="187">
        <v>28</v>
      </c>
      <c r="AE595" s="125">
        <v>7.976721</v>
      </c>
      <c r="AF595" s="191">
        <v>0.07976721000000001</v>
      </c>
      <c r="AG595" s="169"/>
      <c r="AH595" s="173">
        <v>77955</v>
      </c>
      <c r="AI595" s="173">
        <v>52064</v>
      </c>
      <c r="AJ595" s="173">
        <v>125</v>
      </c>
      <c r="AK595" s="173">
        <v>8238</v>
      </c>
      <c r="AL595" s="173">
        <v>15738</v>
      </c>
      <c r="AM595" s="175">
        <f>100*AL595/$AI595</f>
        <v>30.2281807006761</v>
      </c>
      <c r="AN595" s="173">
        <f>IF(AM595&gt;$AI$8,1,0)</f>
        <v>0</v>
      </c>
      <c r="AO595" s="175">
        <f>IF($R595=AL$17,AM595,0)</f>
        <v>30.2281807006761</v>
      </c>
      <c r="AP595" s="173">
        <v>4153</v>
      </c>
      <c r="AQ595" s="175">
        <f>100*AP595/$AI595</f>
        <v>7.97672095881991</v>
      </c>
      <c r="AR595" s="173">
        <f>IF(AQ595&gt;$AI$8,1,0)</f>
        <v>0</v>
      </c>
      <c r="AS595" s="175">
        <f>IF($R595=AP$17,AQ595,0)</f>
        <v>0</v>
      </c>
      <c r="AT595" s="173">
        <v>23976</v>
      </c>
      <c r="AU595" s="175">
        <f>100*AT595/$AI595</f>
        <v>46.0510141364474</v>
      </c>
      <c r="AV595" s="173">
        <f>IF(AU595&gt;$AI$8,1,0)</f>
        <v>0</v>
      </c>
      <c r="AW595" s="175">
        <f>IF($R595=AT$17,AU595,0)</f>
        <v>0</v>
      </c>
      <c r="AX595" s="173">
        <v>5679</v>
      </c>
      <c r="AY595" s="175">
        <f>100*AX595/$AI595</f>
        <v>10.9077289489859</v>
      </c>
      <c r="AZ595" s="173">
        <f>IF(AY595&gt;$AI$8,1,0)</f>
        <v>0</v>
      </c>
      <c r="BA595" s="175">
        <f>IF($R595=AX$17,AY595,0)</f>
        <v>0</v>
      </c>
      <c r="BB595" s="173">
        <v>1762</v>
      </c>
      <c r="BC595" s="175">
        <f>100*BB595/$AI595</f>
        <v>3.38429625076829</v>
      </c>
      <c r="BD595" s="173">
        <f>IF(BC595&gt;$AI$8,1,0)</f>
        <v>0</v>
      </c>
      <c r="BE595" s="175">
        <f>IF($R595=BB$17,BC595,0)</f>
        <v>0</v>
      </c>
      <c r="BF595" s="173">
        <v>0</v>
      </c>
      <c r="BG595" s="175">
        <f>100*BF595/$AI595</f>
        <v>0</v>
      </c>
      <c r="BH595" s="173">
        <f>IF(BG595&gt;$AI$8,1,0)</f>
        <v>0</v>
      </c>
      <c r="BI595" s="175">
        <f>IF($R595=BF$17,BG595,0)</f>
        <v>0</v>
      </c>
      <c r="BJ595" s="173">
        <v>0</v>
      </c>
      <c r="BK595" s="175">
        <f>100*BJ595/$AI595</f>
        <v>0</v>
      </c>
      <c r="BL595" s="173">
        <f>IF(BK595&gt;$AI$8,1,0)</f>
        <v>0</v>
      </c>
      <c r="BM595" s="175">
        <f>IF($R595=BJ$17,BK595,0)</f>
        <v>0</v>
      </c>
      <c r="BN595" s="173">
        <v>0</v>
      </c>
      <c r="BO595" s="175">
        <f>100*BN595/$AI595</f>
        <v>0</v>
      </c>
      <c r="BP595" s="173">
        <f>IF(BO595&gt;$AI$8,1,0)</f>
        <v>0</v>
      </c>
      <c r="BQ595" s="175">
        <f>IF($R595=BN$17,BO595,0)</f>
        <v>0</v>
      </c>
      <c r="BR595" s="173">
        <v>0</v>
      </c>
      <c r="BS595" s="175">
        <f>100*BR595/$AI595</f>
        <v>0</v>
      </c>
      <c r="BT595" s="173">
        <f>IF(BS595&gt;$AI$8,1,0)</f>
        <v>0</v>
      </c>
      <c r="BU595" s="175">
        <f>IF($R595=BR$17,BS595,0)</f>
        <v>0</v>
      </c>
      <c r="BV595" s="173">
        <v>0</v>
      </c>
      <c r="BW595" s="175">
        <f>100*BV595/$AI595</f>
        <v>0</v>
      </c>
      <c r="BX595" s="173">
        <f>IF(BW595&gt;$AI$8,1,0)</f>
        <v>0</v>
      </c>
      <c r="BY595" s="175">
        <f>IF($R595=BV$17,BW595,0)</f>
        <v>0</v>
      </c>
      <c r="BZ595" s="173">
        <v>0</v>
      </c>
      <c r="CA595" s="175">
        <f>100*BZ595/$AI595</f>
        <v>0</v>
      </c>
      <c r="CB595" s="173">
        <f>IF(CA595&gt;$AI$8,1,0)</f>
        <v>0</v>
      </c>
      <c r="CC595" s="175">
        <f>IF($R595=BZ$17,CA595,0)</f>
        <v>0</v>
      </c>
      <c r="CD595" s="173">
        <v>0</v>
      </c>
      <c r="CE595" s="175">
        <f>100*CD595/$AI595</f>
        <v>0</v>
      </c>
      <c r="CF595" s="173">
        <f>IF(CE595&gt;$AI$8,1,0)</f>
        <v>0</v>
      </c>
      <c r="CG595" s="175">
        <f>IF($R595=CD$17,CE595,0)</f>
        <v>0</v>
      </c>
      <c r="CH595" s="173">
        <v>0</v>
      </c>
      <c r="CI595" s="175">
        <f>100*CH595/$AI595</f>
        <v>0</v>
      </c>
      <c r="CJ595" s="173">
        <f>IF(CI595&gt;$AI$8,1,0)</f>
        <v>0</v>
      </c>
      <c r="CK595" s="175">
        <f>IF($R595=CH$17,CI595,0)</f>
        <v>0</v>
      </c>
      <c r="CL595" s="173">
        <v>0</v>
      </c>
      <c r="CM595" s="173">
        <v>0</v>
      </c>
      <c r="CN595" s="176"/>
    </row>
    <row r="596" ht="15.75" customHeight="1">
      <c r="A596" t="s" s="179">
        <v>3617</v>
      </c>
      <c r="B596" t="s" s="180">
        <v>197</v>
      </c>
      <c r="C596" t="s" s="180">
        <v>3618</v>
      </c>
      <c r="D596" t="s" s="181">
        <v>200</v>
      </c>
      <c r="E596" t="s" s="188">
        <v>79</v>
      </c>
      <c r="F596" t="s" s="146">
        <v>46</v>
      </c>
      <c r="G596" t="s" s="146">
        <v>447</v>
      </c>
      <c r="H596" t="s" s="146">
        <v>3619</v>
      </c>
      <c r="I596" t="s" s="146">
        <v>64</v>
      </c>
      <c r="J596" t="s" s="146">
        <v>1762</v>
      </c>
      <c r="K596" t="s" s="183">
        <f>_xlfn.IFS(Q596=0,O596,T596=1,R596,U596=1,AA596,V596=1,AD596)</f>
        <v>29</v>
      </c>
      <c r="L596" s="189">
        <f>_xlfn.IFS(Q596=0,P596,T596=1,S596,U596=1,AB596,V596=1,AE596)</f>
        <v>45.9962452044731</v>
      </c>
      <c r="M596" t="s" s="146">
        <f>IF(O596="Lab","over","under")</f>
        <v>3307</v>
      </c>
      <c r="N596" s="138"/>
      <c r="O596" t="s" s="184">
        <v>29</v>
      </c>
      <c r="P596" s="147">
        <f>AU596</f>
        <v>45.9962452044731</v>
      </c>
      <c r="Q596" s="145">
        <f>T596+U596+V596</f>
        <v>0</v>
      </c>
      <c r="R596" t="s" s="185">
        <v>27</v>
      </c>
      <c r="S596" s="147">
        <f>AO596</f>
        <v>31.4525344869807</v>
      </c>
      <c r="T596" s="138"/>
      <c r="U596" s="138"/>
      <c r="V596" s="138"/>
      <c r="W596" s="138"/>
      <c r="X596" t="s" s="146">
        <f>IF($A596=Y596,"ok","bad")</f>
        <v>2430</v>
      </c>
      <c r="Y596" t="s" s="146">
        <v>3617</v>
      </c>
      <c r="Z596" t="s" s="146">
        <v>3618</v>
      </c>
      <c r="AA596" t="s" s="186">
        <v>2365</v>
      </c>
      <c r="AB596" s="141">
        <f>100*AC596</f>
        <v>12.9846543</v>
      </c>
      <c r="AC596" s="190">
        <v>0.129846543</v>
      </c>
      <c r="AD596" t="s" s="187">
        <v>28</v>
      </c>
      <c r="AE596" s="141">
        <v>6.2566321</v>
      </c>
      <c r="AF596" s="190">
        <v>0.06256632099999999</v>
      </c>
      <c r="AG596" s="138"/>
      <c r="AH596" s="145">
        <v>72261</v>
      </c>
      <c r="AI596" s="145">
        <v>49004</v>
      </c>
      <c r="AJ596" s="145">
        <v>142</v>
      </c>
      <c r="AK596" s="145">
        <v>7127</v>
      </c>
      <c r="AL596" s="145">
        <v>15413</v>
      </c>
      <c r="AM596" s="148">
        <f>100*AL596/$AI596</f>
        <v>31.4525344869807</v>
      </c>
      <c r="AN596" s="145">
        <f>IF(AM596&gt;$AI$8,1,0)</f>
        <v>0</v>
      </c>
      <c r="AO596" s="148">
        <f>IF($R596=AL$17,AM596,0)</f>
        <v>31.4525344869807</v>
      </c>
      <c r="AP596" s="145">
        <v>3066</v>
      </c>
      <c r="AQ596" s="148">
        <f>100*AP596/$AI596</f>
        <v>6.25663211166435</v>
      </c>
      <c r="AR596" s="145">
        <f>IF(AQ596&gt;$AI$8,1,0)</f>
        <v>0</v>
      </c>
      <c r="AS596" s="148">
        <f>IF($R596=AP$17,AQ596,0)</f>
        <v>0</v>
      </c>
      <c r="AT596" s="145">
        <v>22540</v>
      </c>
      <c r="AU596" s="148">
        <f>100*AT596/$AI596</f>
        <v>45.9962452044731</v>
      </c>
      <c r="AV596" s="145">
        <f>IF(AU596&gt;$AI$8,1,0)</f>
        <v>0</v>
      </c>
      <c r="AW596" s="148">
        <f>IF($R596=AT$17,AU596,0)</f>
        <v>0</v>
      </c>
      <c r="AX596" s="145">
        <v>6363</v>
      </c>
      <c r="AY596" s="148">
        <f>100*AX596/$AI596</f>
        <v>12.9846543139336</v>
      </c>
      <c r="AZ596" s="145">
        <f>IF(AY596&gt;$AI$8,1,0)</f>
        <v>0</v>
      </c>
      <c r="BA596" s="148">
        <f>IF($R596=AX$17,AY596,0)</f>
        <v>0</v>
      </c>
      <c r="BB596" s="145">
        <v>1497</v>
      </c>
      <c r="BC596" s="148">
        <f>100*BB596/$AI596</f>
        <v>3.05485266508856</v>
      </c>
      <c r="BD596" s="145">
        <f>IF(BC596&gt;$AI$8,1,0)</f>
        <v>0</v>
      </c>
      <c r="BE596" s="148">
        <f>IF($R596=BB$17,BC596,0)</f>
        <v>0</v>
      </c>
      <c r="BF596" s="145">
        <v>0</v>
      </c>
      <c r="BG596" s="148">
        <f>100*BF596/$AI596</f>
        <v>0</v>
      </c>
      <c r="BH596" s="145">
        <f>IF(BG596&gt;$AI$8,1,0)</f>
        <v>0</v>
      </c>
      <c r="BI596" s="148">
        <f>IF($R596=BF$17,BG596,0)</f>
        <v>0</v>
      </c>
      <c r="BJ596" s="145">
        <v>0</v>
      </c>
      <c r="BK596" s="148">
        <f>100*BJ596/$AI596</f>
        <v>0</v>
      </c>
      <c r="BL596" s="145">
        <f>IF(BK596&gt;$AI$8,1,0)</f>
        <v>0</v>
      </c>
      <c r="BM596" s="148">
        <f>IF($R596=BJ$17,BK596,0)</f>
        <v>0</v>
      </c>
      <c r="BN596" s="145">
        <v>0</v>
      </c>
      <c r="BO596" s="148">
        <f>100*BN596/$AI596</f>
        <v>0</v>
      </c>
      <c r="BP596" s="145">
        <f>IF(BO596&gt;$AI$8,1,0)</f>
        <v>0</v>
      </c>
      <c r="BQ596" s="148">
        <f>IF($R596=BN$17,BO596,0)</f>
        <v>0</v>
      </c>
      <c r="BR596" s="145">
        <v>0</v>
      </c>
      <c r="BS596" s="148">
        <f>100*BR596/$AI596</f>
        <v>0</v>
      </c>
      <c r="BT596" s="145">
        <f>IF(BS596&gt;$AI$8,1,0)</f>
        <v>0</v>
      </c>
      <c r="BU596" s="148">
        <f>IF($R596=BR$17,BS596,0)</f>
        <v>0</v>
      </c>
      <c r="BV596" s="145">
        <v>0</v>
      </c>
      <c r="BW596" s="148">
        <f>100*BV596/$AI596</f>
        <v>0</v>
      </c>
      <c r="BX596" s="145">
        <f>IF(BW596&gt;$AI$8,1,0)</f>
        <v>0</v>
      </c>
      <c r="BY596" s="148">
        <f>IF($R596=BV$17,BW596,0)</f>
        <v>0</v>
      </c>
      <c r="BZ596" s="145">
        <v>0</v>
      </c>
      <c r="CA596" s="148">
        <f>100*BZ596/$AI596</f>
        <v>0</v>
      </c>
      <c r="CB596" s="145">
        <f>IF(CA596&gt;$AI$8,1,0)</f>
        <v>0</v>
      </c>
      <c r="CC596" s="148">
        <f>IF($R596=BZ$17,CA596,0)</f>
        <v>0</v>
      </c>
      <c r="CD596" s="145">
        <v>0</v>
      </c>
      <c r="CE596" s="148">
        <f>100*CD596/$AI596</f>
        <v>0</v>
      </c>
      <c r="CF596" s="145">
        <f>IF(CE596&gt;$AI$8,1,0)</f>
        <v>0</v>
      </c>
      <c r="CG596" s="148">
        <f>IF($R596=CD$17,CE596,0)</f>
        <v>0</v>
      </c>
      <c r="CH596" s="145">
        <v>0</v>
      </c>
      <c r="CI596" s="148">
        <f>100*CH596/$AI596</f>
        <v>0</v>
      </c>
      <c r="CJ596" s="145">
        <f>IF(CI596&gt;$AI$8,1,0)</f>
        <v>0</v>
      </c>
      <c r="CK596" s="148">
        <f>IF($R596=CH$17,CI596,0)</f>
        <v>0</v>
      </c>
      <c r="CL596" s="145">
        <v>545</v>
      </c>
      <c r="CM596" s="145">
        <v>0</v>
      </c>
      <c r="CN596" s="149"/>
    </row>
    <row r="597" ht="15.75" customHeight="1">
      <c r="A597" t="s" s="179">
        <v>3540</v>
      </c>
      <c r="B597" t="s" s="180">
        <v>197</v>
      </c>
      <c r="C597" t="s" s="180">
        <v>633</v>
      </c>
      <c r="D597" t="s" s="181">
        <v>200</v>
      </c>
      <c r="E597" t="s" s="182">
        <v>79</v>
      </c>
      <c r="F597" t="s" s="130">
        <v>46</v>
      </c>
      <c r="G597" t="s" s="130">
        <v>714</v>
      </c>
      <c r="H597" t="s" s="130">
        <v>736</v>
      </c>
      <c r="I597" t="s" s="130">
        <v>64</v>
      </c>
      <c r="J597" t="s" s="130">
        <v>1762</v>
      </c>
      <c r="K597" t="s" s="183">
        <f>_xlfn.IFS(Q597=0,O597,T597=1,R597,U597=1,AA597,V597=1,AD597)</f>
        <v>29</v>
      </c>
      <c r="L597" s="189">
        <f>_xlfn.IFS(Q597=0,P597,T597=1,S597,U597=1,AB597,V597=1,AE597)</f>
        <v>45.5485538859266</v>
      </c>
      <c r="M597" t="s" s="130">
        <f>IF(O597="Lab","over","under")</f>
        <v>3307</v>
      </c>
      <c r="N597" s="169"/>
      <c r="O597" t="s" s="184">
        <v>29</v>
      </c>
      <c r="P597" s="131">
        <f>AU597</f>
        <v>45.5485538859266</v>
      </c>
      <c r="Q597" s="173">
        <f>T597+U597+V597</f>
        <v>0</v>
      </c>
      <c r="R597" t="s" s="185">
        <v>27</v>
      </c>
      <c r="S597" s="131">
        <f>AO597</f>
        <v>29.1121344320569</v>
      </c>
      <c r="T597" s="169"/>
      <c r="U597" s="169"/>
      <c r="V597" s="169"/>
      <c r="W597" s="169"/>
      <c r="X597" t="s" s="130">
        <f>IF($A597=Y597,"ok","bad")</f>
        <v>2430</v>
      </c>
      <c r="Y597" t="s" s="130">
        <v>3540</v>
      </c>
      <c r="Z597" t="s" s="130">
        <v>633</v>
      </c>
      <c r="AA597" t="s" s="186">
        <v>2365</v>
      </c>
      <c r="AB597" s="125">
        <f>100*AC597</f>
        <v>12.3747778</v>
      </c>
      <c r="AC597" s="191">
        <v>0.123747778</v>
      </c>
      <c r="AD597" t="s" s="187">
        <v>28</v>
      </c>
      <c r="AE597" s="125">
        <v>7.9273711</v>
      </c>
      <c r="AF597" s="191">
        <v>0.079273711</v>
      </c>
      <c r="AG597" s="169"/>
      <c r="AH597" s="173">
        <v>74107</v>
      </c>
      <c r="AI597" s="173">
        <v>49512</v>
      </c>
      <c r="AJ597" s="173">
        <v>157</v>
      </c>
      <c r="AK597" s="173">
        <v>8138</v>
      </c>
      <c r="AL597" s="173">
        <v>14414</v>
      </c>
      <c r="AM597" s="175">
        <f>100*AL597/$AI597</f>
        <v>29.1121344320569</v>
      </c>
      <c r="AN597" s="173">
        <f>IF(AM597&gt;$AI$8,1,0)</f>
        <v>0</v>
      </c>
      <c r="AO597" s="175">
        <f>IF($R597=AL$17,AM597,0)</f>
        <v>29.1121344320569</v>
      </c>
      <c r="AP597" s="173">
        <v>3925</v>
      </c>
      <c r="AQ597" s="175">
        <f>100*AP597/$AI597</f>
        <v>7.92737114234933</v>
      </c>
      <c r="AR597" s="173">
        <f>IF(AQ597&gt;$AI$8,1,0)</f>
        <v>0</v>
      </c>
      <c r="AS597" s="175">
        <f>IF($R597=AP$17,AQ597,0)</f>
        <v>0</v>
      </c>
      <c r="AT597" s="173">
        <v>22552</v>
      </c>
      <c r="AU597" s="175">
        <f>100*AT597/$AI597</f>
        <v>45.5485538859266</v>
      </c>
      <c r="AV597" s="173">
        <f>IF(AU597&gt;$AI$8,1,0)</f>
        <v>0</v>
      </c>
      <c r="AW597" s="175">
        <f>IF($R597=AT$17,AU597,0)</f>
        <v>0</v>
      </c>
      <c r="AX597" s="173">
        <v>6127</v>
      </c>
      <c r="AY597" s="175">
        <f>100*AX597/$AI597</f>
        <v>12.3747778316368</v>
      </c>
      <c r="AZ597" s="173">
        <f>IF(AY597&gt;$AI$8,1,0)</f>
        <v>0</v>
      </c>
      <c r="BA597" s="175">
        <f>IF($R597=AX$17,AY597,0)</f>
        <v>0</v>
      </c>
      <c r="BB597" s="173">
        <v>1954</v>
      </c>
      <c r="BC597" s="175">
        <f>100*BB597/$AI597</f>
        <v>3.94651801583455</v>
      </c>
      <c r="BD597" s="173">
        <f>IF(BC597&gt;$AI$8,1,0)</f>
        <v>0</v>
      </c>
      <c r="BE597" s="175">
        <f>IF($R597=BB$17,BC597,0)</f>
        <v>0</v>
      </c>
      <c r="BF597" s="173">
        <v>0</v>
      </c>
      <c r="BG597" s="175">
        <f>100*BF597/$AI597</f>
        <v>0</v>
      </c>
      <c r="BH597" s="173">
        <f>IF(BG597&gt;$AI$8,1,0)</f>
        <v>0</v>
      </c>
      <c r="BI597" s="175">
        <f>IF($R597=BF$17,BG597,0)</f>
        <v>0</v>
      </c>
      <c r="BJ597" s="173">
        <v>0</v>
      </c>
      <c r="BK597" s="175">
        <f>100*BJ597/$AI597</f>
        <v>0</v>
      </c>
      <c r="BL597" s="173">
        <f>IF(BK597&gt;$AI$8,1,0)</f>
        <v>0</v>
      </c>
      <c r="BM597" s="175">
        <f>IF($R597=BJ$17,BK597,0)</f>
        <v>0</v>
      </c>
      <c r="BN597" s="173">
        <v>0</v>
      </c>
      <c r="BO597" s="175">
        <f>100*BN597/$AI597</f>
        <v>0</v>
      </c>
      <c r="BP597" s="173">
        <f>IF(BO597&gt;$AI$8,1,0)</f>
        <v>0</v>
      </c>
      <c r="BQ597" s="175">
        <f>IF($R597=BN$17,BO597,0)</f>
        <v>0</v>
      </c>
      <c r="BR597" s="173">
        <v>0</v>
      </c>
      <c r="BS597" s="175">
        <f>100*BR597/$AI597</f>
        <v>0</v>
      </c>
      <c r="BT597" s="173">
        <f>IF(BS597&gt;$AI$8,1,0)</f>
        <v>0</v>
      </c>
      <c r="BU597" s="175">
        <f>IF($R597=BR$17,BS597,0)</f>
        <v>0</v>
      </c>
      <c r="BV597" s="173">
        <v>0</v>
      </c>
      <c r="BW597" s="175">
        <f>100*BV597/$AI597</f>
        <v>0</v>
      </c>
      <c r="BX597" s="173">
        <f>IF(BW597&gt;$AI$8,1,0)</f>
        <v>0</v>
      </c>
      <c r="BY597" s="175">
        <f>IF($R597=BV$17,BW597,0)</f>
        <v>0</v>
      </c>
      <c r="BZ597" s="173">
        <v>0</v>
      </c>
      <c r="CA597" s="175">
        <f>100*BZ597/$AI597</f>
        <v>0</v>
      </c>
      <c r="CB597" s="173">
        <f>IF(CA597&gt;$AI$8,1,0)</f>
        <v>0</v>
      </c>
      <c r="CC597" s="175">
        <f>IF($R597=BZ$17,CA597,0)</f>
        <v>0</v>
      </c>
      <c r="CD597" s="173">
        <v>0</v>
      </c>
      <c r="CE597" s="175">
        <f>100*CD597/$AI597</f>
        <v>0</v>
      </c>
      <c r="CF597" s="173">
        <f>IF(CE597&gt;$AI$8,1,0)</f>
        <v>0</v>
      </c>
      <c r="CG597" s="175">
        <f>IF($R597=CD$17,CE597,0)</f>
        <v>0</v>
      </c>
      <c r="CH597" s="173">
        <v>0</v>
      </c>
      <c r="CI597" s="175">
        <f>100*CH597/$AI597</f>
        <v>0</v>
      </c>
      <c r="CJ597" s="173">
        <f>IF(CI597&gt;$AI$8,1,0)</f>
        <v>0</v>
      </c>
      <c r="CK597" s="175">
        <f>IF($R597=CH$17,CI597,0)</f>
        <v>0</v>
      </c>
      <c r="CL597" s="173">
        <v>1441</v>
      </c>
      <c r="CM597" s="173">
        <v>0</v>
      </c>
      <c r="CN597" s="176"/>
    </row>
    <row r="598" ht="15.75" customHeight="1">
      <c r="A598" t="s" s="179">
        <v>3647</v>
      </c>
      <c r="B598" t="s" s="180">
        <v>197</v>
      </c>
      <c r="C598" t="s" s="180">
        <v>3648</v>
      </c>
      <c r="D598" t="s" s="181">
        <v>200</v>
      </c>
      <c r="E598" t="s" s="188">
        <v>79</v>
      </c>
      <c r="F598" t="s" s="146">
        <v>46</v>
      </c>
      <c r="G598" t="s" s="146">
        <v>1025</v>
      </c>
      <c r="H598" t="s" s="146">
        <v>3649</v>
      </c>
      <c r="I598" t="s" s="146">
        <v>49</v>
      </c>
      <c r="J598" t="s" s="146">
        <v>1762</v>
      </c>
      <c r="K598" t="s" s="183">
        <f>_xlfn.IFS(Q598=0,O598,T598=1,R598,U598=1,AA598,V598=1,AD598)</f>
        <v>29</v>
      </c>
      <c r="L598" s="189">
        <f>_xlfn.IFS(Q598=0,P598,T598=1,S598,U598=1,AB598,V598=1,AE598)</f>
        <v>45.4190109564702</v>
      </c>
      <c r="M598" t="s" s="146">
        <f>IF(O598="Lab","over","under")</f>
        <v>3307</v>
      </c>
      <c r="N598" s="138"/>
      <c r="O598" t="s" s="184">
        <v>29</v>
      </c>
      <c r="P598" s="147">
        <f>AU598</f>
        <v>45.4190109564702</v>
      </c>
      <c r="Q598" s="145">
        <f>T598+U598+V598</f>
        <v>0</v>
      </c>
      <c r="R598" t="s" s="185">
        <v>27</v>
      </c>
      <c r="S598" s="147">
        <f>AO598</f>
        <v>32.1922811173626</v>
      </c>
      <c r="T598" s="138"/>
      <c r="U598" s="138"/>
      <c r="V598" s="138"/>
      <c r="W598" s="138"/>
      <c r="X598" t="s" s="146">
        <f>IF($A598=Y598,"ok","bad")</f>
        <v>2430</v>
      </c>
      <c r="Y598" t="s" s="146">
        <v>3647</v>
      </c>
      <c r="Z598" t="s" s="146">
        <v>3648</v>
      </c>
      <c r="AA598" t="s" s="186">
        <v>2365</v>
      </c>
      <c r="AB598" s="141">
        <f>100*AC598</f>
        <v>12.4153588</v>
      </c>
      <c r="AC598" s="190">
        <v>0.124153588</v>
      </c>
      <c r="AD598" t="s" s="187">
        <v>28</v>
      </c>
      <c r="AE598" s="141">
        <v>5.817787</v>
      </c>
      <c r="AF598" s="190">
        <v>0.05817787</v>
      </c>
      <c r="AG598" s="138"/>
      <c r="AH598" s="145">
        <v>75537</v>
      </c>
      <c r="AI598" s="145">
        <v>50655</v>
      </c>
      <c r="AJ598" s="145">
        <v>137</v>
      </c>
      <c r="AK598" s="145">
        <v>6700</v>
      </c>
      <c r="AL598" s="145">
        <v>16307</v>
      </c>
      <c r="AM598" s="148">
        <f>100*AL598/$AI598</f>
        <v>32.1922811173626</v>
      </c>
      <c r="AN598" s="145">
        <f>IF(AM598&gt;$AI$8,1,0)</f>
        <v>0</v>
      </c>
      <c r="AO598" s="148">
        <f>IF($R598=AL$17,AM598,0)</f>
        <v>32.1922811173626</v>
      </c>
      <c r="AP598" s="145">
        <v>2947</v>
      </c>
      <c r="AQ598" s="148">
        <f>100*AP598/$AI598</f>
        <v>5.81778699042543</v>
      </c>
      <c r="AR598" s="145">
        <f>IF(AQ598&gt;$AI$8,1,0)</f>
        <v>0</v>
      </c>
      <c r="AS598" s="148">
        <f>IF($R598=AP$17,AQ598,0)</f>
        <v>0</v>
      </c>
      <c r="AT598" s="145">
        <v>23007</v>
      </c>
      <c r="AU598" s="148">
        <f>100*AT598/$AI598</f>
        <v>45.4190109564702</v>
      </c>
      <c r="AV598" s="145">
        <f>IF(AU598&gt;$AI$8,1,0)</f>
        <v>0</v>
      </c>
      <c r="AW598" s="148">
        <f>IF($R598=AT$17,AU598,0)</f>
        <v>0</v>
      </c>
      <c r="AX598" s="145">
        <v>6289</v>
      </c>
      <c r="AY598" s="148">
        <f>100*AX598/$AI598</f>
        <v>12.4153587997236</v>
      </c>
      <c r="AZ598" s="145">
        <f>IF(AY598&gt;$AI$8,1,0)</f>
        <v>0</v>
      </c>
      <c r="BA598" s="148">
        <f>IF($R598=AX$17,AY598,0)</f>
        <v>0</v>
      </c>
      <c r="BB598" s="145">
        <v>1394</v>
      </c>
      <c r="BC598" s="148">
        <f>100*BB598/$AI598</f>
        <v>2.75194946204718</v>
      </c>
      <c r="BD598" s="145">
        <f>IF(BC598&gt;$AI$8,1,0)</f>
        <v>0</v>
      </c>
      <c r="BE598" s="148">
        <f>IF($R598=BB$17,BC598,0)</f>
        <v>0</v>
      </c>
      <c r="BF598" s="145">
        <v>0</v>
      </c>
      <c r="BG598" s="148">
        <f>100*BF598/$AI598</f>
        <v>0</v>
      </c>
      <c r="BH598" s="145">
        <f>IF(BG598&gt;$AI$8,1,0)</f>
        <v>0</v>
      </c>
      <c r="BI598" s="148">
        <f>IF($R598=BF$17,BG598,0)</f>
        <v>0</v>
      </c>
      <c r="BJ598" s="145">
        <v>0</v>
      </c>
      <c r="BK598" s="148">
        <f>100*BJ598/$AI598</f>
        <v>0</v>
      </c>
      <c r="BL598" s="145">
        <f>IF(BK598&gt;$AI$8,1,0)</f>
        <v>0</v>
      </c>
      <c r="BM598" s="148">
        <f>IF($R598=BJ$17,BK598,0)</f>
        <v>0</v>
      </c>
      <c r="BN598" s="145">
        <v>0</v>
      </c>
      <c r="BO598" s="148">
        <f>100*BN598/$AI598</f>
        <v>0</v>
      </c>
      <c r="BP598" s="145">
        <f>IF(BO598&gt;$AI$8,1,0)</f>
        <v>0</v>
      </c>
      <c r="BQ598" s="148">
        <f>IF($R598=BN$17,BO598,0)</f>
        <v>0</v>
      </c>
      <c r="BR598" s="145">
        <v>0</v>
      </c>
      <c r="BS598" s="148">
        <f>100*BR598/$AI598</f>
        <v>0</v>
      </c>
      <c r="BT598" s="145">
        <f>IF(BS598&gt;$AI$8,1,0)</f>
        <v>0</v>
      </c>
      <c r="BU598" s="148">
        <f>IF($R598=BR$17,BS598,0)</f>
        <v>0</v>
      </c>
      <c r="BV598" s="145">
        <v>0</v>
      </c>
      <c r="BW598" s="148">
        <f>100*BV598/$AI598</f>
        <v>0</v>
      </c>
      <c r="BX598" s="145">
        <f>IF(BW598&gt;$AI$8,1,0)</f>
        <v>0</v>
      </c>
      <c r="BY598" s="148">
        <f>IF($R598=BV$17,BW598,0)</f>
        <v>0</v>
      </c>
      <c r="BZ598" s="145">
        <v>0</v>
      </c>
      <c r="CA598" s="148">
        <f>100*BZ598/$AI598</f>
        <v>0</v>
      </c>
      <c r="CB598" s="145">
        <f>IF(CA598&gt;$AI$8,1,0)</f>
        <v>0</v>
      </c>
      <c r="CC598" s="148">
        <f>IF($R598=BZ$17,CA598,0)</f>
        <v>0</v>
      </c>
      <c r="CD598" s="145">
        <v>0</v>
      </c>
      <c r="CE598" s="148">
        <f>100*CD598/$AI598</f>
        <v>0</v>
      </c>
      <c r="CF598" s="145">
        <f>IF(CE598&gt;$AI$8,1,0)</f>
        <v>0</v>
      </c>
      <c r="CG598" s="148">
        <f>IF($R598=CD$17,CE598,0)</f>
        <v>0</v>
      </c>
      <c r="CH598" s="145">
        <v>0</v>
      </c>
      <c r="CI598" s="148">
        <f>100*CH598/$AI598</f>
        <v>0</v>
      </c>
      <c r="CJ598" s="145">
        <f>IF(CI598&gt;$AI$8,1,0)</f>
        <v>0</v>
      </c>
      <c r="CK598" s="148">
        <f>IF($R598=CH$17,CI598,0)</f>
        <v>0</v>
      </c>
      <c r="CL598" s="145">
        <v>795</v>
      </c>
      <c r="CM598" s="145">
        <v>0</v>
      </c>
      <c r="CN598" s="149"/>
    </row>
    <row r="599" ht="19.95" customHeight="1">
      <c r="A599" t="s" s="179">
        <v>3645</v>
      </c>
      <c r="B599" t="s" s="180">
        <v>160</v>
      </c>
      <c r="C599" t="s" s="180">
        <v>2262</v>
      </c>
      <c r="D599" t="s" s="181">
        <v>162</v>
      </c>
      <c r="E599" t="s" s="182">
        <v>79</v>
      </c>
      <c r="F599" t="s" s="130">
        <v>80</v>
      </c>
      <c r="G599" t="s" s="130">
        <v>245</v>
      </c>
      <c r="H599" t="s" s="130">
        <v>3646</v>
      </c>
      <c r="I599" t="s" s="130">
        <v>49</v>
      </c>
      <c r="J599" t="s" s="130">
        <v>1762</v>
      </c>
      <c r="K599" t="s" s="183">
        <f>_xlfn.IFS(Q599=0,O599,T599=1,R599,U599=1,AA599,V599=1,AD599)</f>
        <v>29</v>
      </c>
      <c r="L599" s="189">
        <f>_xlfn.IFS(Q599=0,P599,T599=1,S599,U599=1,AB599,V599=1,AE599)</f>
        <v>45.0850231881422</v>
      </c>
      <c r="M599" t="s" s="130">
        <f>IF(O599="Lab","over","under")</f>
        <v>3307</v>
      </c>
      <c r="N599" s="169"/>
      <c r="O599" t="s" s="184">
        <v>29</v>
      </c>
      <c r="P599" s="131">
        <f>AU599</f>
        <v>45.0850231881422</v>
      </c>
      <c r="Q599" s="173">
        <f>T599+U599+V599</f>
        <v>0</v>
      </c>
      <c r="R599" t="s" s="185">
        <v>27</v>
      </c>
      <c r="S599" s="131">
        <f>AO599</f>
        <v>22.151495862508</v>
      </c>
      <c r="T599" s="169"/>
      <c r="U599" s="169"/>
      <c r="V599" s="169"/>
      <c r="W599" s="169"/>
      <c r="X599" t="s" s="130">
        <f>IF($A599=Y599,"ok","bad")</f>
        <v>2430</v>
      </c>
      <c r="Y599" t="s" s="130">
        <v>3645</v>
      </c>
      <c r="Z599" t="s" s="130">
        <v>2262</v>
      </c>
      <c r="AA599" t="s" s="186">
        <v>28</v>
      </c>
      <c r="AB599" s="125">
        <f>100*AC599</f>
        <v>21.3385469</v>
      </c>
      <c r="AC599" s="191">
        <v>0.213385469</v>
      </c>
      <c r="AD599" t="s" s="187">
        <v>2365</v>
      </c>
      <c r="AE599" s="125">
        <v>5.8579613</v>
      </c>
      <c r="AF599" s="191">
        <v>0.058579613</v>
      </c>
      <c r="AG599" s="169"/>
      <c r="AH599" s="173">
        <v>76334</v>
      </c>
      <c r="AI599" s="173">
        <v>54985</v>
      </c>
      <c r="AJ599" s="173">
        <v>171</v>
      </c>
      <c r="AK599" s="173">
        <v>12610</v>
      </c>
      <c r="AL599" s="173">
        <v>12180</v>
      </c>
      <c r="AM599" s="175">
        <f>100*AL599/$AI599</f>
        <v>22.151495862508</v>
      </c>
      <c r="AN599" s="173">
        <f>IF(AM599&gt;$AI$8,1,0)</f>
        <v>0</v>
      </c>
      <c r="AO599" s="175">
        <f>IF($R599=AL$17,AM599,0)</f>
        <v>22.151495862508</v>
      </c>
      <c r="AP599" s="173">
        <v>11733</v>
      </c>
      <c r="AQ599" s="175">
        <f>100*AP599/$AI599</f>
        <v>21.3385468764208</v>
      </c>
      <c r="AR599" s="173">
        <f>IF(AQ599&gt;$AI$8,1,0)</f>
        <v>0</v>
      </c>
      <c r="AS599" s="175">
        <f>IF($R599=AP$17,AQ599,0)</f>
        <v>0</v>
      </c>
      <c r="AT599" s="173">
        <v>24790</v>
      </c>
      <c r="AU599" s="175">
        <f>100*AT599/$AI599</f>
        <v>45.0850231881422</v>
      </c>
      <c r="AV599" s="173">
        <f>IF(AU599&gt;$AI$8,1,0)</f>
        <v>0</v>
      </c>
      <c r="AW599" s="175">
        <f>IF($R599=AT$17,AU599,0)</f>
        <v>0</v>
      </c>
      <c r="AX599" s="173">
        <v>3221</v>
      </c>
      <c r="AY599" s="175">
        <f>100*AX599/$AI599</f>
        <v>5.85796126216241</v>
      </c>
      <c r="AZ599" s="173">
        <f>IF(AY599&gt;$AI$8,1,0)</f>
        <v>0</v>
      </c>
      <c r="BA599" s="175">
        <f>IF($R599=AX$17,AY599,0)</f>
        <v>0</v>
      </c>
      <c r="BB599" s="173">
        <v>2442</v>
      </c>
      <c r="BC599" s="175">
        <f>100*BB599/$AI599</f>
        <v>4.44121123942894</v>
      </c>
      <c r="BD599" s="173">
        <f>IF(BC599&gt;$AI$8,1,0)</f>
        <v>0</v>
      </c>
      <c r="BE599" s="175">
        <f>IF($R599=BB$17,BC599,0)</f>
        <v>0</v>
      </c>
      <c r="BF599" s="173">
        <v>0</v>
      </c>
      <c r="BG599" s="175">
        <f>100*BF599/$AI599</f>
        <v>0</v>
      </c>
      <c r="BH599" s="173">
        <f>IF(BG599&gt;$AI$8,1,0)</f>
        <v>0</v>
      </c>
      <c r="BI599" s="175">
        <f>IF($R599=BF$17,BG599,0)</f>
        <v>0</v>
      </c>
      <c r="BJ599" s="173">
        <v>0</v>
      </c>
      <c r="BK599" s="175">
        <f>100*BJ599/$AI599</f>
        <v>0</v>
      </c>
      <c r="BL599" s="173">
        <f>IF(BK599&gt;$AI$8,1,0)</f>
        <v>0</v>
      </c>
      <c r="BM599" s="175">
        <f>IF($R599=BJ$17,BK599,0)</f>
        <v>0</v>
      </c>
      <c r="BN599" s="173">
        <v>0</v>
      </c>
      <c r="BO599" s="175">
        <f>100*BN599/$AI599</f>
        <v>0</v>
      </c>
      <c r="BP599" s="173">
        <f>IF(BO599&gt;$AI$8,1,0)</f>
        <v>0</v>
      </c>
      <c r="BQ599" s="175">
        <f>IF($R599=BN$17,BO599,0)</f>
        <v>0</v>
      </c>
      <c r="BR599" s="173">
        <v>0</v>
      </c>
      <c r="BS599" s="175">
        <f>100*BR599/$AI599</f>
        <v>0</v>
      </c>
      <c r="BT599" s="173">
        <f>IF(BS599&gt;$AI$8,1,0)</f>
        <v>0</v>
      </c>
      <c r="BU599" s="175">
        <f>IF($R599=BR$17,BS599,0)</f>
        <v>0</v>
      </c>
      <c r="BV599" s="173">
        <v>0</v>
      </c>
      <c r="BW599" s="175">
        <f>100*BV599/$AI599</f>
        <v>0</v>
      </c>
      <c r="BX599" s="173">
        <f>IF(BW599&gt;$AI$8,1,0)</f>
        <v>0</v>
      </c>
      <c r="BY599" s="175">
        <f>IF($R599=BV$17,BW599,0)</f>
        <v>0</v>
      </c>
      <c r="BZ599" s="173">
        <v>0</v>
      </c>
      <c r="CA599" s="175">
        <f>100*BZ599/$AI599</f>
        <v>0</v>
      </c>
      <c r="CB599" s="173">
        <f>IF(CA599&gt;$AI$8,1,0)</f>
        <v>0</v>
      </c>
      <c r="CC599" s="175">
        <f>IF($R599=BZ$17,CA599,0)</f>
        <v>0</v>
      </c>
      <c r="CD599" s="173">
        <v>0</v>
      </c>
      <c r="CE599" s="175">
        <f>100*CD599/$AI599</f>
        <v>0</v>
      </c>
      <c r="CF599" s="173">
        <f>IF(CE599&gt;$AI$8,1,0)</f>
        <v>0</v>
      </c>
      <c r="CG599" s="175">
        <f>IF($R599=CD$17,CE599,0)</f>
        <v>0</v>
      </c>
      <c r="CH599" s="173">
        <v>0</v>
      </c>
      <c r="CI599" s="175">
        <f>100*CH599/$AI599</f>
        <v>0</v>
      </c>
      <c r="CJ599" s="173">
        <f>IF(CI599&gt;$AI$8,1,0)</f>
        <v>0</v>
      </c>
      <c r="CK599" s="175">
        <f>IF($R599=CH$17,CI599,0)</f>
        <v>0</v>
      </c>
      <c r="CL599" s="173">
        <v>1628</v>
      </c>
      <c r="CM599" s="173">
        <v>0</v>
      </c>
      <c r="CN599" s="176"/>
    </row>
    <row r="600" ht="15.75" customHeight="1">
      <c r="A600" t="s" s="179">
        <v>3595</v>
      </c>
      <c r="B600" t="s" s="180">
        <v>75</v>
      </c>
      <c r="C600" t="s" s="180">
        <v>3596</v>
      </c>
      <c r="D600" t="s" s="181">
        <v>78</v>
      </c>
      <c r="E600" t="s" s="188">
        <v>79</v>
      </c>
      <c r="F600" t="s" s="146">
        <v>46</v>
      </c>
      <c r="G600" t="s" s="146">
        <v>3597</v>
      </c>
      <c r="H600" t="s" s="146">
        <v>3598</v>
      </c>
      <c r="I600" t="s" s="146">
        <v>49</v>
      </c>
      <c r="J600" t="s" s="146">
        <v>1762</v>
      </c>
      <c r="K600" t="s" s="183">
        <f>_xlfn.IFS(Q600=0,O600,T600=1,R600,U600=1,AA600,V600=1,AD600)</f>
        <v>29</v>
      </c>
      <c r="L600" s="189">
        <f>_xlfn.IFS(Q600=0,P600,T600=1,S600,U600=1,AB600,V600=1,AE600)</f>
        <v>44.9686776906146</v>
      </c>
      <c r="M600" t="s" s="146">
        <f>IF(O600="Lab","over","under")</f>
        <v>3307</v>
      </c>
      <c r="N600" s="138"/>
      <c r="O600" t="s" s="184">
        <v>29</v>
      </c>
      <c r="P600" s="147">
        <f>AU600</f>
        <v>44.9686776906146</v>
      </c>
      <c r="Q600" s="145">
        <f>T600+U600+V600</f>
        <v>0</v>
      </c>
      <c r="R600" t="s" s="185">
        <v>27</v>
      </c>
      <c r="S600" s="147">
        <f>AO600</f>
        <v>33.1790733111349</v>
      </c>
      <c r="T600" s="138"/>
      <c r="U600" s="138"/>
      <c r="V600" s="138"/>
      <c r="W600" s="138"/>
      <c r="X600" t="s" s="146">
        <f>IF($A600=Y600,"ok","bad")</f>
        <v>2430</v>
      </c>
      <c r="Y600" t="s" s="146">
        <v>3595</v>
      </c>
      <c r="Z600" t="s" s="146">
        <v>3596</v>
      </c>
      <c r="AA600" t="s" s="186">
        <v>2365</v>
      </c>
      <c r="AB600" s="141">
        <f>100*AC600</f>
        <v>9.8067987</v>
      </c>
      <c r="AC600" s="190">
        <v>0.098067987</v>
      </c>
      <c r="AD600" t="s" s="187">
        <v>28</v>
      </c>
      <c r="AE600" s="141">
        <v>6.7234795</v>
      </c>
      <c r="AF600" s="190">
        <v>0.067234795</v>
      </c>
      <c r="AG600" s="138"/>
      <c r="AH600" s="145">
        <v>73749</v>
      </c>
      <c r="AI600" s="145">
        <v>53157</v>
      </c>
      <c r="AJ600" s="145">
        <v>174</v>
      </c>
      <c r="AK600" s="145">
        <v>6267</v>
      </c>
      <c r="AL600" s="145">
        <v>17637</v>
      </c>
      <c r="AM600" s="148">
        <f>100*AL600/$AI600</f>
        <v>33.1790733111349</v>
      </c>
      <c r="AN600" s="145">
        <f>IF(AM600&gt;$AI$8,1,0)</f>
        <v>0</v>
      </c>
      <c r="AO600" s="148">
        <f>IF($R600=AL$17,AM600,0)</f>
        <v>33.1790733111349</v>
      </c>
      <c r="AP600" s="145">
        <v>3574</v>
      </c>
      <c r="AQ600" s="148">
        <f>100*AP600/$AI600</f>
        <v>6.72347950411047</v>
      </c>
      <c r="AR600" s="145">
        <f>IF(AQ600&gt;$AI$8,1,0)</f>
        <v>0</v>
      </c>
      <c r="AS600" s="148">
        <f>IF($R600=AP$17,AQ600,0)</f>
        <v>0</v>
      </c>
      <c r="AT600" s="145">
        <v>23904</v>
      </c>
      <c r="AU600" s="148">
        <f>100*AT600/$AI600</f>
        <v>44.9686776906146</v>
      </c>
      <c r="AV600" s="145">
        <f>IF(AU600&gt;$AI$8,1,0)</f>
        <v>0</v>
      </c>
      <c r="AW600" s="148">
        <f>IF($R600=AT$17,AU600,0)</f>
        <v>0</v>
      </c>
      <c r="AX600" s="145">
        <v>5213</v>
      </c>
      <c r="AY600" s="148">
        <f>100*AX600/$AI600</f>
        <v>9.80679872829543</v>
      </c>
      <c r="AZ600" s="145">
        <f>IF(AY600&gt;$AI$8,1,0)</f>
        <v>0</v>
      </c>
      <c r="BA600" s="148">
        <f>IF($R600=AX$17,AY600,0)</f>
        <v>0</v>
      </c>
      <c r="BB600" s="145">
        <v>2008</v>
      </c>
      <c r="BC600" s="148">
        <f>100*BB600/$AI600</f>
        <v>3.77748932407773</v>
      </c>
      <c r="BD600" s="145">
        <f>IF(BC600&gt;$AI$8,1,0)</f>
        <v>0</v>
      </c>
      <c r="BE600" s="148">
        <f>IF($R600=BB$17,BC600,0)</f>
        <v>0</v>
      </c>
      <c r="BF600" s="145">
        <v>0</v>
      </c>
      <c r="BG600" s="148">
        <f>100*BF600/$AI600</f>
        <v>0</v>
      </c>
      <c r="BH600" s="145">
        <f>IF(BG600&gt;$AI$8,1,0)</f>
        <v>0</v>
      </c>
      <c r="BI600" s="148">
        <f>IF($R600=BF$17,BG600,0)</f>
        <v>0</v>
      </c>
      <c r="BJ600" s="145">
        <v>0</v>
      </c>
      <c r="BK600" s="148">
        <f>100*BJ600/$AI600</f>
        <v>0</v>
      </c>
      <c r="BL600" s="145">
        <f>IF(BK600&gt;$AI$8,1,0)</f>
        <v>0</v>
      </c>
      <c r="BM600" s="148">
        <f>IF($R600=BJ$17,BK600,0)</f>
        <v>0</v>
      </c>
      <c r="BN600" s="145">
        <v>0</v>
      </c>
      <c r="BO600" s="148">
        <f>100*BN600/$AI600</f>
        <v>0</v>
      </c>
      <c r="BP600" s="145">
        <f>IF(BO600&gt;$AI$8,1,0)</f>
        <v>0</v>
      </c>
      <c r="BQ600" s="148">
        <f>IF($R600=BN$17,BO600,0)</f>
        <v>0</v>
      </c>
      <c r="BR600" s="145">
        <v>0</v>
      </c>
      <c r="BS600" s="148">
        <f>100*BR600/$AI600</f>
        <v>0</v>
      </c>
      <c r="BT600" s="145">
        <f>IF(BS600&gt;$AI$8,1,0)</f>
        <v>0</v>
      </c>
      <c r="BU600" s="148">
        <f>IF($R600=BR$17,BS600,0)</f>
        <v>0</v>
      </c>
      <c r="BV600" s="145">
        <v>0</v>
      </c>
      <c r="BW600" s="148">
        <f>100*BV600/$AI600</f>
        <v>0</v>
      </c>
      <c r="BX600" s="145">
        <f>IF(BW600&gt;$AI$8,1,0)</f>
        <v>0</v>
      </c>
      <c r="BY600" s="148">
        <f>IF($R600=BV$17,BW600,0)</f>
        <v>0</v>
      </c>
      <c r="BZ600" s="145">
        <v>0</v>
      </c>
      <c r="CA600" s="148">
        <f>100*BZ600/$AI600</f>
        <v>0</v>
      </c>
      <c r="CB600" s="145">
        <f>IF(CA600&gt;$AI$8,1,0)</f>
        <v>0</v>
      </c>
      <c r="CC600" s="148">
        <f>IF($R600=BZ$17,CA600,0)</f>
        <v>0</v>
      </c>
      <c r="CD600" s="145">
        <v>0</v>
      </c>
      <c r="CE600" s="148">
        <f>100*CD600/$AI600</f>
        <v>0</v>
      </c>
      <c r="CF600" s="145">
        <f>IF(CE600&gt;$AI$8,1,0)</f>
        <v>0</v>
      </c>
      <c r="CG600" s="148">
        <f>IF($R600=CD$17,CE600,0)</f>
        <v>0</v>
      </c>
      <c r="CH600" s="145">
        <v>0</v>
      </c>
      <c r="CI600" s="148">
        <f>100*CH600/$AI600</f>
        <v>0</v>
      </c>
      <c r="CJ600" s="145">
        <f>IF(CI600&gt;$AI$8,1,0)</f>
        <v>0</v>
      </c>
      <c r="CK600" s="148">
        <f>IF($R600=CH$17,CI600,0)</f>
        <v>0</v>
      </c>
      <c r="CL600" s="145">
        <v>0</v>
      </c>
      <c r="CM600" s="145">
        <v>0</v>
      </c>
      <c r="CN600" s="149"/>
    </row>
    <row r="601" ht="15.75" customHeight="1">
      <c r="A601" t="s" s="179">
        <v>3609</v>
      </c>
      <c r="B601" t="s" s="180">
        <v>75</v>
      </c>
      <c r="C601" t="s" s="180">
        <v>617</v>
      </c>
      <c r="D601" t="s" s="181">
        <v>78</v>
      </c>
      <c r="E601" t="s" s="182">
        <v>79</v>
      </c>
      <c r="F601" t="s" s="130">
        <v>46</v>
      </c>
      <c r="G601" t="s" s="130">
        <v>714</v>
      </c>
      <c r="H601" t="s" s="130">
        <v>31</v>
      </c>
      <c r="I601" t="s" s="130">
        <v>64</v>
      </c>
      <c r="J601" t="s" s="130">
        <v>1762</v>
      </c>
      <c r="K601" t="s" s="183">
        <f>_xlfn.IFS(Q601=0,O601,T601=1,R601,U601=1,AA601,V601=1,AD601)</f>
        <v>29</v>
      </c>
      <c r="L601" s="189">
        <f>_xlfn.IFS(Q601=0,P601,T601=1,S601,U601=1,AB601,V601=1,AE601)</f>
        <v>44.8480396657791</v>
      </c>
      <c r="M601" t="s" s="130">
        <f>IF(O601="Lab","over","under")</f>
        <v>3307</v>
      </c>
      <c r="N601" s="169"/>
      <c r="O601" t="s" s="184">
        <v>29</v>
      </c>
      <c r="P601" s="131">
        <f>AU601</f>
        <v>44.8480396657791</v>
      </c>
      <c r="Q601" s="173">
        <f>T601+U601+V601</f>
        <v>0</v>
      </c>
      <c r="R601" t="s" s="185">
        <v>27</v>
      </c>
      <c r="S601" s="131">
        <f>AO601</f>
        <v>34.837939583142</v>
      </c>
      <c r="T601" s="169"/>
      <c r="U601" s="169"/>
      <c r="V601" s="169"/>
      <c r="W601" s="169"/>
      <c r="X601" t="s" s="130">
        <f>IF($A601=Y601,"ok","bad")</f>
        <v>2430</v>
      </c>
      <c r="Y601" t="s" s="130">
        <v>3609</v>
      </c>
      <c r="Z601" t="s" s="130">
        <v>617</v>
      </c>
      <c r="AA601" t="s" s="186">
        <v>2365</v>
      </c>
      <c r="AB601" s="125">
        <f>100*AC601</f>
        <v>9.751170699999999</v>
      </c>
      <c r="AC601" s="191">
        <v>0.097511707</v>
      </c>
      <c r="AD601" t="s" s="187">
        <v>28</v>
      </c>
      <c r="AE601" s="125">
        <v>6.4309981</v>
      </c>
      <c r="AF601" s="191">
        <v>0.064309981</v>
      </c>
      <c r="AG601" s="169"/>
      <c r="AH601" s="173">
        <v>74889</v>
      </c>
      <c r="AI601" s="173">
        <v>54455</v>
      </c>
      <c r="AJ601" s="173">
        <v>161</v>
      </c>
      <c r="AK601" s="173">
        <v>5451</v>
      </c>
      <c r="AL601" s="173">
        <v>18971</v>
      </c>
      <c r="AM601" s="175">
        <f>100*AL601/$AI601</f>
        <v>34.837939583142</v>
      </c>
      <c r="AN601" s="173">
        <f>IF(AM601&gt;$AI$8,1,0)</f>
        <v>0</v>
      </c>
      <c r="AO601" s="175">
        <f>IF($R601=AL$17,AM601,0)</f>
        <v>34.837939583142</v>
      </c>
      <c r="AP601" s="173">
        <v>3502</v>
      </c>
      <c r="AQ601" s="175">
        <f>100*AP601/$AI601</f>
        <v>6.43099807180241</v>
      </c>
      <c r="AR601" s="173">
        <f>IF(AQ601&gt;$AI$8,1,0)</f>
        <v>0</v>
      </c>
      <c r="AS601" s="175">
        <f>IF($R601=AP$17,AQ601,0)</f>
        <v>0</v>
      </c>
      <c r="AT601" s="173">
        <v>24422</v>
      </c>
      <c r="AU601" s="175">
        <f>100*AT601/$AI601</f>
        <v>44.8480396657791</v>
      </c>
      <c r="AV601" s="173">
        <f>IF(AU601&gt;$AI$8,1,0)</f>
        <v>0</v>
      </c>
      <c r="AW601" s="175">
        <f>IF($R601=AT$17,AU601,0)</f>
        <v>0</v>
      </c>
      <c r="AX601" s="173">
        <v>5310</v>
      </c>
      <c r="AY601" s="175">
        <f>100*AX601/$AI601</f>
        <v>9.75117069139657</v>
      </c>
      <c r="AZ601" s="173">
        <f>IF(AY601&gt;$AI$8,1,0)</f>
        <v>0</v>
      </c>
      <c r="BA601" s="175">
        <f>IF($R601=AX$17,AY601,0)</f>
        <v>0</v>
      </c>
      <c r="BB601" s="173">
        <v>1673</v>
      </c>
      <c r="BC601" s="175">
        <f>100*BB601/$AI601</f>
        <v>3.07226150032137</v>
      </c>
      <c r="BD601" s="173">
        <f>IF(BC601&gt;$AI$8,1,0)</f>
        <v>0</v>
      </c>
      <c r="BE601" s="175">
        <f>IF($R601=BB$17,BC601,0)</f>
        <v>0</v>
      </c>
      <c r="BF601" s="173">
        <v>0</v>
      </c>
      <c r="BG601" s="175">
        <f>100*BF601/$AI601</f>
        <v>0</v>
      </c>
      <c r="BH601" s="173">
        <f>IF(BG601&gt;$AI$8,1,0)</f>
        <v>0</v>
      </c>
      <c r="BI601" s="175">
        <f>IF($R601=BF$17,BG601,0)</f>
        <v>0</v>
      </c>
      <c r="BJ601" s="173">
        <v>0</v>
      </c>
      <c r="BK601" s="175">
        <f>100*BJ601/$AI601</f>
        <v>0</v>
      </c>
      <c r="BL601" s="173">
        <f>IF(BK601&gt;$AI$8,1,0)</f>
        <v>0</v>
      </c>
      <c r="BM601" s="175">
        <f>IF($R601=BJ$17,BK601,0)</f>
        <v>0</v>
      </c>
      <c r="BN601" s="173">
        <v>0</v>
      </c>
      <c r="BO601" s="175">
        <f>100*BN601/$AI601</f>
        <v>0</v>
      </c>
      <c r="BP601" s="173">
        <f>IF(BO601&gt;$AI$8,1,0)</f>
        <v>0</v>
      </c>
      <c r="BQ601" s="175">
        <f>IF($R601=BN$17,BO601,0)</f>
        <v>0</v>
      </c>
      <c r="BR601" s="173">
        <v>0</v>
      </c>
      <c r="BS601" s="175">
        <f>100*BR601/$AI601</f>
        <v>0</v>
      </c>
      <c r="BT601" s="173">
        <f>IF(BS601&gt;$AI$8,1,0)</f>
        <v>0</v>
      </c>
      <c r="BU601" s="175">
        <f>IF($R601=BR$17,BS601,0)</f>
        <v>0</v>
      </c>
      <c r="BV601" s="173">
        <v>0</v>
      </c>
      <c r="BW601" s="175">
        <f>100*BV601/$AI601</f>
        <v>0</v>
      </c>
      <c r="BX601" s="173">
        <f>IF(BW601&gt;$AI$8,1,0)</f>
        <v>0</v>
      </c>
      <c r="BY601" s="175">
        <f>IF($R601=BV$17,BW601,0)</f>
        <v>0</v>
      </c>
      <c r="BZ601" s="173">
        <v>0</v>
      </c>
      <c r="CA601" s="175">
        <f>100*BZ601/$AI601</f>
        <v>0</v>
      </c>
      <c r="CB601" s="173">
        <f>IF(CA601&gt;$AI$8,1,0)</f>
        <v>0</v>
      </c>
      <c r="CC601" s="175">
        <f>IF($R601=BZ$17,CA601,0)</f>
        <v>0</v>
      </c>
      <c r="CD601" s="173">
        <v>0</v>
      </c>
      <c r="CE601" s="175">
        <f>100*CD601/$AI601</f>
        <v>0</v>
      </c>
      <c r="CF601" s="173">
        <f>IF(CE601&gt;$AI$8,1,0)</f>
        <v>0</v>
      </c>
      <c r="CG601" s="175">
        <f>IF($R601=CD$17,CE601,0)</f>
        <v>0</v>
      </c>
      <c r="CH601" s="173">
        <v>0</v>
      </c>
      <c r="CI601" s="175">
        <f>100*CH601/$AI601</f>
        <v>0</v>
      </c>
      <c r="CJ601" s="173">
        <f>IF(CI601&gt;$AI$8,1,0)</f>
        <v>0</v>
      </c>
      <c r="CK601" s="175">
        <f>IF($R601=CH$17,CI601,0)</f>
        <v>0</v>
      </c>
      <c r="CL601" s="173">
        <v>0</v>
      </c>
      <c r="CM601" s="173">
        <v>0</v>
      </c>
      <c r="CN601" s="176"/>
    </row>
    <row r="602" ht="15.75" customHeight="1">
      <c r="A602" t="s" s="179">
        <v>3601</v>
      </c>
      <c r="B602" t="s" s="180">
        <v>75</v>
      </c>
      <c r="C602" t="s" s="180">
        <v>2049</v>
      </c>
      <c r="D602" t="s" s="181">
        <v>78</v>
      </c>
      <c r="E602" t="s" s="188">
        <v>79</v>
      </c>
      <c r="F602" t="s" s="146">
        <v>46</v>
      </c>
      <c r="G602" t="s" s="146">
        <v>2464</v>
      </c>
      <c r="H602" t="s" s="146">
        <v>3602</v>
      </c>
      <c r="I602" t="s" s="146">
        <v>49</v>
      </c>
      <c r="J602" t="s" s="146">
        <v>1762</v>
      </c>
      <c r="K602" t="s" s="183">
        <f>_xlfn.IFS(Q602=0,O602,T602=1,R602,U602=1,AA602,V602=1,AD602)</f>
        <v>29</v>
      </c>
      <c r="L602" s="189">
        <f>_xlfn.IFS(Q602=0,P602,T602=1,S602,U602=1,AB602,V602=1,AE602)</f>
        <v>44.7539131162635</v>
      </c>
      <c r="M602" t="s" s="146">
        <f>IF(O602="Lab","over","under")</f>
        <v>3307</v>
      </c>
      <c r="N602" s="138"/>
      <c r="O602" t="s" s="184">
        <v>29</v>
      </c>
      <c r="P602" s="147">
        <f>AU602</f>
        <v>44.7539131162635</v>
      </c>
      <c r="Q602" s="145">
        <f>T602+U602+V602</f>
        <v>0</v>
      </c>
      <c r="R602" t="s" s="185">
        <v>27</v>
      </c>
      <c r="S602" s="147">
        <f>AO602</f>
        <v>32.9517870595128</v>
      </c>
      <c r="T602" s="138"/>
      <c r="U602" s="138"/>
      <c r="V602" s="138"/>
      <c r="W602" s="138"/>
      <c r="X602" t="s" s="146">
        <f>IF($A602=Y602,"ok","bad")</f>
        <v>2430</v>
      </c>
      <c r="Y602" t="s" s="146">
        <v>3601</v>
      </c>
      <c r="Z602" t="s" s="146">
        <v>2049</v>
      </c>
      <c r="AA602" t="s" s="186">
        <v>2365</v>
      </c>
      <c r="AB602" s="141">
        <f>100*AC602</f>
        <v>13.0827823</v>
      </c>
      <c r="AC602" s="190">
        <v>0.130827823</v>
      </c>
      <c r="AD602" t="s" s="187">
        <v>28</v>
      </c>
      <c r="AE602" s="141">
        <v>6.5874278</v>
      </c>
      <c r="AF602" s="190">
        <v>0.06587427799999999</v>
      </c>
      <c r="AG602" s="138"/>
      <c r="AH602" s="145">
        <v>71934</v>
      </c>
      <c r="AI602" s="145">
        <v>47788</v>
      </c>
      <c r="AJ602" s="145">
        <v>140</v>
      </c>
      <c r="AK602" s="145">
        <v>5640</v>
      </c>
      <c r="AL602" s="145">
        <v>15747</v>
      </c>
      <c r="AM602" s="148">
        <f>100*AL602/$AI602</f>
        <v>32.9517870595128</v>
      </c>
      <c r="AN602" s="145">
        <f>IF(AM602&gt;$AI$8,1,0)</f>
        <v>0</v>
      </c>
      <c r="AO602" s="148">
        <f>IF($R602=AL$17,AM602,0)</f>
        <v>32.9517870595128</v>
      </c>
      <c r="AP602" s="145">
        <v>3148</v>
      </c>
      <c r="AQ602" s="148">
        <f>100*AP602/$AI602</f>
        <v>6.5874278061438</v>
      </c>
      <c r="AR602" s="145">
        <f>IF(AQ602&gt;$AI$8,1,0)</f>
        <v>0</v>
      </c>
      <c r="AS602" s="148">
        <f>IF($R602=AP$17,AQ602,0)</f>
        <v>0</v>
      </c>
      <c r="AT602" s="145">
        <v>21387</v>
      </c>
      <c r="AU602" s="148">
        <f>100*AT602/$AI602</f>
        <v>44.7539131162635</v>
      </c>
      <c r="AV602" s="145">
        <f>IF(AU602&gt;$AI$8,1,0)</f>
        <v>0</v>
      </c>
      <c r="AW602" s="148">
        <f>IF($R602=AT$17,AU602,0)</f>
        <v>0</v>
      </c>
      <c r="AX602" s="145">
        <v>6252</v>
      </c>
      <c r="AY602" s="148">
        <f>100*AX602/$AI602</f>
        <v>13.0827822884406</v>
      </c>
      <c r="AZ602" s="145">
        <f>IF(AY602&gt;$AI$8,1,0)</f>
        <v>0</v>
      </c>
      <c r="BA602" s="148">
        <f>IF($R602=AX$17,AY602,0)</f>
        <v>0</v>
      </c>
      <c r="BB602" s="145">
        <v>1162</v>
      </c>
      <c r="BC602" s="148">
        <f>100*BB602/$AI602</f>
        <v>2.43157277977735</v>
      </c>
      <c r="BD602" s="145">
        <f>IF(BC602&gt;$AI$8,1,0)</f>
        <v>0</v>
      </c>
      <c r="BE602" s="148">
        <f>IF($R602=BB$17,BC602,0)</f>
        <v>0</v>
      </c>
      <c r="BF602" s="145">
        <v>0</v>
      </c>
      <c r="BG602" s="148">
        <f>100*BF602/$AI602</f>
        <v>0</v>
      </c>
      <c r="BH602" s="145">
        <f>IF(BG602&gt;$AI$8,1,0)</f>
        <v>0</v>
      </c>
      <c r="BI602" s="148">
        <f>IF($R602=BF$17,BG602,0)</f>
        <v>0</v>
      </c>
      <c r="BJ602" s="145">
        <v>0</v>
      </c>
      <c r="BK602" s="148">
        <f>100*BJ602/$AI602</f>
        <v>0</v>
      </c>
      <c r="BL602" s="145">
        <f>IF(BK602&gt;$AI$8,1,0)</f>
        <v>0</v>
      </c>
      <c r="BM602" s="148">
        <f>IF($R602=BJ$17,BK602,0)</f>
        <v>0</v>
      </c>
      <c r="BN602" s="145">
        <v>0</v>
      </c>
      <c r="BO602" s="148">
        <f>100*BN602/$AI602</f>
        <v>0</v>
      </c>
      <c r="BP602" s="145">
        <f>IF(BO602&gt;$AI$8,1,0)</f>
        <v>0</v>
      </c>
      <c r="BQ602" s="148">
        <f>IF($R602=BN$17,BO602,0)</f>
        <v>0</v>
      </c>
      <c r="BR602" s="145">
        <v>0</v>
      </c>
      <c r="BS602" s="148">
        <f>100*BR602/$AI602</f>
        <v>0</v>
      </c>
      <c r="BT602" s="145">
        <f>IF(BS602&gt;$AI$8,1,0)</f>
        <v>0</v>
      </c>
      <c r="BU602" s="148">
        <f>IF($R602=BR$17,BS602,0)</f>
        <v>0</v>
      </c>
      <c r="BV602" s="145">
        <v>0</v>
      </c>
      <c r="BW602" s="148">
        <f>100*BV602/$AI602</f>
        <v>0</v>
      </c>
      <c r="BX602" s="145">
        <f>IF(BW602&gt;$AI$8,1,0)</f>
        <v>0</v>
      </c>
      <c r="BY602" s="148">
        <f>IF($R602=BV$17,BW602,0)</f>
        <v>0</v>
      </c>
      <c r="BZ602" s="145">
        <v>0</v>
      </c>
      <c r="CA602" s="148">
        <f>100*BZ602/$AI602</f>
        <v>0</v>
      </c>
      <c r="CB602" s="145">
        <f>IF(CA602&gt;$AI$8,1,0)</f>
        <v>0</v>
      </c>
      <c r="CC602" s="148">
        <f>IF($R602=BZ$17,CA602,0)</f>
        <v>0</v>
      </c>
      <c r="CD602" s="145">
        <v>0</v>
      </c>
      <c r="CE602" s="148">
        <f>100*CD602/$AI602</f>
        <v>0</v>
      </c>
      <c r="CF602" s="145">
        <f>IF(CE602&gt;$AI$8,1,0)</f>
        <v>0</v>
      </c>
      <c r="CG602" s="148">
        <f>IF($R602=CD$17,CE602,0)</f>
        <v>0</v>
      </c>
      <c r="CH602" s="145">
        <v>0</v>
      </c>
      <c r="CI602" s="148">
        <f>100*CH602/$AI602</f>
        <v>0</v>
      </c>
      <c r="CJ602" s="145">
        <f>IF(CI602&gt;$AI$8,1,0)</f>
        <v>0</v>
      </c>
      <c r="CK602" s="148">
        <f>IF($R602=CH$17,CI602,0)</f>
        <v>0</v>
      </c>
      <c r="CL602" s="145">
        <v>168</v>
      </c>
      <c r="CM602" s="145">
        <v>0</v>
      </c>
      <c r="CN602" s="149"/>
    </row>
    <row r="603" ht="15.75" customHeight="1">
      <c r="A603" t="s" s="179">
        <v>3574</v>
      </c>
      <c r="B603" t="s" s="180">
        <v>84</v>
      </c>
      <c r="C603" t="s" s="180">
        <v>3575</v>
      </c>
      <c r="D603" t="s" s="181">
        <v>86</v>
      </c>
      <c r="E603" t="s" s="182">
        <v>79</v>
      </c>
      <c r="F603" t="s" s="130">
        <v>46</v>
      </c>
      <c r="G603" t="s" s="130">
        <v>3576</v>
      </c>
      <c r="H603" t="s" s="130">
        <v>3577</v>
      </c>
      <c r="I603" t="s" s="130">
        <v>64</v>
      </c>
      <c r="J603" t="s" s="130">
        <v>1762</v>
      </c>
      <c r="K603" t="s" s="183">
        <f>_xlfn.IFS(Q603=0,O603,T603=1,R603,U603=1,AA603,V603=1,AD603)</f>
        <v>29</v>
      </c>
      <c r="L603" s="189">
        <f>_xlfn.IFS(Q603=0,P603,T603=1,S603,U603=1,AB603,V603=1,AE603)</f>
        <v>44.279537000321</v>
      </c>
      <c r="M603" t="s" s="130">
        <f>IF(O603="Lab","over","under")</f>
        <v>3307</v>
      </c>
      <c r="N603" s="169"/>
      <c r="O603" t="s" s="184">
        <v>29</v>
      </c>
      <c r="P603" s="131">
        <f>AU603</f>
        <v>44.279537000321</v>
      </c>
      <c r="Q603" s="173">
        <f>T603+U603+V603</f>
        <v>0</v>
      </c>
      <c r="R603" t="s" s="185">
        <v>27</v>
      </c>
      <c r="S603" s="131">
        <f>AO603</f>
        <v>30.8313978738269</v>
      </c>
      <c r="T603" s="169"/>
      <c r="U603" s="169"/>
      <c r="V603" s="169"/>
      <c r="W603" s="169"/>
      <c r="X603" t="s" s="130">
        <f>IF($A603=Y603,"ok","bad")</f>
        <v>2430</v>
      </c>
      <c r="Y603" t="s" s="130">
        <v>3574</v>
      </c>
      <c r="Z603" t="s" s="130">
        <v>3575</v>
      </c>
      <c r="AA603" t="s" s="186">
        <v>2365</v>
      </c>
      <c r="AB603" s="125">
        <f>100*AC603</f>
        <v>14.6396269</v>
      </c>
      <c r="AC603" s="191">
        <v>0.146396269</v>
      </c>
      <c r="AD603" t="s" s="187">
        <v>28</v>
      </c>
      <c r="AE603" s="125">
        <v>7.0866142</v>
      </c>
      <c r="AF603" s="191">
        <v>0.07086614199999999</v>
      </c>
      <c r="AG603" s="169"/>
      <c r="AH603" s="173">
        <v>75714</v>
      </c>
      <c r="AI603" s="173">
        <v>52959</v>
      </c>
      <c r="AJ603" s="173">
        <v>179</v>
      </c>
      <c r="AK603" s="173">
        <v>7122</v>
      </c>
      <c r="AL603" s="173">
        <v>16328</v>
      </c>
      <c r="AM603" s="175">
        <f>100*AL603/$AI603</f>
        <v>30.8313978738269</v>
      </c>
      <c r="AN603" s="173">
        <f>IF(AM603&gt;$AI$8,1,0)</f>
        <v>0</v>
      </c>
      <c r="AO603" s="175">
        <f>IF($R603=AL$17,AM603,0)</f>
        <v>30.8313978738269</v>
      </c>
      <c r="AP603" s="173">
        <v>3753</v>
      </c>
      <c r="AQ603" s="175">
        <f>100*AP603/$AI603</f>
        <v>7.08661417322835</v>
      </c>
      <c r="AR603" s="173">
        <f>IF(AQ603&gt;$AI$8,1,0)</f>
        <v>0</v>
      </c>
      <c r="AS603" s="175">
        <f>IF($R603=AP$17,AQ603,0)</f>
        <v>0</v>
      </c>
      <c r="AT603" s="173">
        <v>23450</v>
      </c>
      <c r="AU603" s="175">
        <f>100*AT603/$AI603</f>
        <v>44.279537000321</v>
      </c>
      <c r="AV603" s="173">
        <f>IF(AU603&gt;$AI$8,1,0)</f>
        <v>0</v>
      </c>
      <c r="AW603" s="175">
        <f>IF($R603=AT$17,AU603,0)</f>
        <v>0</v>
      </c>
      <c r="AX603" s="173">
        <v>7753</v>
      </c>
      <c r="AY603" s="175">
        <f>100*AX603/$AI603</f>
        <v>14.6396268811722</v>
      </c>
      <c r="AZ603" s="173">
        <f>IF(AY603&gt;$AI$8,1,0)</f>
        <v>0</v>
      </c>
      <c r="BA603" s="175">
        <f>IF($R603=AX$17,AY603,0)</f>
        <v>0</v>
      </c>
      <c r="BB603" s="173">
        <v>1197</v>
      </c>
      <c r="BC603" s="175">
        <f>100*BB603/$AI603</f>
        <v>2.26023905285221</v>
      </c>
      <c r="BD603" s="173">
        <f>IF(BC603&gt;$AI$8,1,0)</f>
        <v>0</v>
      </c>
      <c r="BE603" s="175">
        <f>IF($R603=BB$17,BC603,0)</f>
        <v>0</v>
      </c>
      <c r="BF603" s="173">
        <v>0</v>
      </c>
      <c r="BG603" s="175">
        <f>100*BF603/$AI603</f>
        <v>0</v>
      </c>
      <c r="BH603" s="173">
        <f>IF(BG603&gt;$AI$8,1,0)</f>
        <v>0</v>
      </c>
      <c r="BI603" s="175">
        <f>IF($R603=BF$17,BG603,0)</f>
        <v>0</v>
      </c>
      <c r="BJ603" s="173">
        <v>0</v>
      </c>
      <c r="BK603" s="175">
        <f>100*BJ603/$AI603</f>
        <v>0</v>
      </c>
      <c r="BL603" s="173">
        <f>IF(BK603&gt;$AI$8,1,0)</f>
        <v>0</v>
      </c>
      <c r="BM603" s="175">
        <f>IF($R603=BJ$17,BK603,0)</f>
        <v>0</v>
      </c>
      <c r="BN603" s="173">
        <v>0</v>
      </c>
      <c r="BO603" s="175">
        <f>100*BN603/$AI603</f>
        <v>0</v>
      </c>
      <c r="BP603" s="173">
        <f>IF(BO603&gt;$AI$8,1,0)</f>
        <v>0</v>
      </c>
      <c r="BQ603" s="175">
        <f>IF($R603=BN$17,BO603,0)</f>
        <v>0</v>
      </c>
      <c r="BR603" s="173">
        <v>0</v>
      </c>
      <c r="BS603" s="175">
        <f>100*BR603/$AI603</f>
        <v>0</v>
      </c>
      <c r="BT603" s="173">
        <f>IF(BS603&gt;$AI$8,1,0)</f>
        <v>0</v>
      </c>
      <c r="BU603" s="175">
        <f>IF($R603=BR$17,BS603,0)</f>
        <v>0</v>
      </c>
      <c r="BV603" s="173">
        <v>0</v>
      </c>
      <c r="BW603" s="175">
        <f>100*BV603/$AI603</f>
        <v>0</v>
      </c>
      <c r="BX603" s="173">
        <f>IF(BW603&gt;$AI$8,1,0)</f>
        <v>0</v>
      </c>
      <c r="BY603" s="175">
        <f>IF($R603=BV$17,BW603,0)</f>
        <v>0</v>
      </c>
      <c r="BZ603" s="173">
        <v>0</v>
      </c>
      <c r="CA603" s="175">
        <f>100*BZ603/$AI603</f>
        <v>0</v>
      </c>
      <c r="CB603" s="173">
        <f>IF(CA603&gt;$AI$8,1,0)</f>
        <v>0</v>
      </c>
      <c r="CC603" s="175">
        <f>IF($R603=BZ$17,CA603,0)</f>
        <v>0</v>
      </c>
      <c r="CD603" s="173">
        <v>0</v>
      </c>
      <c r="CE603" s="175">
        <f>100*CD603/$AI603</f>
        <v>0</v>
      </c>
      <c r="CF603" s="173">
        <f>IF(CE603&gt;$AI$8,1,0)</f>
        <v>0</v>
      </c>
      <c r="CG603" s="175">
        <f>IF($R603=CD$17,CE603,0)</f>
        <v>0</v>
      </c>
      <c r="CH603" s="173">
        <v>0</v>
      </c>
      <c r="CI603" s="175">
        <f>100*CH603/$AI603</f>
        <v>0</v>
      </c>
      <c r="CJ603" s="173">
        <f>IF(CI603&gt;$AI$8,1,0)</f>
        <v>0</v>
      </c>
      <c r="CK603" s="175">
        <f>IF($R603=CH$17,CI603,0)</f>
        <v>0</v>
      </c>
      <c r="CL603" s="173">
        <v>3817</v>
      </c>
      <c r="CM603" s="173">
        <v>0</v>
      </c>
      <c r="CN603" s="176"/>
    </row>
    <row r="604" ht="15.75" customHeight="1">
      <c r="A604" t="s" s="179">
        <v>3549</v>
      </c>
      <c r="B604" t="s" s="180">
        <v>197</v>
      </c>
      <c r="C604" t="s" s="180">
        <v>3550</v>
      </c>
      <c r="D604" t="s" s="181">
        <v>200</v>
      </c>
      <c r="E604" t="s" s="188">
        <v>79</v>
      </c>
      <c r="F604" t="s" s="146">
        <v>46</v>
      </c>
      <c r="G604" t="s" s="146">
        <v>3551</v>
      </c>
      <c r="H604" t="s" s="146">
        <v>3552</v>
      </c>
      <c r="I604" t="s" s="146">
        <v>64</v>
      </c>
      <c r="J604" t="s" s="146">
        <v>1762</v>
      </c>
      <c r="K604" t="s" s="183">
        <f>_xlfn.IFS(Q604=0,O604,T604=1,R604,U604=1,AA604,V604=1,AD604)</f>
        <v>29</v>
      </c>
      <c r="L604" s="189">
        <f>_xlfn.IFS(Q604=0,P604,T604=1,S604,U604=1,AB604,V604=1,AE604)</f>
        <v>43.9134010365865</v>
      </c>
      <c r="M604" t="s" s="146">
        <f>IF(O604="Lab","over","under")</f>
        <v>3307</v>
      </c>
      <c r="N604" s="138"/>
      <c r="O604" t="s" s="184">
        <v>29</v>
      </c>
      <c r="P604" s="147">
        <f>AU604</f>
        <v>43.9134010365865</v>
      </c>
      <c r="Q604" s="145">
        <f>T604+U604+V604</f>
        <v>0</v>
      </c>
      <c r="R604" t="s" s="185">
        <v>27</v>
      </c>
      <c r="S604" s="147">
        <f>AO604</f>
        <v>34.4024327270641</v>
      </c>
      <c r="T604" s="138"/>
      <c r="U604" s="138"/>
      <c r="V604" s="138"/>
      <c r="W604" s="138"/>
      <c r="X604" t="s" s="146">
        <f>IF($A604=Y604,"ok","bad")</f>
        <v>2430</v>
      </c>
      <c r="Y604" t="s" s="146">
        <v>3549</v>
      </c>
      <c r="Z604" t="s" s="146">
        <v>3550</v>
      </c>
      <c r="AA604" t="s" s="186">
        <v>2365</v>
      </c>
      <c r="AB604" s="141">
        <f>100*AC604</f>
        <v>9.841834499999999</v>
      </c>
      <c r="AC604" s="190">
        <v>0.098418345</v>
      </c>
      <c r="AD604" t="s" s="187">
        <v>28</v>
      </c>
      <c r="AE604" s="141">
        <v>7.5391589</v>
      </c>
      <c r="AF604" s="190">
        <v>0.07539158899999999</v>
      </c>
      <c r="AG604" s="138"/>
      <c r="AH604" s="145">
        <v>71971</v>
      </c>
      <c r="AI604" s="145">
        <v>52287</v>
      </c>
      <c r="AJ604" s="145">
        <v>163</v>
      </c>
      <c r="AK604" s="145">
        <v>4973</v>
      </c>
      <c r="AL604" s="145">
        <v>17988</v>
      </c>
      <c r="AM604" s="148">
        <f>100*AL604/$AI604</f>
        <v>34.4024327270641</v>
      </c>
      <c r="AN604" s="145">
        <f>IF(AM604&gt;$AI$8,1,0)</f>
        <v>0</v>
      </c>
      <c r="AO604" s="148">
        <f>IF($R604=AL$17,AM604,0)</f>
        <v>34.4024327270641</v>
      </c>
      <c r="AP604" s="145">
        <v>3942</v>
      </c>
      <c r="AQ604" s="148">
        <f>100*AP604/$AI604</f>
        <v>7.53915887314246</v>
      </c>
      <c r="AR604" s="145">
        <f>IF(AQ604&gt;$AI$8,1,0)</f>
        <v>0</v>
      </c>
      <c r="AS604" s="148">
        <f>IF($R604=AP$17,AQ604,0)</f>
        <v>0</v>
      </c>
      <c r="AT604" s="145">
        <v>22961</v>
      </c>
      <c r="AU604" s="148">
        <f>100*AT604/$AI604</f>
        <v>43.9134010365865</v>
      </c>
      <c r="AV604" s="145">
        <f>IF(AU604&gt;$AI$8,1,0)</f>
        <v>0</v>
      </c>
      <c r="AW604" s="148">
        <f>IF($R604=AT$17,AU604,0)</f>
        <v>0</v>
      </c>
      <c r="AX604" s="145">
        <v>5146</v>
      </c>
      <c r="AY604" s="148">
        <f>100*AX604/$AI604</f>
        <v>9.84183449040871</v>
      </c>
      <c r="AZ604" s="145">
        <f>IF(AY604&gt;$AI$8,1,0)</f>
        <v>0</v>
      </c>
      <c r="BA604" s="148">
        <f>IF($R604=AX$17,AY604,0)</f>
        <v>0</v>
      </c>
      <c r="BB604" s="145">
        <v>1564</v>
      </c>
      <c r="BC604" s="148">
        <f>100*BB604/$AI604</f>
        <v>2.99118327691396</v>
      </c>
      <c r="BD604" s="145">
        <f>IF(BC604&gt;$AI$8,1,0)</f>
        <v>0</v>
      </c>
      <c r="BE604" s="148">
        <f>IF($R604=BB$17,BC604,0)</f>
        <v>0</v>
      </c>
      <c r="BF604" s="145">
        <v>0</v>
      </c>
      <c r="BG604" s="148">
        <f>100*BF604/$AI604</f>
        <v>0</v>
      </c>
      <c r="BH604" s="145">
        <f>IF(BG604&gt;$AI$8,1,0)</f>
        <v>0</v>
      </c>
      <c r="BI604" s="148">
        <f>IF($R604=BF$17,BG604,0)</f>
        <v>0</v>
      </c>
      <c r="BJ604" s="145">
        <v>0</v>
      </c>
      <c r="BK604" s="148">
        <f>100*BJ604/$AI604</f>
        <v>0</v>
      </c>
      <c r="BL604" s="145">
        <f>IF(BK604&gt;$AI$8,1,0)</f>
        <v>0</v>
      </c>
      <c r="BM604" s="148">
        <f>IF($R604=BJ$17,BK604,0)</f>
        <v>0</v>
      </c>
      <c r="BN604" s="145">
        <v>0</v>
      </c>
      <c r="BO604" s="148">
        <f>100*BN604/$AI604</f>
        <v>0</v>
      </c>
      <c r="BP604" s="145">
        <f>IF(BO604&gt;$AI$8,1,0)</f>
        <v>0</v>
      </c>
      <c r="BQ604" s="148">
        <f>IF($R604=BN$17,BO604,0)</f>
        <v>0</v>
      </c>
      <c r="BR604" s="145">
        <v>0</v>
      </c>
      <c r="BS604" s="148">
        <f>100*BR604/$AI604</f>
        <v>0</v>
      </c>
      <c r="BT604" s="145">
        <f>IF(BS604&gt;$AI$8,1,0)</f>
        <v>0</v>
      </c>
      <c r="BU604" s="148">
        <f>IF($R604=BR$17,BS604,0)</f>
        <v>0</v>
      </c>
      <c r="BV604" s="145">
        <v>0</v>
      </c>
      <c r="BW604" s="148">
        <f>100*BV604/$AI604</f>
        <v>0</v>
      </c>
      <c r="BX604" s="145">
        <f>IF(BW604&gt;$AI$8,1,0)</f>
        <v>0</v>
      </c>
      <c r="BY604" s="148">
        <f>IF($R604=BV$17,BW604,0)</f>
        <v>0</v>
      </c>
      <c r="BZ604" s="145">
        <v>0</v>
      </c>
      <c r="CA604" s="148">
        <f>100*BZ604/$AI604</f>
        <v>0</v>
      </c>
      <c r="CB604" s="145">
        <f>IF(CA604&gt;$AI$8,1,0)</f>
        <v>0</v>
      </c>
      <c r="CC604" s="148">
        <f>IF($R604=BZ$17,CA604,0)</f>
        <v>0</v>
      </c>
      <c r="CD604" s="145">
        <v>0</v>
      </c>
      <c r="CE604" s="148">
        <f>100*CD604/$AI604</f>
        <v>0</v>
      </c>
      <c r="CF604" s="145">
        <f>IF(CE604&gt;$AI$8,1,0)</f>
        <v>0</v>
      </c>
      <c r="CG604" s="148">
        <f>IF($R604=CD$17,CE604,0)</f>
        <v>0</v>
      </c>
      <c r="CH604" s="145">
        <v>0</v>
      </c>
      <c r="CI604" s="148">
        <f>100*CH604/$AI604</f>
        <v>0</v>
      </c>
      <c r="CJ604" s="145">
        <f>IF(CI604&gt;$AI$8,1,0)</f>
        <v>0</v>
      </c>
      <c r="CK604" s="148">
        <f>IF($R604=CH$17,CI604,0)</f>
        <v>0</v>
      </c>
      <c r="CL604" s="145">
        <v>524</v>
      </c>
      <c r="CM604" s="145">
        <v>0</v>
      </c>
      <c r="CN604" s="149"/>
    </row>
    <row r="605" ht="15.75" customHeight="1">
      <c r="A605" t="s" s="179">
        <v>3408</v>
      </c>
      <c r="B605" t="s" s="180">
        <v>75</v>
      </c>
      <c r="C605" t="s" s="180">
        <v>2126</v>
      </c>
      <c r="D605" t="s" s="181">
        <v>78</v>
      </c>
      <c r="E605" t="s" s="182">
        <v>79</v>
      </c>
      <c r="F605" t="s" s="130">
        <v>46</v>
      </c>
      <c r="G605" t="s" s="130">
        <v>785</v>
      </c>
      <c r="H605" t="s" s="130">
        <v>662</v>
      </c>
      <c r="I605" t="s" s="130">
        <v>49</v>
      </c>
      <c r="J605" t="s" s="130">
        <v>1762</v>
      </c>
      <c r="K605" t="s" s="183">
        <f>_xlfn.IFS(Q605=0,O605,T605=1,R605,U605=1,AA605,V605=1,AD605)</f>
        <v>29</v>
      </c>
      <c r="L605" s="189">
        <f>_xlfn.IFS(Q605=0,P605,T605=1,S605,U605=1,AB605,V605=1,AE605)</f>
        <v>43.6147465437788</v>
      </c>
      <c r="M605" t="s" s="130">
        <f>IF(O605="Lab","over","under")</f>
        <v>3307</v>
      </c>
      <c r="N605" s="169"/>
      <c r="O605" t="s" s="184">
        <v>29</v>
      </c>
      <c r="P605" s="131">
        <f>AU605</f>
        <v>43.6147465437788</v>
      </c>
      <c r="Q605" s="173">
        <f>T605+U605+V605</f>
        <v>0</v>
      </c>
      <c r="R605" t="s" s="185">
        <v>27</v>
      </c>
      <c r="S605" s="131">
        <f>AO605</f>
        <v>27.6018433179724</v>
      </c>
      <c r="T605" s="169"/>
      <c r="U605" s="169"/>
      <c r="V605" s="169"/>
      <c r="W605" s="169"/>
      <c r="X605" t="s" s="130">
        <f>IF($A605=Y605,"ok","bad")</f>
        <v>2430</v>
      </c>
      <c r="Y605" t="s" s="130">
        <v>3408</v>
      </c>
      <c r="Z605" t="s" s="130">
        <v>2126</v>
      </c>
      <c r="AA605" t="s" s="186">
        <v>2365</v>
      </c>
      <c r="AB605" s="125">
        <f>100*AC605</f>
        <v>11.9520737</v>
      </c>
      <c r="AC605" s="191">
        <v>0.119520737</v>
      </c>
      <c r="AD605" t="s" s="187">
        <v>28</v>
      </c>
      <c r="AE605" s="125">
        <v>11.3880184</v>
      </c>
      <c r="AF605" s="191">
        <v>0.113880184</v>
      </c>
      <c r="AG605" s="169"/>
      <c r="AH605" s="173">
        <v>78738</v>
      </c>
      <c r="AI605" s="173">
        <v>54250</v>
      </c>
      <c r="AJ605" s="173">
        <v>191</v>
      </c>
      <c r="AK605" s="173">
        <v>8687</v>
      </c>
      <c r="AL605" s="173">
        <v>14974</v>
      </c>
      <c r="AM605" s="175">
        <f>100*AL605/$AI605</f>
        <v>27.6018433179724</v>
      </c>
      <c r="AN605" s="173">
        <f>IF(AM605&gt;$AI$8,1,0)</f>
        <v>0</v>
      </c>
      <c r="AO605" s="175">
        <f>IF($R605=AL$17,AM605,0)</f>
        <v>27.6018433179724</v>
      </c>
      <c r="AP605" s="173">
        <v>6178</v>
      </c>
      <c r="AQ605" s="175">
        <f>100*AP605/$AI605</f>
        <v>11.3880184331797</v>
      </c>
      <c r="AR605" s="173">
        <f>IF(AQ605&gt;$AI$8,1,0)</f>
        <v>0</v>
      </c>
      <c r="AS605" s="175">
        <f>IF($R605=AP$17,AQ605,0)</f>
        <v>0</v>
      </c>
      <c r="AT605" s="173">
        <v>23661</v>
      </c>
      <c r="AU605" s="175">
        <f>100*AT605/$AI605</f>
        <v>43.6147465437788</v>
      </c>
      <c r="AV605" s="173">
        <f>IF(AU605&gt;$AI$8,1,0)</f>
        <v>0</v>
      </c>
      <c r="AW605" s="175">
        <f>IF($R605=AT$17,AU605,0)</f>
        <v>0</v>
      </c>
      <c r="AX605" s="173">
        <v>6484</v>
      </c>
      <c r="AY605" s="175">
        <f>100*AX605/$AI605</f>
        <v>11.9520737327189</v>
      </c>
      <c r="AZ605" s="173">
        <f>IF(AY605&gt;$AI$8,1,0)</f>
        <v>0</v>
      </c>
      <c r="BA605" s="175">
        <f>IF($R605=AX$17,AY605,0)</f>
        <v>0</v>
      </c>
      <c r="BB605" s="173">
        <v>2344</v>
      </c>
      <c r="BC605" s="175">
        <f>100*BB605/$AI605</f>
        <v>4.32073732718894</v>
      </c>
      <c r="BD605" s="173">
        <f>IF(BC605&gt;$AI$8,1,0)</f>
        <v>0</v>
      </c>
      <c r="BE605" s="175">
        <f>IF($R605=BB$17,BC605,0)</f>
        <v>0</v>
      </c>
      <c r="BF605" s="173">
        <v>0</v>
      </c>
      <c r="BG605" s="175">
        <f>100*BF605/$AI605</f>
        <v>0</v>
      </c>
      <c r="BH605" s="173">
        <f>IF(BG605&gt;$AI$8,1,0)</f>
        <v>0</v>
      </c>
      <c r="BI605" s="175">
        <f>IF($R605=BF$17,BG605,0)</f>
        <v>0</v>
      </c>
      <c r="BJ605" s="173">
        <v>0</v>
      </c>
      <c r="BK605" s="175">
        <f>100*BJ605/$AI605</f>
        <v>0</v>
      </c>
      <c r="BL605" s="173">
        <f>IF(BK605&gt;$AI$8,1,0)</f>
        <v>0</v>
      </c>
      <c r="BM605" s="175">
        <f>IF($R605=BJ$17,BK605,0)</f>
        <v>0</v>
      </c>
      <c r="BN605" s="173">
        <v>0</v>
      </c>
      <c r="BO605" s="175">
        <f>100*BN605/$AI605</f>
        <v>0</v>
      </c>
      <c r="BP605" s="173">
        <f>IF(BO605&gt;$AI$8,1,0)</f>
        <v>0</v>
      </c>
      <c r="BQ605" s="175">
        <f>IF($R605=BN$17,BO605,0)</f>
        <v>0</v>
      </c>
      <c r="BR605" s="173">
        <v>0</v>
      </c>
      <c r="BS605" s="175">
        <f>100*BR605/$AI605</f>
        <v>0</v>
      </c>
      <c r="BT605" s="173">
        <f>IF(BS605&gt;$AI$8,1,0)</f>
        <v>0</v>
      </c>
      <c r="BU605" s="175">
        <f>IF($R605=BR$17,BS605,0)</f>
        <v>0</v>
      </c>
      <c r="BV605" s="173">
        <v>0</v>
      </c>
      <c r="BW605" s="175">
        <f>100*BV605/$AI605</f>
        <v>0</v>
      </c>
      <c r="BX605" s="173">
        <f>IF(BW605&gt;$AI$8,1,0)</f>
        <v>0</v>
      </c>
      <c r="BY605" s="175">
        <f>IF($R605=BV$17,BW605,0)</f>
        <v>0</v>
      </c>
      <c r="BZ605" s="173">
        <v>0</v>
      </c>
      <c r="CA605" s="175">
        <f>100*BZ605/$AI605</f>
        <v>0</v>
      </c>
      <c r="CB605" s="173">
        <f>IF(CA605&gt;$AI$8,1,0)</f>
        <v>0</v>
      </c>
      <c r="CC605" s="175">
        <f>IF($R605=BZ$17,CA605,0)</f>
        <v>0</v>
      </c>
      <c r="CD605" s="173">
        <v>0</v>
      </c>
      <c r="CE605" s="175">
        <f>100*CD605/$AI605</f>
        <v>0</v>
      </c>
      <c r="CF605" s="173">
        <f>IF(CE605&gt;$AI$8,1,0)</f>
        <v>0</v>
      </c>
      <c r="CG605" s="175">
        <f>IF($R605=CD$17,CE605,0)</f>
        <v>0</v>
      </c>
      <c r="CH605" s="173">
        <v>0</v>
      </c>
      <c r="CI605" s="175">
        <f>100*CH605/$AI605</f>
        <v>0</v>
      </c>
      <c r="CJ605" s="173">
        <f>IF(CI605&gt;$AI$8,1,0)</f>
        <v>0</v>
      </c>
      <c r="CK605" s="175">
        <f>IF($R605=CH$17,CI605,0)</f>
        <v>0</v>
      </c>
      <c r="CL605" s="173">
        <v>809</v>
      </c>
      <c r="CM605" s="173">
        <v>0</v>
      </c>
      <c r="CN605" s="176"/>
    </row>
    <row r="606" ht="15.75" customHeight="1">
      <c r="A606" t="s" s="179">
        <v>3707</v>
      </c>
      <c r="B606" t="s" s="180">
        <v>75</v>
      </c>
      <c r="C606" t="s" s="180">
        <v>1376</v>
      </c>
      <c r="D606" t="s" s="181">
        <v>78</v>
      </c>
      <c r="E606" t="s" s="188">
        <v>79</v>
      </c>
      <c r="F606" t="s" s="146">
        <v>46</v>
      </c>
      <c r="G606" t="s" s="146">
        <v>3708</v>
      </c>
      <c r="H606" t="s" s="146">
        <v>1982</v>
      </c>
      <c r="I606" t="s" s="146">
        <v>49</v>
      </c>
      <c r="J606" t="s" s="146">
        <v>1762</v>
      </c>
      <c r="K606" t="s" s="183">
        <f>_xlfn.IFS(Q606=0,O606,T606=1,R606,U606=1,AA606,V606=1,AD606)</f>
        <v>29</v>
      </c>
      <c r="L606" s="189">
        <f>_xlfn.IFS(Q606=0,P606,T606=1,S606,U606=1,AB606,V606=1,AE606)</f>
        <v>43.5037453555604</v>
      </c>
      <c r="M606" t="s" s="146">
        <f>IF(O606="Lab","over","under")</f>
        <v>3307</v>
      </c>
      <c r="N606" s="138"/>
      <c r="O606" t="s" s="184">
        <v>29</v>
      </c>
      <c r="P606" s="147">
        <f>AU606</f>
        <v>43.5037453555604</v>
      </c>
      <c r="Q606" s="145">
        <f>T606+U606+V606</f>
        <v>0</v>
      </c>
      <c r="R606" t="s" s="185">
        <v>27</v>
      </c>
      <c r="S606" s="147">
        <f>AO606</f>
        <v>37.6164835383179</v>
      </c>
      <c r="T606" s="138"/>
      <c r="U606" s="138"/>
      <c r="V606" s="138"/>
      <c r="W606" s="138"/>
      <c r="X606" t="s" s="146">
        <f>IF($A606=Y606,"ok","bad")</f>
        <v>2430</v>
      </c>
      <c r="Y606" t="s" s="146">
        <v>3707</v>
      </c>
      <c r="Z606" t="s" s="146">
        <v>1376</v>
      </c>
      <c r="AA606" t="s" s="186">
        <v>28</v>
      </c>
      <c r="AB606" s="141">
        <f>100*AC606</f>
        <v>11.4566155</v>
      </c>
      <c r="AC606" s="190">
        <v>0.114566155</v>
      </c>
      <c r="AD606" t="s" s="187">
        <v>31</v>
      </c>
      <c r="AE606" s="141">
        <v>3.9659043</v>
      </c>
      <c r="AF606" s="190">
        <v>0.039659043</v>
      </c>
      <c r="AG606" s="138"/>
      <c r="AH606" s="145">
        <v>75687</v>
      </c>
      <c r="AI606" s="145">
        <v>50329</v>
      </c>
      <c r="AJ606" s="145">
        <v>516</v>
      </c>
      <c r="AK606" s="145">
        <v>2963</v>
      </c>
      <c r="AL606" s="145">
        <v>18932</v>
      </c>
      <c r="AM606" s="148">
        <f>100*AL606/$AI606</f>
        <v>37.6164835383179</v>
      </c>
      <c r="AN606" s="145">
        <f>IF(AM606&gt;$AI$8,1,0)</f>
        <v>0</v>
      </c>
      <c r="AO606" s="148">
        <f>IF($R606=AL$17,AM606,0)</f>
        <v>37.6164835383179</v>
      </c>
      <c r="AP606" s="145">
        <v>5766</v>
      </c>
      <c r="AQ606" s="148">
        <f>100*AP606/$AI606</f>
        <v>11.456615470206</v>
      </c>
      <c r="AR606" s="145">
        <f>IF(AQ606&gt;$AI$8,1,0)</f>
        <v>0</v>
      </c>
      <c r="AS606" s="148">
        <f>IF($R606=AP$17,AQ606,0)</f>
        <v>0</v>
      </c>
      <c r="AT606" s="145">
        <v>21895</v>
      </c>
      <c r="AU606" s="148">
        <f>100*AT606/$AI606</f>
        <v>43.5037453555604</v>
      </c>
      <c r="AV606" s="145">
        <f>IF(AU606&gt;$AI$8,1,0)</f>
        <v>0</v>
      </c>
      <c r="AW606" s="148">
        <f>IF($R606=AT$17,AU606,0)</f>
        <v>0</v>
      </c>
      <c r="AX606" s="145">
        <v>0</v>
      </c>
      <c r="AY606" s="148">
        <f>100*AX606/$AI606</f>
        <v>0</v>
      </c>
      <c r="AZ606" s="145">
        <f>IF(AY606&gt;$AI$8,1,0)</f>
        <v>0</v>
      </c>
      <c r="BA606" s="148">
        <f>IF($R606=AX$17,AY606,0)</f>
        <v>0</v>
      </c>
      <c r="BB606" s="145">
        <v>1996</v>
      </c>
      <c r="BC606" s="148">
        <f>100*BB606/$AI606</f>
        <v>3.96590434938107</v>
      </c>
      <c r="BD606" s="145">
        <f>IF(BC606&gt;$AI$8,1,0)</f>
        <v>0</v>
      </c>
      <c r="BE606" s="148">
        <f>IF($R606=BB$17,BC606,0)</f>
        <v>0</v>
      </c>
      <c r="BF606" s="145">
        <v>0</v>
      </c>
      <c r="BG606" s="148">
        <f>100*BF606/$AI606</f>
        <v>0</v>
      </c>
      <c r="BH606" s="145">
        <f>IF(BG606&gt;$AI$8,1,0)</f>
        <v>0</v>
      </c>
      <c r="BI606" s="148">
        <f>IF($R606=BF$17,BG606,0)</f>
        <v>0</v>
      </c>
      <c r="BJ606" s="145">
        <v>0</v>
      </c>
      <c r="BK606" s="148">
        <f>100*BJ606/$AI606</f>
        <v>0</v>
      </c>
      <c r="BL606" s="145">
        <f>IF(BK606&gt;$AI$8,1,0)</f>
        <v>0</v>
      </c>
      <c r="BM606" s="148">
        <f>IF($R606=BJ$17,BK606,0)</f>
        <v>0</v>
      </c>
      <c r="BN606" s="145">
        <v>0</v>
      </c>
      <c r="BO606" s="148">
        <f>100*BN606/$AI606</f>
        <v>0</v>
      </c>
      <c r="BP606" s="145">
        <f>IF(BO606&gt;$AI$8,1,0)</f>
        <v>0</v>
      </c>
      <c r="BQ606" s="148">
        <f>IF($R606=BN$17,BO606,0)</f>
        <v>0</v>
      </c>
      <c r="BR606" s="145">
        <v>0</v>
      </c>
      <c r="BS606" s="148">
        <f>100*BR606/$AI606</f>
        <v>0</v>
      </c>
      <c r="BT606" s="145">
        <f>IF(BS606&gt;$AI$8,1,0)</f>
        <v>0</v>
      </c>
      <c r="BU606" s="148">
        <f>IF($R606=BR$17,BS606,0)</f>
        <v>0</v>
      </c>
      <c r="BV606" s="145">
        <v>0</v>
      </c>
      <c r="BW606" s="148">
        <f>100*BV606/$AI606</f>
        <v>0</v>
      </c>
      <c r="BX606" s="145">
        <f>IF(BW606&gt;$AI$8,1,0)</f>
        <v>0</v>
      </c>
      <c r="BY606" s="148">
        <f>IF($R606=BV$17,BW606,0)</f>
        <v>0</v>
      </c>
      <c r="BZ606" s="145">
        <v>0</v>
      </c>
      <c r="CA606" s="148">
        <f>100*BZ606/$AI606</f>
        <v>0</v>
      </c>
      <c r="CB606" s="145">
        <f>IF(CA606&gt;$AI$8,1,0)</f>
        <v>0</v>
      </c>
      <c r="CC606" s="148">
        <f>IF($R606=BZ$17,CA606,0)</f>
        <v>0</v>
      </c>
      <c r="CD606" s="145">
        <v>0</v>
      </c>
      <c r="CE606" s="148">
        <f>100*CD606/$AI606</f>
        <v>0</v>
      </c>
      <c r="CF606" s="145">
        <f>IF(CE606&gt;$AI$8,1,0)</f>
        <v>0</v>
      </c>
      <c r="CG606" s="148">
        <f>IF($R606=CD$17,CE606,0)</f>
        <v>0</v>
      </c>
      <c r="CH606" s="145">
        <v>0</v>
      </c>
      <c r="CI606" s="148">
        <f>100*CH606/$AI606</f>
        <v>0</v>
      </c>
      <c r="CJ606" s="145">
        <f>IF(CI606&gt;$AI$8,1,0)</f>
        <v>0</v>
      </c>
      <c r="CK606" s="148">
        <f>IF($R606=CH$17,CI606,0)</f>
        <v>0</v>
      </c>
      <c r="CL606" s="145">
        <v>579</v>
      </c>
      <c r="CM606" s="145">
        <v>0</v>
      </c>
      <c r="CN606" s="149"/>
    </row>
    <row r="607" ht="15.75" customHeight="1">
      <c r="A607" t="s" s="179">
        <v>3683</v>
      </c>
      <c r="B607" t="s" s="180">
        <v>197</v>
      </c>
      <c r="C607" t="s" s="180">
        <v>1426</v>
      </c>
      <c r="D607" t="s" s="181">
        <v>200</v>
      </c>
      <c r="E607" t="s" s="182">
        <v>79</v>
      </c>
      <c r="F607" t="s" s="130">
        <v>46</v>
      </c>
      <c r="G607" t="s" s="130">
        <v>3684</v>
      </c>
      <c r="H607" t="s" s="130">
        <v>3685</v>
      </c>
      <c r="I607" t="s" s="130">
        <v>64</v>
      </c>
      <c r="J607" t="s" s="130">
        <v>1762</v>
      </c>
      <c r="K607" t="s" s="183">
        <f>_xlfn.IFS(Q607=0,O607,T607=1,R607,U607=1,AA607,V607=1,AD607)</f>
        <v>29</v>
      </c>
      <c r="L607" s="189">
        <f>_xlfn.IFS(Q607=0,P607,T607=1,S607,U607=1,AB607,V607=1,AE607)</f>
        <v>43.3049238599184</v>
      </c>
      <c r="M607" t="s" s="130">
        <f>IF(O607="Lab","over","under")</f>
        <v>3307</v>
      </c>
      <c r="N607" s="169"/>
      <c r="O607" t="s" s="184">
        <v>29</v>
      </c>
      <c r="P607" s="131">
        <f>AU607</f>
        <v>43.3049238599184</v>
      </c>
      <c r="Q607" s="173">
        <f>T607+U607+V607</f>
        <v>0</v>
      </c>
      <c r="R607" t="s" s="185">
        <v>27</v>
      </c>
      <c r="S607" s="131">
        <f>AO607</f>
        <v>40.5743830027871</v>
      </c>
      <c r="T607" s="169"/>
      <c r="U607" s="169"/>
      <c r="V607" s="169"/>
      <c r="W607" s="169"/>
      <c r="X607" t="s" s="130">
        <f>IF($A607=Y607,"ok","bad")</f>
        <v>2430</v>
      </c>
      <c r="Y607" t="s" s="130">
        <v>3683</v>
      </c>
      <c r="Z607" t="s" s="130">
        <v>1426</v>
      </c>
      <c r="AA607" t="s" s="186">
        <v>28</v>
      </c>
      <c r="AB607" s="125">
        <f>100*AC607</f>
        <v>9.2216343</v>
      </c>
      <c r="AC607" s="191">
        <v>0.09221634300000001</v>
      </c>
      <c r="AD607" t="s" s="187">
        <v>31</v>
      </c>
      <c r="AE607" s="125">
        <v>4.7562306</v>
      </c>
      <c r="AF607" s="191">
        <v>0.047562306</v>
      </c>
      <c r="AG607" s="169"/>
      <c r="AH607" s="173">
        <v>75294</v>
      </c>
      <c r="AI607" s="173">
        <v>49514</v>
      </c>
      <c r="AJ607" s="173">
        <v>798</v>
      </c>
      <c r="AK607" s="173">
        <v>1352</v>
      </c>
      <c r="AL607" s="173">
        <v>20090</v>
      </c>
      <c r="AM607" s="175">
        <f>100*AL607/$AI607</f>
        <v>40.5743830027871</v>
      </c>
      <c r="AN607" s="173">
        <f>IF(AM607&gt;$AI$8,1,0)</f>
        <v>0</v>
      </c>
      <c r="AO607" s="175">
        <f>IF($R607=AL$17,AM607,0)</f>
        <v>40.5743830027871</v>
      </c>
      <c r="AP607" s="173">
        <v>4566</v>
      </c>
      <c r="AQ607" s="175">
        <f>100*AP607/$AI607</f>
        <v>9.22163428525266</v>
      </c>
      <c r="AR607" s="173">
        <f>IF(AQ607&gt;$AI$8,1,0)</f>
        <v>0</v>
      </c>
      <c r="AS607" s="175">
        <f>IF($R607=AP$17,AQ607,0)</f>
        <v>0</v>
      </c>
      <c r="AT607" s="173">
        <v>21442</v>
      </c>
      <c r="AU607" s="175">
        <f>100*AT607/$AI607</f>
        <v>43.3049238599184</v>
      </c>
      <c r="AV607" s="173">
        <f>IF(AU607&gt;$AI$8,1,0)</f>
        <v>0</v>
      </c>
      <c r="AW607" s="175">
        <f>IF($R607=AT$17,AU607,0)</f>
        <v>0</v>
      </c>
      <c r="AX607" s="173">
        <v>0</v>
      </c>
      <c r="AY607" s="175">
        <f>100*AX607/$AI607</f>
        <v>0</v>
      </c>
      <c r="AZ607" s="173">
        <f>IF(AY607&gt;$AI$8,1,0)</f>
        <v>0</v>
      </c>
      <c r="BA607" s="175">
        <f>IF($R607=AX$17,AY607,0)</f>
        <v>0</v>
      </c>
      <c r="BB607" s="173">
        <v>2355</v>
      </c>
      <c r="BC607" s="175">
        <f>100*BB607/$AI607</f>
        <v>4.75623056105344</v>
      </c>
      <c r="BD607" s="173">
        <f>IF(BC607&gt;$AI$8,1,0)</f>
        <v>0</v>
      </c>
      <c r="BE607" s="175">
        <f>IF($R607=BB$17,BC607,0)</f>
        <v>0</v>
      </c>
      <c r="BF607" s="173">
        <v>0</v>
      </c>
      <c r="BG607" s="175">
        <f>100*BF607/$AI607</f>
        <v>0</v>
      </c>
      <c r="BH607" s="173">
        <f>IF(BG607&gt;$AI$8,1,0)</f>
        <v>0</v>
      </c>
      <c r="BI607" s="175">
        <f>IF($R607=BF$17,BG607,0)</f>
        <v>0</v>
      </c>
      <c r="BJ607" s="173">
        <v>0</v>
      </c>
      <c r="BK607" s="175">
        <f>100*BJ607/$AI607</f>
        <v>0</v>
      </c>
      <c r="BL607" s="173">
        <f>IF(BK607&gt;$AI$8,1,0)</f>
        <v>0</v>
      </c>
      <c r="BM607" s="175">
        <f>IF($R607=BJ$17,BK607,0)</f>
        <v>0</v>
      </c>
      <c r="BN607" s="173">
        <v>0</v>
      </c>
      <c r="BO607" s="175">
        <f>100*BN607/$AI607</f>
        <v>0</v>
      </c>
      <c r="BP607" s="173">
        <f>IF(BO607&gt;$AI$8,1,0)</f>
        <v>0</v>
      </c>
      <c r="BQ607" s="175">
        <f>IF($R607=BN$17,BO607,0)</f>
        <v>0</v>
      </c>
      <c r="BR607" s="173">
        <v>0</v>
      </c>
      <c r="BS607" s="175">
        <f>100*BR607/$AI607</f>
        <v>0</v>
      </c>
      <c r="BT607" s="173">
        <f>IF(BS607&gt;$AI$8,1,0)</f>
        <v>0</v>
      </c>
      <c r="BU607" s="175">
        <f>IF($R607=BR$17,BS607,0)</f>
        <v>0</v>
      </c>
      <c r="BV607" s="173">
        <v>0</v>
      </c>
      <c r="BW607" s="175">
        <f>100*BV607/$AI607</f>
        <v>0</v>
      </c>
      <c r="BX607" s="173">
        <f>IF(BW607&gt;$AI$8,1,0)</f>
        <v>0</v>
      </c>
      <c r="BY607" s="175">
        <f>IF($R607=BV$17,BW607,0)</f>
        <v>0</v>
      </c>
      <c r="BZ607" s="173">
        <v>0</v>
      </c>
      <c r="CA607" s="175">
        <f>100*BZ607/$AI607</f>
        <v>0</v>
      </c>
      <c r="CB607" s="173">
        <f>IF(CA607&gt;$AI$8,1,0)</f>
        <v>0</v>
      </c>
      <c r="CC607" s="175">
        <f>IF($R607=BZ$17,CA607,0)</f>
        <v>0</v>
      </c>
      <c r="CD607" s="173">
        <v>0</v>
      </c>
      <c r="CE607" s="175">
        <f>100*CD607/$AI607</f>
        <v>0</v>
      </c>
      <c r="CF607" s="173">
        <f>IF(CE607&gt;$AI$8,1,0)</f>
        <v>0</v>
      </c>
      <c r="CG607" s="175">
        <f>IF($R607=CD$17,CE607,0)</f>
        <v>0</v>
      </c>
      <c r="CH607" s="173">
        <v>0</v>
      </c>
      <c r="CI607" s="175">
        <f>100*CH607/$AI607</f>
        <v>0</v>
      </c>
      <c r="CJ607" s="173">
        <f>IF(CI607&gt;$AI$8,1,0)</f>
        <v>0</v>
      </c>
      <c r="CK607" s="175">
        <f>IF($R607=CH$17,CI607,0)</f>
        <v>0</v>
      </c>
      <c r="CL607" s="173">
        <v>270</v>
      </c>
      <c r="CM607" s="173">
        <v>0</v>
      </c>
      <c r="CN607" s="176"/>
    </row>
    <row r="608" ht="15.75" customHeight="1">
      <c r="A608" t="s" s="179">
        <v>3378</v>
      </c>
      <c r="B608" t="s" s="180">
        <v>160</v>
      </c>
      <c r="C608" t="s" s="180">
        <v>569</v>
      </c>
      <c r="D608" t="s" s="181">
        <v>162</v>
      </c>
      <c r="E608" t="s" s="188">
        <v>79</v>
      </c>
      <c r="F608" t="s" s="146">
        <v>80</v>
      </c>
      <c r="G608" t="s" s="146">
        <v>3379</v>
      </c>
      <c r="H608" t="s" s="146">
        <v>2191</v>
      </c>
      <c r="I608" t="s" s="146">
        <v>49</v>
      </c>
      <c r="J608" t="s" s="146">
        <v>1762</v>
      </c>
      <c r="K608" t="s" s="183">
        <f>_xlfn.IFS(Q608=0,O608,T608=1,R608,U608=1,AA608,V608=1,AD608)</f>
        <v>29</v>
      </c>
      <c r="L608" s="189">
        <f>_xlfn.IFS(Q608=0,P608,T608=1,S608,U608=1,AB608,V608=1,AE608)</f>
        <v>43.1240625669595</v>
      </c>
      <c r="M608" t="s" s="146">
        <f>IF(O608="Lab","over","under")</f>
        <v>3307</v>
      </c>
      <c r="N608" s="138"/>
      <c r="O608" t="s" s="184">
        <v>29</v>
      </c>
      <c r="P608" s="147">
        <f>AU608</f>
        <v>43.1240625669595</v>
      </c>
      <c r="Q608" s="145">
        <f>T608+U608+V608</f>
        <v>0</v>
      </c>
      <c r="R608" t="s" s="185">
        <v>27</v>
      </c>
      <c r="S608" s="147">
        <f>AO608</f>
        <v>26.1859867152346</v>
      </c>
      <c r="T608" s="138"/>
      <c r="U608" s="138"/>
      <c r="V608" s="138"/>
      <c r="W608" s="138"/>
      <c r="X608" t="s" s="146">
        <f>IF($A608=Y608,"ok","bad")</f>
        <v>2430</v>
      </c>
      <c r="Y608" t="s" s="146">
        <v>3378</v>
      </c>
      <c r="Z608" t="s" s="146">
        <v>569</v>
      </c>
      <c r="AA608" t="s" s="186">
        <v>28</v>
      </c>
      <c r="AB608" s="141">
        <f>100*AC608</f>
        <v>13.0876366</v>
      </c>
      <c r="AC608" s="190">
        <v>0.130876366</v>
      </c>
      <c r="AD608" t="s" s="187">
        <v>2365</v>
      </c>
      <c r="AE608" s="141">
        <v>12.729805</v>
      </c>
      <c r="AF608" s="190">
        <v>0.12729805</v>
      </c>
      <c r="AG608" s="138"/>
      <c r="AH608" s="145">
        <v>74362</v>
      </c>
      <c r="AI608" s="145">
        <v>46670</v>
      </c>
      <c r="AJ608" s="145">
        <v>117</v>
      </c>
      <c r="AK608" s="145">
        <v>7905</v>
      </c>
      <c r="AL608" s="145">
        <v>12221</v>
      </c>
      <c r="AM608" s="148">
        <f>100*AL608/$AI608</f>
        <v>26.1859867152346</v>
      </c>
      <c r="AN608" s="145">
        <f>IF(AM608&gt;$AI$8,1,0)</f>
        <v>0</v>
      </c>
      <c r="AO608" s="148">
        <f>IF($R608=AL$17,AM608,0)</f>
        <v>26.1859867152346</v>
      </c>
      <c r="AP608" s="145">
        <v>6108</v>
      </c>
      <c r="AQ608" s="148">
        <f>100*AP608/$AI608</f>
        <v>13.0876365973859</v>
      </c>
      <c r="AR608" s="145">
        <f>IF(AQ608&gt;$AI$8,1,0)</f>
        <v>0</v>
      </c>
      <c r="AS608" s="148">
        <f>IF($R608=AP$17,AQ608,0)</f>
        <v>0</v>
      </c>
      <c r="AT608" s="145">
        <v>20126</v>
      </c>
      <c r="AU608" s="148">
        <f>100*AT608/$AI608</f>
        <v>43.1240625669595</v>
      </c>
      <c r="AV608" s="145">
        <f>IF(AU608&gt;$AI$8,1,0)</f>
        <v>0</v>
      </c>
      <c r="AW608" s="148">
        <f>IF($R608=AT$17,AU608,0)</f>
        <v>0</v>
      </c>
      <c r="AX608" s="145">
        <v>5941</v>
      </c>
      <c r="AY608" s="148">
        <f>100*AX608/$AI608</f>
        <v>12.7298050139276</v>
      </c>
      <c r="AZ608" s="145">
        <f>IF(AY608&gt;$AI$8,1,0)</f>
        <v>0</v>
      </c>
      <c r="BA608" s="148">
        <f>IF($R608=AX$17,AY608,0)</f>
        <v>0</v>
      </c>
      <c r="BB608" s="145">
        <v>1517</v>
      </c>
      <c r="BC608" s="148">
        <f>100*BB608/$AI608</f>
        <v>3.25048210842083</v>
      </c>
      <c r="BD608" s="145">
        <f>IF(BC608&gt;$AI$8,1,0)</f>
        <v>0</v>
      </c>
      <c r="BE608" s="148">
        <f>IF($R608=BB$17,BC608,0)</f>
        <v>0</v>
      </c>
      <c r="BF608" s="145">
        <v>0</v>
      </c>
      <c r="BG608" s="148">
        <f>100*BF608/$AI608</f>
        <v>0</v>
      </c>
      <c r="BH608" s="145">
        <f>IF(BG608&gt;$AI$8,1,0)</f>
        <v>0</v>
      </c>
      <c r="BI608" s="148">
        <f>IF($R608=BF$17,BG608,0)</f>
        <v>0</v>
      </c>
      <c r="BJ608" s="145">
        <v>0</v>
      </c>
      <c r="BK608" s="148">
        <f>100*BJ608/$AI608</f>
        <v>0</v>
      </c>
      <c r="BL608" s="145">
        <f>IF(BK608&gt;$AI$8,1,0)</f>
        <v>0</v>
      </c>
      <c r="BM608" s="148">
        <f>IF($R608=BJ$17,BK608,0)</f>
        <v>0</v>
      </c>
      <c r="BN608" s="145">
        <v>0</v>
      </c>
      <c r="BO608" s="148">
        <f>100*BN608/$AI608</f>
        <v>0</v>
      </c>
      <c r="BP608" s="145">
        <f>IF(BO608&gt;$AI$8,1,0)</f>
        <v>0</v>
      </c>
      <c r="BQ608" s="148">
        <f>IF($R608=BN$17,BO608,0)</f>
        <v>0</v>
      </c>
      <c r="BR608" s="145">
        <v>0</v>
      </c>
      <c r="BS608" s="148">
        <f>100*BR608/$AI608</f>
        <v>0</v>
      </c>
      <c r="BT608" s="145">
        <f>IF(BS608&gt;$AI$8,1,0)</f>
        <v>0</v>
      </c>
      <c r="BU608" s="148">
        <f>IF($R608=BR$17,BS608,0)</f>
        <v>0</v>
      </c>
      <c r="BV608" s="145">
        <v>0</v>
      </c>
      <c r="BW608" s="148">
        <f>100*BV608/$AI608</f>
        <v>0</v>
      </c>
      <c r="BX608" s="145">
        <f>IF(BW608&gt;$AI$8,1,0)</f>
        <v>0</v>
      </c>
      <c r="BY608" s="148">
        <f>IF($R608=BV$17,BW608,0)</f>
        <v>0</v>
      </c>
      <c r="BZ608" s="145">
        <v>0</v>
      </c>
      <c r="CA608" s="148">
        <f>100*BZ608/$AI608</f>
        <v>0</v>
      </c>
      <c r="CB608" s="145">
        <f>IF(CA608&gt;$AI$8,1,0)</f>
        <v>0</v>
      </c>
      <c r="CC608" s="148">
        <f>IF($R608=BZ$17,CA608,0)</f>
        <v>0</v>
      </c>
      <c r="CD608" s="145">
        <v>0</v>
      </c>
      <c r="CE608" s="148">
        <f>100*CD608/$AI608</f>
        <v>0</v>
      </c>
      <c r="CF608" s="145">
        <f>IF(CE608&gt;$AI$8,1,0)</f>
        <v>0</v>
      </c>
      <c r="CG608" s="148">
        <f>IF($R608=CD$17,CE608,0)</f>
        <v>0</v>
      </c>
      <c r="CH608" s="145">
        <v>0</v>
      </c>
      <c r="CI608" s="148">
        <f>100*CH608/$AI608</f>
        <v>0</v>
      </c>
      <c r="CJ608" s="145">
        <f>IF(CI608&gt;$AI$8,1,0)</f>
        <v>0</v>
      </c>
      <c r="CK608" s="148">
        <f>IF($R608=CH$17,CI608,0)</f>
        <v>0</v>
      </c>
      <c r="CL608" s="145">
        <v>0</v>
      </c>
      <c r="CM608" s="145">
        <v>0</v>
      </c>
      <c r="CN608" s="149"/>
    </row>
    <row r="609" ht="15.75" customHeight="1">
      <c r="A609" t="s" s="179">
        <v>3603</v>
      </c>
      <c r="B609" t="s" s="180">
        <v>197</v>
      </c>
      <c r="C609" t="s" s="180">
        <v>3604</v>
      </c>
      <c r="D609" t="s" s="181">
        <v>200</v>
      </c>
      <c r="E609" t="s" s="182">
        <v>79</v>
      </c>
      <c r="F609" t="s" s="130">
        <v>46</v>
      </c>
      <c r="G609" t="s" s="130">
        <v>714</v>
      </c>
      <c r="H609" t="s" s="130">
        <v>3605</v>
      </c>
      <c r="I609" t="s" s="130">
        <v>64</v>
      </c>
      <c r="J609" t="s" s="130">
        <v>1762</v>
      </c>
      <c r="K609" t="s" s="183">
        <f>_xlfn.IFS(Q609=0,O609,T609=1,R609,U609=1,AA609,V609=1,AD609)</f>
        <v>29</v>
      </c>
      <c r="L609" s="189">
        <f>_xlfn.IFS(Q609=0,P609,T609=1,S609,U609=1,AB609,V609=1,AE609)</f>
        <v>42.743797489610</v>
      </c>
      <c r="M609" t="s" s="130">
        <f>IF(O609="Lab","over","under")</f>
        <v>3307</v>
      </c>
      <c r="N609" s="169"/>
      <c r="O609" t="s" s="184">
        <v>29</v>
      </c>
      <c r="P609" s="131">
        <f>AU609</f>
        <v>42.743797489610</v>
      </c>
      <c r="Q609" s="173">
        <f>T609+U609+V609</f>
        <v>0</v>
      </c>
      <c r="R609" t="s" s="185">
        <v>27</v>
      </c>
      <c r="S609" s="131">
        <f>AO609</f>
        <v>28.8673859199866</v>
      </c>
      <c r="T609" s="169"/>
      <c r="U609" s="169"/>
      <c r="V609" s="169"/>
      <c r="W609" s="169"/>
      <c r="X609" t="s" s="130">
        <f>IF($A609=Y609,"ok","bad")</f>
        <v>2430</v>
      </c>
      <c r="Y609" t="s" s="130">
        <v>3603</v>
      </c>
      <c r="Z609" t="s" s="130">
        <v>3604</v>
      </c>
      <c r="AA609" t="s" s="186">
        <v>2365</v>
      </c>
      <c r="AB609" s="125">
        <f>100*AC609</f>
        <v>16.1160321</v>
      </c>
      <c r="AC609" s="191">
        <v>0.161160321</v>
      </c>
      <c r="AD609" t="s" s="187">
        <v>28</v>
      </c>
      <c r="AE609" s="125">
        <v>6.5299526</v>
      </c>
      <c r="AF609" s="191">
        <v>0.065299526</v>
      </c>
      <c r="AG609" s="169"/>
      <c r="AH609" s="173">
        <v>72982</v>
      </c>
      <c r="AI609" s="173">
        <v>47642</v>
      </c>
      <c r="AJ609" s="173">
        <v>203</v>
      </c>
      <c r="AK609" s="173">
        <v>6611</v>
      </c>
      <c r="AL609" s="173">
        <v>13753</v>
      </c>
      <c r="AM609" s="175">
        <f>100*AL609/$AI609</f>
        <v>28.8673859199866</v>
      </c>
      <c r="AN609" s="173">
        <f>IF(AM609&gt;$AI$8,1,0)</f>
        <v>0</v>
      </c>
      <c r="AO609" s="175">
        <f>IF($R609=AL$17,AM609,0)</f>
        <v>28.8673859199866</v>
      </c>
      <c r="AP609" s="173">
        <v>3111</v>
      </c>
      <c r="AQ609" s="175">
        <f>100*AP609/$AI609</f>
        <v>6.5299525628647</v>
      </c>
      <c r="AR609" s="173">
        <f>IF(AQ609&gt;$AI$8,1,0)</f>
        <v>0</v>
      </c>
      <c r="AS609" s="175">
        <f>IF($R609=AP$17,AQ609,0)</f>
        <v>0</v>
      </c>
      <c r="AT609" s="173">
        <v>20364</v>
      </c>
      <c r="AU609" s="175">
        <f>100*AT609/$AI609</f>
        <v>42.743797489610</v>
      </c>
      <c r="AV609" s="173">
        <f>IF(AU609&gt;$AI$8,1,0)</f>
        <v>0</v>
      </c>
      <c r="AW609" s="175">
        <f>IF($R609=AT$17,AU609,0)</f>
        <v>0</v>
      </c>
      <c r="AX609" s="173">
        <v>7678</v>
      </c>
      <c r="AY609" s="175">
        <f>100*AX609/$AI609</f>
        <v>16.116032072541</v>
      </c>
      <c r="AZ609" s="173">
        <f>IF(AY609&gt;$AI$8,1,0)</f>
        <v>0</v>
      </c>
      <c r="BA609" s="175">
        <f>IF($R609=AX$17,AY609,0)</f>
        <v>0</v>
      </c>
      <c r="BB609" s="173">
        <v>2736</v>
      </c>
      <c r="BC609" s="175">
        <f>100*BB609/$AI609</f>
        <v>5.74283195499769</v>
      </c>
      <c r="BD609" s="173">
        <f>IF(BC609&gt;$AI$8,1,0)</f>
        <v>0</v>
      </c>
      <c r="BE609" s="175">
        <f>IF($R609=BB$17,BC609,0)</f>
        <v>0</v>
      </c>
      <c r="BF609" s="173">
        <v>0</v>
      </c>
      <c r="BG609" s="175">
        <f>100*BF609/$AI609</f>
        <v>0</v>
      </c>
      <c r="BH609" s="173">
        <f>IF(BG609&gt;$AI$8,1,0)</f>
        <v>0</v>
      </c>
      <c r="BI609" s="175">
        <f>IF($R609=BF$17,BG609,0)</f>
        <v>0</v>
      </c>
      <c r="BJ609" s="173">
        <v>0</v>
      </c>
      <c r="BK609" s="175">
        <f>100*BJ609/$AI609</f>
        <v>0</v>
      </c>
      <c r="BL609" s="173">
        <f>IF(BK609&gt;$AI$8,1,0)</f>
        <v>0</v>
      </c>
      <c r="BM609" s="175">
        <f>IF($R609=BJ$17,BK609,0)</f>
        <v>0</v>
      </c>
      <c r="BN609" s="173">
        <v>0</v>
      </c>
      <c r="BO609" s="175">
        <f>100*BN609/$AI609</f>
        <v>0</v>
      </c>
      <c r="BP609" s="173">
        <f>IF(BO609&gt;$AI$8,1,0)</f>
        <v>0</v>
      </c>
      <c r="BQ609" s="175">
        <f>IF($R609=BN$17,BO609,0)</f>
        <v>0</v>
      </c>
      <c r="BR609" s="173">
        <v>0</v>
      </c>
      <c r="BS609" s="175">
        <f>100*BR609/$AI609</f>
        <v>0</v>
      </c>
      <c r="BT609" s="173">
        <f>IF(BS609&gt;$AI$8,1,0)</f>
        <v>0</v>
      </c>
      <c r="BU609" s="175">
        <f>IF($R609=BR$17,BS609,0)</f>
        <v>0</v>
      </c>
      <c r="BV609" s="173">
        <v>0</v>
      </c>
      <c r="BW609" s="175">
        <f>100*BV609/$AI609</f>
        <v>0</v>
      </c>
      <c r="BX609" s="173">
        <f>IF(BW609&gt;$AI$8,1,0)</f>
        <v>0</v>
      </c>
      <c r="BY609" s="175">
        <f>IF($R609=BV$17,BW609,0)</f>
        <v>0</v>
      </c>
      <c r="BZ609" s="173">
        <v>0</v>
      </c>
      <c r="CA609" s="175">
        <f>100*BZ609/$AI609</f>
        <v>0</v>
      </c>
      <c r="CB609" s="173">
        <f>IF(CA609&gt;$AI$8,1,0)</f>
        <v>0</v>
      </c>
      <c r="CC609" s="175">
        <f>IF($R609=BZ$17,CA609,0)</f>
        <v>0</v>
      </c>
      <c r="CD609" s="173">
        <v>0</v>
      </c>
      <c r="CE609" s="175">
        <f>100*CD609/$AI609</f>
        <v>0</v>
      </c>
      <c r="CF609" s="173">
        <f>IF(CE609&gt;$AI$8,1,0)</f>
        <v>0</v>
      </c>
      <c r="CG609" s="175">
        <f>IF($R609=CD$17,CE609,0)</f>
        <v>0</v>
      </c>
      <c r="CH609" s="173">
        <v>0</v>
      </c>
      <c r="CI609" s="175">
        <f>100*CH609/$AI609</f>
        <v>0</v>
      </c>
      <c r="CJ609" s="173">
        <f>IF(CI609&gt;$AI$8,1,0)</f>
        <v>0</v>
      </c>
      <c r="CK609" s="175">
        <f>IF($R609=CH$17,CI609,0)</f>
        <v>0</v>
      </c>
      <c r="CL609" s="173">
        <v>499</v>
      </c>
      <c r="CM609" s="173">
        <v>0</v>
      </c>
      <c r="CN609" s="176"/>
    </row>
    <row r="610" ht="15.75" customHeight="1">
      <c r="A610" t="s" s="179">
        <v>3513</v>
      </c>
      <c r="B610" t="s" s="180">
        <v>197</v>
      </c>
      <c r="C610" t="s" s="180">
        <v>2076</v>
      </c>
      <c r="D610" t="s" s="181">
        <v>200</v>
      </c>
      <c r="E610" t="s" s="188">
        <v>79</v>
      </c>
      <c r="F610" t="s" s="146">
        <v>46</v>
      </c>
      <c r="G610" t="s" s="146">
        <v>849</v>
      </c>
      <c r="H610" t="s" s="146">
        <v>1100</v>
      </c>
      <c r="I610" t="s" s="146">
        <v>49</v>
      </c>
      <c r="J610" t="s" s="146">
        <v>1762</v>
      </c>
      <c r="K610" t="s" s="183">
        <f>_xlfn.IFS(Q610=0,O610,T610=1,R610,U610=1,AA610,V610=1,AD610)</f>
        <v>29</v>
      </c>
      <c r="L610" s="189">
        <f>_xlfn.IFS(Q610=0,P610,T610=1,S610,U610=1,AB610,V610=1,AE610)</f>
        <v>42.7079255856116</v>
      </c>
      <c r="M610" t="s" s="146">
        <f>IF(O610="Lab","over","under")</f>
        <v>3307</v>
      </c>
      <c r="N610" s="138"/>
      <c r="O610" t="s" s="184">
        <v>29</v>
      </c>
      <c r="P610" s="147">
        <f>AU610</f>
        <v>42.7079255856116</v>
      </c>
      <c r="Q610" s="145">
        <f>T610+U610+V610</f>
        <v>0</v>
      </c>
      <c r="R610" t="s" s="185">
        <v>27</v>
      </c>
      <c r="S610" s="147">
        <f>AO610</f>
        <v>29.8069593522734</v>
      </c>
      <c r="T610" s="138"/>
      <c r="U610" s="138"/>
      <c r="V610" s="138"/>
      <c r="W610" s="138"/>
      <c r="X610" t="s" s="146">
        <f>IF($A610=Y610,"ok","bad")</f>
        <v>2430</v>
      </c>
      <c r="Y610" t="s" s="146">
        <v>3513</v>
      </c>
      <c r="Z610" t="s" s="146">
        <v>2076</v>
      </c>
      <c r="AA610" t="s" s="186">
        <v>2365</v>
      </c>
      <c r="AB610" s="141">
        <f>100*AC610</f>
        <v>12.3611941</v>
      </c>
      <c r="AC610" s="190">
        <v>0.123611941</v>
      </c>
      <c r="AD610" t="s" s="187">
        <v>28</v>
      </c>
      <c r="AE610" s="141">
        <v>8.854735399999999</v>
      </c>
      <c r="AF610" s="190">
        <v>0.08854735399999999</v>
      </c>
      <c r="AG610" s="138"/>
      <c r="AH610" s="145">
        <v>73458</v>
      </c>
      <c r="AI610" s="145">
        <v>48539</v>
      </c>
      <c r="AJ610" s="145">
        <v>150</v>
      </c>
      <c r="AK610" s="145">
        <v>6262</v>
      </c>
      <c r="AL610" s="145">
        <v>14468</v>
      </c>
      <c r="AM610" s="148">
        <f>100*AL610/$AI610</f>
        <v>29.8069593522734</v>
      </c>
      <c r="AN610" s="145">
        <f>IF(AM610&gt;$AI$8,1,0)</f>
        <v>0</v>
      </c>
      <c r="AO610" s="148">
        <f>IF($R610=AL$17,AM610,0)</f>
        <v>29.8069593522734</v>
      </c>
      <c r="AP610" s="145">
        <v>4298</v>
      </c>
      <c r="AQ610" s="148">
        <f>100*AP610/$AI610</f>
        <v>8.85473536743649</v>
      </c>
      <c r="AR610" s="145">
        <f>IF(AQ610&gt;$AI$8,1,0)</f>
        <v>0</v>
      </c>
      <c r="AS610" s="148">
        <f>IF($R610=AP$17,AQ610,0)</f>
        <v>0</v>
      </c>
      <c r="AT610" s="145">
        <v>20730</v>
      </c>
      <c r="AU610" s="148">
        <f>100*AT610/$AI610</f>
        <v>42.7079255856116</v>
      </c>
      <c r="AV610" s="145">
        <f>IF(AU610&gt;$AI$8,1,0)</f>
        <v>0</v>
      </c>
      <c r="AW610" s="148">
        <f>IF($R610=AT$17,AU610,0)</f>
        <v>0</v>
      </c>
      <c r="AX610" s="145">
        <v>6000</v>
      </c>
      <c r="AY610" s="148">
        <f>100*AX610/$AI610</f>
        <v>12.3611940913492</v>
      </c>
      <c r="AZ610" s="145">
        <f>IF(AY610&gt;$AI$8,1,0)</f>
        <v>0</v>
      </c>
      <c r="BA610" s="148">
        <f>IF($R610=AX$17,AY610,0)</f>
        <v>0</v>
      </c>
      <c r="BB610" s="145">
        <v>2873</v>
      </c>
      <c r="BC610" s="148">
        <f>100*BB610/$AI610</f>
        <v>5.91895177074105</v>
      </c>
      <c r="BD610" s="145">
        <f>IF(BC610&gt;$AI$8,1,0)</f>
        <v>0</v>
      </c>
      <c r="BE610" s="148">
        <f>IF($R610=BB$17,BC610,0)</f>
        <v>0</v>
      </c>
      <c r="BF610" s="145">
        <v>0</v>
      </c>
      <c r="BG610" s="148">
        <f>100*BF610/$AI610</f>
        <v>0</v>
      </c>
      <c r="BH610" s="145">
        <f>IF(BG610&gt;$AI$8,1,0)</f>
        <v>0</v>
      </c>
      <c r="BI610" s="148">
        <f>IF($R610=BF$17,BG610,0)</f>
        <v>0</v>
      </c>
      <c r="BJ610" s="145">
        <v>0</v>
      </c>
      <c r="BK610" s="148">
        <f>100*BJ610/$AI610</f>
        <v>0</v>
      </c>
      <c r="BL610" s="145">
        <f>IF(BK610&gt;$AI$8,1,0)</f>
        <v>0</v>
      </c>
      <c r="BM610" s="148">
        <f>IF($R610=BJ$17,BK610,0)</f>
        <v>0</v>
      </c>
      <c r="BN610" s="145">
        <v>0</v>
      </c>
      <c r="BO610" s="148">
        <f>100*BN610/$AI610</f>
        <v>0</v>
      </c>
      <c r="BP610" s="145">
        <f>IF(BO610&gt;$AI$8,1,0)</f>
        <v>0</v>
      </c>
      <c r="BQ610" s="148">
        <f>IF($R610=BN$17,BO610,0)</f>
        <v>0</v>
      </c>
      <c r="BR610" s="145">
        <v>0</v>
      </c>
      <c r="BS610" s="148">
        <f>100*BR610/$AI610</f>
        <v>0</v>
      </c>
      <c r="BT610" s="145">
        <f>IF(BS610&gt;$AI$8,1,0)</f>
        <v>0</v>
      </c>
      <c r="BU610" s="148">
        <f>IF($R610=BR$17,BS610,0)</f>
        <v>0</v>
      </c>
      <c r="BV610" s="145">
        <v>0</v>
      </c>
      <c r="BW610" s="148">
        <f>100*BV610/$AI610</f>
        <v>0</v>
      </c>
      <c r="BX610" s="145">
        <f>IF(BW610&gt;$AI$8,1,0)</f>
        <v>0</v>
      </c>
      <c r="BY610" s="148">
        <f>IF($R610=BV$17,BW610,0)</f>
        <v>0</v>
      </c>
      <c r="BZ610" s="145">
        <v>0</v>
      </c>
      <c r="CA610" s="148">
        <f>100*BZ610/$AI610</f>
        <v>0</v>
      </c>
      <c r="CB610" s="145">
        <f>IF(CA610&gt;$AI$8,1,0)</f>
        <v>0</v>
      </c>
      <c r="CC610" s="148">
        <f>IF($R610=BZ$17,CA610,0)</f>
        <v>0</v>
      </c>
      <c r="CD610" s="145">
        <v>0</v>
      </c>
      <c r="CE610" s="148">
        <f>100*CD610/$AI610</f>
        <v>0</v>
      </c>
      <c r="CF610" s="145">
        <f>IF(CE610&gt;$AI$8,1,0)</f>
        <v>0</v>
      </c>
      <c r="CG610" s="148">
        <f>IF($R610=CD$17,CE610,0)</f>
        <v>0</v>
      </c>
      <c r="CH610" s="145">
        <v>0</v>
      </c>
      <c r="CI610" s="148">
        <f>100*CH610/$AI610</f>
        <v>0</v>
      </c>
      <c r="CJ610" s="145">
        <f>IF(CI610&gt;$AI$8,1,0)</f>
        <v>0</v>
      </c>
      <c r="CK610" s="148">
        <f>IF($R610=CH$17,CI610,0)</f>
        <v>0</v>
      </c>
      <c r="CL610" s="145">
        <v>961</v>
      </c>
      <c r="CM610" s="145">
        <v>0</v>
      </c>
      <c r="CN610" s="149"/>
    </row>
    <row r="611" ht="15.75" customHeight="1">
      <c r="A611" t="s" s="179">
        <v>3620</v>
      </c>
      <c r="B611" t="s" s="180">
        <v>197</v>
      </c>
      <c r="C611" t="s" s="180">
        <v>1542</v>
      </c>
      <c r="D611" t="s" s="181">
        <v>200</v>
      </c>
      <c r="E611" t="s" s="182">
        <v>79</v>
      </c>
      <c r="F611" t="s" s="130">
        <v>46</v>
      </c>
      <c r="G611" t="s" s="130">
        <v>349</v>
      </c>
      <c r="H611" t="s" s="130">
        <v>3621</v>
      </c>
      <c r="I611" t="s" s="130">
        <v>49</v>
      </c>
      <c r="J611" t="s" s="130">
        <v>1762</v>
      </c>
      <c r="K611" t="s" s="183">
        <f>_xlfn.IFS(Q611=0,O611,T611=1,R611,U611=1,AA611,V611=1,AD611)</f>
        <v>29</v>
      </c>
      <c r="L611" s="189">
        <f>_xlfn.IFS(Q611=0,P611,T611=1,S611,U611=1,AB611,V611=1,AE611)</f>
        <v>42.4373261761674</v>
      </c>
      <c r="M611" t="s" s="130">
        <f>IF(O611="Lab","over","under")</f>
        <v>3307</v>
      </c>
      <c r="N611" s="169"/>
      <c r="O611" t="s" s="184">
        <v>29</v>
      </c>
      <c r="P611" s="131">
        <f>AU611</f>
        <v>42.4373261761674</v>
      </c>
      <c r="Q611" s="173">
        <f>T611+U611+V611</f>
        <v>0</v>
      </c>
      <c r="R611" t="s" s="185">
        <v>27</v>
      </c>
      <c r="S611" s="131">
        <f>AO611</f>
        <v>29.3210416788222</v>
      </c>
      <c r="T611" s="169"/>
      <c r="U611" s="169"/>
      <c r="V611" s="169"/>
      <c r="W611" s="169"/>
      <c r="X611" t="s" s="130">
        <f>IF($A611=Y611,"ok","bad")</f>
        <v>2430</v>
      </c>
      <c r="Y611" t="s" s="130">
        <v>3620</v>
      </c>
      <c r="Z611" t="s" s="130">
        <v>1542</v>
      </c>
      <c r="AA611" t="s" s="186">
        <v>2365</v>
      </c>
      <c r="AB611" s="125">
        <f>100*AC611</f>
        <v>15.8255052</v>
      </c>
      <c r="AC611" s="191">
        <v>0.158255052</v>
      </c>
      <c r="AD611" t="s" s="187">
        <v>28</v>
      </c>
      <c r="AE611" s="125">
        <v>6.2547406</v>
      </c>
      <c r="AF611" s="191">
        <v>0.062547406</v>
      </c>
      <c r="AG611" s="169"/>
      <c r="AH611" s="173">
        <v>79079</v>
      </c>
      <c r="AI611" s="173">
        <v>51417</v>
      </c>
      <c r="AJ611" s="173">
        <v>132</v>
      </c>
      <c r="AK611" s="173">
        <v>6744</v>
      </c>
      <c r="AL611" s="173">
        <v>15076</v>
      </c>
      <c r="AM611" s="175">
        <f>100*AL611/$AI611</f>
        <v>29.3210416788222</v>
      </c>
      <c r="AN611" s="173">
        <f>IF(AM611&gt;$AI$8,1,0)</f>
        <v>0</v>
      </c>
      <c r="AO611" s="175">
        <f>IF($R611=AL$17,AM611,0)</f>
        <v>29.3210416788222</v>
      </c>
      <c r="AP611" s="173">
        <v>3216</v>
      </c>
      <c r="AQ611" s="175">
        <f>100*AP611/$AI611</f>
        <v>6.25474064997958</v>
      </c>
      <c r="AR611" s="173">
        <f>IF(AQ611&gt;$AI$8,1,0)</f>
        <v>0</v>
      </c>
      <c r="AS611" s="175">
        <f>IF($R611=AP$17,AQ611,0)</f>
        <v>0</v>
      </c>
      <c r="AT611" s="173">
        <v>21820</v>
      </c>
      <c r="AU611" s="175">
        <f>100*AT611/$AI611</f>
        <v>42.4373261761674</v>
      </c>
      <c r="AV611" s="173">
        <f>IF(AU611&gt;$AI$8,1,0)</f>
        <v>0</v>
      </c>
      <c r="AW611" s="175">
        <f>IF($R611=AT$17,AU611,0)</f>
        <v>0</v>
      </c>
      <c r="AX611" s="173">
        <v>8137</v>
      </c>
      <c r="AY611" s="175">
        <f>100*AX611/$AI611</f>
        <v>15.8255051831106</v>
      </c>
      <c r="AZ611" s="173">
        <f>IF(AY611&gt;$AI$8,1,0)</f>
        <v>0</v>
      </c>
      <c r="BA611" s="175">
        <f>IF($R611=AX$17,AY611,0)</f>
        <v>0</v>
      </c>
      <c r="BB611" s="173">
        <v>2348</v>
      </c>
      <c r="BC611" s="175">
        <f>100*BB611/$AI611</f>
        <v>4.56658303673882</v>
      </c>
      <c r="BD611" s="173">
        <f>IF(BC611&gt;$AI$8,1,0)</f>
        <v>0</v>
      </c>
      <c r="BE611" s="175">
        <f>IF($R611=BB$17,BC611,0)</f>
        <v>0</v>
      </c>
      <c r="BF611" s="173">
        <v>0</v>
      </c>
      <c r="BG611" s="175">
        <f>100*BF611/$AI611</f>
        <v>0</v>
      </c>
      <c r="BH611" s="173">
        <f>IF(BG611&gt;$AI$8,1,0)</f>
        <v>0</v>
      </c>
      <c r="BI611" s="175">
        <f>IF($R611=BF$17,BG611,0)</f>
        <v>0</v>
      </c>
      <c r="BJ611" s="173">
        <v>0</v>
      </c>
      <c r="BK611" s="175">
        <f>100*BJ611/$AI611</f>
        <v>0</v>
      </c>
      <c r="BL611" s="173">
        <f>IF(BK611&gt;$AI$8,1,0)</f>
        <v>0</v>
      </c>
      <c r="BM611" s="175">
        <f>IF($R611=BJ$17,BK611,0)</f>
        <v>0</v>
      </c>
      <c r="BN611" s="173">
        <v>0</v>
      </c>
      <c r="BO611" s="175">
        <f>100*BN611/$AI611</f>
        <v>0</v>
      </c>
      <c r="BP611" s="173">
        <f>IF(BO611&gt;$AI$8,1,0)</f>
        <v>0</v>
      </c>
      <c r="BQ611" s="175">
        <f>IF($R611=BN$17,BO611,0)</f>
        <v>0</v>
      </c>
      <c r="BR611" s="173">
        <v>0</v>
      </c>
      <c r="BS611" s="175">
        <f>100*BR611/$AI611</f>
        <v>0</v>
      </c>
      <c r="BT611" s="173">
        <f>IF(BS611&gt;$AI$8,1,0)</f>
        <v>0</v>
      </c>
      <c r="BU611" s="175">
        <f>IF($R611=BR$17,BS611,0)</f>
        <v>0</v>
      </c>
      <c r="BV611" s="173">
        <v>0</v>
      </c>
      <c r="BW611" s="175">
        <f>100*BV611/$AI611</f>
        <v>0</v>
      </c>
      <c r="BX611" s="173">
        <f>IF(BW611&gt;$AI$8,1,0)</f>
        <v>0</v>
      </c>
      <c r="BY611" s="175">
        <f>IF($R611=BV$17,BW611,0)</f>
        <v>0</v>
      </c>
      <c r="BZ611" s="173">
        <v>0</v>
      </c>
      <c r="CA611" s="175">
        <f>100*BZ611/$AI611</f>
        <v>0</v>
      </c>
      <c r="CB611" s="173">
        <f>IF(CA611&gt;$AI$8,1,0)</f>
        <v>0</v>
      </c>
      <c r="CC611" s="175">
        <f>IF($R611=BZ$17,CA611,0)</f>
        <v>0</v>
      </c>
      <c r="CD611" s="173">
        <v>0</v>
      </c>
      <c r="CE611" s="175">
        <f>100*CD611/$AI611</f>
        <v>0</v>
      </c>
      <c r="CF611" s="173">
        <f>IF(CE611&gt;$AI$8,1,0)</f>
        <v>0</v>
      </c>
      <c r="CG611" s="175">
        <f>IF($R611=CD$17,CE611,0)</f>
        <v>0</v>
      </c>
      <c r="CH611" s="173">
        <v>0</v>
      </c>
      <c r="CI611" s="175">
        <f>100*CH611/$AI611</f>
        <v>0</v>
      </c>
      <c r="CJ611" s="173">
        <f>IF(CI611&gt;$AI$8,1,0)</f>
        <v>0</v>
      </c>
      <c r="CK611" s="175">
        <f>IF($R611=CH$17,CI611,0)</f>
        <v>0</v>
      </c>
      <c r="CL611" s="173">
        <v>472</v>
      </c>
      <c r="CM611" s="173">
        <v>0</v>
      </c>
      <c r="CN611" s="176"/>
    </row>
    <row r="612" ht="15.75" customHeight="1">
      <c r="A612" t="s" s="179">
        <v>3687</v>
      </c>
      <c r="B612" t="s" s="180">
        <v>58</v>
      </c>
      <c r="C612" t="s" s="180">
        <v>3688</v>
      </c>
      <c r="D612" t="s" s="181">
        <v>60</v>
      </c>
      <c r="E612" t="s" s="188">
        <v>60</v>
      </c>
      <c r="F612" t="s" s="146">
        <v>46</v>
      </c>
      <c r="G612" t="s" s="146">
        <v>3689</v>
      </c>
      <c r="H612" t="s" s="146">
        <v>816</v>
      </c>
      <c r="I612" t="s" s="146">
        <v>64</v>
      </c>
      <c r="J612" t="s" s="146">
        <v>1567</v>
      </c>
      <c r="K612" t="s" s="183">
        <f>_xlfn.IFS(Q612=0,O612,T612=1,R612,U612=1,AA612,V612=1,AD612)</f>
        <v>29</v>
      </c>
      <c r="L612" s="189">
        <f>_xlfn.IFS(Q612=0,P612,T612=1,S612,U612=1,AB612,V612=1,AE612)</f>
        <v>42.3774128711745</v>
      </c>
      <c r="M612" t="s" s="146">
        <f>IF(O612="Lab","over","under")</f>
        <v>3307</v>
      </c>
      <c r="N612" s="138"/>
      <c r="O612" t="s" s="184">
        <v>29</v>
      </c>
      <c r="P612" s="147">
        <f>AU612</f>
        <v>42.3774128711745</v>
      </c>
      <c r="Q612" s="145">
        <f>T612+U612+V612</f>
        <v>0</v>
      </c>
      <c r="R612" t="s" s="185">
        <v>32</v>
      </c>
      <c r="S612" s="147">
        <f>BI612</f>
        <v>24.0357996131821</v>
      </c>
      <c r="T612" s="138"/>
      <c r="U612" s="138"/>
      <c r="V612" s="138"/>
      <c r="W612" s="138"/>
      <c r="X612" t="s" s="146">
        <f>IF($A612=Y612,"ok","bad")</f>
        <v>2430</v>
      </c>
      <c r="Y612" t="s" s="146">
        <v>3687</v>
      </c>
      <c r="Z612" t="s" s="146">
        <v>3688</v>
      </c>
      <c r="AA612" t="s" s="186">
        <v>28</v>
      </c>
      <c r="AB612" s="141">
        <f>100*AC612</f>
        <v>20.8445523</v>
      </c>
      <c r="AC612" s="190">
        <v>0.208445523</v>
      </c>
      <c r="AD612" t="s" s="187">
        <v>27</v>
      </c>
      <c r="AE612" s="141">
        <v>4.6493989</v>
      </c>
      <c r="AF612" s="190">
        <v>0.046493989</v>
      </c>
      <c r="AG612" s="138"/>
      <c r="AH612" s="145">
        <v>73603</v>
      </c>
      <c r="AI612" s="145">
        <v>52738</v>
      </c>
      <c r="AJ612" s="145">
        <v>132</v>
      </c>
      <c r="AK612" s="145">
        <v>9673</v>
      </c>
      <c r="AL612" s="145">
        <v>2452</v>
      </c>
      <c r="AM612" s="148">
        <f>100*AL612/$AI612</f>
        <v>4.64939891539308</v>
      </c>
      <c r="AN612" s="145">
        <f>IF(AM612&gt;$AI$8,1,0)</f>
        <v>0</v>
      </c>
      <c r="AO612" s="148">
        <f>IF($R612=AL$17,AM612,0)</f>
        <v>0</v>
      </c>
      <c r="AP612" s="145">
        <v>10993</v>
      </c>
      <c r="AQ612" s="148">
        <f>100*AP612/$AI612</f>
        <v>20.8445523152186</v>
      </c>
      <c r="AR612" s="145">
        <f>IF(AQ612&gt;$AI$8,1,0)</f>
        <v>0</v>
      </c>
      <c r="AS612" s="148">
        <f>IF($R612=AP$17,AQ612,0)</f>
        <v>0</v>
      </c>
      <c r="AT612" s="145">
        <v>22349</v>
      </c>
      <c r="AU612" s="148">
        <f>100*AT612/$AI612</f>
        <v>42.3774128711745</v>
      </c>
      <c r="AV612" s="145">
        <f>IF(AU612&gt;$AI$8,1,0)</f>
        <v>0</v>
      </c>
      <c r="AW612" s="148">
        <f>IF($R612=AT$17,AU612,0)</f>
        <v>0</v>
      </c>
      <c r="AX612" s="145">
        <v>2099</v>
      </c>
      <c r="AY612" s="148">
        <f>100*AX612/$AI612</f>
        <v>3.98005233418029</v>
      </c>
      <c r="AZ612" s="145">
        <f>IF(AY612&gt;$AI$8,1,0)</f>
        <v>0</v>
      </c>
      <c r="BA612" s="148">
        <f>IF($R612=AX$17,AY612,0)</f>
        <v>0</v>
      </c>
      <c r="BB612" s="145">
        <v>1720</v>
      </c>
      <c r="BC612" s="148">
        <f>100*BB612/$AI612</f>
        <v>3.26140543820395</v>
      </c>
      <c r="BD612" s="145">
        <f>IF(BC612&gt;$AI$8,1,0)</f>
        <v>0</v>
      </c>
      <c r="BE612" s="148">
        <f>IF($R612=BB$17,BC612,0)</f>
        <v>0</v>
      </c>
      <c r="BF612" s="145">
        <v>12676</v>
      </c>
      <c r="BG612" s="148">
        <f>100*BF612/$AI612</f>
        <v>24.0357996131821</v>
      </c>
      <c r="BH612" s="145">
        <f>IF(BG612&gt;$AI$8,1,0)</f>
        <v>0</v>
      </c>
      <c r="BI612" s="148">
        <f>IF($R612=BF$17,BG612,0)</f>
        <v>24.0357996131821</v>
      </c>
      <c r="BJ612" s="145">
        <v>0</v>
      </c>
      <c r="BK612" s="148">
        <f>100*BJ612/$AI612</f>
        <v>0</v>
      </c>
      <c r="BL612" s="145">
        <f>IF(BK612&gt;$AI$8,1,0)</f>
        <v>0</v>
      </c>
      <c r="BM612" s="148">
        <f>IF($R612=BJ$17,BK612,0)</f>
        <v>0</v>
      </c>
      <c r="BN612" s="145">
        <v>0</v>
      </c>
      <c r="BO612" s="148">
        <f>100*BN612/$AI612</f>
        <v>0</v>
      </c>
      <c r="BP612" s="145">
        <f>IF(BO612&gt;$AI$8,1,0)</f>
        <v>0</v>
      </c>
      <c r="BQ612" s="148">
        <f>IF($R612=BN$17,BO612,0)</f>
        <v>0</v>
      </c>
      <c r="BR612" s="145">
        <v>0</v>
      </c>
      <c r="BS612" s="148">
        <f>100*BR612/$AI612</f>
        <v>0</v>
      </c>
      <c r="BT612" s="145">
        <f>IF(BS612&gt;$AI$8,1,0)</f>
        <v>0</v>
      </c>
      <c r="BU612" s="148">
        <f>IF($R612=BR$17,BS612,0)</f>
        <v>0</v>
      </c>
      <c r="BV612" s="145">
        <v>0</v>
      </c>
      <c r="BW612" s="148">
        <f>100*BV612/$AI612</f>
        <v>0</v>
      </c>
      <c r="BX612" s="145">
        <f>IF(BW612&gt;$AI$8,1,0)</f>
        <v>0</v>
      </c>
      <c r="BY612" s="148">
        <f>IF($R612=BV$17,BW612,0)</f>
        <v>0</v>
      </c>
      <c r="BZ612" s="145">
        <v>0</v>
      </c>
      <c r="CA612" s="148">
        <f>100*BZ612/$AI612</f>
        <v>0</v>
      </c>
      <c r="CB612" s="145">
        <f>IF(CA612&gt;$AI$8,1,0)</f>
        <v>0</v>
      </c>
      <c r="CC612" s="148">
        <f>IF($R612=BZ$17,CA612,0)</f>
        <v>0</v>
      </c>
      <c r="CD612" s="145">
        <v>0</v>
      </c>
      <c r="CE612" s="148">
        <f>100*CD612/$AI612</f>
        <v>0</v>
      </c>
      <c r="CF612" s="145">
        <f>IF(CE612&gt;$AI$8,1,0)</f>
        <v>0</v>
      </c>
      <c r="CG612" s="148">
        <f>IF($R612=CD$17,CE612,0)</f>
        <v>0</v>
      </c>
      <c r="CH612" s="145">
        <v>0</v>
      </c>
      <c r="CI612" s="148">
        <f>100*CH612/$AI612</f>
        <v>0</v>
      </c>
      <c r="CJ612" s="145">
        <f>IF(CI612&gt;$AI$8,1,0)</f>
        <v>0</v>
      </c>
      <c r="CK612" s="148">
        <f>IF($R612=CH$17,CI612,0)</f>
        <v>0</v>
      </c>
      <c r="CL612" s="145">
        <v>0</v>
      </c>
      <c r="CM612" s="145">
        <v>0</v>
      </c>
      <c r="CN612" s="149"/>
    </row>
    <row r="613" ht="15.75" customHeight="1">
      <c r="A613" t="s" s="179">
        <v>3534</v>
      </c>
      <c r="B613" t="s" s="180">
        <v>75</v>
      </c>
      <c r="C613" t="s" s="180">
        <v>3535</v>
      </c>
      <c r="D613" t="s" s="181">
        <v>78</v>
      </c>
      <c r="E613" t="s" s="182">
        <v>79</v>
      </c>
      <c r="F613" t="s" s="130">
        <v>46</v>
      </c>
      <c r="G613" t="s" s="130">
        <v>366</v>
      </c>
      <c r="H613" t="s" s="130">
        <v>3536</v>
      </c>
      <c r="I613" t="s" s="130">
        <v>49</v>
      </c>
      <c r="J613" t="s" s="130">
        <v>1762</v>
      </c>
      <c r="K613" t="s" s="183">
        <f>_xlfn.IFS(Q613=0,O613,T613=1,R613,U613=1,AA613,V613=1,AD613)</f>
        <v>29</v>
      </c>
      <c r="L613" s="189">
        <f>_xlfn.IFS(Q613=0,P613,T613=1,S613,U613=1,AB613,V613=1,AE613)</f>
        <v>41.8713099169419</v>
      </c>
      <c r="M613" t="s" s="130">
        <f>IF(O613="Lab","over","under")</f>
        <v>3307</v>
      </c>
      <c r="N613" s="169"/>
      <c r="O613" t="s" s="184">
        <v>29</v>
      </c>
      <c r="P613" s="131">
        <f>AU613</f>
        <v>41.8713099169419</v>
      </c>
      <c r="Q613" s="173">
        <f>T613+U613+V613</f>
        <v>0</v>
      </c>
      <c r="R613" t="s" s="185">
        <v>27</v>
      </c>
      <c r="S613" s="131">
        <f>AO613</f>
        <v>31.081757230061</v>
      </c>
      <c r="T613" s="169"/>
      <c r="U613" s="169"/>
      <c r="V613" s="169"/>
      <c r="W613" s="169"/>
      <c r="X613" t="s" s="130">
        <f>IF($A613=Y613,"ok","bad")</f>
        <v>2430</v>
      </c>
      <c r="Y613" t="s" s="130">
        <v>3534</v>
      </c>
      <c r="Z613" t="s" s="130">
        <v>3535</v>
      </c>
      <c r="AA613" t="s" s="186">
        <v>2365</v>
      </c>
      <c r="AB613" s="125">
        <f>100*AC613</f>
        <v>13.805664</v>
      </c>
      <c r="AC613" s="191">
        <v>0.13805664</v>
      </c>
      <c r="AD613" t="s" s="187">
        <v>28</v>
      </c>
      <c r="AE613" s="125">
        <v>8.1116782</v>
      </c>
      <c r="AF613" s="191">
        <v>0.081116782</v>
      </c>
      <c r="AG613" s="169"/>
      <c r="AH613" s="173">
        <v>71645</v>
      </c>
      <c r="AI613" s="173">
        <v>49965</v>
      </c>
      <c r="AJ613" s="173">
        <v>168</v>
      </c>
      <c r="AK613" s="173">
        <v>5391</v>
      </c>
      <c r="AL613" s="173">
        <v>15530</v>
      </c>
      <c r="AM613" s="175">
        <f>100*AL613/$AI613</f>
        <v>31.081757230061</v>
      </c>
      <c r="AN613" s="173">
        <f>IF(AM613&gt;$AI$8,1,0)</f>
        <v>0</v>
      </c>
      <c r="AO613" s="175">
        <f>IF($R613=AL$17,AM613,0)</f>
        <v>31.081757230061</v>
      </c>
      <c r="AP613" s="173">
        <v>4053</v>
      </c>
      <c r="AQ613" s="175">
        <f>100*AP613/$AI613</f>
        <v>8.111678174722311</v>
      </c>
      <c r="AR613" s="173">
        <f>IF(AQ613&gt;$AI$8,1,0)</f>
        <v>0</v>
      </c>
      <c r="AS613" s="175">
        <f>IF($R613=AP$17,AQ613,0)</f>
        <v>0</v>
      </c>
      <c r="AT613" s="173">
        <v>20921</v>
      </c>
      <c r="AU613" s="175">
        <f>100*AT613/$AI613</f>
        <v>41.8713099169419</v>
      </c>
      <c r="AV613" s="173">
        <f>IF(AU613&gt;$AI$8,1,0)</f>
        <v>0</v>
      </c>
      <c r="AW613" s="175">
        <f>IF($R613=AT$17,AU613,0)</f>
        <v>0</v>
      </c>
      <c r="AX613" s="173">
        <v>6898</v>
      </c>
      <c r="AY613" s="175">
        <f>100*AX613/$AI613</f>
        <v>13.8056639647753</v>
      </c>
      <c r="AZ613" s="173">
        <f>IF(AY613&gt;$AI$8,1,0)</f>
        <v>0</v>
      </c>
      <c r="BA613" s="175">
        <f>IF($R613=AX$17,AY613,0)</f>
        <v>0</v>
      </c>
      <c r="BB613" s="173">
        <v>2563</v>
      </c>
      <c r="BC613" s="175">
        <f>100*BB613/$AI613</f>
        <v>5.12959071349945</v>
      </c>
      <c r="BD613" s="173">
        <f>IF(BC613&gt;$AI$8,1,0)</f>
        <v>0</v>
      </c>
      <c r="BE613" s="175">
        <f>IF($R613=BB$17,BC613,0)</f>
        <v>0</v>
      </c>
      <c r="BF613" s="173">
        <v>0</v>
      </c>
      <c r="BG613" s="175">
        <f>100*BF613/$AI613</f>
        <v>0</v>
      </c>
      <c r="BH613" s="173">
        <f>IF(BG613&gt;$AI$8,1,0)</f>
        <v>0</v>
      </c>
      <c r="BI613" s="175">
        <f>IF($R613=BF$17,BG613,0)</f>
        <v>0</v>
      </c>
      <c r="BJ613" s="173">
        <v>0</v>
      </c>
      <c r="BK613" s="175">
        <f>100*BJ613/$AI613</f>
        <v>0</v>
      </c>
      <c r="BL613" s="173">
        <f>IF(BK613&gt;$AI$8,1,0)</f>
        <v>0</v>
      </c>
      <c r="BM613" s="175">
        <f>IF($R613=BJ$17,BK613,0)</f>
        <v>0</v>
      </c>
      <c r="BN613" s="173">
        <v>0</v>
      </c>
      <c r="BO613" s="175">
        <f>100*BN613/$AI613</f>
        <v>0</v>
      </c>
      <c r="BP613" s="173">
        <f>IF(BO613&gt;$AI$8,1,0)</f>
        <v>0</v>
      </c>
      <c r="BQ613" s="175">
        <f>IF($R613=BN$17,BO613,0)</f>
        <v>0</v>
      </c>
      <c r="BR613" s="173">
        <v>0</v>
      </c>
      <c r="BS613" s="175">
        <f>100*BR613/$AI613</f>
        <v>0</v>
      </c>
      <c r="BT613" s="173">
        <f>IF(BS613&gt;$AI$8,1,0)</f>
        <v>0</v>
      </c>
      <c r="BU613" s="175">
        <f>IF($R613=BR$17,BS613,0)</f>
        <v>0</v>
      </c>
      <c r="BV613" s="173">
        <v>0</v>
      </c>
      <c r="BW613" s="175">
        <f>100*BV613/$AI613</f>
        <v>0</v>
      </c>
      <c r="BX613" s="173">
        <f>IF(BW613&gt;$AI$8,1,0)</f>
        <v>0</v>
      </c>
      <c r="BY613" s="175">
        <f>IF($R613=BV$17,BW613,0)</f>
        <v>0</v>
      </c>
      <c r="BZ613" s="173">
        <v>0</v>
      </c>
      <c r="CA613" s="175">
        <f>100*BZ613/$AI613</f>
        <v>0</v>
      </c>
      <c r="CB613" s="173">
        <f>IF(CA613&gt;$AI$8,1,0)</f>
        <v>0</v>
      </c>
      <c r="CC613" s="175">
        <f>IF($R613=BZ$17,CA613,0)</f>
        <v>0</v>
      </c>
      <c r="CD613" s="173">
        <v>0</v>
      </c>
      <c r="CE613" s="175">
        <f>100*CD613/$AI613</f>
        <v>0</v>
      </c>
      <c r="CF613" s="173">
        <f>IF(CE613&gt;$AI$8,1,0)</f>
        <v>0</v>
      </c>
      <c r="CG613" s="175">
        <f>IF($R613=CD$17,CE613,0)</f>
        <v>0</v>
      </c>
      <c r="CH613" s="173">
        <v>0</v>
      </c>
      <c r="CI613" s="175">
        <f>100*CH613/$AI613</f>
        <v>0</v>
      </c>
      <c r="CJ613" s="173">
        <f>IF(CI613&gt;$AI$8,1,0)</f>
        <v>0</v>
      </c>
      <c r="CK613" s="175">
        <f>IF($R613=CH$17,CI613,0)</f>
        <v>0</v>
      </c>
      <c r="CL613" s="173">
        <v>915</v>
      </c>
      <c r="CM613" s="173">
        <v>0</v>
      </c>
      <c r="CN613" s="176"/>
    </row>
    <row r="614" ht="15.75" customHeight="1">
      <c r="A614" t="s" s="179">
        <v>3630</v>
      </c>
      <c r="B614" t="s" s="180">
        <v>183</v>
      </c>
      <c r="C614" t="s" s="180">
        <v>1584</v>
      </c>
      <c r="D614" t="s" s="181">
        <v>186</v>
      </c>
      <c r="E614" t="s" s="188">
        <v>79</v>
      </c>
      <c r="F614" t="s" s="146">
        <v>46</v>
      </c>
      <c r="G614" t="s" s="146">
        <v>3631</v>
      </c>
      <c r="H614" t="s" s="146">
        <v>3632</v>
      </c>
      <c r="I614" t="s" s="146">
        <v>49</v>
      </c>
      <c r="J614" t="s" s="146">
        <v>1762</v>
      </c>
      <c r="K614" t="s" s="183">
        <f>_xlfn.IFS(Q614=0,O614,T614=1,R614,U614=1,AA614,V614=1,AD614)</f>
        <v>29</v>
      </c>
      <c r="L614" s="189">
        <f>_xlfn.IFS(Q614=0,P614,T614=1,S614,U614=1,AB614,V614=1,AE614)</f>
        <v>41.4259294687839</v>
      </c>
      <c r="M614" t="s" s="146">
        <f>IF(O614="Lab","over","under")</f>
        <v>3307</v>
      </c>
      <c r="N614" s="138"/>
      <c r="O614" t="s" s="184">
        <v>29</v>
      </c>
      <c r="P614" s="147">
        <f>AU614</f>
        <v>41.4259294687839</v>
      </c>
      <c r="Q614" s="145">
        <f>T614+U614+V614</f>
        <v>0</v>
      </c>
      <c r="R614" t="s" s="185">
        <v>27</v>
      </c>
      <c r="S614" s="147">
        <f>AO614</f>
        <v>35.9309567842187</v>
      </c>
      <c r="T614" s="138"/>
      <c r="U614" s="138"/>
      <c r="V614" s="138"/>
      <c r="W614" s="138"/>
      <c r="X614" t="s" s="146">
        <f>IF($A614=Y614,"ok","bad")</f>
        <v>2430</v>
      </c>
      <c r="Y614" t="s" s="146">
        <v>3630</v>
      </c>
      <c r="Z614" t="s" s="146">
        <v>1584</v>
      </c>
      <c r="AA614" t="s" s="186">
        <v>2365</v>
      </c>
      <c r="AB614" s="141">
        <f>100*AC614</f>
        <v>13.5365517</v>
      </c>
      <c r="AC614" s="190">
        <v>0.135365517</v>
      </c>
      <c r="AD614" t="s" s="187">
        <v>28</v>
      </c>
      <c r="AE614" s="141">
        <v>6.1178071</v>
      </c>
      <c r="AF614" s="190">
        <v>0.061178071</v>
      </c>
      <c r="AG614" s="138"/>
      <c r="AH614" s="145">
        <v>71438</v>
      </c>
      <c r="AI614" s="145">
        <v>47043</v>
      </c>
      <c r="AJ614" s="145">
        <v>138</v>
      </c>
      <c r="AK614" s="145">
        <v>2585</v>
      </c>
      <c r="AL614" s="145">
        <v>16903</v>
      </c>
      <c r="AM614" s="148">
        <f>100*AL614/$AI614</f>
        <v>35.9309567842187</v>
      </c>
      <c r="AN614" s="145">
        <f>IF(AM614&gt;$AI$8,1,0)</f>
        <v>0</v>
      </c>
      <c r="AO614" s="148">
        <f>IF($R614=AL$17,AM614,0)</f>
        <v>35.9309567842187</v>
      </c>
      <c r="AP614" s="145">
        <v>2878</v>
      </c>
      <c r="AQ614" s="148">
        <f>100*AP614/$AI614</f>
        <v>6.11780711264163</v>
      </c>
      <c r="AR614" s="145">
        <f>IF(AQ614&gt;$AI$8,1,0)</f>
        <v>0</v>
      </c>
      <c r="AS614" s="148">
        <f>IF($R614=AP$17,AQ614,0)</f>
        <v>0</v>
      </c>
      <c r="AT614" s="145">
        <v>19488</v>
      </c>
      <c r="AU614" s="148">
        <f>100*AT614/$AI614</f>
        <v>41.4259294687839</v>
      </c>
      <c r="AV614" s="145">
        <f>IF(AU614&gt;$AI$8,1,0)</f>
        <v>0</v>
      </c>
      <c r="AW614" s="148">
        <f>IF($R614=AT$17,AU614,0)</f>
        <v>0</v>
      </c>
      <c r="AX614" s="145">
        <v>6368</v>
      </c>
      <c r="AY614" s="148">
        <f>100*AX614/$AI614</f>
        <v>13.5365516654975</v>
      </c>
      <c r="AZ614" s="145">
        <f>IF(AY614&gt;$AI$8,1,0)</f>
        <v>0</v>
      </c>
      <c r="BA614" s="148">
        <f>IF($R614=AX$17,AY614,0)</f>
        <v>0</v>
      </c>
      <c r="BB614" s="145">
        <v>1406</v>
      </c>
      <c r="BC614" s="148">
        <f>100*BB614/$AI614</f>
        <v>2.98875496885828</v>
      </c>
      <c r="BD614" s="145">
        <f>IF(BC614&gt;$AI$8,1,0)</f>
        <v>0</v>
      </c>
      <c r="BE614" s="148">
        <f>IF($R614=BB$17,BC614,0)</f>
        <v>0</v>
      </c>
      <c r="BF614" s="145">
        <v>0</v>
      </c>
      <c r="BG614" s="148">
        <f>100*BF614/$AI614</f>
        <v>0</v>
      </c>
      <c r="BH614" s="145">
        <f>IF(BG614&gt;$AI$8,1,0)</f>
        <v>0</v>
      </c>
      <c r="BI614" s="148">
        <f>IF($R614=BF$17,BG614,0)</f>
        <v>0</v>
      </c>
      <c r="BJ614" s="145">
        <v>0</v>
      </c>
      <c r="BK614" s="148">
        <f>100*BJ614/$AI614</f>
        <v>0</v>
      </c>
      <c r="BL614" s="145">
        <f>IF(BK614&gt;$AI$8,1,0)</f>
        <v>0</v>
      </c>
      <c r="BM614" s="148">
        <f>IF($R614=BJ$17,BK614,0)</f>
        <v>0</v>
      </c>
      <c r="BN614" s="145">
        <v>0</v>
      </c>
      <c r="BO614" s="148">
        <f>100*BN614/$AI614</f>
        <v>0</v>
      </c>
      <c r="BP614" s="145">
        <f>IF(BO614&gt;$AI$8,1,0)</f>
        <v>0</v>
      </c>
      <c r="BQ614" s="148">
        <f>IF($R614=BN$17,BO614,0)</f>
        <v>0</v>
      </c>
      <c r="BR614" s="145">
        <v>0</v>
      </c>
      <c r="BS614" s="148">
        <f>100*BR614/$AI614</f>
        <v>0</v>
      </c>
      <c r="BT614" s="145">
        <f>IF(BS614&gt;$AI$8,1,0)</f>
        <v>0</v>
      </c>
      <c r="BU614" s="148">
        <f>IF($R614=BR$17,BS614,0)</f>
        <v>0</v>
      </c>
      <c r="BV614" s="145">
        <v>0</v>
      </c>
      <c r="BW614" s="148">
        <f>100*BV614/$AI614</f>
        <v>0</v>
      </c>
      <c r="BX614" s="145">
        <f>IF(BW614&gt;$AI$8,1,0)</f>
        <v>0</v>
      </c>
      <c r="BY614" s="148">
        <f>IF($R614=BV$17,BW614,0)</f>
        <v>0</v>
      </c>
      <c r="BZ614" s="145">
        <v>0</v>
      </c>
      <c r="CA614" s="148">
        <f>100*BZ614/$AI614</f>
        <v>0</v>
      </c>
      <c r="CB614" s="145">
        <f>IF(CA614&gt;$AI$8,1,0)</f>
        <v>0</v>
      </c>
      <c r="CC614" s="148">
        <f>IF($R614=BZ$17,CA614,0)</f>
        <v>0</v>
      </c>
      <c r="CD614" s="145">
        <v>0</v>
      </c>
      <c r="CE614" s="148">
        <f>100*CD614/$AI614</f>
        <v>0</v>
      </c>
      <c r="CF614" s="145">
        <f>IF(CE614&gt;$AI$8,1,0)</f>
        <v>0</v>
      </c>
      <c r="CG614" s="148">
        <f>IF($R614=CD$17,CE614,0)</f>
        <v>0</v>
      </c>
      <c r="CH614" s="145">
        <v>0</v>
      </c>
      <c r="CI614" s="148">
        <f>100*CH614/$AI614</f>
        <v>0</v>
      </c>
      <c r="CJ614" s="145">
        <f>IF(CI614&gt;$AI$8,1,0)</f>
        <v>0</v>
      </c>
      <c r="CK614" s="148">
        <f>IF($R614=CH$17,CI614,0)</f>
        <v>0</v>
      </c>
      <c r="CL614" s="145">
        <v>746</v>
      </c>
      <c r="CM614" s="145">
        <v>0</v>
      </c>
      <c r="CN614" s="149"/>
    </row>
    <row r="615" ht="15.75" customHeight="1">
      <c r="A615" t="s" s="179">
        <v>3385</v>
      </c>
      <c r="B615" t="s" s="180">
        <v>197</v>
      </c>
      <c r="C615" t="s" s="180">
        <v>198</v>
      </c>
      <c r="D615" t="s" s="181">
        <v>200</v>
      </c>
      <c r="E615" t="s" s="182">
        <v>79</v>
      </c>
      <c r="F615" t="s" s="130">
        <v>46</v>
      </c>
      <c r="G615" t="s" s="130">
        <v>201</v>
      </c>
      <c r="H615" t="s" s="130">
        <v>202</v>
      </c>
      <c r="I615" t="s" s="130">
        <v>64</v>
      </c>
      <c r="J615" t="s" s="130">
        <v>203</v>
      </c>
      <c r="K615" t="s" s="183">
        <f>_xlfn.IFS(Q615=0,O615,T615=1,R615,U615=1,AA615,V615=1,AD615)</f>
        <v>29</v>
      </c>
      <c r="L615" s="189">
        <f>_xlfn.IFS(Q615=0,P615,T615=1,S615,U615=1,AB615,V615=1,AE615)</f>
        <v>41.3110326199875</v>
      </c>
      <c r="M615" t="s" s="130">
        <f>IF(O615="Lab","over","under")</f>
        <v>3307</v>
      </c>
      <c r="N615" s="169"/>
      <c r="O615" t="s" s="184">
        <v>29</v>
      </c>
      <c r="P615" s="131">
        <f>AU615</f>
        <v>41.3110326199875</v>
      </c>
      <c r="Q615" s="173">
        <f>T615+U615+V615</f>
        <v>0</v>
      </c>
      <c r="R615" t="s" s="185">
        <v>28</v>
      </c>
      <c r="S615" s="131">
        <f>AS615</f>
        <v>18.0033243299397</v>
      </c>
      <c r="T615" s="169"/>
      <c r="U615" s="169"/>
      <c r="V615" s="169"/>
      <c r="W615" s="169"/>
      <c r="X615" t="s" s="130">
        <f>IF($A615=Y615,"ok","bad")</f>
        <v>2430</v>
      </c>
      <c r="Y615" t="s" s="130">
        <v>3385</v>
      </c>
      <c r="Z615" t="s" s="130">
        <v>198</v>
      </c>
      <c r="AA615" t="s" s="186">
        <v>27</v>
      </c>
      <c r="AB615" s="125">
        <f>100*AC615</f>
        <v>15.9131519</v>
      </c>
      <c r="AC615" s="191">
        <v>0.159131519</v>
      </c>
      <c r="AD615" t="s" s="187">
        <v>31</v>
      </c>
      <c r="AE615" s="125">
        <v>12.3665074</v>
      </c>
      <c r="AF615" s="191">
        <v>0.123665074</v>
      </c>
      <c r="AG615" s="169"/>
      <c r="AH615" s="173">
        <v>69662</v>
      </c>
      <c r="AI615" s="173">
        <v>48130</v>
      </c>
      <c r="AJ615" s="173">
        <v>192</v>
      </c>
      <c r="AK615" s="173">
        <v>11218</v>
      </c>
      <c r="AL615" s="173">
        <v>7659</v>
      </c>
      <c r="AM615" s="175">
        <f>100*AL615/$AI615</f>
        <v>15.9131518803241</v>
      </c>
      <c r="AN615" s="173">
        <f>IF(AM615&gt;$AI$8,1,0)</f>
        <v>0</v>
      </c>
      <c r="AO615" s="175">
        <f>IF($R615=AL$17,AM615,0)</f>
        <v>0</v>
      </c>
      <c r="AP615" s="173">
        <v>8665</v>
      </c>
      <c r="AQ615" s="175">
        <f>100*AP615/$AI615</f>
        <v>18.0033243299397</v>
      </c>
      <c r="AR615" s="173">
        <f>IF(AQ615&gt;$AI$8,1,0)</f>
        <v>0</v>
      </c>
      <c r="AS615" s="175">
        <f>IF($R615=AP$17,AQ615,0)</f>
        <v>18.0033243299397</v>
      </c>
      <c r="AT615" s="173">
        <v>19883</v>
      </c>
      <c r="AU615" s="175">
        <f>100*AT615/$AI615</f>
        <v>41.3110326199875</v>
      </c>
      <c r="AV615" s="173">
        <f>IF(AU615&gt;$AI$8,1,0)</f>
        <v>0</v>
      </c>
      <c r="AW615" s="175">
        <f>IF($R615=AT$17,AU615,0)</f>
        <v>0</v>
      </c>
      <c r="AX615" s="173">
        <v>3798</v>
      </c>
      <c r="AY615" s="175">
        <f>100*AX615/$AI615</f>
        <v>7.8911281944733</v>
      </c>
      <c r="AZ615" s="173">
        <f>IF(AY615&gt;$AI$8,1,0)</f>
        <v>0</v>
      </c>
      <c r="BA615" s="175">
        <f>IF($R615=AX$17,AY615,0)</f>
        <v>0</v>
      </c>
      <c r="BB615" s="173">
        <v>5952</v>
      </c>
      <c r="BC615" s="175">
        <f>100*BB615/$AI615</f>
        <v>12.3665073758571</v>
      </c>
      <c r="BD615" s="173">
        <f>IF(BC615&gt;$AI$8,1,0)</f>
        <v>0</v>
      </c>
      <c r="BE615" s="175">
        <f>IF($R615=BB$17,BC615,0)</f>
        <v>0</v>
      </c>
      <c r="BF615" s="173">
        <v>0</v>
      </c>
      <c r="BG615" s="175">
        <f>100*BF615/$AI615</f>
        <v>0</v>
      </c>
      <c r="BH615" s="173">
        <f>IF(BG615&gt;$AI$8,1,0)</f>
        <v>0</v>
      </c>
      <c r="BI615" s="175">
        <f>IF($R615=BF$17,BG615,0)</f>
        <v>0</v>
      </c>
      <c r="BJ615" s="173">
        <v>0</v>
      </c>
      <c r="BK615" s="175">
        <f>100*BJ615/$AI615</f>
        <v>0</v>
      </c>
      <c r="BL615" s="173">
        <f>IF(BK615&gt;$AI$8,1,0)</f>
        <v>0</v>
      </c>
      <c r="BM615" s="175">
        <f>IF($R615=BJ$17,BK615,0)</f>
        <v>0</v>
      </c>
      <c r="BN615" s="173">
        <v>0</v>
      </c>
      <c r="BO615" s="175">
        <f>100*BN615/$AI615</f>
        <v>0</v>
      </c>
      <c r="BP615" s="173">
        <f>IF(BO615&gt;$AI$8,1,0)</f>
        <v>0</v>
      </c>
      <c r="BQ615" s="175">
        <f>IF($R615=BN$17,BO615,0)</f>
        <v>0</v>
      </c>
      <c r="BR615" s="173">
        <v>0</v>
      </c>
      <c r="BS615" s="175">
        <f>100*BR615/$AI615</f>
        <v>0</v>
      </c>
      <c r="BT615" s="173">
        <f>IF(BS615&gt;$AI$8,1,0)</f>
        <v>0</v>
      </c>
      <c r="BU615" s="175">
        <f>IF($R615=BR$17,BS615,0)</f>
        <v>0</v>
      </c>
      <c r="BV615" s="173">
        <v>0</v>
      </c>
      <c r="BW615" s="175">
        <f>100*BV615/$AI615</f>
        <v>0</v>
      </c>
      <c r="BX615" s="173">
        <f>IF(BW615&gt;$AI$8,1,0)</f>
        <v>0</v>
      </c>
      <c r="BY615" s="175">
        <f>IF($R615=BV$17,BW615,0)</f>
        <v>0</v>
      </c>
      <c r="BZ615" s="173">
        <v>0</v>
      </c>
      <c r="CA615" s="175">
        <f>100*BZ615/$AI615</f>
        <v>0</v>
      </c>
      <c r="CB615" s="173">
        <f>IF(CA615&gt;$AI$8,1,0)</f>
        <v>0</v>
      </c>
      <c r="CC615" s="175">
        <f>IF($R615=BZ$17,CA615,0)</f>
        <v>0</v>
      </c>
      <c r="CD615" s="173">
        <v>0</v>
      </c>
      <c r="CE615" s="175">
        <f>100*CD615/$AI615</f>
        <v>0</v>
      </c>
      <c r="CF615" s="173">
        <f>IF(CE615&gt;$AI$8,1,0)</f>
        <v>0</v>
      </c>
      <c r="CG615" s="175">
        <f>IF($R615=CD$17,CE615,0)</f>
        <v>0</v>
      </c>
      <c r="CH615" s="173">
        <v>0</v>
      </c>
      <c r="CI615" s="175">
        <f>100*CH615/$AI615</f>
        <v>0</v>
      </c>
      <c r="CJ615" s="173">
        <f>IF(CI615&gt;$AI$8,1,0)</f>
        <v>0</v>
      </c>
      <c r="CK615" s="175">
        <f>IF($R615=CH$17,CI615,0)</f>
        <v>0</v>
      </c>
      <c r="CL615" s="173">
        <v>107</v>
      </c>
      <c r="CM615" s="173">
        <v>0</v>
      </c>
      <c r="CN615" s="176"/>
    </row>
    <row r="616" ht="19.95" customHeight="1">
      <c r="A616" t="s" s="179">
        <v>3468</v>
      </c>
      <c r="B616" t="s" s="180">
        <v>75</v>
      </c>
      <c r="C616" t="s" s="180">
        <v>2280</v>
      </c>
      <c r="D616" t="s" s="181">
        <v>78</v>
      </c>
      <c r="E616" t="s" s="188">
        <v>79</v>
      </c>
      <c r="F616" t="s" s="146">
        <v>46</v>
      </c>
      <c r="G616" t="s" s="146">
        <v>482</v>
      </c>
      <c r="H616" t="s" s="146">
        <v>332</v>
      </c>
      <c r="I616" t="s" s="146">
        <v>49</v>
      </c>
      <c r="J616" t="s" s="146">
        <v>1762</v>
      </c>
      <c r="K616" t="s" s="183">
        <f>_xlfn.IFS(Q616=0,O616,T616=1,R616,U616=1,AA616,V616=1,AD616)</f>
        <v>29</v>
      </c>
      <c r="L616" s="189">
        <f>_xlfn.IFS(Q616=0,P616,T616=1,S616,U616=1,AB616,V616=1,AE616)</f>
        <v>41.1829827613475</v>
      </c>
      <c r="M616" t="s" s="146">
        <f>IF(O616="Lab","over","under")</f>
        <v>3307</v>
      </c>
      <c r="N616" s="138"/>
      <c r="O616" t="s" s="184">
        <v>29</v>
      </c>
      <c r="P616" s="147">
        <f>AU616</f>
        <v>41.1829827613475</v>
      </c>
      <c r="Q616" s="145">
        <f>T616+U616+V616</f>
        <v>0</v>
      </c>
      <c r="R616" t="s" s="185">
        <v>27</v>
      </c>
      <c r="S616" s="147">
        <f>AO616</f>
        <v>32.6051715957615</v>
      </c>
      <c r="T616" s="138"/>
      <c r="U616" s="138"/>
      <c r="V616" s="138"/>
      <c r="W616" s="138"/>
      <c r="X616" t="s" s="146">
        <f>IF($A616=Y616,"ok","bad")</f>
        <v>2430</v>
      </c>
      <c r="Y616" t="s" s="146">
        <v>3468</v>
      </c>
      <c r="Z616" t="s" s="146">
        <v>2280</v>
      </c>
      <c r="AA616" t="s" s="186">
        <v>2365</v>
      </c>
      <c r="AB616" s="141">
        <f>100*AC616</f>
        <v>12.4683694</v>
      </c>
      <c r="AC616" s="190">
        <v>0.124683694</v>
      </c>
      <c r="AD616" t="s" s="187">
        <v>28</v>
      </c>
      <c r="AE616" s="141">
        <v>9.435790000000001</v>
      </c>
      <c r="AF616" s="190">
        <v>0.09435789999999999</v>
      </c>
      <c r="AG616" s="138"/>
      <c r="AH616" s="145">
        <v>75448</v>
      </c>
      <c r="AI616" s="145">
        <v>50584</v>
      </c>
      <c r="AJ616" s="145">
        <v>158</v>
      </c>
      <c r="AK616" s="145">
        <v>4339</v>
      </c>
      <c r="AL616" s="145">
        <v>16493</v>
      </c>
      <c r="AM616" s="148">
        <f>100*AL616/$AI616</f>
        <v>32.6051715957615</v>
      </c>
      <c r="AN616" s="145">
        <f>IF(AM616&gt;$AI$8,1,0)</f>
        <v>0</v>
      </c>
      <c r="AO616" s="148">
        <f>IF($R616=AL$17,AM616,0)</f>
        <v>32.6051715957615</v>
      </c>
      <c r="AP616" s="145">
        <v>4773</v>
      </c>
      <c r="AQ616" s="148">
        <f>100*AP616/$AI616</f>
        <v>9.43578997311403</v>
      </c>
      <c r="AR616" s="145">
        <f>IF(AQ616&gt;$AI$8,1,0)</f>
        <v>0</v>
      </c>
      <c r="AS616" s="148">
        <f>IF($R616=AP$17,AQ616,0)</f>
        <v>0</v>
      </c>
      <c r="AT616" s="145">
        <v>20832</v>
      </c>
      <c r="AU616" s="148">
        <f>100*AT616/$AI616</f>
        <v>41.1829827613475</v>
      </c>
      <c r="AV616" s="145">
        <f>IF(AU616&gt;$AI$8,1,0)</f>
        <v>0</v>
      </c>
      <c r="AW616" s="148">
        <f>IF($R616=AT$17,AU616,0)</f>
        <v>0</v>
      </c>
      <c r="AX616" s="145">
        <v>6307</v>
      </c>
      <c r="AY616" s="148">
        <f>100*AX616/$AI616</f>
        <v>12.4683694448838</v>
      </c>
      <c r="AZ616" s="145">
        <f>IF(AY616&gt;$AI$8,1,0)</f>
        <v>0</v>
      </c>
      <c r="BA616" s="148">
        <f>IF($R616=AX$17,AY616,0)</f>
        <v>0</v>
      </c>
      <c r="BB616" s="145">
        <v>1661</v>
      </c>
      <c r="BC616" s="148">
        <f>100*BB616/$AI616</f>
        <v>3.2836470030049</v>
      </c>
      <c r="BD616" s="145">
        <f>IF(BC616&gt;$AI$8,1,0)</f>
        <v>0</v>
      </c>
      <c r="BE616" s="148">
        <f>IF($R616=BB$17,BC616,0)</f>
        <v>0</v>
      </c>
      <c r="BF616" s="145">
        <v>0</v>
      </c>
      <c r="BG616" s="148">
        <f>100*BF616/$AI616</f>
        <v>0</v>
      </c>
      <c r="BH616" s="145">
        <f>IF(BG616&gt;$AI$8,1,0)</f>
        <v>0</v>
      </c>
      <c r="BI616" s="148">
        <f>IF($R616=BF$17,BG616,0)</f>
        <v>0</v>
      </c>
      <c r="BJ616" s="145">
        <v>0</v>
      </c>
      <c r="BK616" s="148">
        <f>100*BJ616/$AI616</f>
        <v>0</v>
      </c>
      <c r="BL616" s="145">
        <f>IF(BK616&gt;$AI$8,1,0)</f>
        <v>0</v>
      </c>
      <c r="BM616" s="148">
        <f>IF($R616=BJ$17,BK616,0)</f>
        <v>0</v>
      </c>
      <c r="BN616" s="145">
        <v>0</v>
      </c>
      <c r="BO616" s="148">
        <f>100*BN616/$AI616</f>
        <v>0</v>
      </c>
      <c r="BP616" s="145">
        <f>IF(BO616&gt;$AI$8,1,0)</f>
        <v>0</v>
      </c>
      <c r="BQ616" s="148">
        <f>IF($R616=BN$17,BO616,0)</f>
        <v>0</v>
      </c>
      <c r="BR616" s="145">
        <v>0</v>
      </c>
      <c r="BS616" s="148">
        <f>100*BR616/$AI616</f>
        <v>0</v>
      </c>
      <c r="BT616" s="145">
        <f>IF(BS616&gt;$AI$8,1,0)</f>
        <v>0</v>
      </c>
      <c r="BU616" s="148">
        <f>IF($R616=BR$17,BS616,0)</f>
        <v>0</v>
      </c>
      <c r="BV616" s="145">
        <v>0</v>
      </c>
      <c r="BW616" s="148">
        <f>100*BV616/$AI616</f>
        <v>0</v>
      </c>
      <c r="BX616" s="145">
        <f>IF(BW616&gt;$AI$8,1,0)</f>
        <v>0</v>
      </c>
      <c r="BY616" s="148">
        <f>IF($R616=BV$17,BW616,0)</f>
        <v>0</v>
      </c>
      <c r="BZ616" s="145">
        <v>0</v>
      </c>
      <c r="CA616" s="148">
        <f>100*BZ616/$AI616</f>
        <v>0</v>
      </c>
      <c r="CB616" s="145">
        <f>IF(CA616&gt;$AI$8,1,0)</f>
        <v>0</v>
      </c>
      <c r="CC616" s="148">
        <f>IF($R616=BZ$17,CA616,0)</f>
        <v>0</v>
      </c>
      <c r="CD616" s="145">
        <v>0</v>
      </c>
      <c r="CE616" s="148">
        <f>100*CD616/$AI616</f>
        <v>0</v>
      </c>
      <c r="CF616" s="145">
        <f>IF(CE616&gt;$AI$8,1,0)</f>
        <v>0</v>
      </c>
      <c r="CG616" s="148">
        <f>IF($R616=CD$17,CE616,0)</f>
        <v>0</v>
      </c>
      <c r="CH616" s="145">
        <v>0</v>
      </c>
      <c r="CI616" s="148">
        <f>100*CH616/$AI616</f>
        <v>0</v>
      </c>
      <c r="CJ616" s="145">
        <f>IF(CI616&gt;$AI$8,1,0)</f>
        <v>0</v>
      </c>
      <c r="CK616" s="148">
        <f>IF($R616=CH$17,CI616,0)</f>
        <v>0</v>
      </c>
      <c r="CL616" s="145">
        <v>0</v>
      </c>
      <c r="CM616" s="145">
        <v>0</v>
      </c>
      <c r="CN616" s="149"/>
    </row>
    <row r="617" ht="19.95" customHeight="1">
      <c r="A617" t="s" s="179">
        <v>3572</v>
      </c>
      <c r="B617" t="s" s="180">
        <v>197</v>
      </c>
      <c r="C617" t="s" s="180">
        <v>2107</v>
      </c>
      <c r="D617" t="s" s="181">
        <v>200</v>
      </c>
      <c r="E617" t="s" s="182">
        <v>79</v>
      </c>
      <c r="F617" t="s" s="130">
        <v>80</v>
      </c>
      <c r="G617" t="s" s="130">
        <v>717</v>
      </c>
      <c r="H617" t="s" s="130">
        <v>3573</v>
      </c>
      <c r="I617" t="s" s="130">
        <v>49</v>
      </c>
      <c r="J617" t="s" s="130">
        <v>1762</v>
      </c>
      <c r="K617" t="s" s="183">
        <f>_xlfn.IFS(Q617=0,O617,T617=1,R617,U617=1,AA617,V617=1,AD617)</f>
        <v>29</v>
      </c>
      <c r="L617" s="189">
        <f>_xlfn.IFS(Q617=0,P617,T617=1,S617,U617=1,AB617,V617=1,AE617)</f>
        <v>41.0647294806462</v>
      </c>
      <c r="M617" t="s" s="130">
        <f>IF(O617="Lab","over","under")</f>
        <v>3307</v>
      </c>
      <c r="N617" s="169"/>
      <c r="O617" t="s" s="184">
        <v>29</v>
      </c>
      <c r="P617" s="131">
        <f>AU617</f>
        <v>41.0647294806462</v>
      </c>
      <c r="Q617" s="173">
        <f>T617+U617+V617</f>
        <v>0</v>
      </c>
      <c r="R617" t="s" s="185">
        <v>27</v>
      </c>
      <c r="S617" s="131">
        <f>AO617</f>
        <v>29.465466767863</v>
      </c>
      <c r="T617" s="169"/>
      <c r="U617" s="169"/>
      <c r="V617" s="169"/>
      <c r="W617" s="169"/>
      <c r="X617" t="s" s="130">
        <f>IF($A617=Y617,"ok","bad")</f>
        <v>2430</v>
      </c>
      <c r="Y617" t="s" s="130">
        <v>3572</v>
      </c>
      <c r="Z617" t="s" s="130">
        <v>2107</v>
      </c>
      <c r="AA617" t="s" s="186">
        <v>2365</v>
      </c>
      <c r="AB617" s="125">
        <f>100*AC617</f>
        <v>18.7791391</v>
      </c>
      <c r="AC617" s="191">
        <v>0.187791391</v>
      </c>
      <c r="AD617" t="s" s="187">
        <v>28</v>
      </c>
      <c r="AE617" s="125">
        <v>7.1039792</v>
      </c>
      <c r="AF617" s="191">
        <v>0.071039792</v>
      </c>
      <c r="AG617" s="169"/>
      <c r="AH617" s="173">
        <v>76185</v>
      </c>
      <c r="AI617" s="173">
        <v>46115</v>
      </c>
      <c r="AJ617" s="173">
        <v>110</v>
      </c>
      <c r="AK617" s="173">
        <v>5349</v>
      </c>
      <c r="AL617" s="173">
        <v>13588</v>
      </c>
      <c r="AM617" s="175">
        <f>100*AL617/$AI617</f>
        <v>29.465466767863</v>
      </c>
      <c r="AN617" s="173">
        <f>IF(AM617&gt;$AI$8,1,0)</f>
        <v>0</v>
      </c>
      <c r="AO617" s="175">
        <f>IF($R617=AL$17,AM617,0)</f>
        <v>29.465466767863</v>
      </c>
      <c r="AP617" s="173">
        <v>3276</v>
      </c>
      <c r="AQ617" s="175">
        <f>100*AP617/$AI617</f>
        <v>7.10397918247859</v>
      </c>
      <c r="AR617" s="173">
        <f>IF(AQ617&gt;$AI$8,1,0)</f>
        <v>0</v>
      </c>
      <c r="AS617" s="175">
        <f>IF($R617=AP$17,AQ617,0)</f>
        <v>0</v>
      </c>
      <c r="AT617" s="173">
        <v>18937</v>
      </c>
      <c r="AU617" s="175">
        <f>100*AT617/$AI617</f>
        <v>41.0647294806462</v>
      </c>
      <c r="AV617" s="173">
        <f>IF(AU617&gt;$AI$8,1,0)</f>
        <v>0</v>
      </c>
      <c r="AW617" s="175">
        <f>IF($R617=AT$17,AU617,0)</f>
        <v>0</v>
      </c>
      <c r="AX617" s="173">
        <v>8660</v>
      </c>
      <c r="AY617" s="175">
        <f>100*AX617/$AI617</f>
        <v>18.7791391087499</v>
      </c>
      <c r="AZ617" s="173">
        <f>IF(AY617&gt;$AI$8,1,0)</f>
        <v>0</v>
      </c>
      <c r="BA617" s="175">
        <f>IF($R617=AX$17,AY617,0)</f>
        <v>0</v>
      </c>
      <c r="BB617" s="173">
        <v>1420</v>
      </c>
      <c r="BC617" s="175">
        <f>100*BB617/$AI617</f>
        <v>3.07925837579963</v>
      </c>
      <c r="BD617" s="173">
        <f>IF(BC617&gt;$AI$8,1,0)</f>
        <v>0</v>
      </c>
      <c r="BE617" s="175">
        <f>IF($R617=BB$17,BC617,0)</f>
        <v>0</v>
      </c>
      <c r="BF617" s="173">
        <v>0</v>
      </c>
      <c r="BG617" s="175">
        <f>100*BF617/$AI617</f>
        <v>0</v>
      </c>
      <c r="BH617" s="173">
        <f>IF(BG617&gt;$AI$8,1,0)</f>
        <v>0</v>
      </c>
      <c r="BI617" s="175">
        <f>IF($R617=BF$17,BG617,0)</f>
        <v>0</v>
      </c>
      <c r="BJ617" s="173">
        <v>0</v>
      </c>
      <c r="BK617" s="175">
        <f>100*BJ617/$AI617</f>
        <v>0</v>
      </c>
      <c r="BL617" s="173">
        <f>IF(BK617&gt;$AI$8,1,0)</f>
        <v>0</v>
      </c>
      <c r="BM617" s="175">
        <f>IF($R617=BJ$17,BK617,0)</f>
        <v>0</v>
      </c>
      <c r="BN617" s="173">
        <v>0</v>
      </c>
      <c r="BO617" s="175">
        <f>100*BN617/$AI617</f>
        <v>0</v>
      </c>
      <c r="BP617" s="173">
        <f>IF(BO617&gt;$AI$8,1,0)</f>
        <v>0</v>
      </c>
      <c r="BQ617" s="175">
        <f>IF($R617=BN$17,BO617,0)</f>
        <v>0</v>
      </c>
      <c r="BR617" s="173">
        <v>0</v>
      </c>
      <c r="BS617" s="175">
        <f>100*BR617/$AI617</f>
        <v>0</v>
      </c>
      <c r="BT617" s="173">
        <f>IF(BS617&gt;$AI$8,1,0)</f>
        <v>0</v>
      </c>
      <c r="BU617" s="175">
        <f>IF($R617=BR$17,BS617,0)</f>
        <v>0</v>
      </c>
      <c r="BV617" s="173">
        <v>0</v>
      </c>
      <c r="BW617" s="175">
        <f>100*BV617/$AI617</f>
        <v>0</v>
      </c>
      <c r="BX617" s="173">
        <f>IF(BW617&gt;$AI$8,1,0)</f>
        <v>0</v>
      </c>
      <c r="BY617" s="175">
        <f>IF($R617=BV$17,BW617,0)</f>
        <v>0</v>
      </c>
      <c r="BZ617" s="173">
        <v>0</v>
      </c>
      <c r="CA617" s="175">
        <f>100*BZ617/$AI617</f>
        <v>0</v>
      </c>
      <c r="CB617" s="173">
        <f>IF(CA617&gt;$AI$8,1,0)</f>
        <v>0</v>
      </c>
      <c r="CC617" s="175">
        <f>IF($R617=BZ$17,CA617,0)</f>
        <v>0</v>
      </c>
      <c r="CD617" s="173">
        <v>0</v>
      </c>
      <c r="CE617" s="175">
        <f>100*CD617/$AI617</f>
        <v>0</v>
      </c>
      <c r="CF617" s="173">
        <f>IF(CE617&gt;$AI$8,1,0)</f>
        <v>0</v>
      </c>
      <c r="CG617" s="175">
        <f>IF($R617=CD$17,CE617,0)</f>
        <v>0</v>
      </c>
      <c r="CH617" s="173">
        <v>0</v>
      </c>
      <c r="CI617" s="175">
        <f>100*CH617/$AI617</f>
        <v>0</v>
      </c>
      <c r="CJ617" s="173">
        <f>IF(CI617&gt;$AI$8,1,0)</f>
        <v>0</v>
      </c>
      <c r="CK617" s="175">
        <f>IF($R617=CH$17,CI617,0)</f>
        <v>0</v>
      </c>
      <c r="CL617" s="173">
        <v>138</v>
      </c>
      <c r="CM617" s="173">
        <v>0</v>
      </c>
      <c r="CN617" s="176"/>
    </row>
    <row r="618" ht="15.75" customHeight="1">
      <c r="A618" t="s" s="179">
        <v>3554</v>
      </c>
      <c r="B618" t="s" s="180">
        <v>75</v>
      </c>
      <c r="C618" t="s" s="180">
        <v>1486</v>
      </c>
      <c r="D618" t="s" s="181">
        <v>78</v>
      </c>
      <c r="E618" t="s" s="188">
        <v>79</v>
      </c>
      <c r="F618" t="s" s="146">
        <v>46</v>
      </c>
      <c r="G618" t="s" s="146">
        <v>129</v>
      </c>
      <c r="H618" t="s" s="146">
        <v>3555</v>
      </c>
      <c r="I618" t="s" s="146">
        <v>49</v>
      </c>
      <c r="J618" t="s" s="146">
        <v>1762</v>
      </c>
      <c r="K618" t="s" s="183">
        <f>_xlfn.IFS(Q618=0,O618,T618=1,R618,U618=1,AA618,V618=1,AD618)</f>
        <v>29</v>
      </c>
      <c r="L618" s="189">
        <f>_xlfn.IFS(Q618=0,P618,T618=1,S618,U618=1,AB618,V618=1,AE618)</f>
        <v>40.1491927243</v>
      </c>
      <c r="M618" t="s" s="146">
        <f>IF(O618="Lab","over","under")</f>
        <v>3307</v>
      </c>
      <c r="N618" s="138"/>
      <c r="O618" t="s" s="184">
        <v>29</v>
      </c>
      <c r="P618" s="147">
        <f>AU618</f>
        <v>40.1491927243</v>
      </c>
      <c r="Q618" s="145">
        <f>T618+U618+V618</f>
        <v>0</v>
      </c>
      <c r="R618" t="s" s="185">
        <v>27</v>
      </c>
      <c r="S618" s="147">
        <f>AO618</f>
        <v>35.2912323727774</v>
      </c>
      <c r="T618" s="138"/>
      <c r="U618" s="138"/>
      <c r="V618" s="138"/>
      <c r="W618" s="138"/>
      <c r="X618" t="s" s="146">
        <f>IF($A618=Y618,"ok","bad")</f>
        <v>2430</v>
      </c>
      <c r="Y618" t="s" s="146">
        <v>3554</v>
      </c>
      <c r="Z618" t="s" s="146">
        <v>1486</v>
      </c>
      <c r="AA618" t="s" s="186">
        <v>2365</v>
      </c>
      <c r="AB618" s="141">
        <f>100*AC618</f>
        <v>10.9482935</v>
      </c>
      <c r="AC618" s="190">
        <v>0.109482935</v>
      </c>
      <c r="AD618" t="s" s="187">
        <v>28</v>
      </c>
      <c r="AE618" s="141">
        <v>7.484161</v>
      </c>
      <c r="AF618" s="190">
        <v>0.07484161</v>
      </c>
      <c r="AG618" s="138"/>
      <c r="AH618" s="145">
        <v>71982</v>
      </c>
      <c r="AI618" s="145">
        <v>48930</v>
      </c>
      <c r="AJ618" s="145">
        <v>173</v>
      </c>
      <c r="AK618" s="145">
        <v>2377</v>
      </c>
      <c r="AL618" s="145">
        <v>17268</v>
      </c>
      <c r="AM618" s="148">
        <f>100*AL618/$AI618</f>
        <v>35.2912323727774</v>
      </c>
      <c r="AN618" s="145">
        <f>IF(AM618&gt;$AI$8,1,0)</f>
        <v>0</v>
      </c>
      <c r="AO618" s="148">
        <f>IF($R618=AL$17,AM618,0)</f>
        <v>35.2912323727774</v>
      </c>
      <c r="AP618" s="145">
        <v>3662</v>
      </c>
      <c r="AQ618" s="148">
        <f>100*AP618/$AI618</f>
        <v>7.48416104639281</v>
      </c>
      <c r="AR618" s="145">
        <f>IF(AQ618&gt;$AI$8,1,0)</f>
        <v>0</v>
      </c>
      <c r="AS618" s="148">
        <f>IF($R618=AP$17,AQ618,0)</f>
        <v>0</v>
      </c>
      <c r="AT618" s="145">
        <v>19645</v>
      </c>
      <c r="AU618" s="148">
        <f>100*AT618/$AI618</f>
        <v>40.1491927243</v>
      </c>
      <c r="AV618" s="145">
        <f>IF(AU618&gt;$AI$8,1,0)</f>
        <v>0</v>
      </c>
      <c r="AW618" s="148">
        <f>IF($R618=AT$17,AU618,0)</f>
        <v>0</v>
      </c>
      <c r="AX618" s="145">
        <v>5357</v>
      </c>
      <c r="AY618" s="148">
        <f>100*AX618/$AI618</f>
        <v>10.9482934804823</v>
      </c>
      <c r="AZ618" s="145">
        <f>IF(AY618&gt;$AI$8,1,0)</f>
        <v>0</v>
      </c>
      <c r="BA618" s="148">
        <f>IF($R618=AX$17,AY618,0)</f>
        <v>0</v>
      </c>
      <c r="BB618" s="145">
        <v>2714</v>
      </c>
      <c r="BC618" s="148">
        <f>100*BB618/$AI618</f>
        <v>5.54669936644186</v>
      </c>
      <c r="BD618" s="145">
        <f>IF(BC618&gt;$AI$8,1,0)</f>
        <v>0</v>
      </c>
      <c r="BE618" s="148">
        <f>IF($R618=BB$17,BC618,0)</f>
        <v>0</v>
      </c>
      <c r="BF618" s="145">
        <v>0</v>
      </c>
      <c r="BG618" s="148">
        <f>100*BF618/$AI618</f>
        <v>0</v>
      </c>
      <c r="BH618" s="145">
        <f>IF(BG618&gt;$AI$8,1,0)</f>
        <v>0</v>
      </c>
      <c r="BI618" s="148">
        <f>IF($R618=BF$17,BG618,0)</f>
        <v>0</v>
      </c>
      <c r="BJ618" s="145">
        <v>0</v>
      </c>
      <c r="BK618" s="148">
        <f>100*BJ618/$AI618</f>
        <v>0</v>
      </c>
      <c r="BL618" s="145">
        <f>IF(BK618&gt;$AI$8,1,0)</f>
        <v>0</v>
      </c>
      <c r="BM618" s="148">
        <f>IF($R618=BJ$17,BK618,0)</f>
        <v>0</v>
      </c>
      <c r="BN618" s="145">
        <v>0</v>
      </c>
      <c r="BO618" s="148">
        <f>100*BN618/$AI618</f>
        <v>0</v>
      </c>
      <c r="BP618" s="145">
        <f>IF(BO618&gt;$AI$8,1,0)</f>
        <v>0</v>
      </c>
      <c r="BQ618" s="148">
        <f>IF($R618=BN$17,BO618,0)</f>
        <v>0</v>
      </c>
      <c r="BR618" s="145">
        <v>0</v>
      </c>
      <c r="BS618" s="148">
        <f>100*BR618/$AI618</f>
        <v>0</v>
      </c>
      <c r="BT618" s="145">
        <f>IF(BS618&gt;$AI$8,1,0)</f>
        <v>0</v>
      </c>
      <c r="BU618" s="148">
        <f>IF($R618=BR$17,BS618,0)</f>
        <v>0</v>
      </c>
      <c r="BV618" s="145">
        <v>0</v>
      </c>
      <c r="BW618" s="148">
        <f>100*BV618/$AI618</f>
        <v>0</v>
      </c>
      <c r="BX618" s="145">
        <f>IF(BW618&gt;$AI$8,1,0)</f>
        <v>0</v>
      </c>
      <c r="BY618" s="148">
        <f>IF($R618=BV$17,BW618,0)</f>
        <v>0</v>
      </c>
      <c r="BZ618" s="145">
        <v>0</v>
      </c>
      <c r="CA618" s="148">
        <f>100*BZ618/$AI618</f>
        <v>0</v>
      </c>
      <c r="CB618" s="145">
        <f>IF(CA618&gt;$AI$8,1,0)</f>
        <v>0</v>
      </c>
      <c r="CC618" s="148">
        <f>IF($R618=BZ$17,CA618,0)</f>
        <v>0</v>
      </c>
      <c r="CD618" s="145">
        <v>0</v>
      </c>
      <c r="CE618" s="148">
        <f>100*CD618/$AI618</f>
        <v>0</v>
      </c>
      <c r="CF618" s="145">
        <f>IF(CE618&gt;$AI$8,1,0)</f>
        <v>0</v>
      </c>
      <c r="CG618" s="148">
        <f>IF($R618=CD$17,CE618,0)</f>
        <v>0</v>
      </c>
      <c r="CH618" s="145">
        <v>0</v>
      </c>
      <c r="CI618" s="148">
        <f>100*CH618/$AI618</f>
        <v>0</v>
      </c>
      <c r="CJ618" s="145">
        <f>IF(CI618&gt;$AI$8,1,0)</f>
        <v>0</v>
      </c>
      <c r="CK618" s="148">
        <f>IF($R618=CH$17,CI618,0)</f>
        <v>0</v>
      </c>
      <c r="CL618" s="145">
        <v>883</v>
      </c>
      <c r="CM618" s="145">
        <v>0</v>
      </c>
      <c r="CN618" s="149"/>
    </row>
    <row r="619" ht="15.75" customHeight="1">
      <c r="A619" t="s" s="179">
        <v>3391</v>
      </c>
      <c r="B619" t="s" s="180">
        <v>183</v>
      </c>
      <c r="C619" t="s" s="180">
        <v>606</v>
      </c>
      <c r="D619" t="s" s="181">
        <v>186</v>
      </c>
      <c r="E619" t="s" s="182">
        <v>79</v>
      </c>
      <c r="F619" t="s" s="130">
        <v>80</v>
      </c>
      <c r="G619" t="s" s="130">
        <v>1994</v>
      </c>
      <c r="H619" t="s" s="130">
        <v>3392</v>
      </c>
      <c r="I619" t="s" s="130">
        <v>64</v>
      </c>
      <c r="J619" t="s" s="130">
        <v>1762</v>
      </c>
      <c r="K619" t="s" s="183">
        <f>_xlfn.IFS(Q619=0,O619,T619=1,R619,U619=1,AA619,V619=1,AD619)</f>
        <v>29</v>
      </c>
      <c r="L619" s="189">
        <f>_xlfn.IFS(Q619=0,P619,T619=1,S619,U619=1,AB619,V619=1,AE619)</f>
        <v>39.8572442621658</v>
      </c>
      <c r="M619" t="s" s="130">
        <f>IF(O619="Lab","over","under")</f>
        <v>3307</v>
      </c>
      <c r="N619" s="169"/>
      <c r="O619" t="s" s="184">
        <v>29</v>
      </c>
      <c r="P619" s="131">
        <f>AU619</f>
        <v>39.8572442621658</v>
      </c>
      <c r="Q619" s="173">
        <f>T619+U619+V619</f>
        <v>0</v>
      </c>
      <c r="R619" t="s" s="185">
        <v>27</v>
      </c>
      <c r="S619" s="131">
        <f>AO619</f>
        <v>30.4854483792097</v>
      </c>
      <c r="T619" s="169"/>
      <c r="U619" s="169"/>
      <c r="V619" s="169"/>
      <c r="W619" s="169"/>
      <c r="X619" t="s" s="130">
        <f>IF($A619=Y619,"ok","bad")</f>
        <v>2430</v>
      </c>
      <c r="Y619" t="s" s="130">
        <v>3391</v>
      </c>
      <c r="Z619" t="s" s="130">
        <v>606</v>
      </c>
      <c r="AA619" t="s" s="186">
        <v>2365</v>
      </c>
      <c r="AB619" s="125">
        <f>100*AC619</f>
        <v>13.3172963</v>
      </c>
      <c r="AC619" s="191">
        <v>0.133172963</v>
      </c>
      <c r="AD619" t="s" s="187">
        <v>28</v>
      </c>
      <c r="AE619" s="125">
        <v>12.0435366</v>
      </c>
      <c r="AF619" s="191">
        <v>0.120435366</v>
      </c>
      <c r="AG619" s="169"/>
      <c r="AH619" s="173">
        <v>76970</v>
      </c>
      <c r="AI619" s="173">
        <v>50716</v>
      </c>
      <c r="AJ619" s="173">
        <v>139</v>
      </c>
      <c r="AK619" s="173">
        <v>4753</v>
      </c>
      <c r="AL619" s="173">
        <v>15461</v>
      </c>
      <c r="AM619" s="175">
        <f>100*AL619/$AI619</f>
        <v>30.4854483792097</v>
      </c>
      <c r="AN619" s="173">
        <f>IF(AM619&gt;$AI$8,1,0)</f>
        <v>0</v>
      </c>
      <c r="AO619" s="175">
        <f>IF($R619=AL$17,AM619,0)</f>
        <v>30.4854483792097</v>
      </c>
      <c r="AP619" s="173">
        <v>6108</v>
      </c>
      <c r="AQ619" s="175">
        <f>100*AP619/$AI619</f>
        <v>12.0435365565108</v>
      </c>
      <c r="AR619" s="173">
        <f>IF(AQ619&gt;$AI$8,1,0)</f>
        <v>0</v>
      </c>
      <c r="AS619" s="175">
        <f>IF($R619=AP$17,AQ619,0)</f>
        <v>0</v>
      </c>
      <c r="AT619" s="173">
        <v>20214</v>
      </c>
      <c r="AU619" s="175">
        <f>100*AT619/$AI619</f>
        <v>39.8572442621658</v>
      </c>
      <c r="AV619" s="173">
        <f>IF(AU619&gt;$AI$8,1,0)</f>
        <v>0</v>
      </c>
      <c r="AW619" s="175">
        <f>IF($R619=AT$17,AU619,0)</f>
        <v>0</v>
      </c>
      <c r="AX619" s="173">
        <v>6754</v>
      </c>
      <c r="AY619" s="175">
        <f>100*AX619/$AI619</f>
        <v>13.3172963167442</v>
      </c>
      <c r="AZ619" s="173">
        <f>IF(AY619&gt;$AI$8,1,0)</f>
        <v>0</v>
      </c>
      <c r="BA619" s="175">
        <f>IF($R619=AX$17,AY619,0)</f>
        <v>0</v>
      </c>
      <c r="BB619" s="173">
        <v>1588</v>
      </c>
      <c r="BC619" s="175">
        <f>100*BB619/$AI619</f>
        <v>3.13116176354602</v>
      </c>
      <c r="BD619" s="173">
        <f>IF(BC619&gt;$AI$8,1,0)</f>
        <v>0</v>
      </c>
      <c r="BE619" s="175">
        <f>IF($R619=BB$17,BC619,0)</f>
        <v>0</v>
      </c>
      <c r="BF619" s="173">
        <v>0</v>
      </c>
      <c r="BG619" s="175">
        <f>100*BF619/$AI619</f>
        <v>0</v>
      </c>
      <c r="BH619" s="173">
        <f>IF(BG619&gt;$AI$8,1,0)</f>
        <v>0</v>
      </c>
      <c r="BI619" s="175">
        <f>IF($R619=BF$17,BG619,0)</f>
        <v>0</v>
      </c>
      <c r="BJ619" s="173">
        <v>0</v>
      </c>
      <c r="BK619" s="175">
        <f>100*BJ619/$AI619</f>
        <v>0</v>
      </c>
      <c r="BL619" s="173">
        <f>IF(BK619&gt;$AI$8,1,0)</f>
        <v>0</v>
      </c>
      <c r="BM619" s="175">
        <f>IF($R619=BJ$17,BK619,0)</f>
        <v>0</v>
      </c>
      <c r="BN619" s="173">
        <v>0</v>
      </c>
      <c r="BO619" s="175">
        <f>100*BN619/$AI619</f>
        <v>0</v>
      </c>
      <c r="BP619" s="173">
        <f>IF(BO619&gt;$AI$8,1,0)</f>
        <v>0</v>
      </c>
      <c r="BQ619" s="175">
        <f>IF($R619=BN$17,BO619,0)</f>
        <v>0</v>
      </c>
      <c r="BR619" s="173">
        <v>0</v>
      </c>
      <c r="BS619" s="175">
        <f>100*BR619/$AI619</f>
        <v>0</v>
      </c>
      <c r="BT619" s="173">
        <f>IF(BS619&gt;$AI$8,1,0)</f>
        <v>0</v>
      </c>
      <c r="BU619" s="175">
        <f>IF($R619=BR$17,BS619,0)</f>
        <v>0</v>
      </c>
      <c r="BV619" s="173">
        <v>0</v>
      </c>
      <c r="BW619" s="175">
        <f>100*BV619/$AI619</f>
        <v>0</v>
      </c>
      <c r="BX619" s="173">
        <f>IF(BW619&gt;$AI$8,1,0)</f>
        <v>0</v>
      </c>
      <c r="BY619" s="175">
        <f>IF($R619=BV$17,BW619,0)</f>
        <v>0</v>
      </c>
      <c r="BZ619" s="173">
        <v>0</v>
      </c>
      <c r="CA619" s="175">
        <f>100*BZ619/$AI619</f>
        <v>0</v>
      </c>
      <c r="CB619" s="173">
        <f>IF(CA619&gt;$AI$8,1,0)</f>
        <v>0</v>
      </c>
      <c r="CC619" s="175">
        <f>IF($R619=BZ$17,CA619,0)</f>
        <v>0</v>
      </c>
      <c r="CD619" s="173">
        <v>0</v>
      </c>
      <c r="CE619" s="175">
        <f>100*CD619/$AI619</f>
        <v>0</v>
      </c>
      <c r="CF619" s="173">
        <f>IF(CE619&gt;$AI$8,1,0)</f>
        <v>0</v>
      </c>
      <c r="CG619" s="175">
        <f>IF($R619=CD$17,CE619,0)</f>
        <v>0</v>
      </c>
      <c r="CH619" s="173">
        <v>0</v>
      </c>
      <c r="CI619" s="175">
        <f>100*CH619/$AI619</f>
        <v>0</v>
      </c>
      <c r="CJ619" s="173">
        <f>IF(CI619&gt;$AI$8,1,0)</f>
        <v>0</v>
      </c>
      <c r="CK619" s="175">
        <f>IF($R619=CH$17,CI619,0)</f>
        <v>0</v>
      </c>
      <c r="CL619" s="173">
        <v>1039</v>
      </c>
      <c r="CM619" s="173">
        <v>0</v>
      </c>
      <c r="CN619" s="176"/>
    </row>
    <row r="620" ht="15.75" customHeight="1">
      <c r="A620" t="s" s="179">
        <v>3400</v>
      </c>
      <c r="B620" t="s" s="180">
        <v>75</v>
      </c>
      <c r="C620" t="s" s="180">
        <v>3401</v>
      </c>
      <c r="D620" t="s" s="181">
        <v>78</v>
      </c>
      <c r="E620" t="s" s="188">
        <v>79</v>
      </c>
      <c r="F620" t="s" s="146">
        <v>46</v>
      </c>
      <c r="G620" t="s" s="146">
        <v>3402</v>
      </c>
      <c r="H620" t="s" s="146">
        <v>3403</v>
      </c>
      <c r="I620" t="s" s="146">
        <v>49</v>
      </c>
      <c r="J620" t="s" s="146">
        <v>1762</v>
      </c>
      <c r="K620" t="s" s="183">
        <f>_xlfn.IFS(Q620=0,O620,T620=1,R620,U620=1,AA620,V620=1,AD620)</f>
        <v>29</v>
      </c>
      <c r="L620" s="189">
        <f>_xlfn.IFS(Q620=0,P620,T620=1,S620,U620=1,AB620,V620=1,AE620)</f>
        <v>39.8169294575485</v>
      </c>
      <c r="M620" t="s" s="146">
        <f>IF(O620="Lab","over","under")</f>
        <v>3307</v>
      </c>
      <c r="N620" s="138"/>
      <c r="O620" t="s" s="184">
        <v>29</v>
      </c>
      <c r="P620" s="147">
        <f>AU620</f>
        <v>39.8169294575485</v>
      </c>
      <c r="Q620" s="145">
        <f>T620+U620+V620</f>
        <v>0</v>
      </c>
      <c r="R620" t="s" s="185">
        <v>27</v>
      </c>
      <c r="S620" s="147">
        <f>AO620</f>
        <v>28.4289185683226</v>
      </c>
      <c r="T620" s="138"/>
      <c r="U620" s="138"/>
      <c r="V620" s="138"/>
      <c r="W620" s="138"/>
      <c r="X620" t="s" s="146">
        <f>IF($A620=Y620,"ok","bad")</f>
        <v>2430</v>
      </c>
      <c r="Y620" t="s" s="146">
        <v>3400</v>
      </c>
      <c r="Z620" t="s" s="146">
        <v>3401</v>
      </c>
      <c r="AA620" t="s" s="186">
        <v>28</v>
      </c>
      <c r="AB620" s="141">
        <f>100*AC620</f>
        <v>14.6986279</v>
      </c>
      <c r="AC620" s="190">
        <v>0.146986279</v>
      </c>
      <c r="AD620" t="s" s="187">
        <v>2365</v>
      </c>
      <c r="AE620" s="141">
        <v>11.6931285</v>
      </c>
      <c r="AF620" s="190">
        <v>0.116931285</v>
      </c>
      <c r="AG620" s="138"/>
      <c r="AH620" s="145">
        <v>80689</v>
      </c>
      <c r="AI620" s="145">
        <v>54733</v>
      </c>
      <c r="AJ620" s="145">
        <v>215</v>
      </c>
      <c r="AK620" s="145">
        <v>6233</v>
      </c>
      <c r="AL620" s="145">
        <v>15560</v>
      </c>
      <c r="AM620" s="148">
        <f>100*AL620/$AI620</f>
        <v>28.4289185683226</v>
      </c>
      <c r="AN620" s="145">
        <f>IF(AM620&gt;$AI$8,1,0)</f>
        <v>0</v>
      </c>
      <c r="AO620" s="148">
        <f>IF($R620=AL$17,AM620,0)</f>
        <v>28.4289185683226</v>
      </c>
      <c r="AP620" s="145">
        <v>8045</v>
      </c>
      <c r="AQ620" s="148">
        <f>100*AP620/$AI620</f>
        <v>14.6986278844573</v>
      </c>
      <c r="AR620" s="145">
        <f>IF(AQ620&gt;$AI$8,1,0)</f>
        <v>0</v>
      </c>
      <c r="AS620" s="148">
        <f>IF($R620=AP$17,AQ620,0)</f>
        <v>0</v>
      </c>
      <c r="AT620" s="145">
        <v>21793</v>
      </c>
      <c r="AU620" s="148">
        <f>100*AT620/$AI620</f>
        <v>39.8169294575485</v>
      </c>
      <c r="AV620" s="145">
        <f>IF(AU620&gt;$AI$8,1,0)</f>
        <v>0</v>
      </c>
      <c r="AW620" s="148">
        <f>IF($R620=AT$17,AU620,0)</f>
        <v>0</v>
      </c>
      <c r="AX620" s="145">
        <v>6400</v>
      </c>
      <c r="AY620" s="148">
        <f>100*AX620/$AI620</f>
        <v>11.6931284599784</v>
      </c>
      <c r="AZ620" s="145">
        <f>IF(AY620&gt;$AI$8,1,0)</f>
        <v>0</v>
      </c>
      <c r="BA620" s="148">
        <f>IF($R620=AX$17,AY620,0)</f>
        <v>0</v>
      </c>
      <c r="BB620" s="145">
        <v>2693</v>
      </c>
      <c r="BC620" s="148">
        <f>100*BB620/$AI620</f>
        <v>4.9202492098003</v>
      </c>
      <c r="BD620" s="145">
        <f>IF(BC620&gt;$AI$8,1,0)</f>
        <v>0</v>
      </c>
      <c r="BE620" s="148">
        <f>IF($R620=BB$17,BC620,0)</f>
        <v>0</v>
      </c>
      <c r="BF620" s="145">
        <v>0</v>
      </c>
      <c r="BG620" s="148">
        <f>100*BF620/$AI620</f>
        <v>0</v>
      </c>
      <c r="BH620" s="145">
        <f>IF(BG620&gt;$AI$8,1,0)</f>
        <v>0</v>
      </c>
      <c r="BI620" s="148">
        <f>IF($R620=BF$17,BG620,0)</f>
        <v>0</v>
      </c>
      <c r="BJ620" s="145">
        <v>0</v>
      </c>
      <c r="BK620" s="148">
        <f>100*BJ620/$AI620</f>
        <v>0</v>
      </c>
      <c r="BL620" s="145">
        <f>IF(BK620&gt;$AI$8,1,0)</f>
        <v>0</v>
      </c>
      <c r="BM620" s="148">
        <f>IF($R620=BJ$17,BK620,0)</f>
        <v>0</v>
      </c>
      <c r="BN620" s="145">
        <v>0</v>
      </c>
      <c r="BO620" s="148">
        <f>100*BN620/$AI620</f>
        <v>0</v>
      </c>
      <c r="BP620" s="145">
        <f>IF(BO620&gt;$AI$8,1,0)</f>
        <v>0</v>
      </c>
      <c r="BQ620" s="148">
        <f>IF($R620=BN$17,BO620,0)</f>
        <v>0</v>
      </c>
      <c r="BR620" s="145">
        <v>0</v>
      </c>
      <c r="BS620" s="148">
        <f>100*BR620/$AI620</f>
        <v>0</v>
      </c>
      <c r="BT620" s="145">
        <f>IF(BS620&gt;$AI$8,1,0)</f>
        <v>0</v>
      </c>
      <c r="BU620" s="148">
        <f>IF($R620=BR$17,BS620,0)</f>
        <v>0</v>
      </c>
      <c r="BV620" s="145">
        <v>0</v>
      </c>
      <c r="BW620" s="148">
        <f>100*BV620/$AI620</f>
        <v>0</v>
      </c>
      <c r="BX620" s="145">
        <f>IF(BW620&gt;$AI$8,1,0)</f>
        <v>0</v>
      </c>
      <c r="BY620" s="148">
        <f>IF($R620=BV$17,BW620,0)</f>
        <v>0</v>
      </c>
      <c r="BZ620" s="145">
        <v>0</v>
      </c>
      <c r="CA620" s="148">
        <f>100*BZ620/$AI620</f>
        <v>0</v>
      </c>
      <c r="CB620" s="145">
        <f>IF(CA620&gt;$AI$8,1,0)</f>
        <v>0</v>
      </c>
      <c r="CC620" s="148">
        <f>IF($R620=BZ$17,CA620,0)</f>
        <v>0</v>
      </c>
      <c r="CD620" s="145">
        <v>0</v>
      </c>
      <c r="CE620" s="148">
        <f>100*CD620/$AI620</f>
        <v>0</v>
      </c>
      <c r="CF620" s="145">
        <f>IF(CE620&gt;$AI$8,1,0)</f>
        <v>0</v>
      </c>
      <c r="CG620" s="148">
        <f>IF($R620=CD$17,CE620,0)</f>
        <v>0</v>
      </c>
      <c r="CH620" s="145">
        <v>0</v>
      </c>
      <c r="CI620" s="148">
        <f>100*CH620/$AI620</f>
        <v>0</v>
      </c>
      <c r="CJ620" s="145">
        <f>IF(CI620&gt;$AI$8,1,0)</f>
        <v>0</v>
      </c>
      <c r="CK620" s="148">
        <f>IF($R620=CH$17,CI620,0)</f>
        <v>0</v>
      </c>
      <c r="CL620" s="145">
        <v>621</v>
      </c>
      <c r="CM620" s="145">
        <v>0</v>
      </c>
      <c r="CN620" s="149"/>
    </row>
    <row r="621" ht="15.75" customHeight="1">
      <c r="A621" t="s" s="179">
        <v>3413</v>
      </c>
      <c r="B621" t="s" s="180">
        <v>75</v>
      </c>
      <c r="C621" t="s" s="180">
        <v>1435</v>
      </c>
      <c r="D621" t="s" s="181">
        <v>78</v>
      </c>
      <c r="E621" t="s" s="182">
        <v>79</v>
      </c>
      <c r="F621" t="s" s="130">
        <v>46</v>
      </c>
      <c r="G621" t="s" s="130">
        <v>996</v>
      </c>
      <c r="H621" t="s" s="130">
        <v>3414</v>
      </c>
      <c r="I621" t="s" s="130">
        <v>64</v>
      </c>
      <c r="J621" t="s" s="130">
        <v>1762</v>
      </c>
      <c r="K621" t="s" s="183">
        <f>_xlfn.IFS(Q621=0,O621,T621=1,R621,U621=1,AA621,V621=1,AD621)</f>
        <v>29</v>
      </c>
      <c r="L621" s="189">
        <f>_xlfn.IFS(Q621=0,P621,T621=1,S621,U621=1,AB621,V621=1,AE621)</f>
        <v>39.6339633963396</v>
      </c>
      <c r="M621" t="s" s="130">
        <f>IF(O621="Lab","over","under")</f>
        <v>3307</v>
      </c>
      <c r="N621" s="169"/>
      <c r="O621" t="s" s="184">
        <v>29</v>
      </c>
      <c r="P621" s="131">
        <f>AU621</f>
        <v>39.6339633963396</v>
      </c>
      <c r="Q621" s="173">
        <f>T621+U621+V621</f>
        <v>0</v>
      </c>
      <c r="R621" t="s" s="185">
        <v>27</v>
      </c>
      <c r="S621" s="131">
        <f>AO621</f>
        <v>27.1414641464146</v>
      </c>
      <c r="T621" s="169"/>
      <c r="U621" s="169"/>
      <c r="V621" s="169"/>
      <c r="W621" s="169"/>
      <c r="X621" t="s" s="130">
        <f>IF($A621=Y621,"ok","bad")</f>
        <v>2430</v>
      </c>
      <c r="Y621" t="s" s="130">
        <v>3413</v>
      </c>
      <c r="Z621" t="s" s="130">
        <v>1435</v>
      </c>
      <c r="AA621" t="s" s="186">
        <v>28</v>
      </c>
      <c r="AB621" s="125">
        <f>100*AC621</f>
        <v>17.6211371</v>
      </c>
      <c r="AC621" s="191">
        <v>0.176211371</v>
      </c>
      <c r="AD621" t="s" s="187">
        <v>2365</v>
      </c>
      <c r="AE621" s="125">
        <v>11.1029853</v>
      </c>
      <c r="AF621" s="191">
        <v>0.111029853</v>
      </c>
      <c r="AG621" s="169"/>
      <c r="AH621" s="173">
        <v>75969</v>
      </c>
      <c r="AI621" s="173">
        <v>53328</v>
      </c>
      <c r="AJ621" s="173">
        <v>145</v>
      </c>
      <c r="AK621" s="173">
        <v>6662</v>
      </c>
      <c r="AL621" s="173">
        <v>14474</v>
      </c>
      <c r="AM621" s="175">
        <f>100*AL621/$AI621</f>
        <v>27.1414641464146</v>
      </c>
      <c r="AN621" s="173">
        <f>IF(AM621&gt;$AI$8,1,0)</f>
        <v>0</v>
      </c>
      <c r="AO621" s="175">
        <f>IF($R621=AL$17,AM621,0)</f>
        <v>27.1414641464146</v>
      </c>
      <c r="AP621" s="173">
        <v>9397</v>
      </c>
      <c r="AQ621" s="175">
        <f>100*AP621/$AI621</f>
        <v>17.6211371137114</v>
      </c>
      <c r="AR621" s="173">
        <f>IF(AQ621&gt;$AI$8,1,0)</f>
        <v>0</v>
      </c>
      <c r="AS621" s="175">
        <f>IF($R621=AP$17,AQ621,0)</f>
        <v>0</v>
      </c>
      <c r="AT621" s="173">
        <v>21136</v>
      </c>
      <c r="AU621" s="175">
        <f>100*AT621/$AI621</f>
        <v>39.6339633963396</v>
      </c>
      <c r="AV621" s="173">
        <f>IF(AU621&gt;$AI$8,1,0)</f>
        <v>0</v>
      </c>
      <c r="AW621" s="175">
        <f>IF($R621=AT$17,AU621,0)</f>
        <v>0</v>
      </c>
      <c r="AX621" s="173">
        <v>5921</v>
      </c>
      <c r="AY621" s="175">
        <f>100*AX621/$AI621</f>
        <v>11.1029852985299</v>
      </c>
      <c r="AZ621" s="173">
        <f>IF(AY621&gt;$AI$8,1,0)</f>
        <v>0</v>
      </c>
      <c r="BA621" s="175">
        <f>IF($R621=AX$17,AY621,0)</f>
        <v>0</v>
      </c>
      <c r="BB621" s="173">
        <v>2048</v>
      </c>
      <c r="BC621" s="175">
        <f>100*BB621/$AI621</f>
        <v>3.84038403840384</v>
      </c>
      <c r="BD621" s="173">
        <f>IF(BC621&gt;$AI$8,1,0)</f>
        <v>0</v>
      </c>
      <c r="BE621" s="175">
        <f>IF($R621=BB$17,BC621,0)</f>
        <v>0</v>
      </c>
      <c r="BF621" s="173">
        <v>0</v>
      </c>
      <c r="BG621" s="175">
        <f>100*BF621/$AI621</f>
        <v>0</v>
      </c>
      <c r="BH621" s="173">
        <f>IF(BG621&gt;$AI$8,1,0)</f>
        <v>0</v>
      </c>
      <c r="BI621" s="175">
        <f>IF($R621=BF$17,BG621,0)</f>
        <v>0</v>
      </c>
      <c r="BJ621" s="173">
        <v>0</v>
      </c>
      <c r="BK621" s="175">
        <f>100*BJ621/$AI621</f>
        <v>0</v>
      </c>
      <c r="BL621" s="173">
        <f>IF(BK621&gt;$AI$8,1,0)</f>
        <v>0</v>
      </c>
      <c r="BM621" s="175">
        <f>IF($R621=BJ$17,BK621,0)</f>
        <v>0</v>
      </c>
      <c r="BN621" s="173">
        <v>0</v>
      </c>
      <c r="BO621" s="175">
        <f>100*BN621/$AI621</f>
        <v>0</v>
      </c>
      <c r="BP621" s="173">
        <f>IF(BO621&gt;$AI$8,1,0)</f>
        <v>0</v>
      </c>
      <c r="BQ621" s="175">
        <f>IF($R621=BN$17,BO621,0)</f>
        <v>0</v>
      </c>
      <c r="BR621" s="173">
        <v>0</v>
      </c>
      <c r="BS621" s="175">
        <f>100*BR621/$AI621</f>
        <v>0</v>
      </c>
      <c r="BT621" s="173">
        <f>IF(BS621&gt;$AI$8,1,0)</f>
        <v>0</v>
      </c>
      <c r="BU621" s="175">
        <f>IF($R621=BR$17,BS621,0)</f>
        <v>0</v>
      </c>
      <c r="BV621" s="173">
        <v>0</v>
      </c>
      <c r="BW621" s="175">
        <f>100*BV621/$AI621</f>
        <v>0</v>
      </c>
      <c r="BX621" s="173">
        <f>IF(BW621&gt;$AI$8,1,0)</f>
        <v>0</v>
      </c>
      <c r="BY621" s="175">
        <f>IF($R621=BV$17,BW621,0)</f>
        <v>0</v>
      </c>
      <c r="BZ621" s="173">
        <v>0</v>
      </c>
      <c r="CA621" s="175">
        <f>100*BZ621/$AI621</f>
        <v>0</v>
      </c>
      <c r="CB621" s="173">
        <f>IF(CA621&gt;$AI$8,1,0)</f>
        <v>0</v>
      </c>
      <c r="CC621" s="175">
        <f>IF($R621=BZ$17,CA621,0)</f>
        <v>0</v>
      </c>
      <c r="CD621" s="173">
        <v>0</v>
      </c>
      <c r="CE621" s="175">
        <f>100*CD621/$AI621</f>
        <v>0</v>
      </c>
      <c r="CF621" s="173">
        <f>IF(CE621&gt;$AI$8,1,0)</f>
        <v>0</v>
      </c>
      <c r="CG621" s="175">
        <f>IF($R621=CD$17,CE621,0)</f>
        <v>0</v>
      </c>
      <c r="CH621" s="173">
        <v>0</v>
      </c>
      <c r="CI621" s="175">
        <f>100*CH621/$AI621</f>
        <v>0</v>
      </c>
      <c r="CJ621" s="173">
        <f>IF(CI621&gt;$AI$8,1,0)</f>
        <v>0</v>
      </c>
      <c r="CK621" s="175">
        <f>IF($R621=CH$17,CI621,0)</f>
        <v>0</v>
      </c>
      <c r="CL621" s="173">
        <v>4650</v>
      </c>
      <c r="CM621" s="173">
        <v>0</v>
      </c>
      <c r="CN621" s="176"/>
    </row>
    <row r="622" ht="15.75" customHeight="1">
      <c r="A622" t="s" s="179">
        <v>3505</v>
      </c>
      <c r="B622" t="s" s="180">
        <v>197</v>
      </c>
      <c r="C622" t="s" s="180">
        <v>3506</v>
      </c>
      <c r="D622" t="s" s="181">
        <v>200</v>
      </c>
      <c r="E622" t="s" s="188">
        <v>79</v>
      </c>
      <c r="F622" t="s" s="146">
        <v>46</v>
      </c>
      <c r="G622" t="s" s="146">
        <v>2636</v>
      </c>
      <c r="H622" t="s" s="146">
        <v>1739</v>
      </c>
      <c r="I622" t="s" s="146">
        <v>49</v>
      </c>
      <c r="J622" t="s" s="146">
        <v>1762</v>
      </c>
      <c r="K622" t="s" s="183">
        <f>_xlfn.IFS(Q622=0,O622,T622=1,R622,U622=1,AA622,V622=1,AD622)</f>
        <v>29</v>
      </c>
      <c r="L622" s="189">
        <f>_xlfn.IFS(Q622=0,P622,T622=1,S622,U622=1,AB622,V622=1,AE622)</f>
        <v>39.1207546432826</v>
      </c>
      <c r="M622" t="s" s="146">
        <f>IF(O622="Lab","over","under")</f>
        <v>3307</v>
      </c>
      <c r="N622" s="138"/>
      <c r="O622" t="s" s="184">
        <v>29</v>
      </c>
      <c r="P622" s="147">
        <f>AU622</f>
        <v>39.1207546432826</v>
      </c>
      <c r="Q622" s="145">
        <f>T622+U622+V622</f>
        <v>0</v>
      </c>
      <c r="R622" t="s" s="185">
        <v>27</v>
      </c>
      <c r="S622" s="147">
        <f>AO622</f>
        <v>34.4315762748276</v>
      </c>
      <c r="T622" s="138"/>
      <c r="U622" s="138"/>
      <c r="V622" s="138"/>
      <c r="W622" s="138"/>
      <c r="X622" t="s" s="146">
        <f>IF($A622=Y622,"ok","bad")</f>
        <v>2430</v>
      </c>
      <c r="Y622" t="s" s="146">
        <v>3505</v>
      </c>
      <c r="Z622" t="s" s="146">
        <v>3506</v>
      </c>
      <c r="AA622" t="s" s="186">
        <v>2365</v>
      </c>
      <c r="AB622" s="141">
        <f>100*AC622</f>
        <v>13.1359491</v>
      </c>
      <c r="AC622" s="190">
        <v>0.131359491</v>
      </c>
      <c r="AD622" t="s" s="187">
        <v>28</v>
      </c>
      <c r="AE622" s="141">
        <v>8.9584595</v>
      </c>
      <c r="AF622" s="190">
        <v>0.089584595</v>
      </c>
      <c r="AG622" s="138"/>
      <c r="AH622" s="145">
        <v>73482</v>
      </c>
      <c r="AI622" s="145">
        <v>51203</v>
      </c>
      <c r="AJ622" s="145">
        <v>203</v>
      </c>
      <c r="AK622" s="145">
        <v>2401</v>
      </c>
      <c r="AL622" s="145">
        <v>17630</v>
      </c>
      <c r="AM622" s="148">
        <f>100*AL622/$AI622</f>
        <v>34.4315762748276</v>
      </c>
      <c r="AN622" s="145">
        <f>IF(AM622&gt;$AI$8,1,0)</f>
        <v>0</v>
      </c>
      <c r="AO622" s="148">
        <f>IF($R622=AL$17,AM622,0)</f>
        <v>34.4315762748276</v>
      </c>
      <c r="AP622" s="145">
        <v>4587</v>
      </c>
      <c r="AQ622" s="148">
        <f>100*AP622/$AI622</f>
        <v>8.95845946526571</v>
      </c>
      <c r="AR622" s="145">
        <f>IF(AQ622&gt;$AI$8,1,0)</f>
        <v>0</v>
      </c>
      <c r="AS622" s="148">
        <f>IF($R622=AP$17,AQ622,0)</f>
        <v>0</v>
      </c>
      <c r="AT622" s="145">
        <v>20031</v>
      </c>
      <c r="AU622" s="148">
        <f>100*AT622/$AI622</f>
        <v>39.1207546432826</v>
      </c>
      <c r="AV622" s="145">
        <f>IF(AU622&gt;$AI$8,1,0)</f>
        <v>0</v>
      </c>
      <c r="AW622" s="148">
        <f>IF($R622=AT$17,AU622,0)</f>
        <v>0</v>
      </c>
      <c r="AX622" s="145">
        <v>6726</v>
      </c>
      <c r="AY622" s="148">
        <f>100*AX622/$AI622</f>
        <v>13.1359490654844</v>
      </c>
      <c r="AZ622" s="145">
        <f>IF(AY622&gt;$AI$8,1,0)</f>
        <v>0</v>
      </c>
      <c r="BA622" s="148">
        <f>IF($R622=AX$17,AY622,0)</f>
        <v>0</v>
      </c>
      <c r="BB622" s="145">
        <v>2229</v>
      </c>
      <c r="BC622" s="148">
        <f>100*BB622/$AI622</f>
        <v>4.35326055113958</v>
      </c>
      <c r="BD622" s="145">
        <f>IF(BC622&gt;$AI$8,1,0)</f>
        <v>0</v>
      </c>
      <c r="BE622" s="148">
        <f>IF($R622=BB$17,BC622,0)</f>
        <v>0</v>
      </c>
      <c r="BF622" s="145">
        <v>0</v>
      </c>
      <c r="BG622" s="148">
        <f>100*BF622/$AI622</f>
        <v>0</v>
      </c>
      <c r="BH622" s="145">
        <f>IF(BG622&gt;$AI$8,1,0)</f>
        <v>0</v>
      </c>
      <c r="BI622" s="148">
        <f>IF($R622=BF$17,BG622,0)</f>
        <v>0</v>
      </c>
      <c r="BJ622" s="145">
        <v>0</v>
      </c>
      <c r="BK622" s="148">
        <f>100*BJ622/$AI622</f>
        <v>0</v>
      </c>
      <c r="BL622" s="145">
        <f>IF(BK622&gt;$AI$8,1,0)</f>
        <v>0</v>
      </c>
      <c r="BM622" s="148">
        <f>IF($R622=BJ$17,BK622,0)</f>
        <v>0</v>
      </c>
      <c r="BN622" s="145">
        <v>0</v>
      </c>
      <c r="BO622" s="148">
        <f>100*BN622/$AI622</f>
        <v>0</v>
      </c>
      <c r="BP622" s="145">
        <f>IF(BO622&gt;$AI$8,1,0)</f>
        <v>0</v>
      </c>
      <c r="BQ622" s="148">
        <f>IF($R622=BN$17,BO622,0)</f>
        <v>0</v>
      </c>
      <c r="BR622" s="145">
        <v>0</v>
      </c>
      <c r="BS622" s="148">
        <f>100*BR622/$AI622</f>
        <v>0</v>
      </c>
      <c r="BT622" s="145">
        <f>IF(BS622&gt;$AI$8,1,0)</f>
        <v>0</v>
      </c>
      <c r="BU622" s="148">
        <f>IF($R622=BR$17,BS622,0)</f>
        <v>0</v>
      </c>
      <c r="BV622" s="145">
        <v>0</v>
      </c>
      <c r="BW622" s="148">
        <f>100*BV622/$AI622</f>
        <v>0</v>
      </c>
      <c r="BX622" s="145">
        <f>IF(BW622&gt;$AI$8,1,0)</f>
        <v>0</v>
      </c>
      <c r="BY622" s="148">
        <f>IF($R622=BV$17,BW622,0)</f>
        <v>0</v>
      </c>
      <c r="BZ622" s="145">
        <v>0</v>
      </c>
      <c r="CA622" s="148">
        <f>100*BZ622/$AI622</f>
        <v>0</v>
      </c>
      <c r="CB622" s="145">
        <f>IF(CA622&gt;$AI$8,1,0)</f>
        <v>0</v>
      </c>
      <c r="CC622" s="148">
        <f>IF($R622=BZ$17,CA622,0)</f>
        <v>0</v>
      </c>
      <c r="CD622" s="145">
        <v>0</v>
      </c>
      <c r="CE622" s="148">
        <f>100*CD622/$AI622</f>
        <v>0</v>
      </c>
      <c r="CF622" s="145">
        <f>IF(CE622&gt;$AI$8,1,0)</f>
        <v>0</v>
      </c>
      <c r="CG622" s="148">
        <f>IF($R622=CD$17,CE622,0)</f>
        <v>0</v>
      </c>
      <c r="CH622" s="145">
        <v>0</v>
      </c>
      <c r="CI622" s="148">
        <f>100*CH622/$AI622</f>
        <v>0</v>
      </c>
      <c r="CJ622" s="145">
        <f>IF(CI622&gt;$AI$8,1,0)</f>
        <v>0</v>
      </c>
      <c r="CK622" s="148">
        <f>IF($R622=CH$17,CI622,0)</f>
        <v>0</v>
      </c>
      <c r="CL622" s="145">
        <v>0</v>
      </c>
      <c r="CM622" s="145">
        <v>0</v>
      </c>
      <c r="CN622" s="149"/>
    </row>
    <row r="623" ht="15.75" customHeight="1">
      <c r="A623" t="s" s="179">
        <v>3466</v>
      </c>
      <c r="B623" t="s" s="180">
        <v>197</v>
      </c>
      <c r="C623" t="s" s="180">
        <v>2090</v>
      </c>
      <c r="D623" t="s" s="181">
        <v>200</v>
      </c>
      <c r="E623" t="s" s="182">
        <v>79</v>
      </c>
      <c r="F623" t="s" s="130">
        <v>46</v>
      </c>
      <c r="G623" t="s" s="130">
        <v>240</v>
      </c>
      <c r="H623" t="s" s="130">
        <v>1746</v>
      </c>
      <c r="I623" t="s" s="130">
        <v>64</v>
      </c>
      <c r="J623" t="s" s="130">
        <v>1762</v>
      </c>
      <c r="K623" t="s" s="183">
        <f>_xlfn.IFS(Q623=0,O623,T623=1,R623,U623=1,AA623,V623=1,AD623)</f>
        <v>29</v>
      </c>
      <c r="L623" s="189">
        <f>_xlfn.IFS(Q623=0,P623,T623=1,S623,U623=1,AB623,V623=1,AE623)</f>
        <v>39.003504038076</v>
      </c>
      <c r="M623" t="s" s="130">
        <f>IF(O623="Lab","over","under")</f>
        <v>3307</v>
      </c>
      <c r="N623" s="169"/>
      <c r="O623" t="s" s="184">
        <v>29</v>
      </c>
      <c r="P623" s="131">
        <f>AU623</f>
        <v>39.003504038076</v>
      </c>
      <c r="Q623" s="173">
        <f>T623+U623+V623</f>
        <v>0</v>
      </c>
      <c r="R623" t="s" s="185">
        <v>27</v>
      </c>
      <c r="S623" s="131">
        <f>AO623</f>
        <v>33.3558191391684</v>
      </c>
      <c r="T623" s="169"/>
      <c r="U623" s="169"/>
      <c r="V623" s="169"/>
      <c r="W623" s="169"/>
      <c r="X623" t="s" s="130">
        <f>IF($A623=Y623,"ok","bad")</f>
        <v>2430</v>
      </c>
      <c r="Y623" t="s" s="130">
        <v>3466</v>
      </c>
      <c r="Z623" t="s" s="130">
        <v>2090</v>
      </c>
      <c r="AA623" t="s" s="186">
        <v>2365</v>
      </c>
      <c r="AB623" s="125">
        <f>100*AC623</f>
        <v>14.1079693</v>
      </c>
      <c r="AC623" s="191">
        <v>0.141079693</v>
      </c>
      <c r="AD623" t="s" s="187">
        <v>28</v>
      </c>
      <c r="AE623" s="125">
        <v>9.475893299999999</v>
      </c>
      <c r="AF623" s="191">
        <v>0.094758933</v>
      </c>
      <c r="AG623" s="169"/>
      <c r="AH623" s="173">
        <v>78192</v>
      </c>
      <c r="AI623" s="173">
        <v>53367</v>
      </c>
      <c r="AJ623" s="173">
        <v>148</v>
      </c>
      <c r="AK623" s="173">
        <v>3014</v>
      </c>
      <c r="AL623" s="173">
        <v>17801</v>
      </c>
      <c r="AM623" s="175">
        <f>100*AL623/$AI623</f>
        <v>33.3558191391684</v>
      </c>
      <c r="AN623" s="173">
        <f>IF(AM623&gt;$AI$8,1,0)</f>
        <v>0</v>
      </c>
      <c r="AO623" s="175">
        <f>IF($R623=AL$17,AM623,0)</f>
        <v>33.3558191391684</v>
      </c>
      <c r="AP623" s="173">
        <v>5057</v>
      </c>
      <c r="AQ623" s="175">
        <f>100*AP623/$AI623</f>
        <v>9.475893342327661</v>
      </c>
      <c r="AR623" s="173">
        <f>IF(AQ623&gt;$AI$8,1,0)</f>
        <v>0</v>
      </c>
      <c r="AS623" s="175">
        <f>IF($R623=AP$17,AQ623,0)</f>
        <v>0</v>
      </c>
      <c r="AT623" s="173">
        <v>20815</v>
      </c>
      <c r="AU623" s="175">
        <f>100*AT623/$AI623</f>
        <v>39.003504038076</v>
      </c>
      <c r="AV623" s="173">
        <f>IF(AU623&gt;$AI$8,1,0)</f>
        <v>0</v>
      </c>
      <c r="AW623" s="175">
        <f>IF($R623=AT$17,AU623,0)</f>
        <v>0</v>
      </c>
      <c r="AX623" s="173">
        <v>7529</v>
      </c>
      <c r="AY623" s="175">
        <f>100*AX623/$AI623</f>
        <v>14.1079693443514</v>
      </c>
      <c r="AZ623" s="173">
        <f>IF(AY623&gt;$AI$8,1,0)</f>
        <v>0</v>
      </c>
      <c r="BA623" s="175">
        <f>IF($R623=AX$17,AY623,0)</f>
        <v>0</v>
      </c>
      <c r="BB623" s="173">
        <v>2165</v>
      </c>
      <c r="BC623" s="175">
        <f>100*BB623/$AI623</f>
        <v>4.0568141360766</v>
      </c>
      <c r="BD623" s="173">
        <f>IF(BC623&gt;$AI$8,1,0)</f>
        <v>0</v>
      </c>
      <c r="BE623" s="175">
        <f>IF($R623=BB$17,BC623,0)</f>
        <v>0</v>
      </c>
      <c r="BF623" s="173">
        <v>0</v>
      </c>
      <c r="BG623" s="175">
        <f>100*BF623/$AI623</f>
        <v>0</v>
      </c>
      <c r="BH623" s="173">
        <f>IF(BG623&gt;$AI$8,1,0)</f>
        <v>0</v>
      </c>
      <c r="BI623" s="175">
        <f>IF($R623=BF$17,BG623,0)</f>
        <v>0</v>
      </c>
      <c r="BJ623" s="173">
        <v>0</v>
      </c>
      <c r="BK623" s="175">
        <f>100*BJ623/$AI623</f>
        <v>0</v>
      </c>
      <c r="BL623" s="173">
        <f>IF(BK623&gt;$AI$8,1,0)</f>
        <v>0</v>
      </c>
      <c r="BM623" s="175">
        <f>IF($R623=BJ$17,BK623,0)</f>
        <v>0</v>
      </c>
      <c r="BN623" s="173">
        <v>0</v>
      </c>
      <c r="BO623" s="175">
        <f>100*BN623/$AI623</f>
        <v>0</v>
      </c>
      <c r="BP623" s="173">
        <f>IF(BO623&gt;$AI$8,1,0)</f>
        <v>0</v>
      </c>
      <c r="BQ623" s="175">
        <f>IF($R623=BN$17,BO623,0)</f>
        <v>0</v>
      </c>
      <c r="BR623" s="173">
        <v>0</v>
      </c>
      <c r="BS623" s="175">
        <f>100*BR623/$AI623</f>
        <v>0</v>
      </c>
      <c r="BT623" s="173">
        <f>IF(BS623&gt;$AI$8,1,0)</f>
        <v>0</v>
      </c>
      <c r="BU623" s="175">
        <f>IF($R623=BR$17,BS623,0)</f>
        <v>0</v>
      </c>
      <c r="BV623" s="173">
        <v>0</v>
      </c>
      <c r="BW623" s="175">
        <f>100*BV623/$AI623</f>
        <v>0</v>
      </c>
      <c r="BX623" s="173">
        <f>IF(BW623&gt;$AI$8,1,0)</f>
        <v>0</v>
      </c>
      <c r="BY623" s="175">
        <f>IF($R623=BV$17,BW623,0)</f>
        <v>0</v>
      </c>
      <c r="BZ623" s="173">
        <v>0</v>
      </c>
      <c r="CA623" s="175">
        <f>100*BZ623/$AI623</f>
        <v>0</v>
      </c>
      <c r="CB623" s="173">
        <f>IF(CA623&gt;$AI$8,1,0)</f>
        <v>0</v>
      </c>
      <c r="CC623" s="175">
        <f>IF($R623=BZ$17,CA623,0)</f>
        <v>0</v>
      </c>
      <c r="CD623" s="173">
        <v>0</v>
      </c>
      <c r="CE623" s="175">
        <f>100*CD623/$AI623</f>
        <v>0</v>
      </c>
      <c r="CF623" s="173">
        <f>IF(CE623&gt;$AI$8,1,0)</f>
        <v>0</v>
      </c>
      <c r="CG623" s="175">
        <f>IF($R623=CD$17,CE623,0)</f>
        <v>0</v>
      </c>
      <c r="CH623" s="173">
        <v>0</v>
      </c>
      <c r="CI623" s="175">
        <f>100*CH623/$AI623</f>
        <v>0</v>
      </c>
      <c r="CJ623" s="173">
        <f>IF(CI623&gt;$AI$8,1,0)</f>
        <v>0</v>
      </c>
      <c r="CK623" s="175">
        <f>IF($R623=CH$17,CI623,0)</f>
        <v>0</v>
      </c>
      <c r="CL623" s="173">
        <v>0</v>
      </c>
      <c r="CM623" s="173">
        <v>0</v>
      </c>
      <c r="CN623" s="176"/>
    </row>
    <row r="624" ht="15.75" customHeight="1">
      <c r="A624" t="s" s="179">
        <v>3423</v>
      </c>
      <c r="B624" t="s" s="180">
        <v>75</v>
      </c>
      <c r="C624" t="s" s="180">
        <v>1174</v>
      </c>
      <c r="D624" t="s" s="181">
        <v>78</v>
      </c>
      <c r="E624" t="s" s="188">
        <v>79</v>
      </c>
      <c r="F624" t="s" s="146">
        <v>46</v>
      </c>
      <c r="G624" t="s" s="146">
        <v>187</v>
      </c>
      <c r="H624" t="s" s="146">
        <v>3424</v>
      </c>
      <c r="I624" t="s" s="146">
        <v>49</v>
      </c>
      <c r="J624" t="s" s="146">
        <v>1762</v>
      </c>
      <c r="K624" t="s" s="183">
        <f>_xlfn.IFS(Q624=0,O624,T624=1,R624,U624=1,AA624,V624=1,AD624)</f>
        <v>29</v>
      </c>
      <c r="L624" s="189">
        <f>_xlfn.IFS(Q624=0,P624,T624=1,S624,U624=1,AB624,V624=1,AE624)</f>
        <v>38.9772788698895</v>
      </c>
      <c r="M624" t="s" s="146">
        <f>IF(O624="Lab","over","under")</f>
        <v>3307</v>
      </c>
      <c r="N624" s="138"/>
      <c r="O624" t="s" s="184">
        <v>29</v>
      </c>
      <c r="P624" s="147">
        <f>AU624</f>
        <v>38.9772788698895</v>
      </c>
      <c r="Q624" s="145">
        <f>T624+U624+V624</f>
        <v>0</v>
      </c>
      <c r="R624" t="s" s="185">
        <v>27</v>
      </c>
      <c r="S624" s="147">
        <f>AO624</f>
        <v>34.4420620191355</v>
      </c>
      <c r="T624" s="138"/>
      <c r="U624" s="138"/>
      <c r="V624" s="138"/>
      <c r="W624" s="138"/>
      <c r="X624" t="s" s="146">
        <f>IF($A624=Y624,"ok","bad")</f>
        <v>2430</v>
      </c>
      <c r="Y624" t="s" s="146">
        <v>3423</v>
      </c>
      <c r="Z624" t="s" s="146">
        <v>1174</v>
      </c>
      <c r="AA624" t="s" s="186">
        <v>2365</v>
      </c>
      <c r="AB624" s="141">
        <f>100*AC624</f>
        <v>11.0200184</v>
      </c>
      <c r="AC624" s="190">
        <v>0.110200184</v>
      </c>
      <c r="AD624" t="s" s="187">
        <v>28</v>
      </c>
      <c r="AE624" s="141">
        <v>10.7731671</v>
      </c>
      <c r="AF624" s="190">
        <v>0.107731671</v>
      </c>
      <c r="AG624" s="138"/>
      <c r="AH624" s="145">
        <v>79150</v>
      </c>
      <c r="AI624" s="145">
        <v>55499</v>
      </c>
      <c r="AJ624" s="145">
        <v>225</v>
      </c>
      <c r="AK624" s="145">
        <v>2517</v>
      </c>
      <c r="AL624" s="145">
        <v>19115</v>
      </c>
      <c r="AM624" s="148">
        <f>100*AL624/$AI624</f>
        <v>34.4420620191355</v>
      </c>
      <c r="AN624" s="145">
        <f>IF(AM624&gt;$AI$8,1,0)</f>
        <v>0</v>
      </c>
      <c r="AO624" s="148">
        <f>IF($R624=AL$17,AM624,0)</f>
        <v>34.4420620191355</v>
      </c>
      <c r="AP624" s="145">
        <v>5979</v>
      </c>
      <c r="AQ624" s="148">
        <f>100*AP624/$AI624</f>
        <v>10.7731670840916</v>
      </c>
      <c r="AR624" s="145">
        <f>IF(AQ624&gt;$AI$8,1,0)</f>
        <v>0</v>
      </c>
      <c r="AS624" s="148">
        <f>IF($R624=AP$17,AQ624,0)</f>
        <v>0</v>
      </c>
      <c r="AT624" s="145">
        <v>21632</v>
      </c>
      <c r="AU624" s="148">
        <f>100*AT624/$AI624</f>
        <v>38.9772788698895</v>
      </c>
      <c r="AV624" s="145">
        <f>IF(AU624&gt;$AI$8,1,0)</f>
        <v>0</v>
      </c>
      <c r="AW624" s="148">
        <f>IF($R624=AT$17,AU624,0)</f>
        <v>0</v>
      </c>
      <c r="AX624" s="145">
        <v>6116</v>
      </c>
      <c r="AY624" s="148">
        <f>100*AX624/$AI624</f>
        <v>11.0200183787095</v>
      </c>
      <c r="AZ624" s="145">
        <f>IF(AY624&gt;$AI$8,1,0)</f>
        <v>0</v>
      </c>
      <c r="BA624" s="148">
        <f>IF($R624=AX$17,AY624,0)</f>
        <v>0</v>
      </c>
      <c r="BB624" s="145">
        <v>2137</v>
      </c>
      <c r="BC624" s="148">
        <f>100*BB624/$AI624</f>
        <v>3.85051982918611</v>
      </c>
      <c r="BD624" s="145">
        <f>IF(BC624&gt;$AI$8,1,0)</f>
        <v>0</v>
      </c>
      <c r="BE624" s="148">
        <f>IF($R624=BB$17,BC624,0)</f>
        <v>0</v>
      </c>
      <c r="BF624" s="145">
        <v>0</v>
      </c>
      <c r="BG624" s="148">
        <f>100*BF624/$AI624</f>
        <v>0</v>
      </c>
      <c r="BH624" s="145">
        <f>IF(BG624&gt;$AI$8,1,0)</f>
        <v>0</v>
      </c>
      <c r="BI624" s="148">
        <f>IF($R624=BF$17,BG624,0)</f>
        <v>0</v>
      </c>
      <c r="BJ624" s="145">
        <v>0</v>
      </c>
      <c r="BK624" s="148">
        <f>100*BJ624/$AI624</f>
        <v>0</v>
      </c>
      <c r="BL624" s="145">
        <f>IF(BK624&gt;$AI$8,1,0)</f>
        <v>0</v>
      </c>
      <c r="BM624" s="148">
        <f>IF($R624=BJ$17,BK624,0)</f>
        <v>0</v>
      </c>
      <c r="BN624" s="145">
        <v>0</v>
      </c>
      <c r="BO624" s="148">
        <f>100*BN624/$AI624</f>
        <v>0</v>
      </c>
      <c r="BP624" s="145">
        <f>IF(BO624&gt;$AI$8,1,0)</f>
        <v>0</v>
      </c>
      <c r="BQ624" s="148">
        <f>IF($R624=BN$17,BO624,0)</f>
        <v>0</v>
      </c>
      <c r="BR624" s="145">
        <v>0</v>
      </c>
      <c r="BS624" s="148">
        <f>100*BR624/$AI624</f>
        <v>0</v>
      </c>
      <c r="BT624" s="145">
        <f>IF(BS624&gt;$AI$8,1,0)</f>
        <v>0</v>
      </c>
      <c r="BU624" s="148">
        <f>IF($R624=BR$17,BS624,0)</f>
        <v>0</v>
      </c>
      <c r="BV624" s="145">
        <v>0</v>
      </c>
      <c r="BW624" s="148">
        <f>100*BV624/$AI624</f>
        <v>0</v>
      </c>
      <c r="BX624" s="145">
        <f>IF(BW624&gt;$AI$8,1,0)</f>
        <v>0</v>
      </c>
      <c r="BY624" s="148">
        <f>IF($R624=BV$17,BW624,0)</f>
        <v>0</v>
      </c>
      <c r="BZ624" s="145">
        <v>0</v>
      </c>
      <c r="CA624" s="148">
        <f>100*BZ624/$AI624</f>
        <v>0</v>
      </c>
      <c r="CB624" s="145">
        <f>IF(CA624&gt;$AI$8,1,0)</f>
        <v>0</v>
      </c>
      <c r="CC624" s="148">
        <f>IF($R624=BZ$17,CA624,0)</f>
        <v>0</v>
      </c>
      <c r="CD624" s="145">
        <v>0</v>
      </c>
      <c r="CE624" s="148">
        <f>100*CD624/$AI624</f>
        <v>0</v>
      </c>
      <c r="CF624" s="145">
        <f>IF(CE624&gt;$AI$8,1,0)</f>
        <v>0</v>
      </c>
      <c r="CG624" s="148">
        <f>IF($R624=CD$17,CE624,0)</f>
        <v>0</v>
      </c>
      <c r="CH624" s="145">
        <v>0</v>
      </c>
      <c r="CI624" s="148">
        <f>100*CH624/$AI624</f>
        <v>0</v>
      </c>
      <c r="CJ624" s="145">
        <f>IF(CI624&gt;$AI$8,1,0)</f>
        <v>0</v>
      </c>
      <c r="CK624" s="148">
        <f>IF($R624=CH$17,CI624,0)</f>
        <v>0</v>
      </c>
      <c r="CL624" s="145">
        <v>727</v>
      </c>
      <c r="CM624" s="145">
        <v>0</v>
      </c>
      <c r="CN624" s="149"/>
    </row>
    <row r="625" ht="15.75" customHeight="1">
      <c r="A625" t="s" s="179">
        <v>3427</v>
      </c>
      <c r="B625" t="s" s="180">
        <v>75</v>
      </c>
      <c r="C625" t="s" s="180">
        <v>3428</v>
      </c>
      <c r="D625" t="s" s="181">
        <v>78</v>
      </c>
      <c r="E625" t="s" s="182">
        <v>79</v>
      </c>
      <c r="F625" t="s" s="130">
        <v>46</v>
      </c>
      <c r="G625" t="s" s="130">
        <v>3429</v>
      </c>
      <c r="H625" t="s" s="130">
        <v>192</v>
      </c>
      <c r="I625" t="s" s="130">
        <v>49</v>
      </c>
      <c r="J625" t="s" s="130">
        <v>1762</v>
      </c>
      <c r="K625" t="s" s="183">
        <f>_xlfn.IFS(Q625=0,O625,T625=1,R625,U625=1,AA625,V625=1,AD625)</f>
        <v>29</v>
      </c>
      <c r="L625" s="189">
        <f>_xlfn.IFS(Q625=0,P625,T625=1,S625,U625=1,AB625,V625=1,AE625)</f>
        <v>38.6686313944921</v>
      </c>
      <c r="M625" t="s" s="130">
        <f>IF(O625="Lab","over","under")</f>
        <v>3307</v>
      </c>
      <c r="N625" s="169"/>
      <c r="O625" t="s" s="184">
        <v>29</v>
      </c>
      <c r="P625" s="131">
        <f>AU625</f>
        <v>38.6686313944921</v>
      </c>
      <c r="Q625" s="173">
        <f>T625+U625+V625</f>
        <v>0</v>
      </c>
      <c r="R625" t="s" s="185">
        <v>27</v>
      </c>
      <c r="S625" s="131">
        <f>AO625</f>
        <v>28.7958740715665</v>
      </c>
      <c r="T625" s="169"/>
      <c r="U625" s="169"/>
      <c r="V625" s="169"/>
      <c r="W625" s="169"/>
      <c r="X625" t="s" s="130">
        <f>IF($A625=Y625,"ok","bad")</f>
        <v>2430</v>
      </c>
      <c r="Y625" t="s" s="130">
        <v>3427</v>
      </c>
      <c r="Z625" t="s" s="130">
        <v>3428</v>
      </c>
      <c r="AA625" t="s" s="186">
        <v>28</v>
      </c>
      <c r="AB625" s="125">
        <f>100*AC625</f>
        <v>16.4001673</v>
      </c>
      <c r="AC625" s="191">
        <v>0.164001673</v>
      </c>
      <c r="AD625" t="s" s="187">
        <v>2365</v>
      </c>
      <c r="AE625" s="125">
        <v>10.7688325</v>
      </c>
      <c r="AF625" s="191">
        <v>0.107688325</v>
      </c>
      <c r="AG625" s="169"/>
      <c r="AH625" s="173">
        <v>74353</v>
      </c>
      <c r="AI625" s="173">
        <v>50219</v>
      </c>
      <c r="AJ625" s="173">
        <v>167</v>
      </c>
      <c r="AK625" s="173">
        <v>4958</v>
      </c>
      <c r="AL625" s="173">
        <v>14461</v>
      </c>
      <c r="AM625" s="175">
        <f>100*AL625/$AI625</f>
        <v>28.7958740715665</v>
      </c>
      <c r="AN625" s="173">
        <f>IF(AM625&gt;$AI$8,1,0)</f>
        <v>0</v>
      </c>
      <c r="AO625" s="175">
        <f>IF($R625=AL$17,AM625,0)</f>
        <v>28.7958740715665</v>
      </c>
      <c r="AP625" s="173">
        <v>8236</v>
      </c>
      <c r="AQ625" s="175">
        <f>100*AP625/$AI625</f>
        <v>16.4001672673689</v>
      </c>
      <c r="AR625" s="173">
        <f>IF(AQ625&gt;$AI$8,1,0)</f>
        <v>0</v>
      </c>
      <c r="AS625" s="175">
        <f>IF($R625=AP$17,AQ625,0)</f>
        <v>0</v>
      </c>
      <c r="AT625" s="173">
        <v>19419</v>
      </c>
      <c r="AU625" s="175">
        <f>100*AT625/$AI625</f>
        <v>38.6686313944921</v>
      </c>
      <c r="AV625" s="173">
        <f>IF(AU625&gt;$AI$8,1,0)</f>
        <v>0</v>
      </c>
      <c r="AW625" s="175">
        <f>IF($R625=AT$17,AU625,0)</f>
        <v>0</v>
      </c>
      <c r="AX625" s="173">
        <v>5408</v>
      </c>
      <c r="AY625" s="175">
        <f>100*AX625/$AI625</f>
        <v>10.7688325135905</v>
      </c>
      <c r="AZ625" s="173">
        <f>IF(AY625&gt;$AI$8,1,0)</f>
        <v>0</v>
      </c>
      <c r="BA625" s="175">
        <f>IF($R625=AX$17,AY625,0)</f>
        <v>0</v>
      </c>
      <c r="BB625" s="173">
        <v>2404</v>
      </c>
      <c r="BC625" s="175">
        <f>100*BB625/$AI625</f>
        <v>4.78703279635198</v>
      </c>
      <c r="BD625" s="173">
        <f>IF(BC625&gt;$AI$8,1,0)</f>
        <v>0</v>
      </c>
      <c r="BE625" s="175">
        <f>IF($R625=BB$17,BC625,0)</f>
        <v>0</v>
      </c>
      <c r="BF625" s="173">
        <v>0</v>
      </c>
      <c r="BG625" s="175">
        <f>100*BF625/$AI625</f>
        <v>0</v>
      </c>
      <c r="BH625" s="173">
        <f>IF(BG625&gt;$AI$8,1,0)</f>
        <v>0</v>
      </c>
      <c r="BI625" s="175">
        <f>IF($R625=BF$17,BG625,0)</f>
        <v>0</v>
      </c>
      <c r="BJ625" s="173">
        <v>0</v>
      </c>
      <c r="BK625" s="175">
        <f>100*BJ625/$AI625</f>
        <v>0</v>
      </c>
      <c r="BL625" s="173">
        <f>IF(BK625&gt;$AI$8,1,0)</f>
        <v>0</v>
      </c>
      <c r="BM625" s="175">
        <f>IF($R625=BJ$17,BK625,0)</f>
        <v>0</v>
      </c>
      <c r="BN625" s="173">
        <v>0</v>
      </c>
      <c r="BO625" s="175">
        <f>100*BN625/$AI625</f>
        <v>0</v>
      </c>
      <c r="BP625" s="173">
        <f>IF(BO625&gt;$AI$8,1,0)</f>
        <v>0</v>
      </c>
      <c r="BQ625" s="175">
        <f>IF($R625=BN$17,BO625,0)</f>
        <v>0</v>
      </c>
      <c r="BR625" s="173">
        <v>0</v>
      </c>
      <c r="BS625" s="175">
        <f>100*BR625/$AI625</f>
        <v>0</v>
      </c>
      <c r="BT625" s="173">
        <f>IF(BS625&gt;$AI$8,1,0)</f>
        <v>0</v>
      </c>
      <c r="BU625" s="175">
        <f>IF($R625=BR$17,BS625,0)</f>
        <v>0</v>
      </c>
      <c r="BV625" s="173">
        <v>0</v>
      </c>
      <c r="BW625" s="175">
        <f>100*BV625/$AI625</f>
        <v>0</v>
      </c>
      <c r="BX625" s="173">
        <f>IF(BW625&gt;$AI$8,1,0)</f>
        <v>0</v>
      </c>
      <c r="BY625" s="175">
        <f>IF($R625=BV$17,BW625,0)</f>
        <v>0</v>
      </c>
      <c r="BZ625" s="173">
        <v>0</v>
      </c>
      <c r="CA625" s="175">
        <f>100*BZ625/$AI625</f>
        <v>0</v>
      </c>
      <c r="CB625" s="173">
        <f>IF(CA625&gt;$AI$8,1,0)</f>
        <v>0</v>
      </c>
      <c r="CC625" s="175">
        <f>IF($R625=BZ$17,CA625,0)</f>
        <v>0</v>
      </c>
      <c r="CD625" s="173">
        <v>0</v>
      </c>
      <c r="CE625" s="175">
        <f>100*CD625/$AI625</f>
        <v>0</v>
      </c>
      <c r="CF625" s="173">
        <f>IF(CE625&gt;$AI$8,1,0)</f>
        <v>0</v>
      </c>
      <c r="CG625" s="175">
        <f>IF($R625=CD$17,CE625,0)</f>
        <v>0</v>
      </c>
      <c r="CH625" s="173">
        <v>0</v>
      </c>
      <c r="CI625" s="175">
        <f>100*CH625/$AI625</f>
        <v>0</v>
      </c>
      <c r="CJ625" s="173">
        <f>IF(CI625&gt;$AI$8,1,0)</f>
        <v>0</v>
      </c>
      <c r="CK625" s="175">
        <f>IF($R625=CH$17,CI625,0)</f>
        <v>0</v>
      </c>
      <c r="CL625" s="173">
        <v>638</v>
      </c>
      <c r="CM625" s="173">
        <v>0</v>
      </c>
      <c r="CN625" s="176"/>
    </row>
    <row r="626" ht="19.95" customHeight="1">
      <c r="A626" t="s" s="179">
        <v>3494</v>
      </c>
      <c r="B626" t="s" s="180">
        <v>197</v>
      </c>
      <c r="C626" t="s" s="180">
        <v>3495</v>
      </c>
      <c r="D626" t="s" s="181">
        <v>200</v>
      </c>
      <c r="E626" t="s" s="188">
        <v>79</v>
      </c>
      <c r="F626" t="s" s="146">
        <v>46</v>
      </c>
      <c r="G626" t="s" s="146">
        <v>1297</v>
      </c>
      <c r="H626" t="s" s="146">
        <v>3496</v>
      </c>
      <c r="I626" t="s" s="146">
        <v>64</v>
      </c>
      <c r="J626" t="s" s="146">
        <v>1762</v>
      </c>
      <c r="K626" t="s" s="183">
        <f>_xlfn.IFS(Q626=0,O626,T626=1,R626,U626=1,AA626,V626=1,AD626)</f>
        <v>29</v>
      </c>
      <c r="L626" s="189">
        <f>_xlfn.IFS(Q626=0,P626,T626=1,S626,U626=1,AB626,V626=1,AE626)</f>
        <v>38.5883641110947</v>
      </c>
      <c r="M626" t="s" s="146">
        <f>IF(O626="Lab","over","under")</f>
        <v>3307</v>
      </c>
      <c r="N626" s="138"/>
      <c r="O626" t="s" s="184">
        <v>29</v>
      </c>
      <c r="P626" s="147">
        <f>AU626</f>
        <v>38.5883641110947</v>
      </c>
      <c r="Q626" s="145">
        <f>T626+U626+V626</f>
        <v>0</v>
      </c>
      <c r="R626" t="s" s="185">
        <v>27</v>
      </c>
      <c r="S626" s="147">
        <f>AO626</f>
        <v>31.2038070371228</v>
      </c>
      <c r="T626" s="138"/>
      <c r="U626" s="138"/>
      <c r="V626" s="138"/>
      <c r="W626" s="138"/>
      <c r="X626" t="s" s="146">
        <f>IF($A626=Y626,"ok","bad")</f>
        <v>2430</v>
      </c>
      <c r="Y626" t="s" s="146">
        <v>3494</v>
      </c>
      <c r="Z626" t="s" s="146">
        <v>3495</v>
      </c>
      <c r="AA626" t="s" s="186">
        <v>2365</v>
      </c>
      <c r="AB626" s="141">
        <f>100*AC626</f>
        <v>16.396791</v>
      </c>
      <c r="AC626" s="190">
        <v>0.16396791</v>
      </c>
      <c r="AD626" t="s" s="187">
        <v>28</v>
      </c>
      <c r="AE626" s="141">
        <v>9.1069887</v>
      </c>
      <c r="AF626" s="190">
        <v>0.091069887</v>
      </c>
      <c r="AG626" s="138"/>
      <c r="AH626" s="145">
        <v>72087</v>
      </c>
      <c r="AI626" s="145">
        <v>47491</v>
      </c>
      <c r="AJ626" s="145">
        <v>197</v>
      </c>
      <c r="AK626" s="145">
        <v>3507</v>
      </c>
      <c r="AL626" s="145">
        <v>14819</v>
      </c>
      <c r="AM626" s="148">
        <f>100*AL626/$AI626</f>
        <v>31.2038070371228</v>
      </c>
      <c r="AN626" s="145">
        <f>IF(AM626&gt;$AI$8,1,0)</f>
        <v>0</v>
      </c>
      <c r="AO626" s="148">
        <f>IF($R626=AL$17,AM626,0)</f>
        <v>31.2038070371228</v>
      </c>
      <c r="AP626" s="145">
        <v>4325</v>
      </c>
      <c r="AQ626" s="148">
        <f>100*AP626/$AI626</f>
        <v>9.10698869259439</v>
      </c>
      <c r="AR626" s="145">
        <f>IF(AQ626&gt;$AI$8,1,0)</f>
        <v>0</v>
      </c>
      <c r="AS626" s="148">
        <f>IF($R626=AP$17,AQ626,0)</f>
        <v>0</v>
      </c>
      <c r="AT626" s="145">
        <v>18326</v>
      </c>
      <c r="AU626" s="148">
        <f>100*AT626/$AI626</f>
        <v>38.5883641110947</v>
      </c>
      <c r="AV626" s="145">
        <f>IF(AU626&gt;$AI$8,1,0)</f>
        <v>0</v>
      </c>
      <c r="AW626" s="148">
        <f>IF($R626=AT$17,AU626,0)</f>
        <v>0</v>
      </c>
      <c r="AX626" s="145">
        <v>7787</v>
      </c>
      <c r="AY626" s="148">
        <f>100*AX626/$AI626</f>
        <v>16.3967909709208</v>
      </c>
      <c r="AZ626" s="145">
        <f>IF(AY626&gt;$AI$8,1,0)</f>
        <v>0</v>
      </c>
      <c r="BA626" s="148">
        <f>IF($R626=AX$17,AY626,0)</f>
        <v>0</v>
      </c>
      <c r="BB626" s="145">
        <v>2234</v>
      </c>
      <c r="BC626" s="148">
        <f>100*BB626/$AI626</f>
        <v>4.70404918826725</v>
      </c>
      <c r="BD626" s="145">
        <f>IF(BC626&gt;$AI$8,1,0)</f>
        <v>0</v>
      </c>
      <c r="BE626" s="148">
        <f>IF($R626=BB$17,BC626,0)</f>
        <v>0</v>
      </c>
      <c r="BF626" s="145">
        <v>0</v>
      </c>
      <c r="BG626" s="148">
        <f>100*BF626/$AI626</f>
        <v>0</v>
      </c>
      <c r="BH626" s="145">
        <f>IF(BG626&gt;$AI$8,1,0)</f>
        <v>0</v>
      </c>
      <c r="BI626" s="148">
        <f>IF($R626=BF$17,BG626,0)</f>
        <v>0</v>
      </c>
      <c r="BJ626" s="145">
        <v>0</v>
      </c>
      <c r="BK626" s="148">
        <f>100*BJ626/$AI626</f>
        <v>0</v>
      </c>
      <c r="BL626" s="145">
        <f>IF(BK626&gt;$AI$8,1,0)</f>
        <v>0</v>
      </c>
      <c r="BM626" s="148">
        <f>IF($R626=BJ$17,BK626,0)</f>
        <v>0</v>
      </c>
      <c r="BN626" s="145">
        <v>0</v>
      </c>
      <c r="BO626" s="148">
        <f>100*BN626/$AI626</f>
        <v>0</v>
      </c>
      <c r="BP626" s="145">
        <f>IF(BO626&gt;$AI$8,1,0)</f>
        <v>0</v>
      </c>
      <c r="BQ626" s="148">
        <f>IF($R626=BN$17,BO626,0)</f>
        <v>0</v>
      </c>
      <c r="BR626" s="145">
        <v>0</v>
      </c>
      <c r="BS626" s="148">
        <f>100*BR626/$AI626</f>
        <v>0</v>
      </c>
      <c r="BT626" s="145">
        <f>IF(BS626&gt;$AI$8,1,0)</f>
        <v>0</v>
      </c>
      <c r="BU626" s="148">
        <f>IF($R626=BR$17,BS626,0)</f>
        <v>0</v>
      </c>
      <c r="BV626" s="145">
        <v>0</v>
      </c>
      <c r="BW626" s="148">
        <f>100*BV626/$AI626</f>
        <v>0</v>
      </c>
      <c r="BX626" s="145">
        <f>IF(BW626&gt;$AI$8,1,0)</f>
        <v>0</v>
      </c>
      <c r="BY626" s="148">
        <f>IF($R626=BV$17,BW626,0)</f>
        <v>0</v>
      </c>
      <c r="BZ626" s="145">
        <v>0</v>
      </c>
      <c r="CA626" s="148">
        <f>100*BZ626/$AI626</f>
        <v>0</v>
      </c>
      <c r="CB626" s="145">
        <f>IF(CA626&gt;$AI$8,1,0)</f>
        <v>0</v>
      </c>
      <c r="CC626" s="148">
        <f>IF($R626=BZ$17,CA626,0)</f>
        <v>0</v>
      </c>
      <c r="CD626" s="145">
        <v>0</v>
      </c>
      <c r="CE626" s="148">
        <f>100*CD626/$AI626</f>
        <v>0</v>
      </c>
      <c r="CF626" s="145">
        <f>IF(CE626&gt;$AI$8,1,0)</f>
        <v>0</v>
      </c>
      <c r="CG626" s="148">
        <f>IF($R626=CD$17,CE626,0)</f>
        <v>0</v>
      </c>
      <c r="CH626" s="145">
        <v>0</v>
      </c>
      <c r="CI626" s="148">
        <f>100*CH626/$AI626</f>
        <v>0</v>
      </c>
      <c r="CJ626" s="145">
        <f>IF(CI626&gt;$AI$8,1,0)</f>
        <v>0</v>
      </c>
      <c r="CK626" s="148">
        <f>IF($R626=CH$17,CI626,0)</f>
        <v>0</v>
      </c>
      <c r="CL626" s="145">
        <v>0</v>
      </c>
      <c r="CM626" s="145">
        <v>0</v>
      </c>
      <c r="CN626" s="149"/>
    </row>
    <row r="627" ht="15.75" customHeight="1">
      <c r="A627" t="s" s="179">
        <v>3497</v>
      </c>
      <c r="B627" t="s" s="180">
        <v>75</v>
      </c>
      <c r="C627" t="s" s="180">
        <v>1569</v>
      </c>
      <c r="D627" t="s" s="181">
        <v>78</v>
      </c>
      <c r="E627" t="s" s="182">
        <v>79</v>
      </c>
      <c r="F627" t="s" s="130">
        <v>46</v>
      </c>
      <c r="G627" t="s" s="130">
        <v>428</v>
      </c>
      <c r="H627" t="s" s="130">
        <v>3498</v>
      </c>
      <c r="I627" t="s" s="130">
        <v>64</v>
      </c>
      <c r="J627" t="s" s="130">
        <v>1762</v>
      </c>
      <c r="K627" t="s" s="183">
        <f>_xlfn.IFS(Q627=0,O627,T627=1,R627,U627=1,AA627,V627=1,AD627)</f>
        <v>29</v>
      </c>
      <c r="L627" s="189">
        <f>_xlfn.IFS(Q627=0,P627,T627=1,S627,U627=1,AB627,V627=1,AE627)</f>
        <v>38.117350611951</v>
      </c>
      <c r="M627" t="s" s="130">
        <f>IF(O627="Lab","over","under")</f>
        <v>3307</v>
      </c>
      <c r="N627" s="169"/>
      <c r="O627" t="s" s="184">
        <v>29</v>
      </c>
      <c r="P627" s="131">
        <f>AU627</f>
        <v>38.117350611951</v>
      </c>
      <c r="Q627" s="173">
        <f>T627+U627+V627</f>
        <v>0</v>
      </c>
      <c r="R627" t="s" s="185">
        <v>27</v>
      </c>
      <c r="S627" s="131">
        <f>AO627</f>
        <v>36.9762419006479</v>
      </c>
      <c r="T627" s="169"/>
      <c r="U627" s="169"/>
      <c r="V627" s="169"/>
      <c r="W627" s="169"/>
      <c r="X627" t="s" s="130">
        <f>IF($A627=Y627,"ok","bad")</f>
        <v>2430</v>
      </c>
      <c r="Y627" t="s" s="130">
        <v>3497</v>
      </c>
      <c r="Z627" t="s" s="130">
        <v>1569</v>
      </c>
      <c r="AA627" t="s" s="186">
        <v>2365</v>
      </c>
      <c r="AB627" s="125">
        <f>100*AC627</f>
        <v>12.0104392</v>
      </c>
      <c r="AC627" s="191">
        <v>0.120104392</v>
      </c>
      <c r="AD627" t="s" s="187">
        <v>28</v>
      </c>
      <c r="AE627" s="125">
        <v>9.101871900000001</v>
      </c>
      <c r="AF627" s="191">
        <v>0.091018719</v>
      </c>
      <c r="AG627" s="169"/>
      <c r="AH627" s="173">
        <v>76923</v>
      </c>
      <c r="AI627" s="173">
        <v>55560</v>
      </c>
      <c r="AJ627" s="173">
        <v>143</v>
      </c>
      <c r="AK627" s="173">
        <v>634</v>
      </c>
      <c r="AL627" s="173">
        <v>20544</v>
      </c>
      <c r="AM627" s="175">
        <f>100*AL627/$AI627</f>
        <v>36.9762419006479</v>
      </c>
      <c r="AN627" s="173">
        <f>IF(AM627&gt;$AI$8,1,0)</f>
        <v>0</v>
      </c>
      <c r="AO627" s="175">
        <f>IF($R627=AL$17,AM627,0)</f>
        <v>36.9762419006479</v>
      </c>
      <c r="AP627" s="173">
        <v>5057</v>
      </c>
      <c r="AQ627" s="175">
        <f>100*AP627/$AI627</f>
        <v>9.10187185025198</v>
      </c>
      <c r="AR627" s="173">
        <f>IF(AQ627&gt;$AI$8,1,0)</f>
        <v>0</v>
      </c>
      <c r="AS627" s="175">
        <f>IF($R627=AP$17,AQ627,0)</f>
        <v>0</v>
      </c>
      <c r="AT627" s="173">
        <v>21178</v>
      </c>
      <c r="AU627" s="175">
        <f>100*AT627/$AI627</f>
        <v>38.117350611951</v>
      </c>
      <c r="AV627" s="173">
        <f>IF(AU627&gt;$AI$8,1,0)</f>
        <v>0</v>
      </c>
      <c r="AW627" s="175">
        <f>IF($R627=AT$17,AU627,0)</f>
        <v>0</v>
      </c>
      <c r="AX627" s="173">
        <v>6673</v>
      </c>
      <c r="AY627" s="175">
        <f>100*AX627/$AI627</f>
        <v>12.0104391648668</v>
      </c>
      <c r="AZ627" s="173">
        <f>IF(AY627&gt;$AI$8,1,0)</f>
        <v>0</v>
      </c>
      <c r="BA627" s="175">
        <f>IF($R627=AX$17,AY627,0)</f>
        <v>0</v>
      </c>
      <c r="BB627" s="173">
        <v>1425</v>
      </c>
      <c r="BC627" s="175">
        <f>100*BB627/$AI627</f>
        <v>2.56479481641469</v>
      </c>
      <c r="BD627" s="173">
        <f>IF(BC627&gt;$AI$8,1,0)</f>
        <v>0</v>
      </c>
      <c r="BE627" s="175">
        <f>IF($R627=BB$17,BC627,0)</f>
        <v>0</v>
      </c>
      <c r="BF627" s="173">
        <v>0</v>
      </c>
      <c r="BG627" s="175">
        <f>100*BF627/$AI627</f>
        <v>0</v>
      </c>
      <c r="BH627" s="173">
        <f>IF(BG627&gt;$AI$8,1,0)</f>
        <v>0</v>
      </c>
      <c r="BI627" s="175">
        <f>IF($R627=BF$17,BG627,0)</f>
        <v>0</v>
      </c>
      <c r="BJ627" s="173">
        <v>0</v>
      </c>
      <c r="BK627" s="175">
        <f>100*BJ627/$AI627</f>
        <v>0</v>
      </c>
      <c r="BL627" s="173">
        <f>IF(BK627&gt;$AI$8,1,0)</f>
        <v>0</v>
      </c>
      <c r="BM627" s="175">
        <f>IF($R627=BJ$17,BK627,0)</f>
        <v>0</v>
      </c>
      <c r="BN627" s="173">
        <v>0</v>
      </c>
      <c r="BO627" s="175">
        <f>100*BN627/$AI627</f>
        <v>0</v>
      </c>
      <c r="BP627" s="173">
        <f>IF(BO627&gt;$AI$8,1,0)</f>
        <v>0</v>
      </c>
      <c r="BQ627" s="175">
        <f>IF($R627=BN$17,BO627,0)</f>
        <v>0</v>
      </c>
      <c r="BR627" s="173">
        <v>0</v>
      </c>
      <c r="BS627" s="175">
        <f>100*BR627/$AI627</f>
        <v>0</v>
      </c>
      <c r="BT627" s="173">
        <f>IF(BS627&gt;$AI$8,1,0)</f>
        <v>0</v>
      </c>
      <c r="BU627" s="175">
        <f>IF($R627=BR$17,BS627,0)</f>
        <v>0</v>
      </c>
      <c r="BV627" s="173">
        <v>0</v>
      </c>
      <c r="BW627" s="175">
        <f>100*BV627/$AI627</f>
        <v>0</v>
      </c>
      <c r="BX627" s="173">
        <f>IF(BW627&gt;$AI$8,1,0)</f>
        <v>0</v>
      </c>
      <c r="BY627" s="175">
        <f>IF($R627=BV$17,BW627,0)</f>
        <v>0</v>
      </c>
      <c r="BZ627" s="173">
        <v>0</v>
      </c>
      <c r="CA627" s="175">
        <f>100*BZ627/$AI627</f>
        <v>0</v>
      </c>
      <c r="CB627" s="173">
        <f>IF(CA627&gt;$AI$8,1,0)</f>
        <v>0</v>
      </c>
      <c r="CC627" s="175">
        <f>IF($R627=BZ$17,CA627,0)</f>
        <v>0</v>
      </c>
      <c r="CD627" s="173">
        <v>0</v>
      </c>
      <c r="CE627" s="175">
        <f>100*CD627/$AI627</f>
        <v>0</v>
      </c>
      <c r="CF627" s="173">
        <f>IF(CE627&gt;$AI$8,1,0)</f>
        <v>0</v>
      </c>
      <c r="CG627" s="175">
        <f>IF($R627=CD$17,CE627,0)</f>
        <v>0</v>
      </c>
      <c r="CH627" s="173">
        <v>0</v>
      </c>
      <c r="CI627" s="175">
        <f>100*CH627/$AI627</f>
        <v>0</v>
      </c>
      <c r="CJ627" s="173">
        <f>IF(CI627&gt;$AI$8,1,0)</f>
        <v>0</v>
      </c>
      <c r="CK627" s="175">
        <f>IF($R627=CH$17,CI627,0)</f>
        <v>0</v>
      </c>
      <c r="CL627" s="173">
        <v>0</v>
      </c>
      <c r="CM627" s="173">
        <v>0</v>
      </c>
      <c r="CN627" s="176"/>
    </row>
    <row r="628" ht="15.75" customHeight="1">
      <c r="A628" t="s" s="179">
        <v>3440</v>
      </c>
      <c r="B628" t="s" s="180">
        <v>75</v>
      </c>
      <c r="C628" t="s" s="180">
        <v>925</v>
      </c>
      <c r="D628" t="s" s="181">
        <v>78</v>
      </c>
      <c r="E628" t="s" s="188">
        <v>79</v>
      </c>
      <c r="F628" t="s" s="146">
        <v>80</v>
      </c>
      <c r="G628" t="s" s="146">
        <v>789</v>
      </c>
      <c r="H628" t="s" s="146">
        <v>3441</v>
      </c>
      <c r="I628" t="s" s="146">
        <v>64</v>
      </c>
      <c r="J628" t="s" s="146">
        <v>1762</v>
      </c>
      <c r="K628" t="s" s="183">
        <f>_xlfn.IFS(Q628=0,O628,T628=1,R628,U628=1,AA628,V628=1,AD628)</f>
        <v>29</v>
      </c>
      <c r="L628" s="189">
        <f>_xlfn.IFS(Q628=0,P628,T628=1,S628,U628=1,AB628,V628=1,AE628)</f>
        <v>37.9165520403485</v>
      </c>
      <c r="M628" t="s" s="146">
        <f>IF(O628="Lab","over","under")</f>
        <v>3307</v>
      </c>
      <c r="N628" s="138"/>
      <c r="O628" t="s" s="184">
        <v>29</v>
      </c>
      <c r="P628" s="147">
        <f>AU628</f>
        <v>37.9165520403485</v>
      </c>
      <c r="Q628" s="145">
        <f>T628+U628+V628</f>
        <v>0</v>
      </c>
      <c r="R628" t="s" s="185">
        <v>27</v>
      </c>
      <c r="S628" s="147">
        <f>AO628</f>
        <v>31.1563502980284</v>
      </c>
      <c r="T628" s="138"/>
      <c r="U628" s="138"/>
      <c r="V628" s="138"/>
      <c r="W628" s="138"/>
      <c r="X628" t="s" s="146">
        <f>IF($A628=Y628,"ok","bad")</f>
        <v>2430</v>
      </c>
      <c r="Y628" t="s" s="146">
        <v>3440</v>
      </c>
      <c r="Z628" t="s" s="146">
        <v>925</v>
      </c>
      <c r="AA628" t="s" s="186">
        <v>28</v>
      </c>
      <c r="AB628" s="141">
        <f>100*AC628</f>
        <v>15.2682256</v>
      </c>
      <c r="AC628" s="190">
        <v>0.152682256</v>
      </c>
      <c r="AD628" t="s" s="187">
        <v>2365</v>
      </c>
      <c r="AE628" s="141">
        <v>10.6281522</v>
      </c>
      <c r="AF628" s="190">
        <v>0.106281522</v>
      </c>
      <c r="AG628" s="138"/>
      <c r="AH628" s="145">
        <v>76513</v>
      </c>
      <c r="AI628" s="145">
        <v>54525</v>
      </c>
      <c r="AJ628" s="145">
        <v>172</v>
      </c>
      <c r="AK628" s="145">
        <v>3686</v>
      </c>
      <c r="AL628" s="145">
        <v>16988</v>
      </c>
      <c r="AM628" s="148">
        <f>100*AL628/$AI628</f>
        <v>31.1563502980284</v>
      </c>
      <c r="AN628" s="145">
        <f>IF(AM628&gt;$AI$8,1,0)</f>
        <v>0</v>
      </c>
      <c r="AO628" s="148">
        <f>IF($R628=AL$17,AM628,0)</f>
        <v>31.1563502980284</v>
      </c>
      <c r="AP628" s="145">
        <v>8325</v>
      </c>
      <c r="AQ628" s="148">
        <f>100*AP628/$AI628</f>
        <v>15.2682255845942</v>
      </c>
      <c r="AR628" s="145">
        <f>IF(AQ628&gt;$AI$8,1,0)</f>
        <v>0</v>
      </c>
      <c r="AS628" s="148">
        <f>IF($R628=AP$17,AQ628,0)</f>
        <v>0</v>
      </c>
      <c r="AT628" s="145">
        <v>20674</v>
      </c>
      <c r="AU628" s="148">
        <f>100*AT628/$AI628</f>
        <v>37.9165520403485</v>
      </c>
      <c r="AV628" s="145">
        <f>IF(AU628&gt;$AI$8,1,0)</f>
        <v>0</v>
      </c>
      <c r="AW628" s="148">
        <f>IF($R628=AT$17,AU628,0)</f>
        <v>0</v>
      </c>
      <c r="AX628" s="145">
        <v>5795</v>
      </c>
      <c r="AY628" s="148">
        <f>100*AX628/$AI628</f>
        <v>10.6281522237506</v>
      </c>
      <c r="AZ628" s="145">
        <f>IF(AY628&gt;$AI$8,1,0)</f>
        <v>0</v>
      </c>
      <c r="BA628" s="148">
        <f>IF($R628=AX$17,AY628,0)</f>
        <v>0</v>
      </c>
      <c r="BB628" s="145">
        <v>1745</v>
      </c>
      <c r="BC628" s="148">
        <f>100*BB628/$AI628</f>
        <v>3.20036680421825</v>
      </c>
      <c r="BD628" s="145">
        <f>IF(BC628&gt;$AI$8,1,0)</f>
        <v>0</v>
      </c>
      <c r="BE628" s="148">
        <f>IF($R628=BB$17,BC628,0)</f>
        <v>0</v>
      </c>
      <c r="BF628" s="145">
        <v>0</v>
      </c>
      <c r="BG628" s="148">
        <f>100*BF628/$AI628</f>
        <v>0</v>
      </c>
      <c r="BH628" s="145">
        <f>IF(BG628&gt;$AI$8,1,0)</f>
        <v>0</v>
      </c>
      <c r="BI628" s="148">
        <f>IF($R628=BF$17,BG628,0)</f>
        <v>0</v>
      </c>
      <c r="BJ628" s="145">
        <v>0</v>
      </c>
      <c r="BK628" s="148">
        <f>100*BJ628/$AI628</f>
        <v>0</v>
      </c>
      <c r="BL628" s="145">
        <f>IF(BK628&gt;$AI$8,1,0)</f>
        <v>0</v>
      </c>
      <c r="BM628" s="148">
        <f>IF($R628=BJ$17,BK628,0)</f>
        <v>0</v>
      </c>
      <c r="BN628" s="145">
        <v>0</v>
      </c>
      <c r="BO628" s="148">
        <f>100*BN628/$AI628</f>
        <v>0</v>
      </c>
      <c r="BP628" s="145">
        <f>IF(BO628&gt;$AI$8,1,0)</f>
        <v>0</v>
      </c>
      <c r="BQ628" s="148">
        <f>IF($R628=BN$17,BO628,0)</f>
        <v>0</v>
      </c>
      <c r="BR628" s="145">
        <v>0</v>
      </c>
      <c r="BS628" s="148">
        <f>100*BR628/$AI628</f>
        <v>0</v>
      </c>
      <c r="BT628" s="145">
        <f>IF(BS628&gt;$AI$8,1,0)</f>
        <v>0</v>
      </c>
      <c r="BU628" s="148">
        <f>IF($R628=BR$17,BS628,0)</f>
        <v>0</v>
      </c>
      <c r="BV628" s="145">
        <v>0</v>
      </c>
      <c r="BW628" s="148">
        <f>100*BV628/$AI628</f>
        <v>0</v>
      </c>
      <c r="BX628" s="145">
        <f>IF(BW628&gt;$AI$8,1,0)</f>
        <v>0</v>
      </c>
      <c r="BY628" s="148">
        <f>IF($R628=BV$17,BW628,0)</f>
        <v>0</v>
      </c>
      <c r="BZ628" s="145">
        <v>0</v>
      </c>
      <c r="CA628" s="148">
        <f>100*BZ628/$AI628</f>
        <v>0</v>
      </c>
      <c r="CB628" s="145">
        <f>IF(CA628&gt;$AI$8,1,0)</f>
        <v>0</v>
      </c>
      <c r="CC628" s="148">
        <f>IF($R628=BZ$17,CA628,0)</f>
        <v>0</v>
      </c>
      <c r="CD628" s="145">
        <v>0</v>
      </c>
      <c r="CE628" s="148">
        <f>100*CD628/$AI628</f>
        <v>0</v>
      </c>
      <c r="CF628" s="145">
        <f>IF(CE628&gt;$AI$8,1,0)</f>
        <v>0</v>
      </c>
      <c r="CG628" s="148">
        <f>IF($R628=CD$17,CE628,0)</f>
        <v>0</v>
      </c>
      <c r="CH628" s="145">
        <v>0</v>
      </c>
      <c r="CI628" s="148">
        <f>100*CH628/$AI628</f>
        <v>0</v>
      </c>
      <c r="CJ628" s="145">
        <f>IF(CI628&gt;$AI$8,1,0)</f>
        <v>0</v>
      </c>
      <c r="CK628" s="148">
        <f>IF($R628=CH$17,CI628,0)</f>
        <v>0</v>
      </c>
      <c r="CL628" s="145">
        <v>727</v>
      </c>
      <c r="CM628" s="145">
        <v>0</v>
      </c>
      <c r="CN628" s="149"/>
    </row>
    <row r="629" ht="15.75" customHeight="1">
      <c r="A629" t="s" s="179">
        <v>3635</v>
      </c>
      <c r="B629" t="s" s="180">
        <v>58</v>
      </c>
      <c r="C629" t="s" s="180">
        <v>3636</v>
      </c>
      <c r="D629" t="s" s="181">
        <v>60</v>
      </c>
      <c r="E629" t="s" s="182">
        <v>60</v>
      </c>
      <c r="F629" t="s" s="130">
        <v>46</v>
      </c>
      <c r="G629" t="s" s="130">
        <v>108</v>
      </c>
      <c r="H629" t="s" s="130">
        <v>3637</v>
      </c>
      <c r="I629" t="s" s="130">
        <v>49</v>
      </c>
      <c r="J629" t="s" s="130">
        <v>1567</v>
      </c>
      <c r="K629" t="s" s="183">
        <f>_xlfn.IFS(Q629=0,O629,T629=1,R629,U629=1,AA629,V629=1,AD629)</f>
        <v>29</v>
      </c>
      <c r="L629" s="189">
        <f>_xlfn.IFS(Q629=0,P629,T629=1,S629,U629=1,AB629,V629=1,AE629)</f>
        <v>37.7871649741968</v>
      </c>
      <c r="M629" t="s" s="130">
        <f>IF(O629="Lab","over","under")</f>
        <v>3307</v>
      </c>
      <c r="N629" s="169"/>
      <c r="O629" t="s" s="184">
        <v>29</v>
      </c>
      <c r="P629" s="131">
        <f>AU629</f>
        <v>37.7871649741968</v>
      </c>
      <c r="Q629" s="173">
        <f>T629+U629+V629</f>
        <v>0</v>
      </c>
      <c r="R629" t="s" s="185">
        <v>32</v>
      </c>
      <c r="S629" s="131">
        <f>BI629</f>
        <v>33.2924088563343</v>
      </c>
      <c r="T629" s="169"/>
      <c r="U629" s="169"/>
      <c r="V629" s="169"/>
      <c r="W629" s="169"/>
      <c r="X629" t="s" s="130">
        <f>IF($A629=Y629,"ok","bad")</f>
        <v>2430</v>
      </c>
      <c r="Y629" t="s" s="130">
        <v>3635</v>
      </c>
      <c r="Z629" t="s" s="130">
        <v>3636</v>
      </c>
      <c r="AA629" t="s" s="186">
        <v>28</v>
      </c>
      <c r="AB629" s="125">
        <f>100*AC629</f>
        <v>12.9973364</v>
      </c>
      <c r="AC629" s="191">
        <v>0.129973364</v>
      </c>
      <c r="AD629" t="s" s="187">
        <v>2365</v>
      </c>
      <c r="AE629" s="125">
        <v>6.1053771</v>
      </c>
      <c r="AF629" s="191">
        <v>0.061053771</v>
      </c>
      <c r="AG629" s="169"/>
      <c r="AH629" s="173">
        <v>77927</v>
      </c>
      <c r="AI629" s="173">
        <v>48056</v>
      </c>
      <c r="AJ629" s="173">
        <v>168</v>
      </c>
      <c r="AK629" s="173">
        <v>2160</v>
      </c>
      <c r="AL629" s="173">
        <v>2502</v>
      </c>
      <c r="AM629" s="175">
        <f>100*AL629/$AI629</f>
        <v>5.20642583652406</v>
      </c>
      <c r="AN629" s="173">
        <f>IF(AM629&gt;$AI$8,1,0)</f>
        <v>0</v>
      </c>
      <c r="AO629" s="175">
        <f>IF($R629=AL$17,AM629,0)</f>
        <v>0</v>
      </c>
      <c r="AP629" s="173">
        <v>6246</v>
      </c>
      <c r="AQ629" s="175">
        <f>100*AP629/$AI629</f>
        <v>12.997336440819</v>
      </c>
      <c r="AR629" s="173">
        <f>IF(AQ629&gt;$AI$8,1,0)</f>
        <v>0</v>
      </c>
      <c r="AS629" s="175">
        <f>IF($R629=AP$17,AQ629,0)</f>
        <v>0</v>
      </c>
      <c r="AT629" s="173">
        <v>18159</v>
      </c>
      <c r="AU629" s="175">
        <f>100*AT629/$AI629</f>
        <v>37.7871649741968</v>
      </c>
      <c r="AV629" s="173">
        <f>IF(AU629&gt;$AI$8,1,0)</f>
        <v>0</v>
      </c>
      <c r="AW629" s="175">
        <f>IF($R629=AT$17,AU629,0)</f>
        <v>0</v>
      </c>
      <c r="AX629" s="173">
        <v>2934</v>
      </c>
      <c r="AY629" s="175">
        <f>100*AX629/$AI629</f>
        <v>6.10537706009655</v>
      </c>
      <c r="AZ629" s="173">
        <f>IF(AY629&gt;$AI$8,1,0)</f>
        <v>0</v>
      </c>
      <c r="BA629" s="175">
        <f>IF($R629=AX$17,AY629,0)</f>
        <v>0</v>
      </c>
      <c r="BB629" s="173">
        <v>2038</v>
      </c>
      <c r="BC629" s="175">
        <f>100*BB629/$AI629</f>
        <v>4.24088563342767</v>
      </c>
      <c r="BD629" s="173">
        <f>IF(BC629&gt;$AI$8,1,0)</f>
        <v>0</v>
      </c>
      <c r="BE629" s="175">
        <f>IF($R629=BB$17,BC629,0)</f>
        <v>0</v>
      </c>
      <c r="BF629" s="173">
        <v>15999</v>
      </c>
      <c r="BG629" s="175">
        <f>100*BF629/$AI629</f>
        <v>33.2924088563343</v>
      </c>
      <c r="BH629" s="173">
        <f>IF(BG629&gt;$AI$8,1,0)</f>
        <v>0</v>
      </c>
      <c r="BI629" s="175">
        <f>IF($R629=BF$17,BG629,0)</f>
        <v>33.2924088563343</v>
      </c>
      <c r="BJ629" s="173">
        <v>0</v>
      </c>
      <c r="BK629" s="175">
        <f>100*BJ629/$AI629</f>
        <v>0</v>
      </c>
      <c r="BL629" s="173">
        <f>IF(BK629&gt;$AI$8,1,0)</f>
        <v>0</v>
      </c>
      <c r="BM629" s="175">
        <f>IF($R629=BJ$17,BK629,0)</f>
        <v>0</v>
      </c>
      <c r="BN629" s="173">
        <v>0</v>
      </c>
      <c r="BO629" s="175">
        <f>100*BN629/$AI629</f>
        <v>0</v>
      </c>
      <c r="BP629" s="173">
        <f>IF(BO629&gt;$AI$8,1,0)</f>
        <v>0</v>
      </c>
      <c r="BQ629" s="175">
        <f>IF($R629=BN$17,BO629,0)</f>
        <v>0</v>
      </c>
      <c r="BR629" s="173">
        <v>0</v>
      </c>
      <c r="BS629" s="175">
        <f>100*BR629/$AI629</f>
        <v>0</v>
      </c>
      <c r="BT629" s="173">
        <f>IF(BS629&gt;$AI$8,1,0)</f>
        <v>0</v>
      </c>
      <c r="BU629" s="175">
        <f>IF($R629=BR$17,BS629,0)</f>
        <v>0</v>
      </c>
      <c r="BV629" s="173">
        <v>0</v>
      </c>
      <c r="BW629" s="175">
        <f>100*BV629/$AI629</f>
        <v>0</v>
      </c>
      <c r="BX629" s="173">
        <f>IF(BW629&gt;$AI$8,1,0)</f>
        <v>0</v>
      </c>
      <c r="BY629" s="175">
        <f>IF($R629=BV$17,BW629,0)</f>
        <v>0</v>
      </c>
      <c r="BZ629" s="173">
        <v>0</v>
      </c>
      <c r="CA629" s="175">
        <f>100*BZ629/$AI629</f>
        <v>0</v>
      </c>
      <c r="CB629" s="173">
        <f>IF(CA629&gt;$AI$8,1,0)</f>
        <v>0</v>
      </c>
      <c r="CC629" s="175">
        <f>IF($R629=BZ$17,CA629,0)</f>
        <v>0</v>
      </c>
      <c r="CD629" s="173">
        <v>0</v>
      </c>
      <c r="CE629" s="175">
        <f>100*CD629/$AI629</f>
        <v>0</v>
      </c>
      <c r="CF629" s="173">
        <f>IF(CE629&gt;$AI$8,1,0)</f>
        <v>0</v>
      </c>
      <c r="CG629" s="175">
        <f>IF($R629=CD$17,CE629,0)</f>
        <v>0</v>
      </c>
      <c r="CH629" s="173">
        <v>0</v>
      </c>
      <c r="CI629" s="175">
        <f>100*CH629/$AI629</f>
        <v>0</v>
      </c>
      <c r="CJ629" s="173">
        <f>IF(CI629&gt;$AI$8,1,0)</f>
        <v>0</v>
      </c>
      <c r="CK629" s="175">
        <f>IF($R629=CH$17,CI629,0)</f>
        <v>0</v>
      </c>
      <c r="CL629" s="173">
        <v>0</v>
      </c>
      <c r="CM629" s="173">
        <v>0</v>
      </c>
      <c r="CN629" s="176"/>
    </row>
    <row r="630" ht="15.75" customHeight="1">
      <c r="A630" t="s" s="179">
        <v>3337</v>
      </c>
      <c r="B630" t="s" s="180">
        <v>90</v>
      </c>
      <c r="C630" t="s" s="180">
        <v>1120</v>
      </c>
      <c r="D630" t="s" s="181">
        <v>93</v>
      </c>
      <c r="E630" t="s" s="188">
        <v>79</v>
      </c>
      <c r="F630" t="s" s="146">
        <v>46</v>
      </c>
      <c r="G630" t="s" s="146">
        <v>848</v>
      </c>
      <c r="H630" t="s" s="146">
        <v>3338</v>
      </c>
      <c r="I630" t="s" s="146">
        <v>64</v>
      </c>
      <c r="J630" t="s" s="146">
        <v>1762</v>
      </c>
      <c r="K630" t="s" s="183">
        <f>_xlfn.IFS(Q630=0,O630,T630=1,R630,U630=1,AA630,V630=1,AD630)</f>
        <v>29</v>
      </c>
      <c r="L630" s="189">
        <f>_xlfn.IFS(Q630=0,P630,T630=1,S630,U630=1,AB630,V630=1,AE630)</f>
        <v>37.6712030957868</v>
      </c>
      <c r="M630" t="s" s="146">
        <f>IF(O630="Lab","over","under")</f>
        <v>3307</v>
      </c>
      <c r="N630" s="138"/>
      <c r="O630" t="s" s="184">
        <v>29</v>
      </c>
      <c r="P630" s="147">
        <f>AU630</f>
        <v>37.6712030957868</v>
      </c>
      <c r="Q630" s="145">
        <f>T630+U630+V630</f>
        <v>0</v>
      </c>
      <c r="R630" t="s" s="185">
        <v>28</v>
      </c>
      <c r="S630" s="147">
        <f>AS630</f>
        <v>23.5401539197356</v>
      </c>
      <c r="T630" s="138"/>
      <c r="U630" s="138"/>
      <c r="V630" s="138"/>
      <c r="W630" s="138"/>
      <c r="X630" t="s" s="146">
        <f>IF($A630=Y630,"ok","bad")</f>
        <v>2430</v>
      </c>
      <c r="Y630" t="s" s="146">
        <v>3337</v>
      </c>
      <c r="Z630" t="s" s="146">
        <v>1120</v>
      </c>
      <c r="AA630" t="s" s="186">
        <v>27</v>
      </c>
      <c r="AB630" s="141">
        <f>100*AC630</f>
        <v>19.5899822</v>
      </c>
      <c r="AC630" s="190">
        <v>0.195899822</v>
      </c>
      <c r="AD630" t="s" s="187">
        <v>2365</v>
      </c>
      <c r="AE630" s="141">
        <v>15.1202226</v>
      </c>
      <c r="AF630" s="190">
        <v>0.151202226</v>
      </c>
      <c r="AG630" s="138"/>
      <c r="AH630" s="145">
        <v>72846</v>
      </c>
      <c r="AI630" s="145">
        <v>45998</v>
      </c>
      <c r="AJ630" s="145">
        <v>170</v>
      </c>
      <c r="AK630" s="145">
        <v>6500</v>
      </c>
      <c r="AL630" s="145">
        <v>9011</v>
      </c>
      <c r="AM630" s="148">
        <f>100*AL630/$AI630</f>
        <v>19.589982173138</v>
      </c>
      <c r="AN630" s="145">
        <f>IF(AM630&gt;$AI$8,1,0)</f>
        <v>0</v>
      </c>
      <c r="AO630" s="148">
        <f>IF($R630=AL$17,AM630,0)</f>
        <v>0</v>
      </c>
      <c r="AP630" s="145">
        <v>10828</v>
      </c>
      <c r="AQ630" s="148">
        <f>100*AP630/$AI630</f>
        <v>23.5401539197356</v>
      </c>
      <c r="AR630" s="145">
        <f>IF(AQ630&gt;$AI$8,1,0)</f>
        <v>0</v>
      </c>
      <c r="AS630" s="148">
        <f>IF($R630=AP$17,AQ630,0)</f>
        <v>23.5401539197356</v>
      </c>
      <c r="AT630" s="145">
        <v>17328</v>
      </c>
      <c r="AU630" s="148">
        <f>100*AT630/$AI630</f>
        <v>37.6712030957868</v>
      </c>
      <c r="AV630" s="145">
        <f>IF(AU630&gt;$AI$8,1,0)</f>
        <v>0</v>
      </c>
      <c r="AW630" s="148">
        <f>IF($R630=AT$17,AU630,0)</f>
        <v>0</v>
      </c>
      <c r="AX630" s="145">
        <v>6955</v>
      </c>
      <c r="AY630" s="148">
        <f>100*AX630/$AI630</f>
        <v>15.1202226183747</v>
      </c>
      <c r="AZ630" s="145">
        <f>IF(AY630&gt;$AI$8,1,0)</f>
        <v>0</v>
      </c>
      <c r="BA630" s="148">
        <f>IF($R630=AX$17,AY630,0)</f>
        <v>0</v>
      </c>
      <c r="BB630" s="145">
        <v>1763</v>
      </c>
      <c r="BC630" s="148">
        <f>100*BB630/$AI630</f>
        <v>3.83277533805818</v>
      </c>
      <c r="BD630" s="145">
        <f>IF(BC630&gt;$AI$8,1,0)</f>
        <v>0</v>
      </c>
      <c r="BE630" s="148">
        <f>IF($R630=BB$17,BC630,0)</f>
        <v>0</v>
      </c>
      <c r="BF630" s="145">
        <v>0</v>
      </c>
      <c r="BG630" s="148">
        <f>100*BF630/$AI630</f>
        <v>0</v>
      </c>
      <c r="BH630" s="145">
        <f>IF(BG630&gt;$AI$8,1,0)</f>
        <v>0</v>
      </c>
      <c r="BI630" s="148">
        <f>IF($R630=BF$17,BG630,0)</f>
        <v>0</v>
      </c>
      <c r="BJ630" s="145">
        <v>0</v>
      </c>
      <c r="BK630" s="148">
        <f>100*BJ630/$AI630</f>
        <v>0</v>
      </c>
      <c r="BL630" s="145">
        <f>IF(BK630&gt;$AI$8,1,0)</f>
        <v>0</v>
      </c>
      <c r="BM630" s="148">
        <f>IF($R630=BJ$17,BK630,0)</f>
        <v>0</v>
      </c>
      <c r="BN630" s="145">
        <v>0</v>
      </c>
      <c r="BO630" s="148">
        <f>100*BN630/$AI630</f>
        <v>0</v>
      </c>
      <c r="BP630" s="145">
        <f>IF(BO630&gt;$AI$8,1,0)</f>
        <v>0</v>
      </c>
      <c r="BQ630" s="148">
        <f>IF($R630=BN$17,BO630,0)</f>
        <v>0</v>
      </c>
      <c r="BR630" s="145">
        <v>0</v>
      </c>
      <c r="BS630" s="148">
        <f>100*BR630/$AI630</f>
        <v>0</v>
      </c>
      <c r="BT630" s="145">
        <f>IF(BS630&gt;$AI$8,1,0)</f>
        <v>0</v>
      </c>
      <c r="BU630" s="148">
        <f>IF($R630=BR$17,BS630,0)</f>
        <v>0</v>
      </c>
      <c r="BV630" s="145">
        <v>0</v>
      </c>
      <c r="BW630" s="148">
        <f>100*BV630/$AI630</f>
        <v>0</v>
      </c>
      <c r="BX630" s="145">
        <f>IF(BW630&gt;$AI$8,1,0)</f>
        <v>0</v>
      </c>
      <c r="BY630" s="148">
        <f>IF($R630=BV$17,BW630,0)</f>
        <v>0</v>
      </c>
      <c r="BZ630" s="145">
        <v>0</v>
      </c>
      <c r="CA630" s="148">
        <f>100*BZ630/$AI630</f>
        <v>0</v>
      </c>
      <c r="CB630" s="145">
        <f>IF(CA630&gt;$AI$8,1,0)</f>
        <v>0</v>
      </c>
      <c r="CC630" s="148">
        <f>IF($R630=BZ$17,CA630,0)</f>
        <v>0</v>
      </c>
      <c r="CD630" s="145">
        <v>0</v>
      </c>
      <c r="CE630" s="148">
        <f>100*CD630/$AI630</f>
        <v>0</v>
      </c>
      <c r="CF630" s="145">
        <f>IF(CE630&gt;$AI$8,1,0)</f>
        <v>0</v>
      </c>
      <c r="CG630" s="148">
        <f>IF($R630=CD$17,CE630,0)</f>
        <v>0</v>
      </c>
      <c r="CH630" s="145">
        <v>0</v>
      </c>
      <c r="CI630" s="148">
        <f>100*CH630/$AI630</f>
        <v>0</v>
      </c>
      <c r="CJ630" s="145">
        <f>IF(CI630&gt;$AI$8,1,0)</f>
        <v>0</v>
      </c>
      <c r="CK630" s="148">
        <f>IF($R630=CH$17,CI630,0)</f>
        <v>0</v>
      </c>
      <c r="CL630" s="145">
        <v>1770</v>
      </c>
      <c r="CM630" s="145">
        <v>0</v>
      </c>
      <c r="CN630" s="149"/>
    </row>
    <row r="631" ht="15.75" customHeight="1">
      <c r="A631" t="s" s="179">
        <v>3390</v>
      </c>
      <c r="B631" t="s" s="180">
        <v>160</v>
      </c>
      <c r="C631" t="s" s="180">
        <v>2052</v>
      </c>
      <c r="D631" t="s" s="181">
        <v>162</v>
      </c>
      <c r="E631" t="s" s="182">
        <v>79</v>
      </c>
      <c r="F631" t="s" s="130">
        <v>80</v>
      </c>
      <c r="G631" t="s" s="130">
        <v>379</v>
      </c>
      <c r="H631" t="s" s="130">
        <v>2728</v>
      </c>
      <c r="I631" t="s" s="130">
        <v>49</v>
      </c>
      <c r="J631" t="s" s="130">
        <v>1762</v>
      </c>
      <c r="K631" t="s" s="183">
        <f>_xlfn.IFS(Q631=0,O631,T631=1,R631,U631=1,AA631,V631=1,AD631)</f>
        <v>29</v>
      </c>
      <c r="L631" s="189">
        <f>_xlfn.IFS(Q631=0,P631,T631=1,S631,U631=1,AB631,V631=1,AE631)</f>
        <v>36.9197160021846</v>
      </c>
      <c r="M631" t="s" s="130">
        <f>IF(O631="Lab","over","under")</f>
        <v>3307</v>
      </c>
      <c r="N631" s="169"/>
      <c r="O631" t="s" s="184">
        <v>29</v>
      </c>
      <c r="P631" s="131">
        <f>AU631</f>
        <v>36.9197160021846</v>
      </c>
      <c r="Q631" s="173">
        <f>T631+U631+V631</f>
        <v>0</v>
      </c>
      <c r="R631" t="s" s="185">
        <v>27</v>
      </c>
      <c r="S631" s="131">
        <f>AO631</f>
        <v>28.9354283073562</v>
      </c>
      <c r="T631" s="169"/>
      <c r="U631" s="169"/>
      <c r="V631" s="169"/>
      <c r="W631" s="169"/>
      <c r="X631" t="s" s="130">
        <f>IF($A631=Y631,"ok","bad")</f>
        <v>2430</v>
      </c>
      <c r="Y631" t="s" s="130">
        <v>3390</v>
      </c>
      <c r="Z631" t="s" s="130">
        <v>2052</v>
      </c>
      <c r="AA631" t="s" s="186">
        <v>28</v>
      </c>
      <c r="AB631" s="125">
        <f>100*AC631</f>
        <v>17.707852</v>
      </c>
      <c r="AC631" s="191">
        <v>0.17707852</v>
      </c>
      <c r="AD631" t="s" s="187">
        <v>2365</v>
      </c>
      <c r="AE631" s="125">
        <v>12.1560308</v>
      </c>
      <c r="AF631" s="191">
        <v>0.121560308</v>
      </c>
      <c r="AG631" s="169"/>
      <c r="AH631" s="173">
        <v>72303</v>
      </c>
      <c r="AI631" s="173">
        <v>47606</v>
      </c>
      <c r="AJ631" s="173">
        <v>139</v>
      </c>
      <c r="AK631" s="173">
        <v>3801</v>
      </c>
      <c r="AL631" s="173">
        <v>13775</v>
      </c>
      <c r="AM631" s="175">
        <f>100*AL631/$AI631</f>
        <v>28.9354283073562</v>
      </c>
      <c r="AN631" s="173">
        <f>IF(AM631&gt;$AI$8,1,0)</f>
        <v>0</v>
      </c>
      <c r="AO631" s="175">
        <f>IF($R631=AL$17,AM631,0)</f>
        <v>28.9354283073562</v>
      </c>
      <c r="AP631" s="173">
        <v>8430</v>
      </c>
      <c r="AQ631" s="175">
        <f>100*AP631/$AI631</f>
        <v>17.7078519514347</v>
      </c>
      <c r="AR631" s="173">
        <f>IF(AQ631&gt;$AI$8,1,0)</f>
        <v>0</v>
      </c>
      <c r="AS631" s="175">
        <f>IF($R631=AP$17,AQ631,0)</f>
        <v>0</v>
      </c>
      <c r="AT631" s="173">
        <v>17576</v>
      </c>
      <c r="AU631" s="175">
        <f>100*AT631/$AI631</f>
        <v>36.9197160021846</v>
      </c>
      <c r="AV631" s="173">
        <f>IF(AU631&gt;$AI$8,1,0)</f>
        <v>0</v>
      </c>
      <c r="AW631" s="175">
        <f>IF($R631=AT$17,AU631,0)</f>
        <v>0</v>
      </c>
      <c r="AX631" s="173">
        <v>5787</v>
      </c>
      <c r="AY631" s="175">
        <f>100*AX631/$AI631</f>
        <v>12.1560307524262</v>
      </c>
      <c r="AZ631" s="173">
        <f>IF(AY631&gt;$AI$8,1,0)</f>
        <v>0</v>
      </c>
      <c r="BA631" s="175">
        <f>IF($R631=AX$17,AY631,0)</f>
        <v>0</v>
      </c>
      <c r="BB631" s="173">
        <v>1721</v>
      </c>
      <c r="BC631" s="175">
        <f>100*BB631/$AI631</f>
        <v>3.61509053480654</v>
      </c>
      <c r="BD631" s="173">
        <f>IF(BC631&gt;$AI$8,1,0)</f>
        <v>0</v>
      </c>
      <c r="BE631" s="175">
        <f>IF($R631=BB$17,BC631,0)</f>
        <v>0</v>
      </c>
      <c r="BF631" s="173">
        <v>0</v>
      </c>
      <c r="BG631" s="175">
        <f>100*BF631/$AI631</f>
        <v>0</v>
      </c>
      <c r="BH631" s="173">
        <f>IF(BG631&gt;$AI$8,1,0)</f>
        <v>0</v>
      </c>
      <c r="BI631" s="175">
        <f>IF($R631=BF$17,BG631,0)</f>
        <v>0</v>
      </c>
      <c r="BJ631" s="173">
        <v>0</v>
      </c>
      <c r="BK631" s="175">
        <f>100*BJ631/$AI631</f>
        <v>0</v>
      </c>
      <c r="BL631" s="173">
        <f>IF(BK631&gt;$AI$8,1,0)</f>
        <v>0</v>
      </c>
      <c r="BM631" s="175">
        <f>IF($R631=BJ$17,BK631,0)</f>
        <v>0</v>
      </c>
      <c r="BN631" s="173">
        <v>0</v>
      </c>
      <c r="BO631" s="175">
        <f>100*BN631/$AI631</f>
        <v>0</v>
      </c>
      <c r="BP631" s="173">
        <f>IF(BO631&gt;$AI$8,1,0)</f>
        <v>0</v>
      </c>
      <c r="BQ631" s="175">
        <f>IF($R631=BN$17,BO631,0)</f>
        <v>0</v>
      </c>
      <c r="BR631" s="173">
        <v>0</v>
      </c>
      <c r="BS631" s="175">
        <f>100*BR631/$AI631</f>
        <v>0</v>
      </c>
      <c r="BT631" s="173">
        <f>IF(BS631&gt;$AI$8,1,0)</f>
        <v>0</v>
      </c>
      <c r="BU631" s="175">
        <f>IF($R631=BR$17,BS631,0)</f>
        <v>0</v>
      </c>
      <c r="BV631" s="173">
        <v>0</v>
      </c>
      <c r="BW631" s="175">
        <f>100*BV631/$AI631</f>
        <v>0</v>
      </c>
      <c r="BX631" s="173">
        <f>IF(BW631&gt;$AI$8,1,0)</f>
        <v>0</v>
      </c>
      <c r="BY631" s="175">
        <f>IF($R631=BV$17,BW631,0)</f>
        <v>0</v>
      </c>
      <c r="BZ631" s="173">
        <v>0</v>
      </c>
      <c r="CA631" s="175">
        <f>100*BZ631/$AI631</f>
        <v>0</v>
      </c>
      <c r="CB631" s="173">
        <f>IF(CA631&gt;$AI$8,1,0)</f>
        <v>0</v>
      </c>
      <c r="CC631" s="175">
        <f>IF($R631=BZ$17,CA631,0)</f>
        <v>0</v>
      </c>
      <c r="CD631" s="173">
        <v>0</v>
      </c>
      <c r="CE631" s="175">
        <f>100*CD631/$AI631</f>
        <v>0</v>
      </c>
      <c r="CF631" s="173">
        <f>IF(CE631&gt;$AI$8,1,0)</f>
        <v>0</v>
      </c>
      <c r="CG631" s="175">
        <f>IF($R631=CD$17,CE631,0)</f>
        <v>0</v>
      </c>
      <c r="CH631" s="173">
        <v>0</v>
      </c>
      <c r="CI631" s="175">
        <f>100*CH631/$AI631</f>
        <v>0</v>
      </c>
      <c r="CJ631" s="173">
        <f>IF(CI631&gt;$AI$8,1,0)</f>
        <v>0</v>
      </c>
      <c r="CK631" s="175">
        <f>IF($R631=CH$17,CI631,0)</f>
        <v>0</v>
      </c>
      <c r="CL631" s="173">
        <v>0</v>
      </c>
      <c r="CM631" s="173">
        <v>0</v>
      </c>
      <c r="CN631" s="176"/>
    </row>
    <row r="632" ht="15.75" customHeight="1">
      <c r="A632" t="s" s="179">
        <v>3430</v>
      </c>
      <c r="B632" t="s" s="180">
        <v>183</v>
      </c>
      <c r="C632" t="s" s="180">
        <v>3431</v>
      </c>
      <c r="D632" t="s" s="181">
        <v>186</v>
      </c>
      <c r="E632" t="s" s="188">
        <v>79</v>
      </c>
      <c r="F632" t="s" s="146">
        <v>46</v>
      </c>
      <c r="G632" t="s" s="146">
        <v>349</v>
      </c>
      <c r="H632" t="s" s="146">
        <v>3432</v>
      </c>
      <c r="I632" t="s" s="146">
        <v>49</v>
      </c>
      <c r="J632" t="s" s="146">
        <v>1762</v>
      </c>
      <c r="K632" t="s" s="183">
        <f>_xlfn.IFS(Q632=0,O632,T632=1,R632,U632=1,AA632,V632=1,AD632)</f>
        <v>29</v>
      </c>
      <c r="L632" s="189">
        <f>_xlfn.IFS(Q632=0,P632,T632=1,S632,U632=1,AB632,V632=1,AE632)</f>
        <v>36.9066979312431</v>
      </c>
      <c r="M632" t="s" s="146">
        <f>IF(O632="Lab","over","under")</f>
        <v>3307</v>
      </c>
      <c r="N632" s="138"/>
      <c r="O632" t="s" s="184">
        <v>29</v>
      </c>
      <c r="P632" s="147">
        <f>AU632</f>
        <v>36.9066979312431</v>
      </c>
      <c r="Q632" s="145">
        <f>T632+U632+V632</f>
        <v>0</v>
      </c>
      <c r="R632" t="s" s="185">
        <v>27</v>
      </c>
      <c r="S632" s="147">
        <f>AO632</f>
        <v>28.1683748723573</v>
      </c>
      <c r="T632" s="138"/>
      <c r="U632" s="138"/>
      <c r="V632" s="138"/>
      <c r="W632" s="138"/>
      <c r="X632" t="s" s="146">
        <f>IF($A632=Y632,"ok","bad")</f>
        <v>2430</v>
      </c>
      <c r="Y632" t="s" s="146">
        <v>3430</v>
      </c>
      <c r="Z632" t="s" s="146">
        <v>3431</v>
      </c>
      <c r="AA632" t="s" s="186">
        <v>28</v>
      </c>
      <c r="AB632" s="141">
        <f>100*AC632</f>
        <v>13.0819561</v>
      </c>
      <c r="AC632" s="190">
        <v>0.130819561</v>
      </c>
      <c r="AD632" t="s" s="187">
        <v>2365</v>
      </c>
      <c r="AE632" s="141">
        <v>10.7276578</v>
      </c>
      <c r="AF632" s="190">
        <v>0.107276578</v>
      </c>
      <c r="AG632" s="138"/>
      <c r="AH632" s="145">
        <v>78115</v>
      </c>
      <c r="AI632" s="145">
        <v>52882</v>
      </c>
      <c r="AJ632" s="145">
        <v>138</v>
      </c>
      <c r="AK632" s="145">
        <v>4621</v>
      </c>
      <c r="AL632" s="145">
        <v>14896</v>
      </c>
      <c r="AM632" s="148">
        <f>100*AL632/$AI632</f>
        <v>28.1683748723573</v>
      </c>
      <c r="AN632" s="145">
        <f>IF(AM632&gt;$AI$8,1,0)</f>
        <v>0</v>
      </c>
      <c r="AO632" s="148">
        <f>IF($R632=AL$17,AM632,0)</f>
        <v>28.1683748723573</v>
      </c>
      <c r="AP632" s="145">
        <v>6918</v>
      </c>
      <c r="AQ632" s="148">
        <f>100*AP632/$AI632</f>
        <v>13.0819560530994</v>
      </c>
      <c r="AR632" s="145">
        <f>IF(AQ632&gt;$AI$8,1,0)</f>
        <v>0</v>
      </c>
      <c r="AS632" s="148">
        <f>IF($R632=AP$17,AQ632,0)</f>
        <v>0</v>
      </c>
      <c r="AT632" s="145">
        <v>19517</v>
      </c>
      <c r="AU632" s="148">
        <f>100*AT632/$AI632</f>
        <v>36.9066979312431</v>
      </c>
      <c r="AV632" s="145">
        <f>IF(AU632&gt;$AI$8,1,0)</f>
        <v>0</v>
      </c>
      <c r="AW632" s="148">
        <f>IF($R632=AT$17,AU632,0)</f>
        <v>0</v>
      </c>
      <c r="AX632" s="145">
        <v>5673</v>
      </c>
      <c r="AY632" s="148">
        <f>100*AX632/$AI632</f>
        <v>10.7276578041678</v>
      </c>
      <c r="AZ632" s="145">
        <f>IF(AY632&gt;$AI$8,1,0)</f>
        <v>0</v>
      </c>
      <c r="BA632" s="148">
        <f>IF($R632=AX$17,AY632,0)</f>
        <v>0</v>
      </c>
      <c r="BB632" s="145">
        <v>2663</v>
      </c>
      <c r="BC632" s="148">
        <f>100*BB632/$AI632</f>
        <v>5.03573994932113</v>
      </c>
      <c r="BD632" s="145">
        <f>IF(BC632&gt;$AI$8,1,0)</f>
        <v>0</v>
      </c>
      <c r="BE632" s="148">
        <f>IF($R632=BB$17,BC632,0)</f>
        <v>0</v>
      </c>
      <c r="BF632" s="145">
        <v>0</v>
      </c>
      <c r="BG632" s="148">
        <f>100*BF632/$AI632</f>
        <v>0</v>
      </c>
      <c r="BH632" s="145">
        <f>IF(BG632&gt;$AI$8,1,0)</f>
        <v>0</v>
      </c>
      <c r="BI632" s="148">
        <f>IF($R632=BF$17,BG632,0)</f>
        <v>0</v>
      </c>
      <c r="BJ632" s="145">
        <v>0</v>
      </c>
      <c r="BK632" s="148">
        <f>100*BJ632/$AI632</f>
        <v>0</v>
      </c>
      <c r="BL632" s="145">
        <f>IF(BK632&gt;$AI$8,1,0)</f>
        <v>0</v>
      </c>
      <c r="BM632" s="148">
        <f>IF($R632=BJ$17,BK632,0)</f>
        <v>0</v>
      </c>
      <c r="BN632" s="145">
        <v>0</v>
      </c>
      <c r="BO632" s="148">
        <f>100*BN632/$AI632</f>
        <v>0</v>
      </c>
      <c r="BP632" s="145">
        <f>IF(BO632&gt;$AI$8,1,0)</f>
        <v>0</v>
      </c>
      <c r="BQ632" s="148">
        <f>IF($R632=BN$17,BO632,0)</f>
        <v>0</v>
      </c>
      <c r="BR632" s="145">
        <v>0</v>
      </c>
      <c r="BS632" s="148">
        <f>100*BR632/$AI632</f>
        <v>0</v>
      </c>
      <c r="BT632" s="145">
        <f>IF(BS632&gt;$AI$8,1,0)</f>
        <v>0</v>
      </c>
      <c r="BU632" s="148">
        <f>IF($R632=BR$17,BS632,0)</f>
        <v>0</v>
      </c>
      <c r="BV632" s="145">
        <v>0</v>
      </c>
      <c r="BW632" s="148">
        <f>100*BV632/$AI632</f>
        <v>0</v>
      </c>
      <c r="BX632" s="145">
        <f>IF(BW632&gt;$AI$8,1,0)</f>
        <v>0</v>
      </c>
      <c r="BY632" s="148">
        <f>IF($R632=BV$17,BW632,0)</f>
        <v>0</v>
      </c>
      <c r="BZ632" s="145">
        <v>0</v>
      </c>
      <c r="CA632" s="148">
        <f>100*BZ632/$AI632</f>
        <v>0</v>
      </c>
      <c r="CB632" s="145">
        <f>IF(CA632&gt;$AI$8,1,0)</f>
        <v>0</v>
      </c>
      <c r="CC632" s="148">
        <f>IF($R632=BZ$17,CA632,0)</f>
        <v>0</v>
      </c>
      <c r="CD632" s="145">
        <v>0</v>
      </c>
      <c r="CE632" s="148">
        <f>100*CD632/$AI632</f>
        <v>0</v>
      </c>
      <c r="CF632" s="145">
        <f>IF(CE632&gt;$AI$8,1,0)</f>
        <v>0</v>
      </c>
      <c r="CG632" s="148">
        <f>IF($R632=CD$17,CE632,0)</f>
        <v>0</v>
      </c>
      <c r="CH632" s="145">
        <v>0</v>
      </c>
      <c r="CI632" s="148">
        <f>100*CH632/$AI632</f>
        <v>0</v>
      </c>
      <c r="CJ632" s="145">
        <f>IF(CI632&gt;$AI$8,1,0)</f>
        <v>0</v>
      </c>
      <c r="CK632" s="148">
        <f>IF($R632=CH$17,CI632,0)</f>
        <v>0</v>
      </c>
      <c r="CL632" s="145">
        <v>0</v>
      </c>
      <c r="CM632" s="145">
        <v>0</v>
      </c>
      <c r="CN632" s="149"/>
    </row>
    <row r="633" ht="15.75" customHeight="1">
      <c r="A633" t="s" s="179">
        <v>3359</v>
      </c>
      <c r="B633" t="s" s="180">
        <v>197</v>
      </c>
      <c r="C633" t="s" s="180">
        <v>3360</v>
      </c>
      <c r="D633" t="s" s="181">
        <v>200</v>
      </c>
      <c r="E633" t="s" s="182">
        <v>79</v>
      </c>
      <c r="F633" t="s" s="130">
        <v>46</v>
      </c>
      <c r="G633" t="s" s="130">
        <v>548</v>
      </c>
      <c r="H633" t="s" s="130">
        <v>3361</v>
      </c>
      <c r="I633" t="s" s="130">
        <v>64</v>
      </c>
      <c r="J633" t="s" s="130">
        <v>1762</v>
      </c>
      <c r="K633" t="s" s="183">
        <f>_xlfn.IFS(Q633=0,O633,T633=1,R633,U633=1,AA633,V633=1,AD633)</f>
        <v>29</v>
      </c>
      <c r="L633" s="189">
        <f>_xlfn.IFS(Q633=0,P633,T633=1,S633,U633=1,AB633,V633=1,AE633)</f>
        <v>35.491052316123</v>
      </c>
      <c r="M633" t="s" s="130">
        <f>IF(O633="Lab","over","under")</f>
        <v>3307</v>
      </c>
      <c r="N633" s="169"/>
      <c r="O633" t="s" s="184">
        <v>29</v>
      </c>
      <c r="P633" s="131">
        <f>AU633</f>
        <v>35.491052316123</v>
      </c>
      <c r="Q633" s="173">
        <f>T633+U633+V633</f>
        <v>0</v>
      </c>
      <c r="R633" t="s" s="185">
        <v>27</v>
      </c>
      <c r="S633" s="131">
        <f>AO633</f>
        <v>23.8997345663156</v>
      </c>
      <c r="T633" s="169"/>
      <c r="U633" s="169"/>
      <c r="V633" s="169"/>
      <c r="W633" s="169"/>
      <c r="X633" t="s" s="130">
        <f>IF($A633=Y633,"ok","bad")</f>
        <v>2430</v>
      </c>
      <c r="Y633" t="s" s="130">
        <v>3359</v>
      </c>
      <c r="Z633" t="s" s="130">
        <v>3360</v>
      </c>
      <c r="AA633" t="s" s="186">
        <v>2365</v>
      </c>
      <c r="AB633" s="125">
        <f>100*AC633</f>
        <v>13.7875674</v>
      </c>
      <c r="AC633" s="191">
        <v>0.137875674</v>
      </c>
      <c r="AD633" t="s" s="187">
        <v>28</v>
      </c>
      <c r="AE633" s="125">
        <v>13.7340526</v>
      </c>
      <c r="AF633" s="191">
        <v>0.137340526</v>
      </c>
      <c r="AG633" s="169"/>
      <c r="AH633" s="173">
        <v>70378</v>
      </c>
      <c r="AI633" s="173">
        <v>46716</v>
      </c>
      <c r="AJ633" s="173">
        <v>143</v>
      </c>
      <c r="AK633" s="173">
        <v>5415</v>
      </c>
      <c r="AL633" s="173">
        <v>11165</v>
      </c>
      <c r="AM633" s="175">
        <f>100*AL633/$AI633</f>
        <v>23.8997345663156</v>
      </c>
      <c r="AN633" s="173">
        <f>IF(AM633&gt;$AI$8,1,0)</f>
        <v>0</v>
      </c>
      <c r="AO633" s="175">
        <f>IF($R633=AL$17,AM633,0)</f>
        <v>23.8997345663156</v>
      </c>
      <c r="AP633" s="173">
        <v>6416</v>
      </c>
      <c r="AQ633" s="175">
        <f>100*AP633/$AI633</f>
        <v>13.7340525729943</v>
      </c>
      <c r="AR633" s="173">
        <f>IF(AQ633&gt;$AI$8,1,0)</f>
        <v>0</v>
      </c>
      <c r="AS633" s="175">
        <f>IF($R633=AP$17,AQ633,0)</f>
        <v>0</v>
      </c>
      <c r="AT633" s="173">
        <v>16580</v>
      </c>
      <c r="AU633" s="175">
        <f>100*AT633/$AI633</f>
        <v>35.491052316123</v>
      </c>
      <c r="AV633" s="173">
        <f>IF(AU633&gt;$AI$8,1,0)</f>
        <v>0</v>
      </c>
      <c r="AW633" s="175">
        <f>IF($R633=AT$17,AU633,0)</f>
        <v>0</v>
      </c>
      <c r="AX633" s="173">
        <v>6441</v>
      </c>
      <c r="AY633" s="175">
        <f>100*AX633/$AI633</f>
        <v>13.7875674287182</v>
      </c>
      <c r="AZ633" s="173">
        <f>IF(AY633&gt;$AI$8,1,0)</f>
        <v>0</v>
      </c>
      <c r="BA633" s="175">
        <f>IF($R633=AX$17,AY633,0)</f>
        <v>0</v>
      </c>
      <c r="BB633" s="173">
        <v>5083</v>
      </c>
      <c r="BC633" s="175">
        <f>100*BB633/$AI633</f>
        <v>10.8806404657933</v>
      </c>
      <c r="BD633" s="173">
        <f>IF(BC633&gt;$AI$8,1,0)</f>
        <v>0</v>
      </c>
      <c r="BE633" s="175">
        <f>IF($R633=BB$17,BC633,0)</f>
        <v>0</v>
      </c>
      <c r="BF633" s="173">
        <v>0</v>
      </c>
      <c r="BG633" s="175">
        <f>100*BF633/$AI633</f>
        <v>0</v>
      </c>
      <c r="BH633" s="173">
        <f>IF(BG633&gt;$AI$8,1,0)</f>
        <v>0</v>
      </c>
      <c r="BI633" s="175">
        <f>IF($R633=BF$17,BG633,0)</f>
        <v>0</v>
      </c>
      <c r="BJ633" s="173">
        <v>0</v>
      </c>
      <c r="BK633" s="175">
        <f>100*BJ633/$AI633</f>
        <v>0</v>
      </c>
      <c r="BL633" s="173">
        <f>IF(BK633&gt;$AI$8,1,0)</f>
        <v>0</v>
      </c>
      <c r="BM633" s="175">
        <f>IF($R633=BJ$17,BK633,0)</f>
        <v>0</v>
      </c>
      <c r="BN633" s="173">
        <v>0</v>
      </c>
      <c r="BO633" s="175">
        <f>100*BN633/$AI633</f>
        <v>0</v>
      </c>
      <c r="BP633" s="173">
        <f>IF(BO633&gt;$AI$8,1,0)</f>
        <v>0</v>
      </c>
      <c r="BQ633" s="175">
        <f>IF($R633=BN$17,BO633,0)</f>
        <v>0</v>
      </c>
      <c r="BR633" s="173">
        <v>0</v>
      </c>
      <c r="BS633" s="175">
        <f>100*BR633/$AI633</f>
        <v>0</v>
      </c>
      <c r="BT633" s="173">
        <f>IF(BS633&gt;$AI$8,1,0)</f>
        <v>0</v>
      </c>
      <c r="BU633" s="175">
        <f>IF($R633=BR$17,BS633,0)</f>
        <v>0</v>
      </c>
      <c r="BV633" s="173">
        <v>0</v>
      </c>
      <c r="BW633" s="175">
        <f>100*BV633/$AI633</f>
        <v>0</v>
      </c>
      <c r="BX633" s="173">
        <f>IF(BW633&gt;$AI$8,1,0)</f>
        <v>0</v>
      </c>
      <c r="BY633" s="175">
        <f>IF($R633=BV$17,BW633,0)</f>
        <v>0</v>
      </c>
      <c r="BZ633" s="173">
        <v>0</v>
      </c>
      <c r="CA633" s="175">
        <f>100*BZ633/$AI633</f>
        <v>0</v>
      </c>
      <c r="CB633" s="173">
        <f>IF(CA633&gt;$AI$8,1,0)</f>
        <v>0</v>
      </c>
      <c r="CC633" s="175">
        <f>IF($R633=BZ$17,CA633,0)</f>
        <v>0</v>
      </c>
      <c r="CD633" s="173">
        <v>0</v>
      </c>
      <c r="CE633" s="175">
        <f>100*CD633/$AI633</f>
        <v>0</v>
      </c>
      <c r="CF633" s="173">
        <f>IF(CE633&gt;$AI$8,1,0)</f>
        <v>0</v>
      </c>
      <c r="CG633" s="175">
        <f>IF($R633=CD$17,CE633,0)</f>
        <v>0</v>
      </c>
      <c r="CH633" s="173">
        <v>0</v>
      </c>
      <c r="CI633" s="175">
        <f>100*CH633/$AI633</f>
        <v>0</v>
      </c>
      <c r="CJ633" s="173">
        <f>IF(CI633&gt;$AI$8,1,0)</f>
        <v>0</v>
      </c>
      <c r="CK633" s="175">
        <f>IF($R633=CH$17,CI633,0)</f>
        <v>0</v>
      </c>
      <c r="CL633" s="173">
        <v>0</v>
      </c>
      <c r="CM633" s="173">
        <v>0</v>
      </c>
      <c r="CN633" s="176"/>
    </row>
    <row r="634" ht="15.75" customHeight="1">
      <c r="A634" t="s" s="179">
        <v>3367</v>
      </c>
      <c r="B634" t="s" s="180">
        <v>75</v>
      </c>
      <c r="C634" t="s" s="180">
        <v>851</v>
      </c>
      <c r="D634" t="s" s="181">
        <v>78</v>
      </c>
      <c r="E634" t="s" s="188">
        <v>79</v>
      </c>
      <c r="F634" t="s" s="146">
        <v>80</v>
      </c>
      <c r="G634" t="s" s="146">
        <v>345</v>
      </c>
      <c r="H634" t="s" s="146">
        <v>171</v>
      </c>
      <c r="I634" t="s" s="146">
        <v>64</v>
      </c>
      <c r="J634" t="s" s="146">
        <v>1762</v>
      </c>
      <c r="K634" t="s" s="183">
        <f>_xlfn.IFS(Q634=0,O634,T634=1,R634,U634=1,AA634,V634=1,AD634)</f>
        <v>29</v>
      </c>
      <c r="L634" s="189">
        <f>_xlfn.IFS(Q634=0,P634,T634=1,S634,U634=1,AB634,V634=1,AE634)</f>
        <v>34.4032744506678</v>
      </c>
      <c r="M634" t="s" s="146">
        <f>IF(O634="Lab","over","under")</f>
        <v>3307</v>
      </c>
      <c r="N634" s="138"/>
      <c r="O634" t="s" s="184">
        <v>29</v>
      </c>
      <c r="P634" s="147">
        <f>AU634</f>
        <v>34.4032744506678</v>
      </c>
      <c r="Q634" s="145">
        <f>T634+U634+V634</f>
        <v>0</v>
      </c>
      <c r="R634" t="s" s="185">
        <v>27</v>
      </c>
      <c r="S634" s="147">
        <f>AO634</f>
        <v>31.0728134424817</v>
      </c>
      <c r="T634" s="138"/>
      <c r="U634" s="138"/>
      <c r="V634" s="138"/>
      <c r="W634" s="138"/>
      <c r="X634" t="s" s="146">
        <f>IF($A634=Y634,"ok","bad")</f>
        <v>2430</v>
      </c>
      <c r="Y634" t="s" s="146">
        <v>3367</v>
      </c>
      <c r="Z634" t="s" s="146">
        <v>851</v>
      </c>
      <c r="AA634" t="s" s="186">
        <v>28</v>
      </c>
      <c r="AB634" s="141">
        <f>100*AC634</f>
        <v>15.0904782</v>
      </c>
      <c r="AC634" s="190">
        <v>0.150904782</v>
      </c>
      <c r="AD634" t="s" s="187">
        <v>2365</v>
      </c>
      <c r="AE634" s="141">
        <v>13.250754</v>
      </c>
      <c r="AF634" s="190">
        <v>0.13250754</v>
      </c>
      <c r="AG634" s="138"/>
      <c r="AH634" s="145">
        <v>69965</v>
      </c>
      <c r="AI634" s="145">
        <v>46420</v>
      </c>
      <c r="AJ634" s="145">
        <v>130</v>
      </c>
      <c r="AK634" s="145">
        <v>1546</v>
      </c>
      <c r="AL634" s="145">
        <v>14424</v>
      </c>
      <c r="AM634" s="148">
        <f>100*AL634/$AI634</f>
        <v>31.0728134424817</v>
      </c>
      <c r="AN634" s="145">
        <f>IF(AM634&gt;$AI$8,1,0)</f>
        <v>0</v>
      </c>
      <c r="AO634" s="148">
        <f>IF($R634=AL$17,AM634,0)</f>
        <v>31.0728134424817</v>
      </c>
      <c r="AP634" s="145">
        <v>7005</v>
      </c>
      <c r="AQ634" s="148">
        <f>100*AP634/$AI634</f>
        <v>15.090478242137</v>
      </c>
      <c r="AR634" s="145">
        <f>IF(AQ634&gt;$AI$8,1,0)</f>
        <v>0</v>
      </c>
      <c r="AS634" s="148">
        <f>IF($R634=AP$17,AQ634,0)</f>
        <v>0</v>
      </c>
      <c r="AT634" s="145">
        <v>15970</v>
      </c>
      <c r="AU634" s="148">
        <f>100*AT634/$AI634</f>
        <v>34.4032744506678</v>
      </c>
      <c r="AV634" s="145">
        <f>IF(AU634&gt;$AI$8,1,0)</f>
        <v>0</v>
      </c>
      <c r="AW634" s="148">
        <f>IF($R634=AT$17,AU634,0)</f>
        <v>0</v>
      </c>
      <c r="AX634" s="145">
        <v>6151</v>
      </c>
      <c r="AY634" s="148">
        <f>100*AX634/$AI634</f>
        <v>13.2507539853511</v>
      </c>
      <c r="AZ634" s="145">
        <f>IF(AY634&gt;$AI$8,1,0)</f>
        <v>0</v>
      </c>
      <c r="BA634" s="148">
        <f>IF($R634=AX$17,AY634,0)</f>
        <v>0</v>
      </c>
      <c r="BB634" s="145">
        <v>2403</v>
      </c>
      <c r="BC634" s="148">
        <f>100*BB634/$AI634</f>
        <v>5.17664799655321</v>
      </c>
      <c r="BD634" s="145">
        <f>IF(BC634&gt;$AI$8,1,0)</f>
        <v>0</v>
      </c>
      <c r="BE634" s="148">
        <f>IF($R634=BB$17,BC634,0)</f>
        <v>0</v>
      </c>
      <c r="BF634" s="145">
        <v>0</v>
      </c>
      <c r="BG634" s="148">
        <f>100*BF634/$AI634</f>
        <v>0</v>
      </c>
      <c r="BH634" s="145">
        <f>IF(BG634&gt;$AI$8,1,0)</f>
        <v>0</v>
      </c>
      <c r="BI634" s="148">
        <f>IF($R634=BF$17,BG634,0)</f>
        <v>0</v>
      </c>
      <c r="BJ634" s="145">
        <v>0</v>
      </c>
      <c r="BK634" s="148">
        <f>100*BJ634/$AI634</f>
        <v>0</v>
      </c>
      <c r="BL634" s="145">
        <f>IF(BK634&gt;$AI$8,1,0)</f>
        <v>0</v>
      </c>
      <c r="BM634" s="148">
        <f>IF($R634=BJ$17,BK634,0)</f>
        <v>0</v>
      </c>
      <c r="BN634" s="145">
        <v>0</v>
      </c>
      <c r="BO634" s="148">
        <f>100*BN634/$AI634</f>
        <v>0</v>
      </c>
      <c r="BP634" s="145">
        <f>IF(BO634&gt;$AI$8,1,0)</f>
        <v>0</v>
      </c>
      <c r="BQ634" s="148">
        <f>IF($R634=BN$17,BO634,0)</f>
        <v>0</v>
      </c>
      <c r="BR634" s="145">
        <v>0</v>
      </c>
      <c r="BS634" s="148">
        <f>100*BR634/$AI634</f>
        <v>0</v>
      </c>
      <c r="BT634" s="145">
        <f>IF(BS634&gt;$AI$8,1,0)</f>
        <v>0</v>
      </c>
      <c r="BU634" s="148">
        <f>IF($R634=BR$17,BS634,0)</f>
        <v>0</v>
      </c>
      <c r="BV634" s="145">
        <v>0</v>
      </c>
      <c r="BW634" s="148">
        <f>100*BV634/$AI634</f>
        <v>0</v>
      </c>
      <c r="BX634" s="145">
        <f>IF(BW634&gt;$AI$8,1,0)</f>
        <v>0</v>
      </c>
      <c r="BY634" s="148">
        <f>IF($R634=BV$17,BW634,0)</f>
        <v>0</v>
      </c>
      <c r="BZ634" s="145">
        <v>0</v>
      </c>
      <c r="CA634" s="148">
        <f>100*BZ634/$AI634</f>
        <v>0</v>
      </c>
      <c r="CB634" s="145">
        <f>IF(CA634&gt;$AI$8,1,0)</f>
        <v>0</v>
      </c>
      <c r="CC634" s="148">
        <f>IF($R634=BZ$17,CA634,0)</f>
        <v>0</v>
      </c>
      <c r="CD634" s="145">
        <v>0</v>
      </c>
      <c r="CE634" s="148">
        <f>100*CD634/$AI634</f>
        <v>0</v>
      </c>
      <c r="CF634" s="145">
        <f>IF(CE634&gt;$AI$8,1,0)</f>
        <v>0</v>
      </c>
      <c r="CG634" s="148">
        <f>IF($R634=CD$17,CE634,0)</f>
        <v>0</v>
      </c>
      <c r="CH634" s="145">
        <v>0</v>
      </c>
      <c r="CI634" s="148">
        <f>100*CH634/$AI634</f>
        <v>0</v>
      </c>
      <c r="CJ634" s="145">
        <f>IF(CI634&gt;$AI$8,1,0)</f>
        <v>0</v>
      </c>
      <c r="CK634" s="148">
        <f>IF($R634=CH$17,CI634,0)</f>
        <v>0</v>
      </c>
      <c r="CL634" s="145">
        <v>812</v>
      </c>
      <c r="CM634" s="145">
        <v>0</v>
      </c>
      <c r="CN634" s="149"/>
    </row>
    <row r="635" ht="15.75" customHeight="1">
      <c r="A635" t="s" s="179">
        <v>3386</v>
      </c>
      <c r="B635" t="s" s="180">
        <v>183</v>
      </c>
      <c r="C635" t="s" s="180">
        <v>3387</v>
      </c>
      <c r="D635" t="s" s="181">
        <v>186</v>
      </c>
      <c r="E635" t="s" s="182">
        <v>79</v>
      </c>
      <c r="F635" t="s" s="130">
        <v>46</v>
      </c>
      <c r="G635" t="s" s="130">
        <v>2177</v>
      </c>
      <c r="H635" t="s" s="130">
        <v>3388</v>
      </c>
      <c r="I635" t="s" s="130">
        <v>64</v>
      </c>
      <c r="J635" t="s" s="130">
        <v>1762</v>
      </c>
      <c r="K635" t="s" s="183">
        <f>_xlfn.IFS(Q635=0,O635,T635=1,R635,U635=1,AA635,V635=1,AD635)</f>
        <v>29</v>
      </c>
      <c r="L635" s="189">
        <f>_xlfn.IFS(Q635=0,P635,T635=1,S635,U635=1,AB635,V635=1,AE635)</f>
        <v>32.7044625637305</v>
      </c>
      <c r="M635" t="s" s="130">
        <f>IF(O635="Lab","over","under")</f>
        <v>3307</v>
      </c>
      <c r="N635" s="169"/>
      <c r="O635" t="s" s="184">
        <v>29</v>
      </c>
      <c r="P635" s="131">
        <f>AU635</f>
        <v>32.7044625637305</v>
      </c>
      <c r="Q635" s="173">
        <f>T635+U635+V635</f>
        <v>0</v>
      </c>
      <c r="R635" t="s" s="185">
        <v>27</v>
      </c>
      <c r="S635" s="131">
        <f>AO635</f>
        <v>31.7592468826978</v>
      </c>
      <c r="T635" s="169"/>
      <c r="U635" s="169"/>
      <c r="V635" s="169"/>
      <c r="W635" s="169"/>
      <c r="X635" t="s" s="130">
        <f>IF($A635=Y635,"ok","bad")</f>
        <v>2430</v>
      </c>
      <c r="Y635" t="s" s="130">
        <v>3386</v>
      </c>
      <c r="Z635" t="s" s="130">
        <v>3387</v>
      </c>
      <c r="AA635" t="s" s="186">
        <v>28</v>
      </c>
      <c r="AB635" s="125">
        <f>100*AC635</f>
        <v>17.4912639</v>
      </c>
      <c r="AC635" s="191">
        <v>0.174912639</v>
      </c>
      <c r="AD635" t="s" s="187">
        <v>2365</v>
      </c>
      <c r="AE635" s="125">
        <v>12.3030801</v>
      </c>
      <c r="AF635" s="191">
        <v>0.123030801</v>
      </c>
      <c r="AG635" s="169"/>
      <c r="AH635" s="173">
        <v>79112</v>
      </c>
      <c r="AI635" s="173">
        <v>52369</v>
      </c>
      <c r="AJ635" s="173">
        <v>155</v>
      </c>
      <c r="AK635" s="173">
        <v>495</v>
      </c>
      <c r="AL635" s="173">
        <v>16632</v>
      </c>
      <c r="AM635" s="175">
        <f>100*AL635/$AI635</f>
        <v>31.7592468826978</v>
      </c>
      <c r="AN635" s="173">
        <f>IF(AM635&gt;$AI$8,1,0)</f>
        <v>0</v>
      </c>
      <c r="AO635" s="175">
        <f>IF($R635=AL$17,AM635,0)</f>
        <v>31.7592468826978</v>
      </c>
      <c r="AP635" s="173">
        <v>9160</v>
      </c>
      <c r="AQ635" s="175">
        <f>100*AP635/$AI635</f>
        <v>17.4912639156753</v>
      </c>
      <c r="AR635" s="173">
        <f>IF(AQ635&gt;$AI$8,1,0)</f>
        <v>0</v>
      </c>
      <c r="AS635" s="175">
        <f>IF($R635=AP$17,AQ635,0)</f>
        <v>0</v>
      </c>
      <c r="AT635" s="173">
        <v>17127</v>
      </c>
      <c r="AU635" s="175">
        <f>100*AT635/$AI635</f>
        <v>32.7044625637305</v>
      </c>
      <c r="AV635" s="173">
        <f>IF(AU635&gt;$AI$8,1,0)</f>
        <v>0</v>
      </c>
      <c r="AW635" s="175">
        <f>IF($R635=AT$17,AU635,0)</f>
        <v>0</v>
      </c>
      <c r="AX635" s="173">
        <v>6443</v>
      </c>
      <c r="AY635" s="175">
        <f>100*AX635/$AI635</f>
        <v>12.3030800664515</v>
      </c>
      <c r="AZ635" s="173">
        <f>IF(AY635&gt;$AI$8,1,0)</f>
        <v>0</v>
      </c>
      <c r="BA635" s="175">
        <f>IF($R635=AX$17,AY635,0)</f>
        <v>0</v>
      </c>
      <c r="BB635" s="173">
        <v>2359</v>
      </c>
      <c r="BC635" s="175">
        <f>100*BB635/$AI635</f>
        <v>4.5045733162749</v>
      </c>
      <c r="BD635" s="173">
        <f>IF(BC635&gt;$AI$8,1,0)</f>
        <v>0</v>
      </c>
      <c r="BE635" s="175">
        <f>IF($R635=BB$17,BC635,0)</f>
        <v>0</v>
      </c>
      <c r="BF635" s="173">
        <v>0</v>
      </c>
      <c r="BG635" s="175">
        <f>100*BF635/$AI635</f>
        <v>0</v>
      </c>
      <c r="BH635" s="173">
        <f>IF(BG635&gt;$AI$8,1,0)</f>
        <v>0</v>
      </c>
      <c r="BI635" s="175">
        <f>IF($R635=BF$17,BG635,0)</f>
        <v>0</v>
      </c>
      <c r="BJ635" s="173">
        <v>0</v>
      </c>
      <c r="BK635" s="175">
        <f>100*BJ635/$AI635</f>
        <v>0</v>
      </c>
      <c r="BL635" s="173">
        <f>IF(BK635&gt;$AI$8,1,0)</f>
        <v>0</v>
      </c>
      <c r="BM635" s="175">
        <f>IF($R635=BJ$17,BK635,0)</f>
        <v>0</v>
      </c>
      <c r="BN635" s="173">
        <v>0</v>
      </c>
      <c r="BO635" s="175">
        <f>100*BN635/$AI635</f>
        <v>0</v>
      </c>
      <c r="BP635" s="173">
        <f>IF(BO635&gt;$AI$8,1,0)</f>
        <v>0</v>
      </c>
      <c r="BQ635" s="175">
        <f>IF($R635=BN$17,BO635,0)</f>
        <v>0</v>
      </c>
      <c r="BR635" s="173">
        <v>0</v>
      </c>
      <c r="BS635" s="175">
        <f>100*BR635/$AI635</f>
        <v>0</v>
      </c>
      <c r="BT635" s="173">
        <f>IF(BS635&gt;$AI$8,1,0)</f>
        <v>0</v>
      </c>
      <c r="BU635" s="175">
        <f>IF($R635=BR$17,BS635,0)</f>
        <v>0</v>
      </c>
      <c r="BV635" s="173">
        <v>0</v>
      </c>
      <c r="BW635" s="175">
        <f>100*BV635/$AI635</f>
        <v>0</v>
      </c>
      <c r="BX635" s="173">
        <f>IF(BW635&gt;$AI$8,1,0)</f>
        <v>0</v>
      </c>
      <c r="BY635" s="175">
        <f>IF($R635=BV$17,BW635,0)</f>
        <v>0</v>
      </c>
      <c r="BZ635" s="173">
        <v>0</v>
      </c>
      <c r="CA635" s="175">
        <f>100*BZ635/$AI635</f>
        <v>0</v>
      </c>
      <c r="CB635" s="173">
        <f>IF(CA635&gt;$AI$8,1,0)</f>
        <v>0</v>
      </c>
      <c r="CC635" s="175">
        <f>IF($R635=BZ$17,CA635,0)</f>
        <v>0</v>
      </c>
      <c r="CD635" s="173">
        <v>0</v>
      </c>
      <c r="CE635" s="175">
        <f>100*CD635/$AI635</f>
        <v>0</v>
      </c>
      <c r="CF635" s="173">
        <f>IF(CE635&gt;$AI$8,1,0)</f>
        <v>0</v>
      </c>
      <c r="CG635" s="175">
        <f>IF($R635=CD$17,CE635,0)</f>
        <v>0</v>
      </c>
      <c r="CH635" s="173">
        <v>0</v>
      </c>
      <c r="CI635" s="175">
        <f>100*CH635/$AI635</f>
        <v>0</v>
      </c>
      <c r="CJ635" s="173">
        <f>IF(CI635&gt;$AI$8,1,0)</f>
        <v>0</v>
      </c>
      <c r="CK635" s="175">
        <f>IF($R635=CH$17,CI635,0)</f>
        <v>0</v>
      </c>
      <c r="CL635" s="173">
        <v>628</v>
      </c>
      <c r="CM635" s="173">
        <v>0</v>
      </c>
      <c r="CN635" s="176"/>
    </row>
    <row r="636" ht="15.75" customHeight="1">
      <c r="A636" t="s" s="179">
        <v>3343</v>
      </c>
      <c r="B636" t="s" s="180">
        <v>197</v>
      </c>
      <c r="C636" t="s" s="180">
        <v>1520</v>
      </c>
      <c r="D636" t="s" s="181">
        <v>200</v>
      </c>
      <c r="E636" t="s" s="188">
        <v>79</v>
      </c>
      <c r="F636" t="s" s="146">
        <v>46</v>
      </c>
      <c r="G636" t="s" s="146">
        <v>662</v>
      </c>
      <c r="H636" t="s" s="146">
        <v>3344</v>
      </c>
      <c r="I636" t="s" s="146">
        <v>49</v>
      </c>
      <c r="J636" t="s" s="146">
        <v>1762</v>
      </c>
      <c r="K636" t="s" s="183">
        <f>_xlfn.IFS(Q636=0,O636,T636=1,R636,U636=1,AA636,V636=1,AD636)</f>
        <v>29</v>
      </c>
      <c r="L636" s="189">
        <f>_xlfn.IFS(Q636=0,P636,T636=1,S636,U636=1,AB636,V636=1,AE636)</f>
        <v>31.6740290048341</v>
      </c>
      <c r="M636" t="s" s="146">
        <f>IF(O636="Lab","over","under")</f>
        <v>3307</v>
      </c>
      <c r="N636" s="138"/>
      <c r="O636" t="s" s="184">
        <v>29</v>
      </c>
      <c r="P636" s="147">
        <f>AU636</f>
        <v>31.6740290048341</v>
      </c>
      <c r="Q636" s="145">
        <f>T636+U636+V636</f>
        <v>0</v>
      </c>
      <c r="R636" t="s" s="185">
        <v>27</v>
      </c>
      <c r="S636" s="147">
        <f>AO636</f>
        <v>26.9940823470578</v>
      </c>
      <c r="T636" s="138"/>
      <c r="U636" s="138"/>
      <c r="V636" s="138"/>
      <c r="W636" s="138"/>
      <c r="X636" t="s" s="146">
        <f>IF($A636=Y636,"ok","bad")</f>
        <v>2430</v>
      </c>
      <c r="Y636" t="s" s="146">
        <v>3343</v>
      </c>
      <c r="Z636" t="s" s="146">
        <v>1520</v>
      </c>
      <c r="AA636" t="s" s="186">
        <v>2365</v>
      </c>
      <c r="AB636" s="141">
        <f>100*AC636</f>
        <v>17.6987831</v>
      </c>
      <c r="AC636" s="190">
        <v>0.176987831</v>
      </c>
      <c r="AD636" t="s" s="187">
        <v>28</v>
      </c>
      <c r="AE636" s="141">
        <v>14.8253876</v>
      </c>
      <c r="AF636" s="190">
        <v>0.148253876</v>
      </c>
      <c r="AG636" s="138"/>
      <c r="AH636" s="145">
        <v>73885</v>
      </c>
      <c r="AI636" s="145">
        <v>47992</v>
      </c>
      <c r="AJ636" s="145">
        <v>158</v>
      </c>
      <c r="AK636" s="145">
        <v>2246</v>
      </c>
      <c r="AL636" s="145">
        <v>12955</v>
      </c>
      <c r="AM636" s="148">
        <f>100*AL636/$AI636</f>
        <v>26.9940823470578</v>
      </c>
      <c r="AN636" s="145">
        <f>IF(AM636&gt;$AI$8,1,0)</f>
        <v>0</v>
      </c>
      <c r="AO636" s="148">
        <f>IF($R636=AL$17,AM636,0)</f>
        <v>26.9940823470578</v>
      </c>
      <c r="AP636" s="145">
        <v>7115</v>
      </c>
      <c r="AQ636" s="148">
        <f>100*AP636/$AI636</f>
        <v>14.8253875645941</v>
      </c>
      <c r="AR636" s="145">
        <f>IF(AQ636&gt;$AI$8,1,0)</f>
        <v>0</v>
      </c>
      <c r="AS636" s="148">
        <f>IF($R636=AP$17,AQ636,0)</f>
        <v>0</v>
      </c>
      <c r="AT636" s="145">
        <v>15201</v>
      </c>
      <c r="AU636" s="148">
        <f>100*AT636/$AI636</f>
        <v>31.6740290048341</v>
      </c>
      <c r="AV636" s="145">
        <f>IF(AU636&gt;$AI$8,1,0)</f>
        <v>0</v>
      </c>
      <c r="AW636" s="148">
        <f>IF($R636=AT$17,AU636,0)</f>
        <v>0</v>
      </c>
      <c r="AX636" s="145">
        <v>8494</v>
      </c>
      <c r="AY636" s="148">
        <f>100*AX636/$AI636</f>
        <v>17.6987831305218</v>
      </c>
      <c r="AZ636" s="145">
        <f>IF(AY636&gt;$AI$8,1,0)</f>
        <v>0</v>
      </c>
      <c r="BA636" s="148">
        <f>IF($R636=AX$17,AY636,0)</f>
        <v>0</v>
      </c>
      <c r="BB636" s="145">
        <v>2083</v>
      </c>
      <c r="BC636" s="148">
        <f>100*BB636/$AI636</f>
        <v>4.3403067177863</v>
      </c>
      <c r="BD636" s="145">
        <f>IF(BC636&gt;$AI$8,1,0)</f>
        <v>0</v>
      </c>
      <c r="BE636" s="148">
        <f>IF($R636=BB$17,BC636,0)</f>
        <v>0</v>
      </c>
      <c r="BF636" s="145">
        <v>0</v>
      </c>
      <c r="BG636" s="148">
        <f>100*BF636/$AI636</f>
        <v>0</v>
      </c>
      <c r="BH636" s="145">
        <f>IF(BG636&gt;$AI$8,1,0)</f>
        <v>0</v>
      </c>
      <c r="BI636" s="148">
        <f>IF($R636=BF$17,BG636,0)</f>
        <v>0</v>
      </c>
      <c r="BJ636" s="145">
        <v>0</v>
      </c>
      <c r="BK636" s="148">
        <f>100*BJ636/$AI636</f>
        <v>0</v>
      </c>
      <c r="BL636" s="145">
        <f>IF(BK636&gt;$AI$8,1,0)</f>
        <v>0</v>
      </c>
      <c r="BM636" s="148">
        <f>IF($R636=BJ$17,BK636,0)</f>
        <v>0</v>
      </c>
      <c r="BN636" s="145">
        <v>0</v>
      </c>
      <c r="BO636" s="148">
        <f>100*BN636/$AI636</f>
        <v>0</v>
      </c>
      <c r="BP636" s="145">
        <f>IF(BO636&gt;$AI$8,1,0)</f>
        <v>0</v>
      </c>
      <c r="BQ636" s="148">
        <f>IF($R636=BN$17,BO636,0)</f>
        <v>0</v>
      </c>
      <c r="BR636" s="145">
        <v>0</v>
      </c>
      <c r="BS636" s="148">
        <f>100*BR636/$AI636</f>
        <v>0</v>
      </c>
      <c r="BT636" s="145">
        <f>IF(BS636&gt;$AI$8,1,0)</f>
        <v>0</v>
      </c>
      <c r="BU636" s="148">
        <f>IF($R636=BR$17,BS636,0)</f>
        <v>0</v>
      </c>
      <c r="BV636" s="145">
        <v>0</v>
      </c>
      <c r="BW636" s="148">
        <f>100*BV636/$AI636</f>
        <v>0</v>
      </c>
      <c r="BX636" s="145">
        <f>IF(BW636&gt;$AI$8,1,0)</f>
        <v>0</v>
      </c>
      <c r="BY636" s="148">
        <f>IF($R636=BV$17,BW636,0)</f>
        <v>0</v>
      </c>
      <c r="BZ636" s="145">
        <v>0</v>
      </c>
      <c r="CA636" s="148">
        <f>100*BZ636/$AI636</f>
        <v>0</v>
      </c>
      <c r="CB636" s="145">
        <f>IF(CA636&gt;$AI$8,1,0)</f>
        <v>0</v>
      </c>
      <c r="CC636" s="148">
        <f>IF($R636=BZ$17,CA636,0)</f>
        <v>0</v>
      </c>
      <c r="CD636" s="145">
        <v>0</v>
      </c>
      <c r="CE636" s="148">
        <f>100*CD636/$AI636</f>
        <v>0</v>
      </c>
      <c r="CF636" s="145">
        <f>IF(CE636&gt;$AI$8,1,0)</f>
        <v>0</v>
      </c>
      <c r="CG636" s="148">
        <f>IF($R636=CD$17,CE636,0)</f>
        <v>0</v>
      </c>
      <c r="CH636" s="145">
        <v>0</v>
      </c>
      <c r="CI636" s="148">
        <f>100*CH636/$AI636</f>
        <v>0</v>
      </c>
      <c r="CJ636" s="145">
        <f>IF(CI636&gt;$AI$8,1,0)</f>
        <v>0</v>
      </c>
      <c r="CK636" s="148">
        <f>IF($R636=CH$17,CI636,0)</f>
        <v>0</v>
      </c>
      <c r="CL636" s="145">
        <v>0</v>
      </c>
      <c r="CM636" s="145">
        <v>0</v>
      </c>
      <c r="CN636" s="149"/>
    </row>
    <row r="637" ht="15.75" customHeight="1">
      <c r="A637" t="s" s="179">
        <v>3351</v>
      </c>
      <c r="B637" t="s" s="180">
        <v>42</v>
      </c>
      <c r="C637" t="s" s="180">
        <v>3352</v>
      </c>
      <c r="D637" t="s" s="181">
        <v>45</v>
      </c>
      <c r="E637" t="s" s="182">
        <v>45</v>
      </c>
      <c r="F637" t="s" s="130">
        <v>46</v>
      </c>
      <c r="G637" t="s" s="130">
        <v>157</v>
      </c>
      <c r="H637" t="s" s="130">
        <v>3353</v>
      </c>
      <c r="I637" t="s" s="130">
        <v>49</v>
      </c>
      <c r="J637" t="s" s="130">
        <v>1762</v>
      </c>
      <c r="K637" t="s" s="183">
        <f>_xlfn.IFS(Q637=0,O637,T637=1,R637,U637=1,AA637,V637=1,AD637)</f>
        <v>29</v>
      </c>
      <c r="L637" s="189">
        <f>_xlfn.IFS(Q637=0,P637,T637=1,S637,U637=1,AB637,V637=1,AE637)</f>
        <v>29.5093237088597</v>
      </c>
      <c r="M637" t="s" s="130">
        <f>IF(O637="Lab","over","under")</f>
        <v>3307</v>
      </c>
      <c r="N637" s="169"/>
      <c r="O637" t="s" s="184">
        <v>29</v>
      </c>
      <c r="P637" s="131">
        <f>AU637</f>
        <v>29.5093237088597</v>
      </c>
      <c r="Q637" s="173">
        <f>T637+U637+V637</f>
        <v>0</v>
      </c>
      <c r="R637" t="s" s="185">
        <v>27</v>
      </c>
      <c r="S637" s="131">
        <f>AO637</f>
        <v>26.3469966486208</v>
      </c>
      <c r="T637" s="169"/>
      <c r="U637" s="169"/>
      <c r="V637" s="169"/>
      <c r="W637" s="169"/>
      <c r="X637" t="s" s="130">
        <f>IF($A637=Y637,"ok","bad")</f>
        <v>2430</v>
      </c>
      <c r="Y637" t="s" s="130">
        <v>3351</v>
      </c>
      <c r="Z637" t="s" s="130">
        <v>3352</v>
      </c>
      <c r="AA637" t="s" s="186">
        <v>28</v>
      </c>
      <c r="AB637" s="125">
        <f>100*AC637</f>
        <v>21.2769614</v>
      </c>
      <c r="AC637" s="191">
        <v>0.212769614</v>
      </c>
      <c r="AD637" t="s" s="187">
        <v>2365</v>
      </c>
      <c r="AE637" s="125">
        <v>14.1080175</v>
      </c>
      <c r="AF637" s="191">
        <v>0.141080175</v>
      </c>
      <c r="AG637" s="169"/>
      <c r="AH637" s="173">
        <v>73114</v>
      </c>
      <c r="AI637" s="173">
        <v>46548</v>
      </c>
      <c r="AJ637" s="173">
        <v>120</v>
      </c>
      <c r="AK637" s="173">
        <v>1472</v>
      </c>
      <c r="AL637" s="173">
        <v>12264</v>
      </c>
      <c r="AM637" s="175">
        <f>100*AL637/$AI637</f>
        <v>26.3469966486208</v>
      </c>
      <c r="AN637" s="173">
        <f>IF(AM637&gt;$AI$8,1,0)</f>
        <v>0</v>
      </c>
      <c r="AO637" s="175">
        <f>IF($R637=AL$17,AM637,0)</f>
        <v>26.3469966486208</v>
      </c>
      <c r="AP637" s="173">
        <v>9904</v>
      </c>
      <c r="AQ637" s="175">
        <f>100*AP637/$AI637</f>
        <v>21.2769614161726</v>
      </c>
      <c r="AR637" s="173">
        <f>IF(AQ637&gt;$AI$8,1,0)</f>
        <v>0</v>
      </c>
      <c r="AS637" s="175">
        <f>IF($R637=AP$17,AQ637,0)</f>
        <v>0</v>
      </c>
      <c r="AT637" s="173">
        <v>13736</v>
      </c>
      <c r="AU637" s="175">
        <f>100*AT637/$AI637</f>
        <v>29.5093237088597</v>
      </c>
      <c r="AV637" s="173">
        <f>IF(AU637&gt;$AI$8,1,0)</f>
        <v>0</v>
      </c>
      <c r="AW637" s="175">
        <f>IF($R637=AT$17,AU637,0)</f>
        <v>0</v>
      </c>
      <c r="AX637" s="173">
        <v>6567</v>
      </c>
      <c r="AY637" s="175">
        <f>100*AX637/$AI637</f>
        <v>14.1080175302913</v>
      </c>
      <c r="AZ637" s="173">
        <f>IF(AY637&gt;$AI$8,1,0)</f>
        <v>0</v>
      </c>
      <c r="BA637" s="175">
        <f>IF($R637=AX$17,AY637,0)</f>
        <v>0</v>
      </c>
      <c r="BB637" s="173">
        <v>1188</v>
      </c>
      <c r="BC637" s="175">
        <f>100*BB637/$AI637</f>
        <v>2.55220417633411</v>
      </c>
      <c r="BD637" s="173">
        <f>IF(BC637&gt;$AI$8,1,0)</f>
        <v>0</v>
      </c>
      <c r="BE637" s="175">
        <f>IF($R637=BB$17,BC637,0)</f>
        <v>0</v>
      </c>
      <c r="BF637" s="173">
        <v>0</v>
      </c>
      <c r="BG637" s="175">
        <f>100*BF637/$AI637</f>
        <v>0</v>
      </c>
      <c r="BH637" s="173">
        <f>IF(BG637&gt;$AI$8,1,0)</f>
        <v>0</v>
      </c>
      <c r="BI637" s="175">
        <f>IF($R637=BF$17,BG637,0)</f>
        <v>0</v>
      </c>
      <c r="BJ637" s="173">
        <v>2280</v>
      </c>
      <c r="BK637" s="175">
        <f>100*BJ637/$AI637</f>
        <v>4.89816963134829</v>
      </c>
      <c r="BL637" s="173">
        <f>IF(BK637&gt;$AI$8,1,0)</f>
        <v>0</v>
      </c>
      <c r="BM637" s="175">
        <f>IF($R637=BJ$17,BK637,0)</f>
        <v>0</v>
      </c>
      <c r="BN637" s="173">
        <v>0</v>
      </c>
      <c r="BO637" s="175">
        <f>100*BN637/$AI637</f>
        <v>0</v>
      </c>
      <c r="BP637" s="173">
        <f>IF(BO637&gt;$AI$8,1,0)</f>
        <v>0</v>
      </c>
      <c r="BQ637" s="175">
        <f>IF($R637=BN$17,BO637,0)</f>
        <v>0</v>
      </c>
      <c r="BR637" s="173">
        <v>0</v>
      </c>
      <c r="BS637" s="175">
        <f>100*BR637/$AI637</f>
        <v>0</v>
      </c>
      <c r="BT637" s="173">
        <f>IF(BS637&gt;$AI$8,1,0)</f>
        <v>0</v>
      </c>
      <c r="BU637" s="175">
        <f>IF($R637=BR$17,BS637,0)</f>
        <v>0</v>
      </c>
      <c r="BV637" s="173">
        <v>0</v>
      </c>
      <c r="BW637" s="175">
        <f>100*BV637/$AI637</f>
        <v>0</v>
      </c>
      <c r="BX637" s="173">
        <f>IF(BW637&gt;$AI$8,1,0)</f>
        <v>0</v>
      </c>
      <c r="BY637" s="175">
        <f>IF($R637=BV$17,BW637,0)</f>
        <v>0</v>
      </c>
      <c r="BZ637" s="173">
        <v>0</v>
      </c>
      <c r="CA637" s="175">
        <f>100*BZ637/$AI637</f>
        <v>0</v>
      </c>
      <c r="CB637" s="173">
        <f>IF(CA637&gt;$AI$8,1,0)</f>
        <v>0</v>
      </c>
      <c r="CC637" s="175">
        <f>IF($R637=BZ$17,CA637,0)</f>
        <v>0</v>
      </c>
      <c r="CD637" s="173">
        <v>0</v>
      </c>
      <c r="CE637" s="175">
        <f>100*CD637/$AI637</f>
        <v>0</v>
      </c>
      <c r="CF637" s="173">
        <f>IF(CE637&gt;$AI$8,1,0)</f>
        <v>0</v>
      </c>
      <c r="CG637" s="175">
        <f>IF($R637=CD$17,CE637,0)</f>
        <v>0</v>
      </c>
      <c r="CH637" s="173">
        <v>0</v>
      </c>
      <c r="CI637" s="175">
        <f>100*CH637/$AI637</f>
        <v>0</v>
      </c>
      <c r="CJ637" s="173">
        <f>IF(CI637&gt;$AI$8,1,0)</f>
        <v>0</v>
      </c>
      <c r="CK637" s="175">
        <f>IF($R637=CH$17,CI637,0)</f>
        <v>0</v>
      </c>
      <c r="CL637" s="173">
        <v>1447</v>
      </c>
      <c r="CM637" s="173">
        <v>0</v>
      </c>
      <c r="CN637" s="176"/>
    </row>
    <row r="638" ht="15.75" customHeight="1">
      <c r="A638" t="s" s="179">
        <v>3405</v>
      </c>
      <c r="B638" t="s" s="180">
        <v>42</v>
      </c>
      <c r="C638" t="s" s="180">
        <v>808</v>
      </c>
      <c r="D638" t="s" s="181">
        <v>45</v>
      </c>
      <c r="E638" t="s" s="188">
        <v>45</v>
      </c>
      <c r="F638" t="s" s="146">
        <v>46</v>
      </c>
      <c r="G638" t="s" s="146">
        <v>345</v>
      </c>
      <c r="H638" t="s" s="146">
        <v>809</v>
      </c>
      <c r="I638" t="s" s="146">
        <v>64</v>
      </c>
      <c r="J638" t="s" s="146">
        <v>116</v>
      </c>
      <c r="K638" t="s" s="183">
        <f>O638</f>
        <v>33</v>
      </c>
      <c r="L638" s="189">
        <f>P638</f>
        <v>53.9373684861988</v>
      </c>
      <c r="M638" t="s" s="146">
        <f>IF(O638="Lab","over","under")</f>
        <v>3307</v>
      </c>
      <c r="N638" s="138"/>
      <c r="O638" t="s" s="184">
        <v>33</v>
      </c>
      <c r="P638" s="147">
        <f>BK638</f>
        <v>53.9373684861988</v>
      </c>
      <c r="Q638" s="145">
        <f>T638+U638+V638</f>
        <v>0</v>
      </c>
      <c r="R638" t="s" s="185">
        <v>28</v>
      </c>
      <c r="S638" s="147">
        <f>AS638</f>
        <v>14.6354746874613</v>
      </c>
      <c r="T638" s="138"/>
      <c r="U638" s="138"/>
      <c r="V638" s="138"/>
      <c r="W638" s="138"/>
      <c r="X638" t="s" s="146">
        <f>IF($A638=Y638,"ok","bad")</f>
        <v>2430</v>
      </c>
      <c r="Y638" t="s" s="146">
        <v>3405</v>
      </c>
      <c r="Z638" t="s" s="146">
        <v>808</v>
      </c>
      <c r="AA638" t="s" s="186">
        <v>2365</v>
      </c>
      <c r="AB638" s="141">
        <f>100*AC638</f>
        <v>12.0237653</v>
      </c>
      <c r="AC638" s="190">
        <v>0.120237653</v>
      </c>
      <c r="AD638" t="s" s="187">
        <v>27</v>
      </c>
      <c r="AE638" s="141">
        <v>11.66481</v>
      </c>
      <c r="AF638" s="190">
        <v>0.1166481</v>
      </c>
      <c r="AG638" s="138"/>
      <c r="AH638" s="145">
        <v>73040</v>
      </c>
      <c r="AI638" s="145">
        <v>40395</v>
      </c>
      <c r="AJ638" s="145">
        <v>215</v>
      </c>
      <c r="AK638" s="145">
        <v>15876</v>
      </c>
      <c r="AL638" s="145">
        <v>4712</v>
      </c>
      <c r="AM638" s="148">
        <f>100*AL638/$AI638</f>
        <v>11.6648100012378</v>
      </c>
      <c r="AN638" s="145">
        <f>IF(AM638&gt;$AI$8,1,0)</f>
        <v>0</v>
      </c>
      <c r="AO638" s="148">
        <f>IF($R638=AL$17,AM638,0)</f>
        <v>0</v>
      </c>
      <c r="AP638" s="145">
        <v>5912</v>
      </c>
      <c r="AQ638" s="148">
        <f>100*AP638/$AI638</f>
        <v>14.6354746874613</v>
      </c>
      <c r="AR638" s="145">
        <f>IF(AQ638&gt;$AI$8,1,0)</f>
        <v>0</v>
      </c>
      <c r="AS638" s="148">
        <f>IF($R638=AP$17,AQ638,0)</f>
        <v>14.6354746874613</v>
      </c>
      <c r="AT638" s="145">
        <v>1381</v>
      </c>
      <c r="AU638" s="148">
        <f>100*AT638/$AI638</f>
        <v>3.41873994306226</v>
      </c>
      <c r="AV638" s="145">
        <f>IF(AU638&gt;$AI$8,1,0)</f>
        <v>0</v>
      </c>
      <c r="AW638" s="148">
        <f>IF($R638=AT$17,AU638,0)</f>
        <v>0</v>
      </c>
      <c r="AX638" s="145">
        <v>4857</v>
      </c>
      <c r="AY638" s="148">
        <f>100*AX638/$AI638</f>
        <v>12.0237653174898</v>
      </c>
      <c r="AZ638" s="145">
        <f>IF(AY638&gt;$AI$8,1,0)</f>
        <v>0</v>
      </c>
      <c r="BA638" s="148">
        <f>IF($R638=AX$17,AY638,0)</f>
        <v>0</v>
      </c>
      <c r="BB638" s="145">
        <v>1448</v>
      </c>
      <c r="BC638" s="148">
        <f>100*BB638/$AI638</f>
        <v>3.58460205470974</v>
      </c>
      <c r="BD638" s="145">
        <f>IF(BC638&gt;$AI$8,1,0)</f>
        <v>0</v>
      </c>
      <c r="BE638" s="148">
        <f>IF($R638=BB$17,BC638,0)</f>
        <v>0</v>
      </c>
      <c r="BF638" s="145">
        <v>0</v>
      </c>
      <c r="BG638" s="148">
        <f>100*BF638/$AI638</f>
        <v>0</v>
      </c>
      <c r="BH638" s="145">
        <f>IF(BG638&gt;$AI$8,1,0)</f>
        <v>0</v>
      </c>
      <c r="BI638" s="148">
        <f>IF($R638=BF$17,BG638,0)</f>
        <v>0</v>
      </c>
      <c r="BJ638" s="145">
        <v>21788</v>
      </c>
      <c r="BK638" s="148">
        <f>100*BJ638/$AI638</f>
        <v>53.9373684861988</v>
      </c>
      <c r="BL638" s="145">
        <f>IF(BK638&gt;$AI$8,1,0)</f>
        <v>1</v>
      </c>
      <c r="BM638" s="148">
        <f>IF($R638=BJ$17,BK638,0)</f>
        <v>0</v>
      </c>
      <c r="BN638" s="145">
        <v>0</v>
      </c>
      <c r="BO638" s="148">
        <f>100*BN638/$AI638</f>
        <v>0</v>
      </c>
      <c r="BP638" s="145">
        <f>IF(BO638&gt;$AI$8,1,0)</f>
        <v>0</v>
      </c>
      <c r="BQ638" s="148">
        <f>IF($R638=BN$17,BO638,0)</f>
        <v>0</v>
      </c>
      <c r="BR638" s="145">
        <v>0</v>
      </c>
      <c r="BS638" s="148">
        <f>100*BR638/$AI638</f>
        <v>0</v>
      </c>
      <c r="BT638" s="145">
        <f>IF(BS638&gt;$AI$8,1,0)</f>
        <v>0</v>
      </c>
      <c r="BU638" s="148">
        <f>IF($R638=BR$17,BS638,0)</f>
        <v>0</v>
      </c>
      <c r="BV638" s="145">
        <v>0</v>
      </c>
      <c r="BW638" s="148">
        <f>100*BV638/$AI638</f>
        <v>0</v>
      </c>
      <c r="BX638" s="145">
        <f>IF(BW638&gt;$AI$8,1,0)</f>
        <v>0</v>
      </c>
      <c r="BY638" s="148">
        <f>IF($R638=BV$17,BW638,0)</f>
        <v>0</v>
      </c>
      <c r="BZ638" s="145">
        <v>0</v>
      </c>
      <c r="CA638" s="148">
        <f>100*BZ638/$AI638</f>
        <v>0</v>
      </c>
      <c r="CB638" s="145">
        <f>IF(CA638&gt;$AI$8,1,0)</f>
        <v>0</v>
      </c>
      <c r="CC638" s="148">
        <f>IF($R638=BZ$17,CA638,0)</f>
        <v>0</v>
      </c>
      <c r="CD638" s="145">
        <v>0</v>
      </c>
      <c r="CE638" s="148">
        <f>100*CD638/$AI638</f>
        <v>0</v>
      </c>
      <c r="CF638" s="145">
        <f>IF(CE638&gt;$AI$8,1,0)</f>
        <v>0</v>
      </c>
      <c r="CG638" s="148">
        <f>IF($R638=CD$17,CE638,0)</f>
        <v>0</v>
      </c>
      <c r="CH638" s="145">
        <v>0</v>
      </c>
      <c r="CI638" s="148">
        <f>100*CH638/$AI638</f>
        <v>0</v>
      </c>
      <c r="CJ638" s="145">
        <f>IF(CI638&gt;$AI$8,1,0)</f>
        <v>0</v>
      </c>
      <c r="CK638" s="148">
        <f>IF($R638=CH$17,CI638,0)</f>
        <v>0</v>
      </c>
      <c r="CL638" s="145">
        <v>363</v>
      </c>
      <c r="CM638" s="145">
        <v>0</v>
      </c>
      <c r="CN638" s="149"/>
    </row>
    <row r="639" ht="15.75" customHeight="1">
      <c r="A639" t="s" s="179">
        <v>3406</v>
      </c>
      <c r="B639" t="s" s="180">
        <v>42</v>
      </c>
      <c r="C639" t="s" s="180">
        <v>3407</v>
      </c>
      <c r="D639" t="s" s="181">
        <v>45</v>
      </c>
      <c r="E639" t="s" s="182">
        <v>45</v>
      </c>
      <c r="F639" t="s" s="130">
        <v>46</v>
      </c>
      <c r="G639" t="s" s="130">
        <v>592</v>
      </c>
      <c r="H639" t="s" s="130">
        <v>593</v>
      </c>
      <c r="I639" t="s" s="130">
        <v>49</v>
      </c>
      <c r="J639" t="s" s="130">
        <v>116</v>
      </c>
      <c r="K639" t="s" s="183">
        <f>_xlfn.IFS(Q639=0,O639,T639=1,R639,U639=1,AA639,V639=1,AD639)</f>
        <v>33</v>
      </c>
      <c r="L639" s="189">
        <f>_xlfn.IFS(Q639=0,P639,T639=1,S639,U639=1,AB639,V639=1,AE639)</f>
        <v>46.9482959699365</v>
      </c>
      <c r="M639" t="s" s="130">
        <f>IF(O639="Lab","over","under")</f>
        <v>3307</v>
      </c>
      <c r="N639" s="169"/>
      <c r="O639" t="s" s="184">
        <v>33</v>
      </c>
      <c r="P639" s="131">
        <f>BK639</f>
        <v>46.9482959699365</v>
      </c>
      <c r="Q639" s="173">
        <f>T639+U639+V639</f>
        <v>0</v>
      </c>
      <c r="R639" t="s" s="185">
        <v>29</v>
      </c>
      <c r="S639" s="131">
        <f>AW639</f>
        <v>15.0079910155069</v>
      </c>
      <c r="T639" s="169"/>
      <c r="U639" s="169"/>
      <c r="V639" s="169"/>
      <c r="W639" s="169"/>
      <c r="X639" t="s" s="130">
        <f>IF($A639=Y639,"ok","bad")</f>
        <v>2430</v>
      </c>
      <c r="Y639" t="s" s="130">
        <v>3406</v>
      </c>
      <c r="Z639" t="s" s="130">
        <v>3407</v>
      </c>
      <c r="AA639" t="s" s="186">
        <v>28</v>
      </c>
      <c r="AB639" s="125">
        <f>100*AC639</f>
        <v>11.6323269</v>
      </c>
      <c r="AC639" s="191">
        <v>0.116323269</v>
      </c>
      <c r="AD639" t="s" s="187">
        <v>2365</v>
      </c>
      <c r="AE639" s="125">
        <v>11.6064101</v>
      </c>
      <c r="AF639" s="191">
        <v>0.116064101</v>
      </c>
      <c r="AG639" s="169"/>
      <c r="AH639" s="173">
        <v>75690</v>
      </c>
      <c r="AI639" s="173">
        <v>46302</v>
      </c>
      <c r="AJ639" s="173">
        <v>155</v>
      </c>
      <c r="AK639" s="173">
        <v>14789</v>
      </c>
      <c r="AL639" s="173">
        <v>4763</v>
      </c>
      <c r="AM639" s="175">
        <f>100*AL639/$AI639</f>
        <v>10.2868126646797</v>
      </c>
      <c r="AN639" s="173">
        <f>IF(AM639&gt;$AI$8,1,0)</f>
        <v>0</v>
      </c>
      <c r="AO639" s="175">
        <f>IF($R639=AL$17,AM639,0)</f>
        <v>0</v>
      </c>
      <c r="AP639" s="173">
        <v>5386</v>
      </c>
      <c r="AQ639" s="175">
        <f>100*AP639/$AI639</f>
        <v>11.6323268973262</v>
      </c>
      <c r="AR639" s="173">
        <f>IF(AQ639&gt;$AI$8,1,0)</f>
        <v>0</v>
      </c>
      <c r="AS639" s="175">
        <f>IF($R639=AP$17,AQ639,0)</f>
        <v>0</v>
      </c>
      <c r="AT639" s="173">
        <v>6949</v>
      </c>
      <c r="AU639" s="175">
        <f>100*AT639/$AI639</f>
        <v>15.0079910155069</v>
      </c>
      <c r="AV639" s="173">
        <f>IF(AU639&gt;$AI$8,1,0)</f>
        <v>0</v>
      </c>
      <c r="AW639" s="175">
        <f>IF($R639=AT$17,AU639,0)</f>
        <v>15.0079910155069</v>
      </c>
      <c r="AX639" s="173">
        <v>5374</v>
      </c>
      <c r="AY639" s="175">
        <f>100*AX639/$AI639</f>
        <v>11.6064100902769</v>
      </c>
      <c r="AZ639" s="173">
        <f>IF(AY639&gt;$AI$8,1,0)</f>
        <v>0</v>
      </c>
      <c r="BA639" s="175">
        <f>IF($R639=AX$17,AY639,0)</f>
        <v>0</v>
      </c>
      <c r="BB639" s="173">
        <v>1864</v>
      </c>
      <c r="BC639" s="175">
        <f>100*BB639/$AI639</f>
        <v>4.02574402833571</v>
      </c>
      <c r="BD639" s="173">
        <f>IF(BC639&gt;$AI$8,1,0)</f>
        <v>0</v>
      </c>
      <c r="BE639" s="175">
        <f>IF($R639=BB$17,BC639,0)</f>
        <v>0</v>
      </c>
      <c r="BF639" s="173">
        <v>0</v>
      </c>
      <c r="BG639" s="175">
        <f>100*BF639/$AI639</f>
        <v>0</v>
      </c>
      <c r="BH639" s="173">
        <f>IF(BG639&gt;$AI$8,1,0)</f>
        <v>0</v>
      </c>
      <c r="BI639" s="175">
        <f>IF($R639=BF$17,BG639,0)</f>
        <v>0</v>
      </c>
      <c r="BJ639" s="173">
        <v>21738</v>
      </c>
      <c r="BK639" s="175">
        <f>100*BJ639/$AI639</f>
        <v>46.9482959699365</v>
      </c>
      <c r="BL639" s="173">
        <f>IF(BK639&gt;$AI$8,1,0)</f>
        <v>0</v>
      </c>
      <c r="BM639" s="175">
        <f>IF($R639=BJ$17,BK639,0)</f>
        <v>0</v>
      </c>
      <c r="BN639" s="173">
        <v>0</v>
      </c>
      <c r="BO639" s="175">
        <f>100*BN639/$AI639</f>
        <v>0</v>
      </c>
      <c r="BP639" s="173">
        <f>IF(BO639&gt;$AI$8,1,0)</f>
        <v>0</v>
      </c>
      <c r="BQ639" s="175">
        <f>IF($R639=BN$17,BO639,0)</f>
        <v>0</v>
      </c>
      <c r="BR639" s="173">
        <v>0</v>
      </c>
      <c r="BS639" s="175">
        <f>100*BR639/$AI639</f>
        <v>0</v>
      </c>
      <c r="BT639" s="173">
        <f>IF(BS639&gt;$AI$8,1,0)</f>
        <v>0</v>
      </c>
      <c r="BU639" s="175">
        <f>IF($R639=BR$17,BS639,0)</f>
        <v>0</v>
      </c>
      <c r="BV639" s="173">
        <v>0</v>
      </c>
      <c r="BW639" s="175">
        <f>100*BV639/$AI639</f>
        <v>0</v>
      </c>
      <c r="BX639" s="173">
        <f>IF(BW639&gt;$AI$8,1,0)</f>
        <v>0</v>
      </c>
      <c r="BY639" s="175">
        <f>IF($R639=BV$17,BW639,0)</f>
        <v>0</v>
      </c>
      <c r="BZ639" s="173">
        <v>0</v>
      </c>
      <c r="CA639" s="175">
        <f>100*BZ639/$AI639</f>
        <v>0</v>
      </c>
      <c r="CB639" s="173">
        <f>IF(CA639&gt;$AI$8,1,0)</f>
        <v>0</v>
      </c>
      <c r="CC639" s="175">
        <f>IF($R639=BZ$17,CA639,0)</f>
        <v>0</v>
      </c>
      <c r="CD639" s="173">
        <v>0</v>
      </c>
      <c r="CE639" s="175">
        <f>100*CD639/$AI639</f>
        <v>0</v>
      </c>
      <c r="CF639" s="173">
        <f>IF(CE639&gt;$AI$8,1,0)</f>
        <v>0</v>
      </c>
      <c r="CG639" s="175">
        <f>IF($R639=CD$17,CE639,0)</f>
        <v>0</v>
      </c>
      <c r="CH639" s="173">
        <v>0</v>
      </c>
      <c r="CI639" s="175">
        <f>100*CH639/$AI639</f>
        <v>0</v>
      </c>
      <c r="CJ639" s="173">
        <f>IF(CI639&gt;$AI$8,1,0)</f>
        <v>0</v>
      </c>
      <c r="CK639" s="175">
        <f>IF($R639=CH$17,CI639,0)</f>
        <v>0</v>
      </c>
      <c r="CL639" s="173">
        <v>0</v>
      </c>
      <c r="CM639" s="173">
        <v>0</v>
      </c>
      <c r="CN639" s="176"/>
    </row>
    <row r="640" ht="15.75" customHeight="1">
      <c r="A640" t="s" s="179">
        <v>3331</v>
      </c>
      <c r="B640" t="s" s="180">
        <v>42</v>
      </c>
      <c r="C640" t="s" s="180">
        <v>3332</v>
      </c>
      <c r="D640" t="s" s="181">
        <v>45</v>
      </c>
      <c r="E640" t="s" s="188">
        <v>45</v>
      </c>
      <c r="F640" t="s" s="146">
        <v>46</v>
      </c>
      <c r="G640" t="s" s="146">
        <v>3333</v>
      </c>
      <c r="H640" t="s" s="146">
        <v>1038</v>
      </c>
      <c r="I640" t="s" s="146">
        <v>64</v>
      </c>
      <c r="J640" t="s" s="146">
        <v>3334</v>
      </c>
      <c r="K640" t="s" s="183">
        <f>_xlfn.IFS(Q640=0,O640,T640=1,R640,U640=1,AA640,V640=1,AD640)</f>
        <v>33</v>
      </c>
      <c r="L640" s="189">
        <f>_xlfn.IFS(Q640=0,P640,T640=1,S640,U640=1,AB640,V640=1,AE640)</f>
        <v>34.0321024471538</v>
      </c>
      <c r="M640" t="s" s="146">
        <f>IF(O640="Lab","over","under")</f>
        <v>3307</v>
      </c>
      <c r="N640" s="138"/>
      <c r="O640" t="s" s="184">
        <v>33</v>
      </c>
      <c r="P640" s="147">
        <f>BK640</f>
        <v>34.0321024471538</v>
      </c>
      <c r="Q640" s="145">
        <f>T640+U640+V640</f>
        <v>0</v>
      </c>
      <c r="R640" t="s" s="185">
        <v>28</v>
      </c>
      <c r="S640" s="147">
        <f>AS640</f>
        <v>24.0877993158495</v>
      </c>
      <c r="T640" s="138"/>
      <c r="U640" s="138"/>
      <c r="V640" s="138"/>
      <c r="W640" s="138"/>
      <c r="X640" t="s" s="146">
        <f>IF($A640=Y640,"ok","bad")</f>
        <v>2430</v>
      </c>
      <c r="Y640" t="s" s="146">
        <v>3331</v>
      </c>
      <c r="Z640" t="s" s="146">
        <v>3332</v>
      </c>
      <c r="AA640" t="s" s="186">
        <v>27</v>
      </c>
      <c r="AB640" s="141">
        <f>100*AC640</f>
        <v>19.3513727</v>
      </c>
      <c r="AC640" s="190">
        <v>0.193513727</v>
      </c>
      <c r="AD640" t="s" s="187">
        <v>2365</v>
      </c>
      <c r="AE640" s="141">
        <v>15.2267345</v>
      </c>
      <c r="AF640" s="190">
        <v>0.152267345</v>
      </c>
      <c r="AG640" s="138"/>
      <c r="AH640" s="145">
        <v>74005</v>
      </c>
      <c r="AI640" s="145">
        <v>45604</v>
      </c>
      <c r="AJ640" s="145">
        <v>187</v>
      </c>
      <c r="AK640" s="145">
        <v>4535</v>
      </c>
      <c r="AL640" s="145">
        <v>8825</v>
      </c>
      <c r="AM640" s="148">
        <f>100*AL640/$AI640</f>
        <v>19.3513726866064</v>
      </c>
      <c r="AN640" s="145">
        <f>IF(AM640&gt;$AI$8,1,0)</f>
        <v>0</v>
      </c>
      <c r="AO640" s="148">
        <f>IF($R640=AL$17,AM640,0)</f>
        <v>0</v>
      </c>
      <c r="AP640" s="145">
        <v>10985</v>
      </c>
      <c r="AQ640" s="148">
        <f>100*AP640/$AI640</f>
        <v>24.0877993158495</v>
      </c>
      <c r="AR640" s="145">
        <f>IF(AQ640&gt;$AI$8,1,0)</f>
        <v>0</v>
      </c>
      <c r="AS640" s="148">
        <f>IF($R640=AP$17,AQ640,0)</f>
        <v>24.0877993158495</v>
      </c>
      <c r="AT640" s="145">
        <v>1461</v>
      </c>
      <c r="AU640" s="148">
        <f>100*AT640/$AI640</f>
        <v>3.20366634505745</v>
      </c>
      <c r="AV640" s="145">
        <f>IF(AU640&gt;$AI$8,1,0)</f>
        <v>0</v>
      </c>
      <c r="AW640" s="148">
        <f>IF($R640=AT$17,AU640,0)</f>
        <v>0</v>
      </c>
      <c r="AX640" s="145">
        <v>6944</v>
      </c>
      <c r="AY640" s="148">
        <f>100*AX640/$AI640</f>
        <v>15.2267344969739</v>
      </c>
      <c r="AZ640" s="145">
        <f>IF(AY640&gt;$AI$8,1,0)</f>
        <v>0</v>
      </c>
      <c r="BA640" s="148">
        <f>IF($R640=AX$17,AY640,0)</f>
        <v>0</v>
      </c>
      <c r="BB640" s="145">
        <v>1371</v>
      </c>
      <c r="BC640" s="148">
        <f>100*BB640/$AI640</f>
        <v>3.00631523550566</v>
      </c>
      <c r="BD640" s="145">
        <f>IF(BC640&gt;$AI$8,1,0)</f>
        <v>0</v>
      </c>
      <c r="BE640" s="148">
        <f>IF($R640=BB$17,BC640,0)</f>
        <v>0</v>
      </c>
      <c r="BF640" s="145">
        <v>0</v>
      </c>
      <c r="BG640" s="148">
        <f>100*BF640/$AI640</f>
        <v>0</v>
      </c>
      <c r="BH640" s="145">
        <f>IF(BG640&gt;$AI$8,1,0)</f>
        <v>0</v>
      </c>
      <c r="BI640" s="148">
        <f>IF($R640=BF$17,BG640,0)</f>
        <v>0</v>
      </c>
      <c r="BJ640" s="145">
        <v>15520</v>
      </c>
      <c r="BK640" s="148">
        <f>100*BJ640/$AI640</f>
        <v>34.0321024471538</v>
      </c>
      <c r="BL640" s="145">
        <f>IF(BK640&gt;$AI$8,1,0)</f>
        <v>0</v>
      </c>
      <c r="BM640" s="148">
        <f>IF($R640=BJ$17,BK640,0)</f>
        <v>0</v>
      </c>
      <c r="BN640" s="145">
        <v>0</v>
      </c>
      <c r="BO640" s="148">
        <f>100*BN640/$AI640</f>
        <v>0</v>
      </c>
      <c r="BP640" s="145">
        <f>IF(BO640&gt;$AI$8,1,0)</f>
        <v>0</v>
      </c>
      <c r="BQ640" s="148">
        <f>IF($R640=BN$17,BO640,0)</f>
        <v>0</v>
      </c>
      <c r="BR640" s="145">
        <v>0</v>
      </c>
      <c r="BS640" s="148">
        <f>100*BR640/$AI640</f>
        <v>0</v>
      </c>
      <c r="BT640" s="145">
        <f>IF(BS640&gt;$AI$8,1,0)</f>
        <v>0</v>
      </c>
      <c r="BU640" s="148">
        <f>IF($R640=BR$17,BS640,0)</f>
        <v>0</v>
      </c>
      <c r="BV640" s="145">
        <v>0</v>
      </c>
      <c r="BW640" s="148">
        <f>100*BV640/$AI640</f>
        <v>0</v>
      </c>
      <c r="BX640" s="145">
        <f>IF(BW640&gt;$AI$8,1,0)</f>
        <v>0</v>
      </c>
      <c r="BY640" s="148">
        <f>IF($R640=BV$17,BW640,0)</f>
        <v>0</v>
      </c>
      <c r="BZ640" s="145">
        <v>0</v>
      </c>
      <c r="CA640" s="148">
        <f>100*BZ640/$AI640</f>
        <v>0</v>
      </c>
      <c r="CB640" s="145">
        <f>IF(CA640&gt;$AI$8,1,0)</f>
        <v>0</v>
      </c>
      <c r="CC640" s="148">
        <f>IF($R640=BZ$17,CA640,0)</f>
        <v>0</v>
      </c>
      <c r="CD640" s="145">
        <v>0</v>
      </c>
      <c r="CE640" s="148">
        <f>100*CD640/$AI640</f>
        <v>0</v>
      </c>
      <c r="CF640" s="145">
        <f>IF(CE640&gt;$AI$8,1,0)</f>
        <v>0</v>
      </c>
      <c r="CG640" s="148">
        <f>IF($R640=CD$17,CE640,0)</f>
        <v>0</v>
      </c>
      <c r="CH640" s="145">
        <v>0</v>
      </c>
      <c r="CI640" s="148">
        <f>100*CH640/$AI640</f>
        <v>0</v>
      </c>
      <c r="CJ640" s="145">
        <f>IF(CI640&gt;$AI$8,1,0)</f>
        <v>0</v>
      </c>
      <c r="CK640" s="148">
        <f>IF($R640=CH$17,CI640,0)</f>
        <v>0</v>
      </c>
      <c r="CL640" s="145">
        <v>148</v>
      </c>
      <c r="CM640" s="145">
        <v>0</v>
      </c>
      <c r="CN640" s="149"/>
    </row>
    <row r="641" ht="19.95" customHeight="1">
      <c r="A641" t="s" s="179">
        <v>3461</v>
      </c>
      <c r="B641" t="s" s="180">
        <v>42</v>
      </c>
      <c r="C641" t="s" s="180">
        <v>2326</v>
      </c>
      <c r="D641" t="s" s="181">
        <v>45</v>
      </c>
      <c r="E641" t="s" s="182">
        <v>45</v>
      </c>
      <c r="F641" t="s" s="130">
        <v>46</v>
      </c>
      <c r="G641" t="s" s="130">
        <v>3462</v>
      </c>
      <c r="H641" t="s" s="130">
        <v>3463</v>
      </c>
      <c r="I641" t="s" s="130">
        <v>64</v>
      </c>
      <c r="J641" t="s" s="130">
        <v>3334</v>
      </c>
      <c r="K641" t="s" s="183">
        <f>_xlfn.IFS(Q641=0,O641,T641=1,R641,U641=1,AA641,V641=1,AD641)</f>
        <v>33</v>
      </c>
      <c r="L641" s="189">
        <f>_xlfn.IFS(Q641=0,P641,T641=1,S641,U641=1,AB641,V641=1,AE641)</f>
        <v>32.4567855829349</v>
      </c>
      <c r="M641" t="s" s="130">
        <f>IF(O641="Lab","over","under")</f>
        <v>3307</v>
      </c>
      <c r="N641" s="169"/>
      <c r="O641" t="s" s="184">
        <v>33</v>
      </c>
      <c r="P641" s="131">
        <f>BK641</f>
        <v>32.4567855829349</v>
      </c>
      <c r="Q641" s="173">
        <f>T641+U641+V641</f>
        <v>0</v>
      </c>
      <c r="R641" t="s" s="185">
        <v>27</v>
      </c>
      <c r="S641" s="131">
        <f>AO641</f>
        <v>30.5044746843202</v>
      </c>
      <c r="T641" s="169"/>
      <c r="U641" s="169"/>
      <c r="V641" s="169"/>
      <c r="W641" s="169"/>
      <c r="X641" t="s" s="130">
        <f>IF($A641=Y641,"ok","bad")</f>
        <v>2430</v>
      </c>
      <c r="Y641" t="s" s="130">
        <v>3461</v>
      </c>
      <c r="Z641" t="s" s="130">
        <v>2326</v>
      </c>
      <c r="AA641" t="s" s="186">
        <v>28</v>
      </c>
      <c r="AB641" s="125">
        <f>100*AC641</f>
        <v>23.3511095</v>
      </c>
      <c r="AC641" s="191">
        <v>0.233511095</v>
      </c>
      <c r="AD641" t="s" s="187">
        <v>2365</v>
      </c>
      <c r="AE641" s="125">
        <v>9.878018900000001</v>
      </c>
      <c r="AF641" s="191">
        <v>0.098780189</v>
      </c>
      <c r="AG641" s="169"/>
      <c r="AH641" s="173">
        <v>53141</v>
      </c>
      <c r="AI641" s="173">
        <v>32628</v>
      </c>
      <c r="AJ641" s="173">
        <v>79</v>
      </c>
      <c r="AK641" s="173">
        <v>637</v>
      </c>
      <c r="AL641" s="173">
        <v>9953</v>
      </c>
      <c r="AM641" s="175">
        <f>100*AL641/$AI641</f>
        <v>30.5044746843202</v>
      </c>
      <c r="AN641" s="173">
        <f>IF(AM641&gt;$AI$8,1,0)</f>
        <v>0</v>
      </c>
      <c r="AO641" s="175">
        <f>IF($R641=AL$17,AM641,0)</f>
        <v>30.5044746843202</v>
      </c>
      <c r="AP641" s="173">
        <v>7619</v>
      </c>
      <c r="AQ641" s="175">
        <f>100*AP641/$AI641</f>
        <v>23.3511094765232</v>
      </c>
      <c r="AR641" s="173">
        <f>IF(AQ641&gt;$AI$8,1,0)</f>
        <v>0</v>
      </c>
      <c r="AS641" s="175">
        <f>IF($R641=AP$17,AQ641,0)</f>
        <v>0</v>
      </c>
      <c r="AT641" s="173">
        <v>439</v>
      </c>
      <c r="AU641" s="175">
        <f>100*AT641/$AI641</f>
        <v>1.34547014833885</v>
      </c>
      <c r="AV641" s="173">
        <f>IF(AU641&gt;$AI$8,1,0)</f>
        <v>0</v>
      </c>
      <c r="AW641" s="175">
        <f>IF($R641=AT$17,AU641,0)</f>
        <v>0</v>
      </c>
      <c r="AX641" s="173">
        <v>3223</v>
      </c>
      <c r="AY641" s="175">
        <f>100*AX641/$AI641</f>
        <v>9.878018879490011</v>
      </c>
      <c r="AZ641" s="173">
        <f>IF(AY641&gt;$AI$8,1,0)</f>
        <v>0</v>
      </c>
      <c r="BA641" s="175">
        <f>IF($R641=AX$17,AY641,0)</f>
        <v>0</v>
      </c>
      <c r="BB641" s="173">
        <v>604</v>
      </c>
      <c r="BC641" s="175">
        <f>100*BB641/$AI641</f>
        <v>1.85117077356871</v>
      </c>
      <c r="BD641" s="173">
        <f>IF(BC641&gt;$AI$8,1,0)</f>
        <v>0</v>
      </c>
      <c r="BE641" s="175">
        <f>IF($R641=BB$17,BC641,0)</f>
        <v>0</v>
      </c>
      <c r="BF641" s="173">
        <v>0</v>
      </c>
      <c r="BG641" s="175">
        <f>100*BF641/$AI641</f>
        <v>0</v>
      </c>
      <c r="BH641" s="173">
        <f>IF(BG641&gt;$AI$8,1,0)</f>
        <v>0</v>
      </c>
      <c r="BI641" s="175">
        <f>IF($R641=BF$17,BG641,0)</f>
        <v>0</v>
      </c>
      <c r="BJ641" s="173">
        <v>10590</v>
      </c>
      <c r="BK641" s="175">
        <f>100*BJ641/$AI641</f>
        <v>32.4567855829349</v>
      </c>
      <c r="BL641" s="173">
        <f>IF(BK641&gt;$AI$8,1,0)</f>
        <v>0</v>
      </c>
      <c r="BM641" s="175">
        <f>IF($R641=BJ$17,BK641,0)</f>
        <v>0</v>
      </c>
      <c r="BN641" s="173">
        <v>0</v>
      </c>
      <c r="BO641" s="175">
        <f>100*BN641/$AI641</f>
        <v>0</v>
      </c>
      <c r="BP641" s="173">
        <f>IF(BO641&gt;$AI$8,1,0)</f>
        <v>0</v>
      </c>
      <c r="BQ641" s="175">
        <f>IF($R641=BN$17,BO641,0)</f>
        <v>0</v>
      </c>
      <c r="BR641" s="173">
        <v>0</v>
      </c>
      <c r="BS641" s="175">
        <f>100*BR641/$AI641</f>
        <v>0</v>
      </c>
      <c r="BT641" s="173">
        <f>IF(BS641&gt;$AI$8,1,0)</f>
        <v>0</v>
      </c>
      <c r="BU641" s="175">
        <f>IF($R641=BR$17,BS641,0)</f>
        <v>0</v>
      </c>
      <c r="BV641" s="173">
        <v>0</v>
      </c>
      <c r="BW641" s="175">
        <f>100*BV641/$AI641</f>
        <v>0</v>
      </c>
      <c r="BX641" s="173">
        <f>IF(BW641&gt;$AI$8,1,0)</f>
        <v>0</v>
      </c>
      <c r="BY641" s="175">
        <f>IF($R641=BV$17,BW641,0)</f>
        <v>0</v>
      </c>
      <c r="BZ641" s="173">
        <v>0</v>
      </c>
      <c r="CA641" s="175">
        <f>100*BZ641/$AI641</f>
        <v>0</v>
      </c>
      <c r="CB641" s="173">
        <f>IF(CA641&gt;$AI$8,1,0)</f>
        <v>0</v>
      </c>
      <c r="CC641" s="175">
        <f>IF($R641=BZ$17,CA641,0)</f>
        <v>0</v>
      </c>
      <c r="CD641" s="173">
        <v>0</v>
      </c>
      <c r="CE641" s="175">
        <f>100*CD641/$AI641</f>
        <v>0</v>
      </c>
      <c r="CF641" s="173">
        <f>IF(CE641&gt;$AI$8,1,0)</f>
        <v>0</v>
      </c>
      <c r="CG641" s="175">
        <f>IF($R641=CD$17,CE641,0)</f>
        <v>0</v>
      </c>
      <c r="CH641" s="173">
        <v>0</v>
      </c>
      <c r="CI641" s="175">
        <f>100*CH641/$AI641</f>
        <v>0</v>
      </c>
      <c r="CJ641" s="173">
        <f>IF(CI641&gt;$AI$8,1,0)</f>
        <v>0</v>
      </c>
      <c r="CK641" s="175">
        <f>IF($R641=CH$17,CI641,0)</f>
        <v>0</v>
      </c>
      <c r="CL641" s="173">
        <v>0</v>
      </c>
      <c r="CM641" s="173">
        <v>0</v>
      </c>
      <c r="CN641" s="176"/>
    </row>
    <row r="642" ht="15.75" customHeight="1">
      <c r="A642" t="s" s="179">
        <v>3698</v>
      </c>
      <c r="B642" t="s" s="180">
        <v>183</v>
      </c>
      <c r="C642" t="s" s="180">
        <v>657</v>
      </c>
      <c r="D642" t="s" s="181">
        <v>186</v>
      </c>
      <c r="E642" t="s" s="188">
        <v>79</v>
      </c>
      <c r="F642" t="s" s="146">
        <v>46</v>
      </c>
      <c r="G642" t="s" s="146">
        <v>105</v>
      </c>
      <c r="H642" t="s" s="146">
        <v>3699</v>
      </c>
      <c r="I642" t="s" s="146">
        <v>49</v>
      </c>
      <c r="J642" t="s" s="146">
        <v>3525</v>
      </c>
      <c r="K642" t="s" s="183">
        <f>_xlfn.IFS(Q642=0,O642,T642=1,R642,U642=1,AA642,V642=1,AD642)</f>
        <v>2365</v>
      </c>
      <c r="L642" s="189">
        <f>_xlfn.IFS(Q642=0,P642,T642=1,S642,U642=1,AB642,V642=1,AE642)</f>
        <v>46.1834718656164</v>
      </c>
      <c r="M642" t="s" s="146">
        <f>IF(O642="Lab","over","under")</f>
        <v>3307</v>
      </c>
      <c r="N642" s="138"/>
      <c r="O642" t="s" s="184">
        <v>2365</v>
      </c>
      <c r="P642" s="147">
        <f>AY642</f>
        <v>46.1834718656164</v>
      </c>
      <c r="Q642" s="145">
        <f>T642+U642+V642</f>
        <v>0</v>
      </c>
      <c r="R642" t="s" s="185">
        <v>27</v>
      </c>
      <c r="S642" s="147">
        <f>AO642</f>
        <v>27.8950345968058</v>
      </c>
      <c r="T642" s="138"/>
      <c r="U642" s="138"/>
      <c r="V642" s="138"/>
      <c r="W642" s="138"/>
      <c r="X642" t="s" s="146">
        <f>IF($A642=Y642,"ok","bad")</f>
        <v>2430</v>
      </c>
      <c r="Y642" t="s" s="146">
        <v>3698</v>
      </c>
      <c r="Z642" t="s" s="146">
        <v>657</v>
      </c>
      <c r="AA642" t="s" s="186">
        <v>28</v>
      </c>
      <c r="AB642" s="141">
        <f>100*AC642</f>
        <v>16.2061012</v>
      </c>
      <c r="AC642" s="190">
        <v>0.162061012</v>
      </c>
      <c r="AD642" t="s" s="187">
        <v>29</v>
      </c>
      <c r="AE642" s="141">
        <v>4.3866139</v>
      </c>
      <c r="AF642" s="190">
        <v>0.043866139</v>
      </c>
      <c r="AG642" s="138"/>
      <c r="AH642" s="145">
        <v>78245</v>
      </c>
      <c r="AI642" s="145">
        <v>45958</v>
      </c>
      <c r="AJ642" s="145">
        <v>111</v>
      </c>
      <c r="AK642" s="145">
        <v>8405</v>
      </c>
      <c r="AL642" s="145">
        <v>12820</v>
      </c>
      <c r="AM642" s="148">
        <f>100*AL642/$AI642</f>
        <v>27.8950345968058</v>
      </c>
      <c r="AN642" s="145">
        <f>IF(AM642&gt;$AI$8,1,0)</f>
        <v>0</v>
      </c>
      <c r="AO642" s="148">
        <f>IF($R642=AL$17,AM642,0)</f>
        <v>27.8950345968058</v>
      </c>
      <c r="AP642" s="145">
        <v>7448</v>
      </c>
      <c r="AQ642" s="148">
        <f>100*AP642/$AI642</f>
        <v>16.2061012228557</v>
      </c>
      <c r="AR642" s="145">
        <f>IF(AQ642&gt;$AI$8,1,0)</f>
        <v>0</v>
      </c>
      <c r="AS642" s="148">
        <f>IF($R642=AP$17,AQ642,0)</f>
        <v>0</v>
      </c>
      <c r="AT642" s="145">
        <v>2016</v>
      </c>
      <c r="AU642" s="148">
        <f>100*AT642/$AI642</f>
        <v>4.38661386483311</v>
      </c>
      <c r="AV642" s="145">
        <f>IF(AU642&gt;$AI$8,1,0)</f>
        <v>0</v>
      </c>
      <c r="AW642" s="148">
        <f>IF($R642=AT$17,AU642,0)</f>
        <v>0</v>
      </c>
      <c r="AX642" s="145">
        <v>21225</v>
      </c>
      <c r="AY642" s="148">
        <f>100*AX642/$AI642</f>
        <v>46.1834718656164</v>
      </c>
      <c r="AZ642" s="145">
        <f>IF(AY642&gt;$AI$8,1,0)</f>
        <v>0</v>
      </c>
      <c r="BA642" s="148">
        <f>IF($R642=AX$17,AY642,0)</f>
        <v>0</v>
      </c>
      <c r="BB642" s="145">
        <v>1935</v>
      </c>
      <c r="BC642" s="148">
        <f>100*BB642/$AI642</f>
        <v>4.21036598633535</v>
      </c>
      <c r="BD642" s="145">
        <f>IF(BC642&gt;$AI$8,1,0)</f>
        <v>0</v>
      </c>
      <c r="BE642" s="148">
        <f>IF($R642=BB$17,BC642,0)</f>
        <v>0</v>
      </c>
      <c r="BF642" s="145">
        <v>0</v>
      </c>
      <c r="BG642" s="148">
        <f>100*BF642/$AI642</f>
        <v>0</v>
      </c>
      <c r="BH642" s="145">
        <f>IF(BG642&gt;$AI$8,1,0)</f>
        <v>0</v>
      </c>
      <c r="BI642" s="148">
        <f>IF($R642=BF$17,BG642,0)</f>
        <v>0</v>
      </c>
      <c r="BJ642" s="145">
        <v>0</v>
      </c>
      <c r="BK642" s="148">
        <f>100*BJ642/$AI642</f>
        <v>0</v>
      </c>
      <c r="BL642" s="145">
        <f>IF(BK642&gt;$AI$8,1,0)</f>
        <v>0</v>
      </c>
      <c r="BM642" s="148">
        <f>IF($R642=BJ$17,BK642,0)</f>
        <v>0</v>
      </c>
      <c r="BN642" s="145">
        <v>0</v>
      </c>
      <c r="BO642" s="148">
        <f>100*BN642/$AI642</f>
        <v>0</v>
      </c>
      <c r="BP642" s="145">
        <f>IF(BO642&gt;$AI$8,1,0)</f>
        <v>0</v>
      </c>
      <c r="BQ642" s="148">
        <f>IF($R642=BN$17,BO642,0)</f>
        <v>0</v>
      </c>
      <c r="BR642" s="145">
        <v>0</v>
      </c>
      <c r="BS642" s="148">
        <f>100*BR642/$AI642</f>
        <v>0</v>
      </c>
      <c r="BT642" s="145">
        <f>IF(BS642&gt;$AI$8,1,0)</f>
        <v>0</v>
      </c>
      <c r="BU642" s="148">
        <f>IF($R642=BR$17,BS642,0)</f>
        <v>0</v>
      </c>
      <c r="BV642" s="145">
        <v>0</v>
      </c>
      <c r="BW642" s="148">
        <f>100*BV642/$AI642</f>
        <v>0</v>
      </c>
      <c r="BX642" s="145">
        <f>IF(BW642&gt;$AI$8,1,0)</f>
        <v>0</v>
      </c>
      <c r="BY642" s="148">
        <f>IF($R642=BV$17,BW642,0)</f>
        <v>0</v>
      </c>
      <c r="BZ642" s="145">
        <v>0</v>
      </c>
      <c r="CA642" s="148">
        <f>100*BZ642/$AI642</f>
        <v>0</v>
      </c>
      <c r="CB642" s="145">
        <f>IF(CA642&gt;$AI$8,1,0)</f>
        <v>0</v>
      </c>
      <c r="CC642" s="148">
        <f>IF($R642=BZ$17,CA642,0)</f>
        <v>0</v>
      </c>
      <c r="CD642" s="145">
        <v>0</v>
      </c>
      <c r="CE642" s="148">
        <f>100*CD642/$AI642</f>
        <v>0</v>
      </c>
      <c r="CF642" s="145">
        <f>IF(CE642&gt;$AI$8,1,0)</f>
        <v>0</v>
      </c>
      <c r="CG642" s="148">
        <f>IF($R642=CD$17,CE642,0)</f>
        <v>0</v>
      </c>
      <c r="CH642" s="145">
        <v>0</v>
      </c>
      <c r="CI642" s="148">
        <f>100*CH642/$AI642</f>
        <v>0</v>
      </c>
      <c r="CJ642" s="145">
        <f>IF(CI642&gt;$AI$8,1,0)</f>
        <v>0</v>
      </c>
      <c r="CK642" s="148">
        <f>IF($R642=CH$17,CI642,0)</f>
        <v>0</v>
      </c>
      <c r="CL642" s="145">
        <v>623</v>
      </c>
      <c r="CM642" s="145">
        <v>0</v>
      </c>
      <c r="CN642" s="149"/>
    </row>
    <row r="643" ht="15.75" customHeight="1">
      <c r="A643" t="s" s="179">
        <v>3524</v>
      </c>
      <c r="B643" t="s" s="180">
        <v>101</v>
      </c>
      <c r="C643" t="s" s="180">
        <v>127</v>
      </c>
      <c r="D643" t="s" s="181">
        <v>104</v>
      </c>
      <c r="E643" t="s" s="182">
        <v>79</v>
      </c>
      <c r="F643" t="s" s="130">
        <v>46</v>
      </c>
      <c r="G643" t="s" s="130">
        <v>129</v>
      </c>
      <c r="H643" t="s" s="130">
        <v>130</v>
      </c>
      <c r="I643" t="s" s="130">
        <v>49</v>
      </c>
      <c r="J643" t="s" s="130">
        <v>3525</v>
      </c>
      <c r="K643" t="s" s="183">
        <f>_xlfn.IFS(Q643=0,O643,T643=1,R643,U643=1,AA643,V643=1,AD643)</f>
        <v>2365</v>
      </c>
      <c r="L643" s="189">
        <f>_xlfn.IFS(Q643=0,P643,T643=1,S643,U643=1,AB643,V643=1,AE643)</f>
        <v>42.7812045534326</v>
      </c>
      <c r="M643" t="s" s="130">
        <f>IF(O643="Lab","over","under")</f>
        <v>3307</v>
      </c>
      <c r="N643" s="169"/>
      <c r="O643" t="s" s="184">
        <v>2365</v>
      </c>
      <c r="P643" s="131">
        <f>AY643</f>
        <v>42.7812045534326</v>
      </c>
      <c r="Q643" s="173">
        <f>T643+U643+V643</f>
        <v>0</v>
      </c>
      <c r="R643" t="s" s="185">
        <v>28</v>
      </c>
      <c r="S643" s="131">
        <f>AS643</f>
        <v>28.9704628654531</v>
      </c>
      <c r="T643" s="169"/>
      <c r="U643" s="169"/>
      <c r="V643" s="169"/>
      <c r="W643" s="169"/>
      <c r="X643" t="s" s="130">
        <f>IF($A643=Y643,"ok","bad")</f>
        <v>2430</v>
      </c>
      <c r="Y643" t="s" s="130">
        <v>3524</v>
      </c>
      <c r="Z643" t="s" s="130">
        <v>127</v>
      </c>
      <c r="AA643" t="s" s="186">
        <v>3526</v>
      </c>
      <c r="AB643" s="125">
        <f>100*AC643</f>
        <v>15.7364224</v>
      </c>
      <c r="AC643" s="191">
        <v>0.157364224</v>
      </c>
      <c r="AD643" t="s" s="187">
        <v>27</v>
      </c>
      <c r="AE643" s="125">
        <v>8.201695000000001</v>
      </c>
      <c r="AF643" s="191">
        <v>0.08201695000000001</v>
      </c>
      <c r="AG643" s="169"/>
      <c r="AH643" s="173">
        <v>68929</v>
      </c>
      <c r="AI643" s="173">
        <v>39882</v>
      </c>
      <c r="AJ643" s="173">
        <v>102</v>
      </c>
      <c r="AK643" s="173">
        <v>5508</v>
      </c>
      <c r="AL643" s="173">
        <v>3271</v>
      </c>
      <c r="AM643" s="175">
        <f>100*AL643/$AI643</f>
        <v>8.201695000250741</v>
      </c>
      <c r="AN643" s="173">
        <f>IF(AM643&gt;$AI$8,1,0)</f>
        <v>0</v>
      </c>
      <c r="AO643" s="175">
        <f>IF($R643=AL$17,AM643,0)</f>
        <v>0</v>
      </c>
      <c r="AP643" s="173">
        <v>11554</v>
      </c>
      <c r="AQ643" s="175">
        <f>100*AP643/$AI643</f>
        <v>28.9704628654531</v>
      </c>
      <c r="AR643" s="173">
        <f>IF(AQ643&gt;$AI$8,1,0)</f>
        <v>0</v>
      </c>
      <c r="AS643" s="175">
        <f>IF($R643=AP$17,AQ643,0)</f>
        <v>28.9704628654531</v>
      </c>
      <c r="AT643" s="173">
        <v>619</v>
      </c>
      <c r="AU643" s="175">
        <f>100*AT643/$AI643</f>
        <v>1.55207863196429</v>
      </c>
      <c r="AV643" s="173">
        <f>IF(AU643&gt;$AI$8,1,0)</f>
        <v>0</v>
      </c>
      <c r="AW643" s="175">
        <f>IF($R643=AT$17,AU643,0)</f>
        <v>0</v>
      </c>
      <c r="AX643" s="173">
        <v>17062</v>
      </c>
      <c r="AY643" s="175">
        <f>100*AX643/$AI643</f>
        <v>42.7812045534326</v>
      </c>
      <c r="AZ643" s="173">
        <f>IF(AY643&gt;$AI$8,1,0)</f>
        <v>0</v>
      </c>
      <c r="BA643" s="175">
        <f>IF($R643=AX$17,AY643,0)</f>
        <v>0</v>
      </c>
      <c r="BB643" s="173">
        <v>1100</v>
      </c>
      <c r="BC643" s="175">
        <f>100*BB643/$AI643</f>
        <v>2.75813650268291</v>
      </c>
      <c r="BD643" s="173">
        <f>IF(BC643&gt;$AI$8,1,0)</f>
        <v>0</v>
      </c>
      <c r="BE643" s="175">
        <f>IF($R643=BB$17,BC643,0)</f>
        <v>0</v>
      </c>
      <c r="BF643" s="173">
        <v>0</v>
      </c>
      <c r="BG643" s="175">
        <f>100*BF643/$AI643</f>
        <v>0</v>
      </c>
      <c r="BH643" s="173">
        <f>IF(BG643&gt;$AI$8,1,0)</f>
        <v>0</v>
      </c>
      <c r="BI643" s="175">
        <f>IF($R643=BF$17,BG643,0)</f>
        <v>0</v>
      </c>
      <c r="BJ643" s="173">
        <v>0</v>
      </c>
      <c r="BK643" s="175">
        <f>100*BJ643/$AI643</f>
        <v>0</v>
      </c>
      <c r="BL643" s="173">
        <f>IF(BK643&gt;$AI$8,1,0)</f>
        <v>0</v>
      </c>
      <c r="BM643" s="175">
        <f>IF($R643=BJ$17,BK643,0)</f>
        <v>0</v>
      </c>
      <c r="BN643" s="173">
        <v>0</v>
      </c>
      <c r="BO643" s="175">
        <f>100*BN643/$AI643</f>
        <v>0</v>
      </c>
      <c r="BP643" s="173">
        <f>IF(BO643&gt;$AI$8,1,0)</f>
        <v>0</v>
      </c>
      <c r="BQ643" s="175">
        <f>IF($R643=BN$17,BO643,0)</f>
        <v>0</v>
      </c>
      <c r="BR643" s="173">
        <v>0</v>
      </c>
      <c r="BS643" s="175">
        <f>100*BR643/$AI643</f>
        <v>0</v>
      </c>
      <c r="BT643" s="173">
        <f>IF(BS643&gt;$AI$8,1,0)</f>
        <v>0</v>
      </c>
      <c r="BU643" s="175">
        <f>IF($R643=BR$17,BS643,0)</f>
        <v>0</v>
      </c>
      <c r="BV643" s="173">
        <v>0</v>
      </c>
      <c r="BW643" s="175">
        <f>100*BV643/$AI643</f>
        <v>0</v>
      </c>
      <c r="BX643" s="173">
        <f>IF(BW643&gt;$AI$8,1,0)</f>
        <v>0</v>
      </c>
      <c r="BY643" s="175">
        <f>IF($R643=BV$17,BW643,0)</f>
        <v>0</v>
      </c>
      <c r="BZ643" s="173">
        <v>0</v>
      </c>
      <c r="CA643" s="175">
        <f>100*BZ643/$AI643</f>
        <v>0</v>
      </c>
      <c r="CB643" s="173">
        <f>IF(CA643&gt;$AI$8,1,0)</f>
        <v>0</v>
      </c>
      <c r="CC643" s="175">
        <f>IF($R643=BZ$17,CA643,0)</f>
        <v>0</v>
      </c>
      <c r="CD643" s="173">
        <v>0</v>
      </c>
      <c r="CE643" s="175">
        <f>100*CD643/$AI643</f>
        <v>0</v>
      </c>
      <c r="CF643" s="173">
        <f>IF(CE643&gt;$AI$8,1,0)</f>
        <v>0</v>
      </c>
      <c r="CG643" s="175">
        <f>IF($R643=CD$17,CE643,0)</f>
        <v>0</v>
      </c>
      <c r="CH643" s="173">
        <v>0</v>
      </c>
      <c r="CI643" s="175">
        <f>100*CH643/$AI643</f>
        <v>0</v>
      </c>
      <c r="CJ643" s="173">
        <f>IF(CI643&gt;$AI$8,1,0)</f>
        <v>0</v>
      </c>
      <c r="CK643" s="175">
        <f>IF($R643=CH$17,CI643,0)</f>
        <v>0</v>
      </c>
      <c r="CL643" s="173">
        <v>111</v>
      </c>
      <c r="CM643" s="173">
        <v>0</v>
      </c>
      <c r="CN643" s="176"/>
    </row>
    <row r="644" ht="15.75" customHeight="1">
      <c r="A644" t="s" s="179">
        <v>3709</v>
      </c>
      <c r="B644" t="s" s="180">
        <v>101</v>
      </c>
      <c r="C644" t="s" s="180">
        <v>372</v>
      </c>
      <c r="D644" t="s" s="181">
        <v>104</v>
      </c>
      <c r="E644" t="s" s="188">
        <v>79</v>
      </c>
      <c r="F644" t="s" s="146">
        <v>46</v>
      </c>
      <c r="G644" t="s" s="146">
        <v>1025</v>
      </c>
      <c r="H644" t="s" s="146">
        <v>3710</v>
      </c>
      <c r="I644" t="s" s="146">
        <v>49</v>
      </c>
      <c r="J644" t="s" s="146">
        <v>3525</v>
      </c>
      <c r="K644" t="s" s="183">
        <f>_xlfn.IFS(Q644=0,O644,T644=1,R644,U644=1,AA644,V644=1,AD644)</f>
        <v>2365</v>
      </c>
      <c r="L644" s="189">
        <f>_xlfn.IFS(Q644=0,P644,T644=1,S644,U644=1,AB644,V644=1,AE644)</f>
        <v>38.3636138919787</v>
      </c>
      <c r="M644" t="s" s="146">
        <f>IF(O644="Lab","over","under")</f>
        <v>3307</v>
      </c>
      <c r="N644" s="138"/>
      <c r="O644" t="s" s="184">
        <v>2365</v>
      </c>
      <c r="P644" s="147">
        <f>AY644</f>
        <v>38.3636138919787</v>
      </c>
      <c r="Q644" s="145">
        <f>T644+U644+V644</f>
        <v>0</v>
      </c>
      <c r="R644" t="s" s="185">
        <v>27</v>
      </c>
      <c r="S644" s="147">
        <f>AO644</f>
        <v>33.3951303917934</v>
      </c>
      <c r="T644" s="138"/>
      <c r="U644" s="138"/>
      <c r="V644" s="138"/>
      <c r="W644" s="138"/>
      <c r="X644" t="s" s="146">
        <f>IF($A644=Y644,"ok","bad")</f>
        <v>2430</v>
      </c>
      <c r="Y644" t="s" s="146">
        <v>3709</v>
      </c>
      <c r="Z644" t="s" s="146">
        <v>372</v>
      </c>
      <c r="AA644" t="s" s="186">
        <v>28</v>
      </c>
      <c r="AB644" s="141">
        <f>100*AC644</f>
        <v>18.8579904</v>
      </c>
      <c r="AC644" s="190">
        <v>0.188579904</v>
      </c>
      <c r="AD644" t="s" s="187">
        <v>31</v>
      </c>
      <c r="AE644" s="141">
        <v>3.7226548</v>
      </c>
      <c r="AF644" s="190">
        <v>0.037226548</v>
      </c>
      <c r="AG644" s="138"/>
      <c r="AH644" s="145">
        <v>75811</v>
      </c>
      <c r="AI644" s="145">
        <v>40455</v>
      </c>
      <c r="AJ644" s="145">
        <v>128</v>
      </c>
      <c r="AK644" s="145">
        <v>2010</v>
      </c>
      <c r="AL644" s="145">
        <v>13510</v>
      </c>
      <c r="AM644" s="148">
        <f>100*AL644/$AI644</f>
        <v>33.3951303917934</v>
      </c>
      <c r="AN644" s="145">
        <f>IF(AM644&gt;$AI$8,1,0)</f>
        <v>0</v>
      </c>
      <c r="AO644" s="148">
        <f>IF($R644=AL$17,AM644,0)</f>
        <v>33.3951303917934</v>
      </c>
      <c r="AP644" s="145">
        <v>7629</v>
      </c>
      <c r="AQ644" s="148">
        <f>100*AP644/$AI644</f>
        <v>18.8579903596589</v>
      </c>
      <c r="AR644" s="145">
        <f>IF(AQ644&gt;$AI$8,1,0)</f>
        <v>0</v>
      </c>
      <c r="AS644" s="148">
        <f>IF($R644=AP$17,AQ644,0)</f>
        <v>0</v>
      </c>
      <c r="AT644" s="145">
        <v>1375</v>
      </c>
      <c r="AU644" s="148">
        <f>100*AT644/$AI644</f>
        <v>3.39883821530095</v>
      </c>
      <c r="AV644" s="145">
        <f>IF(AU644&gt;$AI$8,1,0)</f>
        <v>0</v>
      </c>
      <c r="AW644" s="148">
        <f>IF($R644=AT$17,AU644,0)</f>
        <v>0</v>
      </c>
      <c r="AX644" s="145">
        <v>15520</v>
      </c>
      <c r="AY644" s="148">
        <f>100*AX644/$AI644</f>
        <v>38.3636138919787</v>
      </c>
      <c r="AZ644" s="145">
        <f>IF(AY644&gt;$AI$8,1,0)</f>
        <v>0</v>
      </c>
      <c r="BA644" s="148">
        <f>IF($R644=AX$17,AY644,0)</f>
        <v>0</v>
      </c>
      <c r="BB644" s="145">
        <v>1506</v>
      </c>
      <c r="BC644" s="148">
        <f>100*BB644/$AI644</f>
        <v>3.72265480163144</v>
      </c>
      <c r="BD644" s="145">
        <f>IF(BC644&gt;$AI$8,1,0)</f>
        <v>0</v>
      </c>
      <c r="BE644" s="148">
        <f>IF($R644=BB$17,BC644,0)</f>
        <v>0</v>
      </c>
      <c r="BF644" s="145">
        <v>0</v>
      </c>
      <c r="BG644" s="148">
        <f>100*BF644/$AI644</f>
        <v>0</v>
      </c>
      <c r="BH644" s="145">
        <f>IF(BG644&gt;$AI$8,1,0)</f>
        <v>0</v>
      </c>
      <c r="BI644" s="148">
        <f>IF($R644=BF$17,BG644,0)</f>
        <v>0</v>
      </c>
      <c r="BJ644" s="145">
        <v>0</v>
      </c>
      <c r="BK644" s="148">
        <f>100*BJ644/$AI644</f>
        <v>0</v>
      </c>
      <c r="BL644" s="145">
        <f>IF(BK644&gt;$AI$8,1,0)</f>
        <v>0</v>
      </c>
      <c r="BM644" s="148">
        <f>IF($R644=BJ$17,BK644,0)</f>
        <v>0</v>
      </c>
      <c r="BN644" s="145">
        <v>0</v>
      </c>
      <c r="BO644" s="148">
        <f>100*BN644/$AI644</f>
        <v>0</v>
      </c>
      <c r="BP644" s="145">
        <f>IF(BO644&gt;$AI$8,1,0)</f>
        <v>0</v>
      </c>
      <c r="BQ644" s="148">
        <f>IF($R644=BN$17,BO644,0)</f>
        <v>0</v>
      </c>
      <c r="BR644" s="145">
        <v>0</v>
      </c>
      <c r="BS644" s="148">
        <f>100*BR644/$AI644</f>
        <v>0</v>
      </c>
      <c r="BT644" s="145">
        <f>IF(BS644&gt;$AI$8,1,0)</f>
        <v>0</v>
      </c>
      <c r="BU644" s="148">
        <f>IF($R644=BR$17,BS644,0)</f>
        <v>0</v>
      </c>
      <c r="BV644" s="145">
        <v>0</v>
      </c>
      <c r="BW644" s="148">
        <f>100*BV644/$AI644</f>
        <v>0</v>
      </c>
      <c r="BX644" s="145">
        <f>IF(BW644&gt;$AI$8,1,0)</f>
        <v>0</v>
      </c>
      <c r="BY644" s="148">
        <f>IF($R644=BV$17,BW644,0)</f>
        <v>0</v>
      </c>
      <c r="BZ644" s="145">
        <v>0</v>
      </c>
      <c r="CA644" s="148">
        <f>100*BZ644/$AI644</f>
        <v>0</v>
      </c>
      <c r="CB644" s="145">
        <f>IF(CA644&gt;$AI$8,1,0)</f>
        <v>0</v>
      </c>
      <c r="CC644" s="148">
        <f>IF($R644=BZ$17,CA644,0)</f>
        <v>0</v>
      </c>
      <c r="CD644" s="145">
        <v>0</v>
      </c>
      <c r="CE644" s="148">
        <f>100*CD644/$AI644</f>
        <v>0</v>
      </c>
      <c r="CF644" s="145">
        <f>IF(CE644&gt;$AI$8,1,0)</f>
        <v>0</v>
      </c>
      <c r="CG644" s="148">
        <f>IF($R644=CD$17,CE644,0)</f>
        <v>0</v>
      </c>
      <c r="CH644" s="145">
        <v>0</v>
      </c>
      <c r="CI644" s="148">
        <f>100*CH644/$AI644</f>
        <v>0</v>
      </c>
      <c r="CJ644" s="145">
        <f>IF(CI644&gt;$AI$8,1,0)</f>
        <v>0</v>
      </c>
      <c r="CK644" s="148">
        <f>IF($R644=CH$17,CI644,0)</f>
        <v>0</v>
      </c>
      <c r="CL644" s="145">
        <v>0</v>
      </c>
      <c r="CM644" s="145">
        <v>0</v>
      </c>
      <c r="CN644" s="149"/>
    </row>
    <row r="645" ht="15.75" customHeight="1">
      <c r="A645" t="s" s="179">
        <v>3703</v>
      </c>
      <c r="B645" t="s" s="180">
        <v>183</v>
      </c>
      <c r="C645" t="s" s="180">
        <v>1048</v>
      </c>
      <c r="D645" t="s" s="181">
        <v>186</v>
      </c>
      <c r="E645" t="s" s="182">
        <v>79</v>
      </c>
      <c r="F645" t="s" s="130">
        <v>46</v>
      </c>
      <c r="G645" t="s" s="130">
        <v>3704</v>
      </c>
      <c r="H645" t="s" s="130">
        <v>3705</v>
      </c>
      <c r="I645" t="s" s="130">
        <v>49</v>
      </c>
      <c r="J645" t="s" s="130">
        <v>3525</v>
      </c>
      <c r="K645" t="s" s="183">
        <f>_xlfn.IFS(Q645=0,O645,T645=1,R645,U645=1,AA645,V645=1,AD645)</f>
        <v>2365</v>
      </c>
      <c r="L645" s="189">
        <f>_xlfn.IFS(Q645=0,P645,T645=1,S645,U645=1,AB645,V645=1,AE645)</f>
        <v>35.3023461274173</v>
      </c>
      <c r="M645" t="s" s="130">
        <f>IF(O645="Lab","over","under")</f>
        <v>3307</v>
      </c>
      <c r="N645" s="169"/>
      <c r="O645" t="s" s="184">
        <v>2365</v>
      </c>
      <c r="P645" s="131">
        <f>AY645</f>
        <v>35.3023461274173</v>
      </c>
      <c r="Q645" s="173">
        <f>T645+U645+V645</f>
        <v>0</v>
      </c>
      <c r="R645" t="s" s="185">
        <v>28</v>
      </c>
      <c r="S645" s="131">
        <f>AS645</f>
        <v>31.8027878668892</v>
      </c>
      <c r="T645" s="169"/>
      <c r="U645" s="169"/>
      <c r="V645" s="169"/>
      <c r="W645" s="169"/>
      <c r="X645" t="s" s="130">
        <f>IF($A645=Y645,"ok","bad")</f>
        <v>2430</v>
      </c>
      <c r="Y645" t="s" s="130">
        <v>3703</v>
      </c>
      <c r="Z645" t="s" s="130">
        <v>1048</v>
      </c>
      <c r="AA645" t="s" s="186">
        <v>27</v>
      </c>
      <c r="AB645" s="125">
        <f>100*AC645</f>
        <v>24.6245214</v>
      </c>
      <c r="AC645" s="191">
        <v>0.246245214</v>
      </c>
      <c r="AD645" t="s" s="187">
        <v>31</v>
      </c>
      <c r="AE645" s="125">
        <v>4.2603318</v>
      </c>
      <c r="AF645" s="191">
        <v>0.042603318</v>
      </c>
      <c r="AG645" s="169"/>
      <c r="AH645" s="173">
        <v>73317</v>
      </c>
      <c r="AI645" s="173">
        <v>40748</v>
      </c>
      <c r="AJ645" s="173">
        <v>121</v>
      </c>
      <c r="AK645" s="173">
        <v>1426</v>
      </c>
      <c r="AL645" s="173">
        <v>10034</v>
      </c>
      <c r="AM645" s="175">
        <f>100*AL645/$AI645</f>
        <v>24.6245214489055</v>
      </c>
      <c r="AN645" s="173">
        <f>IF(AM645&gt;$AI$8,1,0)</f>
        <v>0</v>
      </c>
      <c r="AO645" s="175">
        <f>IF($R645=AL$17,AM645,0)</f>
        <v>0</v>
      </c>
      <c r="AP645" s="173">
        <v>12959</v>
      </c>
      <c r="AQ645" s="175">
        <f>100*AP645/$AI645</f>
        <v>31.8027878668892</v>
      </c>
      <c r="AR645" s="173">
        <f>IF(AQ645&gt;$AI$8,1,0)</f>
        <v>0</v>
      </c>
      <c r="AS645" s="175">
        <f>IF($R645=AP$17,AQ645,0)</f>
        <v>31.8027878668892</v>
      </c>
      <c r="AT645" s="173">
        <v>1102</v>
      </c>
      <c r="AU645" s="175">
        <f>100*AT645/$AI645</f>
        <v>2.70442721115147</v>
      </c>
      <c r="AV645" s="173">
        <f>IF(AU645&gt;$AI$8,1,0)</f>
        <v>0</v>
      </c>
      <c r="AW645" s="175">
        <f>IF($R645=AT$17,AU645,0)</f>
        <v>0</v>
      </c>
      <c r="AX645" s="173">
        <v>14385</v>
      </c>
      <c r="AY645" s="175">
        <f>100*AX645/$AI645</f>
        <v>35.3023461274173</v>
      </c>
      <c r="AZ645" s="173">
        <f>IF(AY645&gt;$AI$8,1,0)</f>
        <v>0</v>
      </c>
      <c r="BA645" s="175">
        <f>IF($R645=AX$17,AY645,0)</f>
        <v>0</v>
      </c>
      <c r="BB645" s="173">
        <v>1736</v>
      </c>
      <c r="BC645" s="175">
        <f>100*BB645/$AI645</f>
        <v>4.26033179542554</v>
      </c>
      <c r="BD645" s="173">
        <f>IF(BC645&gt;$AI$8,1,0)</f>
        <v>0</v>
      </c>
      <c r="BE645" s="175">
        <f>IF($R645=BB$17,BC645,0)</f>
        <v>0</v>
      </c>
      <c r="BF645" s="173">
        <v>0</v>
      </c>
      <c r="BG645" s="175">
        <f>100*BF645/$AI645</f>
        <v>0</v>
      </c>
      <c r="BH645" s="173">
        <f>IF(BG645&gt;$AI$8,1,0)</f>
        <v>0</v>
      </c>
      <c r="BI645" s="175">
        <f>IF($R645=BF$17,BG645,0)</f>
        <v>0</v>
      </c>
      <c r="BJ645" s="173">
        <v>0</v>
      </c>
      <c r="BK645" s="175">
        <f>100*BJ645/$AI645</f>
        <v>0</v>
      </c>
      <c r="BL645" s="173">
        <f>IF(BK645&gt;$AI$8,1,0)</f>
        <v>0</v>
      </c>
      <c r="BM645" s="175">
        <f>IF($R645=BJ$17,BK645,0)</f>
        <v>0</v>
      </c>
      <c r="BN645" s="173">
        <v>0</v>
      </c>
      <c r="BO645" s="175">
        <f>100*BN645/$AI645</f>
        <v>0</v>
      </c>
      <c r="BP645" s="173">
        <f>IF(BO645&gt;$AI$8,1,0)</f>
        <v>0</v>
      </c>
      <c r="BQ645" s="175">
        <f>IF($R645=BN$17,BO645,0)</f>
        <v>0</v>
      </c>
      <c r="BR645" s="173">
        <v>0</v>
      </c>
      <c r="BS645" s="175">
        <f>100*BR645/$AI645</f>
        <v>0</v>
      </c>
      <c r="BT645" s="173">
        <f>IF(BS645&gt;$AI$8,1,0)</f>
        <v>0</v>
      </c>
      <c r="BU645" s="175">
        <f>IF($R645=BR$17,BS645,0)</f>
        <v>0</v>
      </c>
      <c r="BV645" s="173">
        <v>0</v>
      </c>
      <c r="BW645" s="175">
        <f>100*BV645/$AI645</f>
        <v>0</v>
      </c>
      <c r="BX645" s="173">
        <f>IF(BW645&gt;$AI$8,1,0)</f>
        <v>0</v>
      </c>
      <c r="BY645" s="175">
        <f>IF($R645=BV$17,BW645,0)</f>
        <v>0</v>
      </c>
      <c r="BZ645" s="173">
        <v>0</v>
      </c>
      <c r="CA645" s="175">
        <f>100*BZ645/$AI645</f>
        <v>0</v>
      </c>
      <c r="CB645" s="173">
        <f>IF(CA645&gt;$AI$8,1,0)</f>
        <v>0</v>
      </c>
      <c r="CC645" s="175">
        <f>IF($R645=BZ$17,CA645,0)</f>
        <v>0</v>
      </c>
      <c r="CD645" s="173">
        <v>0</v>
      </c>
      <c r="CE645" s="175">
        <f>100*CD645/$AI645</f>
        <v>0</v>
      </c>
      <c r="CF645" s="173">
        <f>IF(CE645&gt;$AI$8,1,0)</f>
        <v>0</v>
      </c>
      <c r="CG645" s="175">
        <f>IF($R645=CD$17,CE645,0)</f>
        <v>0</v>
      </c>
      <c r="CH645" s="173">
        <v>0</v>
      </c>
      <c r="CI645" s="175">
        <f>100*CH645/$AI645</f>
        <v>0</v>
      </c>
      <c r="CJ645" s="173">
        <f>IF(CI645&gt;$AI$8,1,0)</f>
        <v>0</v>
      </c>
      <c r="CK645" s="175">
        <f>IF($R645=CH$17,CI645,0)</f>
        <v>0</v>
      </c>
      <c r="CL645" s="173">
        <v>0</v>
      </c>
      <c r="CM645" s="173">
        <v>0</v>
      </c>
      <c r="CN645" s="176"/>
    </row>
    <row r="646" ht="32.3" customHeight="1">
      <c r="A646" t="s" s="179">
        <v>3681</v>
      </c>
      <c r="B646" t="s" s="180">
        <v>183</v>
      </c>
      <c r="C646" t="s" s="180">
        <v>1892</v>
      </c>
      <c r="D646" t="s" s="181">
        <v>186</v>
      </c>
      <c r="E646" t="s" s="188">
        <v>79</v>
      </c>
      <c r="F646" t="s" s="146">
        <v>46</v>
      </c>
      <c r="G646" t="s" s="146">
        <v>393</v>
      </c>
      <c r="H646" t="s" s="146">
        <v>3682</v>
      </c>
      <c r="I646" t="s" s="146">
        <v>49</v>
      </c>
      <c r="J646" t="s" s="146">
        <v>3525</v>
      </c>
      <c r="K646" t="s" s="183">
        <f>_xlfn.IFS(Q646=0,O646,T646=1,R646,U646=1,AA646,V646=1,AD646)</f>
        <v>2365</v>
      </c>
      <c r="L646" s="189">
        <f>_xlfn.IFS(Q646=0,P646,T646=1,S646,U646=1,AB646,V646=1,AE646)</f>
        <v>30.7921818503628</v>
      </c>
      <c r="M646" t="s" s="146">
        <f>IF(O646="Lab","over","under")</f>
        <v>3307</v>
      </c>
      <c r="N646" s="138"/>
      <c r="O646" t="s" s="184">
        <v>2365</v>
      </c>
      <c r="P646" s="147">
        <f>AY646</f>
        <v>30.7921818503628</v>
      </c>
      <c r="Q646" s="145">
        <f>T646+U646+V646</f>
        <v>0</v>
      </c>
      <c r="R646" t="s" s="185">
        <v>28</v>
      </c>
      <c r="S646" s="147">
        <f>AS646</f>
        <v>30.5443879744115</v>
      </c>
      <c r="T646" s="138"/>
      <c r="U646" s="138"/>
      <c r="V646" s="138"/>
      <c r="W646" s="138"/>
      <c r="X646" t="s" s="146">
        <f>IF($A646=Y646,"ok","bad")</f>
        <v>2430</v>
      </c>
      <c r="Y646" t="s" s="146">
        <v>3681</v>
      </c>
      <c r="Z646" t="s" s="146">
        <v>1892</v>
      </c>
      <c r="AA646" t="s" s="186">
        <v>27</v>
      </c>
      <c r="AB646" s="141">
        <f>100*AC646</f>
        <v>25.6871223</v>
      </c>
      <c r="AC646" s="190">
        <v>0.256871223</v>
      </c>
      <c r="AD646" t="s" s="187">
        <v>217</v>
      </c>
      <c r="AE646" s="141">
        <v>4.8749652</v>
      </c>
      <c r="AF646" s="190">
        <v>0.048749652</v>
      </c>
      <c r="AG646" s="138"/>
      <c r="AH646" s="145">
        <v>72673</v>
      </c>
      <c r="AI646" s="145">
        <v>39549</v>
      </c>
      <c r="AJ646" s="145">
        <v>123</v>
      </c>
      <c r="AK646" s="145">
        <v>98</v>
      </c>
      <c r="AL646" s="145">
        <v>10159</v>
      </c>
      <c r="AM646" s="148">
        <f>100*AL646/$AI646</f>
        <v>25.6871223039773</v>
      </c>
      <c r="AN646" s="145">
        <f>IF(AM646&gt;$AI$8,1,0)</f>
        <v>0</v>
      </c>
      <c r="AO646" s="148">
        <f>IF($R646=AL$17,AM646,0)</f>
        <v>0</v>
      </c>
      <c r="AP646" s="145">
        <v>12080</v>
      </c>
      <c r="AQ646" s="148">
        <f>100*AP646/$AI646</f>
        <v>30.5443879744115</v>
      </c>
      <c r="AR646" s="145">
        <f>IF(AQ646&gt;$AI$8,1,0)</f>
        <v>0</v>
      </c>
      <c r="AS646" s="148">
        <f>IF($R646=AP$17,AQ646,0)</f>
        <v>30.5443879744115</v>
      </c>
      <c r="AT646" s="145">
        <v>1071</v>
      </c>
      <c r="AU646" s="148">
        <f>100*AT646/$AI646</f>
        <v>2.70803307289691</v>
      </c>
      <c r="AV646" s="145">
        <f>IF(AU646&gt;$AI$8,1,0)</f>
        <v>0</v>
      </c>
      <c r="AW646" s="148">
        <f>IF($R646=AT$17,AU646,0)</f>
        <v>0</v>
      </c>
      <c r="AX646" s="145">
        <v>12178</v>
      </c>
      <c r="AY646" s="148">
        <f>100*AX646/$AI646</f>
        <v>30.7921818503628</v>
      </c>
      <c r="AZ646" s="145">
        <f>IF(AY646&gt;$AI$8,1,0)</f>
        <v>0</v>
      </c>
      <c r="BA646" s="148">
        <f>IF($R646=AX$17,AY646,0)</f>
        <v>0</v>
      </c>
      <c r="BB646" s="145">
        <v>1718</v>
      </c>
      <c r="BC646" s="148">
        <f>100*BB646/$AI646</f>
        <v>4.34397835596349</v>
      </c>
      <c r="BD646" s="145">
        <f>IF(BC646&gt;$AI$8,1,0)</f>
        <v>0</v>
      </c>
      <c r="BE646" s="148">
        <f>IF($R646=BB$17,BC646,0)</f>
        <v>0</v>
      </c>
      <c r="BF646" s="145">
        <v>0</v>
      </c>
      <c r="BG646" s="148">
        <f>100*BF646/$AI646</f>
        <v>0</v>
      </c>
      <c r="BH646" s="145">
        <f>IF(BG646&gt;$AI$8,1,0)</f>
        <v>0</v>
      </c>
      <c r="BI646" s="148">
        <f>IF($R646=BF$17,BG646,0)</f>
        <v>0</v>
      </c>
      <c r="BJ646" s="145">
        <v>0</v>
      </c>
      <c r="BK646" s="148">
        <f>100*BJ646/$AI646</f>
        <v>0</v>
      </c>
      <c r="BL646" s="145">
        <f>IF(BK646&gt;$AI$8,1,0)</f>
        <v>0</v>
      </c>
      <c r="BM646" s="148">
        <f>IF($R646=BJ$17,BK646,0)</f>
        <v>0</v>
      </c>
      <c r="BN646" s="145">
        <v>0</v>
      </c>
      <c r="BO646" s="148">
        <f>100*BN646/$AI646</f>
        <v>0</v>
      </c>
      <c r="BP646" s="145">
        <f>IF(BO646&gt;$AI$8,1,0)</f>
        <v>0</v>
      </c>
      <c r="BQ646" s="148">
        <f>IF($R646=BN$17,BO646,0)</f>
        <v>0</v>
      </c>
      <c r="BR646" s="145">
        <v>0</v>
      </c>
      <c r="BS646" s="148">
        <f>100*BR646/$AI646</f>
        <v>0</v>
      </c>
      <c r="BT646" s="145">
        <f>IF(BS646&gt;$AI$8,1,0)</f>
        <v>0</v>
      </c>
      <c r="BU646" s="148">
        <f>IF($R646=BR$17,BS646,0)</f>
        <v>0</v>
      </c>
      <c r="BV646" s="145">
        <v>0</v>
      </c>
      <c r="BW646" s="148">
        <f>100*BV646/$AI646</f>
        <v>0</v>
      </c>
      <c r="BX646" s="145">
        <f>IF(BW646&gt;$AI$8,1,0)</f>
        <v>0</v>
      </c>
      <c r="BY646" s="148">
        <f>IF($R646=BV$17,BW646,0)</f>
        <v>0</v>
      </c>
      <c r="BZ646" s="145">
        <v>0</v>
      </c>
      <c r="CA646" s="148">
        <f>100*BZ646/$AI646</f>
        <v>0</v>
      </c>
      <c r="CB646" s="145">
        <f>IF(CA646&gt;$AI$8,1,0)</f>
        <v>0</v>
      </c>
      <c r="CC646" s="148">
        <f>IF($R646=BZ$17,CA646,0)</f>
        <v>0</v>
      </c>
      <c r="CD646" s="145">
        <v>0</v>
      </c>
      <c r="CE646" s="148">
        <f>100*CD646/$AI646</f>
        <v>0</v>
      </c>
      <c r="CF646" s="145">
        <f>IF(CE646&gt;$AI$8,1,0)</f>
        <v>0</v>
      </c>
      <c r="CG646" s="148">
        <f>IF($R646=CD$17,CE646,0)</f>
        <v>0</v>
      </c>
      <c r="CH646" s="196">
        <v>0</v>
      </c>
      <c r="CI646" s="148">
        <f>100*CH646/$AI646</f>
        <v>0</v>
      </c>
      <c r="CJ646" s="145">
        <f>IF(CI646&gt;$AI$8,1,0)</f>
        <v>0</v>
      </c>
      <c r="CK646" s="148">
        <f>IF($R646=CH$17,CI646,0)</f>
        <v>0</v>
      </c>
      <c r="CL646" s="145">
        <v>0</v>
      </c>
      <c r="CM646" s="145">
        <v>0</v>
      </c>
      <c r="CN646" s="149"/>
    </row>
    <row r="647" ht="15.75" customHeight="1">
      <c r="A647" t="s" s="179">
        <v>3638</v>
      </c>
      <c r="B647" t="s" s="180">
        <v>228</v>
      </c>
      <c r="C647" t="s" s="180">
        <v>3639</v>
      </c>
      <c r="D647" t="s" s="181">
        <v>230</v>
      </c>
      <c r="E647" t="s" s="182">
        <v>230</v>
      </c>
      <c r="F647" t="s" s="130">
        <v>80</v>
      </c>
      <c r="G647" t="s" s="130">
        <v>240</v>
      </c>
      <c r="H647" t="s" s="130">
        <v>241</v>
      </c>
      <c r="I647" t="s" s="130">
        <v>64</v>
      </c>
      <c r="J647" t="s" s="130">
        <v>3611</v>
      </c>
      <c r="K647" t="s" s="183">
        <f>_xlfn.IFS(Q647=0,O647,T647=1,R647,U647=1,AA647,V647=1,AD647)</f>
        <v>36</v>
      </c>
      <c r="L647" s="189">
        <f>_xlfn.IFS(Q647=0,P647,T647=1,S647,U647=1,AB647,V647=1,AE647)</f>
        <v>49.0791198178934</v>
      </c>
      <c r="M647" t="s" s="130">
        <f>IF(O647="Lab","over","under")</f>
        <v>3307</v>
      </c>
      <c r="N647" s="169"/>
      <c r="O647" t="s" s="184">
        <v>36</v>
      </c>
      <c r="P647" s="131">
        <f>BW647</f>
        <v>49.0791198178934</v>
      </c>
      <c r="Q647" s="173">
        <f>T647+U647+V647</f>
        <v>0</v>
      </c>
      <c r="R647" t="s" s="185">
        <v>2390</v>
      </c>
      <c r="S647" s="131">
        <f>CE647</f>
        <v>20.3237451426732</v>
      </c>
      <c r="T647" s="169"/>
      <c r="U647" s="169"/>
      <c r="V647" s="169"/>
      <c r="W647" s="169"/>
      <c r="X647" t="s" s="130">
        <f>IF($A647=Y647,"ok","bad")</f>
        <v>2430</v>
      </c>
      <c r="Y647" t="s" s="130">
        <v>3638</v>
      </c>
      <c r="Z647" t="s" s="130">
        <v>3639</v>
      </c>
      <c r="AA647" t="s" s="186">
        <v>34</v>
      </c>
      <c r="AB647" s="125">
        <f>100*AC647</f>
        <v>15.7710791</v>
      </c>
      <c r="AC647" s="191">
        <v>0.157710791</v>
      </c>
      <c r="AD647" t="s" s="187">
        <v>37</v>
      </c>
      <c r="AE647" s="125">
        <v>6.1001127</v>
      </c>
      <c r="AF647" s="191">
        <v>0.061001127</v>
      </c>
      <c r="AG647" s="169"/>
      <c r="AH647" s="173">
        <v>74749</v>
      </c>
      <c r="AI647" s="173">
        <v>43491</v>
      </c>
      <c r="AJ647" s="173">
        <v>266</v>
      </c>
      <c r="AK647" s="173">
        <v>12506</v>
      </c>
      <c r="AL647" s="173">
        <v>0</v>
      </c>
      <c r="AM647" s="175">
        <f>100*AL647/$AI647</f>
        <v>0</v>
      </c>
      <c r="AN647" s="173">
        <f>IF(AM647&gt;$AI$8,1,0)</f>
        <v>0</v>
      </c>
      <c r="AO647" s="175">
        <f>IF($R647=AL$17,AM647,0)</f>
        <v>0</v>
      </c>
      <c r="AP647" s="173">
        <v>0</v>
      </c>
      <c r="AQ647" s="175">
        <f>100*AP647/$AI647</f>
        <v>0</v>
      </c>
      <c r="AR647" s="173">
        <f>IF(AQ647&gt;$AI$8,1,0)</f>
        <v>0</v>
      </c>
      <c r="AS647" s="175">
        <f>IF($R647=AP$17,AQ647,0)</f>
        <v>0</v>
      </c>
      <c r="AT647" s="173">
        <v>0</v>
      </c>
      <c r="AU647" s="175">
        <f>100*AT647/$AI647</f>
        <v>0</v>
      </c>
      <c r="AV647" s="173">
        <f>IF(AU647&gt;$AI$8,1,0)</f>
        <v>0</v>
      </c>
      <c r="AW647" s="175">
        <f>IF($R647=AT$17,AU647,0)</f>
        <v>0</v>
      </c>
      <c r="AX647" s="173">
        <v>0</v>
      </c>
      <c r="AY647" s="175">
        <f>100*AX647/$AI647</f>
        <v>0</v>
      </c>
      <c r="AZ647" s="173">
        <f>IF(AY647&gt;$AI$8,1,0)</f>
        <v>0</v>
      </c>
      <c r="BA647" s="175">
        <f>IF($R647=AX$17,AY647,0)</f>
        <v>0</v>
      </c>
      <c r="BB647" s="173">
        <v>1577</v>
      </c>
      <c r="BC647" s="175">
        <f>100*BB647/$AI647</f>
        <v>3.6260375709917</v>
      </c>
      <c r="BD647" s="173">
        <f>IF(BC647&gt;$AI$8,1,0)</f>
        <v>0</v>
      </c>
      <c r="BE647" s="175">
        <f>IF($R647=BB$17,BC647,0)</f>
        <v>0</v>
      </c>
      <c r="BF647" s="173">
        <v>0</v>
      </c>
      <c r="BG647" s="175">
        <f>100*BF647/$AI647</f>
        <v>0</v>
      </c>
      <c r="BH647" s="173">
        <f>IF(BG647&gt;$AI$8,1,0)</f>
        <v>0</v>
      </c>
      <c r="BI647" s="175">
        <f>IF($R647=BF$17,BG647,0)</f>
        <v>0</v>
      </c>
      <c r="BJ647" s="173">
        <v>0</v>
      </c>
      <c r="BK647" s="175">
        <f>100*BJ647/$AI647</f>
        <v>0</v>
      </c>
      <c r="BL647" s="173">
        <f>IF(BK647&gt;$AI$8,1,0)</f>
        <v>0</v>
      </c>
      <c r="BM647" s="175">
        <f>IF($R647=BJ$17,BK647,0)</f>
        <v>0</v>
      </c>
      <c r="BN647" s="173">
        <v>6859</v>
      </c>
      <c r="BO647" s="175">
        <f>100*BN647/$AI647</f>
        <v>15.7710790738314</v>
      </c>
      <c r="BP647" s="173">
        <f>IF(BO647&gt;$AI$8,1,0)</f>
        <v>0</v>
      </c>
      <c r="BQ647" s="175">
        <f>IF($R647=BN$17,BO647,0)</f>
        <v>0</v>
      </c>
      <c r="BR647" s="173">
        <v>0</v>
      </c>
      <c r="BS647" s="175">
        <f>100*BR647/$AI647</f>
        <v>0</v>
      </c>
      <c r="BT647" s="173">
        <f>IF(BS647&gt;$AI$8,1,0)</f>
        <v>0</v>
      </c>
      <c r="BU647" s="175">
        <f>IF($R647=BR$17,BS647,0)</f>
        <v>0</v>
      </c>
      <c r="BV647" s="173">
        <v>21345</v>
      </c>
      <c r="BW647" s="175">
        <f>100*BV647/$AI647</f>
        <v>49.0791198178934</v>
      </c>
      <c r="BX647" s="173">
        <f>IF(BW647&gt;$AI$8,1,0)</f>
        <v>0</v>
      </c>
      <c r="BY647" s="175">
        <f>IF($R647=BV$17,BW647,0)</f>
        <v>0</v>
      </c>
      <c r="BZ647" s="173">
        <v>2653</v>
      </c>
      <c r="CA647" s="175">
        <f>100*BZ647/$AI647</f>
        <v>6.10011266698857</v>
      </c>
      <c r="CB647" s="173">
        <f>IF(CA647&gt;$AI$8,1,0)</f>
        <v>0</v>
      </c>
      <c r="CC647" s="175">
        <f>IF($R647=BZ$17,CA647,0)</f>
        <v>0</v>
      </c>
      <c r="CD647" s="173">
        <v>8839</v>
      </c>
      <c r="CE647" s="175">
        <f>100*CD647/$AI647</f>
        <v>20.3237451426732</v>
      </c>
      <c r="CF647" s="173">
        <f>IF(CE647&gt;$AI$8,1,0)</f>
        <v>0</v>
      </c>
      <c r="CG647" s="200">
        <f>IF($R647=CD$17,CE647,0)</f>
        <v>20.3237451426732</v>
      </c>
      <c r="CH647" s="201">
        <v>2218</v>
      </c>
      <c r="CI647" s="202">
        <f>100*CH647/$AI647</f>
        <v>5.09990572762181</v>
      </c>
      <c r="CJ647" s="173">
        <f>IF(CI647&gt;$AI$8,1,0)</f>
        <v>0</v>
      </c>
      <c r="CK647" s="175">
        <f>IF($R647=CH$17,CI647,0)</f>
        <v>5.09990572762181</v>
      </c>
      <c r="CL647" s="173">
        <v>4273</v>
      </c>
      <c r="CM647" s="173">
        <v>0</v>
      </c>
      <c r="CN647" s="176"/>
    </row>
    <row r="648" ht="15.75" customHeight="1">
      <c r="A648" t="s" s="179">
        <v>3610</v>
      </c>
      <c r="B648" t="s" s="180">
        <v>228</v>
      </c>
      <c r="C648" t="s" s="180">
        <v>972</v>
      </c>
      <c r="D648" t="s" s="181">
        <v>230</v>
      </c>
      <c r="E648" t="s" s="188">
        <v>230</v>
      </c>
      <c r="F648" t="s" s="146">
        <v>46</v>
      </c>
      <c r="G648" t="s" s="146">
        <v>973</v>
      </c>
      <c r="H648" t="s" s="146">
        <v>765</v>
      </c>
      <c r="I648" t="s" s="146">
        <v>49</v>
      </c>
      <c r="J648" t="s" s="146">
        <v>3611</v>
      </c>
      <c r="K648" t="s" s="183">
        <f>_xlfn.IFS(Q648=0,O648,T648=1,R648,U648=1,AA648,V648=1,AD648)</f>
        <v>36</v>
      </c>
      <c r="L648" s="189">
        <f>_xlfn.IFS(Q648=0,P648,T648=1,S648,U648=1,AB648,V648=1,AE648)</f>
        <v>40.792012096564</v>
      </c>
      <c r="M648" t="s" s="146">
        <f>IF(O648="Lab","over","under")</f>
        <v>3307</v>
      </c>
      <c r="N648" s="138"/>
      <c r="O648" t="s" s="184">
        <v>36</v>
      </c>
      <c r="P648" s="147">
        <f>BW648</f>
        <v>40.792012096564</v>
      </c>
      <c r="Q648" s="145">
        <f>T648+U648+V648</f>
        <v>0</v>
      </c>
      <c r="R648" t="s" s="185">
        <v>35</v>
      </c>
      <c r="S648" s="147">
        <f>BU648</f>
        <v>29.9311747223526</v>
      </c>
      <c r="T648" s="138"/>
      <c r="U648" s="138"/>
      <c r="V648" s="138"/>
      <c r="W648" s="138"/>
      <c r="X648" t="s" s="146">
        <f>IF($A648=Y648,"ok","bad")</f>
        <v>2430</v>
      </c>
      <c r="Y648" t="s" s="146">
        <v>3610</v>
      </c>
      <c r="Z648" t="s" s="146">
        <v>972</v>
      </c>
      <c r="AA648" t="s" s="186">
        <v>34</v>
      </c>
      <c r="AB648" s="141">
        <f>100*AC648</f>
        <v>10.2064758</v>
      </c>
      <c r="AC648" s="190">
        <v>0.102064758</v>
      </c>
      <c r="AD648" t="s" s="187">
        <v>248</v>
      </c>
      <c r="AE648" s="141">
        <v>6.3715522</v>
      </c>
      <c r="AF648" s="190">
        <v>0.063715522</v>
      </c>
      <c r="AG648" s="138"/>
      <c r="AH648" s="145">
        <v>73496</v>
      </c>
      <c r="AI648" s="145">
        <v>38358</v>
      </c>
      <c r="AJ648" s="145">
        <v>310</v>
      </c>
      <c r="AK648" s="145">
        <v>4166</v>
      </c>
      <c r="AL648" s="145">
        <v>0</v>
      </c>
      <c r="AM648" s="148">
        <f>100*AL648/$AI648</f>
        <v>0</v>
      </c>
      <c r="AN648" s="145">
        <f>IF(AM648&gt;$AI$8,1,0)</f>
        <v>0</v>
      </c>
      <c r="AO648" s="148">
        <f>IF($R648=AL$17,AM648,0)</f>
        <v>0</v>
      </c>
      <c r="AP648" s="145">
        <v>0</v>
      </c>
      <c r="AQ648" s="148">
        <f>100*AP648/$AI648</f>
        <v>0</v>
      </c>
      <c r="AR648" s="145">
        <f>IF(AQ648&gt;$AI$8,1,0)</f>
        <v>0</v>
      </c>
      <c r="AS648" s="148">
        <f>IF($R648=AP$17,AQ648,0)</f>
        <v>0</v>
      </c>
      <c r="AT648" s="145">
        <v>0</v>
      </c>
      <c r="AU648" s="148">
        <f>100*AT648/$AI648</f>
        <v>0</v>
      </c>
      <c r="AV648" s="145">
        <f>IF(AU648&gt;$AI$8,1,0)</f>
        <v>0</v>
      </c>
      <c r="AW648" s="148">
        <f>IF($R648=AT$17,AU648,0)</f>
        <v>0</v>
      </c>
      <c r="AX648" s="145">
        <v>0</v>
      </c>
      <c r="AY648" s="148">
        <f>100*AX648/$AI648</f>
        <v>0</v>
      </c>
      <c r="AZ648" s="145">
        <f>IF(AY648&gt;$AI$8,1,0)</f>
        <v>0</v>
      </c>
      <c r="BA648" s="148">
        <f>IF($R648=AX$17,AY648,0)</f>
        <v>0</v>
      </c>
      <c r="BB648" s="145">
        <v>0</v>
      </c>
      <c r="BC648" s="148">
        <f>100*BB648/$AI648</f>
        <v>0</v>
      </c>
      <c r="BD648" s="145">
        <f>IF(BC648&gt;$AI$8,1,0)</f>
        <v>0</v>
      </c>
      <c r="BE648" s="148">
        <f>IF($R648=BB$17,BC648,0)</f>
        <v>0</v>
      </c>
      <c r="BF648" s="145">
        <v>0</v>
      </c>
      <c r="BG648" s="148">
        <f>100*BF648/$AI648</f>
        <v>0</v>
      </c>
      <c r="BH648" s="145">
        <f>IF(BG648&gt;$AI$8,1,0)</f>
        <v>0</v>
      </c>
      <c r="BI648" s="148">
        <f>IF($R648=BF$17,BG648,0)</f>
        <v>0</v>
      </c>
      <c r="BJ648" s="145">
        <v>0</v>
      </c>
      <c r="BK648" s="148">
        <f>100*BJ648/$AI648</f>
        <v>0</v>
      </c>
      <c r="BL648" s="145">
        <f>IF(BK648&gt;$AI$8,1,0)</f>
        <v>0</v>
      </c>
      <c r="BM648" s="148">
        <f>IF($R648=BJ$17,BK648,0)</f>
        <v>0</v>
      </c>
      <c r="BN648" s="145">
        <v>3915</v>
      </c>
      <c r="BO648" s="148">
        <f>100*BN648/$AI648</f>
        <v>10.2064758329423</v>
      </c>
      <c r="BP648" s="145">
        <f>IF(BO648&gt;$AI$8,1,0)</f>
        <v>0</v>
      </c>
      <c r="BQ648" s="148">
        <f>IF($R648=BN$17,BO648,0)</f>
        <v>0</v>
      </c>
      <c r="BR648" s="145">
        <v>11481</v>
      </c>
      <c r="BS648" s="148">
        <f>100*BR648/$AI648</f>
        <v>29.9311747223526</v>
      </c>
      <c r="BT648" s="145">
        <f>IF(BS648&gt;$AI$8,1,0)</f>
        <v>0</v>
      </c>
      <c r="BU648" s="148">
        <f>IF($R648=BR$17,BS648,0)</f>
        <v>29.9311747223526</v>
      </c>
      <c r="BV648" s="145">
        <v>15647</v>
      </c>
      <c r="BW648" s="148">
        <f>100*BV648/$AI648</f>
        <v>40.792012096564</v>
      </c>
      <c r="BX648" s="145">
        <f>IF(BW648&gt;$AI$8,1,0)</f>
        <v>0</v>
      </c>
      <c r="BY648" s="148">
        <f>IF($R648=BV$17,BW648,0)</f>
        <v>0</v>
      </c>
      <c r="BZ648" s="145">
        <v>1422</v>
      </c>
      <c r="CA648" s="148">
        <f>100*BZ648/$AI648</f>
        <v>3.70717972782731</v>
      </c>
      <c r="CB648" s="145">
        <f>IF(CA648&gt;$AI$8,1,0)</f>
        <v>0</v>
      </c>
      <c r="CC648" s="148">
        <f>IF($R648=BZ$17,CA648,0)</f>
        <v>0</v>
      </c>
      <c r="CD648" s="145">
        <v>1268</v>
      </c>
      <c r="CE648" s="148">
        <f>100*CD648/$AI648</f>
        <v>3.30569894155065</v>
      </c>
      <c r="CF648" s="145">
        <f>IF(CE648&gt;$AI$8,1,0)</f>
        <v>0</v>
      </c>
      <c r="CG648" s="148">
        <f>IF($R648=CD$17,CE648,0)</f>
        <v>0</v>
      </c>
      <c r="CH648" s="329">
        <v>0</v>
      </c>
      <c r="CI648" s="148">
        <f>100*CH648/$AI648</f>
        <v>0</v>
      </c>
      <c r="CJ648" s="145">
        <f>IF(CI648&gt;$AI$8,1,0)</f>
        <v>0</v>
      </c>
      <c r="CK648" s="148">
        <f>IF($R648=CH$17,CI648,0)</f>
        <v>0</v>
      </c>
      <c r="CL648" s="145">
        <v>457</v>
      </c>
      <c r="CM648" s="145">
        <v>0</v>
      </c>
      <c r="CN648" s="149"/>
    </row>
    <row r="649" ht="15.75" customHeight="1">
      <c r="A649" t="s" s="179">
        <v>2709</v>
      </c>
      <c r="B649" t="s" s="180">
        <v>228</v>
      </c>
      <c r="C649" t="s" s="180">
        <v>1438</v>
      </c>
      <c r="D649" t="s" s="181">
        <v>230</v>
      </c>
      <c r="E649" t="s" s="182">
        <v>230</v>
      </c>
      <c r="F649" t="s" s="130">
        <v>46</v>
      </c>
      <c r="G649" t="s" s="130">
        <v>2710</v>
      </c>
      <c r="H649" t="s" s="130">
        <v>2711</v>
      </c>
      <c r="I649" t="s" s="130">
        <v>49</v>
      </c>
      <c r="J649" t="s" s="130">
        <v>247</v>
      </c>
      <c r="K649" t="s" s="183">
        <f>O649</f>
        <v>35</v>
      </c>
      <c r="L649" s="189">
        <f>P649</f>
        <v>52.9981296072175</v>
      </c>
      <c r="M649" t="s" s="130">
        <v>2429</v>
      </c>
      <c r="N649" s="173">
        <v>1</v>
      </c>
      <c r="O649" t="s" s="184">
        <v>35</v>
      </c>
      <c r="P649" s="131">
        <f>BS649</f>
        <v>52.9981296072175</v>
      </c>
      <c r="Q649" s="173">
        <f>T649+U649+V649</f>
        <v>0</v>
      </c>
      <c r="R649" t="s" s="185">
        <v>34</v>
      </c>
      <c r="S649" s="210">
        <f>BQ649</f>
        <v>20.1606337330839</v>
      </c>
      <c r="T649" s="169"/>
      <c r="U649" s="169"/>
      <c r="V649" s="169"/>
      <c r="W649" s="169"/>
      <c r="X649" t="s" s="130">
        <f>IF($A649=Y649,"ok","bad")</f>
        <v>2430</v>
      </c>
      <c r="Y649" t="s" s="130">
        <v>2709</v>
      </c>
      <c r="Z649" t="s" s="130">
        <v>1438</v>
      </c>
      <c r="AA649" t="s" s="186">
        <v>36</v>
      </c>
      <c r="AB649" s="125">
        <f>100*AC649</f>
        <v>8.190119899999999</v>
      </c>
      <c r="AC649" s="191">
        <v>0.08190119899999999</v>
      </c>
      <c r="AD649" t="s" s="187">
        <v>2394</v>
      </c>
      <c r="AE649" s="125">
        <v>6.5529761</v>
      </c>
      <c r="AF649" s="191">
        <v>0.06552976100000001</v>
      </c>
      <c r="AG649" s="169"/>
      <c r="AH649" s="173">
        <v>74000</v>
      </c>
      <c r="AI649" s="173">
        <v>45445</v>
      </c>
      <c r="AJ649" s="173">
        <v>246</v>
      </c>
      <c r="AK649" s="173">
        <v>14923</v>
      </c>
      <c r="AL649" s="173">
        <v>0</v>
      </c>
      <c r="AM649" s="175">
        <f>100*AL649/$AI649</f>
        <v>0</v>
      </c>
      <c r="AN649" s="173">
        <f>IF(AM649&gt;$AI$8,1,0)</f>
        <v>0</v>
      </c>
      <c r="AO649" s="175">
        <f>IF($R649=AL$17,AM649,0)</f>
        <v>0</v>
      </c>
      <c r="AP649" s="173">
        <v>0</v>
      </c>
      <c r="AQ649" s="175">
        <f>100*AP649/$AI649</f>
        <v>0</v>
      </c>
      <c r="AR649" s="173">
        <f>IF(AQ649&gt;$AI$8,1,0)</f>
        <v>0</v>
      </c>
      <c r="AS649" s="175">
        <f>IF($R649=AP$17,AQ649,0)</f>
        <v>0</v>
      </c>
      <c r="AT649" s="173">
        <v>0</v>
      </c>
      <c r="AU649" s="175">
        <f>100*AT649/$AI649</f>
        <v>0</v>
      </c>
      <c r="AV649" s="173">
        <f>IF(AU649&gt;$AI$8,1,0)</f>
        <v>0</v>
      </c>
      <c r="AW649" s="175">
        <f>IF($R649=AT$17,AU649,0)</f>
        <v>0</v>
      </c>
      <c r="AX649" s="173">
        <v>0</v>
      </c>
      <c r="AY649" s="175">
        <f>100*AX649/$AI649</f>
        <v>0</v>
      </c>
      <c r="AZ649" s="173">
        <f>IF(AY649&gt;$AI$8,1,0)</f>
        <v>0</v>
      </c>
      <c r="BA649" s="175">
        <f>IF($R649=AX$17,AY649,0)</f>
        <v>0</v>
      </c>
      <c r="BB649" s="173">
        <v>0</v>
      </c>
      <c r="BC649" s="175">
        <f>100*BB649/$AI649</f>
        <v>0</v>
      </c>
      <c r="BD649" s="173">
        <f>IF(BC649&gt;$AI$8,1,0)</f>
        <v>0</v>
      </c>
      <c r="BE649" s="175">
        <f>IF($R649=BB$17,BC649,0)</f>
        <v>0</v>
      </c>
      <c r="BF649" s="173">
        <v>0</v>
      </c>
      <c r="BG649" s="175">
        <f>100*BF649/$AI649</f>
        <v>0</v>
      </c>
      <c r="BH649" s="173">
        <f>IF(BG649&gt;$AI$8,1,0)</f>
        <v>0</v>
      </c>
      <c r="BI649" s="175">
        <f>IF($R649=BF$17,BG649,0)</f>
        <v>0</v>
      </c>
      <c r="BJ649" s="173">
        <v>0</v>
      </c>
      <c r="BK649" s="175">
        <f>100*BJ649/$AI649</f>
        <v>0</v>
      </c>
      <c r="BL649" s="173">
        <f>IF(BK649&gt;$AI$8,1,0)</f>
        <v>0</v>
      </c>
      <c r="BM649" s="175">
        <f>IF($R649=BJ$17,BK649,0)</f>
        <v>0</v>
      </c>
      <c r="BN649" s="173">
        <v>9162</v>
      </c>
      <c r="BO649" s="175">
        <f>100*BN649/$AI649</f>
        <v>20.1606337330839</v>
      </c>
      <c r="BP649" s="173">
        <f>IF(BO649&gt;$AI$8,1,0)</f>
        <v>0</v>
      </c>
      <c r="BQ649" s="175">
        <f>IF($R649=BN$17,BO649,0)</f>
        <v>20.1606337330839</v>
      </c>
      <c r="BR649" s="173">
        <v>24085</v>
      </c>
      <c r="BS649" s="175">
        <f>100*BR649/$AI649</f>
        <v>52.9981296072175</v>
      </c>
      <c r="BT649" s="173">
        <f>IF(BS649&gt;$AI$8,1,0)</f>
        <v>1</v>
      </c>
      <c r="BU649" s="175">
        <f>IF($R649=BR$17,BS649,0)</f>
        <v>0</v>
      </c>
      <c r="BV649" s="173">
        <v>3722</v>
      </c>
      <c r="BW649" s="175">
        <f>100*BV649/$AI649</f>
        <v>8.190119925184289</v>
      </c>
      <c r="BX649" s="173">
        <f>IF(BW649&gt;$AI$8,1,0)</f>
        <v>0</v>
      </c>
      <c r="BY649" s="175">
        <f>IF($R649=BV$17,BW649,0)</f>
        <v>0</v>
      </c>
      <c r="BZ649" s="173">
        <v>2269</v>
      </c>
      <c r="CA649" s="175">
        <f>100*BZ649/$AI649</f>
        <v>4.99284849818462</v>
      </c>
      <c r="CB649" s="173">
        <f>IF(CA649&gt;$AI$8,1,0)</f>
        <v>0</v>
      </c>
      <c r="CC649" s="175">
        <f>IF($R649=BZ$17,CA649,0)</f>
        <v>0</v>
      </c>
      <c r="CD649" s="173">
        <v>2001</v>
      </c>
      <c r="CE649" s="175">
        <f>100*CD649/$AI649</f>
        <v>4.4031246561778</v>
      </c>
      <c r="CF649" s="173">
        <f>IF(CE649&gt;$AI$8,1,0)</f>
        <v>0</v>
      </c>
      <c r="CG649" s="200">
        <f>IF($R649=CD$17,CE649,0)</f>
        <v>0</v>
      </c>
      <c r="CH649" s="201">
        <v>2978</v>
      </c>
      <c r="CI649" s="202">
        <f>100*CH649/$AI649</f>
        <v>6.55297612498625</v>
      </c>
      <c r="CJ649" s="173">
        <f>IF(CI649&gt;$AI$8,1,0)</f>
        <v>0</v>
      </c>
      <c r="CK649" s="175">
        <f>IF($R649=CH$17,CI649,0)</f>
        <v>0</v>
      </c>
      <c r="CL649" s="173">
        <v>0</v>
      </c>
      <c r="CM649" s="173">
        <v>0</v>
      </c>
      <c r="CN649" s="176"/>
    </row>
    <row r="650" ht="15.75" customHeight="1">
      <c r="A650" t="s" s="179">
        <v>2468</v>
      </c>
      <c r="B650" t="s" s="180">
        <v>228</v>
      </c>
      <c r="C650" t="s" s="180">
        <v>244</v>
      </c>
      <c r="D650" t="s" s="181">
        <v>230</v>
      </c>
      <c r="E650" t="s" s="188">
        <v>230</v>
      </c>
      <c r="F650" t="s" s="146">
        <v>80</v>
      </c>
      <c r="G650" t="s" s="146">
        <v>245</v>
      </c>
      <c r="H650" t="s" s="146">
        <v>246</v>
      </c>
      <c r="I650" t="s" s="146">
        <v>49</v>
      </c>
      <c r="J650" t="s" s="146">
        <v>247</v>
      </c>
      <c r="K650" t="s" s="183">
        <f>O650</f>
        <v>35</v>
      </c>
      <c r="L650" s="189">
        <f>P650</f>
        <v>52.8621392446469</v>
      </c>
      <c r="M650" t="s" s="146">
        <v>2429</v>
      </c>
      <c r="N650" s="145">
        <v>1</v>
      </c>
      <c r="O650" t="s" s="184">
        <v>35</v>
      </c>
      <c r="P650" s="147">
        <f>BS650</f>
        <v>52.8621392446469</v>
      </c>
      <c r="Q650" s="145">
        <f>T650+U650+V650</f>
        <v>0</v>
      </c>
      <c r="R650" t="s" s="197">
        <v>248</v>
      </c>
      <c r="S650" s="211">
        <f>100*0.127016078</f>
        <v>12.7016078</v>
      </c>
      <c r="T650" s="277"/>
      <c r="U650" s="138"/>
      <c r="V650" s="138"/>
      <c r="W650" s="138"/>
      <c r="X650" t="s" s="146">
        <f>IF($A650=Y650,"ok","bad")</f>
        <v>2430</v>
      </c>
      <c r="Y650" t="s" s="146">
        <v>2468</v>
      </c>
      <c r="Z650" t="s" s="146">
        <v>244</v>
      </c>
      <c r="AA650" t="s" s="186">
        <v>36</v>
      </c>
      <c r="AB650" s="141">
        <f>100*AC650</f>
        <v>10.8648064</v>
      </c>
      <c r="AC650" s="190">
        <v>0.108648064</v>
      </c>
      <c r="AD650" t="s" s="187">
        <v>34</v>
      </c>
      <c r="AE650" s="141">
        <v>10.8295801</v>
      </c>
      <c r="AF650" s="190">
        <v>0.108295801</v>
      </c>
      <c r="AG650" s="138"/>
      <c r="AH650" s="145">
        <v>75346</v>
      </c>
      <c r="AI650" s="145">
        <v>39743</v>
      </c>
      <c r="AJ650" s="145">
        <v>256</v>
      </c>
      <c r="AK650" s="145">
        <v>15961</v>
      </c>
      <c r="AL650" s="145">
        <v>0</v>
      </c>
      <c r="AM650" s="148">
        <f>100*AL650/$AI650</f>
        <v>0</v>
      </c>
      <c r="AN650" s="145">
        <f>IF(AM650&gt;$AI$8,1,0)</f>
        <v>0</v>
      </c>
      <c r="AO650" s="148">
        <f>IF($R650=AL$17,AM650,0)</f>
        <v>0</v>
      </c>
      <c r="AP650" s="145">
        <v>0</v>
      </c>
      <c r="AQ650" s="148">
        <f>100*AP650/$AI650</f>
        <v>0</v>
      </c>
      <c r="AR650" s="145">
        <f>IF(AQ650&gt;$AI$8,1,0)</f>
        <v>0</v>
      </c>
      <c r="AS650" s="148">
        <f>IF($R650=AP$17,AQ650,0)</f>
        <v>0</v>
      </c>
      <c r="AT650" s="145">
        <v>0</v>
      </c>
      <c r="AU650" s="148">
        <f>100*AT650/$AI650</f>
        <v>0</v>
      </c>
      <c r="AV650" s="145">
        <f>IF(AU650&gt;$AI$8,1,0)</f>
        <v>0</v>
      </c>
      <c r="AW650" s="148">
        <f>IF($R650=AT$17,AU650,0)</f>
        <v>0</v>
      </c>
      <c r="AX650" s="145">
        <v>0</v>
      </c>
      <c r="AY650" s="148">
        <f>100*AX650/$AI650</f>
        <v>0</v>
      </c>
      <c r="AZ650" s="145">
        <f>IF(AY650&gt;$AI$8,1,0)</f>
        <v>0</v>
      </c>
      <c r="BA650" s="148">
        <f>IF($R650=AX$17,AY650,0)</f>
        <v>0</v>
      </c>
      <c r="BB650" s="145">
        <v>451</v>
      </c>
      <c r="BC650" s="148">
        <f>100*BB650/$AI650</f>
        <v>1.13479103238306</v>
      </c>
      <c r="BD650" s="145">
        <f>IF(BC650&gt;$AI$8,1,0)</f>
        <v>0</v>
      </c>
      <c r="BE650" s="148">
        <f>IF($R650=BB$17,BC650,0)</f>
        <v>0</v>
      </c>
      <c r="BF650" s="145">
        <v>0</v>
      </c>
      <c r="BG650" s="148">
        <f>100*BF650/$AI650</f>
        <v>0</v>
      </c>
      <c r="BH650" s="145">
        <f>IF(BG650&gt;$AI$8,1,0)</f>
        <v>0</v>
      </c>
      <c r="BI650" s="148">
        <f>IF($R650=BF$17,BG650,0)</f>
        <v>0</v>
      </c>
      <c r="BJ650" s="145">
        <v>0</v>
      </c>
      <c r="BK650" s="148">
        <f>100*BJ650/$AI650</f>
        <v>0</v>
      </c>
      <c r="BL650" s="145">
        <f>IF(BK650&gt;$AI$8,1,0)</f>
        <v>0</v>
      </c>
      <c r="BM650" s="148">
        <f>IF($R650=BJ$17,BK650,0)</f>
        <v>0</v>
      </c>
      <c r="BN650" s="145">
        <v>4304</v>
      </c>
      <c r="BO650" s="148">
        <f>100*BN650/$AI650</f>
        <v>10.829580051833</v>
      </c>
      <c r="BP650" s="145">
        <f>IF(BO650&gt;$AI$8,1,0)</f>
        <v>0</v>
      </c>
      <c r="BQ650" s="148">
        <f>IF($R650=BN$17,BO650,0)</f>
        <v>0</v>
      </c>
      <c r="BR650" s="145">
        <v>21009</v>
      </c>
      <c r="BS650" s="148">
        <f>100*BR650/$AI650</f>
        <v>52.8621392446469</v>
      </c>
      <c r="BT650" s="145">
        <f>IF(BS650&gt;$AI$8,1,0)</f>
        <v>1</v>
      </c>
      <c r="BU650" s="148">
        <f>IF($R650=BR$17,BS650,0)</f>
        <v>0</v>
      </c>
      <c r="BV650" s="145">
        <v>4318</v>
      </c>
      <c r="BW650" s="148">
        <f>100*BV650/$AI650</f>
        <v>10.8648063809979</v>
      </c>
      <c r="BX650" s="145">
        <f>IF(BW650&gt;$AI$8,1,0)</f>
        <v>0</v>
      </c>
      <c r="BY650" s="148">
        <f>IF($R650=BV$17,BW650,0)</f>
        <v>0</v>
      </c>
      <c r="BZ650" s="145">
        <v>461</v>
      </c>
      <c r="CA650" s="148">
        <f>100*BZ650/$AI650</f>
        <v>1.15995269607226</v>
      </c>
      <c r="CB650" s="145">
        <f>IF(CA650&gt;$AI$8,1,0)</f>
        <v>0</v>
      </c>
      <c r="CC650" s="148">
        <f>IF($R650=BZ$17,CA650,0)</f>
        <v>0</v>
      </c>
      <c r="CD650" s="145">
        <v>1077</v>
      </c>
      <c r="CE650" s="148">
        <f>100*CD650/$AI650</f>
        <v>2.70991117932718</v>
      </c>
      <c r="CF650" s="145">
        <f>IF(CE650&gt;$AI$8,1,0)</f>
        <v>0</v>
      </c>
      <c r="CG650" s="206">
        <f>IF($R650=CD$17,CE650,0)</f>
        <v>0</v>
      </c>
      <c r="CH650" s="207">
        <v>2010</v>
      </c>
      <c r="CI650" s="208">
        <f>100*CH650/$AI650</f>
        <v>5.05749440152983</v>
      </c>
      <c r="CJ650" s="145">
        <f>IF(CI650&gt;$AI$8,1,0)</f>
        <v>0</v>
      </c>
      <c r="CK650" s="148">
        <f>IF($R650=CH$17,CI650,0)</f>
        <v>0</v>
      </c>
      <c r="CL650" s="145">
        <v>0</v>
      </c>
      <c r="CM650" s="145">
        <v>0</v>
      </c>
      <c r="CN650" s="149"/>
    </row>
    <row r="651" ht="15.75" customHeight="1">
      <c r="A651" t="s" s="179">
        <v>2746</v>
      </c>
      <c r="B651" t="s" s="180">
        <v>228</v>
      </c>
      <c r="C651" t="s" s="180">
        <v>2251</v>
      </c>
      <c r="D651" t="s" s="181">
        <v>230</v>
      </c>
      <c r="E651" t="s" s="182">
        <v>230</v>
      </c>
      <c r="F651" t="s" s="130">
        <v>46</v>
      </c>
      <c r="G651" t="s" s="130">
        <v>2252</v>
      </c>
      <c r="H651" t="s" s="130">
        <v>2253</v>
      </c>
      <c r="I651" t="s" s="130">
        <v>64</v>
      </c>
      <c r="J651" t="s" s="130">
        <v>247</v>
      </c>
      <c r="K651" t="s" s="183">
        <f>O651</f>
        <v>35</v>
      </c>
      <c r="L651" s="189">
        <f>P651</f>
        <v>51.9761986497311</v>
      </c>
      <c r="M651" t="s" s="130">
        <v>2429</v>
      </c>
      <c r="N651" s="173">
        <v>1</v>
      </c>
      <c r="O651" t="s" s="184">
        <v>35</v>
      </c>
      <c r="P651" s="131">
        <f>BS651</f>
        <v>51.9761986497311</v>
      </c>
      <c r="Q651" s="173">
        <f>T651+U651+V651</f>
        <v>0</v>
      </c>
      <c r="R651" t="s" s="185">
        <v>34</v>
      </c>
      <c r="S651" s="213">
        <f>BQ651</f>
        <v>15.5486897814395</v>
      </c>
      <c r="T651" s="169"/>
      <c r="U651" s="169"/>
      <c r="V651" s="169"/>
      <c r="W651" s="169"/>
      <c r="X651" t="s" s="130">
        <f>IF($A651=Y651,"ok","bad")</f>
        <v>2430</v>
      </c>
      <c r="Y651" t="s" s="130">
        <v>2746</v>
      </c>
      <c r="Z651" t="s" s="130">
        <v>2251</v>
      </c>
      <c r="AA651" t="s" s="186">
        <v>36</v>
      </c>
      <c r="AB651" s="125">
        <f>100*AC651</f>
        <v>13.3218904</v>
      </c>
      <c r="AC651" s="191">
        <v>0.133218904</v>
      </c>
      <c r="AD651" t="s" s="187">
        <v>37</v>
      </c>
      <c r="AE651" s="125">
        <v>6.1402907</v>
      </c>
      <c r="AF651" s="191">
        <v>0.061402907</v>
      </c>
      <c r="AG651" s="169"/>
      <c r="AH651" s="173">
        <v>74269</v>
      </c>
      <c r="AI651" s="173">
        <v>43695</v>
      </c>
      <c r="AJ651" s="173">
        <v>262</v>
      </c>
      <c r="AK651" s="173">
        <v>15917</v>
      </c>
      <c r="AL651" s="173">
        <v>91</v>
      </c>
      <c r="AM651" s="175">
        <f>100*AL651/$AI651</f>
        <v>0.208261814852958</v>
      </c>
      <c r="AN651" s="173">
        <f>IF(AM651&gt;$AI$8,1,0)</f>
        <v>0</v>
      </c>
      <c r="AO651" s="175">
        <f>IF($R651=AL$17,AM651,0)</f>
        <v>0</v>
      </c>
      <c r="AP651" s="173">
        <v>0</v>
      </c>
      <c r="AQ651" s="175">
        <f>100*AP651/$AI651</f>
        <v>0</v>
      </c>
      <c r="AR651" s="173">
        <f>IF(AQ651&gt;$AI$8,1,0)</f>
        <v>0</v>
      </c>
      <c r="AS651" s="175">
        <f>IF($R651=AP$17,AQ651,0)</f>
        <v>0</v>
      </c>
      <c r="AT651" s="173">
        <v>0</v>
      </c>
      <c r="AU651" s="175">
        <f>100*AT651/$AI651</f>
        <v>0</v>
      </c>
      <c r="AV651" s="173">
        <f>IF(AU651&gt;$AI$8,1,0)</f>
        <v>0</v>
      </c>
      <c r="AW651" s="175">
        <f>IF($R651=AT$17,AU651,0)</f>
        <v>0</v>
      </c>
      <c r="AX651" s="173">
        <v>0</v>
      </c>
      <c r="AY651" s="175">
        <f>100*AX651/$AI651</f>
        <v>0</v>
      </c>
      <c r="AZ651" s="173">
        <f>IF(AY651&gt;$AI$8,1,0)</f>
        <v>0</v>
      </c>
      <c r="BA651" s="175">
        <f>IF($R651=AX$17,AY651,0)</f>
        <v>0</v>
      </c>
      <c r="BB651" s="173">
        <v>0</v>
      </c>
      <c r="BC651" s="175">
        <f>100*BB651/$AI651</f>
        <v>0</v>
      </c>
      <c r="BD651" s="173">
        <f>IF(BC651&gt;$AI$8,1,0)</f>
        <v>0</v>
      </c>
      <c r="BE651" s="175">
        <f>IF($R651=BB$17,BC651,0)</f>
        <v>0</v>
      </c>
      <c r="BF651" s="173">
        <v>0</v>
      </c>
      <c r="BG651" s="175">
        <f>100*BF651/$AI651</f>
        <v>0</v>
      </c>
      <c r="BH651" s="173">
        <f>IF(BG651&gt;$AI$8,1,0)</f>
        <v>0</v>
      </c>
      <c r="BI651" s="175">
        <f>IF($R651=BF$17,BG651,0)</f>
        <v>0</v>
      </c>
      <c r="BJ651" s="173">
        <v>0</v>
      </c>
      <c r="BK651" s="175">
        <f>100*BJ651/$AI651</f>
        <v>0</v>
      </c>
      <c r="BL651" s="173">
        <f>IF(BK651&gt;$AI$8,1,0)</f>
        <v>0</v>
      </c>
      <c r="BM651" s="175">
        <f>IF($R651=BJ$17,BK651,0)</f>
        <v>0</v>
      </c>
      <c r="BN651" s="173">
        <v>6794</v>
      </c>
      <c r="BO651" s="175">
        <f>100*BN651/$AI651</f>
        <v>15.5486897814395</v>
      </c>
      <c r="BP651" s="173">
        <f>IF(BO651&gt;$AI$8,1,0)</f>
        <v>0</v>
      </c>
      <c r="BQ651" s="175">
        <f>IF($R651=BN$17,BO651,0)</f>
        <v>15.5486897814395</v>
      </c>
      <c r="BR651" s="173">
        <v>22711</v>
      </c>
      <c r="BS651" s="175">
        <f>100*BR651/$AI651</f>
        <v>51.9761986497311</v>
      </c>
      <c r="BT651" s="173">
        <f>IF(BS651&gt;$AI$8,1,0)</f>
        <v>1</v>
      </c>
      <c r="BU651" s="175">
        <f>IF($R651=BR$17,BS651,0)</f>
        <v>0</v>
      </c>
      <c r="BV651" s="173">
        <v>5821</v>
      </c>
      <c r="BW651" s="175">
        <f>100*BV651/$AI651</f>
        <v>13.3218903764733</v>
      </c>
      <c r="BX651" s="173">
        <f>IF(BW651&gt;$AI$8,1,0)</f>
        <v>0</v>
      </c>
      <c r="BY651" s="175">
        <f>IF($R651=BV$17,BW651,0)</f>
        <v>0</v>
      </c>
      <c r="BZ651" s="173">
        <v>2683</v>
      </c>
      <c r="CA651" s="175">
        <f>100*BZ651/$AI651</f>
        <v>6.14029065110425</v>
      </c>
      <c r="CB651" s="173">
        <f>IF(CA651&gt;$AI$8,1,0)</f>
        <v>0</v>
      </c>
      <c r="CC651" s="175">
        <f>IF($R651=BZ$17,CA651,0)</f>
        <v>0</v>
      </c>
      <c r="CD651" s="173">
        <v>2287</v>
      </c>
      <c r="CE651" s="175">
        <f>100*CD651/$AI651</f>
        <v>5.23400846778808</v>
      </c>
      <c r="CF651" s="173">
        <f>IF(CE651&gt;$AI$8,1,0)</f>
        <v>0</v>
      </c>
      <c r="CG651" s="200">
        <f>IF($R651=CD$17,CE651,0)</f>
        <v>0</v>
      </c>
      <c r="CH651" s="201">
        <v>2530</v>
      </c>
      <c r="CI651" s="202">
        <f>100*CH651/$AI651</f>
        <v>5.79013617118663</v>
      </c>
      <c r="CJ651" s="173">
        <f>IF(CI651&gt;$AI$8,1,0)</f>
        <v>0</v>
      </c>
      <c r="CK651" s="175">
        <f>IF($R651=CH$17,CI651,0)</f>
        <v>0</v>
      </c>
      <c r="CL651" s="173">
        <v>897</v>
      </c>
      <c r="CM651" s="173">
        <v>0</v>
      </c>
      <c r="CN651" s="176"/>
    </row>
    <row r="652" ht="15.75" customHeight="1">
      <c r="A652" t="s" s="179">
        <v>2843</v>
      </c>
      <c r="B652" t="s" s="180">
        <v>228</v>
      </c>
      <c r="C652" t="s" s="180">
        <v>957</v>
      </c>
      <c r="D652" t="s" s="181">
        <v>230</v>
      </c>
      <c r="E652" t="s" s="188">
        <v>230</v>
      </c>
      <c r="F652" t="s" s="146">
        <v>46</v>
      </c>
      <c r="G652" t="s" s="146">
        <v>2292</v>
      </c>
      <c r="H652" t="s" s="146">
        <v>2844</v>
      </c>
      <c r="I652" t="s" s="146">
        <v>64</v>
      </c>
      <c r="J652" t="s" s="146">
        <v>247</v>
      </c>
      <c r="K652" t="s" s="183">
        <f>_xlfn.IFS(Q652=0,O652,T652=1,R652,U652=1,AA652,V652=1,AD652)</f>
        <v>35</v>
      </c>
      <c r="L652" s="189">
        <f>_xlfn.IFS(Q652=0,P652,T652=1,S652,U652=1,AB652,V652=1,AE652)</f>
        <v>48.6412405043465</v>
      </c>
      <c r="M652" t="s" s="146">
        <v>2429</v>
      </c>
      <c r="N652" s="145">
        <v>1</v>
      </c>
      <c r="O652" t="s" s="184">
        <v>35</v>
      </c>
      <c r="P652" s="147">
        <f>BS652</f>
        <v>48.6412405043465</v>
      </c>
      <c r="Q652" s="145">
        <f>T652+U652+V652</f>
        <v>0</v>
      </c>
      <c r="R652" t="s" s="185">
        <v>37</v>
      </c>
      <c r="S652" s="147">
        <f>CC652</f>
        <v>39.6918317800924</v>
      </c>
      <c r="T652" s="138"/>
      <c r="U652" s="138"/>
      <c r="V652" s="138"/>
      <c r="W652" s="138"/>
      <c r="X652" t="s" s="146">
        <f>IF($A652=Y652,"ok","bad")</f>
        <v>2430</v>
      </c>
      <c r="Y652" t="s" s="146">
        <v>2843</v>
      </c>
      <c r="Z652" t="s" s="146">
        <v>957</v>
      </c>
      <c r="AA652" t="s" s="186">
        <v>2390</v>
      </c>
      <c r="AB652" s="141">
        <f>100*AC652</f>
        <v>4.7380374</v>
      </c>
      <c r="AC652" s="190">
        <v>0.047380374</v>
      </c>
      <c r="AD652" t="s" s="187">
        <v>36</v>
      </c>
      <c r="AE652" s="141">
        <v>4.67147</v>
      </c>
      <c r="AF652" s="190">
        <v>0.0467147</v>
      </c>
      <c r="AG652" s="138"/>
      <c r="AH652" s="145">
        <v>77828</v>
      </c>
      <c r="AI652" s="145">
        <v>51076</v>
      </c>
      <c r="AJ652" s="145">
        <v>260</v>
      </c>
      <c r="AK652" s="145">
        <v>4571</v>
      </c>
      <c r="AL652" s="145">
        <v>0</v>
      </c>
      <c r="AM652" s="148">
        <f>100*AL652/$AI652</f>
        <v>0</v>
      </c>
      <c r="AN652" s="145">
        <f>IF(AM652&gt;$AI$8,1,0)</f>
        <v>0</v>
      </c>
      <c r="AO652" s="148">
        <f>IF($R652=AL$17,AM652,0)</f>
        <v>0</v>
      </c>
      <c r="AP652" s="145">
        <v>0</v>
      </c>
      <c r="AQ652" s="148">
        <f>100*AP652/$AI652</f>
        <v>0</v>
      </c>
      <c r="AR652" s="145">
        <f>IF(AQ652&gt;$AI$8,1,0)</f>
        <v>0</v>
      </c>
      <c r="AS652" s="148">
        <f>IF($R652=AP$17,AQ652,0)</f>
        <v>0</v>
      </c>
      <c r="AT652" s="145">
        <v>0</v>
      </c>
      <c r="AU652" s="148">
        <f>100*AT652/$AI652</f>
        <v>0</v>
      </c>
      <c r="AV652" s="145">
        <f>IF(AU652&gt;$AI$8,1,0)</f>
        <v>0</v>
      </c>
      <c r="AW652" s="148">
        <f>IF($R652=AT$17,AU652,0)</f>
        <v>0</v>
      </c>
      <c r="AX652" s="145">
        <v>0</v>
      </c>
      <c r="AY652" s="148">
        <f>100*AX652/$AI652</f>
        <v>0</v>
      </c>
      <c r="AZ652" s="145">
        <f>IF(AY652&gt;$AI$8,1,0)</f>
        <v>0</v>
      </c>
      <c r="BA652" s="148">
        <f>IF($R652=AX$17,AY652,0)</f>
        <v>0</v>
      </c>
      <c r="BB652" s="145">
        <v>0</v>
      </c>
      <c r="BC652" s="148">
        <f>100*BB652/$AI652</f>
        <v>0</v>
      </c>
      <c r="BD652" s="145">
        <f>IF(BC652&gt;$AI$8,1,0)</f>
        <v>0</v>
      </c>
      <c r="BE652" s="148">
        <f>IF($R652=BB$17,BC652,0)</f>
        <v>0</v>
      </c>
      <c r="BF652" s="145">
        <v>0</v>
      </c>
      <c r="BG652" s="148">
        <f>100*BF652/$AI652</f>
        <v>0</v>
      </c>
      <c r="BH652" s="145">
        <f>IF(BG652&gt;$AI$8,1,0)</f>
        <v>0</v>
      </c>
      <c r="BI652" s="148">
        <f>IF($R652=BF$17,BG652,0)</f>
        <v>0</v>
      </c>
      <c r="BJ652" s="145">
        <v>0</v>
      </c>
      <c r="BK652" s="148">
        <f>100*BJ652/$AI652</f>
        <v>0</v>
      </c>
      <c r="BL652" s="145">
        <f>IF(BK652&gt;$AI$8,1,0)</f>
        <v>0</v>
      </c>
      <c r="BM652" s="148">
        <f>IF($R652=BJ$17,BK652,0)</f>
        <v>0</v>
      </c>
      <c r="BN652" s="145">
        <v>0</v>
      </c>
      <c r="BO652" s="148">
        <f>100*BN652/$AI652</f>
        <v>0</v>
      </c>
      <c r="BP652" s="145">
        <f>IF(BO652&gt;$AI$8,1,0)</f>
        <v>0</v>
      </c>
      <c r="BQ652" s="148">
        <f>IF($R652=BN$17,BO652,0)</f>
        <v>0</v>
      </c>
      <c r="BR652" s="145">
        <v>24844</v>
      </c>
      <c r="BS652" s="148">
        <f>100*BR652/$AI652</f>
        <v>48.6412405043465</v>
      </c>
      <c r="BT652" s="145">
        <f>IF(BS652&gt;$AI$8,1,0)</f>
        <v>0</v>
      </c>
      <c r="BU652" s="148">
        <f>IF($R652=BR$17,BS652,0)</f>
        <v>0</v>
      </c>
      <c r="BV652" s="145">
        <v>2386</v>
      </c>
      <c r="BW652" s="148">
        <f>100*BV652/$AI652</f>
        <v>4.67146996632469</v>
      </c>
      <c r="BX652" s="145">
        <f>IF(BW652&gt;$AI$8,1,0)</f>
        <v>0</v>
      </c>
      <c r="BY652" s="148">
        <f>IF($R652=BV$17,BW652,0)</f>
        <v>0</v>
      </c>
      <c r="BZ652" s="145">
        <v>20273</v>
      </c>
      <c r="CA652" s="148">
        <f>100*BZ652/$AI652</f>
        <v>39.6918317800924</v>
      </c>
      <c r="CB652" s="145">
        <f>IF(CA652&gt;$AI$8,1,0)</f>
        <v>0</v>
      </c>
      <c r="CC652" s="148">
        <f>IF($R652=BZ$17,CA652,0)</f>
        <v>39.6918317800924</v>
      </c>
      <c r="CD652" s="145">
        <v>2420</v>
      </c>
      <c r="CE652" s="148">
        <f>100*CD652/$AI652</f>
        <v>4.73803743441147</v>
      </c>
      <c r="CF652" s="145">
        <f>IF(CE652&gt;$AI$8,1,0)</f>
        <v>0</v>
      </c>
      <c r="CG652" s="148">
        <f>IF($R652=CD$17,CE652,0)</f>
        <v>0</v>
      </c>
      <c r="CH652" s="329">
        <v>0</v>
      </c>
      <c r="CI652" s="148">
        <f>100*CH652/$AI652</f>
        <v>0</v>
      </c>
      <c r="CJ652" s="145">
        <f>IF(CI652&gt;$AI$8,1,0)</f>
        <v>0</v>
      </c>
      <c r="CK652" s="148">
        <f>IF($R652=CH$17,CI652,0)</f>
        <v>0</v>
      </c>
      <c r="CL652" s="145">
        <v>0</v>
      </c>
      <c r="CM652" s="145">
        <v>0</v>
      </c>
      <c r="CN652" s="149"/>
    </row>
    <row r="653" ht="15.75" customHeight="1">
      <c r="A653" t="s" s="222">
        <v>2538</v>
      </c>
      <c r="B653" t="s" s="223">
        <v>228</v>
      </c>
      <c r="C653" t="s" s="223">
        <v>1517</v>
      </c>
      <c r="D653" t="s" s="224">
        <v>230</v>
      </c>
      <c r="E653" t="s" s="225">
        <v>230</v>
      </c>
      <c r="F653" t="s" s="226">
        <v>46</v>
      </c>
      <c r="G653" t="s" s="226">
        <v>2539</v>
      </c>
      <c r="H653" t="s" s="226">
        <v>2157</v>
      </c>
      <c r="I653" t="s" s="226">
        <v>49</v>
      </c>
      <c r="J653" t="s" s="226">
        <v>247</v>
      </c>
      <c r="K653" t="s" s="183">
        <f>_xlfn.IFS(Q653=0,O653,T653=1,R653,U653=1,AA653,V653=1,AD653)</f>
        <v>35</v>
      </c>
      <c r="L653" s="189">
        <f>_xlfn.IFS(Q653=0,P653,T653=1,S653,U653=1,AB653,V653=1,AE653)</f>
        <v>48.5372861433982</v>
      </c>
      <c r="M653" t="s" s="226">
        <v>2429</v>
      </c>
      <c r="N653" s="229">
        <v>1</v>
      </c>
      <c r="O653" t="s" s="230">
        <v>35</v>
      </c>
      <c r="P653" s="231">
        <f>BS653</f>
        <v>48.5372861433982</v>
      </c>
      <c r="Q653" s="173">
        <f>T653+U653+V653</f>
        <v>0</v>
      </c>
      <c r="R653" t="s" s="232">
        <v>36</v>
      </c>
      <c r="S653" s="231">
        <f>BY653</f>
        <v>14.8143311131427</v>
      </c>
      <c r="T653" s="233"/>
      <c r="U653" s="233"/>
      <c r="V653" s="233"/>
      <c r="W653" s="233"/>
      <c r="X653" t="s" s="130">
        <f>IF($A653=Y653,"ok","bad")</f>
        <v>2430</v>
      </c>
      <c r="Y653" t="s" s="130">
        <v>2538</v>
      </c>
      <c r="Z653" t="s" s="130">
        <v>1517</v>
      </c>
      <c r="AA653" t="s" s="234">
        <v>34</v>
      </c>
      <c r="AB653" s="235">
        <f>100*AC653</f>
        <v>12.8422794</v>
      </c>
      <c r="AC653" s="236">
        <v>0.128422794</v>
      </c>
      <c r="AD653" t="s" s="237">
        <v>2394</v>
      </c>
      <c r="AE653" s="235">
        <v>8.922119199999999</v>
      </c>
      <c r="AF653" s="236">
        <v>0.089221192</v>
      </c>
      <c r="AG653" s="233"/>
      <c r="AH653" s="238">
        <v>78244</v>
      </c>
      <c r="AI653" s="238">
        <v>45942</v>
      </c>
      <c r="AJ653" s="238">
        <v>294</v>
      </c>
      <c r="AK653" s="238">
        <v>15493</v>
      </c>
      <c r="AL653" s="238">
        <v>83</v>
      </c>
      <c r="AM653" s="239">
        <f>100*AL653/$AI653</f>
        <v>0.18066257455052</v>
      </c>
      <c r="AN653" s="238">
        <f>IF(AM653&gt;$AI$8,1,0)</f>
        <v>0</v>
      </c>
      <c r="AO653" s="239">
        <f>IF($R653=AL$17,AM653,0)</f>
        <v>0</v>
      </c>
      <c r="AP653" s="238">
        <v>0</v>
      </c>
      <c r="AQ653" s="239">
        <f>100*AP653/$AI653</f>
        <v>0</v>
      </c>
      <c r="AR653" s="238">
        <f>IF(AQ653&gt;$AI$8,1,0)</f>
        <v>0</v>
      </c>
      <c r="AS653" s="239">
        <f>IF($R653=AP$17,AQ653,0)</f>
        <v>0</v>
      </c>
      <c r="AT653" s="238">
        <v>0</v>
      </c>
      <c r="AU653" s="239">
        <f>100*AT653/$AI653</f>
        <v>0</v>
      </c>
      <c r="AV653" s="238">
        <f>IF(AU653&gt;$AI$8,1,0)</f>
        <v>0</v>
      </c>
      <c r="AW653" s="239">
        <f>IF($R653=AT$17,AU653,0)</f>
        <v>0</v>
      </c>
      <c r="AX653" s="238">
        <v>0</v>
      </c>
      <c r="AY653" s="239">
        <f>100*AX653/$AI653</f>
        <v>0</v>
      </c>
      <c r="AZ653" s="238">
        <f>IF(AY653&gt;$AI$8,1,0)</f>
        <v>0</v>
      </c>
      <c r="BA653" s="239">
        <f>IF($R653=AX$17,AY653,0)</f>
        <v>0</v>
      </c>
      <c r="BB653" s="238">
        <v>0</v>
      </c>
      <c r="BC653" s="239">
        <f>100*BB653/$AI653</f>
        <v>0</v>
      </c>
      <c r="BD653" s="238">
        <f>IF(BC653&gt;$AI$8,1,0)</f>
        <v>0</v>
      </c>
      <c r="BE653" s="239">
        <f>IF($R653=BB$17,BC653,0)</f>
        <v>0</v>
      </c>
      <c r="BF653" s="238">
        <v>0</v>
      </c>
      <c r="BG653" s="239">
        <f>100*BF653/$AI653</f>
        <v>0</v>
      </c>
      <c r="BH653" s="238">
        <f>IF(BG653&gt;$AI$8,1,0)</f>
        <v>0</v>
      </c>
      <c r="BI653" s="239">
        <f>IF($R653=BF$17,BG653,0)</f>
        <v>0</v>
      </c>
      <c r="BJ653" s="238">
        <v>0</v>
      </c>
      <c r="BK653" s="239">
        <f>100*BJ653/$AI653</f>
        <v>0</v>
      </c>
      <c r="BL653" s="238">
        <f>IF(BK653&gt;$AI$8,1,0)</f>
        <v>0</v>
      </c>
      <c r="BM653" s="239">
        <f>IF($R653=BJ$17,BK653,0)</f>
        <v>0</v>
      </c>
      <c r="BN653" s="238">
        <v>5900</v>
      </c>
      <c r="BO653" s="239">
        <f>100*BN653/$AI653</f>
        <v>12.8422793957599</v>
      </c>
      <c r="BP653" s="238">
        <f>IF(BO653&gt;$AI$8,1,0)</f>
        <v>0</v>
      </c>
      <c r="BQ653" s="239">
        <f>IF($R653=BN$17,BO653,0)</f>
        <v>0</v>
      </c>
      <c r="BR653" s="238">
        <v>22299</v>
      </c>
      <c r="BS653" s="239">
        <f>100*BR653/$AI653</f>
        <v>48.5372861433982</v>
      </c>
      <c r="BT653" s="238">
        <f>IF(BS653&gt;$AI$8,1,0)</f>
        <v>0</v>
      </c>
      <c r="BU653" s="239">
        <f>IF($R653=BR$17,BS653,0)</f>
        <v>0</v>
      </c>
      <c r="BV653" s="238">
        <v>6806</v>
      </c>
      <c r="BW653" s="239">
        <f>100*BV653/$AI653</f>
        <v>14.8143311131427</v>
      </c>
      <c r="BX653" s="238">
        <f>IF(BW653&gt;$AI$8,1,0)</f>
        <v>0</v>
      </c>
      <c r="BY653" s="239">
        <f>IF($R653=BV$17,BW653,0)</f>
        <v>14.8143311131427</v>
      </c>
      <c r="BZ653" s="238">
        <v>3175</v>
      </c>
      <c r="CA653" s="239">
        <f>100*BZ653/$AI653</f>
        <v>6.91088764093857</v>
      </c>
      <c r="CB653" s="238">
        <f>IF(CA653&gt;$AI$8,1,0)</f>
        <v>0</v>
      </c>
      <c r="CC653" s="239">
        <f>IF($R653=BZ$17,CA653,0)</f>
        <v>0</v>
      </c>
      <c r="CD653" s="238">
        <v>2692</v>
      </c>
      <c r="CE653" s="239">
        <f>100*CD653/$AI653</f>
        <v>5.85956205650603</v>
      </c>
      <c r="CF653" s="238">
        <f>IF(CE653&gt;$AI$8,1,0)</f>
        <v>0</v>
      </c>
      <c r="CG653" s="330">
        <f>IF($R653=CD$17,CE653,0)</f>
        <v>0</v>
      </c>
      <c r="CH653" s="331">
        <v>4099</v>
      </c>
      <c r="CI653" s="332">
        <f>100*CH653/$AI653</f>
        <v>8.922119193766051</v>
      </c>
      <c r="CJ653" s="238">
        <f>IF(CI653&gt;$AI$8,1,0)</f>
        <v>0</v>
      </c>
      <c r="CK653" s="239">
        <f>IF($R653=CH$17,CI653,0)</f>
        <v>0</v>
      </c>
      <c r="CL653" s="238">
        <v>761</v>
      </c>
      <c r="CM653" s="238">
        <v>0</v>
      </c>
      <c r="CN653" s="240"/>
    </row>
    <row r="654" ht="15.75" customHeight="1">
      <c r="A654" t="s" s="241">
        <v>2892</v>
      </c>
      <c r="B654" t="s" s="242">
        <v>228</v>
      </c>
      <c r="C654" t="s" s="242">
        <v>235</v>
      </c>
      <c r="D654" t="s" s="243">
        <v>230</v>
      </c>
      <c r="E654" t="s" s="244">
        <v>230</v>
      </c>
      <c r="F654" t="s" s="245">
        <v>80</v>
      </c>
      <c r="G654" t="s" s="245">
        <v>187</v>
      </c>
      <c r="H654" t="s" s="245">
        <v>236</v>
      </c>
      <c r="I654" t="s" s="245">
        <v>49</v>
      </c>
      <c r="J654" t="s" s="245">
        <v>247</v>
      </c>
      <c r="K654" t="s" s="183">
        <f>_xlfn.IFS(Q654=0,O654,T654=1,R654,U654=1,AA654,V654=1,AD654)</f>
        <v>2390</v>
      </c>
      <c r="L654" s="189">
        <f>_xlfn.IFS(Q654=0,P654,T654=1,S654,U654=1,AB654,V654=1,AE654)</f>
        <v>10.5656086</v>
      </c>
      <c r="M654" t="s" s="245">
        <v>2429</v>
      </c>
      <c r="N654" s="246">
        <v>0</v>
      </c>
      <c r="O654" t="s" s="245">
        <v>35</v>
      </c>
      <c r="P654" s="247">
        <f>BS654</f>
        <v>43.691288440621</v>
      </c>
      <c r="Q654" s="145">
        <f>T654+U654+V654</f>
        <v>1</v>
      </c>
      <c r="R654" t="s" s="245">
        <v>34</v>
      </c>
      <c r="S654" s="247">
        <f>BQ654</f>
        <v>29.8180559675665</v>
      </c>
      <c r="T654" s="248"/>
      <c r="U654" s="246">
        <v>1</v>
      </c>
      <c r="V654" s="248"/>
      <c r="W654" s="248"/>
      <c r="X654" t="s" s="146">
        <f>IF($A654=Y654,"ok","bad")</f>
        <v>2430</v>
      </c>
      <c r="Y654" t="s" s="146">
        <v>2892</v>
      </c>
      <c r="Z654" t="s" s="146">
        <v>235</v>
      </c>
      <c r="AA654" t="s" s="245">
        <v>2390</v>
      </c>
      <c r="AB654" s="249">
        <f>100*AC654</f>
        <v>10.5656086</v>
      </c>
      <c r="AC654" s="250">
        <v>0.105656086</v>
      </c>
      <c r="AD654" t="s" s="251">
        <v>2394</v>
      </c>
      <c r="AE654" s="249">
        <v>7.1121329</v>
      </c>
      <c r="AF654" s="250">
        <v>0.071121329</v>
      </c>
      <c r="AG654" s="248"/>
      <c r="AH654" s="252">
        <v>74240</v>
      </c>
      <c r="AI654" s="252">
        <v>40452</v>
      </c>
      <c r="AJ654" s="252">
        <v>293</v>
      </c>
      <c r="AK654" s="252">
        <v>5612</v>
      </c>
      <c r="AL654" s="252">
        <v>0</v>
      </c>
      <c r="AM654" s="253">
        <f>100*AL654/$AI654</f>
        <v>0</v>
      </c>
      <c r="AN654" s="252">
        <f>IF(AM654&gt;$AI$8,1,0)</f>
        <v>0</v>
      </c>
      <c r="AO654" s="253">
        <f>IF($R654=AL$17,AM654,0)</f>
        <v>0</v>
      </c>
      <c r="AP654" s="252">
        <v>0</v>
      </c>
      <c r="AQ654" s="253">
        <f>100*AP654/$AI654</f>
        <v>0</v>
      </c>
      <c r="AR654" s="252">
        <f>IF(AQ654&gt;$AI$8,1,0)</f>
        <v>0</v>
      </c>
      <c r="AS654" s="253">
        <f>IF($R654=AP$17,AQ654,0)</f>
        <v>0</v>
      </c>
      <c r="AT654" s="252">
        <v>0</v>
      </c>
      <c r="AU654" s="253">
        <f>100*AT654/$AI654</f>
        <v>0</v>
      </c>
      <c r="AV654" s="252">
        <f>IF(AU654&gt;$AI$8,1,0)</f>
        <v>0</v>
      </c>
      <c r="AW654" s="253">
        <f>IF($R654=AT$17,AU654,0)</f>
        <v>0</v>
      </c>
      <c r="AX654" s="252">
        <v>0</v>
      </c>
      <c r="AY654" s="253">
        <f>100*AX654/$AI654</f>
        <v>0</v>
      </c>
      <c r="AZ654" s="252">
        <f>IF(AY654&gt;$AI$8,1,0)</f>
        <v>0</v>
      </c>
      <c r="BA654" s="253">
        <f>IF($R654=AX$17,AY654,0)</f>
        <v>0</v>
      </c>
      <c r="BB654" s="252">
        <v>1206</v>
      </c>
      <c r="BC654" s="253">
        <f>100*BB654/$AI654</f>
        <v>2.98131118362504</v>
      </c>
      <c r="BD654" s="252">
        <f>IF(BC654&gt;$AI$8,1,0)</f>
        <v>0</v>
      </c>
      <c r="BE654" s="253">
        <f>IF($R654=BB$17,BC654,0)</f>
        <v>0</v>
      </c>
      <c r="BF654" s="252">
        <v>0</v>
      </c>
      <c r="BG654" s="253">
        <f>100*BF654/$AI654</f>
        <v>0</v>
      </c>
      <c r="BH654" s="252">
        <f>IF(BG654&gt;$AI$8,1,0)</f>
        <v>0</v>
      </c>
      <c r="BI654" s="253">
        <f>IF($R654=BF$17,BG654,0)</f>
        <v>0</v>
      </c>
      <c r="BJ654" s="252">
        <v>0</v>
      </c>
      <c r="BK654" s="253">
        <f>100*BJ654/$AI654</f>
        <v>0</v>
      </c>
      <c r="BL654" s="252">
        <f>IF(BK654&gt;$AI$8,1,0)</f>
        <v>0</v>
      </c>
      <c r="BM654" s="253">
        <f>IF($R654=BJ$17,BK654,0)</f>
        <v>0</v>
      </c>
      <c r="BN654" s="252">
        <v>12062</v>
      </c>
      <c r="BO654" s="253">
        <f>100*BN654/$AI654</f>
        <v>29.8180559675665</v>
      </c>
      <c r="BP654" s="252">
        <f>IF(BO654&gt;$AI$8,1,0)</f>
        <v>0</v>
      </c>
      <c r="BQ654" s="253">
        <f>IF($R654=BN$17,BO654,0)</f>
        <v>29.8180559675665</v>
      </c>
      <c r="BR654" s="252">
        <v>17674</v>
      </c>
      <c r="BS654" s="253">
        <f>100*BR654/$AI654</f>
        <v>43.691288440621</v>
      </c>
      <c r="BT654" s="252">
        <f>IF(BS654&gt;$AI$8,1,0)</f>
        <v>0</v>
      </c>
      <c r="BU654" s="253">
        <f>IF($R654=BR$17,BS654,0)</f>
        <v>0</v>
      </c>
      <c r="BV654" s="252">
        <v>1413</v>
      </c>
      <c r="BW654" s="253">
        <f>100*BV654/$AI654</f>
        <v>3.49302877484426</v>
      </c>
      <c r="BX654" s="252">
        <f>IF(BW654&gt;$AI$8,1,0)</f>
        <v>0</v>
      </c>
      <c r="BY654" s="253">
        <f>IF($R654=BV$17,BW654,0)</f>
        <v>0</v>
      </c>
      <c r="BZ654" s="252">
        <v>0</v>
      </c>
      <c r="CA654" s="253">
        <f>100*BZ654/$AI654</f>
        <v>0</v>
      </c>
      <c r="CB654" s="252">
        <f>IF(CA654&gt;$AI$8,1,0)</f>
        <v>0</v>
      </c>
      <c r="CC654" s="253">
        <f>IF($R654=BZ$17,CA654,0)</f>
        <v>0</v>
      </c>
      <c r="CD654" s="252">
        <v>4274</v>
      </c>
      <c r="CE654" s="253">
        <f>100*CD654/$AI654</f>
        <v>10.565608622565</v>
      </c>
      <c r="CF654" s="252">
        <f>IF(CE654&gt;$AI$8,1,0)</f>
        <v>0</v>
      </c>
      <c r="CG654" s="254">
        <f>IF($R654=CD$17,CE654,0)</f>
        <v>0</v>
      </c>
      <c r="CH654" s="255">
        <v>2877</v>
      </c>
      <c r="CI654" s="256">
        <f>100*CH654/$AI654</f>
        <v>7.11213289824978</v>
      </c>
      <c r="CJ654" s="252">
        <f>IF(CI654&gt;$AI$8,1,0)</f>
        <v>0</v>
      </c>
      <c r="CK654" s="253">
        <f>IF($R654=CH$17,CI654,0)</f>
        <v>0</v>
      </c>
      <c r="CL654" s="252">
        <v>0</v>
      </c>
      <c r="CM654" s="252">
        <v>0</v>
      </c>
      <c r="CN654" s="257"/>
    </row>
    <row r="655" ht="15.75" customHeight="1">
      <c r="A655" t="s" s="258">
        <v>2949</v>
      </c>
      <c r="B655" t="s" s="259">
        <v>228</v>
      </c>
      <c r="C655" t="s" s="259">
        <v>1906</v>
      </c>
      <c r="D655" t="s" s="260">
        <v>230</v>
      </c>
      <c r="E655" t="s" s="261">
        <v>230</v>
      </c>
      <c r="F655" t="s" s="262">
        <v>46</v>
      </c>
      <c r="G655" t="s" s="262">
        <v>366</v>
      </c>
      <c r="H655" t="s" s="262">
        <v>1907</v>
      </c>
      <c r="I655" t="s" s="262">
        <v>49</v>
      </c>
      <c r="J655" t="s" s="262">
        <v>247</v>
      </c>
      <c r="K655" t="s" s="183">
        <f>_xlfn.IFS(Q655=0,O655,T655=1,R655,U655=1,AA655,V655=1,AD655)</f>
        <v>2950</v>
      </c>
      <c r="L655" s="189">
        <f>_xlfn.IFS(Q655=0,P655,T655=1,S655,U655=1,AB655,V655=1,AE655)</f>
        <v>7.0441836</v>
      </c>
      <c r="M655" t="s" s="262">
        <v>2429</v>
      </c>
      <c r="N655" s="265">
        <v>0</v>
      </c>
      <c r="O655" t="s" s="266">
        <v>35</v>
      </c>
      <c r="P655" s="267">
        <f>BS655</f>
        <v>43.538226908030</v>
      </c>
      <c r="Q655" s="173">
        <f>T655+U655+V655</f>
        <v>1</v>
      </c>
      <c r="R655" t="s" s="268">
        <v>36</v>
      </c>
      <c r="S655" s="267">
        <f>BY655</f>
        <v>23.0267665716243</v>
      </c>
      <c r="T655" s="269"/>
      <c r="U655" s="269"/>
      <c r="V655" s="265">
        <v>1</v>
      </c>
      <c r="W655" s="269"/>
      <c r="X655" t="s" s="130">
        <f>IF($A655=Y655,"ok","bad")</f>
        <v>2430</v>
      </c>
      <c r="Y655" t="s" s="130">
        <v>2949</v>
      </c>
      <c r="Z655" t="s" s="130">
        <v>1906</v>
      </c>
      <c r="AA655" t="s" s="270">
        <v>34</v>
      </c>
      <c r="AB655" s="271">
        <f>100*AC655</f>
        <v>16.2433968</v>
      </c>
      <c r="AC655" s="272">
        <v>0.162433968</v>
      </c>
      <c r="AD655" t="s" s="273">
        <v>2390</v>
      </c>
      <c r="AE655" s="271">
        <v>7.0441836</v>
      </c>
      <c r="AF655" s="272">
        <v>0.07044183599999999</v>
      </c>
      <c r="AG655" s="269"/>
      <c r="AH655" s="274">
        <v>76248</v>
      </c>
      <c r="AI655" s="274">
        <v>45243</v>
      </c>
      <c r="AJ655" s="274">
        <v>228</v>
      </c>
      <c r="AK655" s="274">
        <v>9280</v>
      </c>
      <c r="AL655" s="274">
        <v>46</v>
      </c>
      <c r="AM655" s="275">
        <f>100*AL655/$AI655</f>
        <v>0.101673187012356</v>
      </c>
      <c r="AN655" s="274">
        <f>IF(AM655&gt;$AI$8,1,0)</f>
        <v>0</v>
      </c>
      <c r="AO655" s="275">
        <f>IF($R655=AL$17,AM655,0)</f>
        <v>0</v>
      </c>
      <c r="AP655" s="274">
        <v>0</v>
      </c>
      <c r="AQ655" s="275">
        <f>100*AP655/$AI655</f>
        <v>0</v>
      </c>
      <c r="AR655" s="274">
        <f>IF(AQ655&gt;$AI$8,1,0)</f>
        <v>0</v>
      </c>
      <c r="AS655" s="275">
        <f>IF($R655=AP$17,AQ655,0)</f>
        <v>0</v>
      </c>
      <c r="AT655" s="274">
        <v>0</v>
      </c>
      <c r="AU655" s="275">
        <f>100*AT655/$AI655</f>
        <v>0</v>
      </c>
      <c r="AV655" s="274">
        <f>IF(AU655&gt;$AI$8,1,0)</f>
        <v>0</v>
      </c>
      <c r="AW655" s="275">
        <f>IF($R655=AT$17,AU655,0)</f>
        <v>0</v>
      </c>
      <c r="AX655" s="274">
        <v>0</v>
      </c>
      <c r="AY655" s="275">
        <f>100*AX655/$AI655</f>
        <v>0</v>
      </c>
      <c r="AZ655" s="274">
        <f>IF(AY655&gt;$AI$8,1,0)</f>
        <v>0</v>
      </c>
      <c r="BA655" s="275">
        <f>IF($R655=AX$17,AY655,0)</f>
        <v>0</v>
      </c>
      <c r="BB655" s="274">
        <v>444</v>
      </c>
      <c r="BC655" s="275">
        <f>100*BB655/$AI655</f>
        <v>0.981367283336649</v>
      </c>
      <c r="BD655" s="274">
        <f>IF(BC655&gt;$AI$8,1,0)</f>
        <v>0</v>
      </c>
      <c r="BE655" s="275">
        <f>IF($R655=BB$17,BC655,0)</f>
        <v>0</v>
      </c>
      <c r="BF655" s="274">
        <v>0</v>
      </c>
      <c r="BG655" s="275">
        <f>100*BF655/$AI655</f>
        <v>0</v>
      </c>
      <c r="BH655" s="274">
        <f>IF(BG655&gt;$AI$8,1,0)</f>
        <v>0</v>
      </c>
      <c r="BI655" s="275">
        <f>IF($R655=BF$17,BG655,0)</f>
        <v>0</v>
      </c>
      <c r="BJ655" s="274">
        <v>0</v>
      </c>
      <c r="BK655" s="275">
        <f>100*BJ655/$AI655</f>
        <v>0</v>
      </c>
      <c r="BL655" s="274">
        <f>IF(BK655&gt;$AI$8,1,0)</f>
        <v>0</v>
      </c>
      <c r="BM655" s="275">
        <f>IF($R655=BJ$17,BK655,0)</f>
        <v>0</v>
      </c>
      <c r="BN655" s="274">
        <v>7349</v>
      </c>
      <c r="BO655" s="275">
        <f>100*BN655/$AI655</f>
        <v>16.2433967685609</v>
      </c>
      <c r="BP655" s="274">
        <f>IF(BO655&gt;$AI$8,1,0)</f>
        <v>0</v>
      </c>
      <c r="BQ655" s="275">
        <f>IF($R655=BN$17,BO655,0)</f>
        <v>0</v>
      </c>
      <c r="BR655" s="274">
        <v>19698</v>
      </c>
      <c r="BS655" s="275">
        <f>100*BR655/$AI655</f>
        <v>43.538226908030</v>
      </c>
      <c r="BT655" s="274">
        <f>IF(BS655&gt;$AI$8,1,0)</f>
        <v>0</v>
      </c>
      <c r="BU655" s="275">
        <f>IF($R655=BR$17,BS655,0)</f>
        <v>0</v>
      </c>
      <c r="BV655" s="274">
        <v>10418</v>
      </c>
      <c r="BW655" s="275">
        <f>100*BV655/$AI655</f>
        <v>23.0267665716243</v>
      </c>
      <c r="BX655" s="274">
        <f>IF(BW655&gt;$AI$8,1,0)</f>
        <v>0</v>
      </c>
      <c r="BY655" s="275">
        <f>IF($R655=BV$17,BW655,0)</f>
        <v>23.0267665716243</v>
      </c>
      <c r="BZ655" s="274">
        <v>1411</v>
      </c>
      <c r="CA655" s="275">
        <f>100*BZ655/$AI655</f>
        <v>3.1187144972703</v>
      </c>
      <c r="CB655" s="274">
        <f>IF(CA655&gt;$AI$8,1,0)</f>
        <v>0</v>
      </c>
      <c r="CC655" s="275">
        <f>IF($R655=BZ$17,CA655,0)</f>
        <v>0</v>
      </c>
      <c r="CD655" s="274">
        <v>3187</v>
      </c>
      <c r="CE655" s="275">
        <f>100*CD655/$AI655</f>
        <v>7.04418363061689</v>
      </c>
      <c r="CF655" s="274">
        <f>IF(CE655&gt;$AI$8,1,0)</f>
        <v>0</v>
      </c>
      <c r="CG655" s="333">
        <f>IF($R655=CD$17,CE655,0)</f>
        <v>0</v>
      </c>
      <c r="CH655" s="334">
        <v>1893</v>
      </c>
      <c r="CI655" s="335">
        <f>100*CH655/$AI655</f>
        <v>4.18407267422585</v>
      </c>
      <c r="CJ655" s="274">
        <f>IF(CI655&gt;$AI$8,1,0)</f>
        <v>0</v>
      </c>
      <c r="CK655" s="275">
        <f>IF($R655=CH$17,CI655,0)</f>
        <v>0</v>
      </c>
      <c r="CL655" s="274">
        <v>252</v>
      </c>
      <c r="CM655" s="274">
        <v>0</v>
      </c>
      <c r="CN655" s="276"/>
    </row>
    <row r="656" ht="15.75" customHeight="1">
      <c r="A656" t="s" s="179">
        <v>3589</v>
      </c>
      <c r="B656" t="s" s="180">
        <v>58</v>
      </c>
      <c r="C656" t="s" s="180">
        <v>3590</v>
      </c>
      <c r="D656" t="s" s="181">
        <v>60</v>
      </c>
      <c r="E656" t="s" s="188">
        <v>60</v>
      </c>
      <c r="F656" t="s" s="146">
        <v>46</v>
      </c>
      <c r="G656" t="s" s="146">
        <v>109</v>
      </c>
      <c r="H656" t="s" s="146">
        <v>110</v>
      </c>
      <c r="I656" t="s" s="146">
        <v>49</v>
      </c>
      <c r="J656" t="s" s="146">
        <v>65</v>
      </c>
      <c r="K656" t="s" s="183">
        <f>_xlfn.IFS(Q656=0,O656,T656=1,R656,U656=1,AA656,V656=1,AD656)</f>
        <v>32</v>
      </c>
      <c r="L656" s="189">
        <f>_xlfn.IFS(Q656=0,P656,T656=1,S656,U656=1,AB656,V656=1,AE656)</f>
        <v>40.4283179859762</v>
      </c>
      <c r="M656" t="s" s="146">
        <f>IF(O656="Lab","over","under")</f>
        <v>3307</v>
      </c>
      <c r="N656" s="138"/>
      <c r="O656" t="s" s="184">
        <v>32</v>
      </c>
      <c r="P656" s="147">
        <f>BG656</f>
        <v>40.4283179859762</v>
      </c>
      <c r="Q656" s="145">
        <f>T656+U656+V656</f>
        <v>0</v>
      </c>
      <c r="R656" t="s" s="185">
        <v>27</v>
      </c>
      <c r="S656" s="147">
        <f>AO656</f>
        <v>30.1427726619921</v>
      </c>
      <c r="T656" s="138"/>
      <c r="U656" s="138"/>
      <c r="V656" s="138"/>
      <c r="W656" s="138"/>
      <c r="X656" t="s" s="146">
        <f>IF($A656=Y656,"ok","bad")</f>
        <v>2430</v>
      </c>
      <c r="Y656" t="s" s="146">
        <v>3589</v>
      </c>
      <c r="Z656" t="s" s="146">
        <v>3590</v>
      </c>
      <c r="AA656" t="s" s="186">
        <v>28</v>
      </c>
      <c r="AB656" s="141">
        <f>100*AC656</f>
        <v>14.359635</v>
      </c>
      <c r="AC656" s="190">
        <v>0.14359635</v>
      </c>
      <c r="AD656" t="s" s="187">
        <v>2365</v>
      </c>
      <c r="AE656" s="141">
        <v>6.8556222</v>
      </c>
      <c r="AF656" s="190">
        <v>0.068556222</v>
      </c>
      <c r="AG656" s="138"/>
      <c r="AH656" s="145">
        <v>76668</v>
      </c>
      <c r="AI656" s="145">
        <v>47348</v>
      </c>
      <c r="AJ656" s="145">
        <v>224</v>
      </c>
      <c r="AK656" s="145">
        <v>4870</v>
      </c>
      <c r="AL656" s="145">
        <v>14272</v>
      </c>
      <c r="AM656" s="148">
        <f>100*AL656/$AI656</f>
        <v>30.1427726619921</v>
      </c>
      <c r="AN656" s="145">
        <f>IF(AM656&gt;$AI$8,1,0)</f>
        <v>0</v>
      </c>
      <c r="AO656" s="148">
        <f>IF($R656=AL$17,AM656,0)</f>
        <v>30.1427726619921</v>
      </c>
      <c r="AP656" s="145">
        <v>6799</v>
      </c>
      <c r="AQ656" s="148">
        <f>100*AP656/$AI656</f>
        <v>14.3596350426628</v>
      </c>
      <c r="AR656" s="145">
        <f>IF(AQ656&gt;$AI$8,1,0)</f>
        <v>0</v>
      </c>
      <c r="AS656" s="148">
        <f>IF($R656=AP$17,AQ656,0)</f>
        <v>0</v>
      </c>
      <c r="AT656" s="145">
        <v>3156</v>
      </c>
      <c r="AU656" s="148">
        <f>100*AT656/$AI656</f>
        <v>6.66554025513221</v>
      </c>
      <c r="AV656" s="145">
        <f>IF(AU656&gt;$AI$8,1,0)</f>
        <v>0</v>
      </c>
      <c r="AW656" s="148">
        <f>IF($R656=AT$17,AU656,0)</f>
        <v>0</v>
      </c>
      <c r="AX656" s="145">
        <v>3246</v>
      </c>
      <c r="AY656" s="148">
        <f>100*AX656/$AI656</f>
        <v>6.85562220157134</v>
      </c>
      <c r="AZ656" s="145">
        <f>IF(AY656&gt;$AI$8,1,0)</f>
        <v>0</v>
      </c>
      <c r="BA656" s="148">
        <f>IF($R656=AX$17,AY656,0)</f>
        <v>0</v>
      </c>
      <c r="BB656" s="145">
        <v>0</v>
      </c>
      <c r="BC656" s="148">
        <f>100*BB656/$AI656</f>
        <v>0</v>
      </c>
      <c r="BD656" s="145">
        <f>IF(BC656&gt;$AI$8,1,0)</f>
        <v>0</v>
      </c>
      <c r="BE656" s="148">
        <f>IF($R656=BB$17,BC656,0)</f>
        <v>0</v>
      </c>
      <c r="BF656" s="145">
        <v>19142</v>
      </c>
      <c r="BG656" s="148">
        <f>100*BF656/$AI656</f>
        <v>40.4283179859762</v>
      </c>
      <c r="BH656" s="145">
        <f>IF(BG656&gt;$AI$8,1,0)</f>
        <v>0</v>
      </c>
      <c r="BI656" s="148">
        <f>IF($R656=BF$17,BG656,0)</f>
        <v>0</v>
      </c>
      <c r="BJ656" s="145">
        <v>0</v>
      </c>
      <c r="BK656" s="148">
        <f>100*BJ656/$AI656</f>
        <v>0</v>
      </c>
      <c r="BL656" s="145">
        <f>IF(BK656&gt;$AI$8,1,0)</f>
        <v>0</v>
      </c>
      <c r="BM656" s="148">
        <f>IF($R656=BJ$17,BK656,0)</f>
        <v>0</v>
      </c>
      <c r="BN656" s="145">
        <v>0</v>
      </c>
      <c r="BO656" s="148">
        <f>100*BN656/$AI656</f>
        <v>0</v>
      </c>
      <c r="BP656" s="145">
        <f>IF(BO656&gt;$AI$8,1,0)</f>
        <v>0</v>
      </c>
      <c r="BQ656" s="148">
        <f>IF($R656=BN$17,BO656,0)</f>
        <v>0</v>
      </c>
      <c r="BR656" s="145">
        <v>0</v>
      </c>
      <c r="BS656" s="148">
        <f>100*BR656/$AI656</f>
        <v>0</v>
      </c>
      <c r="BT656" s="145">
        <f>IF(BS656&gt;$AI$8,1,0)</f>
        <v>0</v>
      </c>
      <c r="BU656" s="148">
        <f>IF($R656=BR$17,BS656,0)</f>
        <v>0</v>
      </c>
      <c r="BV656" s="145">
        <v>0</v>
      </c>
      <c r="BW656" s="148">
        <f>100*BV656/$AI656</f>
        <v>0</v>
      </c>
      <c r="BX656" s="145">
        <f>IF(BW656&gt;$AI$8,1,0)</f>
        <v>0</v>
      </c>
      <c r="BY656" s="148">
        <f>IF($R656=BV$17,BW656,0)</f>
        <v>0</v>
      </c>
      <c r="BZ656" s="145">
        <v>0</v>
      </c>
      <c r="CA656" s="148">
        <f>100*BZ656/$AI656</f>
        <v>0</v>
      </c>
      <c r="CB656" s="145">
        <f>IF(CA656&gt;$AI$8,1,0)</f>
        <v>0</v>
      </c>
      <c r="CC656" s="148">
        <f>IF($R656=BZ$17,CA656,0)</f>
        <v>0</v>
      </c>
      <c r="CD656" s="145">
        <v>0</v>
      </c>
      <c r="CE656" s="148">
        <f>100*CD656/$AI656</f>
        <v>0</v>
      </c>
      <c r="CF656" s="145">
        <f>IF(CE656&gt;$AI$8,1,0)</f>
        <v>0</v>
      </c>
      <c r="CG656" s="148">
        <f>IF($R656=CD$17,CE656,0)</f>
        <v>0</v>
      </c>
      <c r="CH656" s="204">
        <v>0</v>
      </c>
      <c r="CI656" s="148">
        <f>100*CH656/$AI656</f>
        <v>0</v>
      </c>
      <c r="CJ656" s="145">
        <f>IF(CI656&gt;$AI$8,1,0)</f>
        <v>0</v>
      </c>
      <c r="CK656" s="148">
        <f>IF($R656=CH$17,CI656,0)</f>
        <v>0</v>
      </c>
      <c r="CL656" s="145">
        <v>90</v>
      </c>
      <c r="CM656" s="145">
        <v>0</v>
      </c>
      <c r="CN656" s="149"/>
    </row>
    <row r="657" ht="15.75" customHeight="1">
      <c r="A657" t="s" s="179">
        <v>3640</v>
      </c>
      <c r="B657" t="s" s="180">
        <v>58</v>
      </c>
      <c r="C657" t="s" s="180">
        <v>3641</v>
      </c>
      <c r="D657" t="s" s="181">
        <v>60</v>
      </c>
      <c r="E657" t="s" s="182">
        <v>60</v>
      </c>
      <c r="F657" t="s" s="130">
        <v>61</v>
      </c>
      <c r="G657" t="s" s="130">
        <v>366</v>
      </c>
      <c r="H657" t="s" s="130">
        <v>802</v>
      </c>
      <c r="I657" t="s" s="130">
        <v>49</v>
      </c>
      <c r="J657" t="s" s="130">
        <v>65</v>
      </c>
      <c r="K657" t="s" s="183">
        <f>_xlfn.IFS(Q657=0,O657,T657=1,R657,U657=1,AA657,V657=1,AD657)</f>
        <v>32</v>
      </c>
      <c r="L657" s="189">
        <f>_xlfn.IFS(Q657=0,P657,T657=1,S657,U657=1,AB657,V657=1,AE657)</f>
        <v>40.0123558484349</v>
      </c>
      <c r="M657" t="s" s="130">
        <f>IF(O657="Lab","over","under")</f>
        <v>3307</v>
      </c>
      <c r="N657" s="169"/>
      <c r="O657" t="s" s="184">
        <v>32</v>
      </c>
      <c r="P657" s="131">
        <f>BG657</f>
        <v>40.0123558484349</v>
      </c>
      <c r="Q657" s="173">
        <f>T657+U657+V657</f>
        <v>0</v>
      </c>
      <c r="R657" t="s" s="185">
        <v>28</v>
      </c>
      <c r="S657" s="131">
        <f>AS657</f>
        <v>38.2748146622735</v>
      </c>
      <c r="T657" s="169"/>
      <c r="U657" s="169"/>
      <c r="V657" s="169"/>
      <c r="W657" s="169"/>
      <c r="X657" t="s" s="130">
        <f>IF($A657=Y657,"ok","bad")</f>
        <v>2430</v>
      </c>
      <c r="Y657" t="s" s="130">
        <v>3640</v>
      </c>
      <c r="Z657" t="s" s="130">
        <v>3641</v>
      </c>
      <c r="AA657" t="s" s="186">
        <v>29</v>
      </c>
      <c r="AB657" s="125">
        <f>100*AC657</f>
        <v>6.1830725</v>
      </c>
      <c r="AC657" s="191">
        <v>0.061830725</v>
      </c>
      <c r="AD657" t="s" s="187">
        <v>2365</v>
      </c>
      <c r="AE657" s="125">
        <v>6.0826812</v>
      </c>
      <c r="AF657" s="191">
        <v>0.060826812</v>
      </c>
      <c r="AG657" s="169"/>
      <c r="AH657" s="173">
        <v>74221</v>
      </c>
      <c r="AI657" s="173">
        <v>38848</v>
      </c>
      <c r="AJ657" s="173">
        <v>153</v>
      </c>
      <c r="AK657" s="173">
        <v>675</v>
      </c>
      <c r="AL657" s="173">
        <v>1569</v>
      </c>
      <c r="AM657" s="175">
        <f>100*AL657/$AI657</f>
        <v>4.03881795716639</v>
      </c>
      <c r="AN657" s="173">
        <f>IF(AM657&gt;$AI$8,1,0)</f>
        <v>0</v>
      </c>
      <c r="AO657" s="175">
        <f>IF($R657=AL$17,AM657,0)</f>
        <v>0</v>
      </c>
      <c r="AP657" s="173">
        <v>14869</v>
      </c>
      <c r="AQ657" s="175">
        <f>100*AP657/$AI657</f>
        <v>38.2748146622735</v>
      </c>
      <c r="AR657" s="173">
        <f>IF(AQ657&gt;$AI$8,1,0)</f>
        <v>0</v>
      </c>
      <c r="AS657" s="175">
        <f>IF($R657=AP$17,AQ657,0)</f>
        <v>38.2748146622735</v>
      </c>
      <c r="AT657" s="173">
        <v>2402</v>
      </c>
      <c r="AU657" s="175">
        <f>100*AT657/$AI657</f>
        <v>6.18307248764415</v>
      </c>
      <c r="AV657" s="173">
        <f>IF(AU657&gt;$AI$8,1,0)</f>
        <v>0</v>
      </c>
      <c r="AW657" s="175">
        <f>IF($R657=AT$17,AU657,0)</f>
        <v>0</v>
      </c>
      <c r="AX657" s="173">
        <v>2363</v>
      </c>
      <c r="AY657" s="175">
        <f>100*AX657/$AI657</f>
        <v>6.08268121911038</v>
      </c>
      <c r="AZ657" s="173">
        <f>IF(AY657&gt;$AI$8,1,0)</f>
        <v>0</v>
      </c>
      <c r="BA657" s="175">
        <f>IF($R657=AX$17,AY657,0)</f>
        <v>0</v>
      </c>
      <c r="BB657" s="173">
        <v>0</v>
      </c>
      <c r="BC657" s="175">
        <f>100*BB657/$AI657</f>
        <v>0</v>
      </c>
      <c r="BD657" s="173">
        <f>IF(BC657&gt;$AI$8,1,0)</f>
        <v>0</v>
      </c>
      <c r="BE657" s="175">
        <f>IF($R657=BB$17,BC657,0)</f>
        <v>0</v>
      </c>
      <c r="BF657" s="173">
        <v>15544</v>
      </c>
      <c r="BG657" s="175">
        <f>100*BF657/$AI657</f>
        <v>40.0123558484349</v>
      </c>
      <c r="BH657" s="173">
        <f>IF(BG657&gt;$AI$8,1,0)</f>
        <v>0</v>
      </c>
      <c r="BI657" s="175">
        <f>IF($R657=BF$17,BG657,0)</f>
        <v>0</v>
      </c>
      <c r="BJ657" s="173">
        <v>0</v>
      </c>
      <c r="BK657" s="175">
        <f>100*BJ657/$AI657</f>
        <v>0</v>
      </c>
      <c r="BL657" s="173">
        <f>IF(BK657&gt;$AI$8,1,0)</f>
        <v>0</v>
      </c>
      <c r="BM657" s="175">
        <f>IF($R657=BJ$17,BK657,0)</f>
        <v>0</v>
      </c>
      <c r="BN657" s="173">
        <v>0</v>
      </c>
      <c r="BO657" s="175">
        <f>100*BN657/$AI657</f>
        <v>0</v>
      </c>
      <c r="BP657" s="173">
        <f>IF(BO657&gt;$AI$8,1,0)</f>
        <v>0</v>
      </c>
      <c r="BQ657" s="175">
        <f>IF($R657=BN$17,BO657,0)</f>
        <v>0</v>
      </c>
      <c r="BR657" s="173">
        <v>0</v>
      </c>
      <c r="BS657" s="175">
        <f>100*BR657/$AI657</f>
        <v>0</v>
      </c>
      <c r="BT657" s="173">
        <f>IF(BS657&gt;$AI$8,1,0)</f>
        <v>0</v>
      </c>
      <c r="BU657" s="175">
        <f>IF($R657=BR$17,BS657,0)</f>
        <v>0</v>
      </c>
      <c r="BV657" s="173">
        <v>0</v>
      </c>
      <c r="BW657" s="175">
        <f>100*BV657/$AI657</f>
        <v>0</v>
      </c>
      <c r="BX657" s="173">
        <f>IF(BW657&gt;$AI$8,1,0)</f>
        <v>0</v>
      </c>
      <c r="BY657" s="175">
        <f>IF($R657=BV$17,BW657,0)</f>
        <v>0</v>
      </c>
      <c r="BZ657" s="173">
        <v>0</v>
      </c>
      <c r="CA657" s="175">
        <f>100*BZ657/$AI657</f>
        <v>0</v>
      </c>
      <c r="CB657" s="173">
        <f>IF(CA657&gt;$AI$8,1,0)</f>
        <v>0</v>
      </c>
      <c r="CC657" s="175">
        <f>IF($R657=BZ$17,CA657,0)</f>
        <v>0</v>
      </c>
      <c r="CD657" s="173">
        <v>0</v>
      </c>
      <c r="CE657" s="175">
        <f>100*CD657/$AI657</f>
        <v>0</v>
      </c>
      <c r="CF657" s="173">
        <f>IF(CE657&gt;$AI$8,1,0)</f>
        <v>0</v>
      </c>
      <c r="CG657" s="175">
        <f>IF($R657=CD$17,CE657,0)</f>
        <v>0</v>
      </c>
      <c r="CH657" s="173">
        <v>0</v>
      </c>
      <c r="CI657" s="175">
        <f>100*CH657/$AI657</f>
        <v>0</v>
      </c>
      <c r="CJ657" s="173">
        <f>IF(CI657&gt;$AI$8,1,0)</f>
        <v>0</v>
      </c>
      <c r="CK657" s="175">
        <f>IF($R657=CH$17,CI657,0)</f>
        <v>0</v>
      </c>
      <c r="CL657" s="173">
        <v>1895</v>
      </c>
      <c r="CM657" s="173">
        <v>0</v>
      </c>
      <c r="CN657" s="176"/>
    </row>
    <row r="658" ht="15.75" customHeight="1">
      <c r="A658" t="s" s="179">
        <v>3559</v>
      </c>
      <c r="B658" t="s" s="180">
        <v>58</v>
      </c>
      <c r="C658" t="s" s="180">
        <v>3560</v>
      </c>
      <c r="D658" t="s" s="181">
        <v>60</v>
      </c>
      <c r="E658" t="s" s="188">
        <v>60</v>
      </c>
      <c r="F658" t="s" s="146">
        <v>46</v>
      </c>
      <c r="G658" t="s" s="146">
        <v>1693</v>
      </c>
      <c r="H658" t="s" s="146">
        <v>1694</v>
      </c>
      <c r="I658" t="s" s="146">
        <v>49</v>
      </c>
      <c r="J658" t="s" s="146">
        <v>65</v>
      </c>
      <c r="K658" t="s" s="183">
        <f>_xlfn.IFS(Q658=0,O658,T658=1,R658,U658=1,AA658,V658=1,AD658)</f>
        <v>32</v>
      </c>
      <c r="L658" s="189">
        <f>_xlfn.IFS(Q658=0,P658,T658=1,S658,U658=1,AB658,V658=1,AE658)</f>
        <v>37.7977914012421</v>
      </c>
      <c r="M658" t="s" s="146">
        <f>IF(O658="Lab","over","under")</f>
        <v>3307</v>
      </c>
      <c r="N658" s="138"/>
      <c r="O658" t="s" s="184">
        <v>32</v>
      </c>
      <c r="P658" s="147">
        <f>BG658</f>
        <v>37.7977914012421</v>
      </c>
      <c r="Q658" s="145">
        <f>T658+U658+V658</f>
        <v>0</v>
      </c>
      <c r="R658" t="s" s="185">
        <v>27</v>
      </c>
      <c r="S658" s="147">
        <f>AO658</f>
        <v>29.5564830161551</v>
      </c>
      <c r="T658" s="138"/>
      <c r="U658" s="138"/>
      <c r="V658" s="138"/>
      <c r="W658" s="138"/>
      <c r="X658" t="s" s="146">
        <f>IF($A658=Y658,"ok","bad")</f>
        <v>2430</v>
      </c>
      <c r="Y658" t="s" s="146">
        <v>3559</v>
      </c>
      <c r="Z658" t="s" s="146">
        <v>3560</v>
      </c>
      <c r="AA658" t="s" s="186">
        <v>28</v>
      </c>
      <c r="AB658" s="141">
        <f>100*AC658</f>
        <v>18.0082673</v>
      </c>
      <c r="AC658" s="190">
        <v>0.180082673</v>
      </c>
      <c r="AD658" t="s" s="187">
        <v>29</v>
      </c>
      <c r="AE658" s="141">
        <v>7.35068</v>
      </c>
      <c r="AF658" s="190">
        <v>0.0735068</v>
      </c>
      <c r="AG658" s="138"/>
      <c r="AH658" s="145">
        <v>77261</v>
      </c>
      <c r="AI658" s="145">
        <v>50077</v>
      </c>
      <c r="AJ658" s="145">
        <v>142</v>
      </c>
      <c r="AK658" s="145">
        <v>4127</v>
      </c>
      <c r="AL658" s="145">
        <v>14801</v>
      </c>
      <c r="AM658" s="148">
        <f>100*AL658/$AI658</f>
        <v>29.5564830161551</v>
      </c>
      <c r="AN658" s="145">
        <f>IF(AM658&gt;$AI$8,1,0)</f>
        <v>0</v>
      </c>
      <c r="AO658" s="148">
        <f>IF($R658=AL$17,AM658,0)</f>
        <v>29.5564830161551</v>
      </c>
      <c r="AP658" s="145">
        <v>9018</v>
      </c>
      <c r="AQ658" s="148">
        <f>100*AP658/$AI658</f>
        <v>18.0082672684067</v>
      </c>
      <c r="AR658" s="145">
        <f>IF(AQ658&gt;$AI$8,1,0)</f>
        <v>0</v>
      </c>
      <c r="AS658" s="148">
        <f>IF($R658=AP$17,AQ658,0)</f>
        <v>0</v>
      </c>
      <c r="AT658" s="145">
        <v>3681</v>
      </c>
      <c r="AU658" s="148">
        <f>100*AT658/$AI658</f>
        <v>7.35067995287258</v>
      </c>
      <c r="AV658" s="145">
        <f>IF(AU658&gt;$AI$8,1,0)</f>
        <v>0</v>
      </c>
      <c r="AW658" s="148">
        <f>IF($R658=AT$17,AU658,0)</f>
        <v>0</v>
      </c>
      <c r="AX658" s="145">
        <v>2970</v>
      </c>
      <c r="AY658" s="148">
        <f>100*AX658/$AI658</f>
        <v>5.93086646564291</v>
      </c>
      <c r="AZ658" s="145">
        <f>IF(AY658&gt;$AI$8,1,0)</f>
        <v>0</v>
      </c>
      <c r="BA658" s="148">
        <f>IF($R658=AX$17,AY658,0)</f>
        <v>0</v>
      </c>
      <c r="BB658" s="145">
        <v>0</v>
      </c>
      <c r="BC658" s="148">
        <f>100*BB658/$AI658</f>
        <v>0</v>
      </c>
      <c r="BD658" s="145">
        <f>IF(BC658&gt;$AI$8,1,0)</f>
        <v>0</v>
      </c>
      <c r="BE658" s="148">
        <f>IF($R658=BB$17,BC658,0)</f>
        <v>0</v>
      </c>
      <c r="BF658" s="145">
        <v>18928</v>
      </c>
      <c r="BG658" s="148">
        <f>100*BF658/$AI658</f>
        <v>37.7977914012421</v>
      </c>
      <c r="BH658" s="145">
        <f>IF(BG658&gt;$AI$8,1,0)</f>
        <v>0</v>
      </c>
      <c r="BI658" s="148">
        <f>IF($R658=BF$17,BG658,0)</f>
        <v>0</v>
      </c>
      <c r="BJ658" s="145">
        <v>0</v>
      </c>
      <c r="BK658" s="148">
        <f>100*BJ658/$AI658</f>
        <v>0</v>
      </c>
      <c r="BL658" s="145">
        <f>IF(BK658&gt;$AI$8,1,0)</f>
        <v>0</v>
      </c>
      <c r="BM658" s="148">
        <f>IF($R658=BJ$17,BK658,0)</f>
        <v>0</v>
      </c>
      <c r="BN658" s="145">
        <v>0</v>
      </c>
      <c r="BO658" s="148">
        <f>100*BN658/$AI658</f>
        <v>0</v>
      </c>
      <c r="BP658" s="145">
        <f>IF(BO658&gt;$AI$8,1,0)</f>
        <v>0</v>
      </c>
      <c r="BQ658" s="148">
        <f>IF($R658=BN$17,BO658,0)</f>
        <v>0</v>
      </c>
      <c r="BR658" s="145">
        <v>0</v>
      </c>
      <c r="BS658" s="148">
        <f>100*BR658/$AI658</f>
        <v>0</v>
      </c>
      <c r="BT658" s="145">
        <f>IF(BS658&gt;$AI$8,1,0)</f>
        <v>0</v>
      </c>
      <c r="BU658" s="148">
        <f>IF($R658=BR$17,BS658,0)</f>
        <v>0</v>
      </c>
      <c r="BV658" s="145">
        <v>0</v>
      </c>
      <c r="BW658" s="148">
        <f>100*BV658/$AI658</f>
        <v>0</v>
      </c>
      <c r="BX658" s="145">
        <f>IF(BW658&gt;$AI$8,1,0)</f>
        <v>0</v>
      </c>
      <c r="BY658" s="148">
        <f>IF($R658=BV$17,BW658,0)</f>
        <v>0</v>
      </c>
      <c r="BZ658" s="145">
        <v>0</v>
      </c>
      <c r="CA658" s="148">
        <f>100*BZ658/$AI658</f>
        <v>0</v>
      </c>
      <c r="CB658" s="145">
        <f>IF(CA658&gt;$AI$8,1,0)</f>
        <v>0</v>
      </c>
      <c r="CC658" s="148">
        <f>IF($R658=BZ$17,CA658,0)</f>
        <v>0</v>
      </c>
      <c r="CD658" s="145">
        <v>0</v>
      </c>
      <c r="CE658" s="148">
        <f>100*CD658/$AI658</f>
        <v>0</v>
      </c>
      <c r="CF658" s="145">
        <f>IF(CE658&gt;$AI$8,1,0)</f>
        <v>0</v>
      </c>
      <c r="CG658" s="148">
        <f>IF($R658=CD$17,CE658,0)</f>
        <v>0</v>
      </c>
      <c r="CH658" s="145">
        <v>0</v>
      </c>
      <c r="CI658" s="148">
        <f>100*CH658/$AI658</f>
        <v>0</v>
      </c>
      <c r="CJ658" s="145">
        <f>IF(CI658&gt;$AI$8,1,0)</f>
        <v>0</v>
      </c>
      <c r="CK658" s="148">
        <f>IF($R658=CH$17,CI658,0)</f>
        <v>0</v>
      </c>
      <c r="CL658" s="145">
        <v>0</v>
      </c>
      <c r="CM658" s="145">
        <v>0</v>
      </c>
      <c r="CN658" s="149"/>
    </row>
    <row r="659" ht="15.75" customHeight="1">
      <c r="A659" t="s" s="179">
        <v>3518</v>
      </c>
      <c r="B659" t="s" s="180">
        <v>58</v>
      </c>
      <c r="C659" t="s" s="180">
        <v>3519</v>
      </c>
      <c r="D659" t="s" s="181">
        <v>60</v>
      </c>
      <c r="E659" t="s" s="182">
        <v>60</v>
      </c>
      <c r="F659" t="s" s="130">
        <v>46</v>
      </c>
      <c r="G659" t="s" s="130">
        <v>47</v>
      </c>
      <c r="H659" t="s" s="130">
        <v>3520</v>
      </c>
      <c r="I659" t="s" s="130">
        <v>49</v>
      </c>
      <c r="J659" t="s" s="130">
        <v>65</v>
      </c>
      <c r="K659" t="s" s="183">
        <f>_xlfn.IFS(Q659=0,O659,T659=1,R659,U659=1,AA659,V659=1,AD659)</f>
        <v>32</v>
      </c>
      <c r="L659" s="189">
        <f>_xlfn.IFS(Q659=0,P659,T659=1,S659,U659=1,AB659,V659=1,AE659)</f>
        <v>35.3174513226194</v>
      </c>
      <c r="M659" t="s" s="130">
        <f>IF(O659="Lab","over","under")</f>
        <v>3307</v>
      </c>
      <c r="N659" s="169"/>
      <c r="O659" t="s" s="184">
        <v>32</v>
      </c>
      <c r="P659" s="131">
        <f>BG659</f>
        <v>35.3174513226194</v>
      </c>
      <c r="Q659" s="173">
        <f>T659+U659+V659</f>
        <v>0</v>
      </c>
      <c r="R659" t="s" s="185">
        <v>28</v>
      </c>
      <c r="S659" s="131">
        <f>AS659</f>
        <v>33.3703560985561</v>
      </c>
      <c r="T659" s="169"/>
      <c r="U659" s="169"/>
      <c r="V659" s="169"/>
      <c r="W659" s="169"/>
      <c r="X659" t="s" s="130">
        <f>IF($A659=Y659,"ok","bad")</f>
        <v>2430</v>
      </c>
      <c r="Y659" t="s" s="130">
        <v>3518</v>
      </c>
      <c r="Z659" t="s" s="130">
        <v>3519</v>
      </c>
      <c r="AA659" t="s" s="186">
        <v>27</v>
      </c>
      <c r="AB659" s="125">
        <f>100*AC659</f>
        <v>15.5064941</v>
      </c>
      <c r="AC659" s="191">
        <v>0.155064941</v>
      </c>
      <c r="AD659" t="s" s="187">
        <v>2365</v>
      </c>
      <c r="AE659" s="125">
        <v>8.6134597</v>
      </c>
      <c r="AF659" s="191">
        <v>0.08613459699999999</v>
      </c>
      <c r="AG659" s="169"/>
      <c r="AH659" s="173">
        <v>76149</v>
      </c>
      <c r="AI659" s="173">
        <v>44117</v>
      </c>
      <c r="AJ659" s="173">
        <v>161</v>
      </c>
      <c r="AK659" s="173">
        <v>859</v>
      </c>
      <c r="AL659" s="173">
        <v>6841</v>
      </c>
      <c r="AM659" s="175">
        <f>100*AL659/$AI659</f>
        <v>15.5064940952467</v>
      </c>
      <c r="AN659" s="173">
        <f>IF(AM659&gt;$AI$8,1,0)</f>
        <v>0</v>
      </c>
      <c r="AO659" s="175">
        <f>IF($R659=AL$17,AM659,0)</f>
        <v>0</v>
      </c>
      <c r="AP659" s="173">
        <v>14722</v>
      </c>
      <c r="AQ659" s="175">
        <f>100*AP659/$AI659</f>
        <v>33.3703560985561</v>
      </c>
      <c r="AR659" s="173">
        <f>IF(AQ659&gt;$AI$8,1,0)</f>
        <v>0</v>
      </c>
      <c r="AS659" s="175">
        <f>IF($R659=AP$17,AQ659,0)</f>
        <v>33.3703560985561</v>
      </c>
      <c r="AT659" s="173">
        <v>2249</v>
      </c>
      <c r="AU659" s="175">
        <f>100*AT659/$AI659</f>
        <v>5.09780810118548</v>
      </c>
      <c r="AV659" s="173">
        <f>IF(AU659&gt;$AI$8,1,0)</f>
        <v>0</v>
      </c>
      <c r="AW659" s="175">
        <f>IF($R659=AT$17,AU659,0)</f>
        <v>0</v>
      </c>
      <c r="AX659" s="173">
        <v>3800</v>
      </c>
      <c r="AY659" s="175">
        <f>100*AX659/$AI659</f>
        <v>8.613459664075069</v>
      </c>
      <c r="AZ659" s="173">
        <f>IF(AY659&gt;$AI$8,1,0)</f>
        <v>0</v>
      </c>
      <c r="BA659" s="175">
        <f>IF($R659=AX$17,AY659,0)</f>
        <v>0</v>
      </c>
      <c r="BB659" s="173">
        <v>0</v>
      </c>
      <c r="BC659" s="175">
        <f>100*BB659/$AI659</f>
        <v>0</v>
      </c>
      <c r="BD659" s="173">
        <f>IF(BC659&gt;$AI$8,1,0)</f>
        <v>0</v>
      </c>
      <c r="BE659" s="175">
        <f>IF($R659=BB$17,BC659,0)</f>
        <v>0</v>
      </c>
      <c r="BF659" s="173">
        <v>15581</v>
      </c>
      <c r="BG659" s="175">
        <f>100*BF659/$AI659</f>
        <v>35.3174513226194</v>
      </c>
      <c r="BH659" s="173">
        <f>IF(BG659&gt;$AI$8,1,0)</f>
        <v>0</v>
      </c>
      <c r="BI659" s="175">
        <f>IF($R659=BF$17,BG659,0)</f>
        <v>0</v>
      </c>
      <c r="BJ659" s="173">
        <v>0</v>
      </c>
      <c r="BK659" s="175">
        <f>100*BJ659/$AI659</f>
        <v>0</v>
      </c>
      <c r="BL659" s="173">
        <f>IF(BK659&gt;$AI$8,1,0)</f>
        <v>0</v>
      </c>
      <c r="BM659" s="175">
        <f>IF($R659=BJ$17,BK659,0)</f>
        <v>0</v>
      </c>
      <c r="BN659" s="173">
        <v>0</v>
      </c>
      <c r="BO659" s="175">
        <f>100*BN659/$AI659</f>
        <v>0</v>
      </c>
      <c r="BP659" s="173">
        <f>IF(BO659&gt;$AI$8,1,0)</f>
        <v>0</v>
      </c>
      <c r="BQ659" s="175">
        <f>IF($R659=BN$17,BO659,0)</f>
        <v>0</v>
      </c>
      <c r="BR659" s="173">
        <v>0</v>
      </c>
      <c r="BS659" s="175">
        <f>100*BR659/$AI659</f>
        <v>0</v>
      </c>
      <c r="BT659" s="173">
        <f>IF(BS659&gt;$AI$8,1,0)</f>
        <v>0</v>
      </c>
      <c r="BU659" s="175">
        <f>IF($R659=BR$17,BS659,0)</f>
        <v>0</v>
      </c>
      <c r="BV659" s="173">
        <v>0</v>
      </c>
      <c r="BW659" s="175">
        <f>100*BV659/$AI659</f>
        <v>0</v>
      </c>
      <c r="BX659" s="173">
        <f>IF(BW659&gt;$AI$8,1,0)</f>
        <v>0</v>
      </c>
      <c r="BY659" s="175">
        <f>IF($R659=BV$17,BW659,0)</f>
        <v>0</v>
      </c>
      <c r="BZ659" s="173">
        <v>0</v>
      </c>
      <c r="CA659" s="175">
        <f>100*BZ659/$AI659</f>
        <v>0</v>
      </c>
      <c r="CB659" s="173">
        <f>IF(CA659&gt;$AI$8,1,0)</f>
        <v>0</v>
      </c>
      <c r="CC659" s="175">
        <f>IF($R659=BZ$17,CA659,0)</f>
        <v>0</v>
      </c>
      <c r="CD659" s="173">
        <v>0</v>
      </c>
      <c r="CE659" s="175">
        <f>100*CD659/$AI659</f>
        <v>0</v>
      </c>
      <c r="CF659" s="173">
        <f>IF(CE659&gt;$AI$8,1,0)</f>
        <v>0</v>
      </c>
      <c r="CG659" s="175">
        <f>IF($R659=CD$17,CE659,0)</f>
        <v>0</v>
      </c>
      <c r="CH659" s="173">
        <v>0</v>
      </c>
      <c r="CI659" s="175">
        <f>100*CH659/$AI659</f>
        <v>0</v>
      </c>
      <c r="CJ659" s="173">
        <f>IF(CI659&gt;$AI$8,1,0)</f>
        <v>0</v>
      </c>
      <c r="CK659" s="175">
        <f>IF($R659=CH$17,CI659,0)</f>
        <v>0</v>
      </c>
      <c r="CL659" s="173">
        <v>254</v>
      </c>
      <c r="CM659" s="173">
        <v>0</v>
      </c>
      <c r="CN659" s="176"/>
    </row>
    <row r="660" ht="15.75" customHeight="1">
      <c r="A660" t="s" s="179">
        <v>3456</v>
      </c>
      <c r="B660" t="s" s="180">
        <v>58</v>
      </c>
      <c r="C660" t="s" s="180">
        <v>3457</v>
      </c>
      <c r="D660" t="s" s="181">
        <v>60</v>
      </c>
      <c r="E660" t="s" s="188">
        <v>60</v>
      </c>
      <c r="F660" t="s" s="146">
        <v>46</v>
      </c>
      <c r="G660" t="s" s="146">
        <v>3458</v>
      </c>
      <c r="H660" t="s" s="146">
        <v>359</v>
      </c>
      <c r="I660" t="s" s="146">
        <v>49</v>
      </c>
      <c r="J660" t="s" s="146">
        <v>69</v>
      </c>
      <c r="K660" t="s" s="183">
        <f>_xlfn.IFS(Q660=0,O660,T660=1,R660,U660=1,AA660,V660=1,AD660)</f>
        <v>32</v>
      </c>
      <c r="L660" s="189">
        <f>_xlfn.IFS(Q660=0,P660,T660=1,S660,U660=1,AB660,V660=1,AE660)</f>
        <v>35.2335812297057</v>
      </c>
      <c r="M660" t="s" s="146">
        <f>IF(O660="Lab","over","under")</f>
        <v>3307</v>
      </c>
      <c r="N660" s="138"/>
      <c r="O660" t="s" s="184">
        <v>32</v>
      </c>
      <c r="P660" s="147">
        <f>BG660</f>
        <v>35.2335812297057</v>
      </c>
      <c r="Q660" s="145">
        <f>T660+U660+V660</f>
        <v>0</v>
      </c>
      <c r="R660" t="s" s="185">
        <v>27</v>
      </c>
      <c r="S660" s="147">
        <f>AO660</f>
        <v>32.7668377500786</v>
      </c>
      <c r="T660" s="138"/>
      <c r="U660" s="138"/>
      <c r="V660" s="138"/>
      <c r="W660" s="138"/>
      <c r="X660" t="s" s="146">
        <f>IF($A660=Y660,"ok","bad")</f>
        <v>2430</v>
      </c>
      <c r="Y660" t="s" s="146">
        <v>3456</v>
      </c>
      <c r="Z660" t="s" s="146">
        <v>3457</v>
      </c>
      <c r="AA660" t="s" s="186">
        <v>2365</v>
      </c>
      <c r="AB660" s="141">
        <f>100*AC660</f>
        <v>14.5647847</v>
      </c>
      <c r="AC660" s="190">
        <v>0.145647847</v>
      </c>
      <c r="AD660" t="s" s="187">
        <v>28</v>
      </c>
      <c r="AE660" s="141">
        <v>10.1497853</v>
      </c>
      <c r="AF660" s="190">
        <v>0.101497853</v>
      </c>
      <c r="AG660" s="138"/>
      <c r="AH660" s="145">
        <v>70058</v>
      </c>
      <c r="AI660" s="145">
        <v>38188</v>
      </c>
      <c r="AJ660" s="145">
        <v>170</v>
      </c>
      <c r="AK660" s="145">
        <v>942</v>
      </c>
      <c r="AL660" s="145">
        <v>12513</v>
      </c>
      <c r="AM660" s="148">
        <f>100*AL660/$AI660</f>
        <v>32.7668377500786</v>
      </c>
      <c r="AN660" s="145">
        <f>IF(AM660&gt;$AI$8,1,0)</f>
        <v>0</v>
      </c>
      <c r="AO660" s="148">
        <f>IF($R660=AL$17,AM660,0)</f>
        <v>32.7668377500786</v>
      </c>
      <c r="AP660" s="145">
        <v>3876</v>
      </c>
      <c r="AQ660" s="148">
        <f>100*AP660/$AI660</f>
        <v>10.1497852728606</v>
      </c>
      <c r="AR660" s="145">
        <f>IF(AQ660&gt;$AI$8,1,0)</f>
        <v>0</v>
      </c>
      <c r="AS660" s="148">
        <f>IF($R660=AP$17,AQ660,0)</f>
        <v>0</v>
      </c>
      <c r="AT660" s="145">
        <v>2782</v>
      </c>
      <c r="AU660" s="148">
        <f>100*AT660/$AI660</f>
        <v>7.28501099821934</v>
      </c>
      <c r="AV660" s="145">
        <f>IF(AU660&gt;$AI$8,1,0)</f>
        <v>0</v>
      </c>
      <c r="AW660" s="148">
        <f>IF($R660=AT$17,AU660,0)</f>
        <v>0</v>
      </c>
      <c r="AX660" s="145">
        <v>5562</v>
      </c>
      <c r="AY660" s="148">
        <f>100*AX660/$AI660</f>
        <v>14.5647847491359</v>
      </c>
      <c r="AZ660" s="145">
        <f>IF(AY660&gt;$AI$8,1,0)</f>
        <v>0</v>
      </c>
      <c r="BA660" s="148">
        <f>IF($R660=AX$17,AY660,0)</f>
        <v>0</v>
      </c>
      <c r="BB660" s="145">
        <v>0</v>
      </c>
      <c r="BC660" s="148">
        <f>100*BB660/$AI660</f>
        <v>0</v>
      </c>
      <c r="BD660" s="145">
        <f>IF(BC660&gt;$AI$8,1,0)</f>
        <v>0</v>
      </c>
      <c r="BE660" s="148">
        <f>IF($R660=BB$17,BC660,0)</f>
        <v>0</v>
      </c>
      <c r="BF660" s="145">
        <v>13455</v>
      </c>
      <c r="BG660" s="148">
        <f>100*BF660/$AI660</f>
        <v>35.2335812297057</v>
      </c>
      <c r="BH660" s="145">
        <f>IF(BG660&gt;$AI$8,1,0)</f>
        <v>0</v>
      </c>
      <c r="BI660" s="148">
        <f>IF($R660=BF$17,BG660,0)</f>
        <v>0</v>
      </c>
      <c r="BJ660" s="145">
        <v>0</v>
      </c>
      <c r="BK660" s="148">
        <f>100*BJ660/$AI660</f>
        <v>0</v>
      </c>
      <c r="BL660" s="145">
        <f>IF(BK660&gt;$AI$8,1,0)</f>
        <v>0</v>
      </c>
      <c r="BM660" s="148">
        <f>IF($R660=BJ$17,BK660,0)</f>
        <v>0</v>
      </c>
      <c r="BN660" s="145">
        <v>0</v>
      </c>
      <c r="BO660" s="148">
        <f>100*BN660/$AI660</f>
        <v>0</v>
      </c>
      <c r="BP660" s="145">
        <f>IF(BO660&gt;$AI$8,1,0)</f>
        <v>0</v>
      </c>
      <c r="BQ660" s="148">
        <f>IF($R660=BN$17,BO660,0)</f>
        <v>0</v>
      </c>
      <c r="BR660" s="145">
        <v>0</v>
      </c>
      <c r="BS660" s="148">
        <f>100*BR660/$AI660</f>
        <v>0</v>
      </c>
      <c r="BT660" s="145">
        <f>IF(BS660&gt;$AI$8,1,0)</f>
        <v>0</v>
      </c>
      <c r="BU660" s="148">
        <f>IF($R660=BR$17,BS660,0)</f>
        <v>0</v>
      </c>
      <c r="BV660" s="145">
        <v>0</v>
      </c>
      <c r="BW660" s="148">
        <f>100*BV660/$AI660</f>
        <v>0</v>
      </c>
      <c r="BX660" s="145">
        <f>IF(BW660&gt;$AI$8,1,0)</f>
        <v>0</v>
      </c>
      <c r="BY660" s="148">
        <f>IF($R660=BV$17,BW660,0)</f>
        <v>0</v>
      </c>
      <c r="BZ660" s="145">
        <v>0</v>
      </c>
      <c r="CA660" s="148">
        <f>100*BZ660/$AI660</f>
        <v>0</v>
      </c>
      <c r="CB660" s="145">
        <f>IF(CA660&gt;$AI$8,1,0)</f>
        <v>0</v>
      </c>
      <c r="CC660" s="148">
        <f>IF($R660=BZ$17,CA660,0)</f>
        <v>0</v>
      </c>
      <c r="CD660" s="145">
        <v>0</v>
      </c>
      <c r="CE660" s="148">
        <f>100*CD660/$AI660</f>
        <v>0</v>
      </c>
      <c r="CF660" s="145">
        <f>IF(CE660&gt;$AI$8,1,0)</f>
        <v>0</v>
      </c>
      <c r="CG660" s="148">
        <f>IF($R660=CD$17,CE660,0)</f>
        <v>0</v>
      </c>
      <c r="CH660" s="145">
        <v>0</v>
      </c>
      <c r="CI660" s="148">
        <f>100*CH660/$AI660</f>
        <v>0</v>
      </c>
      <c r="CJ660" s="145">
        <f>IF(CI660&gt;$AI$8,1,0)</f>
        <v>0</v>
      </c>
      <c r="CK660" s="148">
        <f>IF($R660=CH$17,CI660,0)</f>
        <v>0</v>
      </c>
      <c r="CL660" s="145">
        <v>0</v>
      </c>
      <c r="CM660" s="145">
        <v>0</v>
      </c>
      <c r="CN660" s="149"/>
    </row>
    <row r="661" ht="15.75" customHeight="1">
      <c r="A661" t="s" s="179">
        <v>3322</v>
      </c>
      <c r="B661" t="s" s="180">
        <v>58</v>
      </c>
      <c r="C661" t="s" s="180">
        <v>3323</v>
      </c>
      <c r="D661" t="s" s="181">
        <v>60</v>
      </c>
      <c r="E661" t="s" s="182">
        <v>60</v>
      </c>
      <c r="F661" t="s" s="130">
        <v>46</v>
      </c>
      <c r="G661" t="s" s="130">
        <v>119</v>
      </c>
      <c r="H661" t="s" s="130">
        <v>120</v>
      </c>
      <c r="I661" t="s" s="130">
        <v>49</v>
      </c>
      <c r="J661" t="s" s="130">
        <v>65</v>
      </c>
      <c r="K661" t="s" s="183">
        <f>_xlfn.IFS(Q661=0,O661,T661=1,R661,U661=1,AA661,V661=1,AD661)</f>
        <v>32</v>
      </c>
      <c r="L661" s="189">
        <f>_xlfn.IFS(Q661=0,P661,T661=1,S661,U661=1,AB661,V661=1,AE661)</f>
        <v>34.7331817573893</v>
      </c>
      <c r="M661" t="s" s="130">
        <f>IF(O661="Lab","over","under")</f>
        <v>3307</v>
      </c>
      <c r="N661" s="169"/>
      <c r="O661" t="s" s="184">
        <v>32</v>
      </c>
      <c r="P661" s="131">
        <f>BG661</f>
        <v>34.7331817573893</v>
      </c>
      <c r="Q661" s="173">
        <f>T661+U661+V661</f>
        <v>0</v>
      </c>
      <c r="R661" t="s" s="185">
        <v>27</v>
      </c>
      <c r="S661" s="131">
        <f>AO661</f>
        <v>20.8416923008337</v>
      </c>
      <c r="T661" s="169"/>
      <c r="U661" s="169"/>
      <c r="V661" s="169"/>
      <c r="W661" s="169"/>
      <c r="X661" t="s" s="130">
        <f>IF($A661=Y661,"ok","bad")</f>
        <v>2430</v>
      </c>
      <c r="Y661" t="s" s="130">
        <v>3322</v>
      </c>
      <c r="Z661" t="s" s="130">
        <v>3323</v>
      </c>
      <c r="AA661" t="s" s="186">
        <v>28</v>
      </c>
      <c r="AB661" s="125">
        <f>100*AC661</f>
        <v>19.1364629</v>
      </c>
      <c r="AC661" s="191">
        <v>0.191364629</v>
      </c>
      <c r="AD661" t="s" s="187">
        <v>29</v>
      </c>
      <c r="AE661" s="125">
        <v>16.4036378</v>
      </c>
      <c r="AF661" s="191">
        <v>0.164036378</v>
      </c>
      <c r="AG661" s="169"/>
      <c r="AH661" s="173">
        <v>71756</v>
      </c>
      <c r="AI661" s="173">
        <v>44862</v>
      </c>
      <c r="AJ661" s="173">
        <v>216</v>
      </c>
      <c r="AK661" s="173">
        <v>6232</v>
      </c>
      <c r="AL661" s="173">
        <v>9350</v>
      </c>
      <c r="AM661" s="175">
        <f>100*AL661/$AI661</f>
        <v>20.8416923008337</v>
      </c>
      <c r="AN661" s="173">
        <f>IF(AM661&gt;$AI$8,1,0)</f>
        <v>0</v>
      </c>
      <c r="AO661" s="175">
        <f>IF($R661=AL$17,AM661,0)</f>
        <v>20.8416923008337</v>
      </c>
      <c r="AP661" s="173">
        <v>8585</v>
      </c>
      <c r="AQ661" s="175">
        <f>100*AP661/$AI661</f>
        <v>19.1364629307655</v>
      </c>
      <c r="AR661" s="173">
        <f>IF(AQ661&gt;$AI$8,1,0)</f>
        <v>0</v>
      </c>
      <c r="AS661" s="175">
        <f>IF($R661=AP$17,AQ661,0)</f>
        <v>0</v>
      </c>
      <c r="AT661" s="173">
        <v>7359</v>
      </c>
      <c r="AU661" s="175">
        <f>100*AT661/$AI661</f>
        <v>16.4036378226561</v>
      </c>
      <c r="AV661" s="173">
        <f>IF(AU661&gt;$AI$8,1,0)</f>
        <v>0</v>
      </c>
      <c r="AW661" s="175">
        <f>IF($R661=AT$17,AU661,0)</f>
        <v>0</v>
      </c>
      <c r="AX661" s="173">
        <v>3045</v>
      </c>
      <c r="AY661" s="175">
        <f>100*AX661/$AI661</f>
        <v>6.7874816102715</v>
      </c>
      <c r="AZ661" s="173">
        <f>IF(AY661&gt;$AI$8,1,0)</f>
        <v>0</v>
      </c>
      <c r="BA661" s="175">
        <f>IF($R661=AX$17,AY661,0)</f>
        <v>0</v>
      </c>
      <c r="BB661" s="173">
        <v>0</v>
      </c>
      <c r="BC661" s="175">
        <f>100*BB661/$AI661</f>
        <v>0</v>
      </c>
      <c r="BD661" s="173">
        <f>IF(BC661&gt;$AI$8,1,0)</f>
        <v>0</v>
      </c>
      <c r="BE661" s="175">
        <f>IF($R661=BB$17,BC661,0)</f>
        <v>0</v>
      </c>
      <c r="BF661" s="173">
        <v>15582</v>
      </c>
      <c r="BG661" s="175">
        <f>100*BF661/$AI661</f>
        <v>34.7331817573893</v>
      </c>
      <c r="BH661" s="173">
        <f>IF(BG661&gt;$AI$8,1,0)</f>
        <v>0</v>
      </c>
      <c r="BI661" s="175">
        <f>IF($R661=BF$17,BG661,0)</f>
        <v>0</v>
      </c>
      <c r="BJ661" s="173">
        <v>0</v>
      </c>
      <c r="BK661" s="175">
        <f>100*BJ661/$AI661</f>
        <v>0</v>
      </c>
      <c r="BL661" s="173">
        <f>IF(BK661&gt;$AI$8,1,0)</f>
        <v>0</v>
      </c>
      <c r="BM661" s="175">
        <f>IF($R661=BJ$17,BK661,0)</f>
        <v>0</v>
      </c>
      <c r="BN661" s="173">
        <v>0</v>
      </c>
      <c r="BO661" s="175">
        <f>100*BN661/$AI661</f>
        <v>0</v>
      </c>
      <c r="BP661" s="173">
        <f>IF(BO661&gt;$AI$8,1,0)</f>
        <v>0</v>
      </c>
      <c r="BQ661" s="175">
        <f>IF($R661=BN$17,BO661,0)</f>
        <v>0</v>
      </c>
      <c r="BR661" s="173">
        <v>0</v>
      </c>
      <c r="BS661" s="175">
        <f>100*BR661/$AI661</f>
        <v>0</v>
      </c>
      <c r="BT661" s="173">
        <f>IF(BS661&gt;$AI$8,1,0)</f>
        <v>0</v>
      </c>
      <c r="BU661" s="175">
        <f>IF($R661=BR$17,BS661,0)</f>
        <v>0</v>
      </c>
      <c r="BV661" s="173">
        <v>0</v>
      </c>
      <c r="BW661" s="175">
        <f>100*BV661/$AI661</f>
        <v>0</v>
      </c>
      <c r="BX661" s="173">
        <f>IF(BW661&gt;$AI$8,1,0)</f>
        <v>0</v>
      </c>
      <c r="BY661" s="175">
        <f>IF($R661=BV$17,BW661,0)</f>
        <v>0</v>
      </c>
      <c r="BZ661" s="173">
        <v>0</v>
      </c>
      <c r="CA661" s="175">
        <f>100*BZ661/$AI661</f>
        <v>0</v>
      </c>
      <c r="CB661" s="173">
        <f>IF(CA661&gt;$AI$8,1,0)</f>
        <v>0</v>
      </c>
      <c r="CC661" s="175">
        <f>IF($R661=BZ$17,CA661,0)</f>
        <v>0</v>
      </c>
      <c r="CD661" s="173">
        <v>0</v>
      </c>
      <c r="CE661" s="175">
        <f>100*CD661/$AI661</f>
        <v>0</v>
      </c>
      <c r="CF661" s="173">
        <f>IF(CE661&gt;$AI$8,1,0)</f>
        <v>0</v>
      </c>
      <c r="CG661" s="175">
        <f>IF($R661=CD$17,CE661,0)</f>
        <v>0</v>
      </c>
      <c r="CH661" s="173">
        <v>0</v>
      </c>
      <c r="CI661" s="175">
        <f>100*CH661/$AI661</f>
        <v>0</v>
      </c>
      <c r="CJ661" s="173">
        <f>IF(CI661&gt;$AI$8,1,0)</f>
        <v>0</v>
      </c>
      <c r="CK661" s="175">
        <f>IF($R661=CH$17,CI661,0)</f>
        <v>0</v>
      </c>
      <c r="CL661" s="173">
        <v>221</v>
      </c>
      <c r="CM661" s="173">
        <v>0</v>
      </c>
      <c r="CN661" s="176"/>
    </row>
    <row r="662" ht="15.75" customHeight="1">
      <c r="A662" t="s" s="179">
        <v>3501</v>
      </c>
      <c r="B662" t="s" s="180">
        <v>58</v>
      </c>
      <c r="C662" t="s" s="180">
        <v>59</v>
      </c>
      <c r="D662" t="s" s="181">
        <v>60</v>
      </c>
      <c r="E662" t="s" s="188">
        <v>60</v>
      </c>
      <c r="F662" t="s" s="146">
        <v>61</v>
      </c>
      <c r="G662" t="s" s="146">
        <v>62</v>
      </c>
      <c r="H662" t="s" s="146">
        <v>63</v>
      </c>
      <c r="I662" t="s" s="146">
        <v>64</v>
      </c>
      <c r="J662" t="s" s="146">
        <v>65</v>
      </c>
      <c r="K662" t="s" s="183">
        <f>_xlfn.IFS(Q662=0,O662,T662=1,R662,U662=1,AA662,V662=1,AD662)</f>
        <v>32</v>
      </c>
      <c r="L662" s="189">
        <f>_xlfn.IFS(Q662=0,P662,T662=1,S662,U662=1,AB662,V662=1,AE662)</f>
        <v>34.5242902957596</v>
      </c>
      <c r="M662" t="s" s="146">
        <f>IF(O662="Lab","over","under")</f>
        <v>3307</v>
      </c>
      <c r="N662" s="138"/>
      <c r="O662" t="s" s="184">
        <v>32</v>
      </c>
      <c r="P662" s="147">
        <f>BG662</f>
        <v>34.5242902957596</v>
      </c>
      <c r="Q662" s="145">
        <f>T662+U662+V662</f>
        <v>0</v>
      </c>
      <c r="R662" t="s" s="185">
        <v>28</v>
      </c>
      <c r="S662" s="147">
        <f>AS662</f>
        <v>30.3432711723483</v>
      </c>
      <c r="T662" s="138"/>
      <c r="U662" s="138"/>
      <c r="V662" s="138"/>
      <c r="W662" s="138"/>
      <c r="X662" t="s" s="146">
        <f>IF($A662=Y662,"ok","bad")</f>
        <v>2430</v>
      </c>
      <c r="Y662" t="s" s="146">
        <v>3501</v>
      </c>
      <c r="Z662" t="s" s="146">
        <v>59</v>
      </c>
      <c r="AA662" t="s" s="186">
        <v>27</v>
      </c>
      <c r="AB662" s="141">
        <f>100*AC662</f>
        <v>13.9707804</v>
      </c>
      <c r="AC662" s="190">
        <v>0.139707804</v>
      </c>
      <c r="AD662" t="s" s="187">
        <v>2365</v>
      </c>
      <c r="AE662" s="141">
        <v>8.982064400000001</v>
      </c>
      <c r="AF662" s="190">
        <v>0.08982064400000001</v>
      </c>
      <c r="AG662" s="138"/>
      <c r="AH662" s="145">
        <v>75925</v>
      </c>
      <c r="AI662" s="145">
        <v>42095</v>
      </c>
      <c r="AJ662" s="145">
        <v>115</v>
      </c>
      <c r="AK662" s="145">
        <v>1760</v>
      </c>
      <c r="AL662" s="145">
        <v>5881</v>
      </c>
      <c r="AM662" s="148">
        <f>100*AL662/$AI662</f>
        <v>13.9707803777171</v>
      </c>
      <c r="AN662" s="145">
        <f>IF(AM662&gt;$AI$8,1,0)</f>
        <v>0</v>
      </c>
      <c r="AO662" s="148">
        <f>IF($R662=AL$17,AM662,0)</f>
        <v>0</v>
      </c>
      <c r="AP662" s="145">
        <v>12773</v>
      </c>
      <c r="AQ662" s="148">
        <f>100*AP662/$AI662</f>
        <v>30.3432711723483</v>
      </c>
      <c r="AR662" s="145">
        <f>IF(AQ662&gt;$AI$8,1,0)</f>
        <v>0</v>
      </c>
      <c r="AS662" s="148">
        <f>IF($R662=AP$17,AQ662,0)</f>
        <v>30.3432711723483</v>
      </c>
      <c r="AT662" s="145">
        <v>2583</v>
      </c>
      <c r="AU662" s="148">
        <f>100*AT662/$AI662</f>
        <v>6.13612067941561</v>
      </c>
      <c r="AV662" s="145">
        <f>IF(AU662&gt;$AI$8,1,0)</f>
        <v>0</v>
      </c>
      <c r="AW662" s="148">
        <f>IF($R662=AT$17,AU662,0)</f>
        <v>0</v>
      </c>
      <c r="AX662" s="145">
        <v>3781</v>
      </c>
      <c r="AY662" s="148">
        <f>100*AX662/$AI662</f>
        <v>8.982064378192179</v>
      </c>
      <c r="AZ662" s="145">
        <f>IF(AY662&gt;$AI$8,1,0)</f>
        <v>0</v>
      </c>
      <c r="BA662" s="148">
        <f>IF($R662=AX$17,AY662,0)</f>
        <v>0</v>
      </c>
      <c r="BB662" s="166">
        <v>1275</v>
      </c>
      <c r="BC662" s="148">
        <f>100*BB662/$AI662</f>
        <v>3.02886328542582</v>
      </c>
      <c r="BD662" s="145">
        <f>IF(BC662&gt;$AI$8,1,0)</f>
        <v>0</v>
      </c>
      <c r="BE662" s="148">
        <f>IF($R662=BB$17,BC662,0)</f>
        <v>0</v>
      </c>
      <c r="BF662" s="145">
        <v>14533</v>
      </c>
      <c r="BG662" s="148">
        <f>100*BF662/$AI662</f>
        <v>34.5242902957596</v>
      </c>
      <c r="BH662" s="145">
        <f>IF(BG662&gt;$AI$8,1,0)</f>
        <v>0</v>
      </c>
      <c r="BI662" s="148">
        <f>IF($R662=BF$17,BG662,0)</f>
        <v>0</v>
      </c>
      <c r="BJ662" s="145">
        <v>0</v>
      </c>
      <c r="BK662" s="148">
        <f>100*BJ662/$AI662</f>
        <v>0</v>
      </c>
      <c r="BL662" s="145">
        <f>IF(BK662&gt;$AI$8,1,0)</f>
        <v>0</v>
      </c>
      <c r="BM662" s="148">
        <f>IF($R662=BJ$17,BK662,0)</f>
        <v>0</v>
      </c>
      <c r="BN662" s="145">
        <v>0</v>
      </c>
      <c r="BO662" s="148">
        <f>100*BN662/$AI662</f>
        <v>0</v>
      </c>
      <c r="BP662" s="145">
        <f>IF(BO662&gt;$AI$8,1,0)</f>
        <v>0</v>
      </c>
      <c r="BQ662" s="148">
        <f>IF($R662=BN$17,BO662,0)</f>
        <v>0</v>
      </c>
      <c r="BR662" s="145">
        <v>0</v>
      </c>
      <c r="BS662" s="148">
        <f>100*BR662/$AI662</f>
        <v>0</v>
      </c>
      <c r="BT662" s="145">
        <f>IF(BS662&gt;$AI$8,1,0)</f>
        <v>0</v>
      </c>
      <c r="BU662" s="148">
        <f>IF($R662=BR$17,BS662,0)</f>
        <v>0</v>
      </c>
      <c r="BV662" s="145">
        <v>0</v>
      </c>
      <c r="BW662" s="148">
        <f>100*BV662/$AI662</f>
        <v>0</v>
      </c>
      <c r="BX662" s="145">
        <f>IF(BW662&gt;$AI$8,1,0)</f>
        <v>0</v>
      </c>
      <c r="BY662" s="148">
        <f>IF($R662=BV$17,BW662,0)</f>
        <v>0</v>
      </c>
      <c r="BZ662" s="145">
        <v>0</v>
      </c>
      <c r="CA662" s="148">
        <f>100*BZ662/$AI662</f>
        <v>0</v>
      </c>
      <c r="CB662" s="145">
        <f>IF(CA662&gt;$AI$8,1,0)</f>
        <v>0</v>
      </c>
      <c r="CC662" s="148">
        <f>IF($R662=BZ$17,CA662,0)</f>
        <v>0</v>
      </c>
      <c r="CD662" s="145">
        <v>0</v>
      </c>
      <c r="CE662" s="148">
        <f>100*CD662/$AI662</f>
        <v>0</v>
      </c>
      <c r="CF662" s="145">
        <f>IF(CE662&gt;$AI$8,1,0)</f>
        <v>0</v>
      </c>
      <c r="CG662" s="148">
        <f>IF($R662=CD$17,CE662,0)</f>
        <v>0</v>
      </c>
      <c r="CH662" s="145">
        <v>0</v>
      </c>
      <c r="CI662" s="148">
        <f>100*CH662/$AI662</f>
        <v>0</v>
      </c>
      <c r="CJ662" s="145">
        <f>IF(CI662&gt;$AI$8,1,0)</f>
        <v>0</v>
      </c>
      <c r="CK662" s="148">
        <f>IF($R662=CH$17,CI662,0)</f>
        <v>0</v>
      </c>
      <c r="CL662" s="145">
        <v>405</v>
      </c>
      <c r="CM662" s="145">
        <v>0</v>
      </c>
      <c r="CN662" s="149"/>
    </row>
    <row r="663" ht="15.75" customHeight="1">
      <c r="A663" t="s" s="179">
        <v>3587</v>
      </c>
      <c r="B663" t="s" s="180">
        <v>58</v>
      </c>
      <c r="C663" t="s" s="180">
        <v>67</v>
      </c>
      <c r="D663" t="s" s="181">
        <v>60</v>
      </c>
      <c r="E663" t="s" s="182">
        <v>60</v>
      </c>
      <c r="F663" t="s" s="130">
        <v>61</v>
      </c>
      <c r="G663" t="s" s="130">
        <v>47</v>
      </c>
      <c r="H663" t="s" s="130">
        <v>68</v>
      </c>
      <c r="I663" t="s" s="130">
        <v>49</v>
      </c>
      <c r="J663" t="s" s="130">
        <v>65</v>
      </c>
      <c r="K663" t="s" s="183">
        <f>_xlfn.IFS(Q663=0,O663,T663=1,R663,U663=1,AA663,V663=1,AD663)</f>
        <v>32</v>
      </c>
      <c r="L663" s="189">
        <f>_xlfn.IFS(Q663=0,P663,T663=1,S663,U663=1,AB663,V663=1,AE663)</f>
        <v>32.8255475240047</v>
      </c>
      <c r="M663" t="s" s="130">
        <f>IF(O663="Lab","over","under")</f>
        <v>3307</v>
      </c>
      <c r="N663" s="169"/>
      <c r="O663" t="s" s="184">
        <v>32</v>
      </c>
      <c r="P663" s="131">
        <f>BG663</f>
        <v>32.8255475240047</v>
      </c>
      <c r="Q663" s="173">
        <f>T663+U663+V663</f>
        <v>0</v>
      </c>
      <c r="R663" t="s" s="185">
        <v>28</v>
      </c>
      <c r="S663" s="131">
        <f>AS663</f>
        <v>24.7167979285791</v>
      </c>
      <c r="T663" s="169"/>
      <c r="U663" s="169"/>
      <c r="V663" s="169"/>
      <c r="W663" s="169"/>
      <c r="X663" t="s" s="130">
        <f>IF($A663=Y663,"ok","bad")</f>
        <v>2430</v>
      </c>
      <c r="Y663" t="s" s="130">
        <v>3587</v>
      </c>
      <c r="Z663" t="s" s="130">
        <v>67</v>
      </c>
      <c r="AA663" t="s" s="186">
        <v>27</v>
      </c>
      <c r="AB663" s="125">
        <f>100*AC663</f>
        <v>24.3823498</v>
      </c>
      <c r="AC663" s="191">
        <v>0.243823498</v>
      </c>
      <c r="AD663" t="s" s="187">
        <v>2365</v>
      </c>
      <c r="AE663" s="125">
        <v>6.9025785</v>
      </c>
      <c r="AF663" s="191">
        <v>0.06902578500000001</v>
      </c>
      <c r="AG663" s="169"/>
      <c r="AH663" s="173">
        <v>77328</v>
      </c>
      <c r="AI663" s="173">
        <v>46345</v>
      </c>
      <c r="AJ663" s="173">
        <v>178</v>
      </c>
      <c r="AK663" s="173">
        <v>3758</v>
      </c>
      <c r="AL663" s="173">
        <v>11300</v>
      </c>
      <c r="AM663" s="175">
        <f>100*AL663/$AI663</f>
        <v>24.382349768044</v>
      </c>
      <c r="AN663" s="173">
        <f>IF(AM663&gt;$AI$8,1,0)</f>
        <v>0</v>
      </c>
      <c r="AO663" s="175">
        <f>IF($R663=AL$17,AM663,0)</f>
        <v>0</v>
      </c>
      <c r="AP663" s="173">
        <v>11455</v>
      </c>
      <c r="AQ663" s="175">
        <f>100*AP663/$AI663</f>
        <v>24.7167979285791</v>
      </c>
      <c r="AR663" s="173">
        <f>IF(AQ663&gt;$AI$8,1,0)</f>
        <v>0</v>
      </c>
      <c r="AS663" s="175">
        <f>IF($R663=AP$17,AQ663,0)</f>
        <v>24.7167979285791</v>
      </c>
      <c r="AT663" s="173">
        <v>2921</v>
      </c>
      <c r="AU663" s="175">
        <f>100*AT663/$AI663</f>
        <v>6.30272952853598</v>
      </c>
      <c r="AV663" s="173">
        <f>IF(AU663&gt;$AI$8,1,0)</f>
        <v>0</v>
      </c>
      <c r="AW663" s="175">
        <f>IF($R663=AT$17,AU663,0)</f>
        <v>0</v>
      </c>
      <c r="AX663" s="173">
        <v>3199</v>
      </c>
      <c r="AY663" s="175">
        <f>100*AX663/$AI663</f>
        <v>6.90257848743122</v>
      </c>
      <c r="AZ663" s="173">
        <f>IF(AY663&gt;$AI$8,1,0)</f>
        <v>0</v>
      </c>
      <c r="BA663" s="175">
        <f>IF($R663=AX$17,AY663,0)</f>
        <v>0</v>
      </c>
      <c r="BB663" s="173">
        <v>1609</v>
      </c>
      <c r="BC663" s="175">
        <f>100*BB663/$AI663</f>
        <v>3.47178767936131</v>
      </c>
      <c r="BD663" s="173">
        <f>IF(BC663&gt;$AI$8,1,0)</f>
        <v>0</v>
      </c>
      <c r="BE663" s="175">
        <f>IF($R663=BB$17,BC663,0)</f>
        <v>0</v>
      </c>
      <c r="BF663" s="173">
        <v>15213</v>
      </c>
      <c r="BG663" s="175">
        <f>100*BF663/$AI663</f>
        <v>32.8255475240047</v>
      </c>
      <c r="BH663" s="173">
        <f>IF(BG663&gt;$AI$8,1,0)</f>
        <v>0</v>
      </c>
      <c r="BI663" s="175">
        <f>IF($R663=BF$17,BG663,0)</f>
        <v>0</v>
      </c>
      <c r="BJ663" s="173">
        <v>0</v>
      </c>
      <c r="BK663" s="175">
        <f>100*BJ663/$AI663</f>
        <v>0</v>
      </c>
      <c r="BL663" s="173">
        <f>IF(BK663&gt;$AI$8,1,0)</f>
        <v>0</v>
      </c>
      <c r="BM663" s="175">
        <f>IF($R663=BJ$17,BK663,0)</f>
        <v>0</v>
      </c>
      <c r="BN663" s="173">
        <v>0</v>
      </c>
      <c r="BO663" s="175">
        <f>100*BN663/$AI663</f>
        <v>0</v>
      </c>
      <c r="BP663" s="173">
        <f>IF(BO663&gt;$AI$8,1,0)</f>
        <v>0</v>
      </c>
      <c r="BQ663" s="175">
        <f>IF($R663=BN$17,BO663,0)</f>
        <v>0</v>
      </c>
      <c r="BR663" s="173">
        <v>0</v>
      </c>
      <c r="BS663" s="175">
        <f>100*BR663/$AI663</f>
        <v>0</v>
      </c>
      <c r="BT663" s="173">
        <f>IF(BS663&gt;$AI$8,1,0)</f>
        <v>0</v>
      </c>
      <c r="BU663" s="175">
        <f>IF($R663=BR$17,BS663,0)</f>
        <v>0</v>
      </c>
      <c r="BV663" s="173">
        <v>0</v>
      </c>
      <c r="BW663" s="175">
        <f>100*BV663/$AI663</f>
        <v>0</v>
      </c>
      <c r="BX663" s="173">
        <f>IF(BW663&gt;$AI$8,1,0)</f>
        <v>0</v>
      </c>
      <c r="BY663" s="175">
        <f>IF($R663=BV$17,BW663,0)</f>
        <v>0</v>
      </c>
      <c r="BZ663" s="173">
        <v>0</v>
      </c>
      <c r="CA663" s="175">
        <f>100*BZ663/$AI663</f>
        <v>0</v>
      </c>
      <c r="CB663" s="173">
        <f>IF(CA663&gt;$AI$8,1,0)</f>
        <v>0</v>
      </c>
      <c r="CC663" s="175">
        <f>IF($R663=BZ$17,CA663,0)</f>
        <v>0</v>
      </c>
      <c r="CD663" s="173">
        <v>0</v>
      </c>
      <c r="CE663" s="175">
        <f>100*CD663/$AI663</f>
        <v>0</v>
      </c>
      <c r="CF663" s="173">
        <f>IF(CE663&gt;$AI$8,1,0)</f>
        <v>0</v>
      </c>
      <c r="CG663" s="175">
        <f>IF($R663=CD$17,CE663,0)</f>
        <v>0</v>
      </c>
      <c r="CH663" s="173">
        <v>0</v>
      </c>
      <c r="CI663" s="175">
        <f>100*CH663/$AI663</f>
        <v>0</v>
      </c>
      <c r="CJ663" s="173">
        <f>IF(CI663&gt;$AI$8,1,0)</f>
        <v>0</v>
      </c>
      <c r="CK663" s="175">
        <f>IF($R663=CH$17,CI663,0)</f>
        <v>0</v>
      </c>
      <c r="CL663" s="173">
        <v>0</v>
      </c>
      <c r="CM663" s="173">
        <v>0</v>
      </c>
      <c r="CN663" s="176"/>
    </row>
    <row r="664" ht="15.75" customHeight="1">
      <c r="A664" t="s" s="179">
        <v>3531</v>
      </c>
      <c r="B664" t="s" s="180">
        <v>58</v>
      </c>
      <c r="C664" t="s" s="180">
        <v>3532</v>
      </c>
      <c r="D664" t="s" s="181">
        <v>60</v>
      </c>
      <c r="E664" t="s" s="188">
        <v>60</v>
      </c>
      <c r="F664" t="s" s="146">
        <v>46</v>
      </c>
      <c r="G664" t="s" s="146">
        <v>94</v>
      </c>
      <c r="H664" t="s" s="146">
        <v>3533</v>
      </c>
      <c r="I664" t="s" s="146">
        <v>49</v>
      </c>
      <c r="J664" t="s" s="146">
        <v>65</v>
      </c>
      <c r="K664" t="s" s="183">
        <f>_xlfn.IFS(Q664=0,O664,T664=1,R664,U664=1,AA664,V664=1,AD664)</f>
        <v>32</v>
      </c>
      <c r="L664" s="189">
        <f>_xlfn.IFS(Q664=0,P664,T664=1,S664,U664=1,AB664,V664=1,AE664)</f>
        <v>32.136873308416</v>
      </c>
      <c r="M664" t="s" s="146">
        <f>IF(O664="Lab","over","under")</f>
        <v>3307</v>
      </c>
      <c r="N664" s="138"/>
      <c r="O664" t="s" s="184">
        <v>32</v>
      </c>
      <c r="P664" s="147">
        <f>BG664</f>
        <v>32.136873308416</v>
      </c>
      <c r="Q664" s="145">
        <f>T664+U664+V664</f>
        <v>0</v>
      </c>
      <c r="R664" t="s" s="185">
        <v>27</v>
      </c>
      <c r="S664" s="147">
        <f>AO664</f>
        <v>29.9866821325772</v>
      </c>
      <c r="T664" s="138"/>
      <c r="U664" s="138"/>
      <c r="V664" s="138"/>
      <c r="W664" s="138"/>
      <c r="X664" t="s" s="146">
        <f>IF($A664=Y664,"ok","bad")</f>
        <v>2430</v>
      </c>
      <c r="Y664" t="s" s="146">
        <v>3531</v>
      </c>
      <c r="Z664" t="s" s="146">
        <v>3532</v>
      </c>
      <c r="AA664" t="s" s="186">
        <v>28</v>
      </c>
      <c r="AB664" s="141">
        <f>100*AC664</f>
        <v>17.7406882</v>
      </c>
      <c r="AC664" s="190">
        <v>0.177406882</v>
      </c>
      <c r="AD664" t="s" s="187">
        <v>29</v>
      </c>
      <c r="AE664" s="141">
        <v>8.1303433</v>
      </c>
      <c r="AF664" s="190">
        <v>0.08130343299999999</v>
      </c>
      <c r="AG664" s="138"/>
      <c r="AH664" s="145">
        <v>77243</v>
      </c>
      <c r="AI664" s="145">
        <v>46554</v>
      </c>
      <c r="AJ664" s="145">
        <v>167</v>
      </c>
      <c r="AK664" s="145">
        <v>1001</v>
      </c>
      <c r="AL664" s="145">
        <v>13960</v>
      </c>
      <c r="AM664" s="148">
        <f>100*AL664/$AI664</f>
        <v>29.9866821325772</v>
      </c>
      <c r="AN664" s="145">
        <f>IF(AM664&gt;$AI$8,1,0)</f>
        <v>0</v>
      </c>
      <c r="AO664" s="148">
        <f>IF($R664=AL$17,AM664,0)</f>
        <v>29.9866821325772</v>
      </c>
      <c r="AP664" s="145">
        <v>8259</v>
      </c>
      <c r="AQ664" s="148">
        <f>100*AP664/$AI664</f>
        <v>17.7406882330197</v>
      </c>
      <c r="AR664" s="145">
        <f>IF(AQ664&gt;$AI$8,1,0)</f>
        <v>0</v>
      </c>
      <c r="AS664" s="148">
        <f>IF($R664=AP$17,AQ664,0)</f>
        <v>0</v>
      </c>
      <c r="AT664" s="145">
        <v>3785</v>
      </c>
      <c r="AU664" s="148">
        <f>100*AT664/$AI664</f>
        <v>8.13034325729261</v>
      </c>
      <c r="AV664" s="145">
        <f>IF(AU664&gt;$AI$8,1,0)</f>
        <v>0</v>
      </c>
      <c r="AW664" s="148">
        <f>IF($R664=AT$17,AU664,0)</f>
        <v>0</v>
      </c>
      <c r="AX664" s="145">
        <v>3490</v>
      </c>
      <c r="AY664" s="148">
        <f>100*AX664/$AI664</f>
        <v>7.49667053314431</v>
      </c>
      <c r="AZ664" s="145">
        <f>IF(AY664&gt;$AI$8,1,0)</f>
        <v>0</v>
      </c>
      <c r="BA664" s="148">
        <f>IF($R664=AX$17,AY664,0)</f>
        <v>0</v>
      </c>
      <c r="BB664" s="145">
        <v>1676</v>
      </c>
      <c r="BC664" s="148">
        <f>100*BB664/$AI664</f>
        <v>3.60012029041543</v>
      </c>
      <c r="BD664" s="145">
        <f>IF(BC664&gt;$AI$8,1,0)</f>
        <v>0</v>
      </c>
      <c r="BE664" s="148">
        <f>IF($R664=BB$17,BC664,0)</f>
        <v>0</v>
      </c>
      <c r="BF664" s="145">
        <v>14961</v>
      </c>
      <c r="BG664" s="148">
        <f>100*BF664/$AI664</f>
        <v>32.136873308416</v>
      </c>
      <c r="BH664" s="145">
        <f>IF(BG664&gt;$AI$8,1,0)</f>
        <v>0</v>
      </c>
      <c r="BI664" s="148">
        <f>IF($R664=BF$17,BG664,0)</f>
        <v>0</v>
      </c>
      <c r="BJ664" s="145">
        <v>0</v>
      </c>
      <c r="BK664" s="148">
        <f>100*BJ664/$AI664</f>
        <v>0</v>
      </c>
      <c r="BL664" s="145">
        <f>IF(BK664&gt;$AI$8,1,0)</f>
        <v>0</v>
      </c>
      <c r="BM664" s="148">
        <f>IF($R664=BJ$17,BK664,0)</f>
        <v>0</v>
      </c>
      <c r="BN664" s="145">
        <v>0</v>
      </c>
      <c r="BO664" s="148">
        <f>100*BN664/$AI664</f>
        <v>0</v>
      </c>
      <c r="BP664" s="145">
        <f>IF(BO664&gt;$AI$8,1,0)</f>
        <v>0</v>
      </c>
      <c r="BQ664" s="148">
        <f>IF($R664=BN$17,BO664,0)</f>
        <v>0</v>
      </c>
      <c r="BR664" s="145">
        <v>0</v>
      </c>
      <c r="BS664" s="148">
        <f>100*BR664/$AI664</f>
        <v>0</v>
      </c>
      <c r="BT664" s="145">
        <f>IF(BS664&gt;$AI$8,1,0)</f>
        <v>0</v>
      </c>
      <c r="BU664" s="148">
        <f>IF($R664=BR$17,BS664,0)</f>
        <v>0</v>
      </c>
      <c r="BV664" s="145">
        <v>0</v>
      </c>
      <c r="BW664" s="148">
        <f>100*BV664/$AI664</f>
        <v>0</v>
      </c>
      <c r="BX664" s="145">
        <f>IF(BW664&gt;$AI$8,1,0)</f>
        <v>0</v>
      </c>
      <c r="BY664" s="148">
        <f>IF($R664=BV$17,BW664,0)</f>
        <v>0</v>
      </c>
      <c r="BZ664" s="145">
        <v>0</v>
      </c>
      <c r="CA664" s="148">
        <f>100*BZ664/$AI664</f>
        <v>0</v>
      </c>
      <c r="CB664" s="145">
        <f>IF(CA664&gt;$AI$8,1,0)</f>
        <v>0</v>
      </c>
      <c r="CC664" s="148">
        <f>IF($R664=BZ$17,CA664,0)</f>
        <v>0</v>
      </c>
      <c r="CD664" s="145">
        <v>0</v>
      </c>
      <c r="CE664" s="148">
        <f>100*CD664/$AI664</f>
        <v>0</v>
      </c>
      <c r="CF664" s="145">
        <f>IF(CE664&gt;$AI$8,1,0)</f>
        <v>0</v>
      </c>
      <c r="CG664" s="148">
        <f>IF($R664=CD$17,CE664,0)</f>
        <v>0</v>
      </c>
      <c r="CH664" s="196">
        <v>0</v>
      </c>
      <c r="CI664" s="148">
        <f>100*CH664/$AI664</f>
        <v>0</v>
      </c>
      <c r="CJ664" s="145">
        <f>IF(CI664&gt;$AI$8,1,0)</f>
        <v>0</v>
      </c>
      <c r="CK664" s="148">
        <f>IF($R664=CH$17,CI664,0)</f>
        <v>0</v>
      </c>
      <c r="CL664" s="145">
        <v>235</v>
      </c>
      <c r="CM664" s="145">
        <v>0</v>
      </c>
      <c r="CN664" s="149"/>
    </row>
    <row r="665" ht="15.75" customHeight="1">
      <c r="A665" t="s" s="179">
        <v>3419</v>
      </c>
      <c r="B665" t="s" s="180">
        <v>228</v>
      </c>
      <c r="C665" t="s" s="180">
        <v>1533</v>
      </c>
      <c r="D665" t="s" s="181">
        <v>230</v>
      </c>
      <c r="E665" t="s" s="182">
        <v>230</v>
      </c>
      <c r="F665" t="s" s="130">
        <v>46</v>
      </c>
      <c r="G665" t="s" s="130">
        <v>1657</v>
      </c>
      <c r="H665" t="s" s="130">
        <v>3420</v>
      </c>
      <c r="I665" t="s" s="130">
        <v>49</v>
      </c>
      <c r="J665" t="s" s="130">
        <v>3421</v>
      </c>
      <c r="K665" t="s" s="183">
        <f>_xlfn.IFS(Q665=0,O665,T665=1,R665,U665=1,AA665,V665=1,AD665)</f>
        <v>2394</v>
      </c>
      <c r="L665" s="189">
        <f>_xlfn.IFS(Q665=0,P665,T665=1,S665,U665=1,AB665,V665=1,AE665)</f>
        <v>28.2675731455627</v>
      </c>
      <c r="M665" t="s" s="130">
        <f>IF(O665="Lab","over","under")</f>
        <v>3307</v>
      </c>
      <c r="N665" s="169"/>
      <c r="O665" t="s" s="184">
        <v>2394</v>
      </c>
      <c r="P665" s="131">
        <f>CI665</f>
        <v>28.2675731455627</v>
      </c>
      <c r="Q665" s="173">
        <f>T665+U665+V665</f>
        <v>0</v>
      </c>
      <c r="R665" t="s" s="185">
        <v>34</v>
      </c>
      <c r="S665" s="131">
        <f>BQ665</f>
        <v>27.1749423333738</v>
      </c>
      <c r="T665" s="169"/>
      <c r="U665" s="169"/>
      <c r="V665" s="169"/>
      <c r="W665" s="169"/>
      <c r="X665" t="s" s="130">
        <f>IF($A665=Y665,"ok","bad")</f>
        <v>2430</v>
      </c>
      <c r="Y665" t="s" s="130">
        <v>3419</v>
      </c>
      <c r="Z665" t="s" s="130">
        <v>1533</v>
      </c>
      <c r="AA665" t="s" s="186">
        <v>35</v>
      </c>
      <c r="AB665" s="125">
        <f>100*AC665</f>
        <v>18.7301202</v>
      </c>
      <c r="AC665" s="191">
        <v>0.187301202</v>
      </c>
      <c r="AD665" t="s" s="187">
        <v>2390</v>
      </c>
      <c r="AE665" s="125">
        <v>10.8971713</v>
      </c>
      <c r="AF665" s="191">
        <v>0.108971713</v>
      </c>
      <c r="AG665" s="169"/>
      <c r="AH665" s="173">
        <v>74697</v>
      </c>
      <c r="AI665" s="173">
        <v>41185</v>
      </c>
      <c r="AJ665" s="173">
        <v>176</v>
      </c>
      <c r="AK665" s="173">
        <v>450</v>
      </c>
      <c r="AL665" s="173">
        <v>0</v>
      </c>
      <c r="AM665" s="175">
        <f>100*AL665/$AI665</f>
        <v>0</v>
      </c>
      <c r="AN665" s="173">
        <f>IF(AM665&gt;$AI$8,1,0)</f>
        <v>0</v>
      </c>
      <c r="AO665" s="175">
        <f>IF($R665=AL$17,AM665,0)</f>
        <v>0</v>
      </c>
      <c r="AP665" s="173">
        <v>0</v>
      </c>
      <c r="AQ665" s="175">
        <f>100*AP665/$AI665</f>
        <v>0</v>
      </c>
      <c r="AR665" s="173">
        <f>IF(AQ665&gt;$AI$8,1,0)</f>
        <v>0</v>
      </c>
      <c r="AS665" s="175">
        <f>IF($R665=AP$17,AQ665,0)</f>
        <v>0</v>
      </c>
      <c r="AT665" s="173">
        <v>0</v>
      </c>
      <c r="AU665" s="175">
        <f>100*AT665/$AI665</f>
        <v>0</v>
      </c>
      <c r="AV665" s="173">
        <f>IF(AU665&gt;$AI$8,1,0)</f>
        <v>0</v>
      </c>
      <c r="AW665" s="175">
        <f>IF($R665=AT$17,AU665,0)</f>
        <v>0</v>
      </c>
      <c r="AX665" s="173">
        <v>0</v>
      </c>
      <c r="AY665" s="175">
        <f>100*AX665/$AI665</f>
        <v>0</v>
      </c>
      <c r="AZ665" s="173">
        <f>IF(AY665&gt;$AI$8,1,0)</f>
        <v>0</v>
      </c>
      <c r="BA665" s="175">
        <f>IF($R665=AX$17,AY665,0)</f>
        <v>0</v>
      </c>
      <c r="BB665" s="173">
        <v>0</v>
      </c>
      <c r="BC665" s="175">
        <f>100*BB665/$AI665</f>
        <v>0</v>
      </c>
      <c r="BD665" s="173">
        <f>IF(BC665&gt;$AI$8,1,0)</f>
        <v>0</v>
      </c>
      <c r="BE665" s="175">
        <f>IF($R665=BB$17,BC665,0)</f>
        <v>0</v>
      </c>
      <c r="BF665" s="173">
        <v>0</v>
      </c>
      <c r="BG665" s="175">
        <f>100*BF665/$AI665</f>
        <v>0</v>
      </c>
      <c r="BH665" s="173">
        <f>IF(BG665&gt;$AI$8,1,0)</f>
        <v>0</v>
      </c>
      <c r="BI665" s="175">
        <f>IF($R665=BF$17,BG665,0)</f>
        <v>0</v>
      </c>
      <c r="BJ665" s="173">
        <v>0</v>
      </c>
      <c r="BK665" s="175">
        <f>100*BJ665/$AI665</f>
        <v>0</v>
      </c>
      <c r="BL665" s="173">
        <f>IF(BK665&gt;$AI$8,1,0)</f>
        <v>0</v>
      </c>
      <c r="BM665" s="175">
        <f>IF($R665=BJ$17,BK665,0)</f>
        <v>0</v>
      </c>
      <c r="BN665" s="173">
        <v>11192</v>
      </c>
      <c r="BO665" s="175">
        <f>100*BN665/$AI665</f>
        <v>27.1749423333738</v>
      </c>
      <c r="BP665" s="173">
        <f>IF(BO665&gt;$AI$8,1,0)</f>
        <v>0</v>
      </c>
      <c r="BQ665" s="175">
        <f>IF($R665=BN$17,BO665,0)</f>
        <v>27.1749423333738</v>
      </c>
      <c r="BR665" s="173">
        <v>7714</v>
      </c>
      <c r="BS665" s="175">
        <f>100*BR665/$AI665</f>
        <v>18.7301201893893</v>
      </c>
      <c r="BT665" s="173">
        <f>IF(BS665&gt;$AI$8,1,0)</f>
        <v>0</v>
      </c>
      <c r="BU665" s="175">
        <f>IF($R665=BR$17,BS665,0)</f>
        <v>0</v>
      </c>
      <c r="BV665" s="173">
        <v>1661</v>
      </c>
      <c r="BW665" s="175">
        <f>100*BV665/$AI665</f>
        <v>4.03302173121282</v>
      </c>
      <c r="BX665" s="173">
        <f>IF(BW665&gt;$AI$8,1,0)</f>
        <v>0</v>
      </c>
      <c r="BY665" s="175">
        <f>IF($R665=BV$17,BW665,0)</f>
        <v>0</v>
      </c>
      <c r="BZ665" s="173">
        <v>3901</v>
      </c>
      <c r="CA665" s="175">
        <f>100*BZ665/$AI665</f>
        <v>9.47189510744203</v>
      </c>
      <c r="CB665" s="173">
        <f>IF(CA665&gt;$AI$8,1,0)</f>
        <v>0</v>
      </c>
      <c r="CC665" s="175">
        <f>IF($R665=BZ$17,CA665,0)</f>
        <v>0</v>
      </c>
      <c r="CD665" s="173">
        <v>4488</v>
      </c>
      <c r="CE665" s="175">
        <f>100*CD665/$AI665</f>
        <v>10.8971713002307</v>
      </c>
      <c r="CF665" s="173">
        <f>IF(CE665&gt;$AI$8,1,0)</f>
        <v>0</v>
      </c>
      <c r="CG665" s="200">
        <f>IF($R665=CD$17,CE665,0)</f>
        <v>0</v>
      </c>
      <c r="CH665" s="201">
        <v>11642</v>
      </c>
      <c r="CI665" s="202">
        <f>100*CH665/$AI665</f>
        <v>28.2675731455627</v>
      </c>
      <c r="CJ665" s="173">
        <f>IF(CI665&gt;$AI$8,1,0)</f>
        <v>0</v>
      </c>
      <c r="CK665" s="175">
        <f>IF($R665=CH$17,CI665,0)</f>
        <v>0</v>
      </c>
      <c r="CL665" s="173">
        <v>201</v>
      </c>
      <c r="CM665" s="173">
        <v>0</v>
      </c>
      <c r="CN665" s="176"/>
    </row>
    <row r="666" ht="20.7" customHeight="1">
      <c r="A666" t="s" s="179">
        <v>3437</v>
      </c>
      <c r="B666" t="s" s="180">
        <v>228</v>
      </c>
      <c r="C666" t="s" s="180">
        <v>1889</v>
      </c>
      <c r="D666" t="s" s="181">
        <v>230</v>
      </c>
      <c r="E666" t="s" s="188">
        <v>230</v>
      </c>
      <c r="F666" t="s" s="146">
        <v>46</v>
      </c>
      <c r="G666" t="s" s="146">
        <v>54</v>
      </c>
      <c r="H666" t="s" s="146">
        <v>3438</v>
      </c>
      <c r="I666" t="s" s="146">
        <v>49</v>
      </c>
      <c r="J666" t="s" s="146">
        <v>3439</v>
      </c>
      <c r="K666" t="s" s="183">
        <f>_xlfn.IFS(Q666=0,O666,T666=1,R666,U666=1,AA666,V666=1,AD666)</f>
        <v>37</v>
      </c>
      <c r="L666" s="189">
        <f>_xlfn.IFS(Q666=0,P666,T666=1,S666,U666=1,AB666,V666=1,AE666)</f>
        <v>38.0138901836487</v>
      </c>
      <c r="M666" t="s" s="146">
        <f>IF(O666="Lab","over","under")</f>
        <v>3307</v>
      </c>
      <c r="N666" s="138"/>
      <c r="O666" t="s" s="184">
        <v>37</v>
      </c>
      <c r="P666" s="147">
        <f>CA666</f>
        <v>38.0138901836487</v>
      </c>
      <c r="Q666" s="145">
        <f>T666+U666+V666</f>
        <v>0</v>
      </c>
      <c r="R666" t="s" s="185">
        <v>34</v>
      </c>
      <c r="S666" s="147">
        <f>BQ666</f>
        <v>20.5066654236972</v>
      </c>
      <c r="T666" s="138"/>
      <c r="U666" s="138"/>
      <c r="V666" s="138"/>
      <c r="W666" s="138"/>
      <c r="X666" t="s" s="146">
        <f>IF($A666=Y666,"ok","bad")</f>
        <v>2430</v>
      </c>
      <c r="Y666" t="s" s="146">
        <v>3437</v>
      </c>
      <c r="Z666" t="s" s="146">
        <v>1889</v>
      </c>
      <c r="AA666" t="s" s="186">
        <v>35</v>
      </c>
      <c r="AB666" s="141">
        <f>100*AC666</f>
        <v>18.7237811</v>
      </c>
      <c r="AC666" s="190">
        <v>0.187237811</v>
      </c>
      <c r="AD666" t="s" s="187">
        <v>2390</v>
      </c>
      <c r="AE666" s="141">
        <v>10.6600168</v>
      </c>
      <c r="AF666" s="190">
        <v>0.106600168</v>
      </c>
      <c r="AG666" s="138"/>
      <c r="AH666" s="145">
        <v>77058</v>
      </c>
      <c r="AI666" s="145">
        <v>42908</v>
      </c>
      <c r="AJ666" s="145">
        <v>181</v>
      </c>
      <c r="AK666" s="145">
        <v>7512</v>
      </c>
      <c r="AL666" s="145">
        <v>0</v>
      </c>
      <c r="AM666" s="148">
        <f>100*AL666/$AI666</f>
        <v>0</v>
      </c>
      <c r="AN666" s="145">
        <f>IF(AM666&gt;$AI$8,1,0)</f>
        <v>0</v>
      </c>
      <c r="AO666" s="148">
        <f>IF($R666=AL$17,AM666,0)</f>
        <v>0</v>
      </c>
      <c r="AP666" s="145">
        <v>0</v>
      </c>
      <c r="AQ666" s="148">
        <f>100*AP666/$AI666</f>
        <v>0</v>
      </c>
      <c r="AR666" s="145">
        <f>IF(AQ666&gt;$AI$8,1,0)</f>
        <v>0</v>
      </c>
      <c r="AS666" s="148">
        <f>IF($R666=AP$17,AQ666,0)</f>
        <v>0</v>
      </c>
      <c r="AT666" s="145">
        <v>0</v>
      </c>
      <c r="AU666" s="148">
        <f>100*AT666/$AI666</f>
        <v>0</v>
      </c>
      <c r="AV666" s="145">
        <f>IF(AU666&gt;$AI$8,1,0)</f>
        <v>0</v>
      </c>
      <c r="AW666" s="148">
        <f>IF($R666=AT$17,AU666,0)</f>
        <v>0</v>
      </c>
      <c r="AX666" s="145">
        <v>0</v>
      </c>
      <c r="AY666" s="148">
        <f>100*AX666/$AI666</f>
        <v>0</v>
      </c>
      <c r="AZ666" s="145">
        <f>IF(AY666&gt;$AI$8,1,0)</f>
        <v>0</v>
      </c>
      <c r="BA666" s="148">
        <f>IF($R666=AX$17,AY666,0)</f>
        <v>0</v>
      </c>
      <c r="BB666" s="145">
        <v>541</v>
      </c>
      <c r="BC666" s="148">
        <f>100*BB666/$AI666</f>
        <v>1.26083713992729</v>
      </c>
      <c r="BD666" s="145">
        <f>IF(BC666&gt;$AI$8,1,0)</f>
        <v>0</v>
      </c>
      <c r="BE666" s="148">
        <f>IF($R666=BB$17,BC666,0)</f>
        <v>0</v>
      </c>
      <c r="BF666" s="145">
        <v>0</v>
      </c>
      <c r="BG666" s="148">
        <f>100*BF666/$AI666</f>
        <v>0</v>
      </c>
      <c r="BH666" s="145">
        <f>IF(BG666&gt;$AI$8,1,0)</f>
        <v>0</v>
      </c>
      <c r="BI666" s="148">
        <f>IF($R666=BF$17,BG666,0)</f>
        <v>0</v>
      </c>
      <c r="BJ666" s="145">
        <v>0</v>
      </c>
      <c r="BK666" s="148">
        <f>100*BJ666/$AI666</f>
        <v>0</v>
      </c>
      <c r="BL666" s="145">
        <f>IF(BK666&gt;$AI$8,1,0)</f>
        <v>0</v>
      </c>
      <c r="BM666" s="148">
        <f>IF($R666=BJ$17,BK666,0)</f>
        <v>0</v>
      </c>
      <c r="BN666" s="145">
        <v>8799</v>
      </c>
      <c r="BO666" s="148">
        <f>100*BN666/$AI666</f>
        <v>20.5066654236972</v>
      </c>
      <c r="BP666" s="145">
        <f>IF(BO666&gt;$AI$8,1,0)</f>
        <v>0</v>
      </c>
      <c r="BQ666" s="148">
        <f>IF($R666=BN$17,BO666,0)</f>
        <v>20.5066654236972</v>
      </c>
      <c r="BR666" s="145">
        <v>8034</v>
      </c>
      <c r="BS666" s="148">
        <f>100*BR666/$AI666</f>
        <v>18.7237811130791</v>
      </c>
      <c r="BT666" s="145">
        <f>IF(BS666&gt;$AI$8,1,0)</f>
        <v>0</v>
      </c>
      <c r="BU666" s="148">
        <f>IF($R666=BR$17,BS666,0)</f>
        <v>0</v>
      </c>
      <c r="BV666" s="145">
        <v>1589</v>
      </c>
      <c r="BW666" s="148">
        <f>100*BV666/$AI666</f>
        <v>3.70327211708772</v>
      </c>
      <c r="BX666" s="145">
        <f>IF(BW666&gt;$AI$8,1,0)</f>
        <v>0</v>
      </c>
      <c r="BY666" s="148">
        <f>IF($R666=BV$17,BW666,0)</f>
        <v>0</v>
      </c>
      <c r="BZ666" s="145">
        <v>16311</v>
      </c>
      <c r="CA666" s="148">
        <f>100*BZ666/$AI666</f>
        <v>38.0138901836487</v>
      </c>
      <c r="CB666" s="145">
        <f>IF(CA666&gt;$AI$8,1,0)</f>
        <v>0</v>
      </c>
      <c r="CC666" s="148">
        <f>IF($R666=BZ$17,CA666,0)</f>
        <v>0</v>
      </c>
      <c r="CD666" s="145">
        <v>4574</v>
      </c>
      <c r="CE666" s="148">
        <f>100*CD666/$AI666</f>
        <v>10.6600167800876</v>
      </c>
      <c r="CF666" s="145">
        <f>IF(CE666&gt;$AI$8,1,0)</f>
        <v>0</v>
      </c>
      <c r="CG666" s="206">
        <f>IF($R666=CD$17,CE666,0)</f>
        <v>0</v>
      </c>
      <c r="CH666" s="207">
        <v>2693</v>
      </c>
      <c r="CI666" s="208">
        <f>100*CH666/$AI666</f>
        <v>6.27621888692085</v>
      </c>
      <c r="CJ666" s="145">
        <f>IF(CI666&gt;$AI$8,1,0)</f>
        <v>0</v>
      </c>
      <c r="CK666" s="148">
        <f>IF($R666=CH$17,CI666,0)</f>
        <v>0</v>
      </c>
      <c r="CL666" s="145">
        <v>0</v>
      </c>
      <c r="CM666" s="145">
        <v>0</v>
      </c>
      <c r="CN666" s="149"/>
    </row>
    <row r="667" ht="15.75" customHeight="1">
      <c r="A667" s="134"/>
      <c r="B667" s="135"/>
      <c r="C667" s="135"/>
      <c r="D667" s="136"/>
      <c r="E667" s="168"/>
      <c r="F667" s="169"/>
      <c r="G667" s="169"/>
      <c r="H667" s="169"/>
      <c r="I667" s="169"/>
      <c r="J667" s="169"/>
      <c r="K667" s="189">
        <f>_xlfn.IFS(Q667=0,O667,T667=1,R667,U667=1,AA667)</f>
        <v>0</v>
      </c>
      <c r="L667" s="189">
        <f>_xlfn.IFS(Q667=0,P667,T667=1,S667,U667=1,AC667)</f>
        <v>0</v>
      </c>
      <c r="M667" s="169"/>
      <c r="N667" s="169"/>
      <c r="O667" s="140"/>
      <c r="P667" s="125"/>
      <c r="Q667" s="169"/>
      <c r="R667" s="142"/>
      <c r="S667" s="125"/>
      <c r="T667" s="169"/>
      <c r="U667" s="169"/>
      <c r="V667" s="169"/>
      <c r="W667" s="169"/>
      <c r="X667" s="169"/>
      <c r="Y667" s="169"/>
      <c r="Z667" s="169"/>
      <c r="AA667" s="143"/>
      <c r="AB667" s="125">
        <f>100*AC667</f>
        <v>0</v>
      </c>
      <c r="AC667" s="128"/>
      <c r="AD667" s="129"/>
      <c r="AE667" s="173"/>
      <c r="AF667" s="128"/>
      <c r="AG667" s="169"/>
      <c r="AH667" s="173"/>
      <c r="AI667" s="173"/>
      <c r="AJ667" s="173"/>
      <c r="AK667" s="173"/>
      <c r="AL667" s="173"/>
      <c r="AM667" s="169"/>
      <c r="AN667" s="169"/>
      <c r="AO667" s="169"/>
      <c r="AP667" s="173"/>
      <c r="AQ667" s="169"/>
      <c r="AR667" s="169"/>
      <c r="AS667" s="169"/>
      <c r="AT667" s="173"/>
      <c r="AU667" s="169"/>
      <c r="AV667" s="169"/>
      <c r="AW667" s="169"/>
      <c r="AX667" s="173"/>
      <c r="AY667" s="169"/>
      <c r="AZ667" s="169"/>
      <c r="BA667" s="169"/>
      <c r="BB667" s="173"/>
      <c r="BC667" s="169"/>
      <c r="BD667" s="169"/>
      <c r="BE667" s="169"/>
      <c r="BF667" s="173"/>
      <c r="BG667" s="169"/>
      <c r="BH667" s="169"/>
      <c r="BI667" s="169"/>
      <c r="BJ667" s="173"/>
      <c r="BK667" s="169"/>
      <c r="BL667" s="169"/>
      <c r="BM667" s="169"/>
      <c r="BN667" s="173"/>
      <c r="BO667" s="169"/>
      <c r="BP667" s="169"/>
      <c r="BQ667" s="169"/>
      <c r="BR667" s="173"/>
      <c r="BS667" s="169"/>
      <c r="BT667" s="169"/>
      <c r="BU667" s="169"/>
      <c r="BV667" s="173"/>
      <c r="BW667" s="169"/>
      <c r="BX667" s="169"/>
      <c r="BY667" s="169"/>
      <c r="BZ667" s="173"/>
      <c r="CA667" s="169"/>
      <c r="CB667" s="169"/>
      <c r="CC667" s="169"/>
      <c r="CD667" s="173"/>
      <c r="CE667" s="169"/>
      <c r="CF667" s="169"/>
      <c r="CG667" s="169"/>
      <c r="CH667" s="209"/>
      <c r="CI667" s="169"/>
      <c r="CJ667" s="169"/>
      <c r="CK667" s="169"/>
      <c r="CL667" s="169"/>
      <c r="CM667" s="169"/>
      <c r="CN667" s="176"/>
    </row>
    <row r="668" ht="15.75" customHeight="1">
      <c r="A668" s="134"/>
      <c r="B668" s="135"/>
      <c r="C668" s="135"/>
      <c r="D668" s="136"/>
      <c r="E668" s="137"/>
      <c r="F668" s="138"/>
      <c r="G668" s="138"/>
      <c r="H668" s="138"/>
      <c r="I668" s="138"/>
      <c r="J668" s="138"/>
      <c r="K668" s="139"/>
      <c r="L668" s="139"/>
      <c r="M668" s="138"/>
      <c r="N668" s="138"/>
      <c r="O668" s="140"/>
      <c r="P668" s="141"/>
      <c r="Q668" s="138"/>
      <c r="R668" s="142"/>
      <c r="S668" s="141"/>
      <c r="T668" s="138"/>
      <c r="U668" s="138"/>
      <c r="V668" s="138"/>
      <c r="W668" s="138"/>
      <c r="X668" s="138"/>
      <c r="Y668" s="138"/>
      <c r="Z668" s="138"/>
      <c r="AA668" s="143"/>
      <c r="AB668" s="141"/>
      <c r="AC668" s="144"/>
      <c r="AD668" s="129"/>
      <c r="AE668" s="145"/>
      <c r="AF668" s="144"/>
      <c r="AG668" s="138"/>
      <c r="AH668" s="145"/>
      <c r="AI668" s="145"/>
      <c r="AJ668" s="145"/>
      <c r="AK668" s="145"/>
      <c r="AL668" s="145"/>
      <c r="AM668" s="138"/>
      <c r="AN668" s="138"/>
      <c r="AO668" s="138"/>
      <c r="AP668" s="145"/>
      <c r="AQ668" s="138"/>
      <c r="AR668" s="138"/>
      <c r="AS668" s="138"/>
      <c r="AT668" s="145"/>
      <c r="AU668" s="138"/>
      <c r="AV668" s="138"/>
      <c r="AW668" s="138"/>
      <c r="AX668" s="145"/>
      <c r="AY668" s="138"/>
      <c r="AZ668" s="138"/>
      <c r="BA668" s="138"/>
      <c r="BB668" s="145"/>
      <c r="BC668" s="138"/>
      <c r="BD668" s="138"/>
      <c r="BE668" s="138"/>
      <c r="BF668" s="145"/>
      <c r="BG668" s="138"/>
      <c r="BH668" s="138"/>
      <c r="BI668" s="138"/>
      <c r="BJ668" s="145"/>
      <c r="BK668" s="138"/>
      <c r="BL668" s="138"/>
      <c r="BM668" s="138"/>
      <c r="BN668" s="145"/>
      <c r="BO668" s="138"/>
      <c r="BP668" s="138"/>
      <c r="BQ668" s="138"/>
      <c r="BR668" s="145"/>
      <c r="BS668" s="138"/>
      <c r="BT668" s="138"/>
      <c r="BU668" s="138"/>
      <c r="BV668" s="145"/>
      <c r="BW668" s="138"/>
      <c r="BX668" s="138"/>
      <c r="BY668" s="138"/>
      <c r="BZ668" s="145"/>
      <c r="CA668" s="138"/>
      <c r="CB668" s="138"/>
      <c r="CC668" s="138"/>
      <c r="CD668" s="145"/>
      <c r="CE668" s="138"/>
      <c r="CF668" s="138"/>
      <c r="CG668" s="138"/>
      <c r="CH668" s="145"/>
      <c r="CI668" s="138"/>
      <c r="CJ668" s="138"/>
      <c r="CK668" s="138"/>
      <c r="CL668" s="138"/>
      <c r="CM668" s="138"/>
      <c r="CN668" s="149"/>
    </row>
    <row r="669" ht="15.75" customHeight="1">
      <c r="A669" s="134"/>
      <c r="B669" s="135"/>
      <c r="C669" s="135"/>
      <c r="D669" s="136"/>
      <c r="E669" s="168"/>
      <c r="F669" s="169"/>
      <c r="G669" s="169"/>
      <c r="H669" s="169"/>
      <c r="I669" s="169"/>
      <c r="J669" s="169"/>
      <c r="K669" s="139"/>
      <c r="L669" s="139"/>
      <c r="M669" s="169"/>
      <c r="N669" s="169"/>
      <c r="O669" s="140"/>
      <c r="P669" s="125"/>
      <c r="Q669" s="169"/>
      <c r="R669" s="142"/>
      <c r="S669" s="125"/>
      <c r="T669" s="169"/>
      <c r="U669" s="169"/>
      <c r="V669" s="169"/>
      <c r="W669" s="169"/>
      <c r="X669" s="169"/>
      <c r="Y669" s="169"/>
      <c r="Z669" s="169"/>
      <c r="AA669" s="143"/>
      <c r="AB669" s="125"/>
      <c r="AC669" s="128"/>
      <c r="AD669" s="129"/>
      <c r="AE669" s="173"/>
      <c r="AF669" s="128"/>
      <c r="AG669" s="169"/>
      <c r="AH669" s="173"/>
      <c r="AI669" s="173"/>
      <c r="AJ669" s="173"/>
      <c r="AK669" s="173"/>
      <c r="AL669" s="173"/>
      <c r="AM669" s="169"/>
      <c r="AN669" s="169"/>
      <c r="AO669" s="169"/>
      <c r="AP669" s="173"/>
      <c r="AQ669" s="169"/>
      <c r="AR669" s="169"/>
      <c r="AS669" s="169"/>
      <c r="AT669" s="173"/>
      <c r="AU669" s="169"/>
      <c r="AV669" s="169"/>
      <c r="AW669" s="169"/>
      <c r="AX669" s="173"/>
      <c r="AY669" s="169"/>
      <c r="AZ669" s="169"/>
      <c r="BA669" s="169"/>
      <c r="BB669" s="173"/>
      <c r="BC669" s="169"/>
      <c r="BD669" s="169"/>
      <c r="BE669" s="169"/>
      <c r="BF669" s="173"/>
      <c r="BG669" s="169"/>
      <c r="BH669" s="169"/>
      <c r="BI669" s="169"/>
      <c r="BJ669" s="173"/>
      <c r="BK669" s="169"/>
      <c r="BL669" s="169"/>
      <c r="BM669" s="169"/>
      <c r="BN669" s="173"/>
      <c r="BO669" s="169"/>
      <c r="BP669" s="169"/>
      <c r="BQ669" s="169"/>
      <c r="BR669" s="173"/>
      <c r="BS669" s="169"/>
      <c r="BT669" s="169"/>
      <c r="BU669" s="169"/>
      <c r="BV669" s="173"/>
      <c r="BW669" s="169"/>
      <c r="BX669" s="169"/>
      <c r="BY669" s="169"/>
      <c r="BZ669" s="173"/>
      <c r="CA669" s="169"/>
      <c r="CB669" s="169"/>
      <c r="CC669" s="169"/>
      <c r="CD669" s="173"/>
      <c r="CE669" s="169"/>
      <c r="CF669" s="169"/>
      <c r="CG669" s="169"/>
      <c r="CH669" s="173"/>
      <c r="CI669" s="169"/>
      <c r="CJ669" s="169"/>
      <c r="CK669" s="169"/>
      <c r="CL669" s="169"/>
      <c r="CM669" s="169"/>
      <c r="CN669" s="176"/>
    </row>
    <row r="670" ht="15.75" customHeight="1">
      <c r="A670" s="134"/>
      <c r="B670" s="135"/>
      <c r="C670" s="135"/>
      <c r="D670" s="136"/>
      <c r="E670" s="137"/>
      <c r="F670" s="138"/>
      <c r="G670" s="138"/>
      <c r="H670" s="138"/>
      <c r="I670" s="138"/>
      <c r="J670" s="138"/>
      <c r="K670" s="139"/>
      <c r="L670" s="139"/>
      <c r="M670" s="138"/>
      <c r="N670" s="138"/>
      <c r="O670" s="140"/>
      <c r="P670" s="141"/>
      <c r="Q670" s="138"/>
      <c r="R670" s="142"/>
      <c r="S670" s="141"/>
      <c r="T670" s="138"/>
      <c r="U670" s="138"/>
      <c r="V670" s="138"/>
      <c r="W670" s="138"/>
      <c r="X670" s="138"/>
      <c r="Y670" s="138"/>
      <c r="Z670" s="138"/>
      <c r="AA670" s="143"/>
      <c r="AB670" s="141"/>
      <c r="AC670" s="144"/>
      <c r="AD670" s="129"/>
      <c r="AE670" s="145"/>
      <c r="AF670" s="144"/>
      <c r="AG670" s="138"/>
      <c r="AH670" s="145"/>
      <c r="AI670" s="145"/>
      <c r="AJ670" s="145"/>
      <c r="AK670" s="145"/>
      <c r="AL670" s="145"/>
      <c r="AM670" s="138"/>
      <c r="AN670" s="138"/>
      <c r="AO670" s="138"/>
      <c r="AP670" s="145"/>
      <c r="AQ670" s="138"/>
      <c r="AR670" s="138"/>
      <c r="AS670" s="138"/>
      <c r="AT670" s="145"/>
      <c r="AU670" s="138"/>
      <c r="AV670" s="138"/>
      <c r="AW670" s="138"/>
      <c r="AX670" s="145"/>
      <c r="AY670" s="138"/>
      <c r="AZ670" s="138"/>
      <c r="BA670" s="138"/>
      <c r="BB670" s="145"/>
      <c r="BC670" s="138"/>
      <c r="BD670" s="138"/>
      <c r="BE670" s="138"/>
      <c r="BF670" s="145"/>
      <c r="BG670" s="138"/>
      <c r="BH670" s="138"/>
      <c r="BI670" s="138"/>
      <c r="BJ670" s="145"/>
      <c r="BK670" s="138"/>
      <c r="BL670" s="138"/>
      <c r="BM670" s="138"/>
      <c r="BN670" s="145"/>
      <c r="BO670" s="138"/>
      <c r="BP670" s="138"/>
      <c r="BQ670" s="138"/>
      <c r="BR670" s="145"/>
      <c r="BS670" s="138"/>
      <c r="BT670" s="138"/>
      <c r="BU670" s="138"/>
      <c r="BV670" s="145"/>
      <c r="BW670" s="138"/>
      <c r="BX670" s="138"/>
      <c r="BY670" s="138"/>
      <c r="BZ670" s="145"/>
      <c r="CA670" s="138"/>
      <c r="CB670" s="138"/>
      <c r="CC670" s="138"/>
      <c r="CD670" s="145"/>
      <c r="CE670" s="138"/>
      <c r="CF670" s="138"/>
      <c r="CG670" s="138"/>
      <c r="CH670" s="145"/>
      <c r="CI670" s="138"/>
      <c r="CJ670" s="138"/>
      <c r="CK670" s="138"/>
      <c r="CL670" s="138"/>
      <c r="CM670" s="138"/>
      <c r="CN670" s="149"/>
    </row>
    <row r="671" ht="15.75" customHeight="1">
      <c r="A671" s="134"/>
      <c r="B671" s="135"/>
      <c r="C671" s="135"/>
      <c r="D671" s="136"/>
      <c r="E671" s="168"/>
      <c r="F671" s="169"/>
      <c r="G671" s="169"/>
      <c r="H671" s="169"/>
      <c r="I671" s="169"/>
      <c r="J671" s="169"/>
      <c r="K671" s="139"/>
      <c r="L671" s="139"/>
      <c r="M671" s="169"/>
      <c r="N671" s="169"/>
      <c r="O671" s="140"/>
      <c r="P671" s="125"/>
      <c r="Q671" s="169"/>
      <c r="R671" s="142"/>
      <c r="S671" s="125"/>
      <c r="T671" s="169"/>
      <c r="U671" s="169"/>
      <c r="V671" s="169"/>
      <c r="W671" s="169"/>
      <c r="X671" s="169"/>
      <c r="Y671" s="169"/>
      <c r="Z671" s="169"/>
      <c r="AA671" s="143"/>
      <c r="AB671" s="125"/>
      <c r="AC671" s="128"/>
      <c r="AD671" s="129"/>
      <c r="AE671" s="173"/>
      <c r="AF671" s="128"/>
      <c r="AG671" s="169"/>
      <c r="AH671" s="173"/>
      <c r="AI671" s="173"/>
      <c r="AJ671" s="173"/>
      <c r="AK671" s="173"/>
      <c r="AL671" s="173"/>
      <c r="AM671" s="169"/>
      <c r="AN671" s="169"/>
      <c r="AO671" s="169"/>
      <c r="AP671" s="173"/>
      <c r="AQ671" s="169"/>
      <c r="AR671" s="169"/>
      <c r="AS671" s="169"/>
      <c r="AT671" s="173"/>
      <c r="AU671" s="169"/>
      <c r="AV671" s="169"/>
      <c r="AW671" s="169"/>
      <c r="AX671" s="173"/>
      <c r="AY671" s="169"/>
      <c r="AZ671" s="169"/>
      <c r="BA671" s="169"/>
      <c r="BB671" s="173"/>
      <c r="BC671" s="169"/>
      <c r="BD671" s="169"/>
      <c r="BE671" s="169"/>
      <c r="BF671" s="173"/>
      <c r="BG671" s="169"/>
      <c r="BH671" s="169"/>
      <c r="BI671" s="169"/>
      <c r="BJ671" s="173"/>
      <c r="BK671" s="169"/>
      <c r="BL671" s="169"/>
      <c r="BM671" s="169"/>
      <c r="BN671" s="173"/>
      <c r="BO671" s="169"/>
      <c r="BP671" s="169"/>
      <c r="BQ671" s="169"/>
      <c r="BR671" s="173"/>
      <c r="BS671" s="169"/>
      <c r="BT671" s="169"/>
      <c r="BU671" s="169"/>
      <c r="BV671" s="173"/>
      <c r="BW671" s="169"/>
      <c r="BX671" s="169"/>
      <c r="BY671" s="169"/>
      <c r="BZ671" s="173"/>
      <c r="CA671" s="169"/>
      <c r="CB671" s="169"/>
      <c r="CC671" s="169"/>
      <c r="CD671" s="173"/>
      <c r="CE671" s="169"/>
      <c r="CF671" s="169"/>
      <c r="CG671" s="169"/>
      <c r="CH671" s="173"/>
      <c r="CI671" s="169"/>
      <c r="CJ671" s="169"/>
      <c r="CK671" s="169"/>
      <c r="CL671" s="169"/>
      <c r="CM671" s="169"/>
      <c r="CN671" s="176"/>
    </row>
    <row r="672" ht="15.75" customHeight="1">
      <c r="A672" s="134"/>
      <c r="B672" s="135"/>
      <c r="C672" s="135"/>
      <c r="D672" s="136"/>
      <c r="E672" s="137"/>
      <c r="F672" s="138"/>
      <c r="G672" s="138"/>
      <c r="H672" s="138"/>
      <c r="I672" s="138"/>
      <c r="J672" s="138"/>
      <c r="K672" s="139"/>
      <c r="L672" s="139"/>
      <c r="M672" s="138"/>
      <c r="N672" s="138"/>
      <c r="O672" s="140"/>
      <c r="P672" s="141"/>
      <c r="Q672" s="138"/>
      <c r="R672" s="142"/>
      <c r="S672" s="141"/>
      <c r="T672" s="138"/>
      <c r="U672" s="138"/>
      <c r="V672" s="138"/>
      <c r="W672" s="138"/>
      <c r="X672" s="138"/>
      <c r="Y672" s="138"/>
      <c r="Z672" s="138"/>
      <c r="AA672" s="143"/>
      <c r="AB672" s="141"/>
      <c r="AC672" s="144"/>
      <c r="AD672" s="129"/>
      <c r="AE672" s="145"/>
      <c r="AF672" s="144"/>
      <c r="AG672" s="138"/>
      <c r="AH672" s="145"/>
      <c r="AI672" s="145"/>
      <c r="AJ672" s="145"/>
      <c r="AK672" s="145"/>
      <c r="AL672" s="145"/>
      <c r="AM672" s="138"/>
      <c r="AN672" s="138"/>
      <c r="AO672" s="138"/>
      <c r="AP672" s="145"/>
      <c r="AQ672" s="138"/>
      <c r="AR672" s="138"/>
      <c r="AS672" s="138"/>
      <c r="AT672" s="145"/>
      <c r="AU672" s="138"/>
      <c r="AV672" s="138"/>
      <c r="AW672" s="138"/>
      <c r="AX672" s="145"/>
      <c r="AY672" s="138"/>
      <c r="AZ672" s="138"/>
      <c r="BA672" s="138"/>
      <c r="BB672" s="145"/>
      <c r="BC672" s="138"/>
      <c r="BD672" s="138"/>
      <c r="BE672" s="138"/>
      <c r="BF672" s="145"/>
      <c r="BG672" s="138"/>
      <c r="BH672" s="138"/>
      <c r="BI672" s="138"/>
      <c r="BJ672" s="145"/>
      <c r="BK672" s="138"/>
      <c r="BL672" s="138"/>
      <c r="BM672" s="138"/>
      <c r="BN672" s="145"/>
      <c r="BO672" s="138"/>
      <c r="BP672" s="138"/>
      <c r="BQ672" s="138"/>
      <c r="BR672" s="145"/>
      <c r="BS672" s="138"/>
      <c r="BT672" s="138"/>
      <c r="BU672" s="138"/>
      <c r="BV672" s="145"/>
      <c r="BW672" s="138"/>
      <c r="BX672" s="138"/>
      <c r="BY672" s="138"/>
      <c r="BZ672" s="145"/>
      <c r="CA672" s="138"/>
      <c r="CB672" s="138"/>
      <c r="CC672" s="138"/>
      <c r="CD672" s="145"/>
      <c r="CE672" s="138"/>
      <c r="CF672" s="138"/>
      <c r="CG672" s="138"/>
      <c r="CH672" s="145"/>
      <c r="CI672" s="138"/>
      <c r="CJ672" s="138"/>
      <c r="CK672" s="138"/>
      <c r="CL672" s="138"/>
      <c r="CM672" s="138"/>
      <c r="CN672" s="149"/>
    </row>
    <row r="673" ht="15.75" customHeight="1">
      <c r="A673" t="s" s="179">
        <v>3720</v>
      </c>
      <c r="B673" t="s" s="180">
        <v>90</v>
      </c>
      <c r="C673" t="s" s="180">
        <v>2337</v>
      </c>
      <c r="D673" t="s" s="181">
        <v>93</v>
      </c>
      <c r="E673" t="s" s="182">
        <v>79</v>
      </c>
      <c r="F673" t="s" s="130">
        <v>46</v>
      </c>
      <c r="G673" t="s" s="130">
        <v>2338</v>
      </c>
      <c r="H673" t="s" s="130">
        <v>2339</v>
      </c>
      <c r="I673" t="s" s="130">
        <v>49</v>
      </c>
      <c r="J673" t="s" s="130">
        <v>3721</v>
      </c>
      <c r="K673" s="139"/>
      <c r="L673" s="139"/>
      <c r="M673" s="169"/>
      <c r="N673" s="169"/>
      <c r="O673" t="s" s="184">
        <v>2341</v>
      </c>
      <c r="P673" s="125"/>
      <c r="Q673" s="169"/>
      <c r="R673" t="s" s="185">
        <v>31</v>
      </c>
      <c r="S673" s="125"/>
      <c r="T673" s="169"/>
      <c r="U673" s="169"/>
      <c r="V673" s="169"/>
      <c r="W673" s="169"/>
      <c r="X673" s="169"/>
      <c r="Y673" s="169"/>
      <c r="Z673" s="169"/>
      <c r="AA673" s="143"/>
      <c r="AB673" s="125"/>
      <c r="AC673" s="128"/>
      <c r="AD673" s="129"/>
      <c r="AE673" s="173"/>
      <c r="AF673" s="128"/>
      <c r="AG673" s="169"/>
      <c r="AH673" s="173">
        <v>74801</v>
      </c>
      <c r="AI673" s="173">
        <v>33964</v>
      </c>
      <c r="AJ673" s="173">
        <v>1198</v>
      </c>
      <c r="AK673" s="173">
        <v>20575</v>
      </c>
      <c r="AL673" s="173">
        <v>0</v>
      </c>
      <c r="AM673" s="169"/>
      <c r="AN673" s="169"/>
      <c r="AO673" s="169"/>
      <c r="AP673" s="173">
        <v>0</v>
      </c>
      <c r="AQ673" s="169"/>
      <c r="AR673" s="169"/>
      <c r="AS673" s="169"/>
      <c r="AT673" s="173">
        <v>0</v>
      </c>
      <c r="AU673" s="169"/>
      <c r="AV673" s="169"/>
      <c r="AW673" s="169"/>
      <c r="AX673" s="173">
        <v>0</v>
      </c>
      <c r="AY673" s="169"/>
      <c r="AZ673" s="169"/>
      <c r="BA673" s="169"/>
      <c r="BB673" s="173">
        <v>4663</v>
      </c>
      <c r="BC673" s="169"/>
      <c r="BD673" s="169"/>
      <c r="BE673" s="169"/>
      <c r="BF673" s="173">
        <v>0</v>
      </c>
      <c r="BG673" s="169"/>
      <c r="BH673" s="169"/>
      <c r="BI673" s="169"/>
      <c r="BJ673" s="173">
        <v>0</v>
      </c>
      <c r="BK673" s="169"/>
      <c r="BL673" s="169"/>
      <c r="BM673" s="169"/>
      <c r="BN673" s="173">
        <v>0</v>
      </c>
      <c r="BO673" s="169"/>
      <c r="BP673" s="169"/>
      <c r="BQ673" s="169"/>
      <c r="BR673" s="173">
        <v>0</v>
      </c>
      <c r="BS673" s="169"/>
      <c r="BT673" s="169"/>
      <c r="BU673" s="169"/>
      <c r="BV673" s="173">
        <v>0</v>
      </c>
      <c r="BW673" s="169"/>
      <c r="BX673" s="169"/>
      <c r="BY673" s="169"/>
      <c r="BZ673" s="173">
        <v>0</v>
      </c>
      <c r="CA673" s="169"/>
      <c r="CB673" s="169"/>
      <c r="CC673" s="169"/>
      <c r="CD673" s="173">
        <v>0</v>
      </c>
      <c r="CE673" s="169"/>
      <c r="CF673" s="169"/>
      <c r="CG673" s="169"/>
      <c r="CH673" s="173">
        <v>0</v>
      </c>
      <c r="CI673" s="169"/>
      <c r="CJ673" s="169"/>
      <c r="CK673" s="169"/>
      <c r="CL673" s="169"/>
      <c r="CM673" s="169"/>
      <c r="CN673" s="176"/>
    </row>
    <row r="674" ht="15.75" customHeight="1">
      <c r="A674" s="134"/>
      <c r="B674" s="135"/>
      <c r="C674" s="135"/>
      <c r="D674" s="136"/>
      <c r="E674" s="137"/>
      <c r="F674" s="138"/>
      <c r="G674" s="138"/>
      <c r="H674" s="138"/>
      <c r="I674" s="138"/>
      <c r="J674" s="138"/>
      <c r="K674" s="139"/>
      <c r="L674" s="139"/>
      <c r="M674" s="138"/>
      <c r="N674" s="138"/>
      <c r="O674" s="140"/>
      <c r="P674" s="141"/>
      <c r="Q674" s="138"/>
      <c r="R674" s="142"/>
      <c r="S674" s="141"/>
      <c r="T674" s="138"/>
      <c r="U674" s="138"/>
      <c r="V674" s="138"/>
      <c r="W674" s="138"/>
      <c r="X674" s="138"/>
      <c r="Y674" s="138"/>
      <c r="Z674" s="138"/>
      <c r="AA674" s="143"/>
      <c r="AB674" s="141"/>
      <c r="AC674" s="144"/>
      <c r="AD674" s="129"/>
      <c r="AE674" s="145"/>
      <c r="AF674" s="144"/>
      <c r="AG674" s="138"/>
      <c r="AH674" s="145"/>
      <c r="AI674" s="145"/>
      <c r="AJ674" s="145"/>
      <c r="AK674" s="145"/>
      <c r="AL674" s="145"/>
      <c r="AM674" s="138"/>
      <c r="AN674" s="138"/>
      <c r="AO674" s="138"/>
      <c r="AP674" s="145"/>
      <c r="AQ674" s="138"/>
      <c r="AR674" s="138"/>
      <c r="AS674" s="138"/>
      <c r="AT674" s="145"/>
      <c r="AU674" s="138"/>
      <c r="AV674" s="138"/>
      <c r="AW674" s="138"/>
      <c r="AX674" s="145"/>
      <c r="AY674" s="138"/>
      <c r="AZ674" s="138"/>
      <c r="BA674" s="138"/>
      <c r="BB674" s="145"/>
      <c r="BC674" s="138"/>
      <c r="BD674" s="138"/>
      <c r="BE674" s="138"/>
      <c r="BF674" s="138"/>
      <c r="BG674" s="138"/>
      <c r="BH674" s="138"/>
      <c r="BI674" s="138"/>
      <c r="BJ674" s="138"/>
      <c r="BK674" s="138"/>
      <c r="BL674" s="138"/>
      <c r="BM674" s="138"/>
      <c r="BN674" s="138"/>
      <c r="BO674" s="138"/>
      <c r="BP674" s="138"/>
      <c r="BQ674" s="138"/>
      <c r="BR674" s="138"/>
      <c r="BS674" s="138"/>
      <c r="BT674" s="138"/>
      <c r="BU674" s="138"/>
      <c r="BV674" s="138"/>
      <c r="BW674" s="138"/>
      <c r="BX674" s="138"/>
      <c r="BY674" s="138"/>
      <c r="BZ674" s="138"/>
      <c r="CA674" s="138"/>
      <c r="CB674" s="138"/>
      <c r="CC674" s="138"/>
      <c r="CD674" s="138"/>
      <c r="CE674" s="138"/>
      <c r="CF674" s="138"/>
      <c r="CG674" s="138"/>
      <c r="CH674" s="138"/>
      <c r="CI674" s="138"/>
      <c r="CJ674" s="138"/>
      <c r="CK674" s="138"/>
      <c r="CL674" s="138"/>
      <c r="CM674" s="138"/>
      <c r="CN674" s="149"/>
    </row>
    <row r="675" ht="15.75" customHeight="1">
      <c r="A675" s="134"/>
      <c r="B675" s="135"/>
      <c r="C675" s="135"/>
      <c r="D675" s="136"/>
      <c r="E675" s="168"/>
      <c r="F675" s="169"/>
      <c r="G675" s="169"/>
      <c r="H675" s="169"/>
      <c r="I675" s="169"/>
      <c r="J675" s="169"/>
      <c r="K675" s="139"/>
      <c r="L675" s="139"/>
      <c r="M675" s="169"/>
      <c r="N675" s="169"/>
      <c r="O675" s="140"/>
      <c r="P675" s="125"/>
      <c r="Q675" s="169"/>
      <c r="R675" s="142"/>
      <c r="S675" s="125"/>
      <c r="T675" s="169"/>
      <c r="U675" s="169"/>
      <c r="V675" s="169"/>
      <c r="W675" s="169"/>
      <c r="X675" s="169"/>
      <c r="Y675" s="169"/>
      <c r="Z675" s="169"/>
      <c r="AA675" s="143"/>
      <c r="AB675" s="125"/>
      <c r="AC675" s="128"/>
      <c r="AD675" s="129"/>
      <c r="AE675" s="173"/>
      <c r="AF675" s="128"/>
      <c r="AG675" s="169"/>
      <c r="AH675" s="173"/>
      <c r="AI675" s="173"/>
      <c r="AJ675" s="173"/>
      <c r="AK675" s="173"/>
      <c r="AL675" s="173"/>
      <c r="AM675" s="169"/>
      <c r="AN675" s="169"/>
      <c r="AO675" s="169"/>
      <c r="AP675" s="173"/>
      <c r="AQ675" s="169"/>
      <c r="AR675" s="169"/>
      <c r="AS675" s="169"/>
      <c r="AT675" s="173"/>
      <c r="AU675" s="169"/>
      <c r="AV675" s="169"/>
      <c r="AW675" s="169"/>
      <c r="AX675" s="173"/>
      <c r="AY675" s="169"/>
      <c r="AZ675" s="169"/>
      <c r="BA675" s="169"/>
      <c r="BB675" s="173"/>
      <c r="BC675" s="169"/>
      <c r="BD675" s="169"/>
      <c r="BE675" s="169"/>
      <c r="BF675" s="169"/>
      <c r="BG675" s="169"/>
      <c r="BH675" s="169"/>
      <c r="BI675" s="169"/>
      <c r="BJ675" s="169"/>
      <c r="BK675" s="169"/>
      <c r="BL675" s="169"/>
      <c r="BM675" s="169"/>
      <c r="BN675" s="169"/>
      <c r="BO675" s="169"/>
      <c r="BP675" s="169"/>
      <c r="BQ675" s="169"/>
      <c r="BR675" s="169"/>
      <c r="BS675" s="169"/>
      <c r="BT675" s="169"/>
      <c r="BU675" s="169"/>
      <c r="BV675" s="169"/>
      <c r="BW675" s="169"/>
      <c r="BX675" s="169"/>
      <c r="BY675" s="169"/>
      <c r="BZ675" s="169"/>
      <c r="CA675" s="169"/>
      <c r="CB675" s="169"/>
      <c r="CC675" s="169"/>
      <c r="CD675" s="169"/>
      <c r="CE675" s="169"/>
      <c r="CF675" s="169"/>
      <c r="CG675" s="169"/>
      <c r="CH675" s="169"/>
      <c r="CI675" s="169"/>
      <c r="CJ675" s="169"/>
      <c r="CK675" s="169"/>
      <c r="CL675" s="169"/>
      <c r="CM675" s="169"/>
      <c r="CN675" s="176"/>
    </row>
    <row r="676" ht="15.75" customHeight="1">
      <c r="A676" s="134"/>
      <c r="B676" s="135"/>
      <c r="C676" s="135"/>
      <c r="D676" s="136"/>
      <c r="E676" s="137"/>
      <c r="F676" s="138"/>
      <c r="G676" s="138"/>
      <c r="H676" s="138"/>
      <c r="I676" s="138"/>
      <c r="J676" s="138"/>
      <c r="K676" s="139"/>
      <c r="L676" s="139"/>
      <c r="M676" s="138"/>
      <c r="N676" s="138"/>
      <c r="O676" s="140"/>
      <c r="P676" s="141"/>
      <c r="Q676" s="138"/>
      <c r="R676" s="142"/>
      <c r="S676" s="141"/>
      <c r="T676" s="138"/>
      <c r="U676" s="138"/>
      <c r="V676" s="138"/>
      <c r="W676" s="138"/>
      <c r="X676" s="138"/>
      <c r="Y676" s="138"/>
      <c r="Z676" s="138"/>
      <c r="AA676" s="143"/>
      <c r="AB676" s="141"/>
      <c r="AC676" s="144"/>
      <c r="AD676" s="129"/>
      <c r="AE676" s="145"/>
      <c r="AF676" s="144"/>
      <c r="AG676" s="138"/>
      <c r="AH676" s="145">
        <v>64431</v>
      </c>
      <c r="AI676" s="138"/>
      <c r="AJ676" s="138"/>
      <c r="AK676" s="138"/>
      <c r="AL676" s="138"/>
      <c r="AM676" s="138"/>
      <c r="AN676" s="138"/>
      <c r="AO676" s="138"/>
      <c r="AP676" s="145"/>
      <c r="AQ676" s="138"/>
      <c r="AR676" s="138"/>
      <c r="AS676" s="138"/>
      <c r="AT676" s="145"/>
      <c r="AU676" s="138"/>
      <c r="AV676" s="138"/>
      <c r="AW676" s="138"/>
      <c r="AX676" s="145"/>
      <c r="AY676" s="138"/>
      <c r="AZ676" s="138"/>
      <c r="BA676" s="138"/>
      <c r="BB676" s="138"/>
      <c r="BC676" s="138"/>
      <c r="BD676" s="138"/>
      <c r="BE676" s="138"/>
      <c r="BF676" s="138"/>
      <c r="BG676" s="138"/>
      <c r="BH676" s="138"/>
      <c r="BI676" s="138"/>
      <c r="BJ676" s="138"/>
      <c r="BK676" s="138"/>
      <c r="BL676" s="138"/>
      <c r="BM676" s="138"/>
      <c r="BN676" s="138"/>
      <c r="BO676" s="138"/>
      <c r="BP676" s="138"/>
      <c r="BQ676" s="138"/>
      <c r="BR676" s="138"/>
      <c r="BS676" s="138"/>
      <c r="BT676" s="138"/>
      <c r="BU676" s="138"/>
      <c r="BV676" s="138"/>
      <c r="BW676" s="138"/>
      <c r="BX676" s="138"/>
      <c r="BY676" s="138"/>
      <c r="BZ676" s="138"/>
      <c r="CA676" s="138"/>
      <c r="CB676" s="138"/>
      <c r="CC676" s="138"/>
      <c r="CD676" s="138"/>
      <c r="CE676" s="138"/>
      <c r="CF676" s="138"/>
      <c r="CG676" s="138"/>
      <c r="CH676" s="138"/>
      <c r="CI676" s="138"/>
      <c r="CJ676" s="138"/>
      <c r="CK676" s="138"/>
      <c r="CL676" s="138"/>
      <c r="CM676" s="138"/>
      <c r="CN676" s="149"/>
    </row>
    <row r="677" ht="15.75" customHeight="1">
      <c r="A677" s="134"/>
      <c r="B677" s="135"/>
      <c r="C677" s="135"/>
      <c r="D677" s="136"/>
      <c r="E677" s="168"/>
      <c r="F677" s="169"/>
      <c r="G677" s="169"/>
      <c r="H677" s="169"/>
      <c r="I677" s="169"/>
      <c r="J677" s="169"/>
      <c r="K677" s="139"/>
      <c r="L677" s="139"/>
      <c r="M677" s="169"/>
      <c r="N677" s="169"/>
      <c r="O677" s="140"/>
      <c r="P677" s="125"/>
      <c r="Q677" s="169"/>
      <c r="R677" s="142"/>
      <c r="S677" s="125"/>
      <c r="T677" s="169"/>
      <c r="U677" s="169"/>
      <c r="V677" s="169"/>
      <c r="W677" s="169"/>
      <c r="X677" s="169"/>
      <c r="Y677" s="169"/>
      <c r="Z677" s="169"/>
      <c r="AA677" s="143"/>
      <c r="AB677" s="125"/>
      <c r="AC677" s="128"/>
      <c r="AD677" s="129"/>
      <c r="AE677" s="173"/>
      <c r="AF677" s="128"/>
      <c r="AG677" s="169"/>
      <c r="AH677" s="173">
        <v>66079</v>
      </c>
      <c r="AI677" s="169"/>
      <c r="AJ677" s="169"/>
      <c r="AK677" s="169"/>
      <c r="AL677" s="169"/>
      <c r="AM677" s="169"/>
      <c r="AN677" s="169"/>
      <c r="AO677" s="169"/>
      <c r="AP677" s="173"/>
      <c r="AQ677" s="169"/>
      <c r="AR677" s="169"/>
      <c r="AS677" s="169"/>
      <c r="AT677" s="169"/>
      <c r="AU677" s="169"/>
      <c r="AV677" s="169"/>
      <c r="AW677" s="169"/>
      <c r="AX677" s="173"/>
      <c r="AY677" s="169"/>
      <c r="AZ677" s="169"/>
      <c r="BA677" s="169"/>
      <c r="BB677" s="169"/>
      <c r="BC677" s="169"/>
      <c r="BD677" s="169"/>
      <c r="BE677" s="169"/>
      <c r="BF677" s="169"/>
      <c r="BG677" s="169"/>
      <c r="BH677" s="169"/>
      <c r="BI677" s="169"/>
      <c r="BJ677" s="169"/>
      <c r="BK677" s="169"/>
      <c r="BL677" s="169"/>
      <c r="BM677" s="169"/>
      <c r="BN677" s="169"/>
      <c r="BO677" s="169"/>
      <c r="BP677" s="169"/>
      <c r="BQ677" s="169"/>
      <c r="BR677" s="169"/>
      <c r="BS677" s="169"/>
      <c r="BT677" s="169"/>
      <c r="BU677" s="169"/>
      <c r="BV677" s="169"/>
      <c r="BW677" s="169"/>
      <c r="BX677" s="169"/>
      <c r="BY677" s="169"/>
      <c r="BZ677" s="169"/>
      <c r="CA677" s="169"/>
      <c r="CB677" s="169"/>
      <c r="CC677" s="169"/>
      <c r="CD677" s="169"/>
      <c r="CE677" s="169"/>
      <c r="CF677" s="169"/>
      <c r="CG677" s="169"/>
      <c r="CH677" s="169"/>
      <c r="CI677" s="169"/>
      <c r="CJ677" s="169"/>
      <c r="CK677" s="169"/>
      <c r="CL677" s="169"/>
      <c r="CM677" s="169"/>
      <c r="CN677" s="176"/>
    </row>
    <row r="678" ht="15.75" customHeight="1">
      <c r="A678" s="134"/>
      <c r="B678" s="135"/>
      <c r="C678" s="135"/>
      <c r="D678" s="136"/>
      <c r="E678" s="137"/>
      <c r="F678" s="138"/>
      <c r="G678" s="138"/>
      <c r="H678" s="138"/>
      <c r="I678" s="138"/>
      <c r="J678" s="138"/>
      <c r="K678" s="139"/>
      <c r="L678" s="139"/>
      <c r="M678" s="138"/>
      <c r="N678" s="138"/>
      <c r="O678" s="140"/>
      <c r="P678" s="141"/>
      <c r="Q678" s="138"/>
      <c r="R678" s="142"/>
      <c r="S678" s="141"/>
      <c r="T678" s="138"/>
      <c r="U678" s="138"/>
      <c r="V678" s="138"/>
      <c r="W678" s="138"/>
      <c r="X678" s="138"/>
      <c r="Y678" s="138"/>
      <c r="Z678" s="138"/>
      <c r="AA678" s="143"/>
      <c r="AB678" s="141"/>
      <c r="AC678" s="144"/>
      <c r="AD678" s="129"/>
      <c r="AE678" s="145"/>
      <c r="AF678" s="144"/>
      <c r="AG678" s="138"/>
      <c r="AH678" s="145">
        <v>84472</v>
      </c>
      <c r="AI678" s="138"/>
      <c r="AJ678" s="138"/>
      <c r="AK678" s="138"/>
      <c r="AL678" s="138"/>
      <c r="AM678" s="138"/>
      <c r="AN678" s="138"/>
      <c r="AO678" s="138"/>
      <c r="AP678" s="138"/>
      <c r="AQ678" s="138"/>
      <c r="AR678" s="138"/>
      <c r="AS678" s="138"/>
      <c r="AT678" s="138"/>
      <c r="AU678" s="138"/>
      <c r="AV678" s="138"/>
      <c r="AW678" s="138"/>
      <c r="AX678" s="145"/>
      <c r="AY678" s="138"/>
      <c r="AZ678" s="138"/>
      <c r="BA678" s="138"/>
      <c r="BB678" s="138"/>
      <c r="BC678" s="138"/>
      <c r="BD678" s="138"/>
      <c r="BE678" s="138"/>
      <c r="BF678" s="138"/>
      <c r="BG678" s="138"/>
      <c r="BH678" s="138"/>
      <c r="BI678" s="138"/>
      <c r="BJ678" s="138"/>
      <c r="BK678" s="138"/>
      <c r="BL678" s="138"/>
      <c r="BM678" s="138"/>
      <c r="BN678" s="138"/>
      <c r="BO678" s="138"/>
      <c r="BP678" s="138"/>
      <c r="BQ678" s="138"/>
      <c r="BR678" s="138"/>
      <c r="BS678" s="138"/>
      <c r="BT678" s="138"/>
      <c r="BU678" s="138"/>
      <c r="BV678" s="138"/>
      <c r="BW678" s="138"/>
      <c r="BX678" s="138"/>
      <c r="BY678" s="138"/>
      <c r="BZ678" s="138"/>
      <c r="CA678" s="138"/>
      <c r="CB678" s="138"/>
      <c r="CC678" s="138"/>
      <c r="CD678" s="138"/>
      <c r="CE678" s="138"/>
      <c r="CF678" s="138"/>
      <c r="CG678" s="138"/>
      <c r="CH678" s="138"/>
      <c r="CI678" s="138"/>
      <c r="CJ678" s="138"/>
      <c r="CK678" s="138"/>
      <c r="CL678" s="138"/>
      <c r="CM678" s="138"/>
      <c r="CN678" s="149"/>
    </row>
    <row r="679" ht="15.75" customHeight="1">
      <c r="A679" s="134"/>
      <c r="B679" s="135"/>
      <c r="C679" s="135"/>
      <c r="D679" s="136"/>
      <c r="E679" s="168"/>
      <c r="F679" s="169"/>
      <c r="G679" s="169"/>
      <c r="H679" s="169"/>
      <c r="I679" s="169"/>
      <c r="J679" s="169"/>
      <c r="K679" s="139"/>
      <c r="L679" s="139"/>
      <c r="M679" s="169"/>
      <c r="N679" s="169"/>
      <c r="O679" s="140"/>
      <c r="P679" s="125"/>
      <c r="Q679" s="169"/>
      <c r="R679" s="142"/>
      <c r="S679" s="125"/>
      <c r="T679" s="169"/>
      <c r="U679" s="169"/>
      <c r="V679" s="169"/>
      <c r="W679" s="169"/>
      <c r="X679" s="169"/>
      <c r="Y679" s="169"/>
      <c r="Z679" s="169"/>
      <c r="AA679" s="143"/>
      <c r="AB679" s="125"/>
      <c r="AC679" s="128"/>
      <c r="AD679" s="129"/>
      <c r="AE679" s="173"/>
      <c r="AF679" s="128"/>
      <c r="AG679" s="169"/>
      <c r="AH679" s="173">
        <v>68473</v>
      </c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  <c r="BA679" s="169"/>
      <c r="BB679" s="169"/>
      <c r="BC679" s="169"/>
      <c r="BD679" s="169"/>
      <c r="BE679" s="169"/>
      <c r="BF679" s="169"/>
      <c r="BG679" s="169"/>
      <c r="BH679" s="169"/>
      <c r="BI679" s="169"/>
      <c r="BJ679" s="169"/>
      <c r="BK679" s="169"/>
      <c r="BL679" s="169"/>
      <c r="BM679" s="169"/>
      <c r="BN679" s="169"/>
      <c r="BO679" s="169"/>
      <c r="BP679" s="169"/>
      <c r="BQ679" s="169"/>
      <c r="BR679" s="169"/>
      <c r="BS679" s="169"/>
      <c r="BT679" s="169"/>
      <c r="BU679" s="169"/>
      <c r="BV679" s="169"/>
      <c r="BW679" s="169"/>
      <c r="BX679" s="169"/>
      <c r="BY679" s="169"/>
      <c r="BZ679" s="169"/>
      <c r="CA679" s="169"/>
      <c r="CB679" s="169"/>
      <c r="CC679" s="169"/>
      <c r="CD679" s="169"/>
      <c r="CE679" s="169"/>
      <c r="CF679" s="169"/>
      <c r="CG679" s="169"/>
      <c r="CH679" s="169"/>
      <c r="CI679" s="169"/>
      <c r="CJ679" s="169"/>
      <c r="CK679" s="169"/>
      <c r="CL679" s="169"/>
      <c r="CM679" s="169"/>
      <c r="CN679" s="176"/>
    </row>
    <row r="680" ht="15.75" customHeight="1">
      <c r="A680" s="134"/>
      <c r="B680" s="135"/>
      <c r="C680" s="135"/>
      <c r="D680" s="136"/>
      <c r="E680" s="137"/>
      <c r="F680" s="138"/>
      <c r="G680" s="138"/>
      <c r="H680" s="138"/>
      <c r="I680" s="138"/>
      <c r="J680" s="138"/>
      <c r="K680" s="139"/>
      <c r="L680" s="139"/>
      <c r="M680" s="138"/>
      <c r="N680" s="138"/>
      <c r="O680" s="140"/>
      <c r="P680" s="141"/>
      <c r="Q680" s="138"/>
      <c r="R680" s="142"/>
      <c r="S680" s="141"/>
      <c r="T680" s="138"/>
      <c r="U680" s="138"/>
      <c r="V680" s="138"/>
      <c r="W680" s="138"/>
      <c r="X680" s="138"/>
      <c r="Y680" s="138"/>
      <c r="Z680" s="138"/>
      <c r="AA680" s="143"/>
      <c r="AB680" s="141"/>
      <c r="AC680" s="144"/>
      <c r="AD680" s="129"/>
      <c r="AE680" s="145"/>
      <c r="AF680" s="144"/>
      <c r="AG680" s="138"/>
      <c r="AH680" s="145">
        <v>65672</v>
      </c>
      <c r="AI680" s="138"/>
      <c r="AJ680" s="138"/>
      <c r="AK680" s="138"/>
      <c r="AL680" s="138"/>
      <c r="AM680" s="138"/>
      <c r="AN680" s="138"/>
      <c r="AO680" s="138"/>
      <c r="AP680" s="138"/>
      <c r="AQ680" s="138"/>
      <c r="AR680" s="138"/>
      <c r="AS680" s="138"/>
      <c r="AT680" s="138"/>
      <c r="AU680" s="138"/>
      <c r="AV680" s="138"/>
      <c r="AW680" s="138"/>
      <c r="AX680" s="138"/>
      <c r="AY680" s="138"/>
      <c r="AZ680" s="138"/>
      <c r="BA680" s="138"/>
      <c r="BB680" s="138"/>
      <c r="BC680" s="138"/>
      <c r="BD680" s="138"/>
      <c r="BE680" s="138"/>
      <c r="BF680" s="138"/>
      <c r="BG680" s="138"/>
      <c r="BH680" s="138"/>
      <c r="BI680" s="138"/>
      <c r="BJ680" s="138"/>
      <c r="BK680" s="138"/>
      <c r="BL680" s="138"/>
      <c r="BM680" s="138"/>
      <c r="BN680" s="138"/>
      <c r="BO680" s="138"/>
      <c r="BP680" s="138"/>
      <c r="BQ680" s="138"/>
      <c r="BR680" s="138"/>
      <c r="BS680" s="138"/>
      <c r="BT680" s="138"/>
      <c r="BU680" s="138"/>
      <c r="BV680" s="138"/>
      <c r="BW680" s="138"/>
      <c r="BX680" s="138"/>
      <c r="BY680" s="138"/>
      <c r="BZ680" s="138"/>
      <c r="CA680" s="138"/>
      <c r="CB680" s="138"/>
      <c r="CC680" s="138"/>
      <c r="CD680" s="138"/>
      <c r="CE680" s="138"/>
      <c r="CF680" s="138"/>
      <c r="CG680" s="138"/>
      <c r="CH680" s="138"/>
      <c r="CI680" s="138"/>
      <c r="CJ680" s="138"/>
      <c r="CK680" s="138"/>
      <c r="CL680" s="138"/>
      <c r="CM680" s="138"/>
      <c r="CN680" s="149"/>
    </row>
    <row r="681" ht="15.75" customHeight="1">
      <c r="A681" s="134"/>
      <c r="B681" s="135"/>
      <c r="C681" s="135"/>
      <c r="D681" s="136"/>
      <c r="E681" s="168"/>
      <c r="F681" s="169"/>
      <c r="G681" s="169"/>
      <c r="H681" s="169"/>
      <c r="I681" s="169"/>
      <c r="J681" s="169"/>
      <c r="K681" s="139"/>
      <c r="L681" s="139"/>
      <c r="M681" s="169"/>
      <c r="N681" s="169"/>
      <c r="O681" s="140"/>
      <c r="P681" s="125"/>
      <c r="Q681" s="169"/>
      <c r="R681" s="142"/>
      <c r="S681" s="125"/>
      <c r="T681" s="169"/>
      <c r="U681" s="169"/>
      <c r="V681" s="169"/>
      <c r="W681" s="169"/>
      <c r="X681" s="169"/>
      <c r="Y681" s="169"/>
      <c r="Z681" s="169"/>
      <c r="AA681" s="143"/>
      <c r="AB681" s="125"/>
      <c r="AC681" s="128"/>
      <c r="AD681" s="129"/>
      <c r="AE681" s="173"/>
      <c r="AF681" s="128"/>
      <c r="AG681" s="169"/>
      <c r="AH681" s="173">
        <v>74517</v>
      </c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69"/>
      <c r="BN681" s="169"/>
      <c r="BO681" s="169"/>
      <c r="BP681" s="169"/>
      <c r="BQ681" s="169"/>
      <c r="BR681" s="169"/>
      <c r="BS681" s="169"/>
      <c r="BT681" s="169"/>
      <c r="BU681" s="169"/>
      <c r="BV681" s="169"/>
      <c r="BW681" s="169"/>
      <c r="BX681" s="169"/>
      <c r="BY681" s="169"/>
      <c r="BZ681" s="169"/>
      <c r="CA681" s="169"/>
      <c r="CB681" s="169"/>
      <c r="CC681" s="169"/>
      <c r="CD681" s="169"/>
      <c r="CE681" s="169"/>
      <c r="CF681" s="169"/>
      <c r="CG681" s="169"/>
      <c r="CH681" s="169"/>
      <c r="CI681" s="169"/>
      <c r="CJ681" s="169"/>
      <c r="CK681" s="169"/>
      <c r="CL681" s="169"/>
      <c r="CM681" s="169"/>
      <c r="CN681" s="176"/>
    </row>
    <row r="682" ht="15.75" customHeight="1">
      <c r="A682" s="134"/>
      <c r="B682" s="135"/>
      <c r="C682" s="135"/>
      <c r="D682" s="136"/>
      <c r="E682" s="137"/>
      <c r="F682" s="138"/>
      <c r="G682" s="138"/>
      <c r="H682" s="138"/>
      <c r="I682" s="138"/>
      <c r="J682" s="138"/>
      <c r="K682" s="139"/>
      <c r="L682" s="139"/>
      <c r="M682" s="138"/>
      <c r="N682" s="138"/>
      <c r="O682" s="140"/>
      <c r="P682" s="141"/>
      <c r="Q682" s="138"/>
      <c r="R682" s="142"/>
      <c r="S682" s="141"/>
      <c r="T682" s="138"/>
      <c r="U682" s="138"/>
      <c r="V682" s="138"/>
      <c r="W682" s="138"/>
      <c r="X682" s="138"/>
      <c r="Y682" s="138"/>
      <c r="Z682" s="138"/>
      <c r="AA682" s="143"/>
      <c r="AB682" s="141"/>
      <c r="AC682" s="144"/>
      <c r="AD682" s="129"/>
      <c r="AE682" s="145"/>
      <c r="AF682" s="144"/>
      <c r="AG682" s="138"/>
      <c r="AH682" s="145">
        <v>72600</v>
      </c>
      <c r="AI682" s="138"/>
      <c r="AJ682" s="138"/>
      <c r="AK682" s="138"/>
      <c r="AL682" s="138"/>
      <c r="AM682" s="138"/>
      <c r="AN682" s="138"/>
      <c r="AO682" s="138"/>
      <c r="AP682" s="138"/>
      <c r="AQ682" s="138"/>
      <c r="AR682" s="138"/>
      <c r="AS682" s="138"/>
      <c r="AT682" s="138"/>
      <c r="AU682" s="138"/>
      <c r="AV682" s="138"/>
      <c r="AW682" s="138"/>
      <c r="AX682" s="138"/>
      <c r="AY682" s="138"/>
      <c r="AZ682" s="138"/>
      <c r="BA682" s="138"/>
      <c r="BB682" s="138"/>
      <c r="BC682" s="138"/>
      <c r="BD682" s="138"/>
      <c r="BE682" s="138"/>
      <c r="BF682" s="138"/>
      <c r="BG682" s="138"/>
      <c r="BH682" s="138"/>
      <c r="BI682" s="138"/>
      <c r="BJ682" s="138"/>
      <c r="BK682" s="138"/>
      <c r="BL682" s="138"/>
      <c r="BM682" s="138"/>
      <c r="BN682" s="138"/>
      <c r="BO682" s="138"/>
      <c r="BP682" s="138"/>
      <c r="BQ682" s="138"/>
      <c r="BR682" s="138"/>
      <c r="BS682" s="138"/>
      <c r="BT682" s="138"/>
      <c r="BU682" s="138"/>
      <c r="BV682" s="138"/>
      <c r="BW682" s="138"/>
      <c r="BX682" s="138"/>
      <c r="BY682" s="138"/>
      <c r="BZ682" s="138"/>
      <c r="CA682" s="138"/>
      <c r="CB682" s="138"/>
      <c r="CC682" s="138"/>
      <c r="CD682" s="138"/>
      <c r="CE682" s="138"/>
      <c r="CF682" s="138"/>
      <c r="CG682" s="138"/>
      <c r="CH682" s="138"/>
      <c r="CI682" s="138"/>
      <c r="CJ682" s="138"/>
      <c r="CK682" s="138"/>
      <c r="CL682" s="138"/>
      <c r="CM682" s="138"/>
      <c r="CN682" s="149"/>
    </row>
    <row r="683" ht="15.75" customHeight="1">
      <c r="A683" s="134"/>
      <c r="B683" s="135"/>
      <c r="C683" s="135"/>
      <c r="D683" s="136"/>
      <c r="E683" s="168"/>
      <c r="F683" s="169"/>
      <c r="G683" s="169"/>
      <c r="H683" s="169"/>
      <c r="I683" s="169"/>
      <c r="J683" s="169"/>
      <c r="K683" s="139"/>
      <c r="L683" s="139"/>
      <c r="M683" s="169"/>
      <c r="N683" s="169"/>
      <c r="O683" s="140"/>
      <c r="P683" s="125"/>
      <c r="Q683" s="169"/>
      <c r="R683" s="142"/>
      <c r="S683" s="125"/>
      <c r="T683" s="169"/>
      <c r="U683" s="169"/>
      <c r="V683" s="169"/>
      <c r="W683" s="169"/>
      <c r="X683" s="169"/>
      <c r="Y683" s="169"/>
      <c r="Z683" s="169"/>
      <c r="AA683" s="143"/>
      <c r="AB683" s="125"/>
      <c r="AC683" s="128"/>
      <c r="AD683" s="129"/>
      <c r="AE683" s="173"/>
      <c r="AF683" s="128"/>
      <c r="AG683" s="169"/>
      <c r="AH683" s="173">
        <v>64385</v>
      </c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69"/>
      <c r="BN683" s="169"/>
      <c r="BO683" s="169"/>
      <c r="BP683" s="169"/>
      <c r="BQ683" s="169"/>
      <c r="BR683" s="169"/>
      <c r="BS683" s="169"/>
      <c r="BT683" s="169"/>
      <c r="BU683" s="169"/>
      <c r="BV683" s="169"/>
      <c r="BW683" s="169"/>
      <c r="BX683" s="169"/>
      <c r="BY683" s="169"/>
      <c r="BZ683" s="169"/>
      <c r="CA683" s="169"/>
      <c r="CB683" s="169"/>
      <c r="CC683" s="169"/>
      <c r="CD683" s="169"/>
      <c r="CE683" s="169"/>
      <c r="CF683" s="169"/>
      <c r="CG683" s="169"/>
      <c r="CH683" s="169"/>
      <c r="CI683" s="169"/>
      <c r="CJ683" s="169"/>
      <c r="CK683" s="169"/>
      <c r="CL683" s="169"/>
      <c r="CM683" s="169"/>
      <c r="CN683" s="176"/>
    </row>
    <row r="684" ht="15.75" customHeight="1">
      <c r="A684" s="134"/>
      <c r="B684" s="135"/>
      <c r="C684" s="135"/>
      <c r="D684" s="136"/>
      <c r="E684" s="137"/>
      <c r="F684" s="138"/>
      <c r="G684" s="138"/>
      <c r="H684" s="138"/>
      <c r="I684" s="138"/>
      <c r="J684" s="138"/>
      <c r="K684" s="139"/>
      <c r="L684" s="139"/>
      <c r="M684" s="138"/>
      <c r="N684" s="138"/>
      <c r="O684" s="140"/>
      <c r="P684" s="141"/>
      <c r="Q684" s="138"/>
      <c r="R684" s="142"/>
      <c r="S684" s="141"/>
      <c r="T684" s="138"/>
      <c r="U684" s="138"/>
      <c r="V684" s="138"/>
      <c r="W684" s="138"/>
      <c r="X684" s="138"/>
      <c r="Y684" s="138"/>
      <c r="Z684" s="138"/>
      <c r="AA684" s="143"/>
      <c r="AB684" s="141"/>
      <c r="AC684" s="144"/>
      <c r="AD684" s="129"/>
      <c r="AE684" s="145"/>
      <c r="AF684" s="144"/>
      <c r="AG684" s="138"/>
      <c r="AH684" s="145">
        <v>66517</v>
      </c>
      <c r="AI684" s="138"/>
      <c r="AJ684" s="138"/>
      <c r="AK684" s="138"/>
      <c r="AL684" s="138"/>
      <c r="AM684" s="138"/>
      <c r="AN684" s="138"/>
      <c r="AO684" s="138"/>
      <c r="AP684" s="138"/>
      <c r="AQ684" s="138"/>
      <c r="AR684" s="138"/>
      <c r="AS684" s="138"/>
      <c r="AT684" s="138"/>
      <c r="AU684" s="138"/>
      <c r="AV684" s="138"/>
      <c r="AW684" s="138"/>
      <c r="AX684" s="138"/>
      <c r="AY684" s="138"/>
      <c r="AZ684" s="138"/>
      <c r="BA684" s="138"/>
      <c r="BB684" s="138"/>
      <c r="BC684" s="138"/>
      <c r="BD684" s="138"/>
      <c r="BE684" s="138"/>
      <c r="BF684" s="138"/>
      <c r="BG684" s="138"/>
      <c r="BH684" s="138"/>
      <c r="BI684" s="138"/>
      <c r="BJ684" s="138"/>
      <c r="BK684" s="138"/>
      <c r="BL684" s="138"/>
      <c r="BM684" s="138"/>
      <c r="BN684" s="138"/>
      <c r="BO684" s="138"/>
      <c r="BP684" s="138"/>
      <c r="BQ684" s="138"/>
      <c r="BR684" s="138"/>
      <c r="BS684" s="138"/>
      <c r="BT684" s="138"/>
      <c r="BU684" s="138"/>
      <c r="BV684" s="138"/>
      <c r="BW684" s="138"/>
      <c r="BX684" s="138"/>
      <c r="BY684" s="138"/>
      <c r="BZ684" s="138"/>
      <c r="CA684" s="138"/>
      <c r="CB684" s="138"/>
      <c r="CC684" s="138"/>
      <c r="CD684" s="138"/>
      <c r="CE684" s="138"/>
      <c r="CF684" s="138"/>
      <c r="CG684" s="138"/>
      <c r="CH684" s="138"/>
      <c r="CI684" s="138"/>
      <c r="CJ684" s="138"/>
      <c r="CK684" s="138"/>
      <c r="CL684" s="138"/>
      <c r="CM684" s="138"/>
      <c r="CN684" s="149"/>
    </row>
    <row r="685" ht="15.75" customHeight="1">
      <c r="A685" s="134"/>
      <c r="B685" s="135"/>
      <c r="C685" s="135"/>
      <c r="D685" s="136"/>
      <c r="E685" s="168"/>
      <c r="F685" s="169"/>
      <c r="G685" s="169"/>
      <c r="H685" s="169"/>
      <c r="I685" s="169"/>
      <c r="J685" s="169"/>
      <c r="K685" s="139"/>
      <c r="L685" s="139"/>
      <c r="M685" s="169"/>
      <c r="N685" s="169"/>
      <c r="O685" s="140"/>
      <c r="P685" s="125"/>
      <c r="Q685" s="169"/>
      <c r="R685" s="142"/>
      <c r="S685" s="125"/>
      <c r="T685" s="169"/>
      <c r="U685" s="169"/>
      <c r="V685" s="169"/>
      <c r="W685" s="169"/>
      <c r="X685" s="169"/>
      <c r="Y685" s="169"/>
      <c r="Z685" s="169"/>
      <c r="AA685" s="143"/>
      <c r="AB685" s="125"/>
      <c r="AC685" s="128"/>
      <c r="AD685" s="129"/>
      <c r="AE685" s="173"/>
      <c r="AF685" s="128"/>
      <c r="AG685" s="169"/>
      <c r="AH685" s="173">
        <v>63402</v>
      </c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69"/>
      <c r="BN685" s="169"/>
      <c r="BO685" s="169"/>
      <c r="BP685" s="169"/>
      <c r="BQ685" s="169"/>
      <c r="BR685" s="169"/>
      <c r="BS685" s="169"/>
      <c r="BT685" s="169"/>
      <c r="BU685" s="169"/>
      <c r="BV685" s="169"/>
      <c r="BW685" s="169"/>
      <c r="BX685" s="169"/>
      <c r="BY685" s="169"/>
      <c r="BZ685" s="169"/>
      <c r="CA685" s="169"/>
      <c r="CB685" s="169"/>
      <c r="CC685" s="169"/>
      <c r="CD685" s="169"/>
      <c r="CE685" s="169"/>
      <c r="CF685" s="169"/>
      <c r="CG685" s="169"/>
      <c r="CH685" s="169"/>
      <c r="CI685" s="169"/>
      <c r="CJ685" s="169"/>
      <c r="CK685" s="169"/>
      <c r="CL685" s="169"/>
      <c r="CM685" s="169"/>
      <c r="CN685" s="176"/>
    </row>
    <row r="686" ht="15.75" customHeight="1">
      <c r="A686" s="134"/>
      <c r="B686" s="135"/>
      <c r="C686" s="135"/>
      <c r="D686" s="136"/>
      <c r="E686" s="137"/>
      <c r="F686" s="138"/>
      <c r="G686" s="138"/>
      <c r="H686" s="138"/>
      <c r="I686" s="138"/>
      <c r="J686" s="138"/>
      <c r="K686" s="139"/>
      <c r="L686" s="139"/>
      <c r="M686" s="138"/>
      <c r="N686" s="138"/>
      <c r="O686" s="140"/>
      <c r="P686" s="141"/>
      <c r="Q686" s="138"/>
      <c r="R686" s="142"/>
      <c r="S686" s="141"/>
      <c r="T686" s="138"/>
      <c r="U686" s="138"/>
      <c r="V686" s="138"/>
      <c r="W686" s="138"/>
      <c r="X686" s="138"/>
      <c r="Y686" s="138"/>
      <c r="Z686" s="138"/>
      <c r="AA686" s="143"/>
      <c r="AB686" s="141"/>
      <c r="AC686" s="144"/>
      <c r="AD686" s="129"/>
      <c r="AE686" s="145"/>
      <c r="AF686" s="144"/>
      <c r="AG686" s="138"/>
      <c r="AH686" s="145">
        <v>69230</v>
      </c>
      <c r="AI686" s="138"/>
      <c r="AJ686" s="138"/>
      <c r="AK686" s="138"/>
      <c r="AL686" s="138"/>
      <c r="AM686" s="138"/>
      <c r="AN686" s="138"/>
      <c r="AO686" s="138"/>
      <c r="AP686" s="138"/>
      <c r="AQ686" s="138"/>
      <c r="AR686" s="138"/>
      <c r="AS686" s="138"/>
      <c r="AT686" s="138"/>
      <c r="AU686" s="138"/>
      <c r="AV686" s="138"/>
      <c r="AW686" s="138"/>
      <c r="AX686" s="138"/>
      <c r="AY686" s="138"/>
      <c r="AZ686" s="138"/>
      <c r="BA686" s="138"/>
      <c r="BB686" s="138"/>
      <c r="BC686" s="138"/>
      <c r="BD686" s="138"/>
      <c r="BE686" s="138"/>
      <c r="BF686" s="138"/>
      <c r="BG686" s="138"/>
      <c r="BH686" s="138"/>
      <c r="BI686" s="138"/>
      <c r="BJ686" s="138"/>
      <c r="BK686" s="138"/>
      <c r="BL686" s="138"/>
      <c r="BM686" s="138"/>
      <c r="BN686" s="138"/>
      <c r="BO686" s="138"/>
      <c r="BP686" s="138"/>
      <c r="BQ686" s="138"/>
      <c r="BR686" s="138"/>
      <c r="BS686" s="138"/>
      <c r="BT686" s="138"/>
      <c r="BU686" s="138"/>
      <c r="BV686" s="138"/>
      <c r="BW686" s="138"/>
      <c r="BX686" s="138"/>
      <c r="BY686" s="138"/>
      <c r="BZ686" s="138"/>
      <c r="CA686" s="138"/>
      <c r="CB686" s="138"/>
      <c r="CC686" s="138"/>
      <c r="CD686" s="138"/>
      <c r="CE686" s="138"/>
      <c r="CF686" s="138"/>
      <c r="CG686" s="138"/>
      <c r="CH686" s="138"/>
      <c r="CI686" s="138"/>
      <c r="CJ686" s="138"/>
      <c r="CK686" s="138"/>
      <c r="CL686" s="138"/>
      <c r="CM686" s="138"/>
      <c r="CN686" s="149"/>
    </row>
    <row r="687" ht="15.75" customHeight="1">
      <c r="A687" s="134"/>
      <c r="B687" s="135"/>
      <c r="C687" s="135"/>
      <c r="D687" s="136"/>
      <c r="E687" s="168"/>
      <c r="F687" s="169"/>
      <c r="G687" s="169"/>
      <c r="H687" s="169"/>
      <c r="I687" s="169"/>
      <c r="J687" s="169"/>
      <c r="K687" s="139"/>
      <c r="L687" s="139"/>
      <c r="M687" s="169"/>
      <c r="N687" s="169"/>
      <c r="O687" s="140"/>
      <c r="P687" s="125"/>
      <c r="Q687" s="169"/>
      <c r="R687" s="142"/>
      <c r="S687" s="125"/>
      <c r="T687" s="169"/>
      <c r="U687" s="169"/>
      <c r="V687" s="169"/>
      <c r="W687" s="169"/>
      <c r="X687" s="169"/>
      <c r="Y687" s="169"/>
      <c r="Z687" s="169"/>
      <c r="AA687" s="143"/>
      <c r="AB687" s="125"/>
      <c r="AC687" s="128"/>
      <c r="AD687" s="129"/>
      <c r="AE687" s="173"/>
      <c r="AF687" s="128"/>
      <c r="AG687" s="169"/>
      <c r="AH687" s="173">
        <v>63952</v>
      </c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69"/>
      <c r="BN687" s="169"/>
      <c r="BO687" s="169"/>
      <c r="BP687" s="169"/>
      <c r="BQ687" s="169"/>
      <c r="BR687" s="169"/>
      <c r="BS687" s="169"/>
      <c r="BT687" s="169"/>
      <c r="BU687" s="169"/>
      <c r="BV687" s="169"/>
      <c r="BW687" s="169"/>
      <c r="BX687" s="169"/>
      <c r="BY687" s="169"/>
      <c r="BZ687" s="169"/>
      <c r="CA687" s="169"/>
      <c r="CB687" s="169"/>
      <c r="CC687" s="169"/>
      <c r="CD687" s="169"/>
      <c r="CE687" s="169"/>
      <c r="CF687" s="169"/>
      <c r="CG687" s="169"/>
      <c r="CH687" s="169"/>
      <c r="CI687" s="169"/>
      <c r="CJ687" s="169"/>
      <c r="CK687" s="169"/>
      <c r="CL687" s="169"/>
      <c r="CM687" s="169"/>
      <c r="CN687" s="176"/>
    </row>
    <row r="688" ht="15.75" customHeight="1">
      <c r="A688" s="134"/>
      <c r="B688" s="135"/>
      <c r="C688" s="135"/>
      <c r="D688" s="136"/>
      <c r="E688" s="137"/>
      <c r="F688" s="138"/>
      <c r="G688" s="138"/>
      <c r="H688" s="138"/>
      <c r="I688" s="138"/>
      <c r="J688" s="138"/>
      <c r="K688" s="139"/>
      <c r="L688" s="139"/>
      <c r="M688" s="138"/>
      <c r="N688" s="138"/>
      <c r="O688" s="140"/>
      <c r="P688" s="141"/>
      <c r="Q688" s="138"/>
      <c r="R688" s="142"/>
      <c r="S688" s="141"/>
      <c r="T688" s="138"/>
      <c r="U688" s="138"/>
      <c r="V688" s="138"/>
      <c r="W688" s="138"/>
      <c r="X688" s="138"/>
      <c r="Y688" s="138"/>
      <c r="Z688" s="138"/>
      <c r="AA688" s="143"/>
      <c r="AB688" s="141"/>
      <c r="AC688" s="144"/>
      <c r="AD688" s="129"/>
      <c r="AE688" s="145"/>
      <c r="AF688" s="144"/>
      <c r="AG688" s="138"/>
      <c r="AH688" s="145">
        <v>73534</v>
      </c>
      <c r="AI688" s="138"/>
      <c r="AJ688" s="138"/>
      <c r="AK688" s="138"/>
      <c r="AL688" s="138"/>
      <c r="AM688" s="138"/>
      <c r="AN688" s="138"/>
      <c r="AO688" s="138"/>
      <c r="AP688" s="138"/>
      <c r="AQ688" s="138"/>
      <c r="AR688" s="138"/>
      <c r="AS688" s="138"/>
      <c r="AT688" s="138"/>
      <c r="AU688" s="138"/>
      <c r="AV688" s="138"/>
      <c r="AW688" s="138"/>
      <c r="AX688" s="138"/>
      <c r="AY688" s="138"/>
      <c r="AZ688" s="138"/>
      <c r="BA688" s="138"/>
      <c r="BB688" s="138"/>
      <c r="BC688" s="138"/>
      <c r="BD688" s="138"/>
      <c r="BE688" s="138"/>
      <c r="BF688" s="138"/>
      <c r="BG688" s="138"/>
      <c r="BH688" s="138"/>
      <c r="BI688" s="138"/>
      <c r="BJ688" s="138"/>
      <c r="BK688" s="138"/>
      <c r="BL688" s="138"/>
      <c r="BM688" s="138"/>
      <c r="BN688" s="138"/>
      <c r="BO688" s="138"/>
      <c r="BP688" s="138"/>
      <c r="BQ688" s="138"/>
      <c r="BR688" s="138"/>
      <c r="BS688" s="138"/>
      <c r="BT688" s="138"/>
      <c r="BU688" s="138"/>
      <c r="BV688" s="138"/>
      <c r="BW688" s="138"/>
      <c r="BX688" s="138"/>
      <c r="BY688" s="138"/>
      <c r="BZ688" s="138"/>
      <c r="CA688" s="138"/>
      <c r="CB688" s="138"/>
      <c r="CC688" s="138"/>
      <c r="CD688" s="138"/>
      <c r="CE688" s="138"/>
      <c r="CF688" s="138"/>
      <c r="CG688" s="138"/>
      <c r="CH688" s="138"/>
      <c r="CI688" s="138"/>
      <c r="CJ688" s="138"/>
      <c r="CK688" s="138"/>
      <c r="CL688" s="138"/>
      <c r="CM688" s="138"/>
      <c r="CN688" s="149"/>
    </row>
    <row r="689" ht="15.75" customHeight="1">
      <c r="A689" s="134"/>
      <c r="B689" s="135"/>
      <c r="C689" s="135"/>
      <c r="D689" s="136"/>
      <c r="E689" s="168"/>
      <c r="F689" s="169"/>
      <c r="G689" s="169"/>
      <c r="H689" s="169"/>
      <c r="I689" s="169"/>
      <c r="J689" s="169"/>
      <c r="K689" s="139"/>
      <c r="L689" s="139"/>
      <c r="M689" s="169"/>
      <c r="N689" s="169"/>
      <c r="O689" s="140"/>
      <c r="P689" s="125"/>
      <c r="Q689" s="169"/>
      <c r="R689" s="142"/>
      <c r="S689" s="125"/>
      <c r="T689" s="169"/>
      <c r="U689" s="169"/>
      <c r="V689" s="169"/>
      <c r="W689" s="169"/>
      <c r="X689" s="169"/>
      <c r="Y689" s="169"/>
      <c r="Z689" s="169"/>
      <c r="AA689" s="143"/>
      <c r="AB689" s="125"/>
      <c r="AC689" s="128"/>
      <c r="AD689" s="129"/>
      <c r="AE689" s="173"/>
      <c r="AF689" s="128"/>
      <c r="AG689" s="169"/>
      <c r="AH689" s="173">
        <v>69424</v>
      </c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69"/>
      <c r="BN689" s="169"/>
      <c r="BO689" s="169"/>
      <c r="BP689" s="169"/>
      <c r="BQ689" s="169"/>
      <c r="BR689" s="169"/>
      <c r="BS689" s="169"/>
      <c r="BT689" s="169"/>
      <c r="BU689" s="169"/>
      <c r="BV689" s="169"/>
      <c r="BW689" s="169"/>
      <c r="BX689" s="169"/>
      <c r="BY689" s="169"/>
      <c r="BZ689" s="169"/>
      <c r="CA689" s="169"/>
      <c r="CB689" s="169"/>
      <c r="CC689" s="169"/>
      <c r="CD689" s="169"/>
      <c r="CE689" s="169"/>
      <c r="CF689" s="169"/>
      <c r="CG689" s="169"/>
      <c r="CH689" s="169"/>
      <c r="CI689" s="169"/>
      <c r="CJ689" s="169"/>
      <c r="CK689" s="169"/>
      <c r="CL689" s="169"/>
      <c r="CM689" s="169"/>
      <c r="CN689" s="176"/>
    </row>
    <row r="690" ht="15.75" customHeight="1">
      <c r="A690" s="134"/>
      <c r="B690" s="135"/>
      <c r="C690" s="135"/>
      <c r="D690" s="136"/>
      <c r="E690" s="137"/>
      <c r="F690" s="138"/>
      <c r="G690" s="138"/>
      <c r="H690" s="138"/>
      <c r="I690" s="138"/>
      <c r="J690" s="138"/>
      <c r="K690" s="139"/>
      <c r="L690" s="139"/>
      <c r="M690" s="138"/>
      <c r="N690" s="138"/>
      <c r="O690" s="140"/>
      <c r="P690" s="141"/>
      <c r="Q690" s="138"/>
      <c r="R690" s="142"/>
      <c r="S690" s="141"/>
      <c r="T690" s="138"/>
      <c r="U690" s="138"/>
      <c r="V690" s="138"/>
      <c r="W690" s="138"/>
      <c r="X690" s="138"/>
      <c r="Y690" s="138"/>
      <c r="Z690" s="138"/>
      <c r="AA690" s="143"/>
      <c r="AB690" s="141"/>
      <c r="AC690" s="144"/>
      <c r="AD690" s="129"/>
      <c r="AE690" s="145"/>
      <c r="AF690" s="144"/>
      <c r="AG690" s="138"/>
      <c r="AH690" s="145">
        <v>60622</v>
      </c>
      <c r="AI690" s="138"/>
      <c r="AJ690" s="138"/>
      <c r="AK690" s="138"/>
      <c r="AL690" s="138"/>
      <c r="AM690" s="138"/>
      <c r="AN690" s="138"/>
      <c r="AO690" s="138"/>
      <c r="AP690" s="138"/>
      <c r="AQ690" s="138"/>
      <c r="AR690" s="138"/>
      <c r="AS690" s="138"/>
      <c r="AT690" s="138"/>
      <c r="AU690" s="138"/>
      <c r="AV690" s="138"/>
      <c r="AW690" s="138"/>
      <c r="AX690" s="138"/>
      <c r="AY690" s="138"/>
      <c r="AZ690" s="138"/>
      <c r="BA690" s="138"/>
      <c r="BB690" s="138"/>
      <c r="BC690" s="138"/>
      <c r="BD690" s="138"/>
      <c r="BE690" s="138"/>
      <c r="BF690" s="138"/>
      <c r="BG690" s="138"/>
      <c r="BH690" s="138"/>
      <c r="BI690" s="138"/>
      <c r="BJ690" s="138"/>
      <c r="BK690" s="138"/>
      <c r="BL690" s="138"/>
      <c r="BM690" s="138"/>
      <c r="BN690" s="138"/>
      <c r="BO690" s="138"/>
      <c r="BP690" s="138"/>
      <c r="BQ690" s="138"/>
      <c r="BR690" s="138"/>
      <c r="BS690" s="138"/>
      <c r="BT690" s="138"/>
      <c r="BU690" s="138"/>
      <c r="BV690" s="138"/>
      <c r="BW690" s="138"/>
      <c r="BX690" s="138"/>
      <c r="BY690" s="138"/>
      <c r="BZ690" s="138"/>
      <c r="CA690" s="138"/>
      <c r="CB690" s="138"/>
      <c r="CC690" s="138"/>
      <c r="CD690" s="138"/>
      <c r="CE690" s="138"/>
      <c r="CF690" s="138"/>
      <c r="CG690" s="138"/>
      <c r="CH690" s="138"/>
      <c r="CI690" s="138"/>
      <c r="CJ690" s="138"/>
      <c r="CK690" s="138"/>
      <c r="CL690" s="138"/>
      <c r="CM690" s="138"/>
      <c r="CN690" s="149"/>
    </row>
    <row r="691" ht="15.75" customHeight="1">
      <c r="A691" s="134"/>
      <c r="B691" s="135"/>
      <c r="C691" s="135"/>
      <c r="D691" s="136"/>
      <c r="E691" s="168"/>
      <c r="F691" s="169"/>
      <c r="G691" s="169"/>
      <c r="H691" s="169"/>
      <c r="I691" s="169"/>
      <c r="J691" s="169"/>
      <c r="K691" s="139"/>
      <c r="L691" s="139"/>
      <c r="M691" s="169"/>
      <c r="N691" s="169"/>
      <c r="O691" s="140"/>
      <c r="P691" s="125"/>
      <c r="Q691" s="169"/>
      <c r="R691" s="142"/>
      <c r="S691" s="125"/>
      <c r="T691" s="169"/>
      <c r="U691" s="169"/>
      <c r="V691" s="169"/>
      <c r="W691" s="169"/>
      <c r="X691" s="169"/>
      <c r="Y691" s="169"/>
      <c r="Z691" s="169"/>
      <c r="AA691" s="143"/>
      <c r="AB691" s="125"/>
      <c r="AC691" s="128"/>
      <c r="AD691" s="129"/>
      <c r="AE691" s="173"/>
      <c r="AF691" s="128"/>
      <c r="AG691" s="169"/>
      <c r="AH691" s="173">
        <v>54230</v>
      </c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  <c r="BA691" s="169"/>
      <c r="BB691" s="169"/>
      <c r="BC691" s="169"/>
      <c r="BD691" s="169"/>
      <c r="BE691" s="169"/>
      <c r="BF691" s="169"/>
      <c r="BG691" s="169"/>
      <c r="BH691" s="169"/>
      <c r="BI691" s="169"/>
      <c r="BJ691" s="169"/>
      <c r="BK691" s="169"/>
      <c r="BL691" s="169"/>
      <c r="BM691" s="169"/>
      <c r="BN691" s="169"/>
      <c r="BO691" s="169"/>
      <c r="BP691" s="169"/>
      <c r="BQ691" s="169"/>
      <c r="BR691" s="169"/>
      <c r="BS691" s="169"/>
      <c r="BT691" s="169"/>
      <c r="BU691" s="169"/>
      <c r="BV691" s="169"/>
      <c r="BW691" s="169"/>
      <c r="BX691" s="169"/>
      <c r="BY691" s="169"/>
      <c r="BZ691" s="169"/>
      <c r="CA691" s="169"/>
      <c r="CB691" s="169"/>
      <c r="CC691" s="169"/>
      <c r="CD691" s="169"/>
      <c r="CE691" s="169"/>
      <c r="CF691" s="169"/>
      <c r="CG691" s="169"/>
      <c r="CH691" s="169"/>
      <c r="CI691" s="169"/>
      <c r="CJ691" s="169"/>
      <c r="CK691" s="169"/>
      <c r="CL691" s="169"/>
      <c r="CM691" s="169"/>
      <c r="CN691" s="176"/>
    </row>
    <row r="692" ht="15.75" customHeight="1">
      <c r="A692" s="134"/>
      <c r="B692" s="135"/>
      <c r="C692" s="135"/>
      <c r="D692" s="136"/>
      <c r="E692" s="137"/>
      <c r="F692" s="138"/>
      <c r="G692" s="138"/>
      <c r="H692" s="138"/>
      <c r="I692" s="138"/>
      <c r="J692" s="138"/>
      <c r="K692" s="139"/>
      <c r="L692" s="139"/>
      <c r="M692" s="138"/>
      <c r="N692" s="138"/>
      <c r="O692" s="140"/>
      <c r="P692" s="141"/>
      <c r="Q692" s="138"/>
      <c r="R692" s="142"/>
      <c r="S692" s="141"/>
      <c r="T692" s="138"/>
      <c r="U692" s="138"/>
      <c r="V692" s="138"/>
      <c r="W692" s="138"/>
      <c r="X692" s="138"/>
      <c r="Y692" s="138"/>
      <c r="Z692" s="138"/>
      <c r="AA692" s="143"/>
      <c r="AB692" s="141"/>
      <c r="AC692" s="144"/>
      <c r="AD692" s="129"/>
      <c r="AE692" s="145"/>
      <c r="AF692" s="144"/>
      <c r="AG692" s="138"/>
      <c r="AH692" s="145">
        <v>70891</v>
      </c>
      <c r="AI692" s="138"/>
      <c r="AJ692" s="138"/>
      <c r="AK692" s="138"/>
      <c r="AL692" s="138"/>
      <c r="AM692" s="138"/>
      <c r="AN692" s="138"/>
      <c r="AO692" s="138"/>
      <c r="AP692" s="138"/>
      <c r="AQ692" s="138"/>
      <c r="AR692" s="138"/>
      <c r="AS692" s="138"/>
      <c r="AT692" s="138"/>
      <c r="AU692" s="138"/>
      <c r="AV692" s="138"/>
      <c r="AW692" s="138"/>
      <c r="AX692" s="138"/>
      <c r="AY692" s="138"/>
      <c r="AZ692" s="138"/>
      <c r="BA692" s="138"/>
      <c r="BB692" s="138"/>
      <c r="BC692" s="138"/>
      <c r="BD692" s="138"/>
      <c r="BE692" s="138"/>
      <c r="BF692" s="138"/>
      <c r="BG692" s="138"/>
      <c r="BH692" s="138"/>
      <c r="BI692" s="138"/>
      <c r="BJ692" s="138"/>
      <c r="BK692" s="138"/>
      <c r="BL692" s="138"/>
      <c r="BM692" s="138"/>
      <c r="BN692" s="138"/>
      <c r="BO692" s="138"/>
      <c r="BP692" s="138"/>
      <c r="BQ692" s="138"/>
      <c r="BR692" s="138"/>
      <c r="BS692" s="138"/>
      <c r="BT692" s="138"/>
      <c r="BU692" s="138"/>
      <c r="BV692" s="138"/>
      <c r="BW692" s="138"/>
      <c r="BX692" s="138"/>
      <c r="BY692" s="138"/>
      <c r="BZ692" s="138"/>
      <c r="CA692" s="138"/>
      <c r="CB692" s="138"/>
      <c r="CC692" s="138"/>
      <c r="CD692" s="138"/>
      <c r="CE692" s="138"/>
      <c r="CF692" s="138"/>
      <c r="CG692" s="138"/>
      <c r="CH692" s="138"/>
      <c r="CI692" s="138"/>
      <c r="CJ692" s="138"/>
      <c r="CK692" s="138"/>
      <c r="CL692" s="138"/>
      <c r="CM692" s="138"/>
      <c r="CN692" s="149"/>
    </row>
    <row r="693" ht="15.75" customHeight="1">
      <c r="A693" s="134"/>
      <c r="B693" s="135"/>
      <c r="C693" s="135"/>
      <c r="D693" s="136"/>
      <c r="E693" s="168"/>
      <c r="F693" s="169"/>
      <c r="G693" s="169"/>
      <c r="H693" s="169"/>
      <c r="I693" s="169"/>
      <c r="J693" s="169"/>
      <c r="K693" s="139"/>
      <c r="L693" s="139"/>
      <c r="M693" s="169"/>
      <c r="N693" s="169"/>
      <c r="O693" s="140"/>
      <c r="P693" s="125"/>
      <c r="Q693" s="169"/>
      <c r="R693" s="142"/>
      <c r="S693" s="125"/>
      <c r="T693" s="169"/>
      <c r="U693" s="169"/>
      <c r="V693" s="169"/>
      <c r="W693" s="169"/>
      <c r="X693" s="169"/>
      <c r="Y693" s="169"/>
      <c r="Z693" s="169"/>
      <c r="AA693" s="143"/>
      <c r="AB693" s="125"/>
      <c r="AC693" s="128"/>
      <c r="AD693" s="129"/>
      <c r="AE693" s="173"/>
      <c r="AF693" s="128"/>
      <c r="AG693" s="169"/>
      <c r="AH693" s="173">
        <v>78059</v>
      </c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  <c r="BA693" s="169"/>
      <c r="BB693" s="169"/>
      <c r="BC693" s="169"/>
      <c r="BD693" s="169"/>
      <c r="BE693" s="169"/>
      <c r="BF693" s="169"/>
      <c r="BG693" s="169"/>
      <c r="BH693" s="169"/>
      <c r="BI693" s="169"/>
      <c r="BJ693" s="169"/>
      <c r="BK693" s="169"/>
      <c r="BL693" s="169"/>
      <c r="BM693" s="169"/>
      <c r="BN693" s="169"/>
      <c r="BO693" s="169"/>
      <c r="BP693" s="169"/>
      <c r="BQ693" s="169"/>
      <c r="BR693" s="169"/>
      <c r="BS693" s="169"/>
      <c r="BT693" s="169"/>
      <c r="BU693" s="169"/>
      <c r="BV693" s="169"/>
      <c r="BW693" s="169"/>
      <c r="BX693" s="169"/>
      <c r="BY693" s="169"/>
      <c r="BZ693" s="169"/>
      <c r="CA693" s="169"/>
      <c r="CB693" s="169"/>
      <c r="CC693" s="169"/>
      <c r="CD693" s="169"/>
      <c r="CE693" s="169"/>
      <c r="CF693" s="169"/>
      <c r="CG693" s="169"/>
      <c r="CH693" s="169"/>
      <c r="CI693" s="169"/>
      <c r="CJ693" s="169"/>
      <c r="CK693" s="169"/>
      <c r="CL693" s="169"/>
      <c r="CM693" s="169"/>
      <c r="CN693" s="176"/>
    </row>
    <row r="694" ht="15.75" customHeight="1">
      <c r="A694" s="134"/>
      <c r="B694" s="135"/>
      <c r="C694" s="135"/>
      <c r="D694" s="136"/>
      <c r="E694" s="137"/>
      <c r="F694" s="138"/>
      <c r="G694" s="138"/>
      <c r="H694" s="138"/>
      <c r="I694" s="138"/>
      <c r="J694" s="138"/>
      <c r="K694" s="139"/>
      <c r="L694" s="139"/>
      <c r="M694" s="138"/>
      <c r="N694" s="138"/>
      <c r="O694" s="140"/>
      <c r="P694" s="141"/>
      <c r="Q694" s="138"/>
      <c r="R694" s="142"/>
      <c r="S694" s="141"/>
      <c r="T694" s="138"/>
      <c r="U694" s="138"/>
      <c r="V694" s="138"/>
      <c r="W694" s="138"/>
      <c r="X694" s="138"/>
      <c r="Y694" s="138"/>
      <c r="Z694" s="138"/>
      <c r="AA694" s="143"/>
      <c r="AB694" s="141"/>
      <c r="AC694" s="144"/>
      <c r="AD694" s="129"/>
      <c r="AE694" s="145"/>
      <c r="AF694" s="144"/>
      <c r="AG694" s="138"/>
      <c r="AH694" s="145">
        <v>64575</v>
      </c>
      <c r="AI694" s="138"/>
      <c r="AJ694" s="138"/>
      <c r="AK694" s="138"/>
      <c r="AL694" s="138"/>
      <c r="AM694" s="138"/>
      <c r="AN694" s="138"/>
      <c r="AO694" s="138"/>
      <c r="AP694" s="138"/>
      <c r="AQ694" s="138"/>
      <c r="AR694" s="138"/>
      <c r="AS694" s="138"/>
      <c r="AT694" s="138"/>
      <c r="AU694" s="138"/>
      <c r="AV694" s="138"/>
      <c r="AW694" s="138"/>
      <c r="AX694" s="138"/>
      <c r="AY694" s="138"/>
      <c r="AZ694" s="138"/>
      <c r="BA694" s="138"/>
      <c r="BB694" s="138"/>
      <c r="BC694" s="138"/>
      <c r="BD694" s="138"/>
      <c r="BE694" s="138"/>
      <c r="BF694" s="138"/>
      <c r="BG694" s="138"/>
      <c r="BH694" s="138"/>
      <c r="BI694" s="138"/>
      <c r="BJ694" s="138"/>
      <c r="BK694" s="138"/>
      <c r="BL694" s="138"/>
      <c r="BM694" s="138"/>
      <c r="BN694" s="138"/>
      <c r="BO694" s="138"/>
      <c r="BP694" s="138"/>
      <c r="BQ694" s="138"/>
      <c r="BR694" s="138"/>
      <c r="BS694" s="138"/>
      <c r="BT694" s="138"/>
      <c r="BU694" s="138"/>
      <c r="BV694" s="138"/>
      <c r="BW694" s="138"/>
      <c r="BX694" s="138"/>
      <c r="BY694" s="138"/>
      <c r="BZ694" s="138"/>
      <c r="CA694" s="138"/>
      <c r="CB694" s="138"/>
      <c r="CC694" s="138"/>
      <c r="CD694" s="138"/>
      <c r="CE694" s="138"/>
      <c r="CF694" s="138"/>
      <c r="CG694" s="138"/>
      <c r="CH694" s="138"/>
      <c r="CI694" s="138"/>
      <c r="CJ694" s="138"/>
      <c r="CK694" s="138"/>
      <c r="CL694" s="138"/>
      <c r="CM694" s="138"/>
      <c r="CN694" s="149"/>
    </row>
    <row r="695" ht="15.75" customHeight="1">
      <c r="A695" s="134"/>
      <c r="B695" s="135"/>
      <c r="C695" s="135"/>
      <c r="D695" s="136"/>
      <c r="E695" s="168"/>
      <c r="F695" s="169"/>
      <c r="G695" s="169"/>
      <c r="H695" s="169"/>
      <c r="I695" s="169"/>
      <c r="J695" s="169"/>
      <c r="K695" s="139"/>
      <c r="L695" s="139"/>
      <c r="M695" s="169"/>
      <c r="N695" s="169"/>
      <c r="O695" s="140"/>
      <c r="P695" s="125"/>
      <c r="Q695" s="169"/>
      <c r="R695" s="142"/>
      <c r="S695" s="125"/>
      <c r="T695" s="169"/>
      <c r="U695" s="169"/>
      <c r="V695" s="169"/>
      <c r="W695" s="169"/>
      <c r="X695" s="169"/>
      <c r="Y695" s="169"/>
      <c r="Z695" s="169"/>
      <c r="AA695" s="143"/>
      <c r="AB695" s="125"/>
      <c r="AC695" s="128"/>
      <c r="AD695" s="129"/>
      <c r="AE695" s="173"/>
      <c r="AF695" s="128"/>
      <c r="AG695" s="169"/>
      <c r="AH695" s="173">
        <v>67381</v>
      </c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  <c r="AU695" s="169"/>
      <c r="AV695" s="169"/>
      <c r="AW695" s="169"/>
      <c r="AX695" s="169"/>
      <c r="AY695" s="169"/>
      <c r="AZ695" s="169"/>
      <c r="BA695" s="169"/>
      <c r="BB695" s="169"/>
      <c r="BC695" s="169"/>
      <c r="BD695" s="169"/>
      <c r="BE695" s="169"/>
      <c r="BF695" s="169"/>
      <c r="BG695" s="169"/>
      <c r="BH695" s="169"/>
      <c r="BI695" s="169"/>
      <c r="BJ695" s="169"/>
      <c r="BK695" s="169"/>
      <c r="BL695" s="169"/>
      <c r="BM695" s="169"/>
      <c r="BN695" s="169"/>
      <c r="BO695" s="169"/>
      <c r="BP695" s="169"/>
      <c r="BQ695" s="169"/>
      <c r="BR695" s="169"/>
      <c r="BS695" s="169"/>
      <c r="BT695" s="169"/>
      <c r="BU695" s="169"/>
      <c r="BV695" s="169"/>
      <c r="BW695" s="169"/>
      <c r="BX695" s="169"/>
      <c r="BY695" s="169"/>
      <c r="BZ695" s="169"/>
      <c r="CA695" s="169"/>
      <c r="CB695" s="169"/>
      <c r="CC695" s="169"/>
      <c r="CD695" s="169"/>
      <c r="CE695" s="169"/>
      <c r="CF695" s="169"/>
      <c r="CG695" s="169"/>
      <c r="CH695" s="169"/>
      <c r="CI695" s="169"/>
      <c r="CJ695" s="169"/>
      <c r="CK695" s="169"/>
      <c r="CL695" s="169"/>
      <c r="CM695" s="169"/>
      <c r="CN695" s="176"/>
    </row>
    <row r="696" ht="15.75" customHeight="1">
      <c r="A696" s="134"/>
      <c r="B696" s="135"/>
      <c r="C696" s="135"/>
      <c r="D696" s="136"/>
      <c r="E696" s="137"/>
      <c r="F696" s="138"/>
      <c r="G696" s="138"/>
      <c r="H696" s="138"/>
      <c r="I696" s="138"/>
      <c r="J696" s="138"/>
      <c r="K696" s="139"/>
      <c r="L696" s="139"/>
      <c r="M696" s="138"/>
      <c r="N696" s="138"/>
      <c r="O696" s="140"/>
      <c r="P696" s="141"/>
      <c r="Q696" s="138"/>
      <c r="R696" s="142"/>
      <c r="S696" s="141"/>
      <c r="T696" s="138"/>
      <c r="U696" s="138"/>
      <c r="V696" s="138"/>
      <c r="W696" s="138"/>
      <c r="X696" s="138"/>
      <c r="Y696" s="138"/>
      <c r="Z696" s="138"/>
      <c r="AA696" s="143"/>
      <c r="AB696" s="141"/>
      <c r="AC696" s="144"/>
      <c r="AD696" s="129"/>
      <c r="AE696" s="145"/>
      <c r="AF696" s="144"/>
      <c r="AG696" s="138"/>
      <c r="AH696" s="145">
        <v>73501</v>
      </c>
      <c r="AI696" s="138"/>
      <c r="AJ696" s="138"/>
      <c r="AK696" s="138"/>
      <c r="AL696" s="138"/>
      <c r="AM696" s="138"/>
      <c r="AN696" s="138"/>
      <c r="AO696" s="138"/>
      <c r="AP696" s="138"/>
      <c r="AQ696" s="138"/>
      <c r="AR696" s="138"/>
      <c r="AS696" s="138"/>
      <c r="AT696" s="138"/>
      <c r="AU696" s="138"/>
      <c r="AV696" s="138"/>
      <c r="AW696" s="138"/>
      <c r="AX696" s="138"/>
      <c r="AY696" s="138"/>
      <c r="AZ696" s="138"/>
      <c r="BA696" s="138"/>
      <c r="BB696" s="138"/>
      <c r="BC696" s="138"/>
      <c r="BD696" s="138"/>
      <c r="BE696" s="138"/>
      <c r="BF696" s="138"/>
      <c r="BG696" s="138"/>
      <c r="BH696" s="138"/>
      <c r="BI696" s="138"/>
      <c r="BJ696" s="138"/>
      <c r="BK696" s="138"/>
      <c r="BL696" s="138"/>
      <c r="BM696" s="138"/>
      <c r="BN696" s="138"/>
      <c r="BO696" s="138"/>
      <c r="BP696" s="138"/>
      <c r="BQ696" s="138"/>
      <c r="BR696" s="138"/>
      <c r="BS696" s="138"/>
      <c r="BT696" s="138"/>
      <c r="BU696" s="138"/>
      <c r="BV696" s="138"/>
      <c r="BW696" s="138"/>
      <c r="BX696" s="138"/>
      <c r="BY696" s="138"/>
      <c r="BZ696" s="138"/>
      <c r="CA696" s="138"/>
      <c r="CB696" s="138"/>
      <c r="CC696" s="138"/>
      <c r="CD696" s="138"/>
      <c r="CE696" s="138"/>
      <c r="CF696" s="138"/>
      <c r="CG696" s="138"/>
      <c r="CH696" s="138"/>
      <c r="CI696" s="138"/>
      <c r="CJ696" s="138"/>
      <c r="CK696" s="138"/>
      <c r="CL696" s="138"/>
      <c r="CM696" s="138"/>
      <c r="CN696" s="149"/>
    </row>
    <row r="697" ht="15.75" customHeight="1">
      <c r="A697" s="134"/>
      <c r="B697" s="135"/>
      <c r="C697" s="135"/>
      <c r="D697" s="136"/>
      <c r="E697" s="168"/>
      <c r="F697" s="169"/>
      <c r="G697" s="169"/>
      <c r="H697" s="169"/>
      <c r="I697" s="169"/>
      <c r="J697" s="169"/>
      <c r="K697" s="139"/>
      <c r="L697" s="139"/>
      <c r="M697" s="169"/>
      <c r="N697" s="169"/>
      <c r="O697" s="140"/>
      <c r="P697" s="125"/>
      <c r="Q697" s="169"/>
      <c r="R697" s="142"/>
      <c r="S697" s="125"/>
      <c r="T697" s="169"/>
      <c r="U697" s="169"/>
      <c r="V697" s="169"/>
      <c r="W697" s="169"/>
      <c r="X697" s="169"/>
      <c r="Y697" s="169"/>
      <c r="Z697" s="169"/>
      <c r="AA697" s="143"/>
      <c r="AB697" s="125"/>
      <c r="AC697" s="128"/>
      <c r="AD697" s="129"/>
      <c r="AE697" s="173"/>
      <c r="AF697" s="128"/>
      <c r="AG697" s="169"/>
      <c r="AH697" s="173">
        <v>72943</v>
      </c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  <c r="AU697" s="169"/>
      <c r="AV697" s="169"/>
      <c r="AW697" s="169"/>
      <c r="AX697" s="169"/>
      <c r="AY697" s="169"/>
      <c r="AZ697" s="169"/>
      <c r="BA697" s="169"/>
      <c r="BB697" s="169"/>
      <c r="BC697" s="169"/>
      <c r="BD697" s="169"/>
      <c r="BE697" s="169"/>
      <c r="BF697" s="169"/>
      <c r="BG697" s="169"/>
      <c r="BH697" s="169"/>
      <c r="BI697" s="169"/>
      <c r="BJ697" s="169"/>
      <c r="BK697" s="169"/>
      <c r="BL697" s="169"/>
      <c r="BM697" s="169"/>
      <c r="BN697" s="169"/>
      <c r="BO697" s="169"/>
      <c r="BP697" s="169"/>
      <c r="BQ697" s="169"/>
      <c r="BR697" s="169"/>
      <c r="BS697" s="169"/>
      <c r="BT697" s="169"/>
      <c r="BU697" s="169"/>
      <c r="BV697" s="169"/>
      <c r="BW697" s="169"/>
      <c r="BX697" s="169"/>
      <c r="BY697" s="169"/>
      <c r="BZ697" s="169"/>
      <c r="CA697" s="169"/>
      <c r="CB697" s="169"/>
      <c r="CC697" s="169"/>
      <c r="CD697" s="169"/>
      <c r="CE697" s="169"/>
      <c r="CF697" s="169"/>
      <c r="CG697" s="169"/>
      <c r="CH697" s="169"/>
      <c r="CI697" s="169"/>
      <c r="CJ697" s="169"/>
      <c r="CK697" s="169"/>
      <c r="CL697" s="169"/>
      <c r="CM697" s="169"/>
      <c r="CN697" s="176"/>
    </row>
    <row r="698" ht="15.75" customHeight="1">
      <c r="A698" s="134"/>
      <c r="B698" s="135"/>
      <c r="C698" s="135"/>
      <c r="D698" s="136"/>
      <c r="E698" s="137"/>
      <c r="F698" s="138"/>
      <c r="G698" s="138"/>
      <c r="H698" s="138"/>
      <c r="I698" s="138"/>
      <c r="J698" s="138"/>
      <c r="K698" s="139"/>
      <c r="L698" s="139"/>
      <c r="M698" s="138"/>
      <c r="N698" s="138"/>
      <c r="O698" s="140"/>
      <c r="P698" s="141"/>
      <c r="Q698" s="138"/>
      <c r="R698" s="142"/>
      <c r="S698" s="141"/>
      <c r="T698" s="138"/>
      <c r="U698" s="138"/>
      <c r="V698" s="138"/>
      <c r="W698" s="138"/>
      <c r="X698" s="138"/>
      <c r="Y698" s="138"/>
      <c r="Z698" s="138"/>
      <c r="AA698" s="143"/>
      <c r="AB698" s="141"/>
      <c r="AC698" s="144"/>
      <c r="AD698" s="129"/>
      <c r="AE698" s="145"/>
      <c r="AF698" s="144"/>
      <c r="AG698" s="138"/>
      <c r="AH698" s="145">
        <v>72007</v>
      </c>
      <c r="AI698" s="138"/>
      <c r="AJ698" s="138"/>
      <c r="AK698" s="138"/>
      <c r="AL698" s="138"/>
      <c r="AM698" s="138"/>
      <c r="AN698" s="138"/>
      <c r="AO698" s="138"/>
      <c r="AP698" s="138"/>
      <c r="AQ698" s="138"/>
      <c r="AR698" s="138"/>
      <c r="AS698" s="138"/>
      <c r="AT698" s="138"/>
      <c r="AU698" s="138"/>
      <c r="AV698" s="138"/>
      <c r="AW698" s="138"/>
      <c r="AX698" s="138"/>
      <c r="AY698" s="138"/>
      <c r="AZ698" s="138"/>
      <c r="BA698" s="138"/>
      <c r="BB698" s="138"/>
      <c r="BC698" s="138"/>
      <c r="BD698" s="138"/>
      <c r="BE698" s="138"/>
      <c r="BF698" s="138"/>
      <c r="BG698" s="138"/>
      <c r="BH698" s="138"/>
      <c r="BI698" s="138"/>
      <c r="BJ698" s="138"/>
      <c r="BK698" s="138"/>
      <c r="BL698" s="138"/>
      <c r="BM698" s="138"/>
      <c r="BN698" s="138"/>
      <c r="BO698" s="138"/>
      <c r="BP698" s="138"/>
      <c r="BQ698" s="138"/>
      <c r="BR698" s="138"/>
      <c r="BS698" s="138"/>
      <c r="BT698" s="138"/>
      <c r="BU698" s="138"/>
      <c r="BV698" s="138"/>
      <c r="BW698" s="138"/>
      <c r="BX698" s="138"/>
      <c r="BY698" s="138"/>
      <c r="BZ698" s="138"/>
      <c r="CA698" s="138"/>
      <c r="CB698" s="138"/>
      <c r="CC698" s="138"/>
      <c r="CD698" s="138"/>
      <c r="CE698" s="138"/>
      <c r="CF698" s="138"/>
      <c r="CG698" s="138"/>
      <c r="CH698" s="138"/>
      <c r="CI698" s="138"/>
      <c r="CJ698" s="138"/>
      <c r="CK698" s="138"/>
      <c r="CL698" s="138"/>
      <c r="CM698" s="138"/>
      <c r="CN698" s="149"/>
    </row>
    <row r="699" ht="15.75" customHeight="1">
      <c r="A699" s="134"/>
      <c r="B699" s="135"/>
      <c r="C699" s="135"/>
      <c r="D699" s="136"/>
      <c r="E699" s="168"/>
      <c r="F699" s="169"/>
      <c r="G699" s="169"/>
      <c r="H699" s="169"/>
      <c r="I699" s="169"/>
      <c r="J699" s="169"/>
      <c r="K699" s="139"/>
      <c r="L699" s="139"/>
      <c r="M699" s="169"/>
      <c r="N699" s="169"/>
      <c r="O699" s="140"/>
      <c r="P699" s="125"/>
      <c r="Q699" s="169"/>
      <c r="R699" s="142"/>
      <c r="S699" s="125"/>
      <c r="T699" s="169"/>
      <c r="U699" s="169"/>
      <c r="V699" s="169"/>
      <c r="W699" s="169"/>
      <c r="X699" s="169"/>
      <c r="Y699" s="169"/>
      <c r="Z699" s="169"/>
      <c r="AA699" s="143"/>
      <c r="AB699" s="125"/>
      <c r="AC699" s="128"/>
      <c r="AD699" s="129"/>
      <c r="AE699" s="173"/>
      <c r="AF699" s="128"/>
      <c r="AG699" s="169"/>
      <c r="AH699" s="173">
        <v>82285</v>
      </c>
      <c r="AI699" s="169"/>
      <c r="AJ699" s="169"/>
      <c r="AK699" s="169"/>
      <c r="AL699" s="169"/>
      <c r="AM699" s="169"/>
      <c r="AN699" s="169"/>
      <c r="AO699" s="169"/>
      <c r="AP699" s="169"/>
      <c r="AQ699" s="169"/>
      <c r="AR699" s="169"/>
      <c r="AS699" s="169"/>
      <c r="AT699" s="169"/>
      <c r="AU699" s="169"/>
      <c r="AV699" s="169"/>
      <c r="AW699" s="169"/>
      <c r="AX699" s="169"/>
      <c r="AY699" s="169"/>
      <c r="AZ699" s="169"/>
      <c r="BA699" s="169"/>
      <c r="BB699" s="169"/>
      <c r="BC699" s="169"/>
      <c r="BD699" s="169"/>
      <c r="BE699" s="169"/>
      <c r="BF699" s="169"/>
      <c r="BG699" s="169"/>
      <c r="BH699" s="169"/>
      <c r="BI699" s="169"/>
      <c r="BJ699" s="169"/>
      <c r="BK699" s="169"/>
      <c r="BL699" s="169"/>
      <c r="BM699" s="169"/>
      <c r="BN699" s="169"/>
      <c r="BO699" s="169"/>
      <c r="BP699" s="169"/>
      <c r="BQ699" s="169"/>
      <c r="BR699" s="169"/>
      <c r="BS699" s="169"/>
      <c r="BT699" s="169"/>
      <c r="BU699" s="169"/>
      <c r="BV699" s="169"/>
      <c r="BW699" s="169"/>
      <c r="BX699" s="169"/>
      <c r="BY699" s="169"/>
      <c r="BZ699" s="169"/>
      <c r="CA699" s="169"/>
      <c r="CB699" s="169"/>
      <c r="CC699" s="169"/>
      <c r="CD699" s="169"/>
      <c r="CE699" s="169"/>
      <c r="CF699" s="169"/>
      <c r="CG699" s="169"/>
      <c r="CH699" s="169"/>
      <c r="CI699" s="169"/>
      <c r="CJ699" s="169"/>
      <c r="CK699" s="169"/>
      <c r="CL699" s="169"/>
      <c r="CM699" s="169"/>
      <c r="CN699" s="176"/>
    </row>
    <row r="700" ht="15.75" customHeight="1">
      <c r="A700" s="134"/>
      <c r="B700" s="135"/>
      <c r="C700" s="135"/>
      <c r="D700" s="136"/>
      <c r="E700" s="137"/>
      <c r="F700" s="138"/>
      <c r="G700" s="138"/>
      <c r="H700" s="138"/>
      <c r="I700" s="138"/>
      <c r="J700" s="138"/>
      <c r="K700" s="139"/>
      <c r="L700" s="139"/>
      <c r="M700" s="138"/>
      <c r="N700" s="138"/>
      <c r="O700" s="140"/>
      <c r="P700" s="141"/>
      <c r="Q700" s="138"/>
      <c r="R700" s="142"/>
      <c r="S700" s="141"/>
      <c r="T700" s="138"/>
      <c r="U700" s="138"/>
      <c r="V700" s="138"/>
      <c r="W700" s="138"/>
      <c r="X700" s="138"/>
      <c r="Y700" s="138"/>
      <c r="Z700" s="138"/>
      <c r="AA700" s="143"/>
      <c r="AB700" s="141"/>
      <c r="AC700" s="144"/>
      <c r="AD700" s="129"/>
      <c r="AE700" s="145"/>
      <c r="AF700" s="144"/>
      <c r="AG700" s="138"/>
      <c r="AH700" s="145">
        <v>57130</v>
      </c>
      <c r="AI700" s="138"/>
      <c r="AJ700" s="138"/>
      <c r="AK700" s="138"/>
      <c r="AL700" s="138"/>
      <c r="AM700" s="138"/>
      <c r="AN700" s="138"/>
      <c r="AO700" s="138"/>
      <c r="AP700" s="138"/>
      <c r="AQ700" s="138"/>
      <c r="AR700" s="138"/>
      <c r="AS700" s="138"/>
      <c r="AT700" s="138"/>
      <c r="AU700" s="138"/>
      <c r="AV700" s="138"/>
      <c r="AW700" s="138"/>
      <c r="AX700" s="138"/>
      <c r="AY700" s="138"/>
      <c r="AZ700" s="138"/>
      <c r="BA700" s="138"/>
      <c r="BB700" s="138"/>
      <c r="BC700" s="138"/>
      <c r="BD700" s="138"/>
      <c r="BE700" s="138"/>
      <c r="BF700" s="138"/>
      <c r="BG700" s="138"/>
      <c r="BH700" s="138"/>
      <c r="BI700" s="138"/>
      <c r="BJ700" s="138"/>
      <c r="BK700" s="138"/>
      <c r="BL700" s="138"/>
      <c r="BM700" s="138"/>
      <c r="BN700" s="138"/>
      <c r="BO700" s="138"/>
      <c r="BP700" s="138"/>
      <c r="BQ700" s="138"/>
      <c r="BR700" s="138"/>
      <c r="BS700" s="138"/>
      <c r="BT700" s="138"/>
      <c r="BU700" s="138"/>
      <c r="BV700" s="138"/>
      <c r="BW700" s="138"/>
      <c r="BX700" s="138"/>
      <c r="BY700" s="138"/>
      <c r="BZ700" s="138"/>
      <c r="CA700" s="138"/>
      <c r="CB700" s="138"/>
      <c r="CC700" s="138"/>
      <c r="CD700" s="138"/>
      <c r="CE700" s="138"/>
      <c r="CF700" s="138"/>
      <c r="CG700" s="138"/>
      <c r="CH700" s="138"/>
      <c r="CI700" s="138"/>
      <c r="CJ700" s="138"/>
      <c r="CK700" s="138"/>
      <c r="CL700" s="138"/>
      <c r="CM700" s="138"/>
      <c r="CN700" s="149"/>
    </row>
    <row r="701" ht="15.75" customHeight="1">
      <c r="A701" s="134"/>
      <c r="B701" s="135"/>
      <c r="C701" s="135"/>
      <c r="D701" s="136"/>
      <c r="E701" s="168"/>
      <c r="F701" s="169"/>
      <c r="G701" s="169"/>
      <c r="H701" s="169"/>
      <c r="I701" s="169"/>
      <c r="J701" s="169"/>
      <c r="K701" s="139"/>
      <c r="L701" s="139"/>
      <c r="M701" s="169"/>
      <c r="N701" s="169"/>
      <c r="O701" s="140"/>
      <c r="P701" s="125"/>
      <c r="Q701" s="169"/>
      <c r="R701" s="142"/>
      <c r="S701" s="125"/>
      <c r="T701" s="169"/>
      <c r="U701" s="169"/>
      <c r="V701" s="169"/>
      <c r="W701" s="169"/>
      <c r="X701" s="169"/>
      <c r="Y701" s="169"/>
      <c r="Z701" s="169"/>
      <c r="AA701" s="143"/>
      <c r="AB701" s="125"/>
      <c r="AC701" s="128"/>
      <c r="AD701" s="129"/>
      <c r="AE701" s="173"/>
      <c r="AF701" s="128"/>
      <c r="AG701" s="169"/>
      <c r="AH701" s="173">
        <v>61075</v>
      </c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  <c r="AU701" s="169"/>
      <c r="AV701" s="169"/>
      <c r="AW701" s="169"/>
      <c r="AX701" s="169"/>
      <c r="AY701" s="169"/>
      <c r="AZ701" s="169"/>
      <c r="BA701" s="169"/>
      <c r="BB701" s="169"/>
      <c r="BC701" s="169"/>
      <c r="BD701" s="169"/>
      <c r="BE701" s="169"/>
      <c r="BF701" s="169"/>
      <c r="BG701" s="169"/>
      <c r="BH701" s="169"/>
      <c r="BI701" s="169"/>
      <c r="BJ701" s="169"/>
      <c r="BK701" s="169"/>
      <c r="BL701" s="169"/>
      <c r="BM701" s="169"/>
      <c r="BN701" s="169"/>
      <c r="BO701" s="169"/>
      <c r="BP701" s="169"/>
      <c r="BQ701" s="169"/>
      <c r="BR701" s="169"/>
      <c r="BS701" s="169"/>
      <c r="BT701" s="169"/>
      <c r="BU701" s="169"/>
      <c r="BV701" s="169"/>
      <c r="BW701" s="169"/>
      <c r="BX701" s="169"/>
      <c r="BY701" s="169"/>
      <c r="BZ701" s="169"/>
      <c r="CA701" s="169"/>
      <c r="CB701" s="169"/>
      <c r="CC701" s="169"/>
      <c r="CD701" s="169"/>
      <c r="CE701" s="169"/>
      <c r="CF701" s="169"/>
      <c r="CG701" s="169"/>
      <c r="CH701" s="169"/>
      <c r="CI701" s="169"/>
      <c r="CJ701" s="169"/>
      <c r="CK701" s="169"/>
      <c r="CL701" s="169"/>
      <c r="CM701" s="169"/>
      <c r="CN701" s="176"/>
    </row>
    <row r="702" ht="15.75" customHeight="1">
      <c r="A702" s="134"/>
      <c r="B702" s="135"/>
      <c r="C702" s="135"/>
      <c r="D702" s="136"/>
      <c r="E702" s="137"/>
      <c r="F702" s="138"/>
      <c r="G702" s="138"/>
      <c r="H702" s="138"/>
      <c r="I702" s="138"/>
      <c r="J702" s="138"/>
      <c r="K702" s="139"/>
      <c r="L702" s="139"/>
      <c r="M702" s="138"/>
      <c r="N702" s="138"/>
      <c r="O702" s="140"/>
      <c r="P702" s="141"/>
      <c r="Q702" s="138"/>
      <c r="R702" s="142"/>
      <c r="S702" s="141"/>
      <c r="T702" s="138"/>
      <c r="U702" s="138"/>
      <c r="V702" s="138"/>
      <c r="W702" s="138"/>
      <c r="X702" s="138"/>
      <c r="Y702" s="138"/>
      <c r="Z702" s="138"/>
      <c r="AA702" s="143"/>
      <c r="AB702" s="141"/>
      <c r="AC702" s="144"/>
      <c r="AD702" s="129"/>
      <c r="AE702" s="145"/>
      <c r="AF702" s="144"/>
      <c r="AG702" s="138"/>
      <c r="AH702" s="145">
        <v>78776</v>
      </c>
      <c r="AI702" s="138"/>
      <c r="AJ702" s="138"/>
      <c r="AK702" s="138"/>
      <c r="AL702" s="138"/>
      <c r="AM702" s="138"/>
      <c r="AN702" s="138"/>
      <c r="AO702" s="138"/>
      <c r="AP702" s="138"/>
      <c r="AQ702" s="138"/>
      <c r="AR702" s="138"/>
      <c r="AS702" s="138"/>
      <c r="AT702" s="138"/>
      <c r="AU702" s="138"/>
      <c r="AV702" s="138"/>
      <c r="AW702" s="138"/>
      <c r="AX702" s="138"/>
      <c r="AY702" s="138"/>
      <c r="AZ702" s="138"/>
      <c r="BA702" s="138"/>
      <c r="BB702" s="138"/>
      <c r="BC702" s="138"/>
      <c r="BD702" s="138"/>
      <c r="BE702" s="138"/>
      <c r="BF702" s="138"/>
      <c r="BG702" s="138"/>
      <c r="BH702" s="138"/>
      <c r="BI702" s="138"/>
      <c r="BJ702" s="138"/>
      <c r="BK702" s="138"/>
      <c r="BL702" s="138"/>
      <c r="BM702" s="138"/>
      <c r="BN702" s="138"/>
      <c r="BO702" s="138"/>
      <c r="BP702" s="138"/>
      <c r="BQ702" s="138"/>
      <c r="BR702" s="138"/>
      <c r="BS702" s="138"/>
      <c r="BT702" s="138"/>
      <c r="BU702" s="138"/>
      <c r="BV702" s="138"/>
      <c r="BW702" s="138"/>
      <c r="BX702" s="138"/>
      <c r="BY702" s="138"/>
      <c r="BZ702" s="138"/>
      <c r="CA702" s="138"/>
      <c r="CB702" s="138"/>
      <c r="CC702" s="138"/>
      <c r="CD702" s="138"/>
      <c r="CE702" s="138"/>
      <c r="CF702" s="138"/>
      <c r="CG702" s="138"/>
      <c r="CH702" s="138"/>
      <c r="CI702" s="138"/>
      <c r="CJ702" s="138"/>
      <c r="CK702" s="138"/>
      <c r="CL702" s="138"/>
      <c r="CM702" s="138"/>
      <c r="CN702" s="149"/>
    </row>
    <row r="703" ht="15.75" customHeight="1">
      <c r="A703" s="134"/>
      <c r="B703" s="135"/>
      <c r="C703" s="135"/>
      <c r="D703" s="136"/>
      <c r="E703" s="168"/>
      <c r="F703" s="169"/>
      <c r="G703" s="169"/>
      <c r="H703" s="169"/>
      <c r="I703" s="169"/>
      <c r="J703" s="169"/>
      <c r="K703" s="139"/>
      <c r="L703" s="139"/>
      <c r="M703" s="169"/>
      <c r="N703" s="169"/>
      <c r="O703" s="140"/>
      <c r="P703" s="125"/>
      <c r="Q703" s="169"/>
      <c r="R703" s="142"/>
      <c r="S703" s="125"/>
      <c r="T703" s="169"/>
      <c r="U703" s="169"/>
      <c r="V703" s="169"/>
      <c r="W703" s="169"/>
      <c r="X703" s="169"/>
      <c r="Y703" s="169"/>
      <c r="Z703" s="169"/>
      <c r="AA703" s="143"/>
      <c r="AB703" s="125"/>
      <c r="AC703" s="128"/>
      <c r="AD703" s="129"/>
      <c r="AE703" s="173"/>
      <c r="AF703" s="128"/>
      <c r="AG703" s="169"/>
      <c r="AH703" s="173">
        <v>68856</v>
      </c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  <c r="AU703" s="169"/>
      <c r="AV703" s="169"/>
      <c r="AW703" s="169"/>
      <c r="AX703" s="169"/>
      <c r="AY703" s="169"/>
      <c r="AZ703" s="169"/>
      <c r="BA703" s="169"/>
      <c r="BB703" s="169"/>
      <c r="BC703" s="169"/>
      <c r="BD703" s="169"/>
      <c r="BE703" s="169"/>
      <c r="BF703" s="169"/>
      <c r="BG703" s="169"/>
      <c r="BH703" s="169"/>
      <c r="BI703" s="169"/>
      <c r="BJ703" s="169"/>
      <c r="BK703" s="169"/>
      <c r="BL703" s="169"/>
      <c r="BM703" s="169"/>
      <c r="BN703" s="169"/>
      <c r="BO703" s="169"/>
      <c r="BP703" s="169"/>
      <c r="BQ703" s="169"/>
      <c r="BR703" s="169"/>
      <c r="BS703" s="169"/>
      <c r="BT703" s="169"/>
      <c r="BU703" s="169"/>
      <c r="BV703" s="169"/>
      <c r="BW703" s="169"/>
      <c r="BX703" s="169"/>
      <c r="BY703" s="169"/>
      <c r="BZ703" s="169"/>
      <c r="CA703" s="169"/>
      <c r="CB703" s="169"/>
      <c r="CC703" s="169"/>
      <c r="CD703" s="169"/>
      <c r="CE703" s="169"/>
      <c r="CF703" s="169"/>
      <c r="CG703" s="169"/>
      <c r="CH703" s="169"/>
      <c r="CI703" s="169"/>
      <c r="CJ703" s="169"/>
      <c r="CK703" s="169"/>
      <c r="CL703" s="169"/>
      <c r="CM703" s="169"/>
      <c r="CN703" s="176"/>
    </row>
    <row r="704" ht="15.75" customHeight="1">
      <c r="A704" s="134"/>
      <c r="B704" s="135"/>
      <c r="C704" s="135"/>
      <c r="D704" s="136"/>
      <c r="E704" s="137"/>
      <c r="F704" s="138"/>
      <c r="G704" s="138"/>
      <c r="H704" s="138"/>
      <c r="I704" s="138"/>
      <c r="J704" s="138"/>
      <c r="K704" s="139"/>
      <c r="L704" s="139"/>
      <c r="M704" s="138"/>
      <c r="N704" s="138"/>
      <c r="O704" s="140"/>
      <c r="P704" s="141"/>
      <c r="Q704" s="138"/>
      <c r="R704" s="142"/>
      <c r="S704" s="141"/>
      <c r="T704" s="138"/>
      <c r="U704" s="138"/>
      <c r="V704" s="138"/>
      <c r="W704" s="138"/>
      <c r="X704" s="138"/>
      <c r="Y704" s="138"/>
      <c r="Z704" s="138"/>
      <c r="AA704" s="143"/>
      <c r="AB704" s="141"/>
      <c r="AC704" s="144"/>
      <c r="AD704" s="129"/>
      <c r="AE704" s="145"/>
      <c r="AF704" s="144"/>
      <c r="AG704" s="138"/>
      <c r="AH704" s="145">
        <v>81224</v>
      </c>
      <c r="AI704" s="138"/>
      <c r="AJ704" s="138"/>
      <c r="AK704" s="138"/>
      <c r="AL704" s="138"/>
      <c r="AM704" s="138"/>
      <c r="AN704" s="138"/>
      <c r="AO704" s="138"/>
      <c r="AP704" s="138"/>
      <c r="AQ704" s="138"/>
      <c r="AR704" s="138"/>
      <c r="AS704" s="138"/>
      <c r="AT704" s="138"/>
      <c r="AU704" s="138"/>
      <c r="AV704" s="138"/>
      <c r="AW704" s="138"/>
      <c r="AX704" s="138"/>
      <c r="AY704" s="138"/>
      <c r="AZ704" s="138"/>
      <c r="BA704" s="138"/>
      <c r="BB704" s="138"/>
      <c r="BC704" s="138"/>
      <c r="BD704" s="138"/>
      <c r="BE704" s="138"/>
      <c r="BF704" s="138"/>
      <c r="BG704" s="138"/>
      <c r="BH704" s="138"/>
      <c r="BI704" s="138"/>
      <c r="BJ704" s="138"/>
      <c r="BK704" s="138"/>
      <c r="BL704" s="138"/>
      <c r="BM704" s="138"/>
      <c r="BN704" s="138"/>
      <c r="BO704" s="138"/>
      <c r="BP704" s="138"/>
      <c r="BQ704" s="138"/>
      <c r="BR704" s="138"/>
      <c r="BS704" s="138"/>
      <c r="BT704" s="138"/>
      <c r="BU704" s="138"/>
      <c r="BV704" s="138"/>
      <c r="BW704" s="138"/>
      <c r="BX704" s="138"/>
      <c r="BY704" s="138"/>
      <c r="BZ704" s="138"/>
      <c r="CA704" s="138"/>
      <c r="CB704" s="138"/>
      <c r="CC704" s="138"/>
      <c r="CD704" s="138"/>
      <c r="CE704" s="138"/>
      <c r="CF704" s="138"/>
      <c r="CG704" s="138"/>
      <c r="CH704" s="138"/>
      <c r="CI704" s="138"/>
      <c r="CJ704" s="138"/>
      <c r="CK704" s="138"/>
      <c r="CL704" s="138"/>
      <c r="CM704" s="138"/>
      <c r="CN704" s="149"/>
    </row>
    <row r="705" ht="15.75" customHeight="1">
      <c r="A705" s="134"/>
      <c r="B705" s="135"/>
      <c r="C705" s="135"/>
      <c r="D705" s="136"/>
      <c r="E705" s="168"/>
      <c r="F705" s="169"/>
      <c r="G705" s="169"/>
      <c r="H705" s="169"/>
      <c r="I705" s="169"/>
      <c r="J705" s="169"/>
      <c r="K705" s="139"/>
      <c r="L705" s="139"/>
      <c r="M705" s="169"/>
      <c r="N705" s="169"/>
      <c r="O705" s="140"/>
      <c r="P705" s="125"/>
      <c r="Q705" s="169"/>
      <c r="R705" s="142"/>
      <c r="S705" s="125"/>
      <c r="T705" s="169"/>
      <c r="U705" s="169"/>
      <c r="V705" s="169"/>
      <c r="W705" s="169"/>
      <c r="X705" s="169"/>
      <c r="Y705" s="169"/>
      <c r="Z705" s="169"/>
      <c r="AA705" s="143"/>
      <c r="AB705" s="125"/>
      <c r="AC705" s="128"/>
      <c r="AD705" s="129"/>
      <c r="AE705" s="173"/>
      <c r="AF705" s="128"/>
      <c r="AG705" s="169"/>
      <c r="AH705" s="173">
        <v>69742</v>
      </c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  <c r="AU705" s="169"/>
      <c r="AV705" s="169"/>
      <c r="AW705" s="169"/>
      <c r="AX705" s="169"/>
      <c r="AY705" s="169"/>
      <c r="AZ705" s="169"/>
      <c r="BA705" s="169"/>
      <c r="BB705" s="169"/>
      <c r="BC705" s="169"/>
      <c r="BD705" s="169"/>
      <c r="BE705" s="169"/>
      <c r="BF705" s="169"/>
      <c r="BG705" s="169"/>
      <c r="BH705" s="169"/>
      <c r="BI705" s="169"/>
      <c r="BJ705" s="169"/>
      <c r="BK705" s="169"/>
      <c r="BL705" s="169"/>
      <c r="BM705" s="169"/>
      <c r="BN705" s="169"/>
      <c r="BO705" s="169"/>
      <c r="BP705" s="169"/>
      <c r="BQ705" s="169"/>
      <c r="BR705" s="169"/>
      <c r="BS705" s="169"/>
      <c r="BT705" s="169"/>
      <c r="BU705" s="169"/>
      <c r="BV705" s="169"/>
      <c r="BW705" s="169"/>
      <c r="BX705" s="169"/>
      <c r="BY705" s="169"/>
      <c r="BZ705" s="169"/>
      <c r="CA705" s="169"/>
      <c r="CB705" s="169"/>
      <c r="CC705" s="169"/>
      <c r="CD705" s="169"/>
      <c r="CE705" s="169"/>
      <c r="CF705" s="169"/>
      <c r="CG705" s="169"/>
      <c r="CH705" s="169"/>
      <c r="CI705" s="169"/>
      <c r="CJ705" s="169"/>
      <c r="CK705" s="169"/>
      <c r="CL705" s="169"/>
      <c r="CM705" s="169"/>
      <c r="CN705" s="176"/>
    </row>
    <row r="706" ht="15.75" customHeight="1">
      <c r="A706" s="134"/>
      <c r="B706" s="135"/>
      <c r="C706" s="135"/>
      <c r="D706" s="136"/>
      <c r="E706" s="137"/>
      <c r="F706" s="138"/>
      <c r="G706" s="138"/>
      <c r="H706" s="138"/>
      <c r="I706" s="138"/>
      <c r="J706" s="138"/>
      <c r="K706" s="139"/>
      <c r="L706" s="139"/>
      <c r="M706" s="138"/>
      <c r="N706" s="138"/>
      <c r="O706" s="140"/>
      <c r="P706" s="141"/>
      <c r="Q706" s="138"/>
      <c r="R706" s="142"/>
      <c r="S706" s="141"/>
      <c r="T706" s="138"/>
      <c r="U706" s="138"/>
      <c r="V706" s="138"/>
      <c r="W706" s="138"/>
      <c r="X706" s="138"/>
      <c r="Y706" s="138"/>
      <c r="Z706" s="138"/>
      <c r="AA706" s="143"/>
      <c r="AB706" s="141"/>
      <c r="AC706" s="144"/>
      <c r="AD706" s="129"/>
      <c r="AE706" s="145"/>
      <c r="AF706" s="144"/>
      <c r="AG706" s="138"/>
      <c r="AH706" s="145">
        <v>21106</v>
      </c>
      <c r="AI706" s="138"/>
      <c r="AJ706" s="138"/>
      <c r="AK706" s="138"/>
      <c r="AL706" s="138"/>
      <c r="AM706" s="138"/>
      <c r="AN706" s="138"/>
      <c r="AO706" s="138"/>
      <c r="AP706" s="138"/>
      <c r="AQ706" s="138"/>
      <c r="AR706" s="138"/>
      <c r="AS706" s="138"/>
      <c r="AT706" s="138"/>
      <c r="AU706" s="138"/>
      <c r="AV706" s="138"/>
      <c r="AW706" s="138"/>
      <c r="AX706" s="138"/>
      <c r="AY706" s="138"/>
      <c r="AZ706" s="138"/>
      <c r="BA706" s="138"/>
      <c r="BB706" s="138"/>
      <c r="BC706" s="138"/>
      <c r="BD706" s="138"/>
      <c r="BE706" s="138"/>
      <c r="BF706" s="138"/>
      <c r="BG706" s="138"/>
      <c r="BH706" s="138"/>
      <c r="BI706" s="138"/>
      <c r="BJ706" s="138"/>
      <c r="BK706" s="138"/>
      <c r="BL706" s="138"/>
      <c r="BM706" s="138"/>
      <c r="BN706" s="138"/>
      <c r="BO706" s="138"/>
      <c r="BP706" s="138"/>
      <c r="BQ706" s="138"/>
      <c r="BR706" s="138"/>
      <c r="BS706" s="138"/>
      <c r="BT706" s="138"/>
      <c r="BU706" s="138"/>
      <c r="BV706" s="138"/>
      <c r="BW706" s="138"/>
      <c r="BX706" s="138"/>
      <c r="BY706" s="138"/>
      <c r="BZ706" s="138"/>
      <c r="CA706" s="138"/>
      <c r="CB706" s="138"/>
      <c r="CC706" s="138"/>
      <c r="CD706" s="138"/>
      <c r="CE706" s="138"/>
      <c r="CF706" s="138"/>
      <c r="CG706" s="138"/>
      <c r="CH706" s="138"/>
      <c r="CI706" s="138"/>
      <c r="CJ706" s="138"/>
      <c r="CK706" s="138"/>
      <c r="CL706" s="138"/>
      <c r="CM706" s="138"/>
      <c r="CN706" s="149"/>
    </row>
    <row r="707" ht="15.75" customHeight="1">
      <c r="A707" s="134"/>
      <c r="B707" s="135"/>
      <c r="C707" s="135"/>
      <c r="D707" s="136"/>
      <c r="E707" s="168"/>
      <c r="F707" s="169"/>
      <c r="G707" s="169"/>
      <c r="H707" s="169"/>
      <c r="I707" s="169"/>
      <c r="J707" s="169"/>
      <c r="K707" s="139"/>
      <c r="L707" s="139"/>
      <c r="M707" s="169"/>
      <c r="N707" s="169"/>
      <c r="O707" s="140"/>
      <c r="P707" s="125"/>
      <c r="Q707" s="169"/>
      <c r="R707" s="142"/>
      <c r="S707" s="125"/>
      <c r="T707" s="169"/>
      <c r="U707" s="169"/>
      <c r="V707" s="169"/>
      <c r="W707" s="169"/>
      <c r="X707" s="169"/>
      <c r="Y707" s="169"/>
      <c r="Z707" s="169"/>
      <c r="AA707" s="143"/>
      <c r="AB707" s="125"/>
      <c r="AC707" s="128"/>
      <c r="AD707" s="129"/>
      <c r="AE707" s="173"/>
      <c r="AF707" s="128"/>
      <c r="AG707" s="169"/>
      <c r="AH707" s="173">
        <v>64011</v>
      </c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  <c r="AU707" s="169"/>
      <c r="AV707" s="169"/>
      <c r="AW707" s="169"/>
      <c r="AX707" s="169"/>
      <c r="AY707" s="169"/>
      <c r="AZ707" s="169"/>
      <c r="BA707" s="169"/>
      <c r="BB707" s="169"/>
      <c r="BC707" s="169"/>
      <c r="BD707" s="169"/>
      <c r="BE707" s="169"/>
      <c r="BF707" s="169"/>
      <c r="BG707" s="169"/>
      <c r="BH707" s="169"/>
      <c r="BI707" s="169"/>
      <c r="BJ707" s="169"/>
      <c r="BK707" s="169"/>
      <c r="BL707" s="169"/>
      <c r="BM707" s="169"/>
      <c r="BN707" s="169"/>
      <c r="BO707" s="169"/>
      <c r="BP707" s="169"/>
      <c r="BQ707" s="169"/>
      <c r="BR707" s="169"/>
      <c r="BS707" s="169"/>
      <c r="BT707" s="169"/>
      <c r="BU707" s="169"/>
      <c r="BV707" s="169"/>
      <c r="BW707" s="169"/>
      <c r="BX707" s="169"/>
      <c r="BY707" s="169"/>
      <c r="BZ707" s="169"/>
      <c r="CA707" s="169"/>
      <c r="CB707" s="169"/>
      <c r="CC707" s="169"/>
      <c r="CD707" s="169"/>
      <c r="CE707" s="169"/>
      <c r="CF707" s="169"/>
      <c r="CG707" s="169"/>
      <c r="CH707" s="169"/>
      <c r="CI707" s="169"/>
      <c r="CJ707" s="169"/>
      <c r="CK707" s="169"/>
      <c r="CL707" s="169"/>
      <c r="CM707" s="169"/>
      <c r="CN707" s="176"/>
    </row>
    <row r="708" ht="15.75" customHeight="1">
      <c r="A708" s="134"/>
      <c r="B708" s="135"/>
      <c r="C708" s="135"/>
      <c r="D708" s="136"/>
      <c r="E708" s="137"/>
      <c r="F708" s="138"/>
      <c r="G708" s="138"/>
      <c r="H708" s="138"/>
      <c r="I708" s="138"/>
      <c r="J708" s="138"/>
      <c r="K708" s="139"/>
      <c r="L708" s="139"/>
      <c r="M708" s="138"/>
      <c r="N708" s="138"/>
      <c r="O708" s="140"/>
      <c r="P708" s="141"/>
      <c r="Q708" s="138"/>
      <c r="R708" s="142"/>
      <c r="S708" s="141"/>
      <c r="T708" s="138"/>
      <c r="U708" s="138"/>
      <c r="V708" s="138"/>
      <c r="W708" s="138"/>
      <c r="X708" s="138"/>
      <c r="Y708" s="138"/>
      <c r="Z708" s="138"/>
      <c r="AA708" s="143"/>
      <c r="AB708" s="141"/>
      <c r="AC708" s="144"/>
      <c r="AD708" s="129"/>
      <c r="AE708" s="145"/>
      <c r="AF708" s="144"/>
      <c r="AG708" s="138"/>
      <c r="AH708" s="145">
        <v>72232</v>
      </c>
      <c r="AI708" s="138"/>
      <c r="AJ708" s="138"/>
      <c r="AK708" s="138"/>
      <c r="AL708" s="138"/>
      <c r="AM708" s="138"/>
      <c r="AN708" s="138"/>
      <c r="AO708" s="138"/>
      <c r="AP708" s="138"/>
      <c r="AQ708" s="138"/>
      <c r="AR708" s="138"/>
      <c r="AS708" s="138"/>
      <c r="AT708" s="138"/>
      <c r="AU708" s="138"/>
      <c r="AV708" s="138"/>
      <c r="AW708" s="138"/>
      <c r="AX708" s="138"/>
      <c r="AY708" s="138"/>
      <c r="AZ708" s="138"/>
      <c r="BA708" s="138"/>
      <c r="BB708" s="138"/>
      <c r="BC708" s="138"/>
      <c r="BD708" s="138"/>
      <c r="BE708" s="138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49"/>
    </row>
    <row r="709" ht="15.75" customHeight="1">
      <c r="A709" s="134"/>
      <c r="B709" s="135"/>
      <c r="C709" s="135"/>
      <c r="D709" s="136"/>
      <c r="E709" s="168"/>
      <c r="F709" s="169"/>
      <c r="G709" s="169"/>
      <c r="H709" s="169"/>
      <c r="I709" s="169"/>
      <c r="J709" s="169"/>
      <c r="K709" s="139"/>
      <c r="L709" s="139"/>
      <c r="M709" s="169"/>
      <c r="N709" s="169"/>
      <c r="O709" s="140"/>
      <c r="P709" s="125"/>
      <c r="Q709" s="169"/>
      <c r="R709" s="142"/>
      <c r="S709" s="125"/>
      <c r="T709" s="169"/>
      <c r="U709" s="169"/>
      <c r="V709" s="169"/>
      <c r="W709" s="169"/>
      <c r="X709" s="169"/>
      <c r="Y709" s="169"/>
      <c r="Z709" s="169"/>
      <c r="AA709" s="143"/>
      <c r="AB709" s="125"/>
      <c r="AC709" s="128"/>
      <c r="AD709" s="129"/>
      <c r="AE709" s="173"/>
      <c r="AF709" s="128"/>
      <c r="AG709" s="169"/>
      <c r="AH709" s="173">
        <v>65719</v>
      </c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69"/>
      <c r="AT709" s="169"/>
      <c r="AU709" s="169"/>
      <c r="AV709" s="169"/>
      <c r="AW709" s="169"/>
      <c r="AX709" s="169"/>
      <c r="AY709" s="169"/>
      <c r="AZ709" s="169"/>
      <c r="BA709" s="169"/>
      <c r="BB709" s="169"/>
      <c r="BC709" s="169"/>
      <c r="BD709" s="169"/>
      <c r="BE709" s="169"/>
      <c r="BF709" s="169"/>
      <c r="BG709" s="169"/>
      <c r="BH709" s="169"/>
      <c r="BI709" s="169"/>
      <c r="BJ709" s="169"/>
      <c r="BK709" s="169"/>
      <c r="BL709" s="169"/>
      <c r="BM709" s="169"/>
      <c r="BN709" s="169"/>
      <c r="BO709" s="169"/>
      <c r="BP709" s="169"/>
      <c r="BQ709" s="169"/>
      <c r="BR709" s="169"/>
      <c r="BS709" s="169"/>
      <c r="BT709" s="169"/>
      <c r="BU709" s="169"/>
      <c r="BV709" s="169"/>
      <c r="BW709" s="169"/>
      <c r="BX709" s="169"/>
      <c r="BY709" s="169"/>
      <c r="BZ709" s="169"/>
      <c r="CA709" s="169"/>
      <c r="CB709" s="169"/>
      <c r="CC709" s="169"/>
      <c r="CD709" s="169"/>
      <c r="CE709" s="169"/>
      <c r="CF709" s="169"/>
      <c r="CG709" s="169"/>
      <c r="CH709" s="169"/>
      <c r="CI709" s="169"/>
      <c r="CJ709" s="169"/>
      <c r="CK709" s="169"/>
      <c r="CL709" s="169"/>
      <c r="CM709" s="169"/>
      <c r="CN709" s="176"/>
    </row>
    <row r="710" ht="15.75" customHeight="1">
      <c r="A710" s="134"/>
      <c r="B710" s="135"/>
      <c r="C710" s="135"/>
      <c r="D710" s="136"/>
      <c r="E710" s="137"/>
      <c r="F710" s="138"/>
      <c r="G710" s="138"/>
      <c r="H710" s="138"/>
      <c r="I710" s="138"/>
      <c r="J710" s="138"/>
      <c r="K710" s="139"/>
      <c r="L710" s="139"/>
      <c r="M710" s="138"/>
      <c r="N710" s="138"/>
      <c r="O710" s="140"/>
      <c r="P710" s="141"/>
      <c r="Q710" s="138"/>
      <c r="R710" s="142"/>
      <c r="S710" s="141"/>
      <c r="T710" s="138"/>
      <c r="U710" s="138"/>
      <c r="V710" s="138"/>
      <c r="W710" s="138"/>
      <c r="X710" s="138"/>
      <c r="Y710" s="138"/>
      <c r="Z710" s="138"/>
      <c r="AA710" s="143"/>
      <c r="AB710" s="141"/>
      <c r="AC710" s="144"/>
      <c r="AD710" s="129"/>
      <c r="AE710" s="145"/>
      <c r="AF710" s="144"/>
      <c r="AG710" s="138"/>
      <c r="AH710" s="145">
        <v>76652</v>
      </c>
      <c r="AI710" s="138"/>
      <c r="AJ710" s="138"/>
      <c r="AK710" s="138"/>
      <c r="AL710" s="138"/>
      <c r="AM710" s="138"/>
      <c r="AN710" s="138"/>
      <c r="AO710" s="138"/>
      <c r="AP710" s="138"/>
      <c r="AQ710" s="138"/>
      <c r="AR710" s="138"/>
      <c r="AS710" s="138"/>
      <c r="AT710" s="138"/>
      <c r="AU710" s="138"/>
      <c r="AV710" s="138"/>
      <c r="AW710" s="138"/>
      <c r="AX710" s="138"/>
      <c r="AY710" s="138"/>
      <c r="AZ710" s="138"/>
      <c r="BA710" s="138"/>
      <c r="BB710" s="138"/>
      <c r="BC710" s="138"/>
      <c r="BD710" s="138"/>
      <c r="BE710" s="138"/>
      <c r="BF710" s="138"/>
      <c r="BG710" s="138"/>
      <c r="BH710" s="138"/>
      <c r="BI710" s="138"/>
      <c r="BJ710" s="138"/>
      <c r="BK710" s="138"/>
      <c r="BL710" s="138"/>
      <c r="BM710" s="138"/>
      <c r="BN710" s="138"/>
      <c r="BO710" s="138"/>
      <c r="BP710" s="138"/>
      <c r="BQ710" s="138"/>
      <c r="BR710" s="138"/>
      <c r="BS710" s="138"/>
      <c r="BT710" s="138"/>
      <c r="BU710" s="138"/>
      <c r="BV710" s="138"/>
      <c r="BW710" s="138"/>
      <c r="BX710" s="138"/>
      <c r="BY710" s="138"/>
      <c r="BZ710" s="138"/>
      <c r="CA710" s="138"/>
      <c r="CB710" s="138"/>
      <c r="CC710" s="138"/>
      <c r="CD710" s="138"/>
      <c r="CE710" s="138"/>
      <c r="CF710" s="138"/>
      <c r="CG710" s="138"/>
      <c r="CH710" s="138"/>
      <c r="CI710" s="138"/>
      <c r="CJ710" s="138"/>
      <c r="CK710" s="138"/>
      <c r="CL710" s="138"/>
      <c r="CM710" s="138"/>
      <c r="CN710" s="149"/>
    </row>
    <row r="711" ht="15.75" customHeight="1">
      <c r="A711" s="134"/>
      <c r="B711" s="135"/>
      <c r="C711" s="135"/>
      <c r="D711" s="136"/>
      <c r="E711" s="168"/>
      <c r="F711" s="169"/>
      <c r="G711" s="169"/>
      <c r="H711" s="169"/>
      <c r="I711" s="169"/>
      <c r="J711" s="169"/>
      <c r="K711" s="139"/>
      <c r="L711" s="139"/>
      <c r="M711" s="169"/>
      <c r="N711" s="169"/>
      <c r="O711" s="140"/>
      <c r="P711" s="125"/>
      <c r="Q711" s="169"/>
      <c r="R711" s="142"/>
      <c r="S711" s="125"/>
      <c r="T711" s="169"/>
      <c r="U711" s="169"/>
      <c r="V711" s="169"/>
      <c r="W711" s="169"/>
      <c r="X711" s="169"/>
      <c r="Y711" s="169"/>
      <c r="Z711" s="169"/>
      <c r="AA711" s="143"/>
      <c r="AB711" s="125"/>
      <c r="AC711" s="128"/>
      <c r="AD711" s="129"/>
      <c r="AE711" s="173"/>
      <c r="AF711" s="128"/>
      <c r="AG711" s="169"/>
      <c r="AH711" s="173">
        <v>87044</v>
      </c>
      <c r="AI711" s="169"/>
      <c r="AJ711" s="169"/>
      <c r="AK711" s="169"/>
      <c r="AL711" s="169"/>
      <c r="AM711" s="169"/>
      <c r="AN711" s="169"/>
      <c r="AO711" s="169"/>
      <c r="AP711" s="169"/>
      <c r="AQ711" s="169"/>
      <c r="AR711" s="169"/>
      <c r="AS711" s="169"/>
      <c r="AT711" s="169"/>
      <c r="AU711" s="169"/>
      <c r="AV711" s="169"/>
      <c r="AW711" s="169"/>
      <c r="AX711" s="169"/>
      <c r="AY711" s="169"/>
      <c r="AZ711" s="169"/>
      <c r="BA711" s="169"/>
      <c r="BB711" s="169"/>
      <c r="BC711" s="169"/>
      <c r="BD711" s="169"/>
      <c r="BE711" s="169"/>
      <c r="BF711" s="169"/>
      <c r="BG711" s="169"/>
      <c r="BH711" s="169"/>
      <c r="BI711" s="169"/>
      <c r="BJ711" s="169"/>
      <c r="BK711" s="169"/>
      <c r="BL711" s="169"/>
      <c r="BM711" s="169"/>
      <c r="BN711" s="169"/>
      <c r="BO711" s="169"/>
      <c r="BP711" s="169"/>
      <c r="BQ711" s="169"/>
      <c r="BR711" s="169"/>
      <c r="BS711" s="169"/>
      <c r="BT711" s="169"/>
      <c r="BU711" s="169"/>
      <c r="BV711" s="169"/>
      <c r="BW711" s="169"/>
      <c r="BX711" s="169"/>
      <c r="BY711" s="169"/>
      <c r="BZ711" s="169"/>
      <c r="CA711" s="169"/>
      <c r="CB711" s="169"/>
      <c r="CC711" s="169"/>
      <c r="CD711" s="169"/>
      <c r="CE711" s="169"/>
      <c r="CF711" s="169"/>
      <c r="CG711" s="169"/>
      <c r="CH711" s="169"/>
      <c r="CI711" s="169"/>
      <c r="CJ711" s="169"/>
      <c r="CK711" s="169"/>
      <c r="CL711" s="169"/>
      <c r="CM711" s="169"/>
      <c r="CN711" s="176"/>
    </row>
    <row r="712" ht="15.75" customHeight="1">
      <c r="A712" s="134"/>
      <c r="B712" s="135"/>
      <c r="C712" s="135"/>
      <c r="D712" s="136"/>
      <c r="E712" s="137"/>
      <c r="F712" s="138"/>
      <c r="G712" s="138"/>
      <c r="H712" s="138"/>
      <c r="I712" s="138"/>
      <c r="J712" s="138"/>
      <c r="K712" s="139"/>
      <c r="L712" s="139"/>
      <c r="M712" s="138"/>
      <c r="N712" s="138"/>
      <c r="O712" s="140"/>
      <c r="P712" s="141"/>
      <c r="Q712" s="138"/>
      <c r="R712" s="142"/>
      <c r="S712" s="141"/>
      <c r="T712" s="138"/>
      <c r="U712" s="138"/>
      <c r="V712" s="138"/>
      <c r="W712" s="138"/>
      <c r="X712" s="138"/>
      <c r="Y712" s="138"/>
      <c r="Z712" s="138"/>
      <c r="AA712" s="143"/>
      <c r="AB712" s="141"/>
      <c r="AC712" s="144"/>
      <c r="AD712" s="129"/>
      <c r="AE712" s="145"/>
      <c r="AF712" s="144"/>
      <c r="AG712" s="138"/>
      <c r="AH712" s="145">
        <v>80918</v>
      </c>
      <c r="AI712" s="138"/>
      <c r="AJ712" s="138"/>
      <c r="AK712" s="138"/>
      <c r="AL712" s="138"/>
      <c r="AM712" s="138"/>
      <c r="AN712" s="138"/>
      <c r="AO712" s="138"/>
      <c r="AP712" s="138"/>
      <c r="AQ712" s="138"/>
      <c r="AR712" s="138"/>
      <c r="AS712" s="138"/>
      <c r="AT712" s="138"/>
      <c r="AU712" s="138"/>
      <c r="AV712" s="138"/>
      <c r="AW712" s="138"/>
      <c r="AX712" s="138"/>
      <c r="AY712" s="138"/>
      <c r="AZ712" s="138"/>
      <c r="BA712" s="138"/>
      <c r="BB712" s="138"/>
      <c r="BC712" s="138"/>
      <c r="BD712" s="138"/>
      <c r="BE712" s="138"/>
      <c r="BF712" s="138"/>
      <c r="BG712" s="138"/>
      <c r="BH712" s="138"/>
      <c r="BI712" s="138"/>
      <c r="BJ712" s="138"/>
      <c r="BK712" s="138"/>
      <c r="BL712" s="138"/>
      <c r="BM712" s="138"/>
      <c r="BN712" s="138"/>
      <c r="BO712" s="138"/>
      <c r="BP712" s="138"/>
      <c r="BQ712" s="138"/>
      <c r="BR712" s="138"/>
      <c r="BS712" s="138"/>
      <c r="BT712" s="138"/>
      <c r="BU712" s="138"/>
      <c r="BV712" s="138"/>
      <c r="BW712" s="138"/>
      <c r="BX712" s="138"/>
      <c r="BY712" s="138"/>
      <c r="BZ712" s="138"/>
      <c r="CA712" s="138"/>
      <c r="CB712" s="138"/>
      <c r="CC712" s="138"/>
      <c r="CD712" s="138"/>
      <c r="CE712" s="138"/>
      <c r="CF712" s="138"/>
      <c r="CG712" s="138"/>
      <c r="CH712" s="138"/>
      <c r="CI712" s="138"/>
      <c r="CJ712" s="138"/>
      <c r="CK712" s="138"/>
      <c r="CL712" s="138"/>
      <c r="CM712" s="138"/>
      <c r="CN712" s="149"/>
    </row>
    <row r="713" ht="15.75" customHeight="1">
      <c r="A713" s="134"/>
      <c r="B713" s="135"/>
      <c r="C713" s="135"/>
      <c r="D713" s="136"/>
      <c r="E713" s="168"/>
      <c r="F713" s="169"/>
      <c r="G713" s="169"/>
      <c r="H713" s="169"/>
      <c r="I713" s="169"/>
      <c r="J713" s="169"/>
      <c r="K713" s="139"/>
      <c r="L713" s="139"/>
      <c r="M713" s="169"/>
      <c r="N713" s="169"/>
      <c r="O713" s="140"/>
      <c r="P713" s="125"/>
      <c r="Q713" s="169"/>
      <c r="R713" s="142"/>
      <c r="S713" s="125"/>
      <c r="T713" s="169"/>
      <c r="U713" s="169"/>
      <c r="V713" s="169"/>
      <c r="W713" s="169"/>
      <c r="X713" s="169"/>
      <c r="Y713" s="169"/>
      <c r="Z713" s="169"/>
      <c r="AA713" s="143"/>
      <c r="AB713" s="125"/>
      <c r="AC713" s="128"/>
      <c r="AD713" s="129"/>
      <c r="AE713" s="173"/>
      <c r="AF713" s="128"/>
      <c r="AG713" s="169"/>
      <c r="AH713" s="173">
        <v>66525</v>
      </c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  <c r="AU713" s="169"/>
      <c r="AV713" s="169"/>
      <c r="AW713" s="169"/>
      <c r="AX713" s="169"/>
      <c r="AY713" s="169"/>
      <c r="AZ713" s="169"/>
      <c r="BA713" s="169"/>
      <c r="BB713" s="169"/>
      <c r="BC713" s="169"/>
      <c r="BD713" s="169"/>
      <c r="BE713" s="169"/>
      <c r="BF713" s="169"/>
      <c r="BG713" s="169"/>
      <c r="BH713" s="169"/>
      <c r="BI713" s="169"/>
      <c r="BJ713" s="169"/>
      <c r="BK713" s="169"/>
      <c r="BL713" s="169"/>
      <c r="BM713" s="169"/>
      <c r="BN713" s="169"/>
      <c r="BO713" s="169"/>
      <c r="BP713" s="169"/>
      <c r="BQ713" s="169"/>
      <c r="BR713" s="169"/>
      <c r="BS713" s="169"/>
      <c r="BT713" s="169"/>
      <c r="BU713" s="169"/>
      <c r="BV713" s="169"/>
      <c r="BW713" s="169"/>
      <c r="BX713" s="169"/>
      <c r="BY713" s="169"/>
      <c r="BZ713" s="169"/>
      <c r="CA713" s="169"/>
      <c r="CB713" s="169"/>
      <c r="CC713" s="169"/>
      <c r="CD713" s="169"/>
      <c r="CE713" s="169"/>
      <c r="CF713" s="169"/>
      <c r="CG713" s="169"/>
      <c r="CH713" s="169"/>
      <c r="CI713" s="169"/>
      <c r="CJ713" s="169"/>
      <c r="CK713" s="169"/>
      <c r="CL713" s="169"/>
      <c r="CM713" s="169"/>
      <c r="CN713" s="176"/>
    </row>
    <row r="714" ht="15.75" customHeight="1">
      <c r="A714" s="134"/>
      <c r="B714" s="135"/>
      <c r="C714" s="135"/>
      <c r="D714" s="136"/>
      <c r="E714" s="137"/>
      <c r="F714" s="138"/>
      <c r="G714" s="138"/>
      <c r="H714" s="138"/>
      <c r="I714" s="138"/>
      <c r="J714" s="138"/>
      <c r="K714" s="139"/>
      <c r="L714" s="139"/>
      <c r="M714" s="138"/>
      <c r="N714" s="138"/>
      <c r="O714" s="140"/>
      <c r="P714" s="141"/>
      <c r="Q714" s="138"/>
      <c r="R714" s="142"/>
      <c r="S714" s="141"/>
      <c r="T714" s="138"/>
      <c r="U714" s="138"/>
      <c r="V714" s="138"/>
      <c r="W714" s="138"/>
      <c r="X714" s="138"/>
      <c r="Y714" s="138"/>
      <c r="Z714" s="138"/>
      <c r="AA714" s="143"/>
      <c r="AB714" s="141"/>
      <c r="AC714" s="144"/>
      <c r="AD714" s="129"/>
      <c r="AE714" s="145"/>
      <c r="AF714" s="144"/>
      <c r="AG714" s="138"/>
      <c r="AH714" s="145">
        <v>81336</v>
      </c>
      <c r="AI714" s="138"/>
      <c r="AJ714" s="138"/>
      <c r="AK714" s="138"/>
      <c r="AL714" s="138"/>
      <c r="AM714" s="138"/>
      <c r="AN714" s="138"/>
      <c r="AO714" s="138"/>
      <c r="AP714" s="138"/>
      <c r="AQ714" s="138"/>
      <c r="AR714" s="138"/>
      <c r="AS714" s="138"/>
      <c r="AT714" s="138"/>
      <c r="AU714" s="138"/>
      <c r="AV714" s="138"/>
      <c r="AW714" s="138"/>
      <c r="AX714" s="138"/>
      <c r="AY714" s="138"/>
      <c r="AZ714" s="138"/>
      <c r="BA714" s="138"/>
      <c r="BB714" s="138"/>
      <c r="BC714" s="138"/>
      <c r="BD714" s="138"/>
      <c r="BE714" s="138"/>
      <c r="BF714" s="138"/>
      <c r="BG714" s="138"/>
      <c r="BH714" s="138"/>
      <c r="BI714" s="138"/>
      <c r="BJ714" s="138"/>
      <c r="BK714" s="138"/>
      <c r="BL714" s="138"/>
      <c r="BM714" s="138"/>
      <c r="BN714" s="138"/>
      <c r="BO714" s="138"/>
      <c r="BP714" s="138"/>
      <c r="BQ714" s="138"/>
      <c r="BR714" s="138"/>
      <c r="BS714" s="138"/>
      <c r="BT714" s="138"/>
      <c r="BU714" s="138"/>
      <c r="BV714" s="138"/>
      <c r="BW714" s="138"/>
      <c r="BX714" s="138"/>
      <c r="BY714" s="138"/>
      <c r="BZ714" s="138"/>
      <c r="CA714" s="138"/>
      <c r="CB714" s="138"/>
      <c r="CC714" s="138"/>
      <c r="CD714" s="138"/>
      <c r="CE714" s="138"/>
      <c r="CF714" s="138"/>
      <c r="CG714" s="138"/>
      <c r="CH714" s="138"/>
      <c r="CI714" s="138"/>
      <c r="CJ714" s="138"/>
      <c r="CK714" s="138"/>
      <c r="CL714" s="138"/>
      <c r="CM714" s="138"/>
      <c r="CN714" s="149"/>
    </row>
    <row r="715" ht="15.75" customHeight="1">
      <c r="A715" s="134"/>
      <c r="B715" s="135"/>
      <c r="C715" s="135"/>
      <c r="D715" s="136"/>
      <c r="E715" s="168"/>
      <c r="F715" s="169"/>
      <c r="G715" s="169"/>
      <c r="H715" s="169"/>
      <c r="I715" s="169"/>
      <c r="J715" s="169"/>
      <c r="K715" s="139"/>
      <c r="L715" s="139"/>
      <c r="M715" s="169"/>
      <c r="N715" s="169"/>
      <c r="O715" s="140"/>
      <c r="P715" s="125"/>
      <c r="Q715" s="169"/>
      <c r="R715" s="142"/>
      <c r="S715" s="125"/>
      <c r="T715" s="169"/>
      <c r="U715" s="169"/>
      <c r="V715" s="169"/>
      <c r="W715" s="169"/>
      <c r="X715" s="169"/>
      <c r="Y715" s="169"/>
      <c r="Z715" s="169"/>
      <c r="AA715" s="143"/>
      <c r="AB715" s="125"/>
      <c r="AC715" s="128"/>
      <c r="AD715" s="129"/>
      <c r="AE715" s="173"/>
      <c r="AF715" s="128"/>
      <c r="AG715" s="169"/>
      <c r="AH715" s="173">
        <v>71970</v>
      </c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  <c r="AU715" s="169"/>
      <c r="AV715" s="169"/>
      <c r="AW715" s="169"/>
      <c r="AX715" s="169"/>
      <c r="AY715" s="169"/>
      <c r="AZ715" s="169"/>
      <c r="BA715" s="169"/>
      <c r="BB715" s="169"/>
      <c r="BC715" s="169"/>
      <c r="BD715" s="169"/>
      <c r="BE715" s="169"/>
      <c r="BF715" s="169"/>
      <c r="BG715" s="169"/>
      <c r="BH715" s="169"/>
      <c r="BI715" s="169"/>
      <c r="BJ715" s="169"/>
      <c r="BK715" s="169"/>
      <c r="BL715" s="169"/>
      <c r="BM715" s="169"/>
      <c r="BN715" s="169"/>
      <c r="BO715" s="169"/>
      <c r="BP715" s="169"/>
      <c r="BQ715" s="169"/>
      <c r="BR715" s="169"/>
      <c r="BS715" s="169"/>
      <c r="BT715" s="169"/>
      <c r="BU715" s="169"/>
      <c r="BV715" s="169"/>
      <c r="BW715" s="169"/>
      <c r="BX715" s="169"/>
      <c r="BY715" s="169"/>
      <c r="BZ715" s="169"/>
      <c r="CA715" s="169"/>
      <c r="CB715" s="169"/>
      <c r="CC715" s="169"/>
      <c r="CD715" s="169"/>
      <c r="CE715" s="169"/>
      <c r="CF715" s="169"/>
      <c r="CG715" s="169"/>
      <c r="CH715" s="169"/>
      <c r="CI715" s="169"/>
      <c r="CJ715" s="169"/>
      <c r="CK715" s="169"/>
      <c r="CL715" s="169"/>
      <c r="CM715" s="169"/>
      <c r="CN715" s="176"/>
    </row>
    <row r="716" ht="15.75" customHeight="1">
      <c r="A716" s="134"/>
      <c r="B716" s="135"/>
      <c r="C716" s="135"/>
      <c r="D716" s="136"/>
      <c r="E716" s="137"/>
      <c r="F716" s="138"/>
      <c r="G716" s="138"/>
      <c r="H716" s="138"/>
      <c r="I716" s="138"/>
      <c r="J716" s="138"/>
      <c r="K716" s="139"/>
      <c r="L716" s="139"/>
      <c r="M716" s="138"/>
      <c r="N716" s="138"/>
      <c r="O716" s="140"/>
      <c r="P716" s="141"/>
      <c r="Q716" s="138"/>
      <c r="R716" s="142"/>
      <c r="S716" s="141"/>
      <c r="T716" s="138"/>
      <c r="U716" s="138"/>
      <c r="V716" s="138"/>
      <c r="W716" s="138"/>
      <c r="X716" s="138"/>
      <c r="Y716" s="138"/>
      <c r="Z716" s="138"/>
      <c r="AA716" s="143"/>
      <c r="AB716" s="141"/>
      <c r="AC716" s="144"/>
      <c r="AD716" s="129"/>
      <c r="AE716" s="145"/>
      <c r="AF716" s="144"/>
      <c r="AG716" s="138"/>
      <c r="AH716" s="145">
        <v>79629</v>
      </c>
      <c r="AI716" s="138"/>
      <c r="AJ716" s="138"/>
      <c r="AK716" s="138"/>
      <c r="AL716" s="138"/>
      <c r="AM716" s="138"/>
      <c r="AN716" s="138"/>
      <c r="AO716" s="138"/>
      <c r="AP716" s="138"/>
      <c r="AQ716" s="138"/>
      <c r="AR716" s="138"/>
      <c r="AS716" s="138"/>
      <c r="AT716" s="138"/>
      <c r="AU716" s="138"/>
      <c r="AV716" s="138"/>
      <c r="AW716" s="138"/>
      <c r="AX716" s="138"/>
      <c r="AY716" s="138"/>
      <c r="AZ716" s="138"/>
      <c r="BA716" s="138"/>
      <c r="BB716" s="138"/>
      <c r="BC716" s="138"/>
      <c r="BD716" s="138"/>
      <c r="BE716" s="138"/>
      <c r="BF716" s="138"/>
      <c r="BG716" s="138"/>
      <c r="BH716" s="138"/>
      <c r="BI716" s="138"/>
      <c r="BJ716" s="138"/>
      <c r="BK716" s="138"/>
      <c r="BL716" s="138"/>
      <c r="BM716" s="138"/>
      <c r="BN716" s="138"/>
      <c r="BO716" s="138"/>
      <c r="BP716" s="138"/>
      <c r="BQ716" s="138"/>
      <c r="BR716" s="138"/>
      <c r="BS716" s="138"/>
      <c r="BT716" s="138"/>
      <c r="BU716" s="138"/>
      <c r="BV716" s="138"/>
      <c r="BW716" s="138"/>
      <c r="BX716" s="138"/>
      <c r="BY716" s="138"/>
      <c r="BZ716" s="138"/>
      <c r="CA716" s="138"/>
      <c r="CB716" s="138"/>
      <c r="CC716" s="138"/>
      <c r="CD716" s="138"/>
      <c r="CE716" s="138"/>
      <c r="CF716" s="138"/>
      <c r="CG716" s="138"/>
      <c r="CH716" s="138"/>
      <c r="CI716" s="138"/>
      <c r="CJ716" s="138"/>
      <c r="CK716" s="138"/>
      <c r="CL716" s="138"/>
      <c r="CM716" s="138"/>
      <c r="CN716" s="149"/>
    </row>
    <row r="717" ht="15.75" customHeight="1">
      <c r="A717" s="134"/>
      <c r="B717" s="135"/>
      <c r="C717" s="135"/>
      <c r="D717" s="136"/>
      <c r="E717" s="168"/>
      <c r="F717" s="169"/>
      <c r="G717" s="169"/>
      <c r="H717" s="169"/>
      <c r="I717" s="169"/>
      <c r="J717" s="169"/>
      <c r="K717" s="139"/>
      <c r="L717" s="139"/>
      <c r="M717" s="169"/>
      <c r="N717" s="169"/>
      <c r="O717" s="140"/>
      <c r="P717" s="125"/>
      <c r="Q717" s="169"/>
      <c r="R717" s="142"/>
      <c r="S717" s="125"/>
      <c r="T717" s="169"/>
      <c r="U717" s="169"/>
      <c r="V717" s="169"/>
      <c r="W717" s="169"/>
      <c r="X717" s="169"/>
      <c r="Y717" s="169"/>
      <c r="Z717" s="169"/>
      <c r="AA717" s="143"/>
      <c r="AB717" s="125"/>
      <c r="AC717" s="128"/>
      <c r="AD717" s="129"/>
      <c r="AE717" s="173"/>
      <c r="AF717" s="128"/>
      <c r="AG717" s="169"/>
      <c r="AH717" s="173">
        <v>77659</v>
      </c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  <c r="AU717" s="169"/>
      <c r="AV717" s="169"/>
      <c r="AW717" s="169"/>
      <c r="AX717" s="169"/>
      <c r="AY717" s="169"/>
      <c r="AZ717" s="169"/>
      <c r="BA717" s="169"/>
      <c r="BB717" s="169"/>
      <c r="BC717" s="169"/>
      <c r="BD717" s="169"/>
      <c r="BE717" s="169"/>
      <c r="BF717" s="169"/>
      <c r="BG717" s="169"/>
      <c r="BH717" s="169"/>
      <c r="BI717" s="169"/>
      <c r="BJ717" s="169"/>
      <c r="BK717" s="169"/>
      <c r="BL717" s="169"/>
      <c r="BM717" s="169"/>
      <c r="BN717" s="169"/>
      <c r="BO717" s="169"/>
      <c r="BP717" s="169"/>
      <c r="BQ717" s="169"/>
      <c r="BR717" s="169"/>
      <c r="BS717" s="169"/>
      <c r="BT717" s="169"/>
      <c r="BU717" s="169"/>
      <c r="BV717" s="169"/>
      <c r="BW717" s="169"/>
      <c r="BX717" s="169"/>
      <c r="BY717" s="169"/>
      <c r="BZ717" s="169"/>
      <c r="CA717" s="169"/>
      <c r="CB717" s="169"/>
      <c r="CC717" s="169"/>
      <c r="CD717" s="169"/>
      <c r="CE717" s="169"/>
      <c r="CF717" s="169"/>
      <c r="CG717" s="169"/>
      <c r="CH717" s="169"/>
      <c r="CI717" s="169"/>
      <c r="CJ717" s="169"/>
      <c r="CK717" s="169"/>
      <c r="CL717" s="169"/>
      <c r="CM717" s="169"/>
      <c r="CN717" s="176"/>
    </row>
    <row r="718" ht="15.75" customHeight="1">
      <c r="A718" s="134"/>
      <c r="B718" s="135"/>
      <c r="C718" s="135"/>
      <c r="D718" s="136"/>
      <c r="E718" s="137"/>
      <c r="F718" s="138"/>
      <c r="G718" s="138"/>
      <c r="H718" s="138"/>
      <c r="I718" s="138"/>
      <c r="J718" s="138"/>
      <c r="K718" s="139"/>
      <c r="L718" s="139"/>
      <c r="M718" s="138"/>
      <c r="N718" s="138"/>
      <c r="O718" s="140"/>
      <c r="P718" s="141"/>
      <c r="Q718" s="138"/>
      <c r="R718" s="142"/>
      <c r="S718" s="141"/>
      <c r="T718" s="138"/>
      <c r="U718" s="138"/>
      <c r="V718" s="138"/>
      <c r="W718" s="138"/>
      <c r="X718" s="138"/>
      <c r="Y718" s="138"/>
      <c r="Z718" s="138"/>
      <c r="AA718" s="143"/>
      <c r="AB718" s="141"/>
      <c r="AC718" s="144"/>
      <c r="AD718" s="129"/>
      <c r="AE718" s="145"/>
      <c r="AF718" s="144"/>
      <c r="AG718" s="138"/>
      <c r="AH718" s="145">
        <v>70544</v>
      </c>
      <c r="AI718" s="138"/>
      <c r="AJ718" s="138"/>
      <c r="AK718" s="138"/>
      <c r="AL718" s="138"/>
      <c r="AM718" s="138"/>
      <c r="AN718" s="138"/>
      <c r="AO718" s="138"/>
      <c r="AP718" s="138"/>
      <c r="AQ718" s="138"/>
      <c r="AR718" s="138"/>
      <c r="AS718" s="138"/>
      <c r="AT718" s="138"/>
      <c r="AU718" s="138"/>
      <c r="AV718" s="138"/>
      <c r="AW718" s="138"/>
      <c r="AX718" s="138"/>
      <c r="AY718" s="138"/>
      <c r="AZ718" s="138"/>
      <c r="BA718" s="138"/>
      <c r="BB718" s="138"/>
      <c r="BC718" s="138"/>
      <c r="BD718" s="138"/>
      <c r="BE718" s="138"/>
      <c r="BF718" s="138"/>
      <c r="BG718" s="138"/>
      <c r="BH718" s="138"/>
      <c r="BI718" s="138"/>
      <c r="BJ718" s="138"/>
      <c r="BK718" s="138"/>
      <c r="BL718" s="138"/>
      <c r="BM718" s="138"/>
      <c r="BN718" s="138"/>
      <c r="BO718" s="138"/>
      <c r="BP718" s="138"/>
      <c r="BQ718" s="138"/>
      <c r="BR718" s="138"/>
      <c r="BS718" s="138"/>
      <c r="BT718" s="138"/>
      <c r="BU718" s="138"/>
      <c r="BV718" s="138"/>
      <c r="BW718" s="138"/>
      <c r="BX718" s="138"/>
      <c r="BY718" s="138"/>
      <c r="BZ718" s="138"/>
      <c r="CA718" s="138"/>
      <c r="CB718" s="138"/>
      <c r="CC718" s="138"/>
      <c r="CD718" s="138"/>
      <c r="CE718" s="138"/>
      <c r="CF718" s="138"/>
      <c r="CG718" s="138"/>
      <c r="CH718" s="138"/>
      <c r="CI718" s="138"/>
      <c r="CJ718" s="138"/>
      <c r="CK718" s="138"/>
      <c r="CL718" s="138"/>
      <c r="CM718" s="138"/>
      <c r="CN718" s="149"/>
    </row>
    <row r="719" ht="15.75" customHeight="1">
      <c r="A719" s="134"/>
      <c r="B719" s="135"/>
      <c r="C719" s="135"/>
      <c r="D719" s="136"/>
      <c r="E719" s="168"/>
      <c r="F719" s="169"/>
      <c r="G719" s="169"/>
      <c r="H719" s="169"/>
      <c r="I719" s="169"/>
      <c r="J719" s="169"/>
      <c r="K719" s="139"/>
      <c r="L719" s="139"/>
      <c r="M719" s="169"/>
      <c r="N719" s="169"/>
      <c r="O719" s="140"/>
      <c r="P719" s="125"/>
      <c r="Q719" s="169"/>
      <c r="R719" s="142"/>
      <c r="S719" s="125"/>
      <c r="T719" s="169"/>
      <c r="U719" s="169"/>
      <c r="V719" s="169"/>
      <c r="W719" s="169"/>
      <c r="X719" s="169"/>
      <c r="Y719" s="169"/>
      <c r="Z719" s="169"/>
      <c r="AA719" s="143"/>
      <c r="AB719" s="125"/>
      <c r="AC719" s="128"/>
      <c r="AD719" s="129"/>
      <c r="AE719" s="173"/>
      <c r="AF719" s="128"/>
      <c r="AG719" s="169"/>
      <c r="AH719" s="173">
        <v>66075</v>
      </c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69"/>
      <c r="BN719" s="169"/>
      <c r="BO719" s="169"/>
      <c r="BP719" s="169"/>
      <c r="BQ719" s="169"/>
      <c r="BR719" s="169"/>
      <c r="BS719" s="169"/>
      <c r="BT719" s="169"/>
      <c r="BU719" s="169"/>
      <c r="BV719" s="169"/>
      <c r="BW719" s="169"/>
      <c r="BX719" s="169"/>
      <c r="BY719" s="169"/>
      <c r="BZ719" s="169"/>
      <c r="CA719" s="169"/>
      <c r="CB719" s="169"/>
      <c r="CC719" s="169"/>
      <c r="CD719" s="169"/>
      <c r="CE719" s="169"/>
      <c r="CF719" s="169"/>
      <c r="CG719" s="169"/>
      <c r="CH719" s="169"/>
      <c r="CI719" s="169"/>
      <c r="CJ719" s="169"/>
      <c r="CK719" s="169"/>
      <c r="CL719" s="169"/>
      <c r="CM719" s="169"/>
      <c r="CN719" s="176"/>
    </row>
    <row r="720" ht="15.75" customHeight="1">
      <c r="A720" s="134"/>
      <c r="B720" s="135"/>
      <c r="C720" s="135"/>
      <c r="D720" s="136"/>
      <c r="E720" s="137"/>
      <c r="F720" s="138"/>
      <c r="G720" s="138"/>
      <c r="H720" s="138"/>
      <c r="I720" s="138"/>
      <c r="J720" s="138"/>
      <c r="K720" s="139"/>
      <c r="L720" s="139"/>
      <c r="M720" s="138"/>
      <c r="N720" s="138"/>
      <c r="O720" s="140"/>
      <c r="P720" s="141"/>
      <c r="Q720" s="138"/>
      <c r="R720" s="142"/>
      <c r="S720" s="141"/>
      <c r="T720" s="138"/>
      <c r="U720" s="138"/>
      <c r="V720" s="138"/>
      <c r="W720" s="138"/>
      <c r="X720" s="138"/>
      <c r="Y720" s="138"/>
      <c r="Z720" s="138"/>
      <c r="AA720" s="143"/>
      <c r="AB720" s="141"/>
      <c r="AC720" s="144"/>
      <c r="AD720" s="129"/>
      <c r="AE720" s="145"/>
      <c r="AF720" s="144"/>
      <c r="AG720" s="138"/>
      <c r="AH720" s="145">
        <v>81600</v>
      </c>
      <c r="AI720" s="138"/>
      <c r="AJ720" s="138"/>
      <c r="AK720" s="138"/>
      <c r="AL720" s="138"/>
      <c r="AM720" s="138"/>
      <c r="AN720" s="138"/>
      <c r="AO720" s="138"/>
      <c r="AP720" s="138"/>
      <c r="AQ720" s="138"/>
      <c r="AR720" s="138"/>
      <c r="AS720" s="138"/>
      <c r="AT720" s="138"/>
      <c r="AU720" s="138"/>
      <c r="AV720" s="138"/>
      <c r="AW720" s="138"/>
      <c r="AX720" s="138"/>
      <c r="AY720" s="138"/>
      <c r="AZ720" s="138"/>
      <c r="BA720" s="138"/>
      <c r="BB720" s="138"/>
      <c r="BC720" s="138"/>
      <c r="BD720" s="138"/>
      <c r="BE720" s="138"/>
      <c r="BF720" s="138"/>
      <c r="BG720" s="138"/>
      <c r="BH720" s="138"/>
      <c r="BI720" s="138"/>
      <c r="BJ720" s="138"/>
      <c r="BK720" s="138"/>
      <c r="BL720" s="138"/>
      <c r="BM720" s="138"/>
      <c r="BN720" s="138"/>
      <c r="BO720" s="138"/>
      <c r="BP720" s="138"/>
      <c r="BQ720" s="138"/>
      <c r="BR720" s="138"/>
      <c r="BS720" s="138"/>
      <c r="BT720" s="138"/>
      <c r="BU720" s="138"/>
      <c r="BV720" s="138"/>
      <c r="BW720" s="138"/>
      <c r="BX720" s="138"/>
      <c r="BY720" s="138"/>
      <c r="BZ720" s="138"/>
      <c r="CA720" s="138"/>
      <c r="CB720" s="138"/>
      <c r="CC720" s="138"/>
      <c r="CD720" s="138"/>
      <c r="CE720" s="138"/>
      <c r="CF720" s="138"/>
      <c r="CG720" s="138"/>
      <c r="CH720" s="138"/>
      <c r="CI720" s="138"/>
      <c r="CJ720" s="138"/>
      <c r="CK720" s="138"/>
      <c r="CL720" s="138"/>
      <c r="CM720" s="138"/>
      <c r="CN720" s="149"/>
    </row>
    <row r="721" ht="15.75" customHeight="1">
      <c r="A721" s="134"/>
      <c r="B721" s="135"/>
      <c r="C721" s="135"/>
      <c r="D721" s="136"/>
      <c r="E721" s="168"/>
      <c r="F721" s="169"/>
      <c r="G721" s="169"/>
      <c r="H721" s="169"/>
      <c r="I721" s="169"/>
      <c r="J721" s="169"/>
      <c r="K721" s="139"/>
      <c r="L721" s="139"/>
      <c r="M721" s="169"/>
      <c r="N721" s="169"/>
      <c r="O721" s="140"/>
      <c r="P721" s="125"/>
      <c r="Q721" s="169"/>
      <c r="R721" s="142"/>
      <c r="S721" s="125"/>
      <c r="T721" s="169"/>
      <c r="U721" s="169"/>
      <c r="V721" s="169"/>
      <c r="W721" s="169"/>
      <c r="X721" s="169"/>
      <c r="Y721" s="169"/>
      <c r="Z721" s="169"/>
      <c r="AA721" s="143"/>
      <c r="AB721" s="125"/>
      <c r="AC721" s="128"/>
      <c r="AD721" s="129"/>
      <c r="AE721" s="173"/>
      <c r="AF721" s="128"/>
      <c r="AG721" s="169"/>
      <c r="AH721" s="173">
        <v>72853</v>
      </c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69"/>
      <c r="BN721" s="169"/>
      <c r="BO721" s="169"/>
      <c r="BP721" s="169"/>
      <c r="BQ721" s="169"/>
      <c r="BR721" s="169"/>
      <c r="BS721" s="169"/>
      <c r="BT721" s="169"/>
      <c r="BU721" s="169"/>
      <c r="BV721" s="169"/>
      <c r="BW721" s="169"/>
      <c r="BX721" s="169"/>
      <c r="BY721" s="169"/>
      <c r="BZ721" s="169"/>
      <c r="CA721" s="169"/>
      <c r="CB721" s="169"/>
      <c r="CC721" s="169"/>
      <c r="CD721" s="169"/>
      <c r="CE721" s="169"/>
      <c r="CF721" s="169"/>
      <c r="CG721" s="169"/>
      <c r="CH721" s="169"/>
      <c r="CI721" s="169"/>
      <c r="CJ721" s="169"/>
      <c r="CK721" s="169"/>
      <c r="CL721" s="169"/>
      <c r="CM721" s="169"/>
      <c r="CN721" s="176"/>
    </row>
    <row r="722" ht="19.95" customHeight="1">
      <c r="A722" s="134"/>
      <c r="B722" s="135"/>
      <c r="C722" s="135"/>
      <c r="D722" s="136"/>
      <c r="E722" s="137"/>
      <c r="F722" s="138"/>
      <c r="G722" s="138"/>
      <c r="H722" s="138"/>
      <c r="I722" s="138"/>
      <c r="J722" s="138"/>
      <c r="K722" s="139"/>
      <c r="L722" s="139"/>
      <c r="M722" s="138"/>
      <c r="N722" s="138"/>
      <c r="O722" s="140"/>
      <c r="P722" s="141"/>
      <c r="Q722" s="138"/>
      <c r="R722" s="142"/>
      <c r="S722" s="141"/>
      <c r="T722" s="138"/>
      <c r="U722" s="138"/>
      <c r="V722" s="138"/>
      <c r="W722" s="138"/>
      <c r="X722" s="138"/>
      <c r="Y722" s="138"/>
      <c r="Z722" s="138"/>
      <c r="AA722" s="143"/>
      <c r="AB722" s="141"/>
      <c r="AC722" s="144"/>
      <c r="AD722" s="129"/>
      <c r="AE722" s="145"/>
      <c r="AF722" s="144"/>
      <c r="AG722" s="138"/>
      <c r="AH722" s="138"/>
      <c r="AI722" s="138"/>
      <c r="AJ722" s="138"/>
      <c r="AK722" s="138"/>
      <c r="AL722" s="138"/>
      <c r="AM722" s="138"/>
      <c r="AN722" s="166"/>
      <c r="AO722" s="178"/>
      <c r="AP722" s="138"/>
      <c r="AQ722" s="138"/>
      <c r="AR722" s="166"/>
      <c r="AS722" s="178"/>
      <c r="AT722" s="138"/>
      <c r="AU722" s="138"/>
      <c r="AV722" s="166"/>
      <c r="AW722" s="178"/>
      <c r="AX722" s="138"/>
      <c r="AY722" s="138"/>
      <c r="AZ722" s="166"/>
      <c r="BA722" s="178"/>
      <c r="BB722" s="138"/>
      <c r="BC722" s="138"/>
      <c r="BD722" s="138"/>
      <c r="BE722" s="178"/>
      <c r="BF722" s="138"/>
      <c r="BG722" s="138"/>
      <c r="BH722" s="166"/>
      <c r="BI722" s="178"/>
      <c r="BJ722" s="138"/>
      <c r="BK722" s="138"/>
      <c r="BL722" s="166"/>
      <c r="BM722" s="178"/>
      <c r="BN722" s="138"/>
      <c r="BO722" s="138"/>
      <c r="BP722" s="166"/>
      <c r="BQ722" s="178"/>
      <c r="BR722" s="138"/>
      <c r="BS722" s="138"/>
      <c r="BT722" s="166"/>
      <c r="BU722" s="178"/>
      <c r="BV722" s="138"/>
      <c r="BW722" s="138"/>
      <c r="BX722" s="166"/>
      <c r="BY722" s="178"/>
      <c r="BZ722" s="138"/>
      <c r="CA722" s="138"/>
      <c r="CB722" s="166"/>
      <c r="CC722" s="178"/>
      <c r="CD722" s="138"/>
      <c r="CE722" s="138"/>
      <c r="CF722" s="166"/>
      <c r="CG722" s="178"/>
      <c r="CH722" s="138"/>
      <c r="CI722" s="138"/>
      <c r="CJ722" s="166"/>
      <c r="CK722" s="178"/>
      <c r="CL722" s="138"/>
      <c r="CM722" s="138"/>
      <c r="CN722" s="149"/>
    </row>
    <row r="723" ht="19.95" customHeight="1">
      <c r="A723" s="134"/>
      <c r="B723" s="135"/>
      <c r="C723" s="135"/>
      <c r="D723" s="136"/>
      <c r="E723" s="168"/>
      <c r="F723" s="169"/>
      <c r="G723" s="169"/>
      <c r="H723" s="169"/>
      <c r="I723" s="169"/>
      <c r="J723" s="169"/>
      <c r="K723" s="139"/>
      <c r="L723" s="139"/>
      <c r="M723" s="169"/>
      <c r="N723" s="169"/>
      <c r="O723" s="140"/>
      <c r="P723" s="125"/>
      <c r="Q723" s="169"/>
      <c r="R723" s="142"/>
      <c r="S723" s="125"/>
      <c r="T723" s="169"/>
      <c r="U723" s="169"/>
      <c r="V723" s="169"/>
      <c r="W723" s="169"/>
      <c r="X723" s="169"/>
      <c r="Y723" s="169"/>
      <c r="Z723" s="169"/>
      <c r="AA723" s="143"/>
      <c r="AB723" s="125"/>
      <c r="AC723" s="128"/>
      <c r="AD723" s="129"/>
      <c r="AE723" s="173"/>
      <c r="AF723" s="128"/>
      <c r="AG723" s="169"/>
      <c r="AH723" s="169"/>
      <c r="AI723" s="169"/>
      <c r="AJ723" s="169"/>
      <c r="AK723" s="169"/>
      <c r="AL723" s="169"/>
      <c r="AM723" s="169"/>
      <c r="AN723" s="122"/>
      <c r="AO723" s="132"/>
      <c r="AP723" s="169"/>
      <c r="AQ723" s="169"/>
      <c r="AR723" s="122"/>
      <c r="AS723" s="132"/>
      <c r="AT723" s="169"/>
      <c r="AU723" s="169"/>
      <c r="AV723" s="122"/>
      <c r="AW723" s="132"/>
      <c r="AX723" s="169"/>
      <c r="AY723" s="169"/>
      <c r="AZ723" s="122"/>
      <c r="BA723" s="132"/>
      <c r="BB723" s="169"/>
      <c r="BC723" s="169"/>
      <c r="BD723" s="169"/>
      <c r="BE723" s="132"/>
      <c r="BF723" s="169"/>
      <c r="BG723" s="169"/>
      <c r="BH723" s="122"/>
      <c r="BI723" s="132"/>
      <c r="BJ723" s="169"/>
      <c r="BK723" s="169"/>
      <c r="BL723" s="122"/>
      <c r="BM723" s="132"/>
      <c r="BN723" s="169"/>
      <c r="BO723" s="169"/>
      <c r="BP723" s="122"/>
      <c r="BQ723" s="132"/>
      <c r="BR723" s="169"/>
      <c r="BS723" s="169"/>
      <c r="BT723" s="122"/>
      <c r="BU723" s="132"/>
      <c r="BV723" s="169"/>
      <c r="BW723" s="169"/>
      <c r="BX723" s="122"/>
      <c r="BY723" s="132"/>
      <c r="BZ723" s="169"/>
      <c r="CA723" s="169"/>
      <c r="CB723" s="122"/>
      <c r="CC723" s="132"/>
      <c r="CD723" s="169"/>
      <c r="CE723" s="169"/>
      <c r="CF723" s="122"/>
      <c r="CG723" s="132"/>
      <c r="CH723" s="169"/>
      <c r="CI723" s="169"/>
      <c r="CJ723" s="122"/>
      <c r="CK723" s="132"/>
      <c r="CL723" s="169"/>
      <c r="CM723" s="169"/>
      <c r="CN723" s="176"/>
    </row>
    <row r="724" ht="19.95" customHeight="1">
      <c r="A724" s="134"/>
      <c r="B724" s="135"/>
      <c r="C724" s="135"/>
      <c r="D724" s="136"/>
      <c r="E724" s="137"/>
      <c r="F724" s="138"/>
      <c r="G724" s="138"/>
      <c r="H724" s="138"/>
      <c r="I724" s="138"/>
      <c r="J724" s="138"/>
      <c r="K724" s="139"/>
      <c r="L724" s="139"/>
      <c r="M724" s="138"/>
      <c r="N724" s="138"/>
      <c r="O724" s="140"/>
      <c r="P724" s="141"/>
      <c r="Q724" s="138"/>
      <c r="R724" s="142"/>
      <c r="S724" s="141"/>
      <c r="T724" s="138"/>
      <c r="U724" s="138"/>
      <c r="V724" s="138"/>
      <c r="W724" s="138"/>
      <c r="X724" s="138"/>
      <c r="Y724" s="138"/>
      <c r="Z724" s="138"/>
      <c r="AA724" s="143"/>
      <c r="AB724" s="141"/>
      <c r="AC724" s="144"/>
      <c r="AD724" s="129"/>
      <c r="AE724" s="145"/>
      <c r="AF724" s="144"/>
      <c r="AG724" s="138"/>
      <c r="AH724" s="138"/>
      <c r="AI724" s="138"/>
      <c r="AJ724" s="138"/>
      <c r="AK724" s="138"/>
      <c r="AL724" s="138"/>
      <c r="AM724" s="138"/>
      <c r="AN724" s="166"/>
      <c r="AO724" s="178"/>
      <c r="AP724" s="138"/>
      <c r="AQ724" s="138"/>
      <c r="AR724" s="166"/>
      <c r="AS724" s="178"/>
      <c r="AT724" s="138"/>
      <c r="AU724" s="138"/>
      <c r="AV724" s="166"/>
      <c r="AW724" s="178"/>
      <c r="AX724" s="138"/>
      <c r="AY724" s="138"/>
      <c r="AZ724" s="166"/>
      <c r="BA724" s="178"/>
      <c r="BB724" s="138"/>
      <c r="BC724" s="138"/>
      <c r="BD724" s="138"/>
      <c r="BE724" s="178"/>
      <c r="BF724" s="138"/>
      <c r="BG724" s="138"/>
      <c r="BH724" s="166"/>
      <c r="BI724" s="178"/>
      <c r="BJ724" s="138"/>
      <c r="BK724" s="138"/>
      <c r="BL724" s="166"/>
      <c r="BM724" s="178"/>
      <c r="BN724" s="138"/>
      <c r="BO724" s="138"/>
      <c r="BP724" s="166"/>
      <c r="BQ724" s="178"/>
      <c r="BR724" s="138"/>
      <c r="BS724" s="138"/>
      <c r="BT724" s="166"/>
      <c r="BU724" s="178"/>
      <c r="BV724" s="138"/>
      <c r="BW724" s="138"/>
      <c r="BX724" s="166"/>
      <c r="BY724" s="178"/>
      <c r="BZ724" s="138"/>
      <c r="CA724" s="138"/>
      <c r="CB724" s="166"/>
      <c r="CC724" s="178"/>
      <c r="CD724" s="138"/>
      <c r="CE724" s="138"/>
      <c r="CF724" s="166"/>
      <c r="CG724" s="178"/>
      <c r="CH724" s="138"/>
      <c r="CI724" s="138"/>
      <c r="CJ724" s="166"/>
      <c r="CK724" s="178"/>
      <c r="CL724" s="138"/>
      <c r="CM724" s="138"/>
      <c r="CN724" s="149"/>
    </row>
    <row r="725" ht="19.95" customHeight="1">
      <c r="A725" s="134"/>
      <c r="B725" s="135"/>
      <c r="C725" s="135"/>
      <c r="D725" s="136"/>
      <c r="E725" s="168"/>
      <c r="F725" s="169"/>
      <c r="G725" s="169"/>
      <c r="H725" s="169"/>
      <c r="I725" s="169"/>
      <c r="J725" s="169"/>
      <c r="K725" s="139"/>
      <c r="L725" s="139"/>
      <c r="M725" s="169"/>
      <c r="N725" s="169"/>
      <c r="O725" s="140"/>
      <c r="P725" s="125"/>
      <c r="Q725" s="169"/>
      <c r="R725" s="142"/>
      <c r="S725" s="125"/>
      <c r="T725" s="169"/>
      <c r="U725" s="169"/>
      <c r="V725" s="169"/>
      <c r="W725" s="169"/>
      <c r="X725" s="169"/>
      <c r="Y725" s="169"/>
      <c r="Z725" s="169"/>
      <c r="AA725" s="143"/>
      <c r="AB725" s="125"/>
      <c r="AC725" s="128"/>
      <c r="AD725" s="129"/>
      <c r="AE725" s="173"/>
      <c r="AF725" s="128"/>
      <c r="AG725" s="169"/>
      <c r="AH725" s="169"/>
      <c r="AI725" s="169"/>
      <c r="AJ725" s="169"/>
      <c r="AK725" s="169"/>
      <c r="AL725" s="169"/>
      <c r="AM725" s="169"/>
      <c r="AN725" s="122"/>
      <c r="AO725" s="132"/>
      <c r="AP725" s="169"/>
      <c r="AQ725" s="169"/>
      <c r="AR725" s="122"/>
      <c r="AS725" s="132"/>
      <c r="AT725" s="169"/>
      <c r="AU725" s="169"/>
      <c r="AV725" s="122"/>
      <c r="AW725" s="132"/>
      <c r="AX725" s="169"/>
      <c r="AY725" s="169"/>
      <c r="AZ725" s="122"/>
      <c r="BA725" s="132"/>
      <c r="BB725" s="169"/>
      <c r="BC725" s="169"/>
      <c r="BD725" s="169"/>
      <c r="BE725" s="132"/>
      <c r="BF725" s="169"/>
      <c r="BG725" s="169"/>
      <c r="BH725" s="122"/>
      <c r="BI725" s="132"/>
      <c r="BJ725" s="169"/>
      <c r="BK725" s="169"/>
      <c r="BL725" s="122"/>
      <c r="BM725" s="132"/>
      <c r="BN725" s="169"/>
      <c r="BO725" s="169"/>
      <c r="BP725" s="122"/>
      <c r="BQ725" s="132"/>
      <c r="BR725" s="169"/>
      <c r="BS725" s="169"/>
      <c r="BT725" s="122"/>
      <c r="BU725" s="132"/>
      <c r="BV725" s="169"/>
      <c r="BW725" s="169"/>
      <c r="BX725" s="122"/>
      <c r="BY725" s="132"/>
      <c r="BZ725" s="169"/>
      <c r="CA725" s="169"/>
      <c r="CB725" s="122"/>
      <c r="CC725" s="132"/>
      <c r="CD725" s="169"/>
      <c r="CE725" s="169"/>
      <c r="CF725" s="122"/>
      <c r="CG725" s="132"/>
      <c r="CH725" s="169"/>
      <c r="CI725" s="169"/>
      <c r="CJ725" s="122"/>
      <c r="CK725" s="132"/>
      <c r="CL725" s="169"/>
      <c r="CM725" s="169"/>
      <c r="CN725" s="176"/>
    </row>
    <row r="726" ht="19.95" customHeight="1">
      <c r="A726" s="134"/>
      <c r="B726" s="135"/>
      <c r="C726" s="135"/>
      <c r="D726" s="136"/>
      <c r="E726" s="137"/>
      <c r="F726" s="138"/>
      <c r="G726" s="138"/>
      <c r="H726" s="138"/>
      <c r="I726" s="138"/>
      <c r="J726" s="138"/>
      <c r="K726" s="139"/>
      <c r="L726" s="139"/>
      <c r="M726" s="138"/>
      <c r="N726" s="138"/>
      <c r="O726" s="140"/>
      <c r="P726" s="141"/>
      <c r="Q726" s="138"/>
      <c r="R726" s="142"/>
      <c r="S726" s="141"/>
      <c r="T726" s="138"/>
      <c r="U726" s="138"/>
      <c r="V726" s="138"/>
      <c r="W726" s="138"/>
      <c r="X726" s="138"/>
      <c r="Y726" s="138"/>
      <c r="Z726" s="138"/>
      <c r="AA726" s="143"/>
      <c r="AB726" s="141"/>
      <c r="AC726" s="144"/>
      <c r="AD726" s="129"/>
      <c r="AE726" s="145"/>
      <c r="AF726" s="144"/>
      <c r="AG726" s="138"/>
      <c r="AH726" s="138"/>
      <c r="AI726" s="138"/>
      <c r="AJ726" s="138"/>
      <c r="AK726" s="138"/>
      <c r="AL726" s="138"/>
      <c r="AM726" s="138"/>
      <c r="AN726" s="166"/>
      <c r="AO726" s="178"/>
      <c r="AP726" s="138"/>
      <c r="AQ726" s="138"/>
      <c r="AR726" s="166"/>
      <c r="AS726" s="178"/>
      <c r="AT726" s="138"/>
      <c r="AU726" s="138"/>
      <c r="AV726" s="166"/>
      <c r="AW726" s="178"/>
      <c r="AX726" s="138"/>
      <c r="AY726" s="138"/>
      <c r="AZ726" s="166"/>
      <c r="BA726" s="178"/>
      <c r="BB726" s="138"/>
      <c r="BC726" s="138"/>
      <c r="BD726" s="138"/>
      <c r="BE726" s="178"/>
      <c r="BF726" s="138"/>
      <c r="BG726" s="138"/>
      <c r="BH726" s="166"/>
      <c r="BI726" s="178"/>
      <c r="BJ726" s="138"/>
      <c r="BK726" s="138"/>
      <c r="BL726" s="166"/>
      <c r="BM726" s="178"/>
      <c r="BN726" s="138"/>
      <c r="BO726" s="138"/>
      <c r="BP726" s="166"/>
      <c r="BQ726" s="178"/>
      <c r="BR726" s="138"/>
      <c r="BS726" s="138"/>
      <c r="BT726" s="166"/>
      <c r="BU726" s="178"/>
      <c r="BV726" s="138"/>
      <c r="BW726" s="138"/>
      <c r="BX726" s="166"/>
      <c r="BY726" s="178"/>
      <c r="BZ726" s="138"/>
      <c r="CA726" s="138"/>
      <c r="CB726" s="166"/>
      <c r="CC726" s="178"/>
      <c r="CD726" s="138"/>
      <c r="CE726" s="138"/>
      <c r="CF726" s="166"/>
      <c r="CG726" s="178"/>
      <c r="CH726" s="138"/>
      <c r="CI726" s="138"/>
      <c r="CJ726" s="166"/>
      <c r="CK726" s="178"/>
      <c r="CL726" s="138"/>
      <c r="CM726" s="138"/>
      <c r="CN726" s="149"/>
    </row>
    <row r="727" ht="19.95" customHeight="1">
      <c r="A727" s="134"/>
      <c r="B727" s="135"/>
      <c r="C727" s="135"/>
      <c r="D727" s="136"/>
      <c r="E727" s="168"/>
      <c r="F727" s="169"/>
      <c r="G727" s="169"/>
      <c r="H727" s="169"/>
      <c r="I727" s="169"/>
      <c r="J727" s="169"/>
      <c r="K727" s="139"/>
      <c r="L727" s="139"/>
      <c r="M727" s="169"/>
      <c r="N727" s="169"/>
      <c r="O727" s="140"/>
      <c r="P727" s="125"/>
      <c r="Q727" s="169"/>
      <c r="R727" s="142"/>
      <c r="S727" s="125"/>
      <c r="T727" s="169"/>
      <c r="U727" s="169"/>
      <c r="V727" s="169"/>
      <c r="W727" s="169"/>
      <c r="X727" s="169"/>
      <c r="Y727" s="169"/>
      <c r="Z727" s="169"/>
      <c r="AA727" s="143"/>
      <c r="AB727" s="125"/>
      <c r="AC727" s="128"/>
      <c r="AD727" s="129"/>
      <c r="AE727" s="173"/>
      <c r="AF727" s="128"/>
      <c r="AG727" s="169"/>
      <c r="AH727" s="169"/>
      <c r="AI727" s="169"/>
      <c r="AJ727" s="169"/>
      <c r="AK727" s="169"/>
      <c r="AL727" s="169"/>
      <c r="AM727" s="169"/>
      <c r="AN727" s="122"/>
      <c r="AO727" s="132"/>
      <c r="AP727" s="169"/>
      <c r="AQ727" s="169"/>
      <c r="AR727" s="122"/>
      <c r="AS727" s="132"/>
      <c r="AT727" s="169"/>
      <c r="AU727" s="169"/>
      <c r="AV727" s="122"/>
      <c r="AW727" s="132"/>
      <c r="AX727" s="169"/>
      <c r="AY727" s="169"/>
      <c r="AZ727" s="122"/>
      <c r="BA727" s="132"/>
      <c r="BB727" s="169"/>
      <c r="BC727" s="169"/>
      <c r="BD727" s="169"/>
      <c r="BE727" s="132"/>
      <c r="BF727" s="169"/>
      <c r="BG727" s="169"/>
      <c r="BH727" s="122"/>
      <c r="BI727" s="132"/>
      <c r="BJ727" s="169"/>
      <c r="BK727" s="169"/>
      <c r="BL727" s="122"/>
      <c r="BM727" s="132"/>
      <c r="BN727" s="169"/>
      <c r="BO727" s="169"/>
      <c r="BP727" s="122"/>
      <c r="BQ727" s="132"/>
      <c r="BR727" s="169"/>
      <c r="BS727" s="169"/>
      <c r="BT727" s="122"/>
      <c r="BU727" s="132"/>
      <c r="BV727" s="169"/>
      <c r="BW727" s="169"/>
      <c r="BX727" s="122"/>
      <c r="BY727" s="132"/>
      <c r="BZ727" s="169"/>
      <c r="CA727" s="169"/>
      <c r="CB727" s="122"/>
      <c r="CC727" s="132"/>
      <c r="CD727" s="169"/>
      <c r="CE727" s="169"/>
      <c r="CF727" s="122"/>
      <c r="CG727" s="132"/>
      <c r="CH727" s="169"/>
      <c r="CI727" s="169"/>
      <c r="CJ727" s="122"/>
      <c r="CK727" s="132"/>
      <c r="CL727" s="169"/>
      <c r="CM727" s="169"/>
      <c r="CN727" s="176"/>
    </row>
    <row r="728" ht="19.95" customHeight="1">
      <c r="A728" s="134"/>
      <c r="B728" s="135"/>
      <c r="C728" s="135"/>
      <c r="D728" s="136"/>
      <c r="E728" s="137"/>
      <c r="F728" s="138"/>
      <c r="G728" s="138"/>
      <c r="H728" s="138"/>
      <c r="I728" s="138"/>
      <c r="J728" s="138"/>
      <c r="K728" s="139"/>
      <c r="L728" s="139"/>
      <c r="M728" s="138"/>
      <c r="N728" s="138"/>
      <c r="O728" s="140"/>
      <c r="P728" s="141"/>
      <c r="Q728" s="138"/>
      <c r="R728" s="142"/>
      <c r="S728" s="141"/>
      <c r="T728" s="138"/>
      <c r="U728" s="138"/>
      <c r="V728" s="138"/>
      <c r="W728" s="138"/>
      <c r="X728" s="138"/>
      <c r="Y728" s="138"/>
      <c r="Z728" s="138"/>
      <c r="AA728" s="143"/>
      <c r="AB728" s="141"/>
      <c r="AC728" s="144"/>
      <c r="AD728" s="129"/>
      <c r="AE728" s="145"/>
      <c r="AF728" s="144"/>
      <c r="AG728" s="138"/>
      <c r="AH728" s="138"/>
      <c r="AI728" s="138"/>
      <c r="AJ728" s="138"/>
      <c r="AK728" s="138"/>
      <c r="AL728" s="138"/>
      <c r="AM728" s="138"/>
      <c r="AN728" s="166"/>
      <c r="AO728" s="178"/>
      <c r="AP728" s="138"/>
      <c r="AQ728" s="138"/>
      <c r="AR728" s="166"/>
      <c r="AS728" s="178"/>
      <c r="AT728" s="138"/>
      <c r="AU728" s="138"/>
      <c r="AV728" s="166"/>
      <c r="AW728" s="178"/>
      <c r="AX728" s="138"/>
      <c r="AY728" s="138"/>
      <c r="AZ728" s="166"/>
      <c r="BA728" s="178"/>
      <c r="BB728" s="138"/>
      <c r="BC728" s="138"/>
      <c r="BD728" s="138"/>
      <c r="BE728" s="178"/>
      <c r="BF728" s="138"/>
      <c r="BG728" s="138"/>
      <c r="BH728" s="166"/>
      <c r="BI728" s="178"/>
      <c r="BJ728" s="138"/>
      <c r="BK728" s="138"/>
      <c r="BL728" s="166"/>
      <c r="BM728" s="178"/>
      <c r="BN728" s="138"/>
      <c r="BO728" s="138"/>
      <c r="BP728" s="166"/>
      <c r="BQ728" s="178"/>
      <c r="BR728" s="138"/>
      <c r="BS728" s="138"/>
      <c r="BT728" s="166"/>
      <c r="BU728" s="178"/>
      <c r="BV728" s="138"/>
      <c r="BW728" s="138"/>
      <c r="BX728" s="166"/>
      <c r="BY728" s="178"/>
      <c r="BZ728" s="138"/>
      <c r="CA728" s="138"/>
      <c r="CB728" s="166"/>
      <c r="CC728" s="178"/>
      <c r="CD728" s="138"/>
      <c r="CE728" s="138"/>
      <c r="CF728" s="166"/>
      <c r="CG728" s="178"/>
      <c r="CH728" s="138"/>
      <c r="CI728" s="138"/>
      <c r="CJ728" s="166"/>
      <c r="CK728" s="178"/>
      <c r="CL728" s="138"/>
      <c r="CM728" s="138"/>
      <c r="CN728" s="149"/>
    </row>
    <row r="729" ht="19.95" customHeight="1">
      <c r="A729" s="134"/>
      <c r="B729" s="135"/>
      <c r="C729" s="135"/>
      <c r="D729" s="136"/>
      <c r="E729" s="168"/>
      <c r="F729" s="169"/>
      <c r="G729" s="169"/>
      <c r="H729" s="169"/>
      <c r="I729" s="169"/>
      <c r="J729" s="169"/>
      <c r="K729" s="139"/>
      <c r="L729" s="139"/>
      <c r="M729" s="169"/>
      <c r="N729" s="169"/>
      <c r="O729" s="140"/>
      <c r="P729" s="125"/>
      <c r="Q729" s="169"/>
      <c r="R729" s="142"/>
      <c r="S729" s="125"/>
      <c r="T729" s="169"/>
      <c r="U729" s="169"/>
      <c r="V729" s="169"/>
      <c r="W729" s="169"/>
      <c r="X729" s="169"/>
      <c r="Y729" s="169"/>
      <c r="Z729" s="169"/>
      <c r="AA729" s="143"/>
      <c r="AB729" s="125"/>
      <c r="AC729" s="128"/>
      <c r="AD729" s="129"/>
      <c r="AE729" s="173"/>
      <c r="AF729" s="128"/>
      <c r="AG729" s="169"/>
      <c r="AH729" s="169"/>
      <c r="AI729" s="169"/>
      <c r="AJ729" s="169"/>
      <c r="AK729" s="169"/>
      <c r="AL729" s="169"/>
      <c r="AM729" s="169"/>
      <c r="AN729" s="122"/>
      <c r="AO729" s="132"/>
      <c r="AP729" s="169"/>
      <c r="AQ729" s="169"/>
      <c r="AR729" s="122"/>
      <c r="AS729" s="132"/>
      <c r="AT729" s="169"/>
      <c r="AU729" s="169"/>
      <c r="AV729" s="122"/>
      <c r="AW729" s="132"/>
      <c r="AX729" s="169"/>
      <c r="AY729" s="169"/>
      <c r="AZ729" s="122"/>
      <c r="BA729" s="132"/>
      <c r="BB729" s="169"/>
      <c r="BC729" s="169"/>
      <c r="BD729" s="169"/>
      <c r="BE729" s="132"/>
      <c r="BF729" s="169"/>
      <c r="BG729" s="169"/>
      <c r="BH729" s="122"/>
      <c r="BI729" s="132"/>
      <c r="BJ729" s="169"/>
      <c r="BK729" s="169"/>
      <c r="BL729" s="122"/>
      <c r="BM729" s="132"/>
      <c r="BN729" s="169"/>
      <c r="BO729" s="169"/>
      <c r="BP729" s="122"/>
      <c r="BQ729" s="132"/>
      <c r="BR729" s="169"/>
      <c r="BS729" s="169"/>
      <c r="BT729" s="122"/>
      <c r="BU729" s="132"/>
      <c r="BV729" s="169"/>
      <c r="BW729" s="169"/>
      <c r="BX729" s="122"/>
      <c r="BY729" s="132"/>
      <c r="BZ729" s="169"/>
      <c r="CA729" s="169"/>
      <c r="CB729" s="122"/>
      <c r="CC729" s="132"/>
      <c r="CD729" s="169"/>
      <c r="CE729" s="169"/>
      <c r="CF729" s="122"/>
      <c r="CG729" s="132"/>
      <c r="CH729" s="169"/>
      <c r="CI729" s="169"/>
      <c r="CJ729" s="122"/>
      <c r="CK729" s="132"/>
      <c r="CL729" s="169"/>
      <c r="CM729" s="169"/>
      <c r="CN729" s="176"/>
    </row>
    <row r="730" ht="19.95" customHeight="1">
      <c r="A730" s="134"/>
      <c r="B730" s="135"/>
      <c r="C730" s="135"/>
      <c r="D730" s="136"/>
      <c r="E730" s="137"/>
      <c r="F730" s="138"/>
      <c r="G730" s="138"/>
      <c r="H730" s="138"/>
      <c r="I730" s="138"/>
      <c r="J730" s="138"/>
      <c r="K730" s="139"/>
      <c r="L730" s="139"/>
      <c r="M730" s="138"/>
      <c r="N730" s="138"/>
      <c r="O730" s="140"/>
      <c r="P730" s="141"/>
      <c r="Q730" s="138"/>
      <c r="R730" s="142"/>
      <c r="S730" s="141"/>
      <c r="T730" s="138"/>
      <c r="U730" s="138"/>
      <c r="V730" s="138"/>
      <c r="W730" s="138"/>
      <c r="X730" s="138"/>
      <c r="Y730" s="138"/>
      <c r="Z730" s="138"/>
      <c r="AA730" s="143"/>
      <c r="AB730" s="141"/>
      <c r="AC730" s="144"/>
      <c r="AD730" s="129"/>
      <c r="AE730" s="145"/>
      <c r="AF730" s="144"/>
      <c r="AG730" s="138"/>
      <c r="AH730" s="138"/>
      <c r="AI730" s="138"/>
      <c r="AJ730" s="138"/>
      <c r="AK730" s="138"/>
      <c r="AL730" s="138"/>
      <c r="AM730" s="138"/>
      <c r="AN730" s="166"/>
      <c r="AO730" s="178"/>
      <c r="AP730" s="138"/>
      <c r="AQ730" s="138"/>
      <c r="AR730" s="166"/>
      <c r="AS730" s="178"/>
      <c r="AT730" s="138"/>
      <c r="AU730" s="138"/>
      <c r="AV730" s="166"/>
      <c r="AW730" s="178"/>
      <c r="AX730" s="138"/>
      <c r="AY730" s="138"/>
      <c r="AZ730" s="166"/>
      <c r="BA730" s="178"/>
      <c r="BB730" s="138"/>
      <c r="BC730" s="138"/>
      <c r="BD730" s="138"/>
      <c r="BE730" s="178"/>
      <c r="BF730" s="138"/>
      <c r="BG730" s="138"/>
      <c r="BH730" s="166"/>
      <c r="BI730" s="178"/>
      <c r="BJ730" s="138"/>
      <c r="BK730" s="138"/>
      <c r="BL730" s="166"/>
      <c r="BM730" s="178"/>
      <c r="BN730" s="138"/>
      <c r="BO730" s="138"/>
      <c r="BP730" s="166"/>
      <c r="BQ730" s="178"/>
      <c r="BR730" s="138"/>
      <c r="BS730" s="138"/>
      <c r="BT730" s="166"/>
      <c r="BU730" s="178"/>
      <c r="BV730" s="138"/>
      <c r="BW730" s="138"/>
      <c r="BX730" s="166"/>
      <c r="BY730" s="178"/>
      <c r="BZ730" s="138"/>
      <c r="CA730" s="138"/>
      <c r="CB730" s="166"/>
      <c r="CC730" s="178"/>
      <c r="CD730" s="138"/>
      <c r="CE730" s="138"/>
      <c r="CF730" s="166"/>
      <c r="CG730" s="178"/>
      <c r="CH730" s="138"/>
      <c r="CI730" s="138"/>
      <c r="CJ730" s="166"/>
      <c r="CK730" s="178"/>
      <c r="CL730" s="138"/>
      <c r="CM730" s="138"/>
      <c r="CN730" s="149"/>
    </row>
    <row r="731" ht="19.95" customHeight="1">
      <c r="A731" s="134"/>
      <c r="B731" s="135"/>
      <c r="C731" s="135"/>
      <c r="D731" s="136"/>
      <c r="E731" s="168"/>
      <c r="F731" s="169"/>
      <c r="G731" s="169"/>
      <c r="H731" s="169"/>
      <c r="I731" s="169"/>
      <c r="J731" s="169"/>
      <c r="K731" s="139"/>
      <c r="L731" s="139"/>
      <c r="M731" s="169"/>
      <c r="N731" s="169"/>
      <c r="O731" s="140"/>
      <c r="P731" s="125"/>
      <c r="Q731" s="169"/>
      <c r="R731" t="s" s="185">
        <v>217</v>
      </c>
      <c r="S731" s="125"/>
      <c r="T731" s="169"/>
      <c r="U731" s="169"/>
      <c r="V731" s="169"/>
      <c r="W731" s="169"/>
      <c r="X731" s="169"/>
      <c r="Y731" s="169"/>
      <c r="Z731" s="169"/>
      <c r="AA731" s="143"/>
      <c r="AB731" s="125"/>
      <c r="AC731" s="128"/>
      <c r="AD731" s="129"/>
      <c r="AE731" s="173"/>
      <c r="AF731" s="128"/>
      <c r="AG731" s="169"/>
      <c r="AH731" s="173">
        <v>77072</v>
      </c>
      <c r="AI731" s="173">
        <v>39870</v>
      </c>
      <c r="AJ731" s="173">
        <v>1303</v>
      </c>
      <c r="AK731" s="173">
        <v>17392</v>
      </c>
      <c r="AL731" s="173">
        <v>0</v>
      </c>
      <c r="AM731" s="173"/>
      <c r="AN731" s="173"/>
      <c r="AO731" s="175"/>
      <c r="AP731" s="173">
        <v>0</v>
      </c>
      <c r="AQ731" s="173"/>
      <c r="AR731" s="173"/>
      <c r="AS731" s="175"/>
      <c r="AT731" s="173">
        <v>0</v>
      </c>
      <c r="AU731" s="173"/>
      <c r="AV731" s="173"/>
      <c r="AW731" s="175"/>
      <c r="AX731" s="173">
        <v>0</v>
      </c>
      <c r="AY731" s="173"/>
      <c r="AZ731" s="173"/>
      <c r="BA731" s="175"/>
      <c r="BB731" s="173">
        <v>3600</v>
      </c>
      <c r="BC731" s="173"/>
      <c r="BD731" s="173"/>
      <c r="BE731" s="175"/>
      <c r="BF731" s="173">
        <v>0</v>
      </c>
      <c r="BG731" s="173"/>
      <c r="BH731" s="173"/>
      <c r="BI731" s="175"/>
      <c r="BJ731" s="173">
        <v>0</v>
      </c>
      <c r="BK731" s="173"/>
      <c r="BL731" s="173"/>
      <c r="BM731" s="175"/>
      <c r="BN731" s="173">
        <v>0</v>
      </c>
      <c r="BO731" s="173"/>
      <c r="BP731" s="173"/>
      <c r="BQ731" s="175"/>
      <c r="BR731" s="173">
        <v>0</v>
      </c>
      <c r="BS731" s="173"/>
      <c r="BT731" s="173"/>
      <c r="BU731" s="175"/>
      <c r="BV731" s="173">
        <v>0</v>
      </c>
      <c r="BW731" s="173"/>
      <c r="BX731" s="173"/>
      <c r="BY731" s="175"/>
      <c r="BZ731" s="173">
        <v>0</v>
      </c>
      <c r="CA731" s="173"/>
      <c r="CB731" s="173"/>
      <c r="CC731" s="175"/>
      <c r="CD731" s="173">
        <v>0</v>
      </c>
      <c r="CE731" s="173"/>
      <c r="CF731" s="173"/>
      <c r="CG731" s="175"/>
      <c r="CH731" s="173">
        <v>0</v>
      </c>
      <c r="CI731" s="173"/>
      <c r="CJ731" s="173"/>
      <c r="CK731" s="175"/>
      <c r="CL731" s="173">
        <v>36270</v>
      </c>
      <c r="CM731" s="173">
        <v>26831</v>
      </c>
      <c r="CN731" s="176"/>
    </row>
    <row r="732" ht="19.95" customHeight="1">
      <c r="A732" s="134"/>
      <c r="B732" s="135"/>
      <c r="C732" s="135"/>
      <c r="D732" s="136"/>
      <c r="E732" s="137"/>
      <c r="F732" s="138"/>
      <c r="G732" s="138"/>
      <c r="H732" s="138"/>
      <c r="I732" s="138"/>
      <c r="J732" s="138"/>
      <c r="K732" s="139"/>
      <c r="L732" s="139"/>
      <c r="M732" s="138"/>
      <c r="N732" s="138"/>
      <c r="O732" s="140"/>
      <c r="P732" s="141"/>
      <c r="Q732" s="138"/>
      <c r="R732" s="142"/>
      <c r="S732" s="141"/>
      <c r="T732" s="138"/>
      <c r="U732" s="138"/>
      <c r="V732" s="138"/>
      <c r="W732" s="138"/>
      <c r="X732" s="138"/>
      <c r="Y732" s="138"/>
      <c r="Z732" s="138"/>
      <c r="AA732" s="143"/>
      <c r="AB732" s="141"/>
      <c r="AC732" s="144"/>
      <c r="AD732" s="129"/>
      <c r="AE732" s="145"/>
      <c r="AF732" s="144"/>
      <c r="AG732" s="138"/>
      <c r="AH732" s="138"/>
      <c r="AI732" s="138"/>
      <c r="AJ732" s="138"/>
      <c r="AK732" s="138"/>
      <c r="AL732" s="138"/>
      <c r="AM732" s="138"/>
      <c r="AN732" s="166"/>
      <c r="AO732" s="178"/>
      <c r="AP732" s="138"/>
      <c r="AQ732" s="138"/>
      <c r="AR732" s="166"/>
      <c r="AS732" s="178"/>
      <c r="AT732" s="138"/>
      <c r="AU732" s="138"/>
      <c r="AV732" s="166"/>
      <c r="AW732" s="178"/>
      <c r="AX732" s="138"/>
      <c r="AY732" s="138"/>
      <c r="AZ732" s="166"/>
      <c r="BA732" s="178"/>
      <c r="BB732" s="138"/>
      <c r="BC732" s="138"/>
      <c r="BD732" s="138"/>
      <c r="BE732" s="178"/>
      <c r="BF732" s="138"/>
      <c r="BG732" s="138"/>
      <c r="BH732" s="166"/>
      <c r="BI732" s="178"/>
      <c r="BJ732" s="138"/>
      <c r="BK732" s="138"/>
      <c r="BL732" s="166"/>
      <c r="BM732" s="178"/>
      <c r="BN732" s="138"/>
      <c r="BO732" s="138"/>
      <c r="BP732" s="166"/>
      <c r="BQ732" s="178"/>
      <c r="BR732" s="138"/>
      <c r="BS732" s="138"/>
      <c r="BT732" s="166"/>
      <c r="BU732" s="178"/>
      <c r="BV732" s="138"/>
      <c r="BW732" s="138"/>
      <c r="BX732" s="166"/>
      <c r="BY732" s="178"/>
      <c r="BZ732" s="138"/>
      <c r="CA732" s="138"/>
      <c r="CB732" s="166"/>
      <c r="CC732" s="178"/>
      <c r="CD732" s="138"/>
      <c r="CE732" s="138"/>
      <c r="CF732" s="166"/>
      <c r="CG732" s="178"/>
      <c r="CH732" s="138"/>
      <c r="CI732" s="138"/>
      <c r="CJ732" s="166"/>
      <c r="CK732" s="178"/>
      <c r="CL732" s="138"/>
      <c r="CM732" s="138"/>
      <c r="CN732" s="149"/>
    </row>
    <row r="733" ht="19.95" customHeight="1">
      <c r="A733" s="134"/>
      <c r="B733" s="135"/>
      <c r="C733" s="135"/>
      <c r="D733" s="136"/>
      <c r="E733" s="168"/>
      <c r="F733" s="169"/>
      <c r="G733" s="169"/>
      <c r="H733" s="169"/>
      <c r="I733" s="169"/>
      <c r="J733" s="169"/>
      <c r="K733" s="139"/>
      <c r="L733" s="139"/>
      <c r="M733" s="169"/>
      <c r="N733" s="169"/>
      <c r="O733" s="140"/>
      <c r="P733" s="125"/>
      <c r="Q733" s="169"/>
      <c r="R733" s="142"/>
      <c r="S733" s="125"/>
      <c r="T733" s="169"/>
      <c r="U733" s="169"/>
      <c r="V733" s="169"/>
      <c r="W733" s="169"/>
      <c r="X733" s="169"/>
      <c r="Y733" s="169"/>
      <c r="Z733" s="169"/>
      <c r="AA733" s="143"/>
      <c r="AB733" s="125"/>
      <c r="AC733" s="128"/>
      <c r="AD733" s="129"/>
      <c r="AE733" s="173"/>
      <c r="AF733" s="128"/>
      <c r="AG733" s="169"/>
      <c r="AH733" s="169"/>
      <c r="AI733" s="169"/>
      <c r="AJ733" s="169"/>
      <c r="AK733" s="169"/>
      <c r="AL733" s="169"/>
      <c r="AM733" s="169"/>
      <c r="AN733" s="122"/>
      <c r="AO733" s="132"/>
      <c r="AP733" s="169"/>
      <c r="AQ733" s="169"/>
      <c r="AR733" s="122"/>
      <c r="AS733" s="132"/>
      <c r="AT733" s="169"/>
      <c r="AU733" s="169"/>
      <c r="AV733" s="122"/>
      <c r="AW733" s="132"/>
      <c r="AX733" s="169"/>
      <c r="AY733" s="169"/>
      <c r="AZ733" s="122"/>
      <c r="BA733" s="132"/>
      <c r="BB733" s="169"/>
      <c r="BC733" s="169"/>
      <c r="BD733" s="169"/>
      <c r="BE733" s="132"/>
      <c r="BF733" s="169"/>
      <c r="BG733" s="169"/>
      <c r="BH733" s="122"/>
      <c r="BI733" s="132"/>
      <c r="BJ733" s="169"/>
      <c r="BK733" s="169"/>
      <c r="BL733" s="122"/>
      <c r="BM733" s="132"/>
      <c r="BN733" s="169"/>
      <c r="BO733" s="169"/>
      <c r="BP733" s="122"/>
      <c r="BQ733" s="132"/>
      <c r="BR733" s="169"/>
      <c r="BS733" s="169"/>
      <c r="BT733" s="122"/>
      <c r="BU733" s="132"/>
      <c r="BV733" s="169"/>
      <c r="BW733" s="169"/>
      <c r="BX733" s="122"/>
      <c r="BY733" s="132"/>
      <c r="BZ733" s="169"/>
      <c r="CA733" s="169"/>
      <c r="CB733" s="122"/>
      <c r="CC733" s="132"/>
      <c r="CD733" s="169"/>
      <c r="CE733" s="169"/>
      <c r="CF733" s="122"/>
      <c r="CG733" s="132"/>
      <c r="CH733" s="169"/>
      <c r="CI733" s="169"/>
      <c r="CJ733" s="122"/>
      <c r="CK733" s="132"/>
      <c r="CL733" s="169"/>
      <c r="CM733" s="169"/>
      <c r="CN733" s="176"/>
    </row>
    <row r="734" ht="19.95" customHeight="1">
      <c r="A734" s="134"/>
      <c r="B734" s="135"/>
      <c r="C734" s="135"/>
      <c r="D734" s="136"/>
      <c r="E734" s="137"/>
      <c r="F734" s="138"/>
      <c r="G734" s="138"/>
      <c r="H734" s="138"/>
      <c r="I734" s="138"/>
      <c r="J734" s="138"/>
      <c r="K734" s="139"/>
      <c r="L734" s="139"/>
      <c r="M734" s="138"/>
      <c r="N734" s="138"/>
      <c r="O734" s="140"/>
      <c r="P734" s="141"/>
      <c r="Q734" s="138"/>
      <c r="R734" s="142"/>
      <c r="S734" s="141"/>
      <c r="T734" s="138"/>
      <c r="U734" s="138"/>
      <c r="V734" s="138"/>
      <c r="W734" s="138"/>
      <c r="X734" s="138"/>
      <c r="Y734" s="138"/>
      <c r="Z734" s="138"/>
      <c r="AA734" s="143"/>
      <c r="AB734" s="141"/>
      <c r="AC734" s="144"/>
      <c r="AD734" s="129"/>
      <c r="AE734" s="145"/>
      <c r="AF734" s="144"/>
      <c r="AG734" s="138"/>
      <c r="AH734" s="138"/>
      <c r="AI734" s="138"/>
      <c r="AJ734" s="138"/>
      <c r="AK734" s="138"/>
      <c r="AL734" s="138"/>
      <c r="AM734" s="138"/>
      <c r="AN734" s="166"/>
      <c r="AO734" s="178"/>
      <c r="AP734" s="138"/>
      <c r="AQ734" s="138"/>
      <c r="AR734" s="166"/>
      <c r="AS734" s="178"/>
      <c r="AT734" s="138"/>
      <c r="AU734" s="138"/>
      <c r="AV734" s="166"/>
      <c r="AW734" s="178"/>
      <c r="AX734" s="138"/>
      <c r="AY734" s="138"/>
      <c r="AZ734" s="166"/>
      <c r="BA734" s="178"/>
      <c r="BB734" s="138"/>
      <c r="BC734" s="138"/>
      <c r="BD734" s="138"/>
      <c r="BE734" s="178"/>
      <c r="BF734" s="138"/>
      <c r="BG734" s="138"/>
      <c r="BH734" s="166"/>
      <c r="BI734" s="178"/>
      <c r="BJ734" s="138"/>
      <c r="BK734" s="138"/>
      <c r="BL734" s="166"/>
      <c r="BM734" s="178"/>
      <c r="BN734" s="138"/>
      <c r="BO734" s="138"/>
      <c r="BP734" s="166"/>
      <c r="BQ734" s="178"/>
      <c r="BR734" s="138"/>
      <c r="BS734" s="138"/>
      <c r="BT734" s="166"/>
      <c r="BU734" s="178"/>
      <c r="BV734" s="138"/>
      <c r="BW734" s="138"/>
      <c r="BX734" s="166"/>
      <c r="BY734" s="178"/>
      <c r="BZ734" s="138"/>
      <c r="CA734" s="138"/>
      <c r="CB734" s="166"/>
      <c r="CC734" s="178"/>
      <c r="CD734" s="138"/>
      <c r="CE734" s="138"/>
      <c r="CF734" s="166"/>
      <c r="CG734" s="178"/>
      <c r="CH734" s="138"/>
      <c r="CI734" s="138"/>
      <c r="CJ734" s="166"/>
      <c r="CK734" s="178"/>
      <c r="CL734" s="138"/>
      <c r="CM734" s="138"/>
      <c r="CN734" s="149"/>
    </row>
    <row r="735" ht="19.95" customHeight="1">
      <c r="A735" s="134"/>
      <c r="B735" s="135"/>
      <c r="C735" s="135"/>
      <c r="D735" s="136"/>
      <c r="E735" s="168"/>
      <c r="F735" s="169"/>
      <c r="G735" s="169"/>
      <c r="H735" s="169"/>
      <c r="I735" s="169"/>
      <c r="J735" s="169"/>
      <c r="K735" s="139"/>
      <c r="L735" s="139"/>
      <c r="M735" s="169"/>
      <c r="N735" s="169"/>
      <c r="O735" s="140"/>
      <c r="P735" s="125"/>
      <c r="Q735" s="169"/>
      <c r="R735" s="142"/>
      <c r="S735" s="125"/>
      <c r="T735" s="169"/>
      <c r="U735" s="169"/>
      <c r="V735" s="169"/>
      <c r="W735" s="169"/>
      <c r="X735" s="169"/>
      <c r="Y735" s="169"/>
      <c r="Z735" s="169"/>
      <c r="AA735" s="143"/>
      <c r="AB735" s="125"/>
      <c r="AC735" s="128"/>
      <c r="AD735" s="129"/>
      <c r="AE735" s="173"/>
      <c r="AF735" s="128"/>
      <c r="AG735" s="169"/>
      <c r="AH735" s="169"/>
      <c r="AI735" s="169"/>
      <c r="AJ735" s="169"/>
      <c r="AK735" s="169"/>
      <c r="AL735" s="169"/>
      <c r="AM735" s="169"/>
      <c r="AN735" s="122"/>
      <c r="AO735" s="132"/>
      <c r="AP735" s="169"/>
      <c r="AQ735" s="169"/>
      <c r="AR735" s="122"/>
      <c r="AS735" s="132"/>
      <c r="AT735" s="169"/>
      <c r="AU735" s="169"/>
      <c r="AV735" s="122"/>
      <c r="AW735" s="132"/>
      <c r="AX735" s="169"/>
      <c r="AY735" s="169"/>
      <c r="AZ735" s="122"/>
      <c r="BA735" s="132"/>
      <c r="BB735" s="169"/>
      <c r="BC735" s="169"/>
      <c r="BD735" s="169"/>
      <c r="BE735" s="132"/>
      <c r="BF735" s="169"/>
      <c r="BG735" s="169"/>
      <c r="BH735" s="122"/>
      <c r="BI735" s="132"/>
      <c r="BJ735" s="169"/>
      <c r="BK735" s="169"/>
      <c r="BL735" s="122"/>
      <c r="BM735" s="132"/>
      <c r="BN735" s="169"/>
      <c r="BO735" s="169"/>
      <c r="BP735" s="122"/>
      <c r="BQ735" s="132"/>
      <c r="BR735" s="169"/>
      <c r="BS735" s="169"/>
      <c r="BT735" s="122"/>
      <c r="BU735" s="132"/>
      <c r="BV735" s="169"/>
      <c r="BW735" s="169"/>
      <c r="BX735" s="122"/>
      <c r="BY735" s="132"/>
      <c r="BZ735" s="169"/>
      <c r="CA735" s="169"/>
      <c r="CB735" s="122"/>
      <c r="CC735" s="132"/>
      <c r="CD735" s="169"/>
      <c r="CE735" s="169"/>
      <c r="CF735" s="122"/>
      <c r="CG735" s="132"/>
      <c r="CH735" s="169"/>
      <c r="CI735" s="169"/>
      <c r="CJ735" s="122"/>
      <c r="CK735" s="132"/>
      <c r="CL735" s="169"/>
      <c r="CM735" s="169"/>
      <c r="CN735" s="176"/>
    </row>
    <row r="736" ht="20.2" customHeight="1">
      <c r="A736" s="309"/>
      <c r="B736" s="310"/>
      <c r="C736" s="310"/>
      <c r="D736" s="311"/>
      <c r="E736" s="312"/>
      <c r="F736" s="313"/>
      <c r="G736" s="313"/>
      <c r="H736" s="313"/>
      <c r="I736" s="313"/>
      <c r="J736" s="313"/>
      <c r="K736" s="314"/>
      <c r="L736" s="314"/>
      <c r="M736" s="313"/>
      <c r="N736" s="313"/>
      <c r="O736" s="315"/>
      <c r="P736" s="316"/>
      <c r="Q736" s="313"/>
      <c r="R736" s="317"/>
      <c r="S736" s="316"/>
      <c r="T736" s="313"/>
      <c r="U736" s="313"/>
      <c r="V736" s="313"/>
      <c r="W736" s="313"/>
      <c r="X736" s="313"/>
      <c r="Y736" s="313"/>
      <c r="Z736" s="313"/>
      <c r="AA736" s="318"/>
      <c r="AB736" s="316"/>
      <c r="AC736" s="319"/>
      <c r="AD736" s="320"/>
      <c r="AE736" s="321"/>
      <c r="AF736" s="319"/>
      <c r="AG736" s="313"/>
      <c r="AH736" s="313"/>
      <c r="AI736" s="313"/>
      <c r="AJ736" s="313"/>
      <c r="AK736" s="313"/>
      <c r="AL736" s="313"/>
      <c r="AM736" s="313"/>
      <c r="AN736" s="322"/>
      <c r="AO736" s="323"/>
      <c r="AP736" s="313"/>
      <c r="AQ736" s="313"/>
      <c r="AR736" s="322"/>
      <c r="AS736" s="323"/>
      <c r="AT736" s="313"/>
      <c r="AU736" s="313"/>
      <c r="AV736" s="322"/>
      <c r="AW736" s="323"/>
      <c r="AX736" s="313"/>
      <c r="AY736" s="313"/>
      <c r="AZ736" s="322"/>
      <c r="BA736" s="323"/>
      <c r="BB736" s="313"/>
      <c r="BC736" s="313"/>
      <c r="BD736" s="313"/>
      <c r="BE736" s="323"/>
      <c r="BF736" s="313"/>
      <c r="BG736" s="313"/>
      <c r="BH736" s="322"/>
      <c r="BI736" s="323"/>
      <c r="BJ736" s="313"/>
      <c r="BK736" s="313"/>
      <c r="BL736" s="322"/>
      <c r="BM736" s="323"/>
      <c r="BN736" s="313"/>
      <c r="BO736" s="313"/>
      <c r="BP736" s="322"/>
      <c r="BQ736" s="323"/>
      <c r="BR736" s="313"/>
      <c r="BS736" s="313"/>
      <c r="BT736" s="322"/>
      <c r="BU736" s="323"/>
      <c r="BV736" s="313"/>
      <c r="BW736" s="313"/>
      <c r="BX736" s="322"/>
      <c r="BY736" s="323"/>
      <c r="BZ736" s="313"/>
      <c r="CA736" s="313"/>
      <c r="CB736" s="322"/>
      <c r="CC736" s="323"/>
      <c r="CD736" s="313"/>
      <c r="CE736" s="313"/>
      <c r="CF736" s="322"/>
      <c r="CG736" s="323"/>
      <c r="CH736" s="313"/>
      <c r="CI736" s="313"/>
      <c r="CJ736" s="322"/>
      <c r="CK736" s="323"/>
      <c r="CL736" s="313"/>
      <c r="CM736" s="313"/>
      <c r="CN736" s="32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CN736"/>
  <sheetViews>
    <sheetView workbookViewId="0" showGridLines="0" defaultGridColor="1">
      <pane topLeftCell="A6" xSplit="0" ySplit="5" activePane="bottomLeft" state="frozen"/>
    </sheetView>
  </sheetViews>
  <sheetFormatPr defaultColWidth="11.6667" defaultRowHeight="19.9" customHeight="1" outlineLevelRow="0" outlineLevelCol="0"/>
  <cols>
    <col min="1" max="1" width="11.6719" style="336" customWidth="1"/>
    <col min="2" max="2" width="12.8125" style="336" customWidth="1"/>
    <col min="3" max="3" width="36.4688" style="336" customWidth="1"/>
    <col min="4" max="4" width="22.8594" style="336" customWidth="1"/>
    <col min="5" max="5" width="14.6953" style="336" customWidth="1"/>
    <col min="6" max="6" width="9.45312" style="336" customWidth="1"/>
    <col min="7" max="7" width="10.3125" style="336" customWidth="1"/>
    <col min="8" max="8" width="14.5469" style="336" customWidth="1"/>
    <col min="9" max="9" width="11.0703" style="336" customWidth="1"/>
    <col min="10" max="10" width="17.0078" style="336" customWidth="1"/>
    <col min="11" max="12" width="11.6719" style="336" customWidth="1"/>
    <col min="13" max="13" width="7.03125" style="336" customWidth="1"/>
    <col min="14" max="14" hidden="1" width="11.6667" style="336" customWidth="1"/>
    <col min="15" max="15" width="7.03125" style="336" customWidth="1"/>
    <col min="16" max="17" width="8.72656" style="336" customWidth="1"/>
    <col min="18" max="18" width="8.22656" style="336" customWidth="1"/>
    <col min="19" max="22" width="7.91406" style="336" customWidth="1"/>
    <col min="23" max="26" hidden="1" width="11.6667" style="336" customWidth="1"/>
    <col min="27" max="27" width="8.03906" style="336" customWidth="1"/>
    <col min="28" max="28" width="7.46094" style="336" customWidth="1"/>
    <col min="29" max="29" hidden="1" width="11.6667" style="336" customWidth="1"/>
    <col min="30" max="30" width="8.48438" style="336" customWidth="1"/>
    <col min="31" max="31" width="9.34375" style="336" customWidth="1"/>
    <col min="32" max="32" hidden="1" width="11.6667" style="336" customWidth="1"/>
    <col min="33" max="33" width="8.82812" style="336" customWidth="1"/>
    <col min="34" max="34" width="11.6719" style="336" customWidth="1"/>
    <col min="35" max="35" width="10.8281" style="336" customWidth="1"/>
    <col min="36" max="36" width="13.6797" style="336" customWidth="1"/>
    <col min="37" max="38" width="11.6719" style="336" customWidth="1"/>
    <col min="39" max="40" width="7.27344" style="336" customWidth="1"/>
    <col min="41" max="41" width="8.78125" style="336" customWidth="1"/>
    <col min="42" max="42" width="11.6719" style="336" customWidth="1"/>
    <col min="43" max="43" width="7.53906" style="336" customWidth="1"/>
    <col min="44" max="44" width="6.72656" style="336" customWidth="1"/>
    <col min="45" max="45" width="8.375" style="336" customWidth="1"/>
    <col min="46" max="46" width="11.6719" style="336" customWidth="1"/>
    <col min="47" max="47" width="7.17188" style="336" customWidth="1"/>
    <col min="48" max="48" width="8.04688" style="336" customWidth="1"/>
    <col min="49" max="49" width="8.46094" style="336" customWidth="1"/>
    <col min="50" max="50" width="11.6719" style="336" customWidth="1"/>
    <col min="51" max="51" width="7.77344" style="336" customWidth="1"/>
    <col min="52" max="52" width="7.98438" style="336" customWidth="1"/>
    <col min="53" max="53" width="8.3125" style="336" customWidth="1"/>
    <col min="54" max="54" width="11.6719" style="336" customWidth="1"/>
    <col min="55" max="56" width="8.79688" style="336" customWidth="1"/>
    <col min="57" max="57" width="8.85938" style="336" customWidth="1"/>
    <col min="58" max="58" width="11.6719" style="336" customWidth="1"/>
    <col min="59" max="59" width="7.59375" style="336" customWidth="1"/>
    <col min="60" max="60" width="8.29688" style="336" customWidth="1"/>
    <col min="61" max="61" width="8.67969" style="336" customWidth="1"/>
    <col min="62" max="62" width="11.6719" style="336" customWidth="1"/>
    <col min="63" max="63" width="6.73438" style="336" customWidth="1"/>
    <col min="64" max="64" width="7.26562" style="336" customWidth="1"/>
    <col min="65" max="65" width="8.10156" style="336" customWidth="1"/>
    <col min="66" max="66" width="11.6719" style="336" customWidth="1"/>
    <col min="67" max="67" width="8.03125" style="336" customWidth="1"/>
    <col min="68" max="68" width="7.50781" style="336" customWidth="1"/>
    <col min="69" max="69" width="8.77344" style="336" customWidth="1"/>
    <col min="70" max="70" width="11.6719" style="336" customWidth="1"/>
    <col min="71" max="71" width="6.65625" style="336" customWidth="1"/>
    <col min="72" max="72" width="7.875" style="336" customWidth="1"/>
    <col min="73" max="73" width="8.83594" style="336" customWidth="1"/>
    <col min="74" max="74" width="11.6719" style="336" customWidth="1"/>
    <col min="75" max="75" width="8.375" style="336" customWidth="1"/>
    <col min="76" max="76" width="8.39844" style="336" customWidth="1"/>
    <col min="77" max="77" width="8.38281" style="336" customWidth="1"/>
    <col min="78" max="78" width="11.6719" style="336" customWidth="1"/>
    <col min="79" max="79" width="7.13281" style="336" customWidth="1"/>
    <col min="80" max="81" width="8.04688" style="336" customWidth="1"/>
    <col min="82" max="82" width="9.39062" style="336" customWidth="1"/>
    <col min="83" max="83" width="9.04688" style="336" customWidth="1"/>
    <col min="84" max="84" width="9.55469" style="336" customWidth="1"/>
    <col min="85" max="85" width="8.92188" style="336" customWidth="1"/>
    <col min="86" max="86" width="11.6719" style="336" customWidth="1"/>
    <col min="87" max="87" width="9.875" style="336" customWidth="1"/>
    <col min="88" max="88" width="8.48438" style="336" customWidth="1"/>
    <col min="89" max="89" width="8.53125" style="336" customWidth="1"/>
    <col min="90" max="91" width="12.6719" style="336" customWidth="1"/>
    <col min="92" max="92" width="9.17188" style="336" customWidth="1"/>
    <col min="93" max="16384" width="11.6719" style="336" customWidth="1"/>
  </cols>
  <sheetData>
    <row r="1" ht="44.2" customHeight="1">
      <c r="A1" t="s" s="54">
        <v>9</v>
      </c>
      <c r="B1" t="s" s="55">
        <v>10</v>
      </c>
      <c r="C1" s="56"/>
      <c r="D1" t="s" s="55">
        <v>13</v>
      </c>
      <c r="E1" t="s" s="55">
        <v>14</v>
      </c>
      <c r="F1" t="s" s="55">
        <v>15</v>
      </c>
      <c r="G1" s="56"/>
      <c r="H1" t="s" s="55">
        <v>2342</v>
      </c>
      <c r="I1" t="s" s="55">
        <v>2343</v>
      </c>
      <c r="J1" t="s" s="55">
        <v>2344</v>
      </c>
      <c r="K1" t="s" s="57">
        <v>2345</v>
      </c>
      <c r="L1" t="s" s="57">
        <v>2346</v>
      </c>
      <c r="M1" t="s" s="55">
        <v>2347</v>
      </c>
      <c r="N1" t="s" s="55">
        <v>2348</v>
      </c>
      <c r="O1" t="s" s="58">
        <v>21</v>
      </c>
      <c r="P1" t="s" s="55">
        <v>2346</v>
      </c>
      <c r="Q1" t="s" s="55">
        <v>2349</v>
      </c>
      <c r="R1" t="s" s="59">
        <v>22</v>
      </c>
      <c r="S1" t="s" s="55">
        <v>2346</v>
      </c>
      <c r="T1" t="s" s="55">
        <v>2350</v>
      </c>
      <c r="U1" t="s" s="55">
        <v>2351</v>
      </c>
      <c r="V1" t="s" s="55">
        <v>2352</v>
      </c>
      <c r="W1" t="s" s="55">
        <v>2353</v>
      </c>
      <c r="X1" s="56"/>
      <c r="Y1" s="56"/>
      <c r="Z1" s="56"/>
      <c r="AA1" t="s" s="60">
        <v>2354</v>
      </c>
      <c r="AB1" s="61"/>
      <c r="AC1" t="s" s="55">
        <v>2346</v>
      </c>
      <c r="AD1" t="s" s="62">
        <v>2355</v>
      </c>
      <c r="AE1" s="63"/>
      <c r="AF1" s="56"/>
      <c r="AG1" s="56"/>
      <c r="AH1" t="s" s="55">
        <v>23</v>
      </c>
      <c r="AI1" t="s" s="55">
        <v>24</v>
      </c>
      <c r="AJ1" t="s" s="55">
        <v>25</v>
      </c>
      <c r="AK1" t="s" s="55">
        <v>26</v>
      </c>
      <c r="AL1" t="s" s="55">
        <v>27</v>
      </c>
      <c r="AM1" t="s" s="55">
        <v>2356</v>
      </c>
      <c r="AN1" t="s" s="55">
        <v>2357</v>
      </c>
      <c r="AO1" t="s" s="55">
        <v>2358</v>
      </c>
      <c r="AP1" t="s" s="55">
        <v>28</v>
      </c>
      <c r="AQ1" t="s" s="55">
        <v>2359</v>
      </c>
      <c r="AR1" t="s" s="55">
        <v>2360</v>
      </c>
      <c r="AS1" t="s" s="55">
        <v>2361</v>
      </c>
      <c r="AT1" t="s" s="55">
        <v>29</v>
      </c>
      <c r="AU1" t="s" s="55">
        <v>2362</v>
      </c>
      <c r="AV1" t="s" s="55">
        <v>2363</v>
      </c>
      <c r="AW1" t="s" s="55">
        <v>2364</v>
      </c>
      <c r="AX1" t="s" s="55">
        <v>2365</v>
      </c>
      <c r="AY1" t="s" s="55">
        <v>2366</v>
      </c>
      <c r="AZ1" t="s" s="55">
        <v>2367</v>
      </c>
      <c r="BA1" t="s" s="55">
        <v>2368</v>
      </c>
      <c r="BB1" t="s" s="55">
        <v>31</v>
      </c>
      <c r="BC1" t="s" s="55">
        <v>2369</v>
      </c>
      <c r="BD1" t="s" s="55">
        <v>2370</v>
      </c>
      <c r="BE1" t="s" s="55">
        <v>2371</v>
      </c>
      <c r="BF1" t="s" s="55">
        <v>32</v>
      </c>
      <c r="BG1" t="s" s="55">
        <v>2372</v>
      </c>
      <c r="BH1" t="s" s="55">
        <v>2373</v>
      </c>
      <c r="BI1" t="s" s="55">
        <v>2374</v>
      </c>
      <c r="BJ1" t="s" s="55">
        <v>33</v>
      </c>
      <c r="BK1" t="s" s="55">
        <v>2375</v>
      </c>
      <c r="BL1" t="s" s="55">
        <v>2376</v>
      </c>
      <c r="BM1" t="s" s="55">
        <v>2377</v>
      </c>
      <c r="BN1" t="s" s="55">
        <v>34</v>
      </c>
      <c r="BO1" t="s" s="55">
        <v>2378</v>
      </c>
      <c r="BP1" t="s" s="55">
        <v>2379</v>
      </c>
      <c r="BQ1" t="s" s="55">
        <v>2380</v>
      </c>
      <c r="BR1" t="s" s="55">
        <v>35</v>
      </c>
      <c r="BS1" t="s" s="55">
        <v>2381</v>
      </c>
      <c r="BT1" t="s" s="55">
        <v>2382</v>
      </c>
      <c r="BU1" t="s" s="55">
        <v>2383</v>
      </c>
      <c r="BV1" t="s" s="55">
        <v>36</v>
      </c>
      <c r="BW1" t="s" s="55">
        <v>2384</v>
      </c>
      <c r="BX1" t="s" s="55">
        <v>2385</v>
      </c>
      <c r="BY1" t="s" s="55">
        <v>2386</v>
      </c>
      <c r="BZ1" t="s" s="55">
        <v>37</v>
      </c>
      <c r="CA1" t="s" s="55">
        <v>2387</v>
      </c>
      <c r="CB1" t="s" s="55">
        <v>2388</v>
      </c>
      <c r="CC1" t="s" s="55">
        <v>2389</v>
      </c>
      <c r="CD1" t="s" s="55">
        <v>2390</v>
      </c>
      <c r="CE1" t="s" s="55">
        <v>2391</v>
      </c>
      <c r="CF1" t="s" s="55">
        <v>2392</v>
      </c>
      <c r="CG1" t="s" s="55">
        <v>2393</v>
      </c>
      <c r="CH1" t="s" s="55">
        <v>2394</v>
      </c>
      <c r="CI1" t="s" s="55">
        <v>2395</v>
      </c>
      <c r="CJ1" t="s" s="55">
        <v>2396</v>
      </c>
      <c r="CK1" t="s" s="55">
        <v>2397</v>
      </c>
      <c r="CL1" t="s" s="55">
        <v>39</v>
      </c>
      <c r="CM1" t="s" s="55">
        <v>40</v>
      </c>
      <c r="CN1" s="64"/>
    </row>
    <row r="2" ht="19.95" customHeight="1">
      <c r="A2" s="65"/>
      <c r="B2" s="66"/>
      <c r="C2" s="66"/>
      <c r="D2" s="66"/>
      <c r="E2" s="66"/>
      <c r="F2" s="66"/>
      <c r="G2" t="s" s="67">
        <v>2398</v>
      </c>
      <c r="H2" s="68">
        <v>649</v>
      </c>
      <c r="I2" s="66"/>
      <c r="J2" s="68">
        <v>649</v>
      </c>
      <c r="K2" s="69"/>
      <c r="L2" t="s" s="70">
        <v>2399</v>
      </c>
      <c r="M2" s="66"/>
      <c r="N2" s="66"/>
      <c r="O2" s="71"/>
      <c r="P2" s="72">
        <f>649-SUM(Q18:Q666)</f>
        <v>460</v>
      </c>
      <c r="Q2" s="66"/>
      <c r="R2" s="73"/>
      <c r="S2" s="74">
        <f>SUM(T18:T666)</f>
        <v>129</v>
      </c>
      <c r="T2" s="66"/>
      <c r="U2" s="66"/>
      <c r="V2" s="66"/>
      <c r="W2" s="66"/>
      <c r="X2" s="66"/>
      <c r="Y2" s="66"/>
      <c r="Z2" s="66"/>
      <c r="AA2" s="75"/>
      <c r="AB2" s="74"/>
      <c r="AC2" s="76"/>
      <c r="AD2" s="77"/>
      <c r="AE2" s="68"/>
      <c r="AF2" s="76"/>
      <c r="AG2" s="66"/>
      <c r="AH2" s="66"/>
      <c r="AI2" s="66"/>
      <c r="AJ2" s="66"/>
      <c r="AK2" t="s" s="67">
        <v>2</v>
      </c>
      <c r="AL2" t="s" s="67">
        <v>27</v>
      </c>
      <c r="AM2" s="66"/>
      <c r="AN2" s="72"/>
      <c r="AO2" s="78"/>
      <c r="AP2" t="s" s="67">
        <v>28</v>
      </c>
      <c r="AQ2" s="66"/>
      <c r="AR2" s="72"/>
      <c r="AS2" s="78"/>
      <c r="AT2" t="s" s="67">
        <v>29</v>
      </c>
      <c r="AU2" s="66"/>
      <c r="AV2" s="72"/>
      <c r="AW2" s="78"/>
      <c r="AX2" t="s" s="67">
        <v>2365</v>
      </c>
      <c r="AY2" s="66"/>
      <c r="AZ2" s="72"/>
      <c r="BA2" s="78"/>
      <c r="BB2" t="s" s="67">
        <v>31</v>
      </c>
      <c r="BC2" s="66"/>
      <c r="BD2" s="66"/>
      <c r="BE2" s="78"/>
      <c r="BF2" t="s" s="67">
        <v>32</v>
      </c>
      <c r="BG2" s="66"/>
      <c r="BH2" s="72"/>
      <c r="BI2" s="78"/>
      <c r="BJ2" t="s" s="67">
        <v>33</v>
      </c>
      <c r="BK2" s="66"/>
      <c r="BL2" s="72"/>
      <c r="BM2" s="78"/>
      <c r="BN2" t="s" s="67">
        <v>34</v>
      </c>
      <c r="BO2" s="66"/>
      <c r="BP2" s="72"/>
      <c r="BQ2" s="78"/>
      <c r="BR2" t="s" s="67">
        <v>35</v>
      </c>
      <c r="BS2" s="66"/>
      <c r="BT2" s="72"/>
      <c r="BU2" s="78"/>
      <c r="BV2" t="s" s="67">
        <v>36</v>
      </c>
      <c r="BW2" s="66"/>
      <c r="BX2" s="72"/>
      <c r="BY2" s="78"/>
      <c r="BZ2" t="s" s="67">
        <v>37</v>
      </c>
      <c r="CA2" s="66"/>
      <c r="CB2" s="72"/>
      <c r="CC2" s="78"/>
      <c r="CD2" t="s" s="67">
        <v>2390</v>
      </c>
      <c r="CE2" s="66"/>
      <c r="CF2" s="72"/>
      <c r="CG2" s="78"/>
      <c r="CH2" t="s" s="67">
        <v>2394</v>
      </c>
      <c r="CI2" s="66"/>
      <c r="CJ2" s="72"/>
      <c r="CK2" s="78"/>
      <c r="CL2" s="66"/>
      <c r="CM2" t="s" s="67">
        <v>2400</v>
      </c>
      <c r="CN2" s="79"/>
    </row>
    <row r="3" ht="19.95" customHeight="1">
      <c r="A3" s="65"/>
      <c r="B3" s="66"/>
      <c r="C3" s="66"/>
      <c r="D3" s="66"/>
      <c r="E3" s="66"/>
      <c r="F3" s="66"/>
      <c r="G3" t="s" s="67">
        <v>2401</v>
      </c>
      <c r="H3" s="68">
        <f>AVERAGE(P18:P666)</f>
        <v>42.3798349673089</v>
      </c>
      <c r="I3" s="68">
        <f>_xlfn.AVERAGEIF(Q18:Q666,"1",L18:L666)</f>
        <v>21.6914044876435</v>
      </c>
      <c r="J3" s="74">
        <f>AVERAGE(L18:L666)</f>
        <v>36.945725266555</v>
      </c>
      <c r="K3" s="69"/>
      <c r="L3" s="80">
        <f>AVERAGE(L18:L666)</f>
        <v>36.945725266555</v>
      </c>
      <c r="M3" s="66"/>
      <c r="N3" s="66"/>
      <c r="O3" s="71"/>
      <c r="P3" s="74">
        <f>_xlfn.AVERAGEIF(Q18:Q666,"0",P18:P666)</f>
        <v>43.2132614126729</v>
      </c>
      <c r="Q3" s="66"/>
      <c r="R3" s="73"/>
      <c r="S3" s="74">
        <f>_xlfn.AVERAGEIF(T18:T666,"1",S18:S666)</f>
        <v>25.5659370818963</v>
      </c>
      <c r="T3" s="66"/>
      <c r="U3" s="66"/>
      <c r="V3" s="66"/>
      <c r="W3" s="66"/>
      <c r="X3" s="66"/>
      <c r="Y3" s="66"/>
      <c r="Z3" s="66"/>
      <c r="AA3" s="75"/>
      <c r="AB3" s="74"/>
      <c r="AC3" s="76"/>
      <c r="AD3" s="77"/>
      <c r="AE3" s="68"/>
      <c r="AF3" s="76"/>
      <c r="AG3" s="66"/>
      <c r="AH3" s="66"/>
      <c r="AI3" s="81">
        <f>SUM(AI18:AI721)</f>
        <v>28808662</v>
      </c>
      <c r="AJ3" t="s" s="67">
        <v>3</v>
      </c>
      <c r="AK3" s="81">
        <f>AL3+AP3+AT3+AX3+BB3+BF3+BJ3+BN3+BR3+BV3+BZ3+CD3+CH3</f>
        <v>27768251</v>
      </c>
      <c r="AL3" s="81">
        <f>SUM(AL18:AL721)</f>
        <v>6828925</v>
      </c>
      <c r="AM3" s="66"/>
      <c r="AN3" s="81"/>
      <c r="AO3" s="82"/>
      <c r="AP3" s="81">
        <f>SUM(AP18:AP721)</f>
        <v>9708716</v>
      </c>
      <c r="AQ3" s="66"/>
      <c r="AR3" s="81"/>
      <c r="AS3" s="82"/>
      <c r="AT3" s="81">
        <f>SUM(AT18:AT721)</f>
        <v>3519143</v>
      </c>
      <c r="AU3" s="66"/>
      <c r="AV3" s="81"/>
      <c r="AW3" s="82"/>
      <c r="AX3" s="81">
        <f>SUM(AX18:AX721)</f>
        <v>4117620</v>
      </c>
      <c r="AY3" s="66"/>
      <c r="AZ3" s="81"/>
      <c r="BA3" s="82"/>
      <c r="BB3" s="81">
        <f>SUM(BB18:BB721)</f>
        <v>1943813</v>
      </c>
      <c r="BC3" s="66"/>
      <c r="BD3" s="66"/>
      <c r="BE3" s="82"/>
      <c r="BF3" s="81">
        <f>SUM(BF18:BF721)</f>
        <v>724758</v>
      </c>
      <c r="BG3" s="66"/>
      <c r="BH3" s="81"/>
      <c r="BI3" s="82"/>
      <c r="BJ3" s="81">
        <f>SUM(BJ18:BJ721)</f>
        <v>194811</v>
      </c>
      <c r="BK3" s="66"/>
      <c r="BL3" s="81"/>
      <c r="BM3" s="82"/>
      <c r="BN3" s="81">
        <f>SUM(BN18:BN721)</f>
        <v>172058</v>
      </c>
      <c r="BO3" s="66"/>
      <c r="BP3" s="81"/>
      <c r="BQ3" s="82"/>
      <c r="BR3" s="81">
        <f>SUM(BR18:BR721)</f>
        <v>210891</v>
      </c>
      <c r="BS3" s="66"/>
      <c r="BT3" s="81"/>
      <c r="BU3" s="82"/>
      <c r="BV3" s="81">
        <f>SUM(BV18:BV721)</f>
        <v>86861</v>
      </c>
      <c r="BW3" s="66"/>
      <c r="BX3" s="81"/>
      <c r="BY3" s="82"/>
      <c r="BZ3" s="81">
        <f>SUM(BZ18:BZ721)</f>
        <v>94779</v>
      </c>
      <c r="CA3" s="66"/>
      <c r="CB3" s="81"/>
      <c r="CC3" s="82"/>
      <c r="CD3" s="81">
        <f>SUM(CD18:CD721)</f>
        <v>117191</v>
      </c>
      <c r="CE3" s="66"/>
      <c r="CF3" s="81"/>
      <c r="CG3" s="82"/>
      <c r="CH3" s="81">
        <f>SUM(CH18:CH721)</f>
        <v>48685</v>
      </c>
      <c r="CI3" s="66"/>
      <c r="CJ3" s="81"/>
      <c r="CK3" s="82"/>
      <c r="CL3" s="81">
        <f>SUM(CL18:CL721)</f>
        <v>368343</v>
      </c>
      <c r="CM3" s="66"/>
      <c r="CN3" s="79"/>
    </row>
    <row r="4" ht="19.95" customHeight="1">
      <c r="A4" s="83"/>
      <c r="B4" s="74"/>
      <c r="C4" s="74"/>
      <c r="D4" s="74"/>
      <c r="E4" s="74"/>
      <c r="F4" s="74"/>
      <c r="G4" t="s" s="67">
        <v>2402</v>
      </c>
      <c r="H4" s="74">
        <f>MAX(P18:P666)</f>
        <v>70.5742015941007</v>
      </c>
      <c r="I4" s="74">
        <f>_xlfn.MAXIFS(L18:L666,Q18:Q666,"1")</f>
        <v>39.6918317800924</v>
      </c>
      <c r="J4" s="74">
        <f>MAX(L18:L666)</f>
        <v>70.5742015941007</v>
      </c>
      <c r="K4" s="69"/>
      <c r="L4" s="69"/>
      <c r="M4" s="66"/>
      <c r="N4" s="66"/>
      <c r="O4" s="71"/>
      <c r="P4" s="74">
        <f>_xlfn.MAXIFS(P18:P666,Q18:Q666,0)</f>
        <v>70.5742015941007</v>
      </c>
      <c r="Q4" s="74"/>
      <c r="R4" s="84"/>
      <c r="S4" s="74">
        <f>_xlfn.MAXIFS(S18:S666,T18:T666,1)</f>
        <v>39.6918317800924</v>
      </c>
      <c r="T4" s="74"/>
      <c r="U4" s="74"/>
      <c r="V4" s="74"/>
      <c r="W4" s="74"/>
      <c r="X4" s="74"/>
      <c r="Y4" s="74"/>
      <c r="Z4" s="74"/>
      <c r="AA4" s="85"/>
      <c r="AB4" s="74"/>
      <c r="AC4" s="86"/>
      <c r="AD4" s="87"/>
      <c r="AE4" s="74"/>
      <c r="AF4" s="86"/>
      <c r="AG4" s="74"/>
      <c r="AH4" s="74"/>
      <c r="AI4" s="74"/>
      <c r="AJ4" t="s" s="67">
        <v>2403</v>
      </c>
      <c r="AK4" s="68">
        <f>AL4+AP4+AT4+AX4+BB4+BF4+BJ4+BN4+BR4+BV4+BZ4+CD4+CL4+CH$4</f>
        <v>100</v>
      </c>
      <c r="AL4" s="68">
        <f>100*AL3/$AK$3</f>
        <v>24.5925643642446</v>
      </c>
      <c r="AM4" s="68"/>
      <c r="AN4" s="81"/>
      <c r="AO4" s="82"/>
      <c r="AP4" s="68">
        <f>100*AP3/$AK$3</f>
        <v>34.9633687768092</v>
      </c>
      <c r="AQ4" s="68"/>
      <c r="AR4" s="81"/>
      <c r="AS4" s="82"/>
      <c r="AT4" s="68">
        <f>100*AT3/$AK$3</f>
        <v>12.673261272379</v>
      </c>
      <c r="AU4" s="68"/>
      <c r="AV4" s="81"/>
      <c r="AW4" s="82"/>
      <c r="AX4" s="68">
        <f>100*AX3/$AK$3</f>
        <v>14.8285176477265</v>
      </c>
      <c r="AY4" s="68"/>
      <c r="AZ4" s="81"/>
      <c r="BA4" s="82"/>
      <c r="BB4" s="68">
        <f>100*BB3/$AK$3</f>
        <v>7.00012759175938</v>
      </c>
      <c r="BC4" s="68"/>
      <c r="BD4" s="68"/>
      <c r="BE4" s="82"/>
      <c r="BF4" s="68">
        <f>100*BF3/$AK$3</f>
        <v>2.61002394425202</v>
      </c>
      <c r="BG4" s="68"/>
      <c r="BH4" s="81"/>
      <c r="BI4" s="82"/>
      <c r="BJ4" s="68">
        <f>100*BJ3/$AK$3</f>
        <v>0.701560209895827</v>
      </c>
      <c r="BK4" s="68"/>
      <c r="BL4" s="81"/>
      <c r="BM4" s="82"/>
      <c r="BN4" s="68">
        <f>100*BN3/$AK$3</f>
        <v>0.619621307802209</v>
      </c>
      <c r="BO4" s="68"/>
      <c r="BP4" s="81"/>
      <c r="BQ4" s="82"/>
      <c r="BR4" s="68">
        <f>100*BR3/$AK$3</f>
        <v>0.7594680702072309</v>
      </c>
      <c r="BS4" s="68"/>
      <c r="BT4" s="81"/>
      <c r="BU4" s="82"/>
      <c r="BV4" s="68">
        <f>100*BV3/$AK$3</f>
        <v>0.312806881499307</v>
      </c>
      <c r="BW4" s="68"/>
      <c r="BX4" s="81"/>
      <c r="BY4" s="82"/>
      <c r="BZ4" s="68">
        <f>100*BZ3/$AK$3</f>
        <v>0.341321460973541</v>
      </c>
      <c r="CA4" s="68"/>
      <c r="CB4" s="81"/>
      <c r="CC4" s="82"/>
      <c r="CD4" s="68">
        <f>100*CD3/$AK$3</f>
        <v>0.422032341900107</v>
      </c>
      <c r="CE4" s="68"/>
      <c r="CF4" s="81"/>
      <c r="CG4" s="68"/>
      <c r="CH4" s="68">
        <f>100*CH3/$AK$3</f>
        <v>0.175326130551038</v>
      </c>
      <c r="CI4" s="68"/>
      <c r="CJ4" s="81"/>
      <c r="CK4" s="82"/>
      <c r="CL4" s="68"/>
      <c r="CM4" s="74"/>
      <c r="CN4" s="88"/>
    </row>
    <row r="5" ht="20.3" customHeight="1">
      <c r="A5" s="89"/>
      <c r="B5" s="90"/>
      <c r="C5" s="90"/>
      <c r="D5" s="90"/>
      <c r="E5" s="90"/>
      <c r="F5" s="90"/>
      <c r="G5" t="s" s="91">
        <v>2404</v>
      </c>
      <c r="H5" s="92">
        <f>MIN(P18:P666)</f>
        <v>26.7215518213601</v>
      </c>
      <c r="I5" s="92">
        <f>_xlfn.MINIFS(L18:L666,Q18:Q666,"1")</f>
        <v>4.2867611</v>
      </c>
      <c r="J5" s="92">
        <f>MIN(L18:L666)</f>
        <v>4.2867611</v>
      </c>
      <c r="K5" s="93"/>
      <c r="L5" s="93"/>
      <c r="M5" s="90"/>
      <c r="N5" s="90"/>
      <c r="O5" s="94"/>
      <c r="P5" s="92">
        <f>_xlfn.MINIFS(P18:P666,Q18:Q666,0)</f>
        <v>27.0475995</v>
      </c>
      <c r="Q5" s="90"/>
      <c r="R5" s="95"/>
      <c r="S5" s="92">
        <f>_xlfn.MINIFS(S18:S666,T18:T666,1)</f>
        <v>12.9025698380824</v>
      </c>
      <c r="T5" s="90"/>
      <c r="U5" s="90"/>
      <c r="V5" s="90"/>
      <c r="W5" s="92">
        <f>SUM(W18:W666)</f>
        <v>0</v>
      </c>
      <c r="X5" s="90"/>
      <c r="Y5" s="90"/>
      <c r="Z5" s="90"/>
      <c r="AA5" s="96"/>
      <c r="AB5" s="92"/>
      <c r="AC5" s="97"/>
      <c r="AD5" s="98"/>
      <c r="AE5" s="92"/>
      <c r="AF5" s="97"/>
      <c r="AG5" s="90"/>
      <c r="AH5" s="90"/>
      <c r="AI5" s="92">
        <f>AM$5+AQ$5+AU$5+AY$5+BC$5+BG$5+BK$5+BO$5+BS$5+BW$5+CA$5+CE$5+CI$5</f>
        <v>100</v>
      </c>
      <c r="AJ5" t="s" s="91">
        <v>2405</v>
      </c>
      <c r="AK5" s="92">
        <f>AL5+AP5+AT5+AX5+BB5+BF5+BJ5+BN5+BR5+BV5+BZ5+CD5+CH5</f>
        <v>643</v>
      </c>
      <c r="AL5" s="92">
        <f>COUNTIF($O$18:$O$721,"=Con")</f>
        <v>121</v>
      </c>
      <c r="AM5" s="92">
        <f>100*AL$5/643</f>
        <v>18.8180404354588</v>
      </c>
      <c r="AN5" s="92"/>
      <c r="AO5" s="99"/>
      <c r="AP5" s="92">
        <f>COUNTIF($O$18:$O$721,"=Lab")</f>
        <v>411</v>
      </c>
      <c r="AQ5" s="92">
        <f>100*AP$5/643</f>
        <v>63.9191290824261</v>
      </c>
      <c r="AR5" s="92"/>
      <c r="AS5" s="99"/>
      <c r="AT5" s="92">
        <f>COUNTIF($O$18:$O$721,"=LD")</f>
        <v>72</v>
      </c>
      <c r="AU5" s="92">
        <f>100*AT$5/643</f>
        <v>11.1975116640747</v>
      </c>
      <c r="AV5" s="92"/>
      <c r="AW5" s="99"/>
      <c r="AX5" s="92">
        <f>COUNTIF($O$18:$O$721,"=RUK")</f>
        <v>5</v>
      </c>
      <c r="AY5" s="92">
        <f>100*AX$5/643</f>
        <v>0.777604976671851</v>
      </c>
      <c r="AZ5" s="92"/>
      <c r="BA5" s="99"/>
      <c r="BB5" s="92">
        <f>COUNTIF($O$18:$O$721,"=Green")</f>
        <v>4</v>
      </c>
      <c r="BC5" s="92">
        <f>100*BB$5/643</f>
        <v>0.622083981337481</v>
      </c>
      <c r="BD5" s="92"/>
      <c r="BE5" s="99"/>
      <c r="BF5" s="92">
        <f>COUNTIF($O$18:$O$721,"=SNP")</f>
        <v>9</v>
      </c>
      <c r="BG5" s="92">
        <f>100*BF$5/643</f>
        <v>1.39968895800933</v>
      </c>
      <c r="BH5" s="92"/>
      <c r="BI5" s="99"/>
      <c r="BJ5" s="92">
        <f>COUNTIF($O$18:$O$721,"=PC")</f>
        <v>4</v>
      </c>
      <c r="BK5" s="92">
        <f>100*BJ$5/643</f>
        <v>0.622083981337481</v>
      </c>
      <c r="BL5" s="92"/>
      <c r="BM5" s="99"/>
      <c r="BN5" s="92">
        <f>COUNTIF($O$18:$O$721,"=DUP")</f>
        <v>5</v>
      </c>
      <c r="BO5" s="92">
        <f>100*BN$5/643</f>
        <v>0.777604976671851</v>
      </c>
      <c r="BP5" s="92"/>
      <c r="BQ5" s="99"/>
      <c r="BR5" s="92">
        <f>COUNTIF($O$18:$O$721,"=SF")</f>
        <v>7</v>
      </c>
      <c r="BS5" s="92">
        <f>100*BR$5/643</f>
        <v>1.08864696734059</v>
      </c>
      <c r="BT5" s="92"/>
      <c r="BU5" s="99"/>
      <c r="BV5" s="92">
        <f>COUNTIF($O$18:$O$721,"=SDLP")</f>
        <v>2</v>
      </c>
      <c r="BW5" s="92">
        <f>100*BV$5/643</f>
        <v>0.31104199066874</v>
      </c>
      <c r="BX5" s="92"/>
      <c r="BY5" s="99"/>
      <c r="BZ5" s="92">
        <f>COUNTIF($O$18:$O$721,"=UUP")</f>
        <v>1</v>
      </c>
      <c r="CA5" s="92">
        <f>100*BZ$5/643</f>
        <v>0.15552099533437</v>
      </c>
      <c r="CB5" s="92"/>
      <c r="CC5" s="99"/>
      <c r="CD5" s="92">
        <f>COUNTIF($O$18:$O$721,"=APNI")</f>
        <v>1</v>
      </c>
      <c r="CE5" s="92">
        <f>100*CD$5/643</f>
        <v>0.15552099533437</v>
      </c>
      <c r="CF5" s="92"/>
      <c r="CG5" s="99"/>
      <c r="CH5" s="92">
        <f>COUNTIF($O$18:$O$721,"=TUV")</f>
        <v>1</v>
      </c>
      <c r="CI5" s="92">
        <f>100*CH$5/643</f>
        <v>0.15552099533437</v>
      </c>
      <c r="CJ5" s="92"/>
      <c r="CK5" s="99"/>
      <c r="CL5" s="90"/>
      <c r="CM5" s="92">
        <v>6</v>
      </c>
      <c r="CN5" s="100">
        <f>100*CM$5/649</f>
        <v>0.924499229583975</v>
      </c>
    </row>
    <row r="6" ht="20.3" customHeight="1">
      <c r="A6" s="101"/>
      <c r="B6" s="102"/>
      <c r="C6" s="102"/>
      <c r="D6" s="103"/>
      <c r="E6" s="104"/>
      <c r="F6" s="105"/>
      <c r="G6" s="105"/>
      <c r="H6" s="105"/>
      <c r="I6" s="105"/>
      <c r="J6" s="105"/>
      <c r="K6" s="106"/>
      <c r="L6" s="106"/>
      <c r="M6" s="107"/>
      <c r="N6" s="107">
        <f>_xlfn.COUNTIFS(N18:N252,"1",O18:O252,"Lab")</f>
        <v>178</v>
      </c>
      <c r="O6" s="108"/>
      <c r="P6" s="109"/>
      <c r="Q6" s="105"/>
      <c r="R6" s="110"/>
      <c r="S6" s="109"/>
      <c r="T6" s="105"/>
      <c r="U6" s="105"/>
      <c r="V6" s="105"/>
      <c r="W6" s="105"/>
      <c r="X6" s="105"/>
      <c r="Y6" s="105"/>
      <c r="Z6" s="105"/>
      <c r="AA6" s="111"/>
      <c r="AB6" s="109"/>
      <c r="AC6" s="112"/>
      <c r="AD6" s="113"/>
      <c r="AE6" s="105"/>
      <c r="AF6" s="112"/>
      <c r="AG6" s="105"/>
      <c r="AH6" s="105"/>
      <c r="AI6" s="109">
        <f>AM6+AQ6+AU6+AY6+BC6+BG6+BK6+BO6+BS6+BW6+CA6+CE6+CI6</f>
        <v>100</v>
      </c>
      <c r="AJ6" t="s" s="114">
        <v>2406</v>
      </c>
      <c r="AK6" s="115">
        <f>AL6+AP6+AT6+AX6+BB6+BF6+BJ6+BN6+BR6+BV6+BZ6+CD6+CH6</f>
        <v>643</v>
      </c>
      <c r="AL6" s="115">
        <f>ROUND(643*AL4/100,0)</f>
        <v>158</v>
      </c>
      <c r="AM6" s="109">
        <f>100*AL6/643</f>
        <v>24.5723172628305</v>
      </c>
      <c r="AN6" s="105"/>
      <c r="AO6" s="116"/>
      <c r="AP6" s="115">
        <f>ROUND(643*AP4/100,0)</f>
        <v>225</v>
      </c>
      <c r="AQ6" s="109">
        <f>100*AP6/643</f>
        <v>34.9922239502333</v>
      </c>
      <c r="AR6" s="105"/>
      <c r="AS6" s="116"/>
      <c r="AT6" s="115">
        <f>ROUND(643*AT4/100,0)</f>
        <v>81</v>
      </c>
      <c r="AU6" s="109">
        <f>100*AT6/643</f>
        <v>12.597200622084</v>
      </c>
      <c r="AV6" s="105"/>
      <c r="AW6" s="116"/>
      <c r="AX6" s="115">
        <f>ROUND(643*AX4/100,0)</f>
        <v>95</v>
      </c>
      <c r="AY6" s="109">
        <f>100*AX6/643</f>
        <v>14.7744945567652</v>
      </c>
      <c r="AZ6" s="105"/>
      <c r="BA6" s="116"/>
      <c r="BB6" s="115">
        <f>ROUND(643*BB4/100,0)</f>
        <v>45</v>
      </c>
      <c r="BC6" s="109">
        <f>100*BB6/643</f>
        <v>6.99844479004666</v>
      </c>
      <c r="BD6" s="105"/>
      <c r="BE6" s="116"/>
      <c r="BF6" s="115">
        <f>ROUND(643*BF4/100,0)</f>
        <v>17</v>
      </c>
      <c r="BG6" s="109">
        <f>100*BF6/643</f>
        <v>2.64385692068429</v>
      </c>
      <c r="BH6" s="105"/>
      <c r="BI6" s="116"/>
      <c r="BJ6" s="115">
        <f>ROUND(643*BJ4/100,0)</f>
        <v>5</v>
      </c>
      <c r="BK6" s="109">
        <f>100*BJ6/643</f>
        <v>0.777604976671851</v>
      </c>
      <c r="BL6" s="105"/>
      <c r="BM6" s="116"/>
      <c r="BN6" s="115">
        <f>ROUND(643*BN4/100,0)</f>
        <v>4</v>
      </c>
      <c r="BO6" s="109">
        <f>100*BN6/643</f>
        <v>0.622083981337481</v>
      </c>
      <c r="BP6" s="105"/>
      <c r="BQ6" s="116"/>
      <c r="BR6" s="115">
        <f>ROUND(643*BR4/100,0)</f>
        <v>5</v>
      </c>
      <c r="BS6" s="109">
        <f>100*BR6/643</f>
        <v>0.777604976671851</v>
      </c>
      <c r="BT6" s="105"/>
      <c r="BU6" s="116"/>
      <c r="BV6" s="115">
        <f>ROUND(643*BV4/100,0)</f>
        <v>2</v>
      </c>
      <c r="BW6" s="109">
        <f>100*BV6/643</f>
        <v>0.31104199066874</v>
      </c>
      <c r="BX6" s="105"/>
      <c r="BY6" s="116"/>
      <c r="BZ6" s="115">
        <f>ROUND(643*BZ4/100,0)</f>
        <v>2</v>
      </c>
      <c r="CA6" s="109">
        <f>100*BZ6/643</f>
        <v>0.31104199066874</v>
      </c>
      <c r="CB6" s="105"/>
      <c r="CC6" s="116"/>
      <c r="CD6" s="115">
        <f>ROUND(643*CD4/100,0)</f>
        <v>3</v>
      </c>
      <c r="CE6" s="109">
        <f>100*CD6/643</f>
        <v>0.46656298600311</v>
      </c>
      <c r="CF6" s="105"/>
      <c r="CG6" s="116"/>
      <c r="CH6" s="115">
        <f>ROUND(643*CH4/100,0)</f>
        <v>1</v>
      </c>
      <c r="CI6" s="109">
        <f>100*CH6/643</f>
        <v>0.15552099533437</v>
      </c>
      <c r="CJ6" s="105"/>
      <c r="CK6" s="116"/>
      <c r="CL6" s="105"/>
      <c r="CM6" s="105"/>
      <c r="CN6" s="117"/>
    </row>
    <row r="7" ht="19.95" customHeight="1">
      <c r="A7" s="118"/>
      <c r="B7" s="119"/>
      <c r="C7" s="119"/>
      <c r="D7" s="120"/>
      <c r="E7" s="121"/>
      <c r="F7" s="122"/>
      <c r="G7" s="122"/>
      <c r="H7" s="122"/>
      <c r="I7" s="122"/>
      <c r="J7" s="122"/>
      <c r="K7" s="123"/>
      <c r="L7" s="123"/>
      <c r="M7" s="122"/>
      <c r="N7" s="122"/>
      <c r="O7" s="124"/>
      <c r="P7" s="125"/>
      <c r="Q7" s="122"/>
      <c r="R7" s="126"/>
      <c r="S7" s="125"/>
      <c r="T7" s="122"/>
      <c r="U7" s="122"/>
      <c r="V7" s="122"/>
      <c r="W7" s="122"/>
      <c r="X7" s="122"/>
      <c r="Y7" s="122"/>
      <c r="Z7" s="122"/>
      <c r="AA7" s="127"/>
      <c r="AB7" s="125"/>
      <c r="AC7" s="128"/>
      <c r="AD7" s="129"/>
      <c r="AE7" s="122"/>
      <c r="AF7" s="128"/>
      <c r="AG7" s="122"/>
      <c r="AH7" s="122"/>
      <c r="AI7" s="122"/>
      <c r="AJ7" t="s" s="130">
        <v>2407</v>
      </c>
      <c r="AK7" s="131">
        <f>100*AK$5/AK6</f>
        <v>100</v>
      </c>
      <c r="AL7" s="131">
        <f>100*AL$5/AL6</f>
        <v>76.58227848101269</v>
      </c>
      <c r="AM7" s="122"/>
      <c r="AN7" s="122"/>
      <c r="AO7" s="132"/>
      <c r="AP7" s="131">
        <f>100*AP$5/AP6</f>
        <v>182.666666666667</v>
      </c>
      <c r="AQ7" s="122"/>
      <c r="AR7" s="122"/>
      <c r="AS7" s="132"/>
      <c r="AT7" s="131">
        <f>100*AT$5/AT6</f>
        <v>88.8888888888889</v>
      </c>
      <c r="AU7" s="122"/>
      <c r="AV7" s="122"/>
      <c r="AW7" s="132"/>
      <c r="AX7" s="131">
        <f>100*AX$5/AX6</f>
        <v>5.26315789473684</v>
      </c>
      <c r="AY7" s="122"/>
      <c r="AZ7" s="122"/>
      <c r="BA7" s="132"/>
      <c r="BB7" s="131">
        <f>100*BB$5/BB6</f>
        <v>8.888888888888889</v>
      </c>
      <c r="BC7" s="122"/>
      <c r="BD7" s="122"/>
      <c r="BE7" s="132"/>
      <c r="BF7" s="131">
        <f>100*BF$5/BF6</f>
        <v>52.9411764705882</v>
      </c>
      <c r="BG7" s="122"/>
      <c r="BH7" s="122"/>
      <c r="BI7" s="132"/>
      <c r="BJ7" s="131">
        <f>100*BJ$5/BJ6</f>
        <v>80</v>
      </c>
      <c r="BK7" s="122"/>
      <c r="BL7" s="122"/>
      <c r="BM7" s="132"/>
      <c r="BN7" s="131">
        <f>100*BN$5/BN6</f>
        <v>125</v>
      </c>
      <c r="BO7" s="122"/>
      <c r="BP7" s="122"/>
      <c r="BQ7" s="132"/>
      <c r="BR7" s="131">
        <f>100*BR$5/BR6</f>
        <v>140</v>
      </c>
      <c r="BS7" s="122"/>
      <c r="BT7" s="122"/>
      <c r="BU7" s="132"/>
      <c r="BV7" s="131">
        <f>100*BV$5/BV6</f>
        <v>100</v>
      </c>
      <c r="BW7" s="122"/>
      <c r="BX7" s="122"/>
      <c r="BY7" s="132"/>
      <c r="BZ7" s="131">
        <f>100*BZ$5/BZ6</f>
        <v>50</v>
      </c>
      <c r="CA7" s="122"/>
      <c r="CB7" s="122"/>
      <c r="CC7" s="132"/>
      <c r="CD7" s="131">
        <f>100*CD$5/CD6</f>
        <v>33.3333333333333</v>
      </c>
      <c r="CE7" s="122"/>
      <c r="CF7" s="122"/>
      <c r="CG7" s="132"/>
      <c r="CH7" s="131">
        <f>100*CH$5/CH6</f>
        <v>100</v>
      </c>
      <c r="CI7" s="122"/>
      <c r="CJ7" s="122"/>
      <c r="CK7" s="132"/>
      <c r="CL7" s="122"/>
      <c r="CM7" s="122"/>
      <c r="CN7" s="133"/>
    </row>
    <row r="8" ht="19.95" customHeight="1">
      <c r="A8" s="134"/>
      <c r="B8" s="135"/>
      <c r="C8" s="135"/>
      <c r="D8" s="136"/>
      <c r="E8" s="137"/>
      <c r="F8" s="138"/>
      <c r="G8" s="138"/>
      <c r="H8" s="138"/>
      <c r="I8" s="138"/>
      <c r="J8" s="138"/>
      <c r="K8" s="139"/>
      <c r="L8" s="139"/>
      <c r="M8" s="138"/>
      <c r="N8" s="138"/>
      <c r="O8" s="140"/>
      <c r="P8" s="141"/>
      <c r="Q8" s="138"/>
      <c r="R8" s="142"/>
      <c r="S8" s="141"/>
      <c r="T8" s="138"/>
      <c r="U8" s="138"/>
      <c r="V8" s="138"/>
      <c r="W8" s="138"/>
      <c r="X8" s="138"/>
      <c r="Y8" s="138"/>
      <c r="Z8" s="138"/>
      <c r="AA8" s="143"/>
      <c r="AB8" s="141"/>
      <c r="AC8" s="144"/>
      <c r="AD8" s="129"/>
      <c r="AE8" s="145"/>
      <c r="AF8" s="144"/>
      <c r="AG8" s="138"/>
      <c r="AH8" s="138"/>
      <c r="AI8" s="145">
        <v>50</v>
      </c>
      <c r="AJ8" t="s" s="146">
        <v>2408</v>
      </c>
      <c r="AK8" s="145">
        <f>AL8+AP8+AT8+AX8+BB8+BF8+BJ8+BN8+BR8+BV8+BZ8+CD8</f>
        <v>95</v>
      </c>
      <c r="AL8" s="145">
        <f>SUM(AN18:AN721)</f>
        <v>1</v>
      </c>
      <c r="AM8" s="147"/>
      <c r="AN8" s="145"/>
      <c r="AO8" s="148"/>
      <c r="AP8" s="145">
        <f>SUM(AR18:AR721)</f>
        <v>70</v>
      </c>
      <c r="AQ8" s="147"/>
      <c r="AR8" s="145"/>
      <c r="AS8" s="148"/>
      <c r="AT8" s="145">
        <f>SUM(AV18:AV721)</f>
        <v>18</v>
      </c>
      <c r="AU8" s="147"/>
      <c r="AV8" s="145"/>
      <c r="AW8" s="148"/>
      <c r="AX8" s="145">
        <f>SUM(AZ18:AZ721)</f>
        <v>0</v>
      </c>
      <c r="AY8" s="138"/>
      <c r="AZ8" s="145"/>
      <c r="BA8" s="148"/>
      <c r="BB8" s="145">
        <f>SUM(BD18:BD721)</f>
        <v>2</v>
      </c>
      <c r="BC8" s="147"/>
      <c r="BD8" s="147"/>
      <c r="BE8" s="148"/>
      <c r="BF8" s="145">
        <f>SUM(BH18:BH721)</f>
        <v>0</v>
      </c>
      <c r="BG8" s="147"/>
      <c r="BH8" s="145"/>
      <c r="BI8" s="148"/>
      <c r="BJ8" s="145">
        <f>SUM(BL18:BL721)</f>
        <v>1</v>
      </c>
      <c r="BK8" s="147"/>
      <c r="BL8" s="145"/>
      <c r="BM8" s="148"/>
      <c r="BN8" s="145">
        <f>SUM(BP18:BP721)</f>
        <v>0</v>
      </c>
      <c r="BO8" s="147"/>
      <c r="BP8" s="145"/>
      <c r="BQ8" t="s" s="146">
        <v>2399</v>
      </c>
      <c r="BR8" s="145">
        <f>SUM(BT18:BT721)</f>
        <v>3</v>
      </c>
      <c r="BS8" s="147"/>
      <c r="BT8" s="145"/>
      <c r="BU8" s="148"/>
      <c r="BV8" s="145">
        <f>SUM(BX18:BX721)</f>
        <v>0</v>
      </c>
      <c r="BW8" s="147"/>
      <c r="BX8" s="145"/>
      <c r="BY8" s="148"/>
      <c r="BZ8" s="145">
        <f>SUM(CB18:CB721)</f>
        <v>0</v>
      </c>
      <c r="CA8" s="138"/>
      <c r="CB8" s="145"/>
      <c r="CC8" s="148"/>
      <c r="CD8" s="145">
        <f>SUM(CF18:CF721)</f>
        <v>0</v>
      </c>
      <c r="CE8" s="147"/>
      <c r="CF8" s="145"/>
      <c r="CG8" s="148"/>
      <c r="CH8" s="145">
        <f>SUM(CJ18:CJ721)</f>
        <v>0</v>
      </c>
      <c r="CI8" s="147"/>
      <c r="CJ8" s="145"/>
      <c r="CK8" s="148"/>
      <c r="CL8" s="138"/>
      <c r="CM8" s="138"/>
      <c r="CN8" s="149"/>
    </row>
    <row r="9" ht="19.95" customHeight="1">
      <c r="A9" s="150"/>
      <c r="B9" s="151"/>
      <c r="C9" s="151"/>
      <c r="D9" s="152"/>
      <c r="E9" s="153"/>
      <c r="F9" s="154"/>
      <c r="G9" s="154"/>
      <c r="H9" s="154"/>
      <c r="I9" s="154"/>
      <c r="J9" s="154"/>
      <c r="K9" s="139"/>
      <c r="L9" s="139"/>
      <c r="M9" s="155"/>
      <c r="N9" s="155"/>
      <c r="O9" s="156"/>
      <c r="P9" s="157"/>
      <c r="Q9" s="154"/>
      <c r="R9" s="158"/>
      <c r="S9" s="157"/>
      <c r="T9" s="154"/>
      <c r="U9" s="154"/>
      <c r="V9" s="154"/>
      <c r="W9" s="154"/>
      <c r="X9" s="154"/>
      <c r="Y9" s="154"/>
      <c r="Z9" s="154"/>
      <c r="AA9" s="159"/>
      <c r="AB9" s="157"/>
      <c r="AC9" s="160"/>
      <c r="AD9" s="129"/>
      <c r="AE9" s="161"/>
      <c r="AF9" s="160"/>
      <c r="AG9" s="154"/>
      <c r="AH9" s="154"/>
      <c r="AI9" s="157">
        <f>AM9+AQ9+AU9+AY9+BC9+BG9+BK9+BO9+BS9+BW9+CA9+CE9+CI9</f>
        <v>100</v>
      </c>
      <c r="AJ9" t="s" s="162">
        <v>2345</v>
      </c>
      <c r="AK9" s="161">
        <f>AL9+AP9+AT9+AX9+BB9+BF9+BJ9+BN9+BR9+BV9+BZ9+CD9+CH9</f>
        <v>643</v>
      </c>
      <c r="AL9" s="161">
        <f>AL$5-AL11+AL12+AL13+AL14</f>
        <v>158</v>
      </c>
      <c r="AM9" s="163">
        <f>100*AL9/643</f>
        <v>24.5723172628305</v>
      </c>
      <c r="AN9" s="161"/>
      <c r="AO9" s="164"/>
      <c r="AP9" s="161">
        <f>AP$5-AP11+AP12+AP13+AP14</f>
        <v>225</v>
      </c>
      <c r="AQ9" s="163">
        <f>100*AP9/643</f>
        <v>34.9922239502333</v>
      </c>
      <c r="AR9" s="161"/>
      <c r="AS9" s="164"/>
      <c r="AT9" s="161">
        <f>AT$5-AT11+AT12+AT13+AT14</f>
        <v>81</v>
      </c>
      <c r="AU9" s="163">
        <f>100*AT9/643</f>
        <v>12.597200622084</v>
      </c>
      <c r="AV9" s="161"/>
      <c r="AW9" s="164"/>
      <c r="AX9" s="161">
        <f>AX$5-AX11+AX12+AX13+AX14</f>
        <v>95</v>
      </c>
      <c r="AY9" s="163">
        <f>100*AX9/643</f>
        <v>14.7744945567652</v>
      </c>
      <c r="AZ9" s="161"/>
      <c r="BA9" s="164"/>
      <c r="BB9" s="161">
        <f>BB$5-BB11+BB12+BB13+BB14</f>
        <v>45</v>
      </c>
      <c r="BC9" s="163">
        <f>100*BB9/643</f>
        <v>6.99844479004666</v>
      </c>
      <c r="BD9" s="163"/>
      <c r="BE9" s="164"/>
      <c r="BF9" s="161">
        <f>BF$5-BF11+BF12+BF13+BF14</f>
        <v>17</v>
      </c>
      <c r="BG9" s="163">
        <f>100*BF9/643</f>
        <v>2.64385692068429</v>
      </c>
      <c r="BH9" s="161"/>
      <c r="BI9" s="164"/>
      <c r="BJ9" s="161">
        <f>BJ$5-BJ11+BJ12+BJ13+BJ14</f>
        <v>5</v>
      </c>
      <c r="BK9" s="163">
        <f>100*BJ9/643</f>
        <v>0.777604976671851</v>
      </c>
      <c r="BL9" s="161"/>
      <c r="BM9" s="164"/>
      <c r="BN9" s="161">
        <f>BN$5-BN11+BN12+BN13+BN14</f>
        <v>4</v>
      </c>
      <c r="BO9" s="163">
        <f>100*BN9/643</f>
        <v>0.622083981337481</v>
      </c>
      <c r="BP9" s="161"/>
      <c r="BQ9" s="164"/>
      <c r="BR9" s="161">
        <f>BR$5-BR11+BR12+BR13+BR14</f>
        <v>5</v>
      </c>
      <c r="BS9" s="163">
        <f>100*BR9/643</f>
        <v>0.777604976671851</v>
      </c>
      <c r="BT9" s="161"/>
      <c r="BU9" s="164"/>
      <c r="BV9" s="161">
        <f>BV$5-BV11+BV12+BV13+BV14</f>
        <v>2</v>
      </c>
      <c r="BW9" s="163">
        <f>100*BV9/643</f>
        <v>0.31104199066874</v>
      </c>
      <c r="BX9" s="161"/>
      <c r="BY9" s="164"/>
      <c r="BZ9" s="161">
        <f>BZ$5-BZ11+BZ12+BZ13+BZ14</f>
        <v>2</v>
      </c>
      <c r="CA9" s="163">
        <f>100*BZ9/643</f>
        <v>0.31104199066874</v>
      </c>
      <c r="CB9" s="161"/>
      <c r="CC9" s="164"/>
      <c r="CD9" s="161">
        <f>CD$5-CD11+CD12+CD13+CD14</f>
        <v>3</v>
      </c>
      <c r="CE9" s="163">
        <f>100*CD9/643</f>
        <v>0.46656298600311</v>
      </c>
      <c r="CF9" s="161"/>
      <c r="CG9" s="164"/>
      <c r="CH9" s="161">
        <f>CH$5-CH11+CH12+CH13+CH14</f>
        <v>1</v>
      </c>
      <c r="CI9" s="163">
        <f>100*CH9/643</f>
        <v>0.15552099533437</v>
      </c>
      <c r="CJ9" s="161"/>
      <c r="CK9" s="164"/>
      <c r="CL9" s="154"/>
      <c r="CM9" s="154"/>
      <c r="CN9" s="165"/>
    </row>
    <row r="10" ht="31.95" customHeight="1">
      <c r="A10" s="134"/>
      <c r="B10" s="135"/>
      <c r="C10" s="135"/>
      <c r="D10" s="136"/>
      <c r="E10" s="137"/>
      <c r="F10" s="138"/>
      <c r="G10" s="138"/>
      <c r="H10" s="138"/>
      <c r="I10" s="138"/>
      <c r="J10" s="138"/>
      <c r="K10" s="139"/>
      <c r="L10" s="139"/>
      <c r="M10" s="138"/>
      <c r="N10" s="138"/>
      <c r="O10" s="140"/>
      <c r="P10" s="141"/>
      <c r="Q10" t="s" s="146">
        <v>2409</v>
      </c>
      <c r="R10" s="142"/>
      <c r="S10" s="166">
        <f>COUNTIF(S18:S666,"&gt;=20")</f>
        <v>537</v>
      </c>
      <c r="T10" s="138"/>
      <c r="U10" s="138"/>
      <c r="V10" s="138"/>
      <c r="W10" t="s" s="167">
        <v>2409</v>
      </c>
      <c r="X10" s="138"/>
      <c r="Y10" s="138"/>
      <c r="Z10" s="138"/>
      <c r="AA10" s="143"/>
      <c r="AB10" s="166">
        <f>COUNTIF(AB18:AB666,"&gt;=20")</f>
        <v>115</v>
      </c>
      <c r="AC10" s="144"/>
      <c r="AD10" s="129"/>
      <c r="AE10" s="145"/>
      <c r="AF10" s="144"/>
      <c r="AG10" s="138"/>
      <c r="AH10" s="138"/>
      <c r="AI10" s="138"/>
      <c r="AJ10" t="s" s="146">
        <v>2410</v>
      </c>
      <c r="AK10" s="147">
        <f>100*AK9/AK6</f>
        <v>100</v>
      </c>
      <c r="AL10" s="147">
        <f>100*AL9/AL6</f>
        <v>100</v>
      </c>
      <c r="AM10" s="147"/>
      <c r="AN10" s="145"/>
      <c r="AO10" s="148"/>
      <c r="AP10" s="147">
        <f>100*AP9/AP6</f>
        <v>100</v>
      </c>
      <c r="AQ10" s="147"/>
      <c r="AR10" s="145"/>
      <c r="AS10" s="148"/>
      <c r="AT10" s="147">
        <f>100*AT9/AT6</f>
        <v>100</v>
      </c>
      <c r="AU10" s="147"/>
      <c r="AV10" s="145"/>
      <c r="AW10" s="148"/>
      <c r="AX10" s="147">
        <f>100*AX9/AX6</f>
        <v>100</v>
      </c>
      <c r="AY10" s="138"/>
      <c r="AZ10" s="145"/>
      <c r="BA10" s="145">
        <f>COUNTIF(BA18:BA666,"&gt;0")</f>
        <v>98</v>
      </c>
      <c r="BB10" s="147">
        <f>100*BB9/BB6</f>
        <v>100</v>
      </c>
      <c r="BC10" s="147"/>
      <c r="BD10" s="147"/>
      <c r="BE10" s="145">
        <f>COUNTIF(BE18:BE666,"&gt;0")</f>
        <v>39</v>
      </c>
      <c r="BF10" s="147">
        <f>100*BF9/BF6</f>
        <v>100</v>
      </c>
      <c r="BG10" s="147"/>
      <c r="BH10" s="145"/>
      <c r="BI10" s="148"/>
      <c r="BJ10" s="147">
        <f>100*BJ9/BJ6</f>
        <v>100</v>
      </c>
      <c r="BK10" s="147"/>
      <c r="BL10" s="145"/>
      <c r="BM10" s="148"/>
      <c r="BN10" s="147">
        <f>100*BN9/BN6</f>
        <v>100</v>
      </c>
      <c r="BO10" s="147"/>
      <c r="BP10" s="145"/>
      <c r="BQ10" s="148"/>
      <c r="BR10" s="147">
        <f>100*BR9/BR6</f>
        <v>100</v>
      </c>
      <c r="BS10" s="147"/>
      <c r="BT10" s="145"/>
      <c r="BU10" s="148"/>
      <c r="BV10" s="147">
        <f>100*BV9/BV6</f>
        <v>100</v>
      </c>
      <c r="BW10" s="147"/>
      <c r="BX10" s="145"/>
      <c r="BY10" s="148"/>
      <c r="BZ10" s="147">
        <f>100*BZ9/BZ6</f>
        <v>100</v>
      </c>
      <c r="CA10" s="138"/>
      <c r="CB10" s="145"/>
      <c r="CC10" s="148"/>
      <c r="CD10" s="147">
        <f>100*CD9/CD6</f>
        <v>100</v>
      </c>
      <c r="CE10" s="147"/>
      <c r="CF10" s="145"/>
      <c r="CG10" s="148"/>
      <c r="CH10" s="147">
        <f>100*CH9/CH6</f>
        <v>100</v>
      </c>
      <c r="CI10" s="147"/>
      <c r="CJ10" s="145"/>
      <c r="CK10" s="148"/>
      <c r="CL10" s="138"/>
      <c r="CM10" s="138"/>
      <c r="CN10" s="149"/>
    </row>
    <row r="11" ht="31.95" customHeight="1">
      <c r="A11" s="134"/>
      <c r="B11" s="135"/>
      <c r="C11" s="135"/>
      <c r="D11" s="136"/>
      <c r="E11" s="168"/>
      <c r="F11" s="169"/>
      <c r="G11" s="169"/>
      <c r="H11" s="169"/>
      <c r="I11" s="169"/>
      <c r="J11" s="169"/>
      <c r="K11" s="139"/>
      <c r="L11" s="139"/>
      <c r="M11" s="169"/>
      <c r="N11" s="169"/>
      <c r="O11" s="140"/>
      <c r="P11" s="125"/>
      <c r="Q11" t="s" s="130">
        <v>31</v>
      </c>
      <c r="R11" s="170">
        <f>COUNTIF(R18:R666,"=Green")</f>
        <v>39</v>
      </c>
      <c r="S11" s="122">
        <f>_xlfn.COUNTIFS(R18:R666,"Green",S18:S666,"&gt;=20")</f>
        <v>11</v>
      </c>
      <c r="T11" s="169"/>
      <c r="U11" s="169"/>
      <c r="V11" s="169"/>
      <c r="W11" t="s" s="171">
        <v>31</v>
      </c>
      <c r="X11" s="169"/>
      <c r="Y11" s="169"/>
      <c r="Z11" s="169"/>
      <c r="AA11" s="172">
        <f>COUNTIF(AA18:AA666,"=Green")</f>
        <v>50</v>
      </c>
      <c r="AB11" s="122">
        <f>_xlfn.COUNTIFS(AA18:AA666,"Green",AB18:AB666,"&gt;=10")</f>
        <v>30</v>
      </c>
      <c r="AC11" s="128"/>
      <c r="AD11" s="129"/>
      <c r="AE11" s="173"/>
      <c r="AF11" s="128"/>
      <c r="AG11" s="169"/>
      <c r="AH11" s="169"/>
      <c r="AI11" t="s" s="171">
        <v>2411</v>
      </c>
      <c r="AJ11" t="s" s="130">
        <v>2412</v>
      </c>
      <c r="AK11" s="173">
        <f>AL11+AP11+AT11+AX11+BB11+BF11+BJ11+BN11+BR11+BV11+BZ11+CD11+CH11</f>
        <v>189</v>
      </c>
      <c r="AL11" s="173">
        <f>SUMIF($O18:$O721,"Con",$Q18:$Q721)</f>
        <v>0</v>
      </c>
      <c r="AM11" s="131"/>
      <c r="AN11" t="s" s="174">
        <v>2413</v>
      </c>
      <c r="AO11" s="173">
        <f>_xlfn.COUNTIFS($R253:$R440,"Con",$Q253:$Q440,"=0")</f>
        <v>107</v>
      </c>
      <c r="AP11" s="173">
        <f>SUMIF($O18:$O721,"Lab",$Q18:$Q721)</f>
        <v>186</v>
      </c>
      <c r="AQ11" s="131"/>
      <c r="AR11" s="173"/>
      <c r="AS11" s="175"/>
      <c r="AT11" s="173">
        <f>SUMIF($O18:$O721,"LD",$Q18:$Q721)</f>
        <v>0</v>
      </c>
      <c r="AU11" s="131"/>
      <c r="AV11" t="s" s="174">
        <v>2413</v>
      </c>
      <c r="AW11" s="173">
        <f>_xlfn.COUNTIFS($R253:$R440,"LD",$Q253:$Q440,"=0")</f>
        <v>4</v>
      </c>
      <c r="AX11" s="173">
        <f>SUMIF($O18:$O721,"RUK",$Q18:$Q721)</f>
        <v>0</v>
      </c>
      <c r="AY11" s="169"/>
      <c r="AZ11" t="s" s="174">
        <v>2413</v>
      </c>
      <c r="BA11" s="173">
        <f>_xlfn.COUNTIFS($R253:$R440,"RUK",$Q253:$Q440,"=0")</f>
        <v>2</v>
      </c>
      <c r="BB11" s="173">
        <f>SUMIF($O18:$O721,"Green",$Q18:$Q721)</f>
        <v>0</v>
      </c>
      <c r="BC11" s="131"/>
      <c r="BD11" t="s" s="174">
        <v>2413</v>
      </c>
      <c r="BE11" s="173">
        <f>_xlfn.COUNTIFS($R253:$R440,"Green",$Q253:$Q440,"=0")</f>
        <v>0</v>
      </c>
      <c r="BF11" s="173">
        <f>SUMIF($O18:$O721,"SNP",$Q18:$Q721)</f>
        <v>0</v>
      </c>
      <c r="BG11" s="131"/>
      <c r="BH11" t="s" s="174">
        <v>2413</v>
      </c>
      <c r="BI11" s="173">
        <f>_xlfn.COUNTIFS($R253:$R440,"SNP",$Q253:$Q440,"=0")</f>
        <v>7</v>
      </c>
      <c r="BJ11" s="173">
        <f>SUMIF($O18:$O721,"PC",$Q18:$Q721)</f>
        <v>0</v>
      </c>
      <c r="BK11" s="131"/>
      <c r="BL11" t="s" s="174">
        <v>2413</v>
      </c>
      <c r="BM11" s="173">
        <f>_xlfn.COUNTIFS($R253:$R440,"PC",$Q253:$Q440,"=0")</f>
        <v>0</v>
      </c>
      <c r="BN11" s="173">
        <f>SUMIF($O18:$O721,"DUP",$Q18:$Q721)</f>
        <v>1</v>
      </c>
      <c r="BO11" s="131"/>
      <c r="BP11" s="173"/>
      <c r="BQ11" s="175"/>
      <c r="BR11" s="173">
        <f>SUMIF($O18:$O721,"SF",$Q18:$Q721)</f>
        <v>2</v>
      </c>
      <c r="BS11" s="131"/>
      <c r="BT11" s="173"/>
      <c r="BU11" s="175"/>
      <c r="BV11" s="173">
        <f>SUMIF($O18:$O721,"SDLP",$Q18:$Q721)</f>
        <v>0</v>
      </c>
      <c r="BW11" s="131"/>
      <c r="BX11" s="173"/>
      <c r="BY11" s="175"/>
      <c r="BZ11" s="173">
        <f>SUMIF($O18:$O721,"UUP",$Q18:$Q721)</f>
        <v>0</v>
      </c>
      <c r="CA11" s="169"/>
      <c r="CB11" t="s" s="174">
        <v>2413</v>
      </c>
      <c r="CC11" s="173">
        <f>_xlfn.COUNTIFS($R253:$R440,"UUP",$Q253:$Q440,"=0")</f>
        <v>0</v>
      </c>
      <c r="CD11" s="173">
        <f>SUMIF($O18:$O721,"APNI",$Q18:$Q721)</f>
        <v>0</v>
      </c>
      <c r="CE11" s="131"/>
      <c r="CF11" t="s" s="174">
        <v>2413</v>
      </c>
      <c r="CG11" s="173">
        <f>_xlfn.COUNTIFS($R253:$R440,"APNI",$Q253:$Q440,"=0")</f>
        <v>1</v>
      </c>
      <c r="CH11" s="173">
        <f>SUMIF($O18:$O721,"TUV",$Q18:$Q721)</f>
        <v>0</v>
      </c>
      <c r="CI11" s="131"/>
      <c r="CJ11" s="173"/>
      <c r="CK11" s="175"/>
      <c r="CL11" s="169"/>
      <c r="CM11" s="169"/>
      <c r="CN11" s="176"/>
    </row>
    <row r="12" ht="31.95" customHeight="1">
      <c r="A12" s="134"/>
      <c r="B12" s="135"/>
      <c r="C12" s="135"/>
      <c r="D12" s="136"/>
      <c r="E12" s="137"/>
      <c r="F12" s="138"/>
      <c r="G12" s="138"/>
      <c r="H12" s="138"/>
      <c r="I12" s="138"/>
      <c r="J12" s="138"/>
      <c r="K12" s="139"/>
      <c r="L12" s="139"/>
      <c r="M12" s="138"/>
      <c r="N12" s="138"/>
      <c r="O12" s="140"/>
      <c r="P12" s="141"/>
      <c r="Q12" t="s" s="146">
        <v>2365</v>
      </c>
      <c r="R12" s="170">
        <f>COUNTIF(R18:R666,"=RUK")</f>
        <v>98</v>
      </c>
      <c r="S12" s="166">
        <f>_xlfn.COUNTIFS(R18:R666,"RUK",S18:S666,"&gt;=20")</f>
        <v>69</v>
      </c>
      <c r="T12" s="138"/>
      <c r="U12" s="138"/>
      <c r="V12" s="138"/>
      <c r="W12" t="s" s="167">
        <v>2365</v>
      </c>
      <c r="X12" s="138"/>
      <c r="Y12" s="138"/>
      <c r="Z12" s="138"/>
      <c r="AA12" s="172">
        <f>COUNTIF(AA18:AA666,"=RUK")</f>
        <v>336</v>
      </c>
      <c r="AB12" s="166">
        <f>_xlfn.COUNTIFS(AA18:AA666,"RUK",AB18:AB666,"&gt;=20")</f>
        <v>75</v>
      </c>
      <c r="AC12" s="144"/>
      <c r="AD12" s="129"/>
      <c r="AE12" s="145"/>
      <c r="AF12" s="144"/>
      <c r="AG12" s="138"/>
      <c r="AH12" s="138"/>
      <c r="AI12" s="141">
        <f>_xlfn.AVERAGEIF(T253:T440,"=1",L253:L440)</f>
        <v>23.7086141985035</v>
      </c>
      <c r="AJ12" t="s" s="146">
        <v>2414</v>
      </c>
      <c r="AK12" s="145">
        <f>AL12+AP12+AT12+AX12+BB12+BF12+BJ12+BN12+BR12+BV12+BZ12+CD12+CH12</f>
        <v>129</v>
      </c>
      <c r="AL12" s="145">
        <f>SUMIF($R18:$R721,"Con",$T18:$T721)</f>
        <v>37</v>
      </c>
      <c r="AM12" s="147"/>
      <c r="AN12" t="s" s="174">
        <v>2415</v>
      </c>
      <c r="AO12" s="145">
        <f>_xlfn.COUNTIFS($AA253:$AA440,"Con",$Q253:$Q440,"=0")</f>
        <v>5</v>
      </c>
      <c r="AP12" s="145">
        <f>SUMIF($R18:$R721,"Lab",$T18:$T721)</f>
        <v>0</v>
      </c>
      <c r="AQ12" s="147"/>
      <c r="AR12" s="145"/>
      <c r="AS12" s="148"/>
      <c r="AT12" s="145">
        <f>SUMIF($R18:$R721,"LD",$T18:$T721)</f>
        <v>5</v>
      </c>
      <c r="AU12" s="147"/>
      <c r="AV12" t="s" s="174">
        <v>2415</v>
      </c>
      <c r="AW12" s="145">
        <f>_xlfn.COUNTIFS($AA253:$AA440,"LD",$Q253:$Q440,"=0")</f>
        <v>10</v>
      </c>
      <c r="AX12" s="145">
        <f>SUMIF($R18:$R721,"RUK",$T18:$T721)</f>
        <v>65</v>
      </c>
      <c r="AY12" s="138"/>
      <c r="AZ12" t="s" s="174">
        <v>2415</v>
      </c>
      <c r="BA12" s="145">
        <f>_xlfn.COUNTIFS($AA253:$AA440,"RUK",$Q253:$Q440,"=0")</f>
        <v>110</v>
      </c>
      <c r="BB12" s="145">
        <f>SUMIF($R18:$R721,"Green",$T18:$T721)</f>
        <v>11</v>
      </c>
      <c r="BC12" s="147"/>
      <c r="BD12" t="s" s="174">
        <v>2415</v>
      </c>
      <c r="BE12" s="145">
        <f>_xlfn.COUNTIFS($AA253:$AA440,"Green",$Q253:$Q440,"=0")</f>
        <v>1</v>
      </c>
      <c r="BF12" s="145">
        <f>SUMIF($R18:$R721,"SNP",$T18:$T721)</f>
        <v>8</v>
      </c>
      <c r="BG12" s="147"/>
      <c r="BH12" t="s" s="174">
        <v>2415</v>
      </c>
      <c r="BI12" s="145">
        <f>_xlfn.COUNTIFS($AA253:$AA440,"SNP",$Q253:$Q440,"=0")</f>
        <v>0</v>
      </c>
      <c r="BJ12" s="145">
        <f>SUMIF($R18:$R721,"PC",$T18:$T721)</f>
        <v>1</v>
      </c>
      <c r="BK12" s="147"/>
      <c r="BL12" t="s" s="174">
        <v>2415</v>
      </c>
      <c r="BM12" s="145">
        <f>_xlfn.COUNTIFS($AA253:$AA440,"PC",$Q253:$Q440,"=0")</f>
        <v>0</v>
      </c>
      <c r="BN12" s="145">
        <f>SUMIF($R18:$R721,"DUP",$T18:$T721)</f>
        <v>0</v>
      </c>
      <c r="BO12" s="147"/>
      <c r="BP12" s="145"/>
      <c r="BQ12" s="148"/>
      <c r="BR12" s="145">
        <f>SUMIF($R18:$R721,"SF",$T18:$T721)</f>
        <v>0</v>
      </c>
      <c r="BS12" s="147"/>
      <c r="BT12" s="145"/>
      <c r="BU12" s="148"/>
      <c r="BV12" s="145">
        <f>SUMIF($R18:$R721,"SDLP",$T18:$T721)</f>
        <v>0</v>
      </c>
      <c r="BW12" s="147"/>
      <c r="BX12" s="145"/>
      <c r="BY12" s="148"/>
      <c r="BZ12" s="145">
        <f>SUMIF($R18:$R721,"UUP",$T18:$T721)</f>
        <v>1</v>
      </c>
      <c r="CA12" s="138"/>
      <c r="CB12" t="s" s="174">
        <v>2415</v>
      </c>
      <c r="CC12" s="145">
        <f>_xlfn.COUNTIFS($AA253:$AA440,"UUP",$Q253:$Q440,"=0")</f>
        <v>1</v>
      </c>
      <c r="CD12" s="145">
        <f>SUMIF($R18:$R721,"APNI",$T18:$T721)</f>
        <v>1</v>
      </c>
      <c r="CE12" s="147"/>
      <c r="CF12" t="s" s="174">
        <v>2415</v>
      </c>
      <c r="CG12" s="145">
        <f>_xlfn.COUNTIFS($AA253:$AA440,"APNI",$Q253:$Q440,"=0")</f>
        <v>0</v>
      </c>
      <c r="CH12" s="145">
        <f>SUMIF($R18:$R721,"TUV",$T18:$T721)</f>
        <v>0</v>
      </c>
      <c r="CI12" s="147"/>
      <c r="CJ12" s="145"/>
      <c r="CK12" s="148"/>
      <c r="CL12" s="138"/>
      <c r="CM12" s="138"/>
      <c r="CN12" s="149"/>
    </row>
    <row r="13" ht="31.95" customHeight="1">
      <c r="A13" s="134"/>
      <c r="B13" s="135"/>
      <c r="C13" s="135"/>
      <c r="D13" s="136"/>
      <c r="E13" s="168"/>
      <c r="F13" s="169"/>
      <c r="G13" s="169"/>
      <c r="H13" s="169"/>
      <c r="I13" s="169"/>
      <c r="J13" s="169"/>
      <c r="K13" s="139"/>
      <c r="L13" s="139"/>
      <c r="M13" s="169"/>
      <c r="N13" t="s" s="130">
        <v>2411</v>
      </c>
      <c r="O13" s="140"/>
      <c r="P13" s="125">
        <f>AVERAGE(P18:P666)</f>
        <v>42.3798349673089</v>
      </c>
      <c r="Q13" s="169"/>
      <c r="R13" s="142"/>
      <c r="S13" s="125">
        <f>AVERAGE(S18:S666)</f>
        <v>26.1042354128068</v>
      </c>
      <c r="T13" s="169"/>
      <c r="U13" s="169"/>
      <c r="V13" s="169"/>
      <c r="W13" s="169"/>
      <c r="X13" s="169"/>
      <c r="Y13" s="169"/>
      <c r="Z13" s="169"/>
      <c r="AA13" s="143"/>
      <c r="AB13" s="125">
        <f>AVERAGE(AB18:AB666)</f>
        <v>15.2832948570108</v>
      </c>
      <c r="AC13" s="128"/>
      <c r="AD13" s="129"/>
      <c r="AE13" s="173"/>
      <c r="AF13" s="128"/>
      <c r="AG13" s="169"/>
      <c r="AH13" s="169"/>
      <c r="AI13" s="131">
        <f>_xlfn.AVERAGEIF(U240:U440,"=1",L240:L440)</f>
        <v>11.56391211</v>
      </c>
      <c r="AJ13" t="s" s="130">
        <v>2416</v>
      </c>
      <c r="AK13" s="173">
        <f>AL13+AP13+AT13+AX13+BB13+BF13+BJ13+BN13+BR13+BV13+BZ13+CD13+CH13</f>
        <v>51</v>
      </c>
      <c r="AL13" s="173">
        <f>SUMIF($AA18:$AA721,"Con",$U18:$U721)</f>
        <v>0</v>
      </c>
      <c r="AM13" s="169"/>
      <c r="AN13" t="s" s="174">
        <v>2417</v>
      </c>
      <c r="AO13" s="173">
        <f>_xlfn.COUNTIFS($N253:$N440,"0",$AA253:$AA440,"Con",$AB253:$AB440,"&gt;=0")</f>
        <v>14</v>
      </c>
      <c r="AP13" s="173">
        <f>SUMIF($AA18:$AA721,"Lab",$U18:$U721)</f>
        <v>0</v>
      </c>
      <c r="AQ13" s="169"/>
      <c r="AR13" s="122"/>
      <c r="AS13" s="132"/>
      <c r="AT13" s="173">
        <f>SUMIF($AA18:$AA721,"LD",$U18:$U721)</f>
        <v>4</v>
      </c>
      <c r="AU13" s="169"/>
      <c r="AV13" t="s" s="174">
        <v>2418</v>
      </c>
      <c r="AW13" s="173">
        <f>_xlfn.COUNTIFS($AD253:$AD440,"LD",$Q253:$Q440,"=0")</f>
        <v>41</v>
      </c>
      <c r="AX13" s="173">
        <f>SUMIF($AA18:$AA721,"RUK",$U18:$U721)</f>
        <v>25</v>
      </c>
      <c r="AY13" s="169"/>
      <c r="AZ13" t="s" s="174">
        <v>2418</v>
      </c>
      <c r="BA13" s="173">
        <f>_xlfn.COUNTIFS($AD253:$AD440,"RUK",$Q253:$Q440,"=0")</f>
        <v>15</v>
      </c>
      <c r="BB13" s="173">
        <f>SUMIF($AA18:$AA721,"Green",$U18:$U721)</f>
        <v>21</v>
      </c>
      <c r="BC13" s="169"/>
      <c r="BD13" t="s" s="174">
        <v>2418</v>
      </c>
      <c r="BE13" s="173">
        <f>_xlfn.COUNTIFS($AD253:$AD440,"Green",$Q253:$Q440,"=0")</f>
        <v>52</v>
      </c>
      <c r="BF13" s="173">
        <f>SUMIF($AA18:$AA721,"SNP",$U18:$U721)</f>
        <v>0</v>
      </c>
      <c r="BG13" s="169"/>
      <c r="BH13" t="s" s="174">
        <v>2418</v>
      </c>
      <c r="BI13" s="173">
        <f>_xlfn.COUNTIFS($AD253:$AD440,"SNP",$Q253:$Q440,"=0")</f>
        <v>0</v>
      </c>
      <c r="BJ13" s="173">
        <f>SUMIF($AA18:$AA721,"PC",$U18:$U721)</f>
        <v>0</v>
      </c>
      <c r="BK13" s="169"/>
      <c r="BL13" t="s" s="174">
        <v>2417</v>
      </c>
      <c r="BM13" s="173">
        <f>_xlfn.COUNTIFS($N253:$N440,"0",$AA253:$AA440,"PC",$AB253:$AB440,"&gt;=0")</f>
        <v>2</v>
      </c>
      <c r="BN13" s="173">
        <f>SUMIF($AA18:$AA721,"DUP",$U18:$U721)</f>
        <v>0</v>
      </c>
      <c r="BO13" s="169"/>
      <c r="BP13" s="122"/>
      <c r="BQ13" s="132"/>
      <c r="BR13" s="173">
        <f>SUMIF($AA18:$AA721,"SF",$U18:$U721)</f>
        <v>0</v>
      </c>
      <c r="BS13" s="169"/>
      <c r="BT13" s="122"/>
      <c r="BU13" s="132"/>
      <c r="BV13" s="173">
        <f>SUMIF($AA18:$AA721,"SDLP",$U18:$U721)</f>
        <v>0</v>
      </c>
      <c r="BW13" s="169"/>
      <c r="BX13" s="122"/>
      <c r="BY13" s="132"/>
      <c r="BZ13" s="173">
        <f>SUMIF($AA18:$AA721,"UUP",$U18:$U721)</f>
        <v>0</v>
      </c>
      <c r="CA13" s="169"/>
      <c r="CB13" t="s" s="174">
        <v>2417</v>
      </c>
      <c r="CC13" s="173">
        <f>_xlfn.COUNTIFS($N253:$N440,"0",$AA253:$AA440,"UUP",$AB253:$AB440,"&gt;=0")</f>
        <v>0</v>
      </c>
      <c r="CD13" s="173">
        <f>SUMIF($AA18:$AA721,"APNI",$U18:$U721)</f>
        <v>1</v>
      </c>
      <c r="CE13" s="169"/>
      <c r="CF13" t="s" s="174">
        <v>2417</v>
      </c>
      <c r="CG13" s="173">
        <f>_xlfn.COUNTIFS($N253:$N440,"0",$AA253:$AA440,"APNI",$AB253:$AB440,"&gt;=0")</f>
        <v>1</v>
      </c>
      <c r="CH13" s="173">
        <f>SUMIF($AA18:$AA721,"TUV",$U18:$U721)</f>
        <v>0</v>
      </c>
      <c r="CI13" s="169"/>
      <c r="CJ13" s="122"/>
      <c r="CK13" s="132"/>
      <c r="CL13" s="169"/>
      <c r="CM13" s="169"/>
      <c r="CN13" s="176"/>
    </row>
    <row r="14" ht="19.95" customHeight="1">
      <c r="A14" s="134"/>
      <c r="B14" s="135"/>
      <c r="C14" s="135"/>
      <c r="D14" s="136"/>
      <c r="E14" s="137"/>
      <c r="F14" s="138"/>
      <c r="G14" s="138"/>
      <c r="H14" s="138"/>
      <c r="I14" s="138"/>
      <c r="J14" s="138"/>
      <c r="K14" s="139"/>
      <c r="L14" s="139"/>
      <c r="M14" s="138"/>
      <c r="N14" s="138"/>
      <c r="O14" s="140"/>
      <c r="P14" s="141"/>
      <c r="Q14" s="138"/>
      <c r="R14" s="142"/>
      <c r="S14" s="141"/>
      <c r="T14" s="138"/>
      <c r="U14" s="138"/>
      <c r="V14" s="138"/>
      <c r="W14" s="138"/>
      <c r="X14" s="138"/>
      <c r="Y14" s="138"/>
      <c r="Z14" s="138"/>
      <c r="AA14" s="143"/>
      <c r="AB14" s="141"/>
      <c r="AC14" s="144"/>
      <c r="AD14" s="129"/>
      <c r="AE14" s="145"/>
      <c r="AF14" s="144"/>
      <c r="AG14" s="138"/>
      <c r="AH14" s="138"/>
      <c r="AI14" s="138"/>
      <c r="AJ14" t="s" s="146">
        <v>2419</v>
      </c>
      <c r="AK14" s="145">
        <f>AL14+AP14+AT14+AX14+BB14+BF14+BJ14+BN14+BR14+BV14+BZ14+CD14+CH14</f>
        <v>9</v>
      </c>
      <c r="AL14" s="145">
        <f>SUMIF($AD18:$AD721,"Con",$V18:$V721)</f>
        <v>0</v>
      </c>
      <c r="AM14" s="138"/>
      <c r="AN14" s="177"/>
      <c r="AO14" s="145"/>
      <c r="AP14" s="145">
        <f>SUMIF($AD18:$AD721,"Lab",$V18:$V721)</f>
        <v>0</v>
      </c>
      <c r="AQ14" s="138"/>
      <c r="AR14" s="166"/>
      <c r="AS14" s="178"/>
      <c r="AT14" s="145">
        <f>SUMIF($AD18:$AD721,"LD",$V18:$V721)</f>
        <v>0</v>
      </c>
      <c r="AU14" s="138"/>
      <c r="AV14" s="177"/>
      <c r="AW14" s="145"/>
      <c r="AX14" s="145">
        <f>SUMIF($AD18:$AD721,"RUK",$V18:$V721)</f>
        <v>0</v>
      </c>
      <c r="AY14" s="138"/>
      <c r="AZ14" s="177"/>
      <c r="BA14" s="145"/>
      <c r="BB14" s="145">
        <f>SUMIF($AD18:$AD721,"Green",$V18:$V721)</f>
        <v>9</v>
      </c>
      <c r="BC14" s="138"/>
      <c r="BD14" s="177"/>
      <c r="BE14" s="145"/>
      <c r="BF14" s="145">
        <f>SUMIF($AD18:$AD721,"SNP",$V18:$V721)</f>
        <v>0</v>
      </c>
      <c r="BG14" s="138"/>
      <c r="BH14" s="177"/>
      <c r="BI14" s="145"/>
      <c r="BJ14" s="145">
        <f>SUMIF($AD18:$AD721,"PC",$V18:$V721)</f>
        <v>0</v>
      </c>
      <c r="BK14" s="138"/>
      <c r="BL14" s="177"/>
      <c r="BM14" s="145"/>
      <c r="BN14" s="145">
        <f>SUMIF($AD18:$AD721,"DUP",$V18:$V721)</f>
        <v>0</v>
      </c>
      <c r="BO14" s="138"/>
      <c r="BP14" s="166"/>
      <c r="BQ14" s="178"/>
      <c r="BR14" s="145">
        <f>SUMIF($AD18:$AD721,"SF",$V18:$V721)</f>
        <v>0</v>
      </c>
      <c r="BS14" s="138"/>
      <c r="BT14" s="166"/>
      <c r="BU14" s="178"/>
      <c r="BV14" s="145">
        <f>SUMIF($AD18:$AD721,"SDLP",$V18:$V721)</f>
        <v>0</v>
      </c>
      <c r="BW14" s="138"/>
      <c r="BX14" s="166"/>
      <c r="BY14" s="178"/>
      <c r="BZ14" s="145">
        <f>SUMIF($AD18:$AD721,"UUP",$V18:$V721)</f>
        <v>0</v>
      </c>
      <c r="CA14" s="138"/>
      <c r="CB14" s="177"/>
      <c r="CC14" s="145"/>
      <c r="CD14" s="145">
        <f>SUMIF($AD18:$AD721,"APNI",$V18:$V721)</f>
        <v>0</v>
      </c>
      <c r="CE14" s="138"/>
      <c r="CF14" s="177"/>
      <c r="CG14" s="138"/>
      <c r="CH14" s="145">
        <f>SUMIF($AD18:$AD721,"TUV",$V18:$V721)</f>
        <v>0</v>
      </c>
      <c r="CI14" s="138"/>
      <c r="CJ14" s="166"/>
      <c r="CK14" s="178"/>
      <c r="CL14" s="138"/>
      <c r="CM14" s="138"/>
      <c r="CN14" s="149"/>
    </row>
    <row r="15" ht="31.95" customHeight="1">
      <c r="A15" s="134"/>
      <c r="B15" s="135"/>
      <c r="C15" s="135"/>
      <c r="D15" s="136"/>
      <c r="E15" s="168"/>
      <c r="F15" s="169"/>
      <c r="G15" s="169"/>
      <c r="H15" s="169"/>
      <c r="I15" s="169"/>
      <c r="J15" s="169"/>
      <c r="K15" s="139"/>
      <c r="L15" s="139"/>
      <c r="M15" s="169"/>
      <c r="N15" t="s" s="130">
        <v>2402</v>
      </c>
      <c r="O15" s="140"/>
      <c r="P15" s="125">
        <f>MAX(P18:P666)</f>
        <v>70.5742015941007</v>
      </c>
      <c r="Q15" s="169"/>
      <c r="R15" s="142"/>
      <c r="S15" s="125">
        <f>MAX(S18:S666)</f>
        <v>42.7343236492704</v>
      </c>
      <c r="T15" s="169"/>
      <c r="U15" s="169"/>
      <c r="V15" s="169"/>
      <c r="W15" s="169"/>
      <c r="X15" s="169"/>
      <c r="Y15" s="169"/>
      <c r="Z15" s="169"/>
      <c r="AA15" s="143"/>
      <c r="AB15" s="125">
        <f>MAX(AB18:AB666)</f>
        <v>27.582017</v>
      </c>
      <c r="AC15" s="128"/>
      <c r="AD15" s="129"/>
      <c r="AE15" s="173"/>
      <c r="AF15" s="128"/>
      <c r="AG15" s="169"/>
      <c r="AH15" s="169"/>
      <c r="AI15" s="169"/>
      <c r="AJ15" t="s" s="130">
        <v>2420</v>
      </c>
      <c r="AK15" s="169"/>
      <c r="AL15" s="131">
        <f>_xlfn.AVERAGEIF($K18:$K666,"Con",$L18:$L666)</f>
        <v>34.9768031643373</v>
      </c>
      <c r="AM15" s="169"/>
      <c r="AN15" t="s" s="174">
        <v>2421</v>
      </c>
      <c r="AO15" s="173">
        <f>_xlfn.COUNTIFS($N18:$N252,"1",$AA18:$AA252,"Con",$AB18:$AB252,"&gt;=20")</f>
        <v>5</v>
      </c>
      <c r="AP15" s="131">
        <f>_xlfn.AVERAGEIF($K18:$K666,"Lab",$L18:$L666)</f>
        <v>46.7442122951481</v>
      </c>
      <c r="AQ15" s="169"/>
      <c r="AR15" s="122"/>
      <c r="AS15" s="132"/>
      <c r="AT15" s="131">
        <f>_xlfn.AVERAGEIF($K18:$K666,"LD",$L18:$L666)</f>
        <v>42.0737587808442</v>
      </c>
      <c r="AU15" s="169"/>
      <c r="AV15" t="s" s="174">
        <v>2421</v>
      </c>
      <c r="AW15" s="173">
        <f>_xlfn.COUNTIFS($N18:$N252,"1",$AA18:$AA252,"LD",$AB18:$AB252,"&gt;=0")</f>
        <v>16</v>
      </c>
      <c r="AX15" s="131">
        <f>_xlfn.AVERAGEIF($K18:$K666,"RUK",$L18:$L666)</f>
        <v>22.6448840717822</v>
      </c>
      <c r="AY15" s="169"/>
      <c r="AZ15" t="s" s="174">
        <v>2421</v>
      </c>
      <c r="BA15" s="173">
        <f>_xlfn.COUNTIFS($N18:$N252,"1",$AA18:$AA252,"RUK",$AB18:$AB252,"&gt;=0")</f>
        <v>50</v>
      </c>
      <c r="BB15" s="131">
        <f>_xlfn.AVERAGEIF($K18:$K666,"Green",$L18:$L666)</f>
        <v>15.6596605514999</v>
      </c>
      <c r="BC15" s="169"/>
      <c r="BD15" t="s" s="174">
        <v>2421</v>
      </c>
      <c r="BE15" s="173">
        <f>_xlfn.COUNTIFS($N18:$N252,"1",$AA18:$AA252,"Green",$AB18:$AB252,"&gt;=20")</f>
        <v>0</v>
      </c>
      <c r="BF15" s="131">
        <f>_xlfn.AVERAGEIF($K18:$K666,"SNP",$L18:$L666)</f>
        <v>33.202295411073</v>
      </c>
      <c r="BG15" s="169"/>
      <c r="BH15" t="s" s="174">
        <v>2421</v>
      </c>
      <c r="BI15" s="173">
        <f>_xlfn.COUNTIFS($N18:$N252,"1",$AA18:$AA252,"SNP",$AB18:$AB252,"&gt;=20")</f>
        <v>0</v>
      </c>
      <c r="BJ15" s="131">
        <f>_xlfn.AVERAGEIF($K18:$K666,"PC",$L18:$L666)</f>
        <v>37.849370410831</v>
      </c>
      <c r="BK15" s="169"/>
      <c r="BL15" t="s" s="174">
        <v>2421</v>
      </c>
      <c r="BM15" s="173">
        <f>_xlfn.COUNTIFS($N18:$N252,"1",$AA18:$AA252,"SNP",$AB18:$AB252,"&gt;=20")</f>
        <v>0</v>
      </c>
      <c r="BN15" s="131">
        <f>_xlfn.AVERAGEIF($K18:$K666,"DUP",$L18:$L666)</f>
        <v>40.0376290386423</v>
      </c>
      <c r="BO15" s="169"/>
      <c r="BP15" s="122"/>
      <c r="BQ15" s="132"/>
      <c r="BR15" s="131">
        <f>_xlfn.AVERAGEIF($K18:$K666,"SF",$L18:$L666)</f>
        <v>49.9823961106047</v>
      </c>
      <c r="BS15" s="169"/>
      <c r="BT15" s="122"/>
      <c r="BU15" s="132"/>
      <c r="BV15" s="131">
        <f>_xlfn.AVERAGEIF($K18:$K666,"SDLP",$L18:$L666)</f>
        <v>44.9355659572287</v>
      </c>
      <c r="BW15" s="169"/>
      <c r="BX15" s="122"/>
      <c r="BY15" s="132"/>
      <c r="BZ15" s="131">
        <f>_xlfn.AVERAGEIF($K18:$K666,"UUP",$L18:$L666)</f>
        <v>38.8528609818706</v>
      </c>
      <c r="CA15" s="169"/>
      <c r="CB15" t="s" s="174">
        <v>2421</v>
      </c>
      <c r="CC15" s="173">
        <f>_xlfn.COUNTIFS($N18:$N252,"1",$AA18:$AA252,"UUP",$AB18:$AB252,"&gt;=20")</f>
        <v>0</v>
      </c>
      <c r="CD15" s="131">
        <f>_xlfn.AVERAGEIF($K18:$K666,"APNI",$L18:$L666)</f>
        <v>24.6989348872071</v>
      </c>
      <c r="CE15" s="169"/>
      <c r="CF15" t="s" s="174">
        <v>2421</v>
      </c>
      <c r="CG15" s="173">
        <f>_xlfn.COUNTIFS($N18:$N252,"1",$AA18:$AA252,"UUP",$AB18:$AB252,"&gt;=20")</f>
        <v>0</v>
      </c>
      <c r="CH15" s="131">
        <f>_xlfn.AVERAGEIF($K18:$K666,"TUV",$L18:$L666)</f>
        <v>28.2675731455627</v>
      </c>
      <c r="CI15" s="169"/>
      <c r="CJ15" s="122"/>
      <c r="CK15" s="132"/>
      <c r="CL15" s="169"/>
      <c r="CM15" s="169"/>
      <c r="CN15" s="176"/>
    </row>
    <row r="16" ht="19.95" customHeight="1">
      <c r="A16" s="134"/>
      <c r="B16" s="135"/>
      <c r="C16" s="135"/>
      <c r="D16" s="136"/>
      <c r="E16" s="137"/>
      <c r="F16" s="138"/>
      <c r="G16" s="138"/>
      <c r="H16" s="138"/>
      <c r="I16" s="138"/>
      <c r="J16" s="138"/>
      <c r="K16" s="139"/>
      <c r="L16" s="139"/>
      <c r="M16" s="138"/>
      <c r="N16" t="s" s="146">
        <v>2404</v>
      </c>
      <c r="O16" s="140"/>
      <c r="P16" s="141">
        <f>MIN(P18:P666)</f>
        <v>26.7215518213601</v>
      </c>
      <c r="Q16" s="138"/>
      <c r="R16" s="142"/>
      <c r="S16" s="141">
        <f>MIN(S18:S666)</f>
        <v>10.4922248946253</v>
      </c>
      <c r="T16" s="138"/>
      <c r="U16" s="138"/>
      <c r="V16" s="138"/>
      <c r="W16" s="138"/>
      <c r="X16" s="138"/>
      <c r="Y16" s="138"/>
      <c r="Z16" s="138"/>
      <c r="AA16" s="143"/>
      <c r="AB16" s="141">
        <f>MIN(AB18:AB666)</f>
        <v>4.4911722</v>
      </c>
      <c r="AC16" s="144"/>
      <c r="AD16" s="129"/>
      <c r="AE16" s="145"/>
      <c r="AF16" s="144"/>
      <c r="AG16" s="138"/>
      <c r="AH16" s="138"/>
      <c r="AI16" s="138"/>
      <c r="AJ16" s="138"/>
      <c r="AK16" s="138"/>
      <c r="AL16" s="138"/>
      <c r="AM16" s="138"/>
      <c r="AN16" s="166"/>
      <c r="AO16" s="178"/>
      <c r="AP16" s="138"/>
      <c r="AQ16" s="138"/>
      <c r="AR16" s="166"/>
      <c r="AS16" s="178"/>
      <c r="AT16" s="138"/>
      <c r="AU16" s="138"/>
      <c r="AV16" s="166"/>
      <c r="AW16" s="178"/>
      <c r="AX16" s="138"/>
      <c r="AY16" s="138"/>
      <c r="AZ16" s="166"/>
      <c r="BA16" s="178"/>
      <c r="BB16" s="138"/>
      <c r="BC16" s="138"/>
      <c r="BD16" s="138"/>
      <c r="BE16" s="178"/>
      <c r="BF16" s="138"/>
      <c r="BG16" s="138"/>
      <c r="BH16" s="166"/>
      <c r="BI16" s="178"/>
      <c r="BJ16" s="138"/>
      <c r="BK16" s="138"/>
      <c r="BL16" s="166"/>
      <c r="BM16" s="178"/>
      <c r="BN16" s="138"/>
      <c r="BO16" s="138"/>
      <c r="BP16" s="166"/>
      <c r="BQ16" s="178"/>
      <c r="BR16" s="138"/>
      <c r="BS16" s="138"/>
      <c r="BT16" s="166"/>
      <c r="BU16" s="178"/>
      <c r="BV16" s="138"/>
      <c r="BW16" s="138"/>
      <c r="BX16" s="166"/>
      <c r="BY16" s="178"/>
      <c r="BZ16" s="138"/>
      <c r="CA16" s="138"/>
      <c r="CB16" s="166"/>
      <c r="CC16" s="178"/>
      <c r="CD16" s="138"/>
      <c r="CE16" s="138"/>
      <c r="CF16" s="166"/>
      <c r="CG16" s="178"/>
      <c r="CH16" s="138"/>
      <c r="CI16" s="138"/>
      <c r="CJ16" s="166"/>
      <c r="CK16" s="178"/>
      <c r="CL16" s="138"/>
      <c r="CM16" s="138"/>
      <c r="CN16" s="149"/>
    </row>
    <row r="17" ht="30" customHeight="1">
      <c r="A17" t="s" s="179">
        <v>9</v>
      </c>
      <c r="B17" t="s" s="180">
        <v>10</v>
      </c>
      <c r="C17" t="s" s="180">
        <v>11</v>
      </c>
      <c r="D17" t="s" s="181">
        <v>13</v>
      </c>
      <c r="E17" t="s" s="182">
        <v>14</v>
      </c>
      <c r="F17" t="s" s="130">
        <v>15</v>
      </c>
      <c r="G17" t="s" s="130">
        <v>17</v>
      </c>
      <c r="H17" t="s" s="130">
        <v>18</v>
      </c>
      <c r="I17" t="s" s="130">
        <v>19</v>
      </c>
      <c r="J17" t="s" s="130">
        <v>20</v>
      </c>
      <c r="K17" t="s" s="183">
        <v>2345</v>
      </c>
      <c r="L17" t="s" s="183">
        <v>2346</v>
      </c>
      <c r="M17" t="s" s="130">
        <v>2347</v>
      </c>
      <c r="N17" t="s" s="130">
        <v>2348</v>
      </c>
      <c r="O17" t="s" s="184">
        <v>21</v>
      </c>
      <c r="P17" t="s" s="130">
        <v>2346</v>
      </c>
      <c r="Q17" t="s" s="130">
        <v>2349</v>
      </c>
      <c r="R17" t="s" s="185">
        <v>22</v>
      </c>
      <c r="S17" t="s" s="130">
        <v>2346</v>
      </c>
      <c r="T17" t="s" s="130">
        <v>2350</v>
      </c>
      <c r="U17" t="s" s="130">
        <v>2351</v>
      </c>
      <c r="V17" t="s" s="130">
        <v>2352</v>
      </c>
      <c r="W17" t="s" s="130">
        <v>2353</v>
      </c>
      <c r="X17" t="s" s="130">
        <v>2422</v>
      </c>
      <c r="Y17" s="169"/>
      <c r="Z17" s="169"/>
      <c r="AA17" t="s" s="186">
        <v>2354</v>
      </c>
      <c r="AB17" s="125"/>
      <c r="AC17" t="s" s="130">
        <v>2346</v>
      </c>
      <c r="AD17" t="s" s="187">
        <v>2355</v>
      </c>
      <c r="AE17" s="169"/>
      <c r="AF17" t="s" s="130">
        <v>2346</v>
      </c>
      <c r="AG17" t="s" s="130">
        <v>2423</v>
      </c>
      <c r="AH17" t="s" s="130">
        <v>23</v>
      </c>
      <c r="AI17" t="s" s="130">
        <v>24</v>
      </c>
      <c r="AJ17" t="s" s="130">
        <v>25</v>
      </c>
      <c r="AK17" t="s" s="130">
        <v>26</v>
      </c>
      <c r="AL17" t="s" s="130">
        <v>27</v>
      </c>
      <c r="AM17" t="s" s="130">
        <v>2356</v>
      </c>
      <c r="AN17" t="s" s="130">
        <v>2357</v>
      </c>
      <c r="AO17" t="s" s="130">
        <v>2358</v>
      </c>
      <c r="AP17" t="s" s="130">
        <v>28</v>
      </c>
      <c r="AQ17" t="s" s="130">
        <v>2359</v>
      </c>
      <c r="AR17" t="s" s="130">
        <v>2360</v>
      </c>
      <c r="AS17" t="s" s="130">
        <v>2361</v>
      </c>
      <c r="AT17" t="s" s="130">
        <v>29</v>
      </c>
      <c r="AU17" t="s" s="130">
        <v>2362</v>
      </c>
      <c r="AV17" t="s" s="130">
        <v>2363</v>
      </c>
      <c r="AW17" t="s" s="130">
        <v>2364</v>
      </c>
      <c r="AX17" t="s" s="130">
        <v>2365</v>
      </c>
      <c r="AY17" t="s" s="130">
        <v>2366</v>
      </c>
      <c r="AZ17" t="s" s="130">
        <v>2367</v>
      </c>
      <c r="BA17" t="s" s="130">
        <v>2368</v>
      </c>
      <c r="BB17" t="s" s="130">
        <v>31</v>
      </c>
      <c r="BC17" t="s" s="130">
        <v>2369</v>
      </c>
      <c r="BD17" t="s" s="130">
        <v>2370</v>
      </c>
      <c r="BE17" t="s" s="130">
        <v>2371</v>
      </c>
      <c r="BF17" t="s" s="130">
        <v>32</v>
      </c>
      <c r="BG17" t="s" s="130">
        <v>2372</v>
      </c>
      <c r="BH17" t="s" s="130">
        <v>2373</v>
      </c>
      <c r="BI17" t="s" s="130">
        <v>2374</v>
      </c>
      <c r="BJ17" t="s" s="130">
        <v>33</v>
      </c>
      <c r="BK17" t="s" s="130">
        <v>2375</v>
      </c>
      <c r="BL17" t="s" s="130">
        <v>2376</v>
      </c>
      <c r="BM17" t="s" s="130">
        <v>2377</v>
      </c>
      <c r="BN17" t="s" s="130">
        <v>34</v>
      </c>
      <c r="BO17" t="s" s="130">
        <v>2378</v>
      </c>
      <c r="BP17" t="s" s="130">
        <v>2379</v>
      </c>
      <c r="BQ17" t="s" s="130">
        <v>2380</v>
      </c>
      <c r="BR17" t="s" s="130">
        <v>35</v>
      </c>
      <c r="BS17" t="s" s="130">
        <v>2381</v>
      </c>
      <c r="BT17" t="s" s="130">
        <v>2382</v>
      </c>
      <c r="BU17" t="s" s="130">
        <v>2383</v>
      </c>
      <c r="BV17" t="s" s="130">
        <v>36</v>
      </c>
      <c r="BW17" t="s" s="130">
        <v>2384</v>
      </c>
      <c r="BX17" t="s" s="130">
        <v>2385</v>
      </c>
      <c r="BY17" t="s" s="130">
        <v>2386</v>
      </c>
      <c r="BZ17" t="s" s="130">
        <v>37</v>
      </c>
      <c r="CA17" t="s" s="130">
        <v>2387</v>
      </c>
      <c r="CB17" t="s" s="130">
        <v>2388</v>
      </c>
      <c r="CC17" t="s" s="130">
        <v>2389</v>
      </c>
      <c r="CD17" t="s" s="130">
        <v>2390</v>
      </c>
      <c r="CE17" t="s" s="130">
        <v>2391</v>
      </c>
      <c r="CF17" t="s" s="130">
        <v>2424</v>
      </c>
      <c r="CG17" t="s" s="130">
        <v>2425</v>
      </c>
      <c r="CH17" t="s" s="130">
        <v>2390</v>
      </c>
      <c r="CI17" t="s" s="130">
        <v>2391</v>
      </c>
      <c r="CJ17" t="s" s="130">
        <v>2424</v>
      </c>
      <c r="CK17" t="s" s="130">
        <v>2425</v>
      </c>
      <c r="CL17" t="s" s="130">
        <v>39</v>
      </c>
      <c r="CM17" t="s" s="130">
        <v>40</v>
      </c>
      <c r="CN17" s="176"/>
    </row>
    <row r="18" ht="15.75" customHeight="1">
      <c r="A18" t="s" s="179">
        <v>2884</v>
      </c>
      <c r="B18" t="s" s="180">
        <v>90</v>
      </c>
      <c r="C18" t="s" s="180">
        <v>2885</v>
      </c>
      <c r="D18" t="s" s="181">
        <v>93</v>
      </c>
      <c r="E18" t="s" s="188">
        <v>79</v>
      </c>
      <c r="F18" t="s" s="146">
        <v>80</v>
      </c>
      <c r="G18" t="s" s="146">
        <v>588</v>
      </c>
      <c r="H18" t="s" s="146">
        <v>1342</v>
      </c>
      <c r="I18" t="s" s="146">
        <v>49</v>
      </c>
      <c r="J18" t="s" s="146">
        <v>50</v>
      </c>
      <c r="K18" t="s" s="183">
        <f>O18</f>
        <v>28</v>
      </c>
      <c r="L18" s="189">
        <f>P18</f>
        <v>70.5742015941007</v>
      </c>
      <c r="M18" t="s" s="146">
        <f>IF(O18="Lab","over","under")</f>
        <v>2429</v>
      </c>
      <c r="N18" s="145">
        <v>1</v>
      </c>
      <c r="O18" t="s" s="184">
        <v>28</v>
      </c>
      <c r="P18" s="147">
        <f>AQ18</f>
        <v>70.5742015941007</v>
      </c>
      <c r="Q18" s="145">
        <f>T18+U18+V18</f>
        <v>0</v>
      </c>
      <c r="R18" t="s" s="185">
        <v>2365</v>
      </c>
      <c r="S18" s="147">
        <f>BA18</f>
        <v>15.6888792495798</v>
      </c>
      <c r="T18" s="138"/>
      <c r="U18" s="138"/>
      <c r="V18" s="138"/>
      <c r="W18" s="138"/>
      <c r="X18" t="s" s="146">
        <f>IF($A18=Y18,"ok","bad")</f>
        <v>2430</v>
      </c>
      <c r="Y18" t="s" s="146">
        <v>2884</v>
      </c>
      <c r="Z18" t="s" s="146">
        <v>2885</v>
      </c>
      <c r="AA18" t="s" s="186">
        <v>31</v>
      </c>
      <c r="AB18" s="141">
        <f>100*AC18</f>
        <v>6.474001</v>
      </c>
      <c r="AC18" s="190">
        <v>0.06474001</v>
      </c>
      <c r="AD18" t="s" s="187">
        <v>27</v>
      </c>
      <c r="AE18" s="141">
        <v>3.4755734</v>
      </c>
      <c r="AF18" s="190">
        <v>0.034755734</v>
      </c>
      <c r="AG18" s="138"/>
      <c r="AH18" s="145">
        <v>69317</v>
      </c>
      <c r="AI18" s="145">
        <v>36886</v>
      </c>
      <c r="AJ18" s="145">
        <v>132</v>
      </c>
      <c r="AK18" s="145">
        <v>20245</v>
      </c>
      <c r="AL18" s="145">
        <v>1282</v>
      </c>
      <c r="AM18" s="148">
        <f>100*AL18/$AI18</f>
        <v>3.4755733882774</v>
      </c>
      <c r="AN18" s="145">
        <f>IF(AM18&gt;$AI$8,1,0)</f>
        <v>0</v>
      </c>
      <c r="AO18" s="148">
        <f>IF($R18=AL$17,AM18,0)</f>
        <v>0</v>
      </c>
      <c r="AP18" s="145">
        <v>26032</v>
      </c>
      <c r="AQ18" s="148">
        <f>100*AP18/$AI18</f>
        <v>70.5742015941007</v>
      </c>
      <c r="AR18" s="145">
        <f>IF(AQ18&gt;$AI$8,1,0)</f>
        <v>1</v>
      </c>
      <c r="AS18" s="148">
        <f>IF($R18=AP$17,AQ18,0)</f>
        <v>0</v>
      </c>
      <c r="AT18" s="145">
        <v>945</v>
      </c>
      <c r="AU18" s="148">
        <f>100*AT18/$AI18</f>
        <v>2.56194762240416</v>
      </c>
      <c r="AV18" s="145">
        <f>IF(AU18&gt;$AI$8,1,0)</f>
        <v>0</v>
      </c>
      <c r="AW18" s="148">
        <f>IF($R18=AT$17,AU18,0)</f>
        <v>0</v>
      </c>
      <c r="AX18" s="145">
        <v>5787</v>
      </c>
      <c r="AY18" s="148">
        <f>100*AX18/$AI18</f>
        <v>15.6888792495798</v>
      </c>
      <c r="AZ18" s="145">
        <f>IF(AY18&gt;$AI$8,1,0)</f>
        <v>0</v>
      </c>
      <c r="BA18" s="148">
        <f>IF($R18=AX$17,AY18,0)</f>
        <v>15.6888792495798</v>
      </c>
      <c r="BB18" s="145">
        <v>2388</v>
      </c>
      <c r="BC18" s="148">
        <f>100*BB18/$AI18</f>
        <v>6.47400097598005</v>
      </c>
      <c r="BD18" s="145">
        <f>IF(BC18&gt;$AI$8,1,0)</f>
        <v>0</v>
      </c>
      <c r="BE18" s="148">
        <f>IF($R18=BB$17,BC18,0)</f>
        <v>0</v>
      </c>
      <c r="BF18" s="145">
        <v>0</v>
      </c>
      <c r="BG18" s="148">
        <f>100*BF18/$AI18</f>
        <v>0</v>
      </c>
      <c r="BH18" s="145">
        <f>IF(BG18&gt;$AI$8,1,0)</f>
        <v>0</v>
      </c>
      <c r="BI18" s="148">
        <f>IF($R18=BF$17,BG18,0)</f>
        <v>0</v>
      </c>
      <c r="BJ18" s="145">
        <v>0</v>
      </c>
      <c r="BK18" s="148">
        <f>100*BJ18/$AI18</f>
        <v>0</v>
      </c>
      <c r="BL18" s="145">
        <f>IF(BK18&gt;$AI$8,1,0)</f>
        <v>0</v>
      </c>
      <c r="BM18" s="148">
        <f>IF($R18=BJ$17,BK18,0)</f>
        <v>0</v>
      </c>
      <c r="BN18" s="145">
        <v>0</v>
      </c>
      <c r="BO18" s="148">
        <f>100*BN18/$AI18</f>
        <v>0</v>
      </c>
      <c r="BP18" s="145">
        <f>IF(BO18&gt;$AI$8,1,0)</f>
        <v>0</v>
      </c>
      <c r="BQ18" s="148">
        <f>IF($R18=BN$17,BO18,0)</f>
        <v>0</v>
      </c>
      <c r="BR18" s="145">
        <v>0</v>
      </c>
      <c r="BS18" s="148">
        <f>100*BR18/$AI18</f>
        <v>0</v>
      </c>
      <c r="BT18" s="145">
        <f>IF(BS18&gt;$AI$8,1,0)</f>
        <v>0</v>
      </c>
      <c r="BU18" s="148">
        <f>IF($R18=BR$17,BS18,0)</f>
        <v>0</v>
      </c>
      <c r="BV18" s="145">
        <v>0</v>
      </c>
      <c r="BW18" s="148">
        <f>100*BV18/$AI18</f>
        <v>0</v>
      </c>
      <c r="BX18" s="145">
        <f>IF(BW18&gt;$AI$8,1,0)</f>
        <v>0</v>
      </c>
      <c r="BY18" s="148">
        <f>IF($R18=BV$17,BW18,0)</f>
        <v>0</v>
      </c>
      <c r="BZ18" s="145">
        <v>0</v>
      </c>
      <c r="CA18" s="148">
        <f>100*BZ18/$AI18</f>
        <v>0</v>
      </c>
      <c r="CB18" s="145">
        <f>IF(CA18&gt;$AI$8,1,0)</f>
        <v>0</v>
      </c>
      <c r="CC18" s="148">
        <f>IF($R18=BZ$17,CA18,0)</f>
        <v>0</v>
      </c>
      <c r="CD18" s="145">
        <v>0</v>
      </c>
      <c r="CE18" s="148">
        <f>100*CD18/$AI18</f>
        <v>0</v>
      </c>
      <c r="CF18" s="145">
        <f>IF(CE18&gt;$AI$8,1,0)</f>
        <v>0</v>
      </c>
      <c r="CG18" s="148">
        <f>IF($R18=CD$17,CE18,0)</f>
        <v>0</v>
      </c>
      <c r="CH18" s="145">
        <v>0</v>
      </c>
      <c r="CI18" s="148">
        <f>100*CH18/$AI18</f>
        <v>0</v>
      </c>
      <c r="CJ18" s="145">
        <f>IF(CI18&gt;$AI$8,1,0)</f>
        <v>0</v>
      </c>
      <c r="CK18" s="148">
        <f>IF($R18=CH$17,CI18,0)</f>
        <v>0</v>
      </c>
      <c r="CL18" s="145">
        <v>149</v>
      </c>
      <c r="CM18" s="145">
        <v>0</v>
      </c>
      <c r="CN18" s="149"/>
    </row>
    <row r="19" ht="15.75" customHeight="1">
      <c r="A19" t="s" s="179">
        <v>2860</v>
      </c>
      <c r="B19" t="s" s="180">
        <v>90</v>
      </c>
      <c r="C19" t="s" s="180">
        <v>368</v>
      </c>
      <c r="D19" t="s" s="181">
        <v>93</v>
      </c>
      <c r="E19" t="s" s="182">
        <v>79</v>
      </c>
      <c r="F19" t="s" s="130">
        <v>80</v>
      </c>
      <c r="G19" t="s" s="130">
        <v>369</v>
      </c>
      <c r="H19" t="s" s="130">
        <v>370</v>
      </c>
      <c r="I19" t="s" s="130">
        <v>49</v>
      </c>
      <c r="J19" t="s" s="130">
        <v>50</v>
      </c>
      <c r="K19" t="s" s="183">
        <f>O19</f>
        <v>28</v>
      </c>
      <c r="L19" s="189">
        <f>P19</f>
        <v>68.7474279835391</v>
      </c>
      <c r="M19" t="s" s="130">
        <f>IF(O19="Lab","over","under")</f>
        <v>2429</v>
      </c>
      <c r="N19" s="173">
        <v>1</v>
      </c>
      <c r="O19" t="s" s="184">
        <v>28</v>
      </c>
      <c r="P19" s="131">
        <f>AQ19</f>
        <v>68.7474279835391</v>
      </c>
      <c r="Q19" s="173">
        <f>T19+U19+V19</f>
        <v>0</v>
      </c>
      <c r="R19" t="s" s="185">
        <v>2365</v>
      </c>
      <c r="S19" s="131">
        <f>BA19</f>
        <v>12.2067901234568</v>
      </c>
      <c r="T19" s="169"/>
      <c r="U19" s="169"/>
      <c r="V19" s="169"/>
      <c r="W19" s="169"/>
      <c r="X19" t="s" s="130">
        <f>IF($A19=Y19,"ok","bad")</f>
        <v>2430</v>
      </c>
      <c r="Y19" t="s" s="130">
        <v>2860</v>
      </c>
      <c r="Z19" t="s" s="130">
        <v>368</v>
      </c>
      <c r="AA19" t="s" s="186">
        <v>31</v>
      </c>
      <c r="AB19" s="125">
        <f>100*AC19</f>
        <v>10.0411523</v>
      </c>
      <c r="AC19" s="191">
        <v>0.100411523</v>
      </c>
      <c r="AD19" t="s" s="187">
        <v>27</v>
      </c>
      <c r="AE19" s="125">
        <v>4.3055556</v>
      </c>
      <c r="AF19" s="191">
        <v>0.043055556</v>
      </c>
      <c r="AG19" s="169"/>
      <c r="AH19" s="173">
        <v>73037</v>
      </c>
      <c r="AI19" s="173">
        <v>38880</v>
      </c>
      <c r="AJ19" s="173">
        <v>139</v>
      </c>
      <c r="AK19" s="173">
        <v>21983</v>
      </c>
      <c r="AL19" s="173">
        <v>1674</v>
      </c>
      <c r="AM19" s="175">
        <f>100*AL19/$AI19</f>
        <v>4.30555555555556</v>
      </c>
      <c r="AN19" s="173">
        <f>IF(AM19&gt;$AI$8,1,0)</f>
        <v>0</v>
      </c>
      <c r="AO19" s="175">
        <f>IF($R19=AL$17,AM19,0)</f>
        <v>0</v>
      </c>
      <c r="AP19" s="173">
        <v>26729</v>
      </c>
      <c r="AQ19" s="175">
        <f>100*AP19/$AI19</f>
        <v>68.7474279835391</v>
      </c>
      <c r="AR19" s="173">
        <f>IF(AQ19&gt;$AI$8,1,0)</f>
        <v>1</v>
      </c>
      <c r="AS19" s="175">
        <f>IF($R19=AP$17,AQ19,0)</f>
        <v>0</v>
      </c>
      <c r="AT19" s="173">
        <v>1301</v>
      </c>
      <c r="AU19" s="175">
        <f>100*AT19/$AI19</f>
        <v>3.34619341563786</v>
      </c>
      <c r="AV19" s="173">
        <f>IF(AU19&gt;$AI$8,1,0)</f>
        <v>0</v>
      </c>
      <c r="AW19" s="175">
        <f>IF($R19=AT$17,AU19,0)</f>
        <v>0</v>
      </c>
      <c r="AX19" s="173">
        <v>4746</v>
      </c>
      <c r="AY19" s="175">
        <f>100*AX19/$AI19</f>
        <v>12.2067901234568</v>
      </c>
      <c r="AZ19" s="173">
        <f>IF(AY19&gt;$AI$8,1,0)</f>
        <v>0</v>
      </c>
      <c r="BA19" s="175">
        <f>IF($R19=AX$17,AY19,0)</f>
        <v>12.2067901234568</v>
      </c>
      <c r="BB19" s="173">
        <v>3904</v>
      </c>
      <c r="BC19" s="175">
        <f>100*BB19/$AI19</f>
        <v>10.0411522633745</v>
      </c>
      <c r="BD19" s="173">
        <f>IF(BC19&gt;$AI$8,1,0)</f>
        <v>0</v>
      </c>
      <c r="BE19" s="175">
        <f>IF($R19=BB$17,BC19,0)</f>
        <v>0</v>
      </c>
      <c r="BF19" s="173">
        <v>0</v>
      </c>
      <c r="BG19" s="175">
        <f>100*BF19/$AI19</f>
        <v>0</v>
      </c>
      <c r="BH19" s="173">
        <f>IF(BG19&gt;$AI$8,1,0)</f>
        <v>0</v>
      </c>
      <c r="BI19" s="175">
        <f>IF($R19=BF$17,BG19,0)</f>
        <v>0</v>
      </c>
      <c r="BJ19" s="173">
        <v>0</v>
      </c>
      <c r="BK19" s="175">
        <f>100*BJ19/$AI19</f>
        <v>0</v>
      </c>
      <c r="BL19" s="173">
        <f>IF(BK19&gt;$AI$8,1,0)</f>
        <v>0</v>
      </c>
      <c r="BM19" s="175">
        <f>IF($R19=BJ$17,BK19,0)</f>
        <v>0</v>
      </c>
      <c r="BN19" s="173">
        <v>0</v>
      </c>
      <c r="BO19" s="175">
        <f>100*BN19/$AI19</f>
        <v>0</v>
      </c>
      <c r="BP19" s="173">
        <f>IF(BO19&gt;$AI$8,1,0)</f>
        <v>0</v>
      </c>
      <c r="BQ19" s="175">
        <f>IF($R19=BN$17,BO19,0)</f>
        <v>0</v>
      </c>
      <c r="BR19" s="173">
        <v>0</v>
      </c>
      <c r="BS19" s="175">
        <f>100*BR19/$AI19</f>
        <v>0</v>
      </c>
      <c r="BT19" s="173">
        <f>IF(BS19&gt;$AI$8,1,0)</f>
        <v>0</v>
      </c>
      <c r="BU19" s="175">
        <f>IF($R19=BR$17,BS19,0)</f>
        <v>0</v>
      </c>
      <c r="BV19" s="173">
        <v>0</v>
      </c>
      <c r="BW19" s="175">
        <f>100*BV19/$AI19</f>
        <v>0</v>
      </c>
      <c r="BX19" s="173">
        <f>IF(BW19&gt;$AI$8,1,0)</f>
        <v>0</v>
      </c>
      <c r="BY19" s="175">
        <f>IF($R19=BV$17,BW19,0)</f>
        <v>0</v>
      </c>
      <c r="BZ19" s="173">
        <v>0</v>
      </c>
      <c r="CA19" s="175">
        <f>100*BZ19/$AI19</f>
        <v>0</v>
      </c>
      <c r="CB19" s="173">
        <f>IF(CA19&gt;$AI$8,1,0)</f>
        <v>0</v>
      </c>
      <c r="CC19" s="175">
        <f>IF($R19=BZ$17,CA19,0)</f>
        <v>0</v>
      </c>
      <c r="CD19" s="173">
        <v>0</v>
      </c>
      <c r="CE19" s="175">
        <f>100*CD19/$AI19</f>
        <v>0</v>
      </c>
      <c r="CF19" s="173">
        <f>IF(CE19&gt;$AI$8,1,0)</f>
        <v>0</v>
      </c>
      <c r="CG19" s="175">
        <f>IF($R19=CD$17,CE19,0)</f>
        <v>0</v>
      </c>
      <c r="CH19" s="173">
        <v>0</v>
      </c>
      <c r="CI19" s="175">
        <f>100*CH19/$AI19</f>
        <v>0</v>
      </c>
      <c r="CJ19" s="173">
        <f>IF(CI19&gt;$AI$8,1,0)</f>
        <v>0</v>
      </c>
      <c r="CK19" s="175">
        <f>IF($R19=CH$17,CI19,0)</f>
        <v>0</v>
      </c>
      <c r="CL19" s="173">
        <v>0</v>
      </c>
      <c r="CM19" s="173">
        <v>0</v>
      </c>
      <c r="CN19" s="176"/>
    </row>
    <row r="20" ht="15.75" customHeight="1">
      <c r="A20" t="s" s="179">
        <v>2870</v>
      </c>
      <c r="B20" t="s" s="180">
        <v>90</v>
      </c>
      <c r="C20" t="s" s="180">
        <v>1270</v>
      </c>
      <c r="D20" t="s" s="181">
        <v>93</v>
      </c>
      <c r="E20" t="s" s="188">
        <v>79</v>
      </c>
      <c r="F20" t="s" s="146">
        <v>80</v>
      </c>
      <c r="G20" t="s" s="146">
        <v>1668</v>
      </c>
      <c r="H20" t="s" s="146">
        <v>2871</v>
      </c>
      <c r="I20" t="s" s="146">
        <v>64</v>
      </c>
      <c r="J20" t="s" s="146">
        <v>50</v>
      </c>
      <c r="K20" t="s" s="183">
        <f>O20</f>
        <v>28</v>
      </c>
      <c r="L20" s="189">
        <f>P20</f>
        <v>67.2538630121785</v>
      </c>
      <c r="M20" t="s" s="146">
        <f>IF(O20="Lab","over","under")</f>
        <v>2429</v>
      </c>
      <c r="N20" s="145">
        <v>1</v>
      </c>
      <c r="O20" t="s" s="184">
        <v>28</v>
      </c>
      <c r="P20" s="147">
        <f>AQ20</f>
        <v>67.2538630121785</v>
      </c>
      <c r="Q20" s="145">
        <f>T20+U20+V20</f>
        <v>0</v>
      </c>
      <c r="R20" t="s" s="185">
        <v>2365</v>
      </c>
      <c r="S20" s="147">
        <f>BA20</f>
        <v>16.4340999250978</v>
      </c>
      <c r="T20" s="138"/>
      <c r="U20" s="138"/>
      <c r="V20" s="138"/>
      <c r="W20" s="138"/>
      <c r="X20" t="s" s="146">
        <f>IF($A20=Y20,"ok","bad")</f>
        <v>2430</v>
      </c>
      <c r="Y20" t="s" s="146">
        <v>2870</v>
      </c>
      <c r="Z20" t="s" s="146">
        <v>1270</v>
      </c>
      <c r="AA20" t="s" s="186">
        <v>31</v>
      </c>
      <c r="AB20" s="141">
        <f>100*AC20</f>
        <v>7.6899603</v>
      </c>
      <c r="AC20" s="190">
        <v>0.076899603</v>
      </c>
      <c r="AD20" t="s" s="187">
        <v>27</v>
      </c>
      <c r="AE20" s="141">
        <v>4.1501373</v>
      </c>
      <c r="AF20" s="190">
        <v>0.041501373</v>
      </c>
      <c r="AG20" s="138"/>
      <c r="AH20" s="145">
        <v>71964</v>
      </c>
      <c r="AI20" s="145">
        <v>36047</v>
      </c>
      <c r="AJ20" s="145">
        <v>88</v>
      </c>
      <c r="AK20" s="145">
        <v>18319</v>
      </c>
      <c r="AL20" s="145">
        <v>1496</v>
      </c>
      <c r="AM20" s="148">
        <f>100*AL20/$AI20</f>
        <v>4.15013732072017</v>
      </c>
      <c r="AN20" s="145">
        <f>IF(AM20&gt;$AI$8,1,0)</f>
        <v>0</v>
      </c>
      <c r="AO20" s="148">
        <f>IF($R20=AL$17,AM20,0)</f>
        <v>0</v>
      </c>
      <c r="AP20" s="145">
        <v>24243</v>
      </c>
      <c r="AQ20" s="148">
        <f>100*AP20/$AI20</f>
        <v>67.2538630121785</v>
      </c>
      <c r="AR20" s="145">
        <f>IF(AQ20&gt;$AI$8,1,0)</f>
        <v>1</v>
      </c>
      <c r="AS20" s="148">
        <f>IF($R20=AP$17,AQ20,0)</f>
        <v>0</v>
      </c>
      <c r="AT20" s="145">
        <v>1232</v>
      </c>
      <c r="AU20" s="148">
        <f>100*AT20/$AI20</f>
        <v>3.41776014647543</v>
      </c>
      <c r="AV20" s="145">
        <f>IF(AU20&gt;$AI$8,1,0)</f>
        <v>0</v>
      </c>
      <c r="AW20" s="148">
        <f>IF($R20=AT$17,AU20,0)</f>
        <v>0</v>
      </c>
      <c r="AX20" s="145">
        <v>5924</v>
      </c>
      <c r="AY20" s="148">
        <f>100*AX20/$AI20</f>
        <v>16.4340999250978</v>
      </c>
      <c r="AZ20" s="145">
        <f>IF(AY20&gt;$AI$8,1,0)</f>
        <v>0</v>
      </c>
      <c r="BA20" s="148">
        <f>IF($R20=AX$17,AY20,0)</f>
        <v>16.4340999250978</v>
      </c>
      <c r="BB20" s="145">
        <v>2772</v>
      </c>
      <c r="BC20" s="148">
        <f>100*BB20/$AI20</f>
        <v>7.68996032956973</v>
      </c>
      <c r="BD20" s="145">
        <f>IF(BC20&gt;$AI$8,1,0)</f>
        <v>0</v>
      </c>
      <c r="BE20" s="148">
        <f>IF($R20=BB$17,BC20,0)</f>
        <v>0</v>
      </c>
      <c r="BF20" s="145">
        <v>0</v>
      </c>
      <c r="BG20" s="148">
        <f>100*BF20/$AI20</f>
        <v>0</v>
      </c>
      <c r="BH20" s="145">
        <f>IF(BG20&gt;$AI$8,1,0)</f>
        <v>0</v>
      </c>
      <c r="BI20" s="148">
        <f>IF($R20=BF$17,BG20,0)</f>
        <v>0</v>
      </c>
      <c r="BJ20" s="145">
        <v>0</v>
      </c>
      <c r="BK20" s="148">
        <f>100*BJ20/$AI20</f>
        <v>0</v>
      </c>
      <c r="BL20" s="145">
        <f>IF(BK20&gt;$AI$8,1,0)</f>
        <v>0</v>
      </c>
      <c r="BM20" s="148">
        <f>IF($R20=BJ$17,BK20,0)</f>
        <v>0</v>
      </c>
      <c r="BN20" s="145">
        <v>0</v>
      </c>
      <c r="BO20" s="148">
        <f>100*BN20/$AI20</f>
        <v>0</v>
      </c>
      <c r="BP20" s="145">
        <f>IF(BO20&gt;$AI$8,1,0)</f>
        <v>0</v>
      </c>
      <c r="BQ20" s="148">
        <f>IF($R20=BN$17,BO20,0)</f>
        <v>0</v>
      </c>
      <c r="BR20" s="145">
        <v>0</v>
      </c>
      <c r="BS20" s="148">
        <f>100*BR20/$AI20</f>
        <v>0</v>
      </c>
      <c r="BT20" s="145">
        <f>IF(BS20&gt;$AI$8,1,0)</f>
        <v>0</v>
      </c>
      <c r="BU20" s="148">
        <f>IF($R20=BR$17,BS20,0)</f>
        <v>0</v>
      </c>
      <c r="BV20" s="145">
        <v>0</v>
      </c>
      <c r="BW20" s="148">
        <f>100*BV20/$AI20</f>
        <v>0</v>
      </c>
      <c r="BX20" s="145">
        <f>IF(BW20&gt;$AI$8,1,0)</f>
        <v>0</v>
      </c>
      <c r="BY20" s="148">
        <f>IF($R20=BV$17,BW20,0)</f>
        <v>0</v>
      </c>
      <c r="BZ20" s="145">
        <v>0</v>
      </c>
      <c r="CA20" s="148">
        <f>100*BZ20/$AI20</f>
        <v>0</v>
      </c>
      <c r="CB20" s="145">
        <f>IF(CA20&gt;$AI$8,1,0)</f>
        <v>0</v>
      </c>
      <c r="CC20" s="148">
        <f>IF($R20=BZ$17,CA20,0)</f>
        <v>0</v>
      </c>
      <c r="CD20" s="145">
        <v>0</v>
      </c>
      <c r="CE20" s="148">
        <f>100*CD20/$AI20</f>
        <v>0</v>
      </c>
      <c r="CF20" s="145">
        <f>IF(CE20&gt;$AI$8,1,0)</f>
        <v>0</v>
      </c>
      <c r="CG20" s="148">
        <f>IF($R20=CD$17,CE20,0)</f>
        <v>0</v>
      </c>
      <c r="CH20" s="145">
        <v>0</v>
      </c>
      <c r="CI20" s="148">
        <f>100*CH20/$AI20</f>
        <v>0</v>
      </c>
      <c r="CJ20" s="145">
        <f>IF(CI20&gt;$AI$8,1,0)</f>
        <v>0</v>
      </c>
      <c r="CK20" s="148">
        <f>IF($R20=CH$17,CI20,0)</f>
        <v>0</v>
      </c>
      <c r="CL20" s="145">
        <v>731</v>
      </c>
      <c r="CM20" s="145">
        <v>0</v>
      </c>
      <c r="CN20" s="149"/>
    </row>
    <row r="21" ht="15.75" customHeight="1">
      <c r="A21" t="s" s="179">
        <v>2743</v>
      </c>
      <c r="B21" t="s" s="180">
        <v>90</v>
      </c>
      <c r="C21" t="s" s="180">
        <v>2744</v>
      </c>
      <c r="D21" t="s" s="181">
        <v>93</v>
      </c>
      <c r="E21" t="s" s="182">
        <v>79</v>
      </c>
      <c r="F21" t="s" s="130">
        <v>80</v>
      </c>
      <c r="G21" t="s" s="130">
        <v>349</v>
      </c>
      <c r="H21" t="s" s="130">
        <v>298</v>
      </c>
      <c r="I21" t="s" s="130">
        <v>49</v>
      </c>
      <c r="J21" t="s" s="130">
        <v>50</v>
      </c>
      <c r="K21" t="s" s="183">
        <f>O21</f>
        <v>28</v>
      </c>
      <c r="L21" s="189">
        <f>P21</f>
        <v>66.57369888964899</v>
      </c>
      <c r="M21" t="s" s="130">
        <f>IF(O21="Lab","over","under")</f>
        <v>2429</v>
      </c>
      <c r="N21" s="173">
        <v>1</v>
      </c>
      <c r="O21" t="s" s="184">
        <v>28</v>
      </c>
      <c r="P21" s="131">
        <f>AQ21</f>
        <v>66.57369888964899</v>
      </c>
      <c r="Q21" s="173">
        <f>T21+U21+V21</f>
        <v>0</v>
      </c>
      <c r="R21" t="s" s="185">
        <v>2365</v>
      </c>
      <c r="S21" s="131">
        <f>BA21</f>
        <v>12.8374467189391</v>
      </c>
      <c r="T21" s="169"/>
      <c r="U21" s="169"/>
      <c r="V21" s="169"/>
      <c r="W21" s="169"/>
      <c r="X21" t="s" s="130">
        <f>IF($A21=Y21,"ok","bad")</f>
        <v>2430</v>
      </c>
      <c r="Y21" t="s" s="130">
        <v>2743</v>
      </c>
      <c r="Z21" t="s" s="130">
        <v>2744</v>
      </c>
      <c r="AA21" t="s" s="186">
        <v>31</v>
      </c>
      <c r="AB21" s="125">
        <f>100*AC21</f>
        <v>6.9646898</v>
      </c>
      <c r="AC21" s="191">
        <v>0.069646898</v>
      </c>
      <c r="AD21" t="s" s="187">
        <v>2745</v>
      </c>
      <c r="AE21" s="125">
        <v>6.1463979</v>
      </c>
      <c r="AF21" s="191">
        <v>0.061463979</v>
      </c>
      <c r="AG21" s="169"/>
      <c r="AH21" s="173">
        <v>69934</v>
      </c>
      <c r="AI21" s="173">
        <v>38006</v>
      </c>
      <c r="AJ21" s="173">
        <v>162</v>
      </c>
      <c r="AK21" s="173">
        <v>20423</v>
      </c>
      <c r="AL21" s="173">
        <v>1566</v>
      </c>
      <c r="AM21" s="175">
        <f>100*AL21/$AI21</f>
        <v>4.12040204178288</v>
      </c>
      <c r="AN21" s="173">
        <f>IF(AM21&gt;$AI$8,1,0)</f>
        <v>0</v>
      </c>
      <c r="AO21" s="175">
        <f>IF($R21=AL$17,AM21,0)</f>
        <v>0</v>
      </c>
      <c r="AP21" s="173">
        <v>25302</v>
      </c>
      <c r="AQ21" s="175">
        <f>100*AP21/$AI21</f>
        <v>66.57369888964899</v>
      </c>
      <c r="AR21" s="173">
        <f>IF(AQ21&gt;$AI$8,1,0)</f>
        <v>1</v>
      </c>
      <c r="AS21" s="175">
        <f>IF($R21=AP$17,AQ21,0)</f>
        <v>0</v>
      </c>
      <c r="AT21" s="173">
        <v>1276</v>
      </c>
      <c r="AU21" s="175">
        <f>100*AT21/$AI21</f>
        <v>3.3573646266379</v>
      </c>
      <c r="AV21" s="173">
        <f>IF(AU21&gt;$AI$8,1,0)</f>
        <v>0</v>
      </c>
      <c r="AW21" s="175">
        <f>IF($R21=AT$17,AU21,0)</f>
        <v>0</v>
      </c>
      <c r="AX21" s="173">
        <v>4879</v>
      </c>
      <c r="AY21" s="175">
        <f>100*AX21/$AI21</f>
        <v>12.8374467189391</v>
      </c>
      <c r="AZ21" s="173">
        <f>IF(AY21&gt;$AI$8,1,0)</f>
        <v>0</v>
      </c>
      <c r="BA21" s="175">
        <f>IF($R21=AX$17,AY21,0)</f>
        <v>12.8374467189391</v>
      </c>
      <c r="BB21" s="173">
        <v>2647</v>
      </c>
      <c r="BC21" s="175">
        <f>100*BB21/$AI21</f>
        <v>6.96468978582329</v>
      </c>
      <c r="BD21" s="173">
        <f>IF(BC21&gt;$AI$8,1,0)</f>
        <v>0</v>
      </c>
      <c r="BE21" s="175">
        <f>IF($R21=BB$17,BC21,0)</f>
        <v>0</v>
      </c>
      <c r="BF21" s="173">
        <v>0</v>
      </c>
      <c r="BG21" s="175">
        <f>100*BF21/$AI21</f>
        <v>0</v>
      </c>
      <c r="BH21" s="173">
        <f>IF(BG21&gt;$AI$8,1,0)</f>
        <v>0</v>
      </c>
      <c r="BI21" s="175">
        <f>IF($R21=BF$17,BG21,0)</f>
        <v>0</v>
      </c>
      <c r="BJ21" s="173">
        <v>0</v>
      </c>
      <c r="BK21" s="175">
        <f>100*BJ21/$AI21</f>
        <v>0</v>
      </c>
      <c r="BL21" s="173">
        <f>IF(BK21&gt;$AI$8,1,0)</f>
        <v>0</v>
      </c>
      <c r="BM21" s="175">
        <f>IF($R21=BJ$17,BK21,0)</f>
        <v>0</v>
      </c>
      <c r="BN21" s="173">
        <v>0</v>
      </c>
      <c r="BO21" s="175">
        <f>100*BN21/$AI21</f>
        <v>0</v>
      </c>
      <c r="BP21" s="173">
        <f>IF(BO21&gt;$AI$8,1,0)</f>
        <v>0</v>
      </c>
      <c r="BQ21" s="175">
        <f>IF($R21=BN$17,BO21,0)</f>
        <v>0</v>
      </c>
      <c r="BR21" s="173">
        <v>0</v>
      </c>
      <c r="BS21" s="175">
        <f>100*BR21/$AI21</f>
        <v>0</v>
      </c>
      <c r="BT21" s="173">
        <f>IF(BS21&gt;$AI$8,1,0)</f>
        <v>0</v>
      </c>
      <c r="BU21" s="175">
        <f>IF($R21=BR$17,BS21,0)</f>
        <v>0</v>
      </c>
      <c r="BV21" s="173">
        <v>0</v>
      </c>
      <c r="BW21" s="175">
        <f>100*BV21/$AI21</f>
        <v>0</v>
      </c>
      <c r="BX21" s="173">
        <f>IF(BW21&gt;$AI$8,1,0)</f>
        <v>0</v>
      </c>
      <c r="BY21" s="175">
        <f>IF($R21=BV$17,BW21,0)</f>
        <v>0</v>
      </c>
      <c r="BZ21" s="173">
        <v>0</v>
      </c>
      <c r="CA21" s="175">
        <f>100*BZ21/$AI21</f>
        <v>0</v>
      </c>
      <c r="CB21" s="173">
        <f>IF(CA21&gt;$AI$8,1,0)</f>
        <v>0</v>
      </c>
      <c r="CC21" s="175">
        <f>IF($R21=BZ$17,CA21,0)</f>
        <v>0</v>
      </c>
      <c r="CD21" s="173">
        <v>0</v>
      </c>
      <c r="CE21" s="175">
        <f>100*CD21/$AI21</f>
        <v>0</v>
      </c>
      <c r="CF21" s="173">
        <f>IF(CE21&gt;$AI$8,1,0)</f>
        <v>0</v>
      </c>
      <c r="CG21" s="175">
        <f>IF($R21=CD$17,CE21,0)</f>
        <v>0</v>
      </c>
      <c r="CH21" s="173">
        <v>0</v>
      </c>
      <c r="CI21" s="175">
        <f>100*CH21/$AI21</f>
        <v>0</v>
      </c>
      <c r="CJ21" s="173">
        <f>IF(CI21&gt;$AI$8,1,0)</f>
        <v>0</v>
      </c>
      <c r="CK21" s="175">
        <f>IF($R21=CH$17,CI21,0)</f>
        <v>0</v>
      </c>
      <c r="CL21" s="173">
        <v>308</v>
      </c>
      <c r="CM21" s="173">
        <v>0</v>
      </c>
      <c r="CN21" s="176"/>
    </row>
    <row r="22" ht="15.75" customHeight="1">
      <c r="A22" t="s" s="179">
        <v>3686</v>
      </c>
      <c r="B22" t="s" s="180">
        <v>90</v>
      </c>
      <c r="C22" t="s" s="180">
        <v>2241</v>
      </c>
      <c r="D22" t="s" s="181">
        <v>93</v>
      </c>
      <c r="E22" t="s" s="188">
        <v>79</v>
      </c>
      <c r="F22" t="s" s="146">
        <v>46</v>
      </c>
      <c r="G22" t="s" s="146">
        <v>871</v>
      </c>
      <c r="H22" t="s" s="146">
        <v>2243</v>
      </c>
      <c r="I22" t="s" s="146">
        <v>49</v>
      </c>
      <c r="J22" t="s" s="146">
        <v>1762</v>
      </c>
      <c r="K22" t="s" s="183">
        <f>O22</f>
        <v>29</v>
      </c>
      <c r="L22" s="189">
        <f>P22</f>
        <v>62.7076898229463</v>
      </c>
      <c r="M22" t="s" s="146">
        <f>IF(O22="Lab","over","under")</f>
        <v>3307</v>
      </c>
      <c r="N22" s="138"/>
      <c r="O22" t="s" s="184">
        <v>29</v>
      </c>
      <c r="P22" s="147">
        <f>AU22</f>
        <v>62.7076898229463</v>
      </c>
      <c r="Q22" s="145">
        <f>T22+U22+V22</f>
        <v>0</v>
      </c>
      <c r="R22" t="s" s="185">
        <v>27</v>
      </c>
      <c r="S22" s="147">
        <f>AO22</f>
        <v>19.3588112975188</v>
      </c>
      <c r="T22" s="138"/>
      <c r="U22" s="138"/>
      <c r="V22" s="138"/>
      <c r="W22" s="138"/>
      <c r="X22" t="s" s="146">
        <f>IF($A22=Y22,"ok","bad")</f>
        <v>2430</v>
      </c>
      <c r="Y22" t="s" s="146">
        <v>3686</v>
      </c>
      <c r="Z22" t="s" s="146">
        <v>2241</v>
      </c>
      <c r="AA22" t="s" s="186">
        <v>2365</v>
      </c>
      <c r="AB22" s="141">
        <f>100*AC22</f>
        <v>9.775301300000001</v>
      </c>
      <c r="AC22" s="190">
        <v>0.097753013</v>
      </c>
      <c r="AD22" t="s" s="187">
        <v>28</v>
      </c>
      <c r="AE22" s="141">
        <v>4.6554822</v>
      </c>
      <c r="AF22" s="190">
        <v>0.046554822</v>
      </c>
      <c r="AG22" s="138"/>
      <c r="AH22" s="145">
        <v>72029</v>
      </c>
      <c r="AI22" s="145">
        <v>49533</v>
      </c>
      <c r="AJ22" s="145">
        <v>115</v>
      </c>
      <c r="AK22" s="145">
        <v>21472</v>
      </c>
      <c r="AL22" s="145">
        <v>9589</v>
      </c>
      <c r="AM22" s="148">
        <f>100*AL22/$AI22</f>
        <v>19.3588112975188</v>
      </c>
      <c r="AN22" s="145">
        <f>IF(AM22&gt;$AI$8,1,0)</f>
        <v>0</v>
      </c>
      <c r="AO22" s="148">
        <f>IF($R22=AL$17,AM22,0)</f>
        <v>19.3588112975188</v>
      </c>
      <c r="AP22" s="145">
        <v>2306</v>
      </c>
      <c r="AQ22" s="148">
        <f>100*AP22/$AI22</f>
        <v>4.65548220378334</v>
      </c>
      <c r="AR22" s="145">
        <f>IF(AQ22&gt;$AI$8,1,0)</f>
        <v>0</v>
      </c>
      <c r="AS22" s="148">
        <f>IF($R22=AP$17,AQ22,0)</f>
        <v>0</v>
      </c>
      <c r="AT22" s="145">
        <v>31061</v>
      </c>
      <c r="AU22" s="148">
        <f>100*AT22/$AI22</f>
        <v>62.7076898229463</v>
      </c>
      <c r="AV22" s="145">
        <f>IF(AU22&gt;$AI$8,1,0)</f>
        <v>1</v>
      </c>
      <c r="AW22" s="148">
        <f>IF($R22=AT$17,AU22,0)</f>
        <v>0</v>
      </c>
      <c r="AX22" s="145">
        <v>4842</v>
      </c>
      <c r="AY22" s="148">
        <f>100*AX22/$AI22</f>
        <v>9.77530131427533</v>
      </c>
      <c r="AZ22" s="145">
        <f>IF(AY22&gt;$AI$8,1,0)</f>
        <v>0</v>
      </c>
      <c r="BA22" s="148">
        <f>IF($R22=AX$17,AY22,0)</f>
        <v>0</v>
      </c>
      <c r="BB22" s="145">
        <v>1486</v>
      </c>
      <c r="BC22" s="148">
        <f>100*BB22/$AI22</f>
        <v>3.00002018856116</v>
      </c>
      <c r="BD22" s="145">
        <f>IF(BC22&gt;$AI$8,1,0)</f>
        <v>0</v>
      </c>
      <c r="BE22" s="148">
        <f>IF($R22=BB$17,BC22,0)</f>
        <v>0</v>
      </c>
      <c r="BF22" s="145">
        <v>0</v>
      </c>
      <c r="BG22" s="148">
        <f>100*BF22/$AI22</f>
        <v>0</v>
      </c>
      <c r="BH22" s="145">
        <f>IF(BG22&gt;$AI$8,1,0)</f>
        <v>0</v>
      </c>
      <c r="BI22" s="148">
        <f>IF($R22=BF$17,BG22,0)</f>
        <v>0</v>
      </c>
      <c r="BJ22" s="145">
        <v>0</v>
      </c>
      <c r="BK22" s="148">
        <f>100*BJ22/$AI22</f>
        <v>0</v>
      </c>
      <c r="BL22" s="145">
        <f>IF(BK22&gt;$AI$8,1,0)</f>
        <v>0</v>
      </c>
      <c r="BM22" s="148">
        <f>IF($R22=BJ$17,BK22,0)</f>
        <v>0</v>
      </c>
      <c r="BN22" s="145">
        <v>0</v>
      </c>
      <c r="BO22" s="148">
        <f>100*BN22/$AI22</f>
        <v>0</v>
      </c>
      <c r="BP22" s="145">
        <f>IF(BO22&gt;$AI$8,1,0)</f>
        <v>0</v>
      </c>
      <c r="BQ22" s="148">
        <f>IF($R22=BN$17,BO22,0)</f>
        <v>0</v>
      </c>
      <c r="BR22" s="145">
        <v>0</v>
      </c>
      <c r="BS22" s="148">
        <f>100*BR22/$AI22</f>
        <v>0</v>
      </c>
      <c r="BT22" s="145">
        <f>IF(BS22&gt;$AI$8,1,0)</f>
        <v>0</v>
      </c>
      <c r="BU22" s="148">
        <f>IF($R22=BR$17,BS22,0)</f>
        <v>0</v>
      </c>
      <c r="BV22" s="145">
        <v>0</v>
      </c>
      <c r="BW22" s="148">
        <f>100*BV22/$AI22</f>
        <v>0</v>
      </c>
      <c r="BX22" s="145">
        <f>IF(BW22&gt;$AI$8,1,0)</f>
        <v>0</v>
      </c>
      <c r="BY22" s="148">
        <f>IF($R22=BV$17,BW22,0)</f>
        <v>0</v>
      </c>
      <c r="BZ22" s="145">
        <v>0</v>
      </c>
      <c r="CA22" s="148">
        <f>100*BZ22/$AI22</f>
        <v>0</v>
      </c>
      <c r="CB22" s="145">
        <f>IF(CA22&gt;$AI$8,1,0)</f>
        <v>0</v>
      </c>
      <c r="CC22" s="148">
        <f>IF($R22=BZ$17,CA22,0)</f>
        <v>0</v>
      </c>
      <c r="CD22" s="145">
        <v>0</v>
      </c>
      <c r="CE22" s="148">
        <f>100*CD22/$AI22</f>
        <v>0</v>
      </c>
      <c r="CF22" s="145">
        <f>IF(CE22&gt;$AI$8,1,0)</f>
        <v>0</v>
      </c>
      <c r="CG22" s="148">
        <f>IF($R22=CD$17,CE22,0)</f>
        <v>0</v>
      </c>
      <c r="CH22" s="145">
        <v>0</v>
      </c>
      <c r="CI22" s="148">
        <f>100*CH22/$AI22</f>
        <v>0</v>
      </c>
      <c r="CJ22" s="145">
        <f>IF(CI22&gt;$AI$8,1,0)</f>
        <v>0</v>
      </c>
      <c r="CK22" s="148">
        <f>IF($R22=CH$17,CI22,0)</f>
        <v>0</v>
      </c>
      <c r="CL22" s="145">
        <v>1514</v>
      </c>
      <c r="CM22" s="145">
        <v>0</v>
      </c>
      <c r="CN22" s="149"/>
    </row>
    <row r="23" ht="15.75" customHeight="1">
      <c r="A23" t="s" s="179">
        <v>2831</v>
      </c>
      <c r="B23" t="s" s="180">
        <v>90</v>
      </c>
      <c r="C23" t="s" s="180">
        <v>2832</v>
      </c>
      <c r="D23" t="s" s="181">
        <v>93</v>
      </c>
      <c r="E23" t="s" s="182">
        <v>79</v>
      </c>
      <c r="F23" t="s" s="130">
        <v>80</v>
      </c>
      <c r="G23" t="s" s="130">
        <v>1339</v>
      </c>
      <c r="H23" t="s" s="130">
        <v>740</v>
      </c>
      <c r="I23" t="s" s="130">
        <v>64</v>
      </c>
      <c r="J23" t="s" s="130">
        <v>50</v>
      </c>
      <c r="K23" t="s" s="183">
        <f>O23</f>
        <v>28</v>
      </c>
      <c r="L23" s="189">
        <f>P23</f>
        <v>61.8850560513882</v>
      </c>
      <c r="M23" t="s" s="130">
        <f>IF(O23="Lab","over","under")</f>
        <v>2429</v>
      </c>
      <c r="N23" s="173">
        <v>1</v>
      </c>
      <c r="O23" t="s" s="184">
        <v>28</v>
      </c>
      <c r="P23" s="131">
        <f>AQ23</f>
        <v>61.8850560513882</v>
      </c>
      <c r="Q23" s="173">
        <f>T23+U23+V23</f>
        <v>0</v>
      </c>
      <c r="R23" t="s" s="185">
        <v>31</v>
      </c>
      <c r="S23" s="131">
        <f>BE23</f>
        <v>16.2008585281492</v>
      </c>
      <c r="T23" s="169"/>
      <c r="U23" s="169"/>
      <c r="V23" s="169"/>
      <c r="W23" s="169"/>
      <c r="X23" t="s" s="130">
        <f>IF($A23=Y23,"ok","bad")</f>
        <v>2430</v>
      </c>
      <c r="Y23" t="s" s="130">
        <v>2831</v>
      </c>
      <c r="Z23" t="s" s="130">
        <v>2832</v>
      </c>
      <c r="AA23" t="s" s="186">
        <v>2365</v>
      </c>
      <c r="AB23" s="125">
        <f>100*AC23</f>
        <v>10.104691</v>
      </c>
      <c r="AC23" s="191">
        <v>0.10104691</v>
      </c>
      <c r="AD23" t="s" s="187">
        <v>29</v>
      </c>
      <c r="AE23" s="125">
        <v>4.7682283</v>
      </c>
      <c r="AF23" s="191">
        <v>0.047682283</v>
      </c>
      <c r="AG23" s="169"/>
      <c r="AH23" s="173">
        <v>71380</v>
      </c>
      <c r="AI23" s="173">
        <v>32381</v>
      </c>
      <c r="AJ23" s="173">
        <v>156</v>
      </c>
      <c r="AK23" s="173">
        <v>14793</v>
      </c>
      <c r="AL23" s="173">
        <v>1155</v>
      </c>
      <c r="AM23" s="175">
        <f>100*AL23/$AI23</f>
        <v>3.56690651925512</v>
      </c>
      <c r="AN23" s="173">
        <f>IF(AM23&gt;$AI$8,1,0)</f>
        <v>0</v>
      </c>
      <c r="AO23" s="175">
        <f>IF($R23=AL$17,AM23,0)</f>
        <v>0</v>
      </c>
      <c r="AP23" s="173">
        <v>20039</v>
      </c>
      <c r="AQ23" s="175">
        <f>100*AP23/$AI23</f>
        <v>61.8850560513882</v>
      </c>
      <c r="AR23" s="173">
        <f>IF(AQ23&gt;$AI$8,1,0)</f>
        <v>1</v>
      </c>
      <c r="AS23" s="175">
        <f>IF($R23=AP$17,AQ23,0)</f>
        <v>0</v>
      </c>
      <c r="AT23" s="173">
        <v>1544</v>
      </c>
      <c r="AU23" s="175">
        <f>100*AT23/$AI23</f>
        <v>4.76822828201723</v>
      </c>
      <c r="AV23" s="173">
        <f>IF(AU23&gt;$AI$8,1,0)</f>
        <v>0</v>
      </c>
      <c r="AW23" s="175">
        <f>IF($R23=AT$17,AU23,0)</f>
        <v>0</v>
      </c>
      <c r="AX23" s="173">
        <v>3272</v>
      </c>
      <c r="AY23" s="175">
        <f>100*AX23/$AI23</f>
        <v>10.1046910225132</v>
      </c>
      <c r="AZ23" s="173">
        <f>IF(AY23&gt;$AI$8,1,0)</f>
        <v>0</v>
      </c>
      <c r="BA23" s="175">
        <f>IF($R23=AX$17,AY23,0)</f>
        <v>0</v>
      </c>
      <c r="BB23" s="173">
        <v>5246</v>
      </c>
      <c r="BC23" s="175">
        <f>100*BB23/$AI23</f>
        <v>16.2008585281492</v>
      </c>
      <c r="BD23" s="173">
        <f>IF(BC23&gt;$AI$8,1,0)</f>
        <v>0</v>
      </c>
      <c r="BE23" s="175">
        <f>IF($R23=BB$17,BC23,0)</f>
        <v>16.2008585281492</v>
      </c>
      <c r="BF23" s="173">
        <v>0</v>
      </c>
      <c r="BG23" s="175">
        <f>100*BF23/$AI23</f>
        <v>0</v>
      </c>
      <c r="BH23" s="173">
        <f>IF(BG23&gt;$AI$8,1,0)</f>
        <v>0</v>
      </c>
      <c r="BI23" s="175">
        <f>IF($R23=BF$17,BG23,0)</f>
        <v>0</v>
      </c>
      <c r="BJ23" s="173">
        <v>0</v>
      </c>
      <c r="BK23" s="175">
        <f>100*BJ23/$AI23</f>
        <v>0</v>
      </c>
      <c r="BL23" s="173">
        <f>IF(BK23&gt;$AI$8,1,0)</f>
        <v>0</v>
      </c>
      <c r="BM23" s="175">
        <f>IF($R23=BJ$17,BK23,0)</f>
        <v>0</v>
      </c>
      <c r="BN23" s="173">
        <v>0</v>
      </c>
      <c r="BO23" s="175">
        <f>100*BN23/$AI23</f>
        <v>0</v>
      </c>
      <c r="BP23" s="173">
        <f>IF(BO23&gt;$AI$8,1,0)</f>
        <v>0</v>
      </c>
      <c r="BQ23" s="175">
        <f>IF($R23=BN$17,BO23,0)</f>
        <v>0</v>
      </c>
      <c r="BR23" s="173">
        <v>0</v>
      </c>
      <c r="BS23" s="175">
        <f>100*BR23/$AI23</f>
        <v>0</v>
      </c>
      <c r="BT23" s="173">
        <f>IF(BS23&gt;$AI$8,1,0)</f>
        <v>0</v>
      </c>
      <c r="BU23" s="175">
        <f>IF($R23=BR$17,BS23,0)</f>
        <v>0</v>
      </c>
      <c r="BV23" s="173">
        <v>0</v>
      </c>
      <c r="BW23" s="175">
        <f>100*BV23/$AI23</f>
        <v>0</v>
      </c>
      <c r="BX23" s="173">
        <f>IF(BW23&gt;$AI$8,1,0)</f>
        <v>0</v>
      </c>
      <c r="BY23" s="175">
        <f>IF($R23=BV$17,BW23,0)</f>
        <v>0</v>
      </c>
      <c r="BZ23" s="173">
        <v>0</v>
      </c>
      <c r="CA23" s="175">
        <f>100*BZ23/$AI23</f>
        <v>0</v>
      </c>
      <c r="CB23" s="173">
        <f>IF(CA23&gt;$AI$8,1,0)</f>
        <v>0</v>
      </c>
      <c r="CC23" s="175">
        <f>IF($R23=BZ$17,CA23,0)</f>
        <v>0</v>
      </c>
      <c r="CD23" s="173">
        <v>0</v>
      </c>
      <c r="CE23" s="175">
        <f>100*CD23/$AI23</f>
        <v>0</v>
      </c>
      <c r="CF23" s="173">
        <f>IF(CE23&gt;$AI$8,1,0)</f>
        <v>0</v>
      </c>
      <c r="CG23" s="175">
        <f>IF($R23=CD$17,CE23,0)</f>
        <v>0</v>
      </c>
      <c r="CH23" s="173">
        <v>0</v>
      </c>
      <c r="CI23" s="175">
        <f>100*CH23/$AI23</f>
        <v>0</v>
      </c>
      <c r="CJ23" s="173">
        <f>IF(CI23&gt;$AI$8,1,0)</f>
        <v>0</v>
      </c>
      <c r="CK23" s="175">
        <f>IF($R23=CH$17,CI23,0)</f>
        <v>0</v>
      </c>
      <c r="CL23" s="173">
        <v>676</v>
      </c>
      <c r="CM23" s="173">
        <v>0</v>
      </c>
      <c r="CN23" s="176"/>
    </row>
    <row r="24" ht="19.95" customHeight="1">
      <c r="A24" t="s" s="179">
        <v>2800</v>
      </c>
      <c r="B24" t="s" s="180">
        <v>90</v>
      </c>
      <c r="C24" t="s" s="180">
        <v>2801</v>
      </c>
      <c r="D24" t="s" s="181">
        <v>93</v>
      </c>
      <c r="E24" t="s" s="188">
        <v>79</v>
      </c>
      <c r="F24" t="s" s="146">
        <v>46</v>
      </c>
      <c r="G24" t="s" s="146">
        <v>1077</v>
      </c>
      <c r="H24" t="s" s="146">
        <v>1078</v>
      </c>
      <c r="I24" t="s" s="146">
        <v>49</v>
      </c>
      <c r="J24" t="s" s="146">
        <v>50</v>
      </c>
      <c r="K24" t="s" s="183">
        <f>O24</f>
        <v>28</v>
      </c>
      <c r="L24" s="189">
        <f>P24</f>
        <v>61.611921502781</v>
      </c>
      <c r="M24" t="s" s="146">
        <f>IF(O24="Lab","over","under")</f>
        <v>2429</v>
      </c>
      <c r="N24" s="145">
        <v>1</v>
      </c>
      <c r="O24" t="s" s="184">
        <v>28</v>
      </c>
      <c r="P24" s="147">
        <f>AQ24</f>
        <v>61.611921502781</v>
      </c>
      <c r="Q24" s="145">
        <f>T24+U24+V24</f>
        <v>0</v>
      </c>
      <c r="R24" t="s" s="185">
        <v>2365</v>
      </c>
      <c r="S24" s="147">
        <f>BA24</f>
        <v>18.5197817189632</v>
      </c>
      <c r="T24" s="138"/>
      <c r="U24" s="138"/>
      <c r="V24" s="138"/>
      <c r="W24" s="138"/>
      <c r="X24" t="s" s="146">
        <f>IF($A24=Y24,"ok","bad")</f>
        <v>2430</v>
      </c>
      <c r="Y24" t="s" s="146">
        <v>2800</v>
      </c>
      <c r="Z24" t="s" s="146">
        <v>2801</v>
      </c>
      <c r="AA24" t="s" s="186">
        <v>27</v>
      </c>
      <c r="AB24" s="141">
        <f>100*AC24</f>
        <v>9.200860499999999</v>
      </c>
      <c r="AC24" s="190">
        <v>0.09200860499999999</v>
      </c>
      <c r="AD24" t="s" s="187">
        <v>31</v>
      </c>
      <c r="AE24" s="141">
        <v>5.3993074</v>
      </c>
      <c r="AF24" s="190">
        <v>0.053993074</v>
      </c>
      <c r="AG24" s="138"/>
      <c r="AH24" s="145">
        <v>70161</v>
      </c>
      <c r="AI24" s="145">
        <v>38116</v>
      </c>
      <c r="AJ24" s="145">
        <v>95</v>
      </c>
      <c r="AK24" s="145">
        <v>16425</v>
      </c>
      <c r="AL24" s="145">
        <v>3507</v>
      </c>
      <c r="AM24" s="148">
        <f>100*AL24/$AI24</f>
        <v>9.2008605310106</v>
      </c>
      <c r="AN24" s="145">
        <f>IF(AM24&gt;$AI$8,1,0)</f>
        <v>0</v>
      </c>
      <c r="AO24" s="148">
        <f>IF($R24=AL$17,AM24,0)</f>
        <v>0</v>
      </c>
      <c r="AP24" s="145">
        <v>23484</v>
      </c>
      <c r="AQ24" s="148">
        <f>100*AP24/$AI24</f>
        <v>61.611921502781</v>
      </c>
      <c r="AR24" s="145">
        <f>IF(AQ24&gt;$AI$8,1,0)</f>
        <v>1</v>
      </c>
      <c r="AS24" s="148">
        <f>IF($R24=AP$17,AQ24,0)</f>
        <v>0</v>
      </c>
      <c r="AT24" s="145">
        <v>1593</v>
      </c>
      <c r="AU24" s="148">
        <f>100*AT24/$AI24</f>
        <v>4.17934725574562</v>
      </c>
      <c r="AV24" s="145">
        <f>IF(AU24&gt;$AI$8,1,0)</f>
        <v>0</v>
      </c>
      <c r="AW24" s="148">
        <f>IF($R24=AT$17,AU24,0)</f>
        <v>0</v>
      </c>
      <c r="AX24" s="145">
        <v>7059</v>
      </c>
      <c r="AY24" s="148">
        <f>100*AX24/$AI24</f>
        <v>18.5197817189632</v>
      </c>
      <c r="AZ24" s="145">
        <f>IF(AY24&gt;$AI$8,1,0)</f>
        <v>0</v>
      </c>
      <c r="BA24" s="148">
        <f>IF($R24=AX$17,AY24,0)</f>
        <v>18.5197817189632</v>
      </c>
      <c r="BB24" s="145">
        <v>2058</v>
      </c>
      <c r="BC24" s="148">
        <f>100*BB24/$AI24</f>
        <v>5.39930737747927</v>
      </c>
      <c r="BD24" s="145">
        <f>IF(BC24&gt;$AI$8,1,0)</f>
        <v>0</v>
      </c>
      <c r="BE24" s="148">
        <f>IF($R24=BB$17,BC24,0)</f>
        <v>0</v>
      </c>
      <c r="BF24" s="145">
        <v>0</v>
      </c>
      <c r="BG24" s="148">
        <f>100*BF24/$AI24</f>
        <v>0</v>
      </c>
      <c r="BH24" s="145">
        <f>IF(BG24&gt;$AI$8,1,0)</f>
        <v>0</v>
      </c>
      <c r="BI24" s="148">
        <f>IF($R24=BF$17,BG24,0)</f>
        <v>0</v>
      </c>
      <c r="BJ24" s="145">
        <v>0</v>
      </c>
      <c r="BK24" s="148">
        <f>100*BJ24/$AI24</f>
        <v>0</v>
      </c>
      <c r="BL24" s="145">
        <f>IF(BK24&gt;$AI$8,1,0)</f>
        <v>0</v>
      </c>
      <c r="BM24" s="148">
        <f>IF($R24=BJ$17,BK24,0)</f>
        <v>0</v>
      </c>
      <c r="BN24" s="145">
        <v>0</v>
      </c>
      <c r="BO24" s="148">
        <f>100*BN24/$AI24</f>
        <v>0</v>
      </c>
      <c r="BP24" s="145">
        <f>IF(BO24&gt;$AI$8,1,0)</f>
        <v>0</v>
      </c>
      <c r="BQ24" s="148">
        <f>IF($R24=BN$17,BO24,0)</f>
        <v>0</v>
      </c>
      <c r="BR24" s="145">
        <v>0</v>
      </c>
      <c r="BS24" s="148">
        <f>100*BR24/$AI24</f>
        <v>0</v>
      </c>
      <c r="BT24" s="145">
        <f>IF(BS24&gt;$AI$8,1,0)</f>
        <v>0</v>
      </c>
      <c r="BU24" s="148">
        <f>IF($R24=BR$17,BS24,0)</f>
        <v>0</v>
      </c>
      <c r="BV24" s="145">
        <v>0</v>
      </c>
      <c r="BW24" s="148">
        <f>100*BV24/$AI24</f>
        <v>0</v>
      </c>
      <c r="BX24" s="145">
        <f>IF(BW24&gt;$AI$8,1,0)</f>
        <v>0</v>
      </c>
      <c r="BY24" s="148">
        <f>IF($R24=BV$17,BW24,0)</f>
        <v>0</v>
      </c>
      <c r="BZ24" s="145">
        <v>0</v>
      </c>
      <c r="CA24" s="148">
        <f>100*BZ24/$AI24</f>
        <v>0</v>
      </c>
      <c r="CB24" s="145">
        <f>IF(CA24&gt;$AI$8,1,0)</f>
        <v>0</v>
      </c>
      <c r="CC24" s="148">
        <f>IF($R24=BZ$17,CA24,0)</f>
        <v>0</v>
      </c>
      <c r="CD24" s="145">
        <v>0</v>
      </c>
      <c r="CE24" s="148">
        <f>100*CD24/$AI24</f>
        <v>0</v>
      </c>
      <c r="CF24" s="145">
        <f>IF(CE24&gt;$AI$8,1,0)</f>
        <v>0</v>
      </c>
      <c r="CG24" s="148">
        <f>IF($R24=CD$17,CE24,0)</f>
        <v>0</v>
      </c>
      <c r="CH24" s="145">
        <v>0</v>
      </c>
      <c r="CI24" s="148">
        <f>100*CH24/$AI24</f>
        <v>0</v>
      </c>
      <c r="CJ24" s="145">
        <f>IF(CI24&gt;$AI$8,1,0)</f>
        <v>0</v>
      </c>
      <c r="CK24" s="148">
        <f>IF($R24=CH$17,CI24,0)</f>
        <v>0</v>
      </c>
      <c r="CL24" s="145">
        <v>1731</v>
      </c>
      <c r="CM24" s="145">
        <v>0</v>
      </c>
      <c r="CN24" s="149"/>
    </row>
    <row r="25" ht="15.75" customHeight="1">
      <c r="A25" t="s" s="179">
        <v>2626</v>
      </c>
      <c r="B25" t="s" s="180">
        <v>160</v>
      </c>
      <c r="C25" t="s" s="180">
        <v>788</v>
      </c>
      <c r="D25" t="s" s="181">
        <v>162</v>
      </c>
      <c r="E25" t="s" s="182">
        <v>79</v>
      </c>
      <c r="F25" t="s" s="130">
        <v>80</v>
      </c>
      <c r="G25" t="s" s="130">
        <v>789</v>
      </c>
      <c r="H25" t="s" s="130">
        <v>790</v>
      </c>
      <c r="I25" t="s" s="130">
        <v>64</v>
      </c>
      <c r="J25" t="s" s="130">
        <v>50</v>
      </c>
      <c r="K25" t="s" s="183">
        <f>O25</f>
        <v>28</v>
      </c>
      <c r="L25" s="189">
        <f>P25</f>
        <v>60.2847194675834</v>
      </c>
      <c r="M25" t="s" s="130">
        <f>IF(O25="Lab","over","under")</f>
        <v>2429</v>
      </c>
      <c r="N25" s="173">
        <v>1</v>
      </c>
      <c r="O25" t="s" s="184">
        <v>28</v>
      </c>
      <c r="P25" s="131">
        <f>AQ25</f>
        <v>60.2847194675834</v>
      </c>
      <c r="Q25" s="173">
        <f>T25+U25+V25</f>
        <v>0</v>
      </c>
      <c r="R25" t="s" s="185">
        <v>31</v>
      </c>
      <c r="S25" s="131">
        <f>BE25</f>
        <v>18.8791925602715</v>
      </c>
      <c r="T25" s="169"/>
      <c r="U25" s="169"/>
      <c r="V25" s="169"/>
      <c r="W25" s="169"/>
      <c r="X25" t="s" s="130">
        <f>IF($A25=Y25,"ok","bad")</f>
        <v>2430</v>
      </c>
      <c r="Y25" t="s" s="130">
        <v>2626</v>
      </c>
      <c r="Z25" t="s" s="130">
        <v>788</v>
      </c>
      <c r="AA25" t="s" s="186">
        <v>27</v>
      </c>
      <c r="AB25" s="125">
        <f>100*AC25</f>
        <v>8.5349729</v>
      </c>
      <c r="AC25" s="191">
        <v>0.085349729</v>
      </c>
      <c r="AD25" t="s" s="187">
        <v>29</v>
      </c>
      <c r="AE25" s="125">
        <v>7.679933</v>
      </c>
      <c r="AF25" s="191">
        <v>0.07679933</v>
      </c>
      <c r="AG25" s="169"/>
      <c r="AH25" s="173">
        <v>79894</v>
      </c>
      <c r="AI25" s="173">
        <v>45378</v>
      </c>
      <c r="AJ25" s="173">
        <v>227</v>
      </c>
      <c r="AK25" s="173">
        <v>18789</v>
      </c>
      <c r="AL25" s="173">
        <v>3873</v>
      </c>
      <c r="AM25" s="175">
        <f>100*AL25/$AI25</f>
        <v>8.534972894354089</v>
      </c>
      <c r="AN25" s="173">
        <f>IF(AM25&gt;$AI$8,1,0)</f>
        <v>0</v>
      </c>
      <c r="AO25" s="175">
        <f>IF($R25=AL$17,AM25,0)</f>
        <v>0</v>
      </c>
      <c r="AP25" s="173">
        <v>27356</v>
      </c>
      <c r="AQ25" s="175">
        <f>100*AP25/$AI25</f>
        <v>60.2847194675834</v>
      </c>
      <c r="AR25" s="173">
        <f>IF(AQ25&gt;$AI$8,1,0)</f>
        <v>1</v>
      </c>
      <c r="AS25" s="175">
        <f>IF($R25=AP$17,AQ25,0)</f>
        <v>0</v>
      </c>
      <c r="AT25" s="173">
        <v>3485</v>
      </c>
      <c r="AU25" s="175">
        <f>100*AT25/$AI25</f>
        <v>7.6799330071841</v>
      </c>
      <c r="AV25" s="173">
        <f>IF(AU25&gt;$AI$8,1,0)</f>
        <v>0</v>
      </c>
      <c r="AW25" s="175">
        <f>IF($R25=AT$17,AU25,0)</f>
        <v>0</v>
      </c>
      <c r="AX25" s="173">
        <v>1801</v>
      </c>
      <c r="AY25" s="175">
        <f>100*AX25/$AI25</f>
        <v>3.96888359998237</v>
      </c>
      <c r="AZ25" s="173">
        <f>IF(AY25&gt;$AI$8,1,0)</f>
        <v>0</v>
      </c>
      <c r="BA25" s="175">
        <f>IF($R25=AX$17,AY25,0)</f>
        <v>0</v>
      </c>
      <c r="BB25" s="173">
        <v>8567</v>
      </c>
      <c r="BC25" s="175">
        <f>100*BB25/$AI25</f>
        <v>18.8791925602715</v>
      </c>
      <c r="BD25" s="173">
        <f>IF(BC25&gt;$AI$8,1,0)</f>
        <v>0</v>
      </c>
      <c r="BE25" s="175">
        <f>IF($R25=BB$17,BC25,0)</f>
        <v>18.8791925602715</v>
      </c>
      <c r="BF25" s="173">
        <v>0</v>
      </c>
      <c r="BG25" s="175">
        <f>100*BF25/$AI25</f>
        <v>0</v>
      </c>
      <c r="BH25" s="173">
        <f>IF(BG25&gt;$AI$8,1,0)</f>
        <v>0</v>
      </c>
      <c r="BI25" s="175">
        <f>IF($R25=BF$17,BG25,0)</f>
        <v>0</v>
      </c>
      <c r="BJ25" s="173">
        <v>0</v>
      </c>
      <c r="BK25" s="175">
        <f>100*BJ25/$AI25</f>
        <v>0</v>
      </c>
      <c r="BL25" s="173">
        <f>IF(BK25&gt;$AI$8,1,0)</f>
        <v>0</v>
      </c>
      <c r="BM25" s="175">
        <f>IF($R25=BJ$17,BK25,0)</f>
        <v>0</v>
      </c>
      <c r="BN25" s="173">
        <v>0</v>
      </c>
      <c r="BO25" s="175">
        <f>100*BN25/$AI25</f>
        <v>0</v>
      </c>
      <c r="BP25" s="173">
        <f>IF(BO25&gt;$AI$8,1,0)</f>
        <v>0</v>
      </c>
      <c r="BQ25" s="175">
        <f>IF($R25=BN$17,BO25,0)</f>
        <v>0</v>
      </c>
      <c r="BR25" s="173">
        <v>0</v>
      </c>
      <c r="BS25" s="175">
        <f>100*BR25/$AI25</f>
        <v>0</v>
      </c>
      <c r="BT25" s="173">
        <f>IF(BS25&gt;$AI$8,1,0)</f>
        <v>0</v>
      </c>
      <c r="BU25" s="175">
        <f>IF($R25=BR$17,BS25,0)</f>
        <v>0</v>
      </c>
      <c r="BV25" s="173">
        <v>0</v>
      </c>
      <c r="BW25" s="175">
        <f>100*BV25/$AI25</f>
        <v>0</v>
      </c>
      <c r="BX25" s="173">
        <f>IF(BW25&gt;$AI$8,1,0)</f>
        <v>0</v>
      </c>
      <c r="BY25" s="175">
        <f>IF($R25=BV$17,BW25,0)</f>
        <v>0</v>
      </c>
      <c r="BZ25" s="173">
        <v>0</v>
      </c>
      <c r="CA25" s="175">
        <f>100*BZ25/$AI25</f>
        <v>0</v>
      </c>
      <c r="CB25" s="173">
        <f>IF(CA25&gt;$AI$8,1,0)</f>
        <v>0</v>
      </c>
      <c r="CC25" s="175">
        <f>IF($R25=BZ$17,CA25,0)</f>
        <v>0</v>
      </c>
      <c r="CD25" s="173">
        <v>0</v>
      </c>
      <c r="CE25" s="175">
        <f>100*CD25/$AI25</f>
        <v>0</v>
      </c>
      <c r="CF25" s="173">
        <f>IF(CE25&gt;$AI$8,1,0)</f>
        <v>0</v>
      </c>
      <c r="CG25" s="175">
        <f>IF($R25=CD$17,CE25,0)</f>
        <v>0</v>
      </c>
      <c r="CH25" s="173">
        <v>0</v>
      </c>
      <c r="CI25" s="175">
        <f>100*CH25/$AI25</f>
        <v>0</v>
      </c>
      <c r="CJ25" s="173">
        <f>IF(CI25&gt;$AI$8,1,0)</f>
        <v>0</v>
      </c>
      <c r="CK25" s="175">
        <f>IF($R25=CH$17,CI25,0)</f>
        <v>0</v>
      </c>
      <c r="CL25" s="173">
        <v>520</v>
      </c>
      <c r="CM25" s="173">
        <v>0</v>
      </c>
      <c r="CN25" s="176"/>
    </row>
    <row r="26" ht="19.95" customHeight="1">
      <c r="A26" t="s" s="179">
        <v>2872</v>
      </c>
      <c r="B26" t="s" s="180">
        <v>160</v>
      </c>
      <c r="C26" t="s" s="180">
        <v>2163</v>
      </c>
      <c r="D26" t="s" s="181">
        <v>162</v>
      </c>
      <c r="E26" t="s" s="188">
        <v>79</v>
      </c>
      <c r="F26" t="s" s="146">
        <v>80</v>
      </c>
      <c r="G26" t="s" s="146">
        <v>2164</v>
      </c>
      <c r="H26" t="s" s="146">
        <v>2165</v>
      </c>
      <c r="I26" t="s" s="146">
        <v>64</v>
      </c>
      <c r="J26" t="s" s="146">
        <v>50</v>
      </c>
      <c r="K26" t="s" s="183">
        <f>O26</f>
        <v>28</v>
      </c>
      <c r="L26" s="189">
        <f>P26</f>
        <v>59.4989927301393</v>
      </c>
      <c r="M26" t="s" s="146">
        <f>IF(O26="Lab","over","under")</f>
        <v>2429</v>
      </c>
      <c r="N26" s="145">
        <v>1</v>
      </c>
      <c r="O26" t="s" s="184">
        <v>28</v>
      </c>
      <c r="P26" s="147">
        <f>AQ26</f>
        <v>59.4989927301393</v>
      </c>
      <c r="Q26" s="145">
        <f>T26+U26+V26</f>
        <v>0</v>
      </c>
      <c r="R26" t="s" s="185">
        <v>31</v>
      </c>
      <c r="S26" s="147">
        <f>BE26</f>
        <v>20.0928440045546</v>
      </c>
      <c r="T26" s="138"/>
      <c r="U26" s="138"/>
      <c r="V26" s="138"/>
      <c r="W26" s="138"/>
      <c r="X26" t="s" s="146">
        <f>IF($A26=Y26,"ok","bad")</f>
        <v>2430</v>
      </c>
      <c r="Y26" t="s" s="146">
        <v>2872</v>
      </c>
      <c r="Z26" t="s" s="146">
        <v>2163</v>
      </c>
      <c r="AA26" t="s" s="186">
        <v>27</v>
      </c>
      <c r="AB26" s="141">
        <f>100*AC26</f>
        <v>5.1524043</v>
      </c>
      <c r="AC26" s="190">
        <v>0.051524043</v>
      </c>
      <c r="AD26" t="s" s="187">
        <v>2365</v>
      </c>
      <c r="AE26" s="141">
        <v>4.0203206</v>
      </c>
      <c r="AF26" s="190">
        <v>0.040203206</v>
      </c>
      <c r="AG26" s="138"/>
      <c r="AH26" s="145">
        <v>74474</v>
      </c>
      <c r="AI26" s="145">
        <v>45668</v>
      </c>
      <c r="AJ26" s="145">
        <v>255</v>
      </c>
      <c r="AK26" s="145">
        <v>17996</v>
      </c>
      <c r="AL26" s="145">
        <v>2353</v>
      </c>
      <c r="AM26" s="148">
        <f>100*AL26/$AI26</f>
        <v>5.15240430936323</v>
      </c>
      <c r="AN26" s="145">
        <f>IF(AM26&gt;$AI$8,1,0)</f>
        <v>0</v>
      </c>
      <c r="AO26" s="148">
        <f>IF($R26=AL$17,AM26,0)</f>
        <v>0</v>
      </c>
      <c r="AP26" s="145">
        <v>27172</v>
      </c>
      <c r="AQ26" s="148">
        <f>100*AP26/$AI26</f>
        <v>59.4989927301393</v>
      </c>
      <c r="AR26" s="145">
        <f>IF(AQ26&gt;$AI$8,1,0)</f>
        <v>1</v>
      </c>
      <c r="AS26" s="148">
        <f>IF($R26=AP$17,AQ26,0)</f>
        <v>0</v>
      </c>
      <c r="AT26" s="145">
        <v>1736</v>
      </c>
      <c r="AU26" s="148">
        <f>100*AT26/$AI26</f>
        <v>3.80134886572655</v>
      </c>
      <c r="AV26" s="145">
        <f>IF(AU26&gt;$AI$8,1,0)</f>
        <v>0</v>
      </c>
      <c r="AW26" s="148">
        <f>IF($R26=AT$17,AU26,0)</f>
        <v>0</v>
      </c>
      <c r="AX26" s="145">
        <v>1836</v>
      </c>
      <c r="AY26" s="148">
        <f>100*AX26/$AI26</f>
        <v>4.02032057458176</v>
      </c>
      <c r="AZ26" s="145">
        <f>IF(AY26&gt;$AI$8,1,0)</f>
        <v>0</v>
      </c>
      <c r="BA26" s="148">
        <f>IF($R26=AX$17,AY26,0)</f>
        <v>0</v>
      </c>
      <c r="BB26" s="145">
        <v>9176</v>
      </c>
      <c r="BC26" s="148">
        <f>100*BB26/$AI26</f>
        <v>20.0928440045546</v>
      </c>
      <c r="BD26" s="145">
        <f>IF(BC26&gt;$AI$8,1,0)</f>
        <v>0</v>
      </c>
      <c r="BE26" s="148">
        <f>IF($R26=BB$17,BC26,0)</f>
        <v>20.0928440045546</v>
      </c>
      <c r="BF26" s="145">
        <v>0</v>
      </c>
      <c r="BG26" s="148">
        <f>100*BF26/$AI26</f>
        <v>0</v>
      </c>
      <c r="BH26" s="145">
        <f>IF(BG26&gt;$AI$8,1,0)</f>
        <v>0</v>
      </c>
      <c r="BI26" s="148">
        <f>IF($R26=BF$17,BG26,0)</f>
        <v>0</v>
      </c>
      <c r="BJ26" s="145">
        <v>0</v>
      </c>
      <c r="BK26" s="148">
        <f>100*BJ26/$AI26</f>
        <v>0</v>
      </c>
      <c r="BL26" s="145">
        <f>IF(BK26&gt;$AI$8,1,0)</f>
        <v>0</v>
      </c>
      <c r="BM26" s="148">
        <f>IF($R26=BJ$17,BK26,0)</f>
        <v>0</v>
      </c>
      <c r="BN26" s="145">
        <v>0</v>
      </c>
      <c r="BO26" s="148">
        <f>100*BN26/$AI26</f>
        <v>0</v>
      </c>
      <c r="BP26" s="145">
        <f>IF(BO26&gt;$AI$8,1,0)</f>
        <v>0</v>
      </c>
      <c r="BQ26" s="148">
        <f>IF($R26=BN$17,BO26,0)</f>
        <v>0</v>
      </c>
      <c r="BR26" s="145">
        <v>0</v>
      </c>
      <c r="BS26" s="148">
        <f>100*BR26/$AI26</f>
        <v>0</v>
      </c>
      <c r="BT26" s="145">
        <f>IF(BS26&gt;$AI$8,1,0)</f>
        <v>0</v>
      </c>
      <c r="BU26" s="148">
        <f>IF($R26=BR$17,BS26,0)</f>
        <v>0</v>
      </c>
      <c r="BV26" s="145">
        <v>0</v>
      </c>
      <c r="BW26" s="148">
        <f>100*BV26/$AI26</f>
        <v>0</v>
      </c>
      <c r="BX26" s="145">
        <f>IF(BW26&gt;$AI$8,1,0)</f>
        <v>0</v>
      </c>
      <c r="BY26" s="148">
        <f>IF($R26=BV$17,BW26,0)</f>
        <v>0</v>
      </c>
      <c r="BZ26" s="145">
        <v>0</v>
      </c>
      <c r="CA26" s="148">
        <f>100*BZ26/$AI26</f>
        <v>0</v>
      </c>
      <c r="CB26" s="145">
        <f>IF(CA26&gt;$AI$8,1,0)</f>
        <v>0</v>
      </c>
      <c r="CC26" s="148">
        <f>IF($R26=BZ$17,CA26,0)</f>
        <v>0</v>
      </c>
      <c r="CD26" s="145">
        <v>0</v>
      </c>
      <c r="CE26" s="148">
        <f>100*CD26/$AI26</f>
        <v>0</v>
      </c>
      <c r="CF26" s="145">
        <f>IF(CE26&gt;$AI$8,1,0)</f>
        <v>0</v>
      </c>
      <c r="CG26" s="148">
        <f>IF($R26=CD$17,CE26,0)</f>
        <v>0</v>
      </c>
      <c r="CH26" s="145">
        <v>0</v>
      </c>
      <c r="CI26" s="148">
        <f>100*CH26/$AI26</f>
        <v>0</v>
      </c>
      <c r="CJ26" s="145">
        <f>IF(CI26&gt;$AI$8,1,0)</f>
        <v>0</v>
      </c>
      <c r="CK26" s="148">
        <f>IF($R26=CH$17,CI26,0)</f>
        <v>0</v>
      </c>
      <c r="CL26" s="145">
        <v>0</v>
      </c>
      <c r="CM26" s="145">
        <v>0</v>
      </c>
      <c r="CN26" s="149"/>
    </row>
    <row r="27" ht="15.75" customHeight="1">
      <c r="A27" t="s" s="179">
        <v>2878</v>
      </c>
      <c r="B27" t="s" s="180">
        <v>160</v>
      </c>
      <c r="C27" t="s" s="180">
        <v>1059</v>
      </c>
      <c r="D27" t="s" s="181">
        <v>162</v>
      </c>
      <c r="E27" t="s" s="182">
        <v>79</v>
      </c>
      <c r="F27" t="s" s="130">
        <v>80</v>
      </c>
      <c r="G27" t="s" s="130">
        <v>1060</v>
      </c>
      <c r="H27" t="s" s="130">
        <v>1061</v>
      </c>
      <c r="I27" t="s" s="130">
        <v>64</v>
      </c>
      <c r="J27" t="s" s="130">
        <v>50</v>
      </c>
      <c r="K27" t="s" s="183">
        <f>O27</f>
        <v>28</v>
      </c>
      <c r="L27" s="189">
        <f>P27</f>
        <v>59.4619009253156</v>
      </c>
      <c r="M27" t="s" s="130">
        <f>IF(O27="Lab","over","under")</f>
        <v>2429</v>
      </c>
      <c r="N27" s="173">
        <v>1</v>
      </c>
      <c r="O27" t="s" s="184">
        <v>28</v>
      </c>
      <c r="P27" s="131">
        <f>AQ27</f>
        <v>59.4619009253156</v>
      </c>
      <c r="Q27" s="173">
        <f>T27+U27+V27</f>
        <v>0</v>
      </c>
      <c r="R27" t="s" s="185">
        <v>31</v>
      </c>
      <c r="S27" s="131">
        <f>BE27</f>
        <v>22.6445958153275</v>
      </c>
      <c r="T27" s="169"/>
      <c r="U27" s="169"/>
      <c r="V27" s="169"/>
      <c r="W27" s="169"/>
      <c r="X27" t="s" s="130">
        <f>IF($A27=Y27,"ok","bad")</f>
        <v>2430</v>
      </c>
      <c r="Y27" t="s" s="130">
        <v>2878</v>
      </c>
      <c r="Z27" t="s" s="130">
        <v>1059</v>
      </c>
      <c r="AA27" t="s" s="186">
        <v>27</v>
      </c>
      <c r="AB27" s="125">
        <f>100*AC27</f>
        <v>8.4401475</v>
      </c>
      <c r="AC27" s="191">
        <v>0.084401475</v>
      </c>
      <c r="AD27" t="s" s="187">
        <v>29</v>
      </c>
      <c r="AE27" s="125">
        <v>3.8135697</v>
      </c>
      <c r="AF27" s="191">
        <v>0.038135697</v>
      </c>
      <c r="AG27" s="169"/>
      <c r="AH27" s="173">
        <v>77812</v>
      </c>
      <c r="AI27" s="173">
        <v>40959</v>
      </c>
      <c r="AJ27" s="173">
        <v>254</v>
      </c>
      <c r="AK27" s="173">
        <v>15080</v>
      </c>
      <c r="AL27" s="173">
        <v>3457</v>
      </c>
      <c r="AM27" s="175">
        <f>100*AL27/$AI27</f>
        <v>8.440147464537709</v>
      </c>
      <c r="AN27" s="173">
        <f>IF(AM27&gt;$AI$8,1,0)</f>
        <v>0</v>
      </c>
      <c r="AO27" s="175">
        <f>IF($R27=AL$17,AM27,0)</f>
        <v>0</v>
      </c>
      <c r="AP27" s="173">
        <v>24355</v>
      </c>
      <c r="AQ27" s="175">
        <f>100*AP27/$AI27</f>
        <v>59.4619009253156</v>
      </c>
      <c r="AR27" s="173">
        <f>IF(AQ27&gt;$AI$8,1,0)</f>
        <v>1</v>
      </c>
      <c r="AS27" s="175">
        <f>IF($R27=AP$17,AQ27,0)</f>
        <v>0</v>
      </c>
      <c r="AT27" s="173">
        <v>1562</v>
      </c>
      <c r="AU27" s="175">
        <f>100*AT27/$AI27</f>
        <v>3.8135696672282</v>
      </c>
      <c r="AV27" s="173">
        <f>IF(AU27&gt;$AI$8,1,0)</f>
        <v>0</v>
      </c>
      <c r="AW27" s="175">
        <f>IF($R27=AT$17,AU27,0)</f>
        <v>0</v>
      </c>
      <c r="AX27" s="173">
        <v>1283</v>
      </c>
      <c r="AY27" s="175">
        <f>100*AX27/$AI27</f>
        <v>3.1324006933763</v>
      </c>
      <c r="AZ27" s="173">
        <f>IF(AY27&gt;$AI$8,1,0)</f>
        <v>0</v>
      </c>
      <c r="BA27" s="175">
        <f>IF($R27=AX$17,AY27,0)</f>
        <v>0</v>
      </c>
      <c r="BB27" s="173">
        <v>9275</v>
      </c>
      <c r="BC27" s="175">
        <f>100*BB27/$AI27</f>
        <v>22.6445958153275</v>
      </c>
      <c r="BD27" s="173">
        <f>IF(BC27&gt;$AI$8,1,0)</f>
        <v>0</v>
      </c>
      <c r="BE27" s="175">
        <f>IF($R27=BB$17,BC27,0)</f>
        <v>22.6445958153275</v>
      </c>
      <c r="BF27" s="173">
        <v>0</v>
      </c>
      <c r="BG27" s="175">
        <f>100*BF27/$AI27</f>
        <v>0</v>
      </c>
      <c r="BH27" s="173">
        <f>IF(BG27&gt;$AI$8,1,0)</f>
        <v>0</v>
      </c>
      <c r="BI27" s="175">
        <f>IF($R27=BF$17,BG27,0)</f>
        <v>0</v>
      </c>
      <c r="BJ27" s="173">
        <v>0</v>
      </c>
      <c r="BK27" s="175">
        <f>100*BJ27/$AI27</f>
        <v>0</v>
      </c>
      <c r="BL27" s="173">
        <f>IF(BK27&gt;$AI$8,1,0)</f>
        <v>0</v>
      </c>
      <c r="BM27" s="175">
        <f>IF($R27=BJ$17,BK27,0)</f>
        <v>0</v>
      </c>
      <c r="BN27" s="173">
        <v>0</v>
      </c>
      <c r="BO27" s="175">
        <f>100*BN27/$AI27</f>
        <v>0</v>
      </c>
      <c r="BP27" s="173">
        <f>IF(BO27&gt;$AI$8,1,0)</f>
        <v>0</v>
      </c>
      <c r="BQ27" s="175">
        <f>IF($R27=BN$17,BO27,0)</f>
        <v>0</v>
      </c>
      <c r="BR27" s="173">
        <v>0</v>
      </c>
      <c r="BS27" s="175">
        <f>100*BR27/$AI27</f>
        <v>0</v>
      </c>
      <c r="BT27" s="173">
        <f>IF(BS27&gt;$AI$8,1,0)</f>
        <v>0</v>
      </c>
      <c r="BU27" s="175">
        <f>IF($R27=BR$17,BS27,0)</f>
        <v>0</v>
      </c>
      <c r="BV27" s="173">
        <v>0</v>
      </c>
      <c r="BW27" s="175">
        <f>100*BV27/$AI27</f>
        <v>0</v>
      </c>
      <c r="BX27" s="173">
        <f>IF(BW27&gt;$AI$8,1,0)</f>
        <v>0</v>
      </c>
      <c r="BY27" s="175">
        <f>IF($R27=BV$17,BW27,0)</f>
        <v>0</v>
      </c>
      <c r="BZ27" s="173">
        <v>0</v>
      </c>
      <c r="CA27" s="175">
        <f>100*BZ27/$AI27</f>
        <v>0</v>
      </c>
      <c r="CB27" s="173">
        <f>IF(CA27&gt;$AI$8,1,0)</f>
        <v>0</v>
      </c>
      <c r="CC27" s="175">
        <f>IF($R27=BZ$17,CA27,0)</f>
        <v>0</v>
      </c>
      <c r="CD27" s="173">
        <v>0</v>
      </c>
      <c r="CE27" s="175">
        <f>100*CD27/$AI27</f>
        <v>0</v>
      </c>
      <c r="CF27" s="173">
        <f>IF(CE27&gt;$AI$8,1,0)</f>
        <v>0</v>
      </c>
      <c r="CG27" s="175">
        <f>IF($R27=CD$17,CE27,0)</f>
        <v>0</v>
      </c>
      <c r="CH27" s="173">
        <v>0</v>
      </c>
      <c r="CI27" s="175">
        <f>100*CH27/$AI27</f>
        <v>0</v>
      </c>
      <c r="CJ27" s="173">
        <f>IF(CI27&gt;$AI$8,1,0)</f>
        <v>0</v>
      </c>
      <c r="CK27" s="175">
        <f>IF($R27=CH$17,CI27,0)</f>
        <v>0</v>
      </c>
      <c r="CL27" s="173">
        <v>698</v>
      </c>
      <c r="CM27" s="173">
        <v>0</v>
      </c>
      <c r="CN27" s="176"/>
    </row>
    <row r="28" ht="15.75" customHeight="1">
      <c r="A28" t="s" s="179">
        <v>2830</v>
      </c>
      <c r="B28" t="s" s="180">
        <v>160</v>
      </c>
      <c r="C28" t="s" s="180">
        <v>1063</v>
      </c>
      <c r="D28" t="s" s="181">
        <v>162</v>
      </c>
      <c r="E28" t="s" s="188">
        <v>79</v>
      </c>
      <c r="F28" t="s" s="146">
        <v>80</v>
      </c>
      <c r="G28" t="s" s="146">
        <v>1064</v>
      </c>
      <c r="H28" t="s" s="146">
        <v>1065</v>
      </c>
      <c r="I28" t="s" s="146">
        <v>64</v>
      </c>
      <c r="J28" t="s" s="146">
        <v>50</v>
      </c>
      <c r="K28" t="s" s="183">
        <f>O28</f>
        <v>28</v>
      </c>
      <c r="L28" s="189">
        <f>P28</f>
        <v>59.2887460732357</v>
      </c>
      <c r="M28" t="s" s="146">
        <f>IF(O28="Lab","over","under")</f>
        <v>2429</v>
      </c>
      <c r="N28" s="145">
        <v>1</v>
      </c>
      <c r="O28" t="s" s="184">
        <v>28</v>
      </c>
      <c r="P28" s="147">
        <f>AQ28</f>
        <v>59.2887460732357</v>
      </c>
      <c r="Q28" s="145">
        <f>T28+U28+V28</f>
        <v>0</v>
      </c>
      <c r="R28" t="s" s="185">
        <v>31</v>
      </c>
      <c r="S28" s="147">
        <f>BE28</f>
        <v>23.949065969641</v>
      </c>
      <c r="T28" s="138"/>
      <c r="U28" s="138"/>
      <c r="V28" s="138"/>
      <c r="W28" s="138"/>
      <c r="X28" t="s" s="146">
        <f>IF($A28=Y28,"ok","bad")</f>
        <v>2430</v>
      </c>
      <c r="Y28" t="s" s="146">
        <v>2830</v>
      </c>
      <c r="Z28" t="s" s="146">
        <v>1063</v>
      </c>
      <c r="AA28" t="s" s="186">
        <v>27</v>
      </c>
      <c r="AB28" s="141">
        <f>100*AC28</f>
        <v>4.9782979</v>
      </c>
      <c r="AC28" s="190">
        <v>0.049782979</v>
      </c>
      <c r="AD28" t="s" s="187">
        <v>29</v>
      </c>
      <c r="AE28" s="141">
        <v>4.786456</v>
      </c>
      <c r="AF28" s="190">
        <v>0.04786456</v>
      </c>
      <c r="AG28" s="138"/>
      <c r="AH28" s="145">
        <v>78277</v>
      </c>
      <c r="AI28" s="145">
        <v>41701</v>
      </c>
      <c r="AJ28" s="145">
        <v>213</v>
      </c>
      <c r="AK28" s="145">
        <v>14737</v>
      </c>
      <c r="AL28" s="145">
        <v>2076</v>
      </c>
      <c r="AM28" s="148">
        <f>100*AL28/$AI28</f>
        <v>4.97829788254478</v>
      </c>
      <c r="AN28" s="145">
        <f>IF(AM28&gt;$AI$8,1,0)</f>
        <v>0</v>
      </c>
      <c r="AO28" s="148">
        <f>IF($R28=AL$17,AM28,0)</f>
        <v>0</v>
      </c>
      <c r="AP28" s="145">
        <v>24724</v>
      </c>
      <c r="AQ28" s="148">
        <f>100*AP28/$AI28</f>
        <v>59.2887460732357</v>
      </c>
      <c r="AR28" s="145">
        <f>IF(AQ28&gt;$AI$8,1,0)</f>
        <v>1</v>
      </c>
      <c r="AS28" s="148">
        <f>IF($R28=AP$17,AQ28,0)</f>
        <v>0</v>
      </c>
      <c r="AT28" s="145">
        <v>1996</v>
      </c>
      <c r="AU28" s="148">
        <f>100*AT28/$AI28</f>
        <v>4.78645596028872</v>
      </c>
      <c r="AV28" s="145">
        <f>IF(AU28&gt;$AI$8,1,0)</f>
        <v>0</v>
      </c>
      <c r="AW28" s="148">
        <f>IF($R28=AT$17,AU28,0)</f>
        <v>0</v>
      </c>
      <c r="AX28" s="145">
        <v>1601</v>
      </c>
      <c r="AY28" s="148">
        <f>100*AX28/$AI28</f>
        <v>3.83923646914942</v>
      </c>
      <c r="AZ28" s="145">
        <f>IF(AY28&gt;$AI$8,1,0)</f>
        <v>0</v>
      </c>
      <c r="BA28" s="148">
        <f>IF($R28=AX$17,AY28,0)</f>
        <v>0</v>
      </c>
      <c r="BB28" s="145">
        <v>9987</v>
      </c>
      <c r="BC28" s="148">
        <f>100*BB28/$AI28</f>
        <v>23.949065969641</v>
      </c>
      <c r="BD28" s="145">
        <f>IF(BC28&gt;$AI$8,1,0)</f>
        <v>0</v>
      </c>
      <c r="BE28" s="148">
        <f>IF($R28=BB$17,BC28,0)</f>
        <v>23.949065969641</v>
      </c>
      <c r="BF28" s="145">
        <v>0</v>
      </c>
      <c r="BG28" s="148">
        <f>100*BF28/$AI28</f>
        <v>0</v>
      </c>
      <c r="BH28" s="145">
        <f>IF(BG28&gt;$AI$8,1,0)</f>
        <v>0</v>
      </c>
      <c r="BI28" s="148">
        <f>IF($R28=BF$17,BG28,0)</f>
        <v>0</v>
      </c>
      <c r="BJ28" s="145">
        <v>0</v>
      </c>
      <c r="BK28" s="148">
        <f>100*BJ28/$AI28</f>
        <v>0</v>
      </c>
      <c r="BL28" s="145">
        <f>IF(BK28&gt;$AI$8,1,0)</f>
        <v>0</v>
      </c>
      <c r="BM28" s="148">
        <f>IF($R28=BJ$17,BK28,0)</f>
        <v>0</v>
      </c>
      <c r="BN28" s="145">
        <v>0</v>
      </c>
      <c r="BO28" s="148">
        <f>100*BN28/$AI28</f>
        <v>0</v>
      </c>
      <c r="BP28" s="145">
        <f>IF(BO28&gt;$AI$8,1,0)</f>
        <v>0</v>
      </c>
      <c r="BQ28" s="148">
        <f>IF($R28=BN$17,BO28,0)</f>
        <v>0</v>
      </c>
      <c r="BR28" s="145">
        <v>0</v>
      </c>
      <c r="BS28" s="148">
        <f>100*BR28/$AI28</f>
        <v>0</v>
      </c>
      <c r="BT28" s="145">
        <f>IF(BS28&gt;$AI$8,1,0)</f>
        <v>0</v>
      </c>
      <c r="BU28" s="148">
        <f>IF($R28=BR$17,BS28,0)</f>
        <v>0</v>
      </c>
      <c r="BV28" s="145">
        <v>0</v>
      </c>
      <c r="BW28" s="148">
        <f>100*BV28/$AI28</f>
        <v>0</v>
      </c>
      <c r="BX28" s="145">
        <f>IF(BW28&gt;$AI$8,1,0)</f>
        <v>0</v>
      </c>
      <c r="BY28" s="148">
        <f>IF($R28=BV$17,BW28,0)</f>
        <v>0</v>
      </c>
      <c r="BZ28" s="145">
        <v>0</v>
      </c>
      <c r="CA28" s="148">
        <f>100*BZ28/$AI28</f>
        <v>0</v>
      </c>
      <c r="CB28" s="145">
        <f>IF(CA28&gt;$AI$8,1,0)</f>
        <v>0</v>
      </c>
      <c r="CC28" s="148">
        <f>IF($R28=BZ$17,CA28,0)</f>
        <v>0</v>
      </c>
      <c r="CD28" s="145">
        <v>0</v>
      </c>
      <c r="CE28" s="148">
        <f>100*CD28/$AI28</f>
        <v>0</v>
      </c>
      <c r="CF28" s="145">
        <f>IF(CE28&gt;$AI$8,1,0)</f>
        <v>0</v>
      </c>
      <c r="CG28" s="148">
        <f>IF($R28=CD$17,CE28,0)</f>
        <v>0</v>
      </c>
      <c r="CH28" s="145">
        <v>0</v>
      </c>
      <c r="CI28" s="148">
        <f>100*CH28/$AI28</f>
        <v>0</v>
      </c>
      <c r="CJ28" s="145">
        <f>IF(CI28&gt;$AI$8,1,0)</f>
        <v>0</v>
      </c>
      <c r="CK28" s="148">
        <f>IF($R28=CH$17,CI28,0)</f>
        <v>0</v>
      </c>
      <c r="CL28" s="145">
        <v>745</v>
      </c>
      <c r="CM28" s="145">
        <v>0</v>
      </c>
      <c r="CN28" s="149"/>
    </row>
    <row r="29" ht="15.75" customHeight="1">
      <c r="A29" t="s" s="179">
        <v>2645</v>
      </c>
      <c r="B29" t="s" s="180">
        <v>160</v>
      </c>
      <c r="C29" t="s" s="180">
        <v>2646</v>
      </c>
      <c r="D29" t="s" s="181">
        <v>162</v>
      </c>
      <c r="E29" t="s" s="182">
        <v>79</v>
      </c>
      <c r="F29" t="s" s="130">
        <v>80</v>
      </c>
      <c r="G29" t="s" s="130">
        <v>1323</v>
      </c>
      <c r="H29" t="s" s="130">
        <v>1298</v>
      </c>
      <c r="I29" t="s" s="130">
        <v>64</v>
      </c>
      <c r="J29" t="s" s="130">
        <v>50</v>
      </c>
      <c r="K29" t="s" s="183">
        <f>O29</f>
        <v>28</v>
      </c>
      <c r="L29" s="189">
        <f>P29</f>
        <v>59.0468393157237</v>
      </c>
      <c r="M29" t="s" s="130">
        <f>IF(O29="Lab","over","under")</f>
        <v>2429</v>
      </c>
      <c r="N29" s="173">
        <v>1</v>
      </c>
      <c r="O29" t="s" s="184">
        <v>28</v>
      </c>
      <c r="P29" s="131">
        <f>AQ29</f>
        <v>59.0468393157237</v>
      </c>
      <c r="Q29" s="173">
        <f>T29+U29+V29</f>
        <v>0</v>
      </c>
      <c r="R29" t="s" s="185">
        <v>31</v>
      </c>
      <c r="S29" s="131">
        <f>BE29</f>
        <v>19.4100917826518</v>
      </c>
      <c r="T29" s="169"/>
      <c r="U29" s="169"/>
      <c r="V29" s="169"/>
      <c r="W29" s="169"/>
      <c r="X29" t="s" s="130">
        <f>IF($A29=Y29,"ok","bad")</f>
        <v>2430</v>
      </c>
      <c r="Y29" t="s" s="130">
        <v>2645</v>
      </c>
      <c r="Z29" t="s" s="130">
        <v>2646</v>
      </c>
      <c r="AA29" t="s" s="186">
        <v>29</v>
      </c>
      <c r="AB29" s="125">
        <f>100*AC29</f>
        <v>7.6657905</v>
      </c>
      <c r="AC29" s="191">
        <v>0.076657905</v>
      </c>
      <c r="AD29" t="s" s="187">
        <v>27</v>
      </c>
      <c r="AE29" s="125">
        <v>7.4912742</v>
      </c>
      <c r="AF29" s="191">
        <v>0.074912742</v>
      </c>
      <c r="AG29" s="169"/>
      <c r="AH29" s="173">
        <v>69386</v>
      </c>
      <c r="AI29" s="173">
        <v>46414</v>
      </c>
      <c r="AJ29" s="173">
        <v>213</v>
      </c>
      <c r="AK29" s="173">
        <v>18397</v>
      </c>
      <c r="AL29" s="173">
        <v>3477</v>
      </c>
      <c r="AM29" s="175">
        <f>100*AL29/$AI29</f>
        <v>7.49127418451329</v>
      </c>
      <c r="AN29" s="173">
        <f>IF(AM29&gt;$AI$8,1,0)</f>
        <v>0</v>
      </c>
      <c r="AO29" s="175">
        <f>IF($R29=AL$17,AM29,0)</f>
        <v>0</v>
      </c>
      <c r="AP29" s="173">
        <v>27406</v>
      </c>
      <c r="AQ29" s="175">
        <f>100*AP29/$AI29</f>
        <v>59.0468393157237</v>
      </c>
      <c r="AR29" s="173">
        <f>IF(AQ29&gt;$AI$8,1,0)</f>
        <v>1</v>
      </c>
      <c r="AS29" s="175">
        <f>IF($R29=AP$17,AQ29,0)</f>
        <v>0</v>
      </c>
      <c r="AT29" s="173">
        <v>3558</v>
      </c>
      <c r="AU29" s="175">
        <f>100*AT29/$AI29</f>
        <v>7.66579049424743</v>
      </c>
      <c r="AV29" s="173">
        <f>IF(AU29&gt;$AI$8,1,0)</f>
        <v>0</v>
      </c>
      <c r="AW29" s="175">
        <f>IF($R29=AT$17,AU29,0)</f>
        <v>0</v>
      </c>
      <c r="AX29" s="173">
        <v>2234</v>
      </c>
      <c r="AY29" s="175">
        <f>100*AX29/$AI29</f>
        <v>4.81320291291421</v>
      </c>
      <c r="AZ29" s="173">
        <f>IF(AY29&gt;$AI$8,1,0)</f>
        <v>0</v>
      </c>
      <c r="BA29" s="175">
        <f>IF($R29=AX$17,AY29,0)</f>
        <v>0</v>
      </c>
      <c r="BB29" s="173">
        <v>9009</v>
      </c>
      <c r="BC29" s="175">
        <f>100*BB29/$AI29</f>
        <v>19.4100917826518</v>
      </c>
      <c r="BD29" s="173">
        <f>IF(BC29&gt;$AI$8,1,0)</f>
        <v>0</v>
      </c>
      <c r="BE29" s="175">
        <f>IF($R29=BB$17,BC29,0)</f>
        <v>19.4100917826518</v>
      </c>
      <c r="BF29" s="173">
        <v>0</v>
      </c>
      <c r="BG29" s="175">
        <f>100*BF29/$AI29</f>
        <v>0</v>
      </c>
      <c r="BH29" s="173">
        <f>IF(BG29&gt;$AI$8,1,0)</f>
        <v>0</v>
      </c>
      <c r="BI29" s="175">
        <f>IF($R29=BF$17,BG29,0)</f>
        <v>0</v>
      </c>
      <c r="BJ29" s="173">
        <v>0</v>
      </c>
      <c r="BK29" s="175">
        <f>100*BJ29/$AI29</f>
        <v>0</v>
      </c>
      <c r="BL29" s="173">
        <f>IF(BK29&gt;$AI$8,1,0)</f>
        <v>0</v>
      </c>
      <c r="BM29" s="175">
        <f>IF($R29=BJ$17,BK29,0)</f>
        <v>0</v>
      </c>
      <c r="BN29" s="173">
        <v>0</v>
      </c>
      <c r="BO29" s="175">
        <f>100*BN29/$AI29</f>
        <v>0</v>
      </c>
      <c r="BP29" s="173">
        <f>IF(BO29&gt;$AI$8,1,0)</f>
        <v>0</v>
      </c>
      <c r="BQ29" s="175">
        <f>IF($R29=BN$17,BO29,0)</f>
        <v>0</v>
      </c>
      <c r="BR29" s="173">
        <v>0</v>
      </c>
      <c r="BS29" s="175">
        <f>100*BR29/$AI29</f>
        <v>0</v>
      </c>
      <c r="BT29" s="173">
        <f>IF(BS29&gt;$AI$8,1,0)</f>
        <v>0</v>
      </c>
      <c r="BU29" s="175">
        <f>IF($R29=BR$17,BS29,0)</f>
        <v>0</v>
      </c>
      <c r="BV29" s="173">
        <v>0</v>
      </c>
      <c r="BW29" s="175">
        <f>100*BV29/$AI29</f>
        <v>0</v>
      </c>
      <c r="BX29" s="173">
        <f>IF(BW29&gt;$AI$8,1,0)</f>
        <v>0</v>
      </c>
      <c r="BY29" s="175">
        <f>IF($R29=BV$17,BW29,0)</f>
        <v>0</v>
      </c>
      <c r="BZ29" s="173">
        <v>0</v>
      </c>
      <c r="CA29" s="175">
        <f>100*BZ29/$AI29</f>
        <v>0</v>
      </c>
      <c r="CB29" s="173">
        <f>IF(CA29&gt;$AI$8,1,0)</f>
        <v>0</v>
      </c>
      <c r="CC29" s="175">
        <f>IF($R29=BZ$17,CA29,0)</f>
        <v>0</v>
      </c>
      <c r="CD29" s="173">
        <v>0</v>
      </c>
      <c r="CE29" s="175">
        <f>100*CD29/$AI29</f>
        <v>0</v>
      </c>
      <c r="CF29" s="173">
        <f>IF(CE29&gt;$AI$8,1,0)</f>
        <v>0</v>
      </c>
      <c r="CG29" s="175">
        <f>IF($R29=CD$17,CE29,0)</f>
        <v>0</v>
      </c>
      <c r="CH29" s="173">
        <v>0</v>
      </c>
      <c r="CI29" s="175">
        <f>100*CH29/$AI29</f>
        <v>0</v>
      </c>
      <c r="CJ29" s="173">
        <f>IF(CI29&gt;$AI$8,1,0)</f>
        <v>0</v>
      </c>
      <c r="CK29" s="175">
        <f>IF($R29=CH$17,CI29,0)</f>
        <v>0</v>
      </c>
      <c r="CL29" s="173">
        <v>0</v>
      </c>
      <c r="CM29" s="173">
        <v>0</v>
      </c>
      <c r="CN29" s="176"/>
    </row>
    <row r="30" ht="15.75" customHeight="1">
      <c r="A30" t="s" s="179">
        <v>2767</v>
      </c>
      <c r="B30" t="s" s="180">
        <v>160</v>
      </c>
      <c r="C30" t="s" s="180">
        <v>2768</v>
      </c>
      <c r="D30" t="s" s="181">
        <v>162</v>
      </c>
      <c r="E30" t="s" s="188">
        <v>79</v>
      </c>
      <c r="F30" t="s" s="146">
        <v>80</v>
      </c>
      <c r="G30" t="s" s="146">
        <v>2769</v>
      </c>
      <c r="H30" t="s" s="146">
        <v>2770</v>
      </c>
      <c r="I30" t="s" s="146">
        <v>64</v>
      </c>
      <c r="J30" t="s" s="146">
        <v>50</v>
      </c>
      <c r="K30" t="s" s="183">
        <f>O30</f>
        <v>28</v>
      </c>
      <c r="L30" s="189">
        <f>P30</f>
        <v>58.8009382168724</v>
      </c>
      <c r="M30" t="s" s="146">
        <f>IF(O30="Lab","over","under")</f>
        <v>2429</v>
      </c>
      <c r="N30" s="145">
        <v>1</v>
      </c>
      <c r="O30" t="s" s="184">
        <v>28</v>
      </c>
      <c r="P30" s="147">
        <f>AQ30</f>
        <v>58.8009382168724</v>
      </c>
      <c r="Q30" s="145">
        <f>T30+U30+V30</f>
        <v>0</v>
      </c>
      <c r="R30" t="s" s="185">
        <v>31</v>
      </c>
      <c r="S30" s="147">
        <f>BE30</f>
        <v>19.5504807072712</v>
      </c>
      <c r="T30" s="138"/>
      <c r="U30" s="138"/>
      <c r="V30" s="138"/>
      <c r="W30" s="138"/>
      <c r="X30" t="s" s="146">
        <f>IF($A30=Y30,"ok","bad")</f>
        <v>2430</v>
      </c>
      <c r="Y30" t="s" s="146">
        <v>2767</v>
      </c>
      <c r="Z30" t="s" s="146">
        <v>2768</v>
      </c>
      <c r="AA30" t="s" s="186">
        <v>29</v>
      </c>
      <c r="AB30" s="141">
        <f>100*AC30</f>
        <v>7.0211614</v>
      </c>
      <c r="AC30" s="190">
        <v>0.07021161400000001</v>
      </c>
      <c r="AD30" t="s" s="187">
        <v>27</v>
      </c>
      <c r="AE30" s="141">
        <v>5.866433</v>
      </c>
      <c r="AF30" s="190">
        <v>0.05866433</v>
      </c>
      <c r="AG30" s="138"/>
      <c r="AH30" s="145">
        <v>72127</v>
      </c>
      <c r="AI30" s="145">
        <v>38797</v>
      </c>
      <c r="AJ30" s="145">
        <v>226</v>
      </c>
      <c r="AK30" s="145">
        <v>15228</v>
      </c>
      <c r="AL30" s="145">
        <v>2276</v>
      </c>
      <c r="AM30" s="148">
        <f>100*AL30/$AI30</f>
        <v>5.86643297162152</v>
      </c>
      <c r="AN30" s="145">
        <f>IF(AM30&gt;$AI$8,1,0)</f>
        <v>0</v>
      </c>
      <c r="AO30" s="148">
        <f>IF($R30=AL$17,AM30,0)</f>
        <v>0</v>
      </c>
      <c r="AP30" s="145">
        <v>22813</v>
      </c>
      <c r="AQ30" s="148">
        <f>100*AP30/$AI30</f>
        <v>58.8009382168724</v>
      </c>
      <c r="AR30" s="145">
        <f>IF(AQ30&gt;$AI$8,1,0)</f>
        <v>1</v>
      </c>
      <c r="AS30" s="148">
        <f>IF($R30=AP$17,AQ30,0)</f>
        <v>0</v>
      </c>
      <c r="AT30" s="145">
        <v>2724</v>
      </c>
      <c r="AU30" s="148">
        <f>100*AT30/$AI30</f>
        <v>7.02116143000747</v>
      </c>
      <c r="AV30" s="145">
        <f>IF(AU30&gt;$AI$8,1,0)</f>
        <v>0</v>
      </c>
      <c r="AW30" s="148">
        <f>IF($R30=AT$17,AU30,0)</f>
        <v>0</v>
      </c>
      <c r="AX30" s="145">
        <v>1790</v>
      </c>
      <c r="AY30" s="148">
        <f>100*AX30/$AI30</f>
        <v>4.61375879578318</v>
      </c>
      <c r="AZ30" s="145">
        <f>IF(AY30&gt;$AI$8,1,0)</f>
        <v>0</v>
      </c>
      <c r="BA30" s="148">
        <f>IF($R30=AX$17,AY30,0)</f>
        <v>0</v>
      </c>
      <c r="BB30" s="145">
        <v>7585</v>
      </c>
      <c r="BC30" s="148">
        <f>100*BB30/$AI30</f>
        <v>19.5504807072712</v>
      </c>
      <c r="BD30" s="145">
        <f>IF(BC30&gt;$AI$8,1,0)</f>
        <v>0</v>
      </c>
      <c r="BE30" s="148">
        <f>IF($R30=BB$17,BC30,0)</f>
        <v>19.5504807072712</v>
      </c>
      <c r="BF30" s="145">
        <v>0</v>
      </c>
      <c r="BG30" s="148">
        <f>100*BF30/$AI30</f>
        <v>0</v>
      </c>
      <c r="BH30" s="145">
        <f>IF(BG30&gt;$AI$8,1,0)</f>
        <v>0</v>
      </c>
      <c r="BI30" s="148">
        <f>IF($R30=BF$17,BG30,0)</f>
        <v>0</v>
      </c>
      <c r="BJ30" s="145">
        <v>0</v>
      </c>
      <c r="BK30" s="148">
        <f>100*BJ30/$AI30</f>
        <v>0</v>
      </c>
      <c r="BL30" s="145">
        <f>IF(BK30&gt;$AI$8,1,0)</f>
        <v>0</v>
      </c>
      <c r="BM30" s="148">
        <f>IF($R30=BJ$17,BK30,0)</f>
        <v>0</v>
      </c>
      <c r="BN30" s="145">
        <v>0</v>
      </c>
      <c r="BO30" s="148">
        <f>100*BN30/$AI30</f>
        <v>0</v>
      </c>
      <c r="BP30" s="145">
        <f>IF(BO30&gt;$AI$8,1,0)</f>
        <v>0</v>
      </c>
      <c r="BQ30" s="148">
        <f>IF($R30=BN$17,BO30,0)</f>
        <v>0</v>
      </c>
      <c r="BR30" s="145">
        <v>0</v>
      </c>
      <c r="BS30" s="148">
        <f>100*BR30/$AI30</f>
        <v>0</v>
      </c>
      <c r="BT30" s="145">
        <f>IF(BS30&gt;$AI$8,1,0)</f>
        <v>0</v>
      </c>
      <c r="BU30" s="148">
        <f>IF($R30=BR$17,BS30,0)</f>
        <v>0</v>
      </c>
      <c r="BV30" s="145">
        <v>0</v>
      </c>
      <c r="BW30" s="148">
        <f>100*BV30/$AI30</f>
        <v>0</v>
      </c>
      <c r="BX30" s="145">
        <f>IF(BW30&gt;$AI$8,1,0)</f>
        <v>0</v>
      </c>
      <c r="BY30" s="148">
        <f>IF($R30=BV$17,BW30,0)</f>
        <v>0</v>
      </c>
      <c r="BZ30" s="145">
        <v>0</v>
      </c>
      <c r="CA30" s="148">
        <f>100*BZ30/$AI30</f>
        <v>0</v>
      </c>
      <c r="CB30" s="145">
        <f>IF(CA30&gt;$AI$8,1,0)</f>
        <v>0</v>
      </c>
      <c r="CC30" s="148">
        <f>IF($R30=BZ$17,CA30,0)</f>
        <v>0</v>
      </c>
      <c r="CD30" s="145">
        <v>0</v>
      </c>
      <c r="CE30" s="148">
        <f>100*CD30/$AI30</f>
        <v>0</v>
      </c>
      <c r="CF30" s="145">
        <f>IF(CE30&gt;$AI$8,1,0)</f>
        <v>0</v>
      </c>
      <c r="CG30" s="148">
        <f>IF($R30=CD$17,CE30,0)</f>
        <v>0</v>
      </c>
      <c r="CH30" s="145">
        <v>0</v>
      </c>
      <c r="CI30" s="148">
        <f>100*CH30/$AI30</f>
        <v>0</v>
      </c>
      <c r="CJ30" s="145">
        <f>IF(CI30&gt;$AI$8,1,0)</f>
        <v>0</v>
      </c>
      <c r="CK30" s="148">
        <f>IF($R30=CH$17,CI30,0)</f>
        <v>0</v>
      </c>
      <c r="CL30" s="145">
        <v>288</v>
      </c>
      <c r="CM30" s="145">
        <v>0</v>
      </c>
      <c r="CN30" s="149"/>
    </row>
    <row r="31" ht="15.75" customHeight="1">
      <c r="A31" t="s" s="179">
        <v>2586</v>
      </c>
      <c r="B31" t="s" s="180">
        <v>160</v>
      </c>
      <c r="C31" t="s" s="180">
        <v>2587</v>
      </c>
      <c r="D31" t="s" s="181">
        <v>162</v>
      </c>
      <c r="E31" t="s" s="182">
        <v>79</v>
      </c>
      <c r="F31" t="s" s="130">
        <v>80</v>
      </c>
      <c r="G31" t="s" s="130">
        <v>1171</v>
      </c>
      <c r="H31" t="s" s="130">
        <v>1172</v>
      </c>
      <c r="I31" t="s" s="130">
        <v>64</v>
      </c>
      <c r="J31" t="s" s="130">
        <v>50</v>
      </c>
      <c r="K31" t="s" s="183">
        <f>O31</f>
        <v>28</v>
      </c>
      <c r="L31" s="189">
        <f>P31</f>
        <v>58.6632950947741</v>
      </c>
      <c r="M31" t="s" s="130">
        <f>IF(O31="Lab","over","under")</f>
        <v>2429</v>
      </c>
      <c r="N31" s="173">
        <v>1</v>
      </c>
      <c r="O31" t="s" s="184">
        <v>28</v>
      </c>
      <c r="P31" s="131">
        <f>AQ31</f>
        <v>58.6632950947741</v>
      </c>
      <c r="Q31" s="173">
        <f>T31+U31+V31</f>
        <v>0</v>
      </c>
      <c r="R31" t="s" s="185">
        <v>31</v>
      </c>
      <c r="S31" s="131">
        <f>BE31</f>
        <v>14.5142058303524</v>
      </c>
      <c r="T31" s="169"/>
      <c r="U31" s="169"/>
      <c r="V31" s="169"/>
      <c r="W31" s="169"/>
      <c r="X31" t="s" s="130">
        <f>IF($A31=Y31,"ok","bad")</f>
        <v>2430</v>
      </c>
      <c r="Y31" t="s" s="130">
        <v>2586</v>
      </c>
      <c r="Z31" t="s" s="130">
        <v>2587</v>
      </c>
      <c r="AA31" t="s" s="186">
        <v>29</v>
      </c>
      <c r="AB31" s="125">
        <f>100*AC31</f>
        <v>12.5385469</v>
      </c>
      <c r="AC31" s="191">
        <v>0.125385469</v>
      </c>
      <c r="AD31" t="s" s="187">
        <v>27</v>
      </c>
      <c r="AE31" s="125">
        <v>8.2459603</v>
      </c>
      <c r="AF31" s="191">
        <v>0.08245960300000001</v>
      </c>
      <c r="AG31" s="169"/>
      <c r="AH31" s="173">
        <v>69885</v>
      </c>
      <c r="AI31" s="173">
        <v>48642</v>
      </c>
      <c r="AJ31" s="173">
        <v>287</v>
      </c>
      <c r="AK31" s="173">
        <v>21475</v>
      </c>
      <c r="AL31" s="173">
        <v>4011</v>
      </c>
      <c r="AM31" s="175">
        <f>100*AL31/$AI31</f>
        <v>8.245960281238441</v>
      </c>
      <c r="AN31" s="173">
        <f>IF(AM31&gt;$AI$8,1,0)</f>
        <v>0</v>
      </c>
      <c r="AO31" s="175">
        <f>IF($R31=AL$17,AM31,0)</f>
        <v>0</v>
      </c>
      <c r="AP31" s="173">
        <v>28535</v>
      </c>
      <c r="AQ31" s="175">
        <f>100*AP31/$AI31</f>
        <v>58.6632950947741</v>
      </c>
      <c r="AR31" s="173">
        <f>IF(AQ31&gt;$AI$8,1,0)</f>
        <v>1</v>
      </c>
      <c r="AS31" s="175">
        <f>IF($R31=AP$17,AQ31,0)</f>
        <v>0</v>
      </c>
      <c r="AT31" s="173">
        <v>6099</v>
      </c>
      <c r="AU31" s="175">
        <f>100*AT31/$AI31</f>
        <v>12.5385469347477</v>
      </c>
      <c r="AV31" s="173">
        <f>IF(AU31&gt;$AI$8,1,0)</f>
        <v>0</v>
      </c>
      <c r="AW31" s="175">
        <f>IF($R31=AT$17,AU31,0)</f>
        <v>0</v>
      </c>
      <c r="AX31" s="173">
        <v>1989</v>
      </c>
      <c r="AY31" s="175">
        <f>100*AX31/$AI31</f>
        <v>4.0890588380412</v>
      </c>
      <c r="AZ31" s="173">
        <f>IF(AY31&gt;$AI$8,1,0)</f>
        <v>0</v>
      </c>
      <c r="BA31" s="175">
        <f>IF($R31=AX$17,AY31,0)</f>
        <v>0</v>
      </c>
      <c r="BB31" s="173">
        <v>7060</v>
      </c>
      <c r="BC31" s="175">
        <f>100*BB31/$AI31</f>
        <v>14.5142058303524</v>
      </c>
      <c r="BD31" s="173">
        <f>IF(BC31&gt;$AI$8,1,0)</f>
        <v>0</v>
      </c>
      <c r="BE31" s="175">
        <f>IF($R31=BB$17,BC31,0)</f>
        <v>14.5142058303524</v>
      </c>
      <c r="BF31" s="173">
        <v>0</v>
      </c>
      <c r="BG31" s="175">
        <f>100*BF31/$AI31</f>
        <v>0</v>
      </c>
      <c r="BH31" s="173">
        <f>IF(BG31&gt;$AI$8,1,0)</f>
        <v>0</v>
      </c>
      <c r="BI31" s="175">
        <f>IF($R31=BF$17,BG31,0)</f>
        <v>0</v>
      </c>
      <c r="BJ31" s="173">
        <v>0</v>
      </c>
      <c r="BK31" s="175">
        <f>100*BJ31/$AI31</f>
        <v>0</v>
      </c>
      <c r="BL31" s="173">
        <f>IF(BK31&gt;$AI$8,1,0)</f>
        <v>0</v>
      </c>
      <c r="BM31" s="175">
        <f>IF($R31=BJ$17,BK31,0)</f>
        <v>0</v>
      </c>
      <c r="BN31" s="173">
        <v>0</v>
      </c>
      <c r="BO31" s="175">
        <f>100*BN31/$AI31</f>
        <v>0</v>
      </c>
      <c r="BP31" s="173">
        <f>IF(BO31&gt;$AI$8,1,0)</f>
        <v>0</v>
      </c>
      <c r="BQ31" s="175">
        <f>IF($R31=BN$17,BO31,0)</f>
        <v>0</v>
      </c>
      <c r="BR31" s="173">
        <v>0</v>
      </c>
      <c r="BS31" s="175">
        <f>100*BR31/$AI31</f>
        <v>0</v>
      </c>
      <c r="BT31" s="173">
        <f>IF(BS31&gt;$AI$8,1,0)</f>
        <v>0</v>
      </c>
      <c r="BU31" s="175">
        <f>IF($R31=BR$17,BS31,0)</f>
        <v>0</v>
      </c>
      <c r="BV31" s="173">
        <v>0</v>
      </c>
      <c r="BW31" s="175">
        <f>100*BV31/$AI31</f>
        <v>0</v>
      </c>
      <c r="BX31" s="173">
        <f>IF(BW31&gt;$AI$8,1,0)</f>
        <v>0</v>
      </c>
      <c r="BY31" s="175">
        <f>IF($R31=BV$17,BW31,0)</f>
        <v>0</v>
      </c>
      <c r="BZ31" s="173">
        <v>0</v>
      </c>
      <c r="CA31" s="175">
        <f>100*BZ31/$AI31</f>
        <v>0</v>
      </c>
      <c r="CB31" s="173">
        <f>IF(CA31&gt;$AI$8,1,0)</f>
        <v>0</v>
      </c>
      <c r="CC31" s="175">
        <f>IF($R31=BZ$17,CA31,0)</f>
        <v>0</v>
      </c>
      <c r="CD31" s="173">
        <v>0</v>
      </c>
      <c r="CE31" s="175">
        <f>100*CD31/$AI31</f>
        <v>0</v>
      </c>
      <c r="CF31" s="173">
        <f>IF(CE31&gt;$AI$8,1,0)</f>
        <v>0</v>
      </c>
      <c r="CG31" s="175">
        <f>IF($R31=CD$17,CE31,0)</f>
        <v>0</v>
      </c>
      <c r="CH31" s="173">
        <v>0</v>
      </c>
      <c r="CI31" s="175">
        <f>100*CH31/$AI31</f>
        <v>0</v>
      </c>
      <c r="CJ31" s="173">
        <f>IF(CI31&gt;$AI$8,1,0)</f>
        <v>0</v>
      </c>
      <c r="CK31" s="175">
        <f>IF($R31=CH$17,CI31,0)</f>
        <v>0</v>
      </c>
      <c r="CL31" s="173">
        <v>959</v>
      </c>
      <c r="CM31" s="173">
        <v>0</v>
      </c>
      <c r="CN31" s="176"/>
    </row>
    <row r="32" ht="15.75" customHeight="1">
      <c r="A32" t="s" s="179">
        <v>2621</v>
      </c>
      <c r="B32" t="s" s="180">
        <v>90</v>
      </c>
      <c r="C32" t="s" s="180">
        <v>2622</v>
      </c>
      <c r="D32" t="s" s="181">
        <v>93</v>
      </c>
      <c r="E32" t="s" s="188">
        <v>79</v>
      </c>
      <c r="F32" t="s" s="146">
        <v>80</v>
      </c>
      <c r="G32" t="s" s="146">
        <v>191</v>
      </c>
      <c r="H32" t="s" s="146">
        <v>983</v>
      </c>
      <c r="I32" t="s" s="146">
        <v>64</v>
      </c>
      <c r="J32" t="s" s="146">
        <v>50</v>
      </c>
      <c r="K32" t="s" s="183">
        <f>O32</f>
        <v>28</v>
      </c>
      <c r="L32" s="189">
        <f>P32</f>
        <v>58.366870668921</v>
      </c>
      <c r="M32" t="s" s="146">
        <f>IF(O32="Lab","over","under")</f>
        <v>2429</v>
      </c>
      <c r="N32" s="145">
        <v>1</v>
      </c>
      <c r="O32" t="s" s="184">
        <v>28</v>
      </c>
      <c r="P32" s="147">
        <f>AQ32</f>
        <v>58.366870668921</v>
      </c>
      <c r="Q32" s="145">
        <f>T32+U32+V32</f>
        <v>0</v>
      </c>
      <c r="R32" t="s" s="185">
        <v>2365</v>
      </c>
      <c r="S32" s="147">
        <f>BA32</f>
        <v>10.4922248946253</v>
      </c>
      <c r="T32" s="138"/>
      <c r="U32" s="138"/>
      <c r="V32" s="138"/>
      <c r="W32" s="138"/>
      <c r="X32" t="s" s="146">
        <f>IF($A32=Y32,"ok","bad")</f>
        <v>2430</v>
      </c>
      <c r="Y32" t="s" s="146">
        <v>2621</v>
      </c>
      <c r="Z32" t="s" s="146">
        <v>2622</v>
      </c>
      <c r="AA32" t="s" s="186">
        <v>2623</v>
      </c>
      <c r="AB32" s="141">
        <f>100*AC32</f>
        <v>7.8441645</v>
      </c>
      <c r="AC32" s="190">
        <v>0.078441645</v>
      </c>
      <c r="AD32" t="s" s="187">
        <v>29</v>
      </c>
      <c r="AE32" s="141">
        <v>7.7131903</v>
      </c>
      <c r="AF32" s="190">
        <v>0.077131903</v>
      </c>
      <c r="AG32" s="138"/>
      <c r="AH32" s="145">
        <v>69282</v>
      </c>
      <c r="AI32" s="145">
        <v>41993</v>
      </c>
      <c r="AJ32" s="145">
        <v>155</v>
      </c>
      <c r="AK32" s="145">
        <v>20104</v>
      </c>
      <c r="AL32" s="145">
        <v>2943</v>
      </c>
      <c r="AM32" s="148">
        <f>100*AL32/$AI32</f>
        <v>7.00831090896102</v>
      </c>
      <c r="AN32" s="145">
        <f>IF(AM32&gt;$AI$8,1,0)</f>
        <v>0</v>
      </c>
      <c r="AO32" s="148">
        <f>IF($R32=AL$17,AM32,0)</f>
        <v>0</v>
      </c>
      <c r="AP32" s="145">
        <v>24510</v>
      </c>
      <c r="AQ32" s="148">
        <f>100*AP32/$AI32</f>
        <v>58.366870668921</v>
      </c>
      <c r="AR32" s="145">
        <f>IF(AQ32&gt;$AI$8,1,0)</f>
        <v>1</v>
      </c>
      <c r="AS32" s="148">
        <f>IF($R32=AP$17,AQ32,0)</f>
        <v>0</v>
      </c>
      <c r="AT32" s="145">
        <v>3239</v>
      </c>
      <c r="AU32" s="148">
        <f>100*AT32/$AI32</f>
        <v>7.71319029362037</v>
      </c>
      <c r="AV32" s="145">
        <f>IF(AU32&gt;$AI$8,1,0)</f>
        <v>0</v>
      </c>
      <c r="AW32" s="148">
        <f>IF($R32=AT$17,AU32,0)</f>
        <v>0</v>
      </c>
      <c r="AX32" s="145">
        <v>4406</v>
      </c>
      <c r="AY32" s="148">
        <f>100*AX32/$AI32</f>
        <v>10.4922248946253</v>
      </c>
      <c r="AZ32" s="145">
        <f>IF(AY32&gt;$AI$8,1,0)</f>
        <v>0</v>
      </c>
      <c r="BA32" s="148">
        <f>IF($R32=AX$17,AY32,0)</f>
        <v>10.4922248946253</v>
      </c>
      <c r="BB32" s="145">
        <v>2816</v>
      </c>
      <c r="BC32" s="148">
        <f>100*BB32/$AI32</f>
        <v>6.7058795513538</v>
      </c>
      <c r="BD32" s="145">
        <f>IF(BC32&gt;$AI$8,1,0)</f>
        <v>0</v>
      </c>
      <c r="BE32" s="148">
        <f>IF($R32=BB$17,BC32,0)</f>
        <v>0</v>
      </c>
      <c r="BF32" s="145">
        <v>0</v>
      </c>
      <c r="BG32" s="148">
        <f>100*BF32/$AI32</f>
        <v>0</v>
      </c>
      <c r="BH32" s="145">
        <f>IF(BG32&gt;$AI$8,1,0)</f>
        <v>0</v>
      </c>
      <c r="BI32" s="148">
        <f>IF($R32=BF$17,BG32,0)</f>
        <v>0</v>
      </c>
      <c r="BJ32" s="145">
        <v>0</v>
      </c>
      <c r="BK32" s="148">
        <f>100*BJ32/$AI32</f>
        <v>0</v>
      </c>
      <c r="BL32" s="145">
        <f>IF(BK32&gt;$AI$8,1,0)</f>
        <v>0</v>
      </c>
      <c r="BM32" s="148">
        <f>IF($R32=BJ$17,BK32,0)</f>
        <v>0</v>
      </c>
      <c r="BN32" s="145">
        <v>0</v>
      </c>
      <c r="BO32" s="148">
        <f>100*BN32/$AI32</f>
        <v>0</v>
      </c>
      <c r="BP32" s="145">
        <f>IF(BO32&gt;$AI$8,1,0)</f>
        <v>0</v>
      </c>
      <c r="BQ32" s="148">
        <f>IF($R32=BN$17,BO32,0)</f>
        <v>0</v>
      </c>
      <c r="BR32" s="145">
        <v>0</v>
      </c>
      <c r="BS32" s="148">
        <f>100*BR32/$AI32</f>
        <v>0</v>
      </c>
      <c r="BT32" s="145">
        <f>IF(BS32&gt;$AI$8,1,0)</f>
        <v>0</v>
      </c>
      <c r="BU32" s="148">
        <f>IF($R32=BR$17,BS32,0)</f>
        <v>0</v>
      </c>
      <c r="BV32" s="145">
        <v>0</v>
      </c>
      <c r="BW32" s="148">
        <f>100*BV32/$AI32</f>
        <v>0</v>
      </c>
      <c r="BX32" s="145">
        <f>IF(BW32&gt;$AI$8,1,0)</f>
        <v>0</v>
      </c>
      <c r="BY32" s="148">
        <f>IF($R32=BV$17,BW32,0)</f>
        <v>0</v>
      </c>
      <c r="BZ32" s="145">
        <v>0</v>
      </c>
      <c r="CA32" s="148">
        <f>100*BZ32/$AI32</f>
        <v>0</v>
      </c>
      <c r="CB32" s="145">
        <f>IF(CA32&gt;$AI$8,1,0)</f>
        <v>0</v>
      </c>
      <c r="CC32" s="148">
        <f>IF($R32=BZ$17,CA32,0)</f>
        <v>0</v>
      </c>
      <c r="CD32" s="145">
        <v>0</v>
      </c>
      <c r="CE32" s="148">
        <f>100*CD32/$AI32</f>
        <v>0</v>
      </c>
      <c r="CF32" s="145">
        <f>IF(CE32&gt;$AI$8,1,0)</f>
        <v>0</v>
      </c>
      <c r="CG32" s="148">
        <f>IF($R32=CD$17,CE32,0)</f>
        <v>0</v>
      </c>
      <c r="CH32" s="145">
        <v>0</v>
      </c>
      <c r="CI32" s="148">
        <f>100*CH32/$AI32</f>
        <v>0</v>
      </c>
      <c r="CJ32" s="145">
        <f>IF(CI32&gt;$AI$8,1,0)</f>
        <v>0</v>
      </c>
      <c r="CK32" s="148">
        <f>IF($R32=CH$17,CI32,0)</f>
        <v>0</v>
      </c>
      <c r="CL32" s="145">
        <v>590</v>
      </c>
      <c r="CM32" s="145">
        <v>0</v>
      </c>
      <c r="CN32" s="149"/>
    </row>
    <row r="33" ht="15.75" customHeight="1">
      <c r="A33" t="s" s="179">
        <v>2568</v>
      </c>
      <c r="B33" t="s" s="180">
        <v>160</v>
      </c>
      <c r="C33" t="s" s="180">
        <v>1318</v>
      </c>
      <c r="D33" t="s" s="181">
        <v>162</v>
      </c>
      <c r="E33" t="s" s="182">
        <v>79</v>
      </c>
      <c r="F33" t="s" s="130">
        <v>80</v>
      </c>
      <c r="G33" t="s" s="130">
        <v>1319</v>
      </c>
      <c r="H33" t="s" s="130">
        <v>1320</v>
      </c>
      <c r="I33" t="s" s="130">
        <v>64</v>
      </c>
      <c r="J33" t="s" s="130">
        <v>50</v>
      </c>
      <c r="K33" t="s" s="183">
        <f>O33</f>
        <v>28</v>
      </c>
      <c r="L33" s="189">
        <f>P33</f>
        <v>58.1883505180008</v>
      </c>
      <c r="M33" t="s" s="130">
        <f>IF(O33="Lab","over","under")</f>
        <v>2429</v>
      </c>
      <c r="N33" s="173">
        <v>1</v>
      </c>
      <c r="O33" t="s" s="184">
        <v>28</v>
      </c>
      <c r="P33" s="131">
        <f>AQ33</f>
        <v>58.1883505180008</v>
      </c>
      <c r="Q33" s="173">
        <f>T33+U33+V33</f>
        <v>0</v>
      </c>
      <c r="R33" t="s" s="185">
        <v>31</v>
      </c>
      <c r="S33" s="131">
        <f>BE33</f>
        <v>13.7141029111401</v>
      </c>
      <c r="T33" s="169"/>
      <c r="U33" s="169"/>
      <c r="V33" s="169"/>
      <c r="W33" s="169"/>
      <c r="X33" t="s" s="130">
        <f>IF($A33=Y33,"ok","bad")</f>
        <v>2430</v>
      </c>
      <c r="Y33" t="s" s="130">
        <v>2568</v>
      </c>
      <c r="Z33" t="s" s="130">
        <v>1318</v>
      </c>
      <c r="AA33" t="s" s="186">
        <v>27</v>
      </c>
      <c r="AB33" s="125">
        <f>100*AC33</f>
        <v>10.8300317</v>
      </c>
      <c r="AC33" s="191">
        <v>0.108300317</v>
      </c>
      <c r="AD33" t="s" s="187">
        <v>2365</v>
      </c>
      <c r="AE33" s="125">
        <v>8.536555399999999</v>
      </c>
      <c r="AF33" s="191">
        <v>0.085365554</v>
      </c>
      <c r="AG33" s="169"/>
      <c r="AH33" s="173">
        <v>73380</v>
      </c>
      <c r="AI33" s="173">
        <v>40637</v>
      </c>
      <c r="AJ33" s="173">
        <v>192</v>
      </c>
      <c r="AK33" s="173">
        <v>18073</v>
      </c>
      <c r="AL33" s="173">
        <v>4401</v>
      </c>
      <c r="AM33" s="175">
        <f>100*AL33/$AI33</f>
        <v>10.8300317444693</v>
      </c>
      <c r="AN33" s="173">
        <f>IF(AM33&gt;$AI$8,1,0)</f>
        <v>0</v>
      </c>
      <c r="AO33" s="175">
        <f>IF($R33=AL$17,AM33,0)</f>
        <v>0</v>
      </c>
      <c r="AP33" s="173">
        <v>23646</v>
      </c>
      <c r="AQ33" s="175">
        <f>100*AP33/$AI33</f>
        <v>58.1883505180008</v>
      </c>
      <c r="AR33" s="173">
        <f>IF(AQ33&gt;$AI$8,1,0)</f>
        <v>1</v>
      </c>
      <c r="AS33" s="175">
        <f>IF($R33=AP$17,AQ33,0)</f>
        <v>0</v>
      </c>
      <c r="AT33" s="173">
        <v>2471</v>
      </c>
      <c r="AU33" s="175">
        <f>100*AT33/$AI33</f>
        <v>6.08066540345006</v>
      </c>
      <c r="AV33" s="173">
        <f>IF(AU33&gt;$AI$8,1,0)</f>
        <v>0</v>
      </c>
      <c r="AW33" s="175">
        <f>IF($R33=AT$17,AU33,0)</f>
        <v>0</v>
      </c>
      <c r="AX33" s="173">
        <v>3469</v>
      </c>
      <c r="AY33" s="175">
        <f>100*AX33/$AI33</f>
        <v>8.53655535595639</v>
      </c>
      <c r="AZ33" s="173">
        <f>IF(AY33&gt;$AI$8,1,0)</f>
        <v>0</v>
      </c>
      <c r="BA33" s="175">
        <f>IF($R33=AX$17,AY33,0)</f>
        <v>0</v>
      </c>
      <c r="BB33" s="173">
        <v>5573</v>
      </c>
      <c r="BC33" s="175">
        <f>100*BB33/$AI33</f>
        <v>13.7141029111401</v>
      </c>
      <c r="BD33" s="173">
        <f>IF(BC33&gt;$AI$8,1,0)</f>
        <v>0</v>
      </c>
      <c r="BE33" s="175">
        <f>IF($R33=BB$17,BC33,0)</f>
        <v>13.7141029111401</v>
      </c>
      <c r="BF33" s="173">
        <v>0</v>
      </c>
      <c r="BG33" s="175">
        <f>100*BF33/$AI33</f>
        <v>0</v>
      </c>
      <c r="BH33" s="173">
        <f>IF(BG33&gt;$AI$8,1,0)</f>
        <v>0</v>
      </c>
      <c r="BI33" s="175">
        <f>IF($R33=BF$17,BG33,0)</f>
        <v>0</v>
      </c>
      <c r="BJ33" s="173">
        <v>0</v>
      </c>
      <c r="BK33" s="175">
        <f>100*BJ33/$AI33</f>
        <v>0</v>
      </c>
      <c r="BL33" s="173">
        <f>IF(BK33&gt;$AI$8,1,0)</f>
        <v>0</v>
      </c>
      <c r="BM33" s="175">
        <f>IF($R33=BJ$17,BK33,0)</f>
        <v>0</v>
      </c>
      <c r="BN33" s="173">
        <v>0</v>
      </c>
      <c r="BO33" s="175">
        <f>100*BN33/$AI33</f>
        <v>0</v>
      </c>
      <c r="BP33" s="173">
        <f>IF(BO33&gt;$AI$8,1,0)</f>
        <v>0</v>
      </c>
      <c r="BQ33" s="175">
        <f>IF($R33=BN$17,BO33,0)</f>
        <v>0</v>
      </c>
      <c r="BR33" s="173">
        <v>0</v>
      </c>
      <c r="BS33" s="175">
        <f>100*BR33/$AI33</f>
        <v>0</v>
      </c>
      <c r="BT33" s="173">
        <f>IF(BS33&gt;$AI$8,1,0)</f>
        <v>0</v>
      </c>
      <c r="BU33" s="175">
        <f>IF($R33=BR$17,BS33,0)</f>
        <v>0</v>
      </c>
      <c r="BV33" s="173">
        <v>0</v>
      </c>
      <c r="BW33" s="175">
        <f>100*BV33/$AI33</f>
        <v>0</v>
      </c>
      <c r="BX33" s="173">
        <f>IF(BW33&gt;$AI$8,1,0)</f>
        <v>0</v>
      </c>
      <c r="BY33" s="175">
        <f>IF($R33=BV$17,BW33,0)</f>
        <v>0</v>
      </c>
      <c r="BZ33" s="173">
        <v>0</v>
      </c>
      <c r="CA33" s="175">
        <f>100*BZ33/$AI33</f>
        <v>0</v>
      </c>
      <c r="CB33" s="173">
        <f>IF(CA33&gt;$AI$8,1,0)</f>
        <v>0</v>
      </c>
      <c r="CC33" s="175">
        <f>IF($R33=BZ$17,CA33,0)</f>
        <v>0</v>
      </c>
      <c r="CD33" s="173">
        <v>0</v>
      </c>
      <c r="CE33" s="175">
        <f>100*CD33/$AI33</f>
        <v>0</v>
      </c>
      <c r="CF33" s="173">
        <f>IF(CE33&gt;$AI$8,1,0)</f>
        <v>0</v>
      </c>
      <c r="CG33" s="175">
        <f>IF($R33=CD$17,CE33,0)</f>
        <v>0</v>
      </c>
      <c r="CH33" s="173">
        <v>0</v>
      </c>
      <c r="CI33" s="175">
        <f>100*CH33/$AI33</f>
        <v>0</v>
      </c>
      <c r="CJ33" s="173">
        <f>IF(CI33&gt;$AI$8,1,0)</f>
        <v>0</v>
      </c>
      <c r="CK33" s="175">
        <f>IF($R33=CH$17,CI33,0)</f>
        <v>0</v>
      </c>
      <c r="CL33" s="173">
        <v>58</v>
      </c>
      <c r="CM33" s="173">
        <v>0</v>
      </c>
      <c r="CN33" s="176"/>
    </row>
    <row r="34" ht="15.75" customHeight="1">
      <c r="A34" t="s" s="179">
        <v>2689</v>
      </c>
      <c r="B34" t="s" s="180">
        <v>90</v>
      </c>
      <c r="C34" t="s" s="180">
        <v>2690</v>
      </c>
      <c r="D34" t="s" s="181">
        <v>93</v>
      </c>
      <c r="E34" t="s" s="188">
        <v>79</v>
      </c>
      <c r="F34" t="s" s="146">
        <v>80</v>
      </c>
      <c r="G34" t="s" s="146">
        <v>1345</v>
      </c>
      <c r="H34" t="s" s="146">
        <v>1346</v>
      </c>
      <c r="I34" t="s" s="146">
        <v>64</v>
      </c>
      <c r="J34" t="s" s="146">
        <v>50</v>
      </c>
      <c r="K34" t="s" s="183">
        <f>O34</f>
        <v>28</v>
      </c>
      <c r="L34" s="189">
        <f>P34</f>
        <v>57.9605676252669</v>
      </c>
      <c r="M34" t="s" s="146">
        <f>IF(O34="Lab","over","under")</f>
        <v>2429</v>
      </c>
      <c r="N34" s="145">
        <v>1</v>
      </c>
      <c r="O34" t="s" s="184">
        <v>28</v>
      </c>
      <c r="P34" s="147">
        <f>AQ34</f>
        <v>57.9605676252669</v>
      </c>
      <c r="Q34" s="145">
        <f>T34+U34+V34</f>
        <v>0</v>
      </c>
      <c r="R34" t="s" s="185">
        <v>31</v>
      </c>
      <c r="S34" s="147">
        <f>BE34</f>
        <v>17.0111766922014</v>
      </c>
      <c r="T34" s="138"/>
      <c r="U34" s="138"/>
      <c r="V34" s="138"/>
      <c r="W34" s="138"/>
      <c r="X34" t="s" s="146">
        <f>IF($A34=Y34,"ok","bad")</f>
        <v>2430</v>
      </c>
      <c r="Y34" t="s" s="146">
        <v>2689</v>
      </c>
      <c r="Z34" t="s" s="146">
        <v>2690</v>
      </c>
      <c r="AA34" t="s" s="186">
        <v>2365</v>
      </c>
      <c r="AB34" s="141">
        <f>100*AC34</f>
        <v>8.675122399999999</v>
      </c>
      <c r="AC34" s="190">
        <v>0.086751224</v>
      </c>
      <c r="AD34" t="s" s="187">
        <v>29</v>
      </c>
      <c r="AE34" s="141">
        <v>6.9295492</v>
      </c>
      <c r="AF34" s="190">
        <v>0.069295492</v>
      </c>
      <c r="AG34" s="138"/>
      <c r="AH34" s="145">
        <v>70581</v>
      </c>
      <c r="AI34" s="145">
        <v>39815</v>
      </c>
      <c r="AJ34" s="145">
        <v>231</v>
      </c>
      <c r="AK34" s="145">
        <v>16304</v>
      </c>
      <c r="AL34" s="145">
        <v>1887</v>
      </c>
      <c r="AM34" s="148">
        <f>100*AL34/$AI34</f>
        <v>4.73941981665202</v>
      </c>
      <c r="AN34" s="145">
        <f>IF(AM34&gt;$AI$8,1,0)</f>
        <v>0</v>
      </c>
      <c r="AO34" s="148">
        <f>IF($R34=AL$17,AM34,0)</f>
        <v>0</v>
      </c>
      <c r="AP34" s="145">
        <v>23077</v>
      </c>
      <c r="AQ34" s="148">
        <f>100*AP34/$AI34</f>
        <v>57.9605676252669</v>
      </c>
      <c r="AR34" s="145">
        <f>IF(AQ34&gt;$AI$8,1,0)</f>
        <v>1</v>
      </c>
      <c r="AS34" s="148">
        <f>IF($R34=AP$17,AQ34,0)</f>
        <v>0</v>
      </c>
      <c r="AT34" s="145">
        <v>2759</v>
      </c>
      <c r="AU34" s="148">
        <f>100*AT34/$AI34</f>
        <v>6.92954916488761</v>
      </c>
      <c r="AV34" s="145">
        <f>IF(AU34&gt;$AI$8,1,0)</f>
        <v>0</v>
      </c>
      <c r="AW34" s="148">
        <f>IF($R34=AT$17,AU34,0)</f>
        <v>0</v>
      </c>
      <c r="AX34" s="145">
        <v>3454</v>
      </c>
      <c r="AY34" s="148">
        <f>100*AX34/$AI34</f>
        <v>8.67512244129097</v>
      </c>
      <c r="AZ34" s="145">
        <f>IF(AY34&gt;$AI$8,1,0)</f>
        <v>0</v>
      </c>
      <c r="BA34" s="148">
        <f>IF($R34=AX$17,AY34,0)</f>
        <v>0</v>
      </c>
      <c r="BB34" s="145">
        <v>6773</v>
      </c>
      <c r="BC34" s="148">
        <f>100*BB34/$AI34</f>
        <v>17.0111766922014</v>
      </c>
      <c r="BD34" s="145">
        <f>IF(BC34&gt;$AI$8,1,0)</f>
        <v>0</v>
      </c>
      <c r="BE34" s="148">
        <f>IF($R34=BB$17,BC34,0)</f>
        <v>17.0111766922014</v>
      </c>
      <c r="BF34" s="145">
        <v>0</v>
      </c>
      <c r="BG34" s="148">
        <f>100*BF34/$AI34</f>
        <v>0</v>
      </c>
      <c r="BH34" s="145">
        <f>IF(BG34&gt;$AI$8,1,0)</f>
        <v>0</v>
      </c>
      <c r="BI34" s="148">
        <f>IF($R34=BF$17,BG34,0)</f>
        <v>0</v>
      </c>
      <c r="BJ34" s="145">
        <v>0</v>
      </c>
      <c r="BK34" s="148">
        <f>100*BJ34/$AI34</f>
        <v>0</v>
      </c>
      <c r="BL34" s="145">
        <f>IF(BK34&gt;$AI$8,1,0)</f>
        <v>0</v>
      </c>
      <c r="BM34" s="148">
        <f>IF($R34=BJ$17,BK34,0)</f>
        <v>0</v>
      </c>
      <c r="BN34" s="145">
        <v>0</v>
      </c>
      <c r="BO34" s="148">
        <f>100*BN34/$AI34</f>
        <v>0</v>
      </c>
      <c r="BP34" s="145">
        <f>IF(BO34&gt;$AI$8,1,0)</f>
        <v>0</v>
      </c>
      <c r="BQ34" s="148">
        <f>IF($R34=BN$17,BO34,0)</f>
        <v>0</v>
      </c>
      <c r="BR34" s="145">
        <v>0</v>
      </c>
      <c r="BS34" s="148">
        <f>100*BR34/$AI34</f>
        <v>0</v>
      </c>
      <c r="BT34" s="145">
        <f>IF(BS34&gt;$AI$8,1,0)</f>
        <v>0</v>
      </c>
      <c r="BU34" s="148">
        <f>IF($R34=BR$17,BS34,0)</f>
        <v>0</v>
      </c>
      <c r="BV34" s="145">
        <v>0</v>
      </c>
      <c r="BW34" s="148">
        <f>100*BV34/$AI34</f>
        <v>0</v>
      </c>
      <c r="BX34" s="145">
        <f>IF(BW34&gt;$AI$8,1,0)</f>
        <v>0</v>
      </c>
      <c r="BY34" s="148">
        <f>IF($R34=BV$17,BW34,0)</f>
        <v>0</v>
      </c>
      <c r="BZ34" s="145">
        <v>0</v>
      </c>
      <c r="CA34" s="148">
        <f>100*BZ34/$AI34</f>
        <v>0</v>
      </c>
      <c r="CB34" s="145">
        <f>IF(CA34&gt;$AI$8,1,0)</f>
        <v>0</v>
      </c>
      <c r="CC34" s="148">
        <f>IF($R34=BZ$17,CA34,0)</f>
        <v>0</v>
      </c>
      <c r="CD34" s="145">
        <v>0</v>
      </c>
      <c r="CE34" s="148">
        <f>100*CD34/$AI34</f>
        <v>0</v>
      </c>
      <c r="CF34" s="145">
        <f>IF(CE34&gt;$AI$8,1,0)</f>
        <v>0</v>
      </c>
      <c r="CG34" s="148">
        <f>IF($R34=CD$17,CE34,0)</f>
        <v>0</v>
      </c>
      <c r="CH34" s="145">
        <v>0</v>
      </c>
      <c r="CI34" s="148">
        <f>100*CH34/$AI34</f>
        <v>0</v>
      </c>
      <c r="CJ34" s="145">
        <f>IF(CI34&gt;$AI$8,1,0)</f>
        <v>0</v>
      </c>
      <c r="CK34" s="148">
        <f>IF($R34=CH$17,CI34,0)</f>
        <v>0</v>
      </c>
      <c r="CL34" s="145">
        <v>0</v>
      </c>
      <c r="CM34" s="145">
        <v>0</v>
      </c>
      <c r="CN34" s="149"/>
    </row>
    <row r="35" ht="15.75" customHeight="1">
      <c r="A35" t="s" s="179">
        <v>2525</v>
      </c>
      <c r="B35" t="s" s="180">
        <v>90</v>
      </c>
      <c r="C35" t="s" s="180">
        <v>2153</v>
      </c>
      <c r="D35" t="s" s="181">
        <v>93</v>
      </c>
      <c r="E35" t="s" s="182">
        <v>79</v>
      </c>
      <c r="F35" t="s" s="130">
        <v>80</v>
      </c>
      <c r="G35" t="s" s="130">
        <v>139</v>
      </c>
      <c r="H35" t="s" s="130">
        <v>983</v>
      </c>
      <c r="I35" t="s" s="130">
        <v>64</v>
      </c>
      <c r="J35" t="s" s="130">
        <v>50</v>
      </c>
      <c r="K35" t="s" s="183">
        <f>O35</f>
        <v>28</v>
      </c>
      <c r="L35" s="189">
        <f>P35</f>
        <v>57.7223599868994</v>
      </c>
      <c r="M35" t="s" s="130">
        <f>IF(O35="Lab","over","under")</f>
        <v>2429</v>
      </c>
      <c r="N35" s="173">
        <v>1</v>
      </c>
      <c r="O35" t="s" s="184">
        <v>28</v>
      </c>
      <c r="P35" s="131">
        <f>AQ35</f>
        <v>57.7223599868994</v>
      </c>
      <c r="Q35" s="173">
        <f>T35+U35+V35</f>
        <v>0</v>
      </c>
      <c r="R35" t="s" s="185">
        <v>2365</v>
      </c>
      <c r="S35" s="131">
        <f>BA35</f>
        <v>15.6225143873111</v>
      </c>
      <c r="T35" s="169"/>
      <c r="U35" s="169"/>
      <c r="V35" s="169"/>
      <c r="W35" s="169"/>
      <c r="X35" t="s" s="130">
        <f>IF($A35=Y35,"ok","bad")</f>
        <v>2430</v>
      </c>
      <c r="Y35" t="s" s="130">
        <v>2525</v>
      </c>
      <c r="Z35" t="s" s="130">
        <v>2153</v>
      </c>
      <c r="AA35" t="s" s="186">
        <v>27</v>
      </c>
      <c r="AB35" s="125">
        <f>100*AC35</f>
        <v>11.6665887</v>
      </c>
      <c r="AC35" s="191">
        <v>0.116665887</v>
      </c>
      <c r="AD35" t="s" s="187">
        <v>31</v>
      </c>
      <c r="AE35" s="125">
        <v>9.1353577</v>
      </c>
      <c r="AF35" s="191">
        <v>0.09135357700000001</v>
      </c>
      <c r="AG35" s="169"/>
      <c r="AH35" s="173">
        <v>74082</v>
      </c>
      <c r="AI35" s="173">
        <v>42746</v>
      </c>
      <c r="AJ35" s="173">
        <v>168</v>
      </c>
      <c r="AK35" s="173">
        <v>17996</v>
      </c>
      <c r="AL35" s="173">
        <v>4987</v>
      </c>
      <c r="AM35" s="175">
        <f>100*AL35/$AI35</f>
        <v>11.6665886866607</v>
      </c>
      <c r="AN35" s="173">
        <f>IF(AM35&gt;$AI$8,1,0)</f>
        <v>0</v>
      </c>
      <c r="AO35" s="175">
        <f>IF($R35=AL$17,AM35,0)</f>
        <v>0</v>
      </c>
      <c r="AP35" s="173">
        <v>24674</v>
      </c>
      <c r="AQ35" s="175">
        <f>100*AP35/$AI35</f>
        <v>57.7223599868994</v>
      </c>
      <c r="AR35" s="173">
        <f>IF(AQ35&gt;$AI$8,1,0)</f>
        <v>1</v>
      </c>
      <c r="AS35" s="175">
        <f>IF($R35=AP$17,AQ35,0)</f>
        <v>0</v>
      </c>
      <c r="AT35" s="173">
        <v>1843</v>
      </c>
      <c r="AU35" s="175">
        <f>100*AT35/$AI35</f>
        <v>4.3115145276751</v>
      </c>
      <c r="AV35" s="173">
        <f>IF(AU35&gt;$AI$8,1,0)</f>
        <v>0</v>
      </c>
      <c r="AW35" s="175">
        <f>IF($R35=AT$17,AU35,0)</f>
        <v>0</v>
      </c>
      <c r="AX35" s="173">
        <v>6678</v>
      </c>
      <c r="AY35" s="175">
        <f>100*AX35/$AI35</f>
        <v>15.6225143873111</v>
      </c>
      <c r="AZ35" s="173">
        <f>IF(AY35&gt;$AI$8,1,0)</f>
        <v>0</v>
      </c>
      <c r="BA35" s="175">
        <f>IF($R35=AX$17,AY35,0)</f>
        <v>15.6225143873111</v>
      </c>
      <c r="BB35" s="173">
        <v>3905</v>
      </c>
      <c r="BC35" s="175">
        <f>100*BB35/$AI35</f>
        <v>9.13535769428718</v>
      </c>
      <c r="BD35" s="173">
        <f>IF(BC35&gt;$AI$8,1,0)</f>
        <v>0</v>
      </c>
      <c r="BE35" s="175">
        <f>IF($R35=BB$17,BC35,0)</f>
        <v>0</v>
      </c>
      <c r="BF35" s="173">
        <v>0</v>
      </c>
      <c r="BG35" s="175">
        <f>100*BF35/$AI35</f>
        <v>0</v>
      </c>
      <c r="BH35" s="173">
        <f>IF(BG35&gt;$AI$8,1,0)</f>
        <v>0</v>
      </c>
      <c r="BI35" s="175">
        <f>IF($R35=BF$17,BG35,0)</f>
        <v>0</v>
      </c>
      <c r="BJ35" s="173">
        <v>0</v>
      </c>
      <c r="BK35" s="175">
        <f>100*BJ35/$AI35</f>
        <v>0</v>
      </c>
      <c r="BL35" s="173">
        <f>IF(BK35&gt;$AI$8,1,0)</f>
        <v>0</v>
      </c>
      <c r="BM35" s="175">
        <f>IF($R35=BJ$17,BK35,0)</f>
        <v>0</v>
      </c>
      <c r="BN35" s="173">
        <v>0</v>
      </c>
      <c r="BO35" s="175">
        <f>100*BN35/$AI35</f>
        <v>0</v>
      </c>
      <c r="BP35" s="173">
        <f>IF(BO35&gt;$AI$8,1,0)</f>
        <v>0</v>
      </c>
      <c r="BQ35" s="175">
        <f>IF($R35=BN$17,BO35,0)</f>
        <v>0</v>
      </c>
      <c r="BR35" s="173">
        <v>0</v>
      </c>
      <c r="BS35" s="175">
        <f>100*BR35/$AI35</f>
        <v>0</v>
      </c>
      <c r="BT35" s="173">
        <f>IF(BS35&gt;$AI$8,1,0)</f>
        <v>0</v>
      </c>
      <c r="BU35" s="175">
        <f>IF($R35=BR$17,BS35,0)</f>
        <v>0</v>
      </c>
      <c r="BV35" s="173">
        <v>0</v>
      </c>
      <c r="BW35" s="175">
        <f>100*BV35/$AI35</f>
        <v>0</v>
      </c>
      <c r="BX35" s="173">
        <f>IF(BW35&gt;$AI$8,1,0)</f>
        <v>0</v>
      </c>
      <c r="BY35" s="175">
        <f>IF($R35=BV$17,BW35,0)</f>
        <v>0</v>
      </c>
      <c r="BZ35" s="173">
        <v>0</v>
      </c>
      <c r="CA35" s="175">
        <f>100*BZ35/$AI35</f>
        <v>0</v>
      </c>
      <c r="CB35" s="173">
        <f>IF(CA35&gt;$AI$8,1,0)</f>
        <v>0</v>
      </c>
      <c r="CC35" s="175">
        <f>IF($R35=BZ$17,CA35,0)</f>
        <v>0</v>
      </c>
      <c r="CD35" s="173">
        <v>0</v>
      </c>
      <c r="CE35" s="175">
        <f>100*CD35/$AI35</f>
        <v>0</v>
      </c>
      <c r="CF35" s="173">
        <f>IF(CE35&gt;$AI$8,1,0)</f>
        <v>0</v>
      </c>
      <c r="CG35" s="175">
        <f>IF($R35=CD$17,CE35,0)</f>
        <v>0</v>
      </c>
      <c r="CH35" s="173">
        <v>0</v>
      </c>
      <c r="CI35" s="175">
        <f>100*CH35/$AI35</f>
        <v>0</v>
      </c>
      <c r="CJ35" s="173">
        <f>IF(CI35&gt;$AI$8,1,0)</f>
        <v>0</v>
      </c>
      <c r="CK35" s="175">
        <f>IF($R35=CH$17,CI35,0)</f>
        <v>0</v>
      </c>
      <c r="CL35" s="173">
        <v>0</v>
      </c>
      <c r="CM35" s="173">
        <v>0</v>
      </c>
      <c r="CN35" s="176"/>
    </row>
    <row r="36" ht="15.75" customHeight="1">
      <c r="A36" t="s" s="179">
        <v>2754</v>
      </c>
      <c r="B36" t="s" s="180">
        <v>160</v>
      </c>
      <c r="C36" t="s" s="180">
        <v>2755</v>
      </c>
      <c r="D36" t="s" s="181">
        <v>162</v>
      </c>
      <c r="E36" t="s" s="188">
        <v>79</v>
      </c>
      <c r="F36" t="s" s="146">
        <v>80</v>
      </c>
      <c r="G36" t="s" s="146">
        <v>607</v>
      </c>
      <c r="H36" t="s" s="146">
        <v>1316</v>
      </c>
      <c r="I36" t="s" s="146">
        <v>64</v>
      </c>
      <c r="J36" t="s" s="146">
        <v>50</v>
      </c>
      <c r="K36" t="s" s="183">
        <f>O36</f>
        <v>28</v>
      </c>
      <c r="L36" s="189">
        <f>P36</f>
        <v>57.6606969004008</v>
      </c>
      <c r="M36" t="s" s="146">
        <f>IF(O36="Lab","over","under")</f>
        <v>2429</v>
      </c>
      <c r="N36" s="145">
        <v>1</v>
      </c>
      <c r="O36" t="s" s="184">
        <v>28</v>
      </c>
      <c r="P36" s="147">
        <f>AQ36</f>
        <v>57.6606969004008</v>
      </c>
      <c r="Q36" s="145">
        <f>T36+U36+V36</f>
        <v>0</v>
      </c>
      <c r="R36" t="s" s="185">
        <v>31</v>
      </c>
      <c r="S36" s="147">
        <f>BE36</f>
        <v>21.9281363914235</v>
      </c>
      <c r="T36" s="138"/>
      <c r="U36" s="138"/>
      <c r="V36" s="138"/>
      <c r="W36" s="138"/>
      <c r="X36" t="s" s="146">
        <f>IF($A36=Y36,"ok","bad")</f>
        <v>2430</v>
      </c>
      <c r="Y36" t="s" s="146">
        <v>2754</v>
      </c>
      <c r="Z36" t="s" s="146">
        <v>2755</v>
      </c>
      <c r="AA36" t="s" s="186">
        <v>29</v>
      </c>
      <c r="AB36" s="141">
        <f>100*AC36</f>
        <v>7.4354156</v>
      </c>
      <c r="AC36" s="190">
        <v>0.074354156</v>
      </c>
      <c r="AD36" t="s" s="187">
        <v>27</v>
      </c>
      <c r="AE36" s="141">
        <v>6.1154255</v>
      </c>
      <c r="AF36" s="190">
        <v>0.061154255</v>
      </c>
      <c r="AG36" s="138"/>
      <c r="AH36" s="145">
        <v>74205</v>
      </c>
      <c r="AI36" s="145">
        <v>44167</v>
      </c>
      <c r="AJ36" s="145">
        <v>262</v>
      </c>
      <c r="AK36" s="145">
        <v>15782</v>
      </c>
      <c r="AL36" s="145">
        <v>2701</v>
      </c>
      <c r="AM36" s="148">
        <f>100*AL36/$AI36</f>
        <v>6.11542554395816</v>
      </c>
      <c r="AN36" s="145">
        <f>IF(AM36&gt;$AI$8,1,0)</f>
        <v>0</v>
      </c>
      <c r="AO36" s="148">
        <f>IF($R36=AL$17,AM36,0)</f>
        <v>0</v>
      </c>
      <c r="AP36" s="145">
        <v>25467</v>
      </c>
      <c r="AQ36" s="148">
        <f>100*AP36/$AI36</f>
        <v>57.6606969004008</v>
      </c>
      <c r="AR36" s="145">
        <f>IF(AQ36&gt;$AI$8,1,0)</f>
        <v>1</v>
      </c>
      <c r="AS36" s="148">
        <f>IF($R36=AP$17,AQ36,0)</f>
        <v>0</v>
      </c>
      <c r="AT36" s="145">
        <v>3284</v>
      </c>
      <c r="AU36" s="148">
        <f>100*AT36/$AI36</f>
        <v>7.43541558176919</v>
      </c>
      <c r="AV36" s="145">
        <f>IF(AU36&gt;$AI$8,1,0)</f>
        <v>0</v>
      </c>
      <c r="AW36" s="148">
        <f>IF($R36=AT$17,AU36,0)</f>
        <v>0</v>
      </c>
      <c r="AX36" s="145">
        <v>2000</v>
      </c>
      <c r="AY36" s="148">
        <f>100*AX36/$AI36</f>
        <v>4.52826771118709</v>
      </c>
      <c r="AZ36" s="145">
        <f>IF(AY36&gt;$AI$8,1,0)</f>
        <v>0</v>
      </c>
      <c r="BA36" s="148">
        <f>IF($R36=AX$17,AY36,0)</f>
        <v>0</v>
      </c>
      <c r="BB36" s="145">
        <v>9685</v>
      </c>
      <c r="BC36" s="148">
        <f>100*BB36/$AI36</f>
        <v>21.9281363914235</v>
      </c>
      <c r="BD36" s="145">
        <f>IF(BC36&gt;$AI$8,1,0)</f>
        <v>0</v>
      </c>
      <c r="BE36" s="148">
        <f>IF($R36=BB$17,BC36,0)</f>
        <v>21.9281363914235</v>
      </c>
      <c r="BF36" s="145">
        <v>0</v>
      </c>
      <c r="BG36" s="148">
        <f>100*BF36/$AI36</f>
        <v>0</v>
      </c>
      <c r="BH36" s="145">
        <f>IF(BG36&gt;$AI$8,1,0)</f>
        <v>0</v>
      </c>
      <c r="BI36" s="148">
        <f>IF($R36=BF$17,BG36,0)</f>
        <v>0</v>
      </c>
      <c r="BJ36" s="145">
        <v>0</v>
      </c>
      <c r="BK36" s="148">
        <f>100*BJ36/$AI36</f>
        <v>0</v>
      </c>
      <c r="BL36" s="145">
        <f>IF(BK36&gt;$AI$8,1,0)</f>
        <v>0</v>
      </c>
      <c r="BM36" s="148">
        <f>IF($R36=BJ$17,BK36,0)</f>
        <v>0</v>
      </c>
      <c r="BN36" s="145">
        <v>0</v>
      </c>
      <c r="BO36" s="148">
        <f>100*BN36/$AI36</f>
        <v>0</v>
      </c>
      <c r="BP36" s="145">
        <f>IF(BO36&gt;$AI$8,1,0)</f>
        <v>0</v>
      </c>
      <c r="BQ36" s="148">
        <f>IF($R36=BN$17,BO36,0)</f>
        <v>0</v>
      </c>
      <c r="BR36" s="145">
        <v>0</v>
      </c>
      <c r="BS36" s="148">
        <f>100*BR36/$AI36</f>
        <v>0</v>
      </c>
      <c r="BT36" s="145">
        <f>IF(BS36&gt;$AI$8,1,0)</f>
        <v>0</v>
      </c>
      <c r="BU36" s="148">
        <f>IF($R36=BR$17,BS36,0)</f>
        <v>0</v>
      </c>
      <c r="BV36" s="145">
        <v>0</v>
      </c>
      <c r="BW36" s="148">
        <f>100*BV36/$AI36</f>
        <v>0</v>
      </c>
      <c r="BX36" s="145">
        <f>IF(BW36&gt;$AI$8,1,0)</f>
        <v>0</v>
      </c>
      <c r="BY36" s="148">
        <f>IF($R36=BV$17,BW36,0)</f>
        <v>0</v>
      </c>
      <c r="BZ36" s="145">
        <v>0</v>
      </c>
      <c r="CA36" s="148">
        <f>100*BZ36/$AI36</f>
        <v>0</v>
      </c>
      <c r="CB36" s="145">
        <f>IF(CA36&gt;$AI$8,1,0)</f>
        <v>0</v>
      </c>
      <c r="CC36" s="148">
        <f>IF($R36=BZ$17,CA36,0)</f>
        <v>0</v>
      </c>
      <c r="CD36" s="145">
        <v>0</v>
      </c>
      <c r="CE36" s="148">
        <f>100*CD36/$AI36</f>
        <v>0</v>
      </c>
      <c r="CF36" s="145">
        <f>IF(CE36&gt;$AI$8,1,0)</f>
        <v>0</v>
      </c>
      <c r="CG36" s="148">
        <f>IF($R36=CD$17,CE36,0)</f>
        <v>0</v>
      </c>
      <c r="CH36" s="145">
        <v>0</v>
      </c>
      <c r="CI36" s="148">
        <f>100*CH36/$AI36</f>
        <v>0</v>
      </c>
      <c r="CJ36" s="145">
        <f>IF(CI36&gt;$AI$8,1,0)</f>
        <v>0</v>
      </c>
      <c r="CK36" s="148">
        <f>IF($R36=CH$17,CI36,0)</f>
        <v>0</v>
      </c>
      <c r="CL36" s="145">
        <v>0</v>
      </c>
      <c r="CM36" s="145">
        <v>0</v>
      </c>
      <c r="CN36" s="149"/>
    </row>
    <row r="37" ht="15.75" customHeight="1">
      <c r="A37" t="s" s="179">
        <v>2720</v>
      </c>
      <c r="B37" t="s" s="180">
        <v>90</v>
      </c>
      <c r="C37" t="s" s="180">
        <v>2721</v>
      </c>
      <c r="D37" t="s" s="181">
        <v>93</v>
      </c>
      <c r="E37" t="s" s="182">
        <v>79</v>
      </c>
      <c r="F37" t="s" s="130">
        <v>80</v>
      </c>
      <c r="G37" t="s" s="130">
        <v>902</v>
      </c>
      <c r="H37" t="s" s="130">
        <v>903</v>
      </c>
      <c r="I37" t="s" s="130">
        <v>49</v>
      </c>
      <c r="J37" t="s" s="130">
        <v>50</v>
      </c>
      <c r="K37" t="s" s="183">
        <f>O37</f>
        <v>28</v>
      </c>
      <c r="L37" s="189">
        <f>P37</f>
        <v>57.6351158135545</v>
      </c>
      <c r="M37" t="s" s="130">
        <f>IF(O37="Lab","over","under")</f>
        <v>2429</v>
      </c>
      <c r="N37" s="173">
        <v>1</v>
      </c>
      <c r="O37" t="s" s="184">
        <v>28</v>
      </c>
      <c r="P37" s="131">
        <f>AQ37</f>
        <v>57.6351158135545</v>
      </c>
      <c r="Q37" s="173">
        <f>T37+U37+V37</f>
        <v>0</v>
      </c>
      <c r="R37" t="s" s="185">
        <v>2365</v>
      </c>
      <c r="S37" s="131">
        <f>BA37</f>
        <v>17.3434372319131</v>
      </c>
      <c r="T37" s="169"/>
      <c r="U37" s="169"/>
      <c r="V37" s="169"/>
      <c r="W37" s="169"/>
      <c r="X37" t="s" s="130">
        <f>IF($A37=Y37,"ok","bad")</f>
        <v>2430</v>
      </c>
      <c r="Y37" t="s" s="130">
        <v>2720</v>
      </c>
      <c r="Z37" t="s" s="130">
        <v>2721</v>
      </c>
      <c r="AA37" t="s" s="186">
        <v>27</v>
      </c>
      <c r="AB37" s="125">
        <f>100*AC37</f>
        <v>12.4154037</v>
      </c>
      <c r="AC37" s="191">
        <v>0.124154037</v>
      </c>
      <c r="AD37" t="s" s="187">
        <v>31</v>
      </c>
      <c r="AE37" s="125">
        <v>6.4483843</v>
      </c>
      <c r="AF37" s="191">
        <v>0.064483843</v>
      </c>
      <c r="AG37" s="169"/>
      <c r="AH37" s="173">
        <v>70799</v>
      </c>
      <c r="AI37" s="173">
        <v>41964</v>
      </c>
      <c r="AJ37" s="173">
        <v>153</v>
      </c>
      <c r="AK37" s="173">
        <v>16908</v>
      </c>
      <c r="AL37" s="173">
        <v>5210</v>
      </c>
      <c r="AM37" s="175">
        <f>100*AL37/$AI37</f>
        <v>12.4154036793442</v>
      </c>
      <c r="AN37" s="173">
        <f>IF(AM37&gt;$AI$8,1,0)</f>
        <v>0</v>
      </c>
      <c r="AO37" s="175">
        <f>IF($R37=AL$17,AM37,0)</f>
        <v>0</v>
      </c>
      <c r="AP37" s="173">
        <v>24186</v>
      </c>
      <c r="AQ37" s="175">
        <f>100*AP37/$AI37</f>
        <v>57.6351158135545</v>
      </c>
      <c r="AR37" s="173">
        <f>IF(AQ37&gt;$AI$8,1,0)</f>
        <v>1</v>
      </c>
      <c r="AS37" s="175">
        <f>IF($R37=AP$17,AQ37,0)</f>
        <v>0</v>
      </c>
      <c r="AT37" s="173">
        <v>2328</v>
      </c>
      <c r="AU37" s="175">
        <f>100*AT37/$AI37</f>
        <v>5.54761223906205</v>
      </c>
      <c r="AV37" s="173">
        <f>IF(AU37&gt;$AI$8,1,0)</f>
        <v>0</v>
      </c>
      <c r="AW37" s="175">
        <f>IF($R37=AT$17,AU37,0)</f>
        <v>0</v>
      </c>
      <c r="AX37" s="173">
        <v>7278</v>
      </c>
      <c r="AY37" s="175">
        <f>100*AX37/$AI37</f>
        <v>17.3434372319131</v>
      </c>
      <c r="AZ37" s="173">
        <f>IF(AY37&gt;$AI$8,1,0)</f>
        <v>0</v>
      </c>
      <c r="BA37" s="175">
        <f>IF($R37=AX$17,AY37,0)</f>
        <v>17.3434372319131</v>
      </c>
      <c r="BB37" s="173">
        <v>2706</v>
      </c>
      <c r="BC37" s="175">
        <f>100*BB37/$AI37</f>
        <v>6.44838432942522</v>
      </c>
      <c r="BD37" s="173">
        <f>IF(BC37&gt;$AI$8,1,0)</f>
        <v>0</v>
      </c>
      <c r="BE37" s="175">
        <f>IF($R37=BB$17,BC37,0)</f>
        <v>0</v>
      </c>
      <c r="BF37" s="173">
        <v>0</v>
      </c>
      <c r="BG37" s="175">
        <f>100*BF37/$AI37</f>
        <v>0</v>
      </c>
      <c r="BH37" s="173">
        <f>IF(BG37&gt;$AI$8,1,0)</f>
        <v>0</v>
      </c>
      <c r="BI37" s="175">
        <f>IF($R37=BF$17,BG37,0)</f>
        <v>0</v>
      </c>
      <c r="BJ37" s="173">
        <v>0</v>
      </c>
      <c r="BK37" s="175">
        <f>100*BJ37/$AI37</f>
        <v>0</v>
      </c>
      <c r="BL37" s="173">
        <f>IF(BK37&gt;$AI$8,1,0)</f>
        <v>0</v>
      </c>
      <c r="BM37" s="175">
        <f>IF($R37=BJ$17,BK37,0)</f>
        <v>0</v>
      </c>
      <c r="BN37" s="173">
        <v>0</v>
      </c>
      <c r="BO37" s="175">
        <f>100*BN37/$AI37</f>
        <v>0</v>
      </c>
      <c r="BP37" s="173">
        <f>IF(BO37&gt;$AI$8,1,0)</f>
        <v>0</v>
      </c>
      <c r="BQ37" s="175">
        <f>IF($R37=BN$17,BO37,0)</f>
        <v>0</v>
      </c>
      <c r="BR37" s="173">
        <v>0</v>
      </c>
      <c r="BS37" s="175">
        <f>100*BR37/$AI37</f>
        <v>0</v>
      </c>
      <c r="BT37" s="173">
        <f>IF(BS37&gt;$AI$8,1,0)</f>
        <v>0</v>
      </c>
      <c r="BU37" s="175">
        <f>IF($R37=BR$17,BS37,0)</f>
        <v>0</v>
      </c>
      <c r="BV37" s="173">
        <v>0</v>
      </c>
      <c r="BW37" s="175">
        <f>100*BV37/$AI37</f>
        <v>0</v>
      </c>
      <c r="BX37" s="173">
        <f>IF(BW37&gt;$AI$8,1,0)</f>
        <v>0</v>
      </c>
      <c r="BY37" s="175">
        <f>IF($R37=BV$17,BW37,0)</f>
        <v>0</v>
      </c>
      <c r="BZ37" s="173">
        <v>0</v>
      </c>
      <c r="CA37" s="175">
        <f>100*BZ37/$AI37</f>
        <v>0</v>
      </c>
      <c r="CB37" s="173">
        <f>IF(CA37&gt;$AI$8,1,0)</f>
        <v>0</v>
      </c>
      <c r="CC37" s="175">
        <f>IF($R37=BZ$17,CA37,0)</f>
        <v>0</v>
      </c>
      <c r="CD37" s="173">
        <v>0</v>
      </c>
      <c r="CE37" s="175">
        <f>100*CD37/$AI37</f>
        <v>0</v>
      </c>
      <c r="CF37" s="173">
        <f>IF(CE37&gt;$AI$8,1,0)</f>
        <v>0</v>
      </c>
      <c r="CG37" s="175">
        <f>IF($R37=CD$17,CE37,0)</f>
        <v>0</v>
      </c>
      <c r="CH37" s="173">
        <v>0</v>
      </c>
      <c r="CI37" s="175">
        <f>100*CH37/$AI37</f>
        <v>0</v>
      </c>
      <c r="CJ37" s="173">
        <f>IF(CI37&gt;$AI$8,1,0)</f>
        <v>0</v>
      </c>
      <c r="CK37" s="175">
        <f>IF($R37=CH$17,CI37,0)</f>
        <v>0</v>
      </c>
      <c r="CL37" s="173">
        <v>0</v>
      </c>
      <c r="CM37" s="173">
        <v>0</v>
      </c>
      <c r="CN37" s="176"/>
    </row>
    <row r="38" ht="19.95" customHeight="1">
      <c r="A38" t="s" s="179">
        <v>2780</v>
      </c>
      <c r="B38" t="s" s="180">
        <v>160</v>
      </c>
      <c r="C38" t="s" s="180">
        <v>2119</v>
      </c>
      <c r="D38" t="s" s="181">
        <v>162</v>
      </c>
      <c r="E38" t="s" s="188">
        <v>79</v>
      </c>
      <c r="F38" t="s" s="146">
        <v>80</v>
      </c>
      <c r="G38" t="s" s="146">
        <v>157</v>
      </c>
      <c r="H38" t="s" s="146">
        <v>2120</v>
      </c>
      <c r="I38" t="s" s="146">
        <v>49</v>
      </c>
      <c r="J38" t="s" s="146">
        <v>50</v>
      </c>
      <c r="K38" t="s" s="183">
        <f>O38</f>
        <v>28</v>
      </c>
      <c r="L38" s="189">
        <f>P38</f>
        <v>57.4524260237123</v>
      </c>
      <c r="M38" t="s" s="146">
        <f>IF(O38="Lab","over","under")</f>
        <v>2429</v>
      </c>
      <c r="N38" s="145">
        <v>1</v>
      </c>
      <c r="O38" t="s" s="184">
        <v>28</v>
      </c>
      <c r="P38" s="147">
        <f>AQ38</f>
        <v>57.4524260237123</v>
      </c>
      <c r="Q38" s="145">
        <f>T38+U38+V38</f>
        <v>0</v>
      </c>
      <c r="R38" t="s" s="185">
        <v>31</v>
      </c>
      <c r="S38" s="147">
        <f>BE38</f>
        <v>19.0096642423035</v>
      </c>
      <c r="T38" s="138"/>
      <c r="U38" s="138"/>
      <c r="V38" s="138"/>
      <c r="W38" s="138"/>
      <c r="X38" t="s" s="146">
        <f>IF($A38=Y38,"ok","bad")</f>
        <v>2430</v>
      </c>
      <c r="Y38" t="s" s="146">
        <v>2780</v>
      </c>
      <c r="Z38" t="s" s="146">
        <v>2119</v>
      </c>
      <c r="AA38" t="s" s="186">
        <v>217</v>
      </c>
      <c r="AB38" s="141">
        <f>100*AC38</f>
        <v>5.8483611</v>
      </c>
      <c r="AC38" s="190">
        <v>0.058483611</v>
      </c>
      <c r="AD38" t="s" s="187">
        <v>27</v>
      </c>
      <c r="AE38" s="141">
        <v>5.7786191</v>
      </c>
      <c r="AF38" s="190">
        <v>0.057786191</v>
      </c>
      <c r="AG38" s="138"/>
      <c r="AH38" s="145">
        <v>75906</v>
      </c>
      <c r="AI38" s="145">
        <v>40148</v>
      </c>
      <c r="AJ38" s="145">
        <v>250</v>
      </c>
      <c r="AK38" s="145">
        <v>15434</v>
      </c>
      <c r="AL38" s="145">
        <v>2320</v>
      </c>
      <c r="AM38" s="148">
        <f>100*AL38/$AI38</f>
        <v>5.77861910929561</v>
      </c>
      <c r="AN38" s="145">
        <f>IF(AM38&gt;$AI$8,1,0)</f>
        <v>0</v>
      </c>
      <c r="AO38" s="148">
        <f>IF($R38=AL$17,AM38,0)</f>
        <v>0</v>
      </c>
      <c r="AP38" s="145">
        <v>23066</v>
      </c>
      <c r="AQ38" s="148">
        <f>100*AP38/$AI38</f>
        <v>57.4524260237123</v>
      </c>
      <c r="AR38" s="145">
        <f>IF(AQ38&gt;$AI$8,1,0)</f>
        <v>1</v>
      </c>
      <c r="AS38" s="148">
        <f>IF($R38=AP$17,AQ38,0)</f>
        <v>0</v>
      </c>
      <c r="AT38" s="145">
        <v>1928</v>
      </c>
      <c r="AU38" s="148">
        <f>100*AT38/$AI38</f>
        <v>4.80223174255256</v>
      </c>
      <c r="AV38" s="145">
        <f>IF(AU38&gt;$AI$8,1,0)</f>
        <v>0</v>
      </c>
      <c r="AW38" s="148">
        <f>IF($R38=AT$17,AU38,0)</f>
        <v>0</v>
      </c>
      <c r="AX38" s="145">
        <v>1602</v>
      </c>
      <c r="AY38" s="148">
        <f>100*AX38/$AI38</f>
        <v>3.99023612633257</v>
      </c>
      <c r="AZ38" s="145">
        <f>IF(AY38&gt;$AI$8,1,0)</f>
        <v>0</v>
      </c>
      <c r="BA38" s="148">
        <f>IF($R38=AX$17,AY38,0)</f>
        <v>0</v>
      </c>
      <c r="BB38" s="145">
        <v>7632</v>
      </c>
      <c r="BC38" s="148">
        <f>100*BB38/$AI38</f>
        <v>19.0096642423035</v>
      </c>
      <c r="BD38" s="145">
        <f>IF(BC38&gt;$AI$8,1,0)</f>
        <v>0</v>
      </c>
      <c r="BE38" s="148">
        <f>IF($R38=BB$17,BC38,0)</f>
        <v>19.0096642423035</v>
      </c>
      <c r="BF38" s="145">
        <v>0</v>
      </c>
      <c r="BG38" s="148">
        <f>100*BF38/$AI38</f>
        <v>0</v>
      </c>
      <c r="BH38" s="145">
        <f>IF(BG38&gt;$AI$8,1,0)</f>
        <v>0</v>
      </c>
      <c r="BI38" s="148">
        <f>IF($R38=BF$17,BG38,0)</f>
        <v>0</v>
      </c>
      <c r="BJ38" s="145">
        <v>0</v>
      </c>
      <c r="BK38" s="148">
        <f>100*BJ38/$AI38</f>
        <v>0</v>
      </c>
      <c r="BL38" s="145">
        <f>IF(BK38&gt;$AI$8,1,0)</f>
        <v>0</v>
      </c>
      <c r="BM38" s="148">
        <f>IF($R38=BJ$17,BK38,0)</f>
        <v>0</v>
      </c>
      <c r="BN38" s="145">
        <v>0</v>
      </c>
      <c r="BO38" s="148">
        <f>100*BN38/$AI38</f>
        <v>0</v>
      </c>
      <c r="BP38" s="145">
        <f>IF(BO38&gt;$AI$8,1,0)</f>
        <v>0</v>
      </c>
      <c r="BQ38" s="148">
        <f>IF($R38=BN$17,BO38,0)</f>
        <v>0</v>
      </c>
      <c r="BR38" s="145">
        <v>0</v>
      </c>
      <c r="BS38" s="148">
        <f>100*BR38/$AI38</f>
        <v>0</v>
      </c>
      <c r="BT38" s="145">
        <f>IF(BS38&gt;$AI$8,1,0)</f>
        <v>0</v>
      </c>
      <c r="BU38" s="148">
        <f>IF($R38=BR$17,BS38,0)</f>
        <v>0</v>
      </c>
      <c r="BV38" s="145">
        <v>0</v>
      </c>
      <c r="BW38" s="148">
        <f>100*BV38/$AI38</f>
        <v>0</v>
      </c>
      <c r="BX38" s="145">
        <f>IF(BW38&gt;$AI$8,1,0)</f>
        <v>0</v>
      </c>
      <c r="BY38" s="148">
        <f>IF($R38=BV$17,BW38,0)</f>
        <v>0</v>
      </c>
      <c r="BZ38" s="145">
        <v>0</v>
      </c>
      <c r="CA38" s="148">
        <f>100*BZ38/$AI38</f>
        <v>0</v>
      </c>
      <c r="CB38" s="145">
        <f>IF(CA38&gt;$AI$8,1,0)</f>
        <v>0</v>
      </c>
      <c r="CC38" s="148">
        <f>IF($R38=BZ$17,CA38,0)</f>
        <v>0</v>
      </c>
      <c r="CD38" s="145">
        <v>0</v>
      </c>
      <c r="CE38" s="148">
        <f>100*CD38/$AI38</f>
        <v>0</v>
      </c>
      <c r="CF38" s="145">
        <f>IF(CE38&gt;$AI$8,1,0)</f>
        <v>0</v>
      </c>
      <c r="CG38" s="148">
        <f>IF($R38=CD$17,CE38,0)</f>
        <v>0</v>
      </c>
      <c r="CH38" s="145">
        <v>0</v>
      </c>
      <c r="CI38" s="148">
        <f>100*CH38/$AI38</f>
        <v>0</v>
      </c>
      <c r="CJ38" s="145">
        <f>IF(CI38&gt;$AI$8,1,0)</f>
        <v>0</v>
      </c>
      <c r="CK38" s="148">
        <f>IF($R38=CH$17,CI38,0)</f>
        <v>0</v>
      </c>
      <c r="CL38" s="145">
        <v>0</v>
      </c>
      <c r="CM38" s="145">
        <v>0</v>
      </c>
      <c r="CN38" s="149"/>
    </row>
    <row r="39" ht="15.75" customHeight="1">
      <c r="A39" t="s" s="179">
        <v>2647</v>
      </c>
      <c r="B39" t="s" s="180">
        <v>160</v>
      </c>
      <c r="C39" t="s" s="180">
        <v>2648</v>
      </c>
      <c r="D39" t="s" s="181">
        <v>162</v>
      </c>
      <c r="E39" t="s" s="182">
        <v>79</v>
      </c>
      <c r="F39" t="s" s="130">
        <v>80</v>
      </c>
      <c r="G39" t="s" s="130">
        <v>2147</v>
      </c>
      <c r="H39" t="s" s="130">
        <v>2148</v>
      </c>
      <c r="I39" t="s" s="130">
        <v>64</v>
      </c>
      <c r="J39" t="s" s="130">
        <v>50</v>
      </c>
      <c r="K39" t="s" s="183">
        <f>O39</f>
        <v>28</v>
      </c>
      <c r="L39" s="189">
        <f>P39</f>
        <v>57.3529411764706</v>
      </c>
      <c r="M39" t="s" s="130">
        <f>IF(O39="Lab","over","under")</f>
        <v>2429</v>
      </c>
      <c r="N39" s="173">
        <v>1</v>
      </c>
      <c r="O39" t="s" s="184">
        <v>28</v>
      </c>
      <c r="P39" s="131">
        <f>AQ39</f>
        <v>57.3529411764706</v>
      </c>
      <c r="Q39" s="173">
        <f>T39+U39+V39</f>
        <v>0</v>
      </c>
      <c r="R39" t="s" s="185">
        <v>31</v>
      </c>
      <c r="S39" s="131">
        <f>BE39</f>
        <v>17.0929241261722</v>
      </c>
      <c r="T39" s="169"/>
      <c r="U39" s="169"/>
      <c r="V39" s="169"/>
      <c r="W39" s="169"/>
      <c r="X39" t="s" s="130">
        <f>IF($A39=Y39,"ok","bad")</f>
        <v>2430</v>
      </c>
      <c r="Y39" t="s" s="130">
        <v>2647</v>
      </c>
      <c r="Z39" t="s" s="130">
        <v>2648</v>
      </c>
      <c r="AA39" t="s" s="186">
        <v>29</v>
      </c>
      <c r="AB39" s="125">
        <f>100*AC39</f>
        <v>12.1190324</v>
      </c>
      <c r="AC39" s="191">
        <v>0.121190324</v>
      </c>
      <c r="AD39" t="s" s="187">
        <v>27</v>
      </c>
      <c r="AE39" s="125">
        <v>7.4834825</v>
      </c>
      <c r="AF39" s="191">
        <v>0.07483482499999999</v>
      </c>
      <c r="AG39" s="169"/>
      <c r="AH39" s="173">
        <v>77527</v>
      </c>
      <c r="AI39" s="173">
        <v>37536</v>
      </c>
      <c r="AJ39" s="173">
        <v>261</v>
      </c>
      <c r="AK39" s="173">
        <v>15112</v>
      </c>
      <c r="AL39" s="173">
        <v>2809</v>
      </c>
      <c r="AM39" s="175">
        <f>100*AL39/$AI39</f>
        <v>7.48348252344416</v>
      </c>
      <c r="AN39" s="173">
        <f>IF(AM39&gt;$AI$8,1,0)</f>
        <v>0</v>
      </c>
      <c r="AO39" s="175">
        <f>IF($R39=AL$17,AM39,0)</f>
        <v>0</v>
      </c>
      <c r="AP39" s="173">
        <v>21528</v>
      </c>
      <c r="AQ39" s="175">
        <f>100*AP39/$AI39</f>
        <v>57.3529411764706</v>
      </c>
      <c r="AR39" s="173">
        <f>IF(AQ39&gt;$AI$8,1,0)</f>
        <v>1</v>
      </c>
      <c r="AS39" s="175">
        <f>IF($R39=AP$17,AQ39,0)</f>
        <v>0</v>
      </c>
      <c r="AT39" s="173">
        <v>4549</v>
      </c>
      <c r="AU39" s="175">
        <f>100*AT39/$AI39</f>
        <v>12.1190323955669</v>
      </c>
      <c r="AV39" s="173">
        <f>IF(AU39&gt;$AI$8,1,0)</f>
        <v>0</v>
      </c>
      <c r="AW39" s="175">
        <f>IF($R39=AT$17,AU39,0)</f>
        <v>0</v>
      </c>
      <c r="AX39" s="173">
        <v>2033</v>
      </c>
      <c r="AY39" s="175">
        <f>100*AX39/$AI39</f>
        <v>5.41613384484228</v>
      </c>
      <c r="AZ39" s="173">
        <f>IF(AY39&gt;$AI$8,1,0)</f>
        <v>0</v>
      </c>
      <c r="BA39" s="175">
        <f>IF($R39=AX$17,AY39,0)</f>
        <v>0</v>
      </c>
      <c r="BB39" s="173">
        <v>6416</v>
      </c>
      <c r="BC39" s="175">
        <f>100*BB39/$AI39</f>
        <v>17.0929241261722</v>
      </c>
      <c r="BD39" s="173">
        <f>IF(BC39&gt;$AI$8,1,0)</f>
        <v>0</v>
      </c>
      <c r="BE39" s="175">
        <f>IF($R39=BB$17,BC39,0)</f>
        <v>17.0929241261722</v>
      </c>
      <c r="BF39" s="173">
        <v>0</v>
      </c>
      <c r="BG39" s="175">
        <f>100*BF39/$AI39</f>
        <v>0</v>
      </c>
      <c r="BH39" s="173">
        <f>IF(BG39&gt;$AI$8,1,0)</f>
        <v>0</v>
      </c>
      <c r="BI39" s="175">
        <f>IF($R39=BF$17,BG39,0)</f>
        <v>0</v>
      </c>
      <c r="BJ39" s="173">
        <v>0</v>
      </c>
      <c r="BK39" s="175">
        <f>100*BJ39/$AI39</f>
        <v>0</v>
      </c>
      <c r="BL39" s="173">
        <f>IF(BK39&gt;$AI$8,1,0)</f>
        <v>0</v>
      </c>
      <c r="BM39" s="175">
        <f>IF($R39=BJ$17,BK39,0)</f>
        <v>0</v>
      </c>
      <c r="BN39" s="173">
        <v>0</v>
      </c>
      <c r="BO39" s="175">
        <f>100*BN39/$AI39</f>
        <v>0</v>
      </c>
      <c r="BP39" s="173">
        <f>IF(BO39&gt;$AI$8,1,0)</f>
        <v>0</v>
      </c>
      <c r="BQ39" s="175">
        <f>IF($R39=BN$17,BO39,0)</f>
        <v>0</v>
      </c>
      <c r="BR39" s="173">
        <v>0</v>
      </c>
      <c r="BS39" s="175">
        <f>100*BR39/$AI39</f>
        <v>0</v>
      </c>
      <c r="BT39" s="173">
        <f>IF(BS39&gt;$AI$8,1,0)</f>
        <v>0</v>
      </c>
      <c r="BU39" s="175">
        <f>IF($R39=BR$17,BS39,0)</f>
        <v>0</v>
      </c>
      <c r="BV39" s="173">
        <v>0</v>
      </c>
      <c r="BW39" s="175">
        <f>100*BV39/$AI39</f>
        <v>0</v>
      </c>
      <c r="BX39" s="173">
        <f>IF(BW39&gt;$AI$8,1,0)</f>
        <v>0</v>
      </c>
      <c r="BY39" s="175">
        <f>IF($R39=BV$17,BW39,0)</f>
        <v>0</v>
      </c>
      <c r="BZ39" s="173">
        <v>0</v>
      </c>
      <c r="CA39" s="175">
        <f>100*BZ39/$AI39</f>
        <v>0</v>
      </c>
      <c r="CB39" s="173">
        <f>IF(CA39&gt;$AI$8,1,0)</f>
        <v>0</v>
      </c>
      <c r="CC39" s="175">
        <f>IF($R39=BZ$17,CA39,0)</f>
        <v>0</v>
      </c>
      <c r="CD39" s="173">
        <v>0</v>
      </c>
      <c r="CE39" s="175">
        <f>100*CD39/$AI39</f>
        <v>0</v>
      </c>
      <c r="CF39" s="173">
        <f>IF(CE39&gt;$AI$8,1,0)</f>
        <v>0</v>
      </c>
      <c r="CG39" s="175">
        <f>IF($R39=CD$17,CE39,0)</f>
        <v>0</v>
      </c>
      <c r="CH39" s="173">
        <v>0</v>
      </c>
      <c r="CI39" s="175">
        <f>100*CH39/$AI39</f>
        <v>0</v>
      </c>
      <c r="CJ39" s="173">
        <f>IF(CI39&gt;$AI$8,1,0)</f>
        <v>0</v>
      </c>
      <c r="CK39" s="175">
        <f>IF($R39=CH$17,CI39,0)</f>
        <v>0</v>
      </c>
      <c r="CL39" s="173">
        <v>0</v>
      </c>
      <c r="CM39" s="173">
        <v>0</v>
      </c>
      <c r="CN39" s="176"/>
    </row>
    <row r="40" ht="15.75" customHeight="1">
      <c r="A40" t="s" s="179">
        <v>2467</v>
      </c>
      <c r="B40" t="s" s="180">
        <v>166</v>
      </c>
      <c r="C40" t="s" s="180">
        <v>2330</v>
      </c>
      <c r="D40" t="s" s="181">
        <v>169</v>
      </c>
      <c r="E40" t="s" s="188">
        <v>79</v>
      </c>
      <c r="F40" t="s" s="146">
        <v>80</v>
      </c>
      <c r="G40" t="s" s="146">
        <v>2331</v>
      </c>
      <c r="H40" t="s" s="146">
        <v>2332</v>
      </c>
      <c r="I40" t="s" s="146">
        <v>64</v>
      </c>
      <c r="J40" t="s" s="146">
        <v>50</v>
      </c>
      <c r="K40" t="s" s="183">
        <f>O40</f>
        <v>28</v>
      </c>
      <c r="L40" s="189">
        <f>P40</f>
        <v>56.6373519839346</v>
      </c>
      <c r="M40" t="s" s="146">
        <f>IF(O40="Lab","over","under")</f>
        <v>2429</v>
      </c>
      <c r="N40" s="145">
        <v>1</v>
      </c>
      <c r="O40" t="s" s="184">
        <v>28</v>
      </c>
      <c r="P40" s="147">
        <f>AQ40</f>
        <v>56.6373519839346</v>
      </c>
      <c r="Q40" s="145">
        <f>T40+U40+V40</f>
        <v>0</v>
      </c>
      <c r="R40" t="s" s="185">
        <v>27</v>
      </c>
      <c r="S40" s="147">
        <f>AO40</f>
        <v>12.4252706414607</v>
      </c>
      <c r="T40" s="138"/>
      <c r="U40" s="138"/>
      <c r="V40" s="138"/>
      <c r="W40" s="138"/>
      <c r="X40" t="s" s="146">
        <f>IF($A40=Y40,"ok","bad")</f>
        <v>2430</v>
      </c>
      <c r="Y40" t="s" s="146">
        <v>2467</v>
      </c>
      <c r="Z40" t="s" s="146">
        <v>2330</v>
      </c>
      <c r="AA40" t="s" s="186">
        <v>31</v>
      </c>
      <c r="AB40" s="141">
        <f>100*AC40</f>
        <v>11.9682386</v>
      </c>
      <c r="AC40" s="190">
        <v>0.119682386</v>
      </c>
      <c r="AD40" t="s" s="187">
        <v>2365</v>
      </c>
      <c r="AE40" s="141">
        <v>10.897214</v>
      </c>
      <c r="AF40" s="190">
        <v>0.10897214</v>
      </c>
      <c r="AG40" s="138"/>
      <c r="AH40" s="145">
        <v>79557</v>
      </c>
      <c r="AI40" s="145">
        <v>43323</v>
      </c>
      <c r="AJ40" s="145">
        <v>228</v>
      </c>
      <c r="AK40" s="145">
        <v>19154</v>
      </c>
      <c r="AL40" s="145">
        <v>5383</v>
      </c>
      <c r="AM40" s="148">
        <f>100*AL40/$AI40</f>
        <v>12.4252706414607</v>
      </c>
      <c r="AN40" s="145">
        <f>IF(AM40&gt;$AI$8,1,0)</f>
        <v>0</v>
      </c>
      <c r="AO40" s="148">
        <f>IF($R40=AL$17,AM40,0)</f>
        <v>12.4252706414607</v>
      </c>
      <c r="AP40" s="145">
        <v>24537</v>
      </c>
      <c r="AQ40" s="148">
        <f>100*AP40/$AI40</f>
        <v>56.6373519839346</v>
      </c>
      <c r="AR40" s="145">
        <f>IF(AQ40&gt;$AI$8,1,0)</f>
        <v>1</v>
      </c>
      <c r="AS40" s="148">
        <f>IF($R40=AP$17,AQ40,0)</f>
        <v>0</v>
      </c>
      <c r="AT40" s="145">
        <v>3051</v>
      </c>
      <c r="AU40" s="148">
        <f>100*AT40/$AI40</f>
        <v>7.04244858389308</v>
      </c>
      <c r="AV40" s="145">
        <f>IF(AU40&gt;$AI$8,1,0)</f>
        <v>0</v>
      </c>
      <c r="AW40" s="148">
        <f>IF($R40=AT$17,AU40,0)</f>
        <v>0</v>
      </c>
      <c r="AX40" s="145">
        <v>4721</v>
      </c>
      <c r="AY40" s="148">
        <f>100*AX40/$AI40</f>
        <v>10.8972139510191</v>
      </c>
      <c r="AZ40" s="145">
        <f>IF(AY40&gt;$AI$8,1,0)</f>
        <v>0</v>
      </c>
      <c r="BA40" s="148">
        <f>IF($R40=AX$17,AY40,0)</f>
        <v>0</v>
      </c>
      <c r="BB40" s="145">
        <v>5185</v>
      </c>
      <c r="BC40" s="148">
        <f>100*BB40/$AI40</f>
        <v>11.9682385799691</v>
      </c>
      <c r="BD40" s="145">
        <f>IF(BC40&gt;$AI$8,1,0)</f>
        <v>0</v>
      </c>
      <c r="BE40" s="148">
        <f>IF($R40=BB$17,BC40,0)</f>
        <v>0</v>
      </c>
      <c r="BF40" s="145">
        <v>0</v>
      </c>
      <c r="BG40" s="148">
        <f>100*BF40/$AI40</f>
        <v>0</v>
      </c>
      <c r="BH40" s="145">
        <f>IF(BG40&gt;$AI$8,1,0)</f>
        <v>0</v>
      </c>
      <c r="BI40" s="148">
        <f>IF($R40=BF$17,BG40,0)</f>
        <v>0</v>
      </c>
      <c r="BJ40" s="145">
        <v>0</v>
      </c>
      <c r="BK40" s="148">
        <f>100*BJ40/$AI40</f>
        <v>0</v>
      </c>
      <c r="BL40" s="145">
        <f>IF(BK40&gt;$AI$8,1,0)</f>
        <v>0</v>
      </c>
      <c r="BM40" s="148">
        <f>IF($R40=BJ$17,BK40,0)</f>
        <v>0</v>
      </c>
      <c r="BN40" s="145">
        <v>0</v>
      </c>
      <c r="BO40" s="148">
        <f>100*BN40/$AI40</f>
        <v>0</v>
      </c>
      <c r="BP40" s="145">
        <f>IF(BO40&gt;$AI$8,1,0)</f>
        <v>0</v>
      </c>
      <c r="BQ40" s="148">
        <f>IF($R40=BN$17,BO40,0)</f>
        <v>0</v>
      </c>
      <c r="BR40" s="145">
        <v>0</v>
      </c>
      <c r="BS40" s="148">
        <f>100*BR40/$AI40</f>
        <v>0</v>
      </c>
      <c r="BT40" s="145">
        <f>IF(BS40&gt;$AI$8,1,0)</f>
        <v>0</v>
      </c>
      <c r="BU40" s="148">
        <f>IF($R40=BR$17,BS40,0)</f>
        <v>0</v>
      </c>
      <c r="BV40" s="145">
        <v>0</v>
      </c>
      <c r="BW40" s="148">
        <f>100*BV40/$AI40</f>
        <v>0</v>
      </c>
      <c r="BX40" s="145">
        <f>IF(BW40&gt;$AI$8,1,0)</f>
        <v>0</v>
      </c>
      <c r="BY40" s="148">
        <f>IF($R40=BV$17,BW40,0)</f>
        <v>0</v>
      </c>
      <c r="BZ40" s="145">
        <v>0</v>
      </c>
      <c r="CA40" s="148">
        <f>100*BZ40/$AI40</f>
        <v>0</v>
      </c>
      <c r="CB40" s="145">
        <f>IF(CA40&gt;$AI$8,1,0)</f>
        <v>0</v>
      </c>
      <c r="CC40" s="148">
        <f>IF($R40=BZ$17,CA40,0)</f>
        <v>0</v>
      </c>
      <c r="CD40" s="145">
        <v>0</v>
      </c>
      <c r="CE40" s="148">
        <f>100*CD40/$AI40</f>
        <v>0</v>
      </c>
      <c r="CF40" s="145">
        <f>IF(CE40&gt;$AI$8,1,0)</f>
        <v>0</v>
      </c>
      <c r="CG40" s="148">
        <f>IF($R40=CD$17,CE40,0)</f>
        <v>0</v>
      </c>
      <c r="CH40" s="145">
        <v>0</v>
      </c>
      <c r="CI40" s="148">
        <f>100*CH40/$AI40</f>
        <v>0</v>
      </c>
      <c r="CJ40" s="145">
        <f>IF(CI40&gt;$AI$8,1,0)</f>
        <v>0</v>
      </c>
      <c r="CK40" s="148">
        <f>IF($R40=CH$17,CI40,0)</f>
        <v>0</v>
      </c>
      <c r="CL40" s="145">
        <v>291</v>
      </c>
      <c r="CM40" s="145">
        <v>0</v>
      </c>
      <c r="CN40" s="149"/>
    </row>
    <row r="41" ht="15.75" customHeight="1">
      <c r="A41" t="s" s="179">
        <v>3523</v>
      </c>
      <c r="B41" t="s" s="180">
        <v>183</v>
      </c>
      <c r="C41" t="s" s="180">
        <v>1978</v>
      </c>
      <c r="D41" t="s" s="181">
        <v>186</v>
      </c>
      <c r="E41" t="s" s="182">
        <v>79</v>
      </c>
      <c r="F41" t="s" s="130">
        <v>46</v>
      </c>
      <c r="G41" t="s" s="130">
        <v>1979</v>
      </c>
      <c r="H41" t="s" s="130">
        <v>1525</v>
      </c>
      <c r="I41" t="s" s="130">
        <v>64</v>
      </c>
      <c r="J41" t="s" s="130">
        <v>203</v>
      </c>
      <c r="K41" t="s" s="183">
        <f>O41</f>
        <v>29</v>
      </c>
      <c r="L41" s="189">
        <f>P41</f>
        <v>56.6164219010346</v>
      </c>
      <c r="M41" t="s" s="130">
        <f>IF(O41="Lab","over","under")</f>
        <v>3307</v>
      </c>
      <c r="N41" s="169"/>
      <c r="O41" t="s" s="184">
        <v>29</v>
      </c>
      <c r="P41" s="131">
        <f>AU41</f>
        <v>56.6164219010346</v>
      </c>
      <c r="Q41" s="173">
        <f>T41+U41+V41</f>
        <v>0</v>
      </c>
      <c r="R41" t="s" s="185">
        <v>27</v>
      </c>
      <c r="S41" s="131">
        <f>AO41</f>
        <v>18.1888634866509</v>
      </c>
      <c r="T41" s="169"/>
      <c r="U41" s="169"/>
      <c r="V41" s="169"/>
      <c r="W41" s="169"/>
      <c r="X41" t="s" s="130">
        <f>IF($A41=Y41,"ok","bad")</f>
        <v>2430</v>
      </c>
      <c r="Y41" t="s" s="130">
        <v>3523</v>
      </c>
      <c r="Z41" t="s" s="130">
        <v>1978</v>
      </c>
      <c r="AA41" t="s" s="186">
        <v>28</v>
      </c>
      <c r="AB41" s="125">
        <f>100*AC41</f>
        <v>10.0534739</v>
      </c>
      <c r="AC41" s="191">
        <v>0.100534739</v>
      </c>
      <c r="AD41" t="s" s="187">
        <v>2365</v>
      </c>
      <c r="AE41" s="125">
        <v>8.400821499999999</v>
      </c>
      <c r="AF41" s="191">
        <v>0.084008215</v>
      </c>
      <c r="AG41" s="169"/>
      <c r="AH41" s="173">
        <v>72739</v>
      </c>
      <c r="AI41" s="173">
        <v>51614</v>
      </c>
      <c r="AJ41" s="173">
        <v>203</v>
      </c>
      <c r="AK41" s="173">
        <v>19834</v>
      </c>
      <c r="AL41" s="173">
        <v>9388</v>
      </c>
      <c r="AM41" s="175">
        <f>100*AL41/$AI41</f>
        <v>18.1888634866509</v>
      </c>
      <c r="AN41" s="173">
        <f>IF(AM41&gt;$AI$8,1,0)</f>
        <v>0</v>
      </c>
      <c r="AO41" s="175">
        <f>IF($R41=AL$17,AM41,0)</f>
        <v>18.1888634866509</v>
      </c>
      <c r="AP41" s="173">
        <v>5189</v>
      </c>
      <c r="AQ41" s="175">
        <f>100*AP41/$AI41</f>
        <v>10.0534738636804</v>
      </c>
      <c r="AR41" s="173">
        <f>IF(AQ41&gt;$AI$8,1,0)</f>
        <v>0</v>
      </c>
      <c r="AS41" s="175">
        <f>IF($R41=AP$17,AQ41,0)</f>
        <v>0</v>
      </c>
      <c r="AT41" s="173">
        <v>29222</v>
      </c>
      <c r="AU41" s="175">
        <f>100*AT41/$AI41</f>
        <v>56.6164219010346</v>
      </c>
      <c r="AV41" s="173">
        <f>IF(AU41&gt;$AI$8,1,0)</f>
        <v>1</v>
      </c>
      <c r="AW41" s="175">
        <f>IF($R41=AT$17,AU41,0)</f>
        <v>0</v>
      </c>
      <c r="AX41" s="173">
        <v>4336</v>
      </c>
      <c r="AY41" s="175">
        <f>100*AX41/$AI41</f>
        <v>8.400821482543501</v>
      </c>
      <c r="AZ41" s="173">
        <f>IF(AY41&gt;$AI$8,1,0)</f>
        <v>0</v>
      </c>
      <c r="BA41" s="175">
        <f>IF($R41=AX$17,AY41,0)</f>
        <v>0</v>
      </c>
      <c r="BB41" s="173">
        <v>3272</v>
      </c>
      <c r="BC41" s="175">
        <f>100*BB41/$AI41</f>
        <v>6.33936528848762</v>
      </c>
      <c r="BD41" s="173">
        <f>IF(BC41&gt;$AI$8,1,0)</f>
        <v>0</v>
      </c>
      <c r="BE41" s="175">
        <f>IF($R41=BB$17,BC41,0)</f>
        <v>0</v>
      </c>
      <c r="BF41" s="173">
        <v>0</v>
      </c>
      <c r="BG41" s="175">
        <f>100*BF41/$AI41</f>
        <v>0</v>
      </c>
      <c r="BH41" s="173">
        <f>IF(BG41&gt;$AI$8,1,0)</f>
        <v>0</v>
      </c>
      <c r="BI41" s="175">
        <f>IF($R41=BF$17,BG41,0)</f>
        <v>0</v>
      </c>
      <c r="BJ41" s="173">
        <v>0</v>
      </c>
      <c r="BK41" s="175">
        <f>100*BJ41/$AI41</f>
        <v>0</v>
      </c>
      <c r="BL41" s="173">
        <f>IF(BK41&gt;$AI$8,1,0)</f>
        <v>0</v>
      </c>
      <c r="BM41" s="175">
        <f>IF($R41=BJ$17,BK41,0)</f>
        <v>0</v>
      </c>
      <c r="BN41" s="173">
        <v>0</v>
      </c>
      <c r="BO41" s="175">
        <f>100*BN41/$AI41</f>
        <v>0</v>
      </c>
      <c r="BP41" s="173">
        <f>IF(BO41&gt;$AI$8,1,0)</f>
        <v>0</v>
      </c>
      <c r="BQ41" s="175">
        <f>IF($R41=BN$17,BO41,0)</f>
        <v>0</v>
      </c>
      <c r="BR41" s="173">
        <v>0</v>
      </c>
      <c r="BS41" s="175">
        <f>100*BR41/$AI41</f>
        <v>0</v>
      </c>
      <c r="BT41" s="173">
        <f>IF(BS41&gt;$AI$8,1,0)</f>
        <v>0</v>
      </c>
      <c r="BU41" s="175">
        <f>IF($R41=BR$17,BS41,0)</f>
        <v>0</v>
      </c>
      <c r="BV41" s="173">
        <v>0</v>
      </c>
      <c r="BW41" s="175">
        <f>100*BV41/$AI41</f>
        <v>0</v>
      </c>
      <c r="BX41" s="173">
        <f>IF(BW41&gt;$AI$8,1,0)</f>
        <v>0</v>
      </c>
      <c r="BY41" s="175">
        <f>IF($R41=BV$17,BW41,0)</f>
        <v>0</v>
      </c>
      <c r="BZ41" s="173">
        <v>0</v>
      </c>
      <c r="CA41" s="175">
        <f>100*BZ41/$AI41</f>
        <v>0</v>
      </c>
      <c r="CB41" s="173">
        <f>IF(CA41&gt;$AI$8,1,0)</f>
        <v>0</v>
      </c>
      <c r="CC41" s="175">
        <f>IF($R41=BZ$17,CA41,0)</f>
        <v>0</v>
      </c>
      <c r="CD41" s="173">
        <v>0</v>
      </c>
      <c r="CE41" s="175">
        <f>100*CD41/$AI41</f>
        <v>0</v>
      </c>
      <c r="CF41" s="173">
        <f>IF(CE41&gt;$AI$8,1,0)</f>
        <v>0</v>
      </c>
      <c r="CG41" s="175">
        <f>IF($R41=CD$17,CE41,0)</f>
        <v>0</v>
      </c>
      <c r="CH41" s="173">
        <v>0</v>
      </c>
      <c r="CI41" s="175">
        <f>100*CH41/$AI41</f>
        <v>0</v>
      </c>
      <c r="CJ41" s="173">
        <f>IF(CI41&gt;$AI$8,1,0)</f>
        <v>0</v>
      </c>
      <c r="CK41" s="175">
        <f>IF($R41=CH$17,CI41,0)</f>
        <v>0</v>
      </c>
      <c r="CL41" s="173">
        <v>333</v>
      </c>
      <c r="CM41" s="173">
        <v>0</v>
      </c>
      <c r="CN41" s="176"/>
    </row>
    <row r="42" ht="15.75" customHeight="1">
      <c r="A42" t="s" s="179">
        <v>3711</v>
      </c>
      <c r="B42" t="s" s="180">
        <v>197</v>
      </c>
      <c r="C42" t="s" s="180">
        <v>3712</v>
      </c>
      <c r="D42" t="s" s="181">
        <v>200</v>
      </c>
      <c r="E42" t="s" s="188">
        <v>79</v>
      </c>
      <c r="F42" t="s" s="146">
        <v>80</v>
      </c>
      <c r="G42" t="s" s="146">
        <v>2134</v>
      </c>
      <c r="H42" t="s" s="146">
        <v>3713</v>
      </c>
      <c r="I42" t="s" s="146">
        <v>64</v>
      </c>
      <c r="J42" t="s" s="146">
        <v>3714</v>
      </c>
      <c r="K42" t="s" s="183">
        <f>O42</f>
        <v>31</v>
      </c>
      <c r="L42" s="189">
        <f>P42</f>
        <v>56.5871094200392</v>
      </c>
      <c r="M42" t="s" s="146">
        <f>IF(O42="Lab","over","under")</f>
        <v>3307</v>
      </c>
      <c r="N42" s="138"/>
      <c r="O42" t="s" s="184">
        <v>31</v>
      </c>
      <c r="P42" s="147">
        <f>BC42</f>
        <v>56.5871094200392</v>
      </c>
      <c r="Q42" s="145">
        <f>T42+U42+V42</f>
        <v>0</v>
      </c>
      <c r="R42" t="s" s="185">
        <v>28</v>
      </c>
      <c r="S42" s="147">
        <f>AS42</f>
        <v>32.5884930243284</v>
      </c>
      <c r="T42" s="138"/>
      <c r="U42" s="138"/>
      <c r="V42" s="138"/>
      <c r="W42" s="138"/>
      <c r="X42" t="s" s="146">
        <f>IF($A42=Y42,"ok","bad")</f>
        <v>2430</v>
      </c>
      <c r="Y42" t="s" s="146">
        <v>3711</v>
      </c>
      <c r="Z42" t="s" s="146">
        <v>3712</v>
      </c>
      <c r="AA42" t="s" s="186">
        <v>27</v>
      </c>
      <c r="AB42" s="141">
        <f>100*AC42</f>
        <v>4.6074023</v>
      </c>
      <c r="AC42" s="190">
        <v>0.046074023</v>
      </c>
      <c r="AD42" t="s" s="187">
        <v>2365</v>
      </c>
      <c r="AE42" s="141">
        <v>3.0854376</v>
      </c>
      <c r="AF42" s="190">
        <v>0.030854376</v>
      </c>
      <c r="AG42" s="138"/>
      <c r="AH42" s="145">
        <v>62735</v>
      </c>
      <c r="AI42" s="145">
        <v>43365</v>
      </c>
      <c r="AJ42" s="145">
        <v>165</v>
      </c>
      <c r="AK42" s="145">
        <v>10407</v>
      </c>
      <c r="AL42" s="145">
        <v>1998</v>
      </c>
      <c r="AM42" s="148">
        <f>100*AL42/$AI42</f>
        <v>4.60740228294708</v>
      </c>
      <c r="AN42" s="145">
        <f>IF(AM42&gt;$AI$8,1,0)</f>
        <v>0</v>
      </c>
      <c r="AO42" s="148">
        <f>IF($R42=AL$17,AM42,0)</f>
        <v>0</v>
      </c>
      <c r="AP42" s="145">
        <v>14132</v>
      </c>
      <c r="AQ42" s="148">
        <f>100*AP42/$AI42</f>
        <v>32.5884930243284</v>
      </c>
      <c r="AR42" s="145">
        <f>IF(AQ42&gt;$AI$8,1,0)</f>
        <v>0</v>
      </c>
      <c r="AS42" s="148">
        <f>IF($R42=AP$17,AQ42,0)</f>
        <v>32.5884930243284</v>
      </c>
      <c r="AT42" s="145">
        <v>1162</v>
      </c>
      <c r="AU42" s="148">
        <f>100*AT42/$AI42</f>
        <v>2.67958030669895</v>
      </c>
      <c r="AV42" s="145">
        <f>IF(AU42&gt;$AI$8,1,0)</f>
        <v>0</v>
      </c>
      <c r="AW42" s="148">
        <f>IF($R42=AT$17,AU42,0)</f>
        <v>0</v>
      </c>
      <c r="AX42" s="145">
        <v>1338</v>
      </c>
      <c r="AY42" s="148">
        <f>100*AX42/$AI42</f>
        <v>3.08543756485645</v>
      </c>
      <c r="AZ42" s="145">
        <f>IF(AY42&gt;$AI$8,1,0)</f>
        <v>0</v>
      </c>
      <c r="BA42" s="148">
        <f>IF($R42=AX$17,AY42,0)</f>
        <v>0</v>
      </c>
      <c r="BB42" s="145">
        <v>24539</v>
      </c>
      <c r="BC42" s="148">
        <f>100*BB42/$AI42</f>
        <v>56.5871094200392</v>
      </c>
      <c r="BD42" s="145">
        <f>IF(BC42&gt;$AI$8,1,0)</f>
        <v>1</v>
      </c>
      <c r="BE42" s="148">
        <f>IF($R42=BB$17,BC42,0)</f>
        <v>0</v>
      </c>
      <c r="BF42" s="145">
        <v>0</v>
      </c>
      <c r="BG42" s="148">
        <f>100*BF42/$AI42</f>
        <v>0</v>
      </c>
      <c r="BH42" s="145">
        <f>IF(BG42&gt;$AI$8,1,0)</f>
        <v>0</v>
      </c>
      <c r="BI42" s="148">
        <f>IF($R42=BF$17,BG42,0)</f>
        <v>0</v>
      </c>
      <c r="BJ42" s="145">
        <v>0</v>
      </c>
      <c r="BK42" s="148">
        <f>100*BJ42/$AI42</f>
        <v>0</v>
      </c>
      <c r="BL42" s="145">
        <f>IF(BK42&gt;$AI$8,1,0)</f>
        <v>0</v>
      </c>
      <c r="BM42" s="148">
        <f>IF($R42=BJ$17,BK42,0)</f>
        <v>0</v>
      </c>
      <c r="BN42" s="145">
        <v>0</v>
      </c>
      <c r="BO42" s="148">
        <f>100*BN42/$AI42</f>
        <v>0</v>
      </c>
      <c r="BP42" s="145">
        <f>IF(BO42&gt;$AI$8,1,0)</f>
        <v>0</v>
      </c>
      <c r="BQ42" s="148">
        <f>IF($R42=BN$17,BO42,0)</f>
        <v>0</v>
      </c>
      <c r="BR42" s="145">
        <v>0</v>
      </c>
      <c r="BS42" s="148">
        <f>100*BR42/$AI42</f>
        <v>0</v>
      </c>
      <c r="BT42" s="145">
        <f>IF(BS42&gt;$AI$8,1,0)</f>
        <v>0</v>
      </c>
      <c r="BU42" s="148">
        <f>IF($R42=BR$17,BS42,0)</f>
        <v>0</v>
      </c>
      <c r="BV42" s="145">
        <v>0</v>
      </c>
      <c r="BW42" s="148">
        <f>100*BV42/$AI42</f>
        <v>0</v>
      </c>
      <c r="BX42" s="145">
        <f>IF(BW42&gt;$AI$8,1,0)</f>
        <v>0</v>
      </c>
      <c r="BY42" s="148">
        <f>IF($R42=BV$17,BW42,0)</f>
        <v>0</v>
      </c>
      <c r="BZ42" s="145">
        <v>0</v>
      </c>
      <c r="CA42" s="148">
        <f>100*BZ42/$AI42</f>
        <v>0</v>
      </c>
      <c r="CB42" s="145">
        <f>IF(CA42&gt;$AI$8,1,0)</f>
        <v>0</v>
      </c>
      <c r="CC42" s="148">
        <f>IF($R42=BZ$17,CA42,0)</f>
        <v>0</v>
      </c>
      <c r="CD42" s="145">
        <v>0</v>
      </c>
      <c r="CE42" s="148">
        <f>100*CD42/$AI42</f>
        <v>0</v>
      </c>
      <c r="CF42" s="145">
        <f>IF(CE42&gt;$AI$8,1,0)</f>
        <v>0</v>
      </c>
      <c r="CG42" s="148">
        <f>IF($R42=CD$17,CE42,0)</f>
        <v>0</v>
      </c>
      <c r="CH42" s="145">
        <v>0</v>
      </c>
      <c r="CI42" s="148">
        <f>100*CH42/$AI42</f>
        <v>0</v>
      </c>
      <c r="CJ42" s="145">
        <f>IF(CI42&gt;$AI$8,1,0)</f>
        <v>0</v>
      </c>
      <c r="CK42" s="148">
        <f>IF($R42=CH$17,CI42,0)</f>
        <v>0</v>
      </c>
      <c r="CL42" s="145">
        <v>0</v>
      </c>
      <c r="CM42" s="145">
        <v>0</v>
      </c>
      <c r="CN42" s="149"/>
    </row>
    <row r="43" ht="15.75" customHeight="1">
      <c r="A43" t="s" s="179">
        <v>2486</v>
      </c>
      <c r="B43" t="s" s="180">
        <v>160</v>
      </c>
      <c r="C43" t="s" s="180">
        <v>2487</v>
      </c>
      <c r="D43" t="s" s="181">
        <v>162</v>
      </c>
      <c r="E43" t="s" s="182">
        <v>79</v>
      </c>
      <c r="F43" t="s" s="130">
        <v>80</v>
      </c>
      <c r="G43" t="s" s="130">
        <v>1492</v>
      </c>
      <c r="H43" t="s" s="130">
        <v>2034</v>
      </c>
      <c r="I43" t="s" s="130">
        <v>64</v>
      </c>
      <c r="J43" t="s" s="130">
        <v>50</v>
      </c>
      <c r="K43" t="s" s="183">
        <f>O43</f>
        <v>28</v>
      </c>
      <c r="L43" s="189">
        <f>P43</f>
        <v>56.5405582461805</v>
      </c>
      <c r="M43" t="s" s="130">
        <f>IF(O43="Lab","over","under")</f>
        <v>2429</v>
      </c>
      <c r="N43" s="173">
        <v>1</v>
      </c>
      <c r="O43" t="s" s="184">
        <v>28</v>
      </c>
      <c r="P43" s="131">
        <f>AQ43</f>
        <v>56.5405582461805</v>
      </c>
      <c r="Q43" s="173">
        <f>T43+U43+V43</f>
        <v>0</v>
      </c>
      <c r="R43" t="s" s="185">
        <v>29</v>
      </c>
      <c r="S43" s="131">
        <f>AW43</f>
        <v>14.4147305865562</v>
      </c>
      <c r="T43" s="169"/>
      <c r="U43" s="169"/>
      <c r="V43" s="169"/>
      <c r="W43" s="169"/>
      <c r="X43" t="s" s="130">
        <f>IF($A43=Y43,"ok","bad")</f>
        <v>2430</v>
      </c>
      <c r="Y43" t="s" s="130">
        <v>2486</v>
      </c>
      <c r="Z43" t="s" s="130">
        <v>2487</v>
      </c>
      <c r="AA43" t="s" s="186">
        <v>31</v>
      </c>
      <c r="AB43" s="125">
        <f>100*AC43</f>
        <v>13.4952388</v>
      </c>
      <c r="AC43" s="191">
        <v>0.134952388</v>
      </c>
      <c r="AD43" t="s" s="187">
        <v>27</v>
      </c>
      <c r="AE43" s="125">
        <v>10.200978</v>
      </c>
      <c r="AF43" s="191">
        <v>0.10200978</v>
      </c>
      <c r="AG43" s="169"/>
      <c r="AH43" s="173">
        <v>83114</v>
      </c>
      <c r="AI43" s="173">
        <v>42741</v>
      </c>
      <c r="AJ43" s="173">
        <v>209</v>
      </c>
      <c r="AK43" s="173">
        <v>18005</v>
      </c>
      <c r="AL43" s="173">
        <v>4360</v>
      </c>
      <c r="AM43" s="175">
        <f>100*AL43/$AI43</f>
        <v>10.2009779836691</v>
      </c>
      <c r="AN43" s="173">
        <f>IF(AM43&gt;$AI$8,1,0)</f>
        <v>0</v>
      </c>
      <c r="AO43" s="175">
        <f>IF($R43=AL$17,AM43,0)</f>
        <v>0</v>
      </c>
      <c r="AP43" s="173">
        <v>24166</v>
      </c>
      <c r="AQ43" s="175">
        <f>100*AP43/$AI43</f>
        <v>56.5405582461805</v>
      </c>
      <c r="AR43" s="173">
        <f>IF(AQ43&gt;$AI$8,1,0)</f>
        <v>1</v>
      </c>
      <c r="AS43" s="175">
        <f>IF($R43=AP$17,AQ43,0)</f>
        <v>0</v>
      </c>
      <c r="AT43" s="173">
        <v>6161</v>
      </c>
      <c r="AU43" s="175">
        <f>100*AT43/$AI43</f>
        <v>14.4147305865562</v>
      </c>
      <c r="AV43" s="173">
        <f>IF(AU43&gt;$AI$8,1,0)</f>
        <v>0</v>
      </c>
      <c r="AW43" s="175">
        <f>IF($R43=AT$17,AU43,0)</f>
        <v>14.4147305865562</v>
      </c>
      <c r="AX43" s="173">
        <v>1758</v>
      </c>
      <c r="AY43" s="175">
        <f>100*AX43/$AI43</f>
        <v>4.11314662736015</v>
      </c>
      <c r="AZ43" s="173">
        <f>IF(AY43&gt;$AI$8,1,0)</f>
        <v>0</v>
      </c>
      <c r="BA43" s="175">
        <f>IF($R43=AX$17,AY43,0)</f>
        <v>0</v>
      </c>
      <c r="BB43" s="173">
        <v>5768</v>
      </c>
      <c r="BC43" s="175">
        <f>100*BB43/$AI43</f>
        <v>13.4952387637163</v>
      </c>
      <c r="BD43" s="173">
        <f>IF(BC43&gt;$AI$8,1,0)</f>
        <v>0</v>
      </c>
      <c r="BE43" s="175">
        <f>IF($R43=BB$17,BC43,0)</f>
        <v>0</v>
      </c>
      <c r="BF43" s="173">
        <v>0</v>
      </c>
      <c r="BG43" s="175">
        <f>100*BF43/$AI43</f>
        <v>0</v>
      </c>
      <c r="BH43" s="173">
        <f>IF(BG43&gt;$AI$8,1,0)</f>
        <v>0</v>
      </c>
      <c r="BI43" s="175">
        <f>IF($R43=BF$17,BG43,0)</f>
        <v>0</v>
      </c>
      <c r="BJ43" s="173">
        <v>0</v>
      </c>
      <c r="BK43" s="175">
        <f>100*BJ43/$AI43</f>
        <v>0</v>
      </c>
      <c r="BL43" s="173">
        <f>IF(BK43&gt;$AI$8,1,0)</f>
        <v>0</v>
      </c>
      <c r="BM43" s="175">
        <f>IF($R43=BJ$17,BK43,0)</f>
        <v>0</v>
      </c>
      <c r="BN43" s="173">
        <v>0</v>
      </c>
      <c r="BO43" s="175">
        <f>100*BN43/$AI43</f>
        <v>0</v>
      </c>
      <c r="BP43" s="173">
        <f>IF(BO43&gt;$AI$8,1,0)</f>
        <v>0</v>
      </c>
      <c r="BQ43" s="175">
        <f>IF($R43=BN$17,BO43,0)</f>
        <v>0</v>
      </c>
      <c r="BR43" s="173">
        <v>0</v>
      </c>
      <c r="BS43" s="175">
        <f>100*BR43/$AI43</f>
        <v>0</v>
      </c>
      <c r="BT43" s="173">
        <f>IF(BS43&gt;$AI$8,1,0)</f>
        <v>0</v>
      </c>
      <c r="BU43" s="175">
        <f>IF($R43=BR$17,BS43,0)</f>
        <v>0</v>
      </c>
      <c r="BV43" s="173">
        <v>0</v>
      </c>
      <c r="BW43" s="175">
        <f>100*BV43/$AI43</f>
        <v>0</v>
      </c>
      <c r="BX43" s="173">
        <f>IF(BW43&gt;$AI$8,1,0)</f>
        <v>0</v>
      </c>
      <c r="BY43" s="175">
        <f>IF($R43=BV$17,BW43,0)</f>
        <v>0</v>
      </c>
      <c r="BZ43" s="173">
        <v>0</v>
      </c>
      <c r="CA43" s="175">
        <f>100*BZ43/$AI43</f>
        <v>0</v>
      </c>
      <c r="CB43" s="173">
        <f>IF(CA43&gt;$AI$8,1,0)</f>
        <v>0</v>
      </c>
      <c r="CC43" s="175">
        <f>IF($R43=BZ$17,CA43,0)</f>
        <v>0</v>
      </c>
      <c r="CD43" s="173">
        <v>0</v>
      </c>
      <c r="CE43" s="175">
        <f>100*CD43/$AI43</f>
        <v>0</v>
      </c>
      <c r="CF43" s="173">
        <f>IF(CE43&gt;$AI$8,1,0)</f>
        <v>0</v>
      </c>
      <c r="CG43" s="175">
        <f>IF($R43=CD$17,CE43,0)</f>
        <v>0</v>
      </c>
      <c r="CH43" s="173">
        <v>0</v>
      </c>
      <c r="CI43" s="175">
        <f>100*CH43/$AI43</f>
        <v>0</v>
      </c>
      <c r="CJ43" s="173">
        <f>IF(CI43&gt;$AI$8,1,0)</f>
        <v>0</v>
      </c>
      <c r="CK43" s="175">
        <f>IF($R43=CH$17,CI43,0)</f>
        <v>0</v>
      </c>
      <c r="CL43" s="173">
        <v>1185</v>
      </c>
      <c r="CM43" s="173">
        <v>0</v>
      </c>
      <c r="CN43" s="176"/>
    </row>
    <row r="44" ht="15.75" customHeight="1">
      <c r="A44" t="s" s="179">
        <v>2688</v>
      </c>
      <c r="B44" t="s" s="180">
        <v>90</v>
      </c>
      <c r="C44" t="s" s="180">
        <v>1834</v>
      </c>
      <c r="D44" t="s" s="181">
        <v>93</v>
      </c>
      <c r="E44" t="s" s="188">
        <v>79</v>
      </c>
      <c r="F44" t="s" s="146">
        <v>46</v>
      </c>
      <c r="G44" t="s" s="146">
        <v>1581</v>
      </c>
      <c r="H44" t="s" s="146">
        <v>1835</v>
      </c>
      <c r="I44" t="s" s="146">
        <v>49</v>
      </c>
      <c r="J44" t="s" s="146">
        <v>50</v>
      </c>
      <c r="K44" t="s" s="183">
        <f>O44</f>
        <v>28</v>
      </c>
      <c r="L44" s="189">
        <f>P44</f>
        <v>56.4226854095977</v>
      </c>
      <c r="M44" t="s" s="146">
        <f>IF(O44="Lab","over","under")</f>
        <v>2429</v>
      </c>
      <c r="N44" s="145">
        <v>1</v>
      </c>
      <c r="O44" t="s" s="184">
        <v>28</v>
      </c>
      <c r="P44" s="147">
        <f>AQ44</f>
        <v>56.4226854095977</v>
      </c>
      <c r="Q44" s="145">
        <f>T44+U44+V44</f>
        <v>0</v>
      </c>
      <c r="R44" t="s" s="185">
        <v>27</v>
      </c>
      <c r="S44" s="147">
        <f>AO44</f>
        <v>17.8928955299374</v>
      </c>
      <c r="T44" s="138"/>
      <c r="U44" s="138"/>
      <c r="V44" s="138"/>
      <c r="W44" s="138"/>
      <c r="X44" t="s" s="146">
        <f>IF($A44=Y44,"ok","bad")</f>
        <v>2430</v>
      </c>
      <c r="Y44" t="s" s="146">
        <v>2688</v>
      </c>
      <c r="Z44" t="s" s="146">
        <v>1834</v>
      </c>
      <c r="AA44" t="s" s="186">
        <v>2365</v>
      </c>
      <c r="AB44" s="141">
        <f>100*AC44</f>
        <v>12.1541023</v>
      </c>
      <c r="AC44" s="190">
        <v>0.121541023</v>
      </c>
      <c r="AD44" t="s" s="187">
        <v>31</v>
      </c>
      <c r="AE44" s="141">
        <v>6.9421906</v>
      </c>
      <c r="AF44" s="190">
        <v>0.06942190600000001</v>
      </c>
      <c r="AG44" s="138"/>
      <c r="AH44" s="145">
        <v>74284</v>
      </c>
      <c r="AI44" s="145">
        <v>47449</v>
      </c>
      <c r="AJ44" s="145">
        <v>225</v>
      </c>
      <c r="AK44" s="145">
        <v>18282</v>
      </c>
      <c r="AL44" s="145">
        <v>8490</v>
      </c>
      <c r="AM44" s="148">
        <f>100*AL44/$AI44</f>
        <v>17.8928955299374</v>
      </c>
      <c r="AN44" s="145">
        <f>IF(AM44&gt;$AI$8,1,0)</f>
        <v>0</v>
      </c>
      <c r="AO44" s="148">
        <f>IF($R44=AL$17,AM44,0)</f>
        <v>17.8928955299374</v>
      </c>
      <c r="AP44" s="145">
        <v>26772</v>
      </c>
      <c r="AQ44" s="148">
        <f>100*AP44/$AI44</f>
        <v>56.4226854095977</v>
      </c>
      <c r="AR44" s="145">
        <f>IF(AQ44&gt;$AI$8,1,0)</f>
        <v>1</v>
      </c>
      <c r="AS44" s="148">
        <f>IF($R44=AP$17,AQ44,0)</f>
        <v>0</v>
      </c>
      <c r="AT44" s="145">
        <v>2630</v>
      </c>
      <c r="AU44" s="148">
        <f>100*AT44/$AI44</f>
        <v>5.54279331492761</v>
      </c>
      <c r="AV44" s="145">
        <f>IF(AU44&gt;$AI$8,1,0)</f>
        <v>0</v>
      </c>
      <c r="AW44" s="148">
        <f>IF($R44=AT$17,AU44,0)</f>
        <v>0</v>
      </c>
      <c r="AX44" s="145">
        <v>5767</v>
      </c>
      <c r="AY44" s="148">
        <f>100*AX44/$AI44</f>
        <v>12.1541022993108</v>
      </c>
      <c r="AZ44" s="145">
        <f>IF(AY44&gt;$AI$8,1,0)</f>
        <v>0</v>
      </c>
      <c r="BA44" s="148">
        <f>IF($R44=AX$17,AY44,0)</f>
        <v>0</v>
      </c>
      <c r="BB44" s="145">
        <v>3294</v>
      </c>
      <c r="BC44" s="148">
        <f>100*BB44/$AI44</f>
        <v>6.94219056249868</v>
      </c>
      <c r="BD44" s="145">
        <f>IF(BC44&gt;$AI$8,1,0)</f>
        <v>0</v>
      </c>
      <c r="BE44" s="148">
        <f>IF($R44=BB$17,BC44,0)</f>
        <v>0</v>
      </c>
      <c r="BF44" s="145">
        <v>0</v>
      </c>
      <c r="BG44" s="148">
        <f>100*BF44/$AI44</f>
        <v>0</v>
      </c>
      <c r="BH44" s="145">
        <f>IF(BG44&gt;$AI$8,1,0)</f>
        <v>0</v>
      </c>
      <c r="BI44" s="148">
        <f>IF($R44=BF$17,BG44,0)</f>
        <v>0</v>
      </c>
      <c r="BJ44" s="145">
        <v>0</v>
      </c>
      <c r="BK44" s="148">
        <f>100*BJ44/$AI44</f>
        <v>0</v>
      </c>
      <c r="BL44" s="145">
        <f>IF(BK44&gt;$AI$8,1,0)</f>
        <v>0</v>
      </c>
      <c r="BM44" s="148">
        <f>IF($R44=BJ$17,BK44,0)</f>
        <v>0</v>
      </c>
      <c r="BN44" s="145">
        <v>0</v>
      </c>
      <c r="BO44" s="148">
        <f>100*BN44/$AI44</f>
        <v>0</v>
      </c>
      <c r="BP44" s="145">
        <f>IF(BO44&gt;$AI$8,1,0)</f>
        <v>0</v>
      </c>
      <c r="BQ44" s="148">
        <f>IF($R44=BN$17,BO44,0)</f>
        <v>0</v>
      </c>
      <c r="BR44" s="145">
        <v>0</v>
      </c>
      <c r="BS44" s="148">
        <f>100*BR44/$AI44</f>
        <v>0</v>
      </c>
      <c r="BT44" s="145">
        <f>IF(BS44&gt;$AI$8,1,0)</f>
        <v>0</v>
      </c>
      <c r="BU44" s="148">
        <f>IF($R44=BR$17,BS44,0)</f>
        <v>0</v>
      </c>
      <c r="BV44" s="145">
        <v>0</v>
      </c>
      <c r="BW44" s="148">
        <f>100*BV44/$AI44</f>
        <v>0</v>
      </c>
      <c r="BX44" s="145">
        <f>IF(BW44&gt;$AI$8,1,0)</f>
        <v>0</v>
      </c>
      <c r="BY44" s="148">
        <f>IF($R44=BV$17,BW44,0)</f>
        <v>0</v>
      </c>
      <c r="BZ44" s="145">
        <v>0</v>
      </c>
      <c r="CA44" s="148">
        <f>100*BZ44/$AI44</f>
        <v>0</v>
      </c>
      <c r="CB44" s="145">
        <f>IF(CA44&gt;$AI$8,1,0)</f>
        <v>0</v>
      </c>
      <c r="CC44" s="148">
        <f>IF($R44=BZ$17,CA44,0)</f>
        <v>0</v>
      </c>
      <c r="CD44" s="145">
        <v>0</v>
      </c>
      <c r="CE44" s="148">
        <f>100*CD44/$AI44</f>
        <v>0</v>
      </c>
      <c r="CF44" s="145">
        <f>IF(CE44&gt;$AI$8,1,0)</f>
        <v>0</v>
      </c>
      <c r="CG44" s="148">
        <f>IF($R44=CD$17,CE44,0)</f>
        <v>0</v>
      </c>
      <c r="CH44" s="145">
        <v>0</v>
      </c>
      <c r="CI44" s="148">
        <f>100*CH44/$AI44</f>
        <v>0</v>
      </c>
      <c r="CJ44" s="145">
        <f>IF(CI44&gt;$AI$8,1,0)</f>
        <v>0</v>
      </c>
      <c r="CK44" s="148">
        <f>IF($R44=CH$17,CI44,0)</f>
        <v>0</v>
      </c>
      <c r="CL44" s="145">
        <v>0</v>
      </c>
      <c r="CM44" s="145">
        <v>0</v>
      </c>
      <c r="CN44" s="149"/>
    </row>
    <row r="45" ht="15.75" customHeight="1">
      <c r="A45" t="s" s="179">
        <v>3545</v>
      </c>
      <c r="B45" t="s" s="180">
        <v>160</v>
      </c>
      <c r="C45" t="s" s="180">
        <v>2128</v>
      </c>
      <c r="D45" t="s" s="181">
        <v>162</v>
      </c>
      <c r="E45" t="s" s="182">
        <v>79</v>
      </c>
      <c r="F45" t="s" s="130">
        <v>80</v>
      </c>
      <c r="G45" t="s" s="130">
        <v>2129</v>
      </c>
      <c r="H45" t="s" s="130">
        <v>828</v>
      </c>
      <c r="I45" t="s" s="130">
        <v>64</v>
      </c>
      <c r="J45" t="s" s="130">
        <v>203</v>
      </c>
      <c r="K45" t="s" s="183">
        <f>O45</f>
        <v>29</v>
      </c>
      <c r="L45" s="189">
        <f>P45</f>
        <v>56.2785494546472</v>
      </c>
      <c r="M45" t="s" s="130">
        <f>IF(O45="Lab","over","under")</f>
        <v>3307</v>
      </c>
      <c r="N45" s="169"/>
      <c r="O45" t="s" s="184">
        <v>29</v>
      </c>
      <c r="P45" s="131">
        <f>AU45</f>
        <v>56.2785494546472</v>
      </c>
      <c r="Q45" s="173">
        <f>T45+U45+V45</f>
        <v>0</v>
      </c>
      <c r="R45" t="s" s="185">
        <v>27</v>
      </c>
      <c r="S45" s="131">
        <f>AO45</f>
        <v>16.272956092104</v>
      </c>
      <c r="T45" s="169"/>
      <c r="U45" s="169"/>
      <c r="V45" s="169"/>
      <c r="W45" s="169"/>
      <c r="X45" t="s" s="130">
        <f>IF($A45=Y45,"ok","bad")</f>
        <v>2430</v>
      </c>
      <c r="Y45" t="s" s="130">
        <v>3545</v>
      </c>
      <c r="Z45" t="s" s="130">
        <v>2128</v>
      </c>
      <c r="AA45" t="s" s="186">
        <v>28</v>
      </c>
      <c r="AB45" s="125">
        <f>100*AC45</f>
        <v>12.4787918</v>
      </c>
      <c r="AC45" s="191">
        <v>0.124787918</v>
      </c>
      <c r="AD45" t="s" s="187">
        <v>2365</v>
      </c>
      <c r="AE45" s="125">
        <v>7.6293465</v>
      </c>
      <c r="AF45" s="191">
        <v>0.076293465</v>
      </c>
      <c r="AG45" s="169"/>
      <c r="AH45" s="173">
        <v>74980</v>
      </c>
      <c r="AI45" s="173">
        <v>53635</v>
      </c>
      <c r="AJ45" s="173">
        <v>226</v>
      </c>
      <c r="AK45" s="173">
        <v>21457</v>
      </c>
      <c r="AL45" s="173">
        <v>8728</v>
      </c>
      <c r="AM45" s="175">
        <f>100*AL45/$AI45</f>
        <v>16.272956092104</v>
      </c>
      <c r="AN45" s="173">
        <f>IF(AM45&gt;$AI$8,1,0)</f>
        <v>0</v>
      </c>
      <c r="AO45" s="175">
        <f>IF($R45=AL$17,AM45,0)</f>
        <v>16.272956092104</v>
      </c>
      <c r="AP45" s="173">
        <v>6693</v>
      </c>
      <c r="AQ45" s="175">
        <f>100*AP45/$AI45</f>
        <v>12.4787918336907</v>
      </c>
      <c r="AR45" s="173">
        <f>IF(AQ45&gt;$AI$8,1,0)</f>
        <v>0</v>
      </c>
      <c r="AS45" s="175">
        <f>IF($R45=AP$17,AQ45,0)</f>
        <v>0</v>
      </c>
      <c r="AT45" s="173">
        <v>30185</v>
      </c>
      <c r="AU45" s="175">
        <f>100*AT45/$AI45</f>
        <v>56.2785494546472</v>
      </c>
      <c r="AV45" s="173">
        <f>IF(AU45&gt;$AI$8,1,0)</f>
        <v>1</v>
      </c>
      <c r="AW45" s="175">
        <f>IF($R45=AT$17,AU45,0)</f>
        <v>0</v>
      </c>
      <c r="AX45" s="173">
        <v>4092</v>
      </c>
      <c r="AY45" s="175">
        <f>100*AX45/$AI45</f>
        <v>7.62934650880955</v>
      </c>
      <c r="AZ45" s="173">
        <f>IF(AY45&gt;$AI$8,1,0)</f>
        <v>0</v>
      </c>
      <c r="BA45" s="175">
        <f>IF($R45=AX$17,AY45,0)</f>
        <v>0</v>
      </c>
      <c r="BB45" s="173">
        <v>3590</v>
      </c>
      <c r="BC45" s="175">
        <f>100*BB45/$AI45</f>
        <v>6.69339050992822</v>
      </c>
      <c r="BD45" s="173">
        <f>IF(BC45&gt;$AI$8,1,0)</f>
        <v>0</v>
      </c>
      <c r="BE45" s="175">
        <f>IF($R45=BB$17,BC45,0)</f>
        <v>0</v>
      </c>
      <c r="BF45" s="173">
        <v>0</v>
      </c>
      <c r="BG45" s="175">
        <f>100*BF45/$AI45</f>
        <v>0</v>
      </c>
      <c r="BH45" s="173">
        <f>IF(BG45&gt;$AI$8,1,0)</f>
        <v>0</v>
      </c>
      <c r="BI45" s="175">
        <f>IF($R45=BF$17,BG45,0)</f>
        <v>0</v>
      </c>
      <c r="BJ45" s="173">
        <v>0</v>
      </c>
      <c r="BK45" s="175">
        <f>100*BJ45/$AI45</f>
        <v>0</v>
      </c>
      <c r="BL45" s="173">
        <f>IF(BK45&gt;$AI$8,1,0)</f>
        <v>0</v>
      </c>
      <c r="BM45" s="175">
        <f>IF($R45=BJ$17,BK45,0)</f>
        <v>0</v>
      </c>
      <c r="BN45" s="173">
        <v>0</v>
      </c>
      <c r="BO45" s="175">
        <f>100*BN45/$AI45</f>
        <v>0</v>
      </c>
      <c r="BP45" s="173">
        <f>IF(BO45&gt;$AI$8,1,0)</f>
        <v>0</v>
      </c>
      <c r="BQ45" s="175">
        <f>IF($R45=BN$17,BO45,0)</f>
        <v>0</v>
      </c>
      <c r="BR45" s="173">
        <v>0</v>
      </c>
      <c r="BS45" s="175">
        <f>100*BR45/$AI45</f>
        <v>0</v>
      </c>
      <c r="BT45" s="173">
        <f>IF(BS45&gt;$AI$8,1,0)</f>
        <v>0</v>
      </c>
      <c r="BU45" s="175">
        <f>IF($R45=BR$17,BS45,0)</f>
        <v>0</v>
      </c>
      <c r="BV45" s="173">
        <v>0</v>
      </c>
      <c r="BW45" s="175">
        <f>100*BV45/$AI45</f>
        <v>0</v>
      </c>
      <c r="BX45" s="173">
        <f>IF(BW45&gt;$AI$8,1,0)</f>
        <v>0</v>
      </c>
      <c r="BY45" s="175">
        <f>IF($R45=BV$17,BW45,0)</f>
        <v>0</v>
      </c>
      <c r="BZ45" s="173">
        <v>0</v>
      </c>
      <c r="CA45" s="175">
        <f>100*BZ45/$AI45</f>
        <v>0</v>
      </c>
      <c r="CB45" s="173">
        <f>IF(CA45&gt;$AI$8,1,0)</f>
        <v>0</v>
      </c>
      <c r="CC45" s="175">
        <f>IF($R45=BZ$17,CA45,0)</f>
        <v>0</v>
      </c>
      <c r="CD45" s="173">
        <v>0</v>
      </c>
      <c r="CE45" s="175">
        <f>100*CD45/$AI45</f>
        <v>0</v>
      </c>
      <c r="CF45" s="173">
        <f>IF(CE45&gt;$AI$8,1,0)</f>
        <v>0</v>
      </c>
      <c r="CG45" s="175">
        <f>IF($R45=CD$17,CE45,0)</f>
        <v>0</v>
      </c>
      <c r="CH45" s="173">
        <v>0</v>
      </c>
      <c r="CI45" s="175">
        <f>100*CH45/$AI45</f>
        <v>0</v>
      </c>
      <c r="CJ45" s="173">
        <f>IF(CI45&gt;$AI$8,1,0)</f>
        <v>0</v>
      </c>
      <c r="CK45" s="175">
        <f>IF($R45=CH$17,CI45,0)</f>
        <v>0</v>
      </c>
      <c r="CL45" s="173">
        <v>0</v>
      </c>
      <c r="CM45" s="173">
        <v>0</v>
      </c>
      <c r="CN45" s="176"/>
    </row>
    <row r="46" ht="15.75" customHeight="1">
      <c r="A46" t="s" s="179">
        <v>2533</v>
      </c>
      <c r="B46" t="s" s="180">
        <v>160</v>
      </c>
      <c r="C46" t="s" s="180">
        <v>1052</v>
      </c>
      <c r="D46" t="s" s="181">
        <v>162</v>
      </c>
      <c r="E46" t="s" s="188">
        <v>79</v>
      </c>
      <c r="F46" t="s" s="146">
        <v>80</v>
      </c>
      <c r="G46" t="s" s="146">
        <v>1053</v>
      </c>
      <c r="H46" t="s" s="146">
        <v>1054</v>
      </c>
      <c r="I46" t="s" s="146">
        <v>49</v>
      </c>
      <c r="J46" t="s" s="146">
        <v>50</v>
      </c>
      <c r="K46" t="s" s="183">
        <f>O46</f>
        <v>28</v>
      </c>
      <c r="L46" s="189">
        <f>P46</f>
        <v>56.1787495025633</v>
      </c>
      <c r="M46" t="s" s="146">
        <f>IF(O46="Lab","over","under")</f>
        <v>2429</v>
      </c>
      <c r="N46" s="145">
        <v>1</v>
      </c>
      <c r="O46" t="s" s="184">
        <v>28</v>
      </c>
      <c r="P46" s="147">
        <f>AQ46</f>
        <v>56.1787495025633</v>
      </c>
      <c r="Q46" s="145">
        <f>T46+U46+V46</f>
        <v>0</v>
      </c>
      <c r="R46" t="s" s="185">
        <v>31</v>
      </c>
      <c r="S46" s="147">
        <f>BE46</f>
        <v>13.1861700882511</v>
      </c>
      <c r="T46" s="138"/>
      <c r="U46" s="138"/>
      <c r="V46" s="138"/>
      <c r="W46" s="138"/>
      <c r="X46" t="s" s="146">
        <f>IF($A46=Y46,"ok","bad")</f>
        <v>2430</v>
      </c>
      <c r="Y46" t="s" s="146">
        <v>2533</v>
      </c>
      <c r="Z46" t="s" s="146">
        <v>1052</v>
      </c>
      <c r="AA46" t="s" s="186">
        <v>27</v>
      </c>
      <c r="AB46" s="141">
        <f>100*AC46</f>
        <v>11.3836934</v>
      </c>
      <c r="AC46" s="190">
        <v>0.113836934</v>
      </c>
      <c r="AD46" t="s" s="187">
        <v>29</v>
      </c>
      <c r="AE46" s="141">
        <v>9.0474964</v>
      </c>
      <c r="AF46" s="190">
        <v>0.090474964</v>
      </c>
      <c r="AG46" s="138"/>
      <c r="AH46" s="145">
        <v>73073</v>
      </c>
      <c r="AI46" s="145">
        <v>42719</v>
      </c>
      <c r="AJ46" s="145">
        <v>221</v>
      </c>
      <c r="AK46" s="145">
        <v>18366</v>
      </c>
      <c r="AL46" s="145">
        <v>4863</v>
      </c>
      <c r="AM46" s="148">
        <f>100*AL46/$AI46</f>
        <v>11.3836934385168</v>
      </c>
      <c r="AN46" s="145">
        <f>IF(AM46&gt;$AI$8,1,0)</f>
        <v>0</v>
      </c>
      <c r="AO46" s="148">
        <f>IF($R46=AL$17,AM46,0)</f>
        <v>0</v>
      </c>
      <c r="AP46" s="145">
        <v>23999</v>
      </c>
      <c r="AQ46" s="148">
        <f>100*AP46/$AI46</f>
        <v>56.1787495025633</v>
      </c>
      <c r="AR46" s="145">
        <f>IF(AQ46&gt;$AI$8,1,0)</f>
        <v>1</v>
      </c>
      <c r="AS46" s="148">
        <f>IF($R46=AP$17,AQ46,0)</f>
        <v>0</v>
      </c>
      <c r="AT46" s="145">
        <v>3865</v>
      </c>
      <c r="AU46" s="148">
        <f>100*AT46/$AI46</f>
        <v>9.04749643015988</v>
      </c>
      <c r="AV46" s="145">
        <f>IF(AU46&gt;$AI$8,1,0)</f>
        <v>0</v>
      </c>
      <c r="AW46" s="148">
        <f>IF($R46=AT$17,AU46,0)</f>
        <v>0</v>
      </c>
      <c r="AX46" s="145">
        <v>3305</v>
      </c>
      <c r="AY46" s="148">
        <f>100*AX46/$AI46</f>
        <v>7.7366043212622</v>
      </c>
      <c r="AZ46" s="145">
        <f>IF(AY46&gt;$AI$8,1,0)</f>
        <v>0</v>
      </c>
      <c r="BA46" s="148">
        <f>IF($R46=AX$17,AY46,0)</f>
        <v>0</v>
      </c>
      <c r="BB46" s="145">
        <v>5633</v>
      </c>
      <c r="BC46" s="148">
        <f>100*BB46/$AI46</f>
        <v>13.1861700882511</v>
      </c>
      <c r="BD46" s="145">
        <f>IF(BC46&gt;$AI$8,1,0)</f>
        <v>0</v>
      </c>
      <c r="BE46" s="148">
        <f>IF($R46=BB$17,BC46,0)</f>
        <v>13.1861700882511</v>
      </c>
      <c r="BF46" s="145">
        <v>0</v>
      </c>
      <c r="BG46" s="148">
        <f>100*BF46/$AI46</f>
        <v>0</v>
      </c>
      <c r="BH46" s="145">
        <f>IF(BG46&gt;$AI$8,1,0)</f>
        <v>0</v>
      </c>
      <c r="BI46" s="148">
        <f>IF($R46=BF$17,BG46,0)</f>
        <v>0</v>
      </c>
      <c r="BJ46" s="145">
        <v>0</v>
      </c>
      <c r="BK46" s="148">
        <f>100*BJ46/$AI46</f>
        <v>0</v>
      </c>
      <c r="BL46" s="145">
        <f>IF(BK46&gt;$AI$8,1,0)</f>
        <v>0</v>
      </c>
      <c r="BM46" s="148">
        <f>IF($R46=BJ$17,BK46,0)</f>
        <v>0</v>
      </c>
      <c r="BN46" s="145">
        <v>0</v>
      </c>
      <c r="BO46" s="148">
        <f>100*BN46/$AI46</f>
        <v>0</v>
      </c>
      <c r="BP46" s="145">
        <f>IF(BO46&gt;$AI$8,1,0)</f>
        <v>0</v>
      </c>
      <c r="BQ46" s="148">
        <f>IF($R46=BN$17,BO46,0)</f>
        <v>0</v>
      </c>
      <c r="BR46" s="145">
        <v>0</v>
      </c>
      <c r="BS46" s="148">
        <f>100*BR46/$AI46</f>
        <v>0</v>
      </c>
      <c r="BT46" s="145">
        <f>IF(BS46&gt;$AI$8,1,0)</f>
        <v>0</v>
      </c>
      <c r="BU46" s="148">
        <f>IF($R46=BR$17,BS46,0)</f>
        <v>0</v>
      </c>
      <c r="BV46" s="145">
        <v>0</v>
      </c>
      <c r="BW46" s="148">
        <f>100*BV46/$AI46</f>
        <v>0</v>
      </c>
      <c r="BX46" s="145">
        <f>IF(BW46&gt;$AI$8,1,0)</f>
        <v>0</v>
      </c>
      <c r="BY46" s="148">
        <f>IF($R46=BV$17,BW46,0)</f>
        <v>0</v>
      </c>
      <c r="BZ46" s="145">
        <v>0</v>
      </c>
      <c r="CA46" s="148">
        <f>100*BZ46/$AI46</f>
        <v>0</v>
      </c>
      <c r="CB46" s="145">
        <f>IF(CA46&gt;$AI$8,1,0)</f>
        <v>0</v>
      </c>
      <c r="CC46" s="148">
        <f>IF($R46=BZ$17,CA46,0)</f>
        <v>0</v>
      </c>
      <c r="CD46" s="145">
        <v>0</v>
      </c>
      <c r="CE46" s="148">
        <f>100*CD46/$AI46</f>
        <v>0</v>
      </c>
      <c r="CF46" s="145">
        <f>IF(CE46&gt;$AI$8,1,0)</f>
        <v>0</v>
      </c>
      <c r="CG46" s="148">
        <f>IF($R46=CD$17,CE46,0)</f>
        <v>0</v>
      </c>
      <c r="CH46" s="145">
        <v>0</v>
      </c>
      <c r="CI46" s="148">
        <f>100*CH46/$AI46</f>
        <v>0</v>
      </c>
      <c r="CJ46" s="145">
        <f>IF(CI46&gt;$AI$8,1,0)</f>
        <v>0</v>
      </c>
      <c r="CK46" s="148">
        <f>IF($R46=CH$17,CI46,0)</f>
        <v>0</v>
      </c>
      <c r="CL46" s="145">
        <v>585</v>
      </c>
      <c r="CM46" s="145">
        <v>0</v>
      </c>
      <c r="CN46" s="149"/>
    </row>
    <row r="47" ht="15.75" customHeight="1">
      <c r="A47" t="s" s="179">
        <v>2524</v>
      </c>
      <c r="B47" t="s" s="180">
        <v>160</v>
      </c>
      <c r="C47" t="s" s="180">
        <v>1450</v>
      </c>
      <c r="D47" t="s" s="181">
        <v>162</v>
      </c>
      <c r="E47" t="s" s="182">
        <v>79</v>
      </c>
      <c r="F47" t="s" s="130">
        <v>80</v>
      </c>
      <c r="G47" t="s" s="130">
        <v>1451</v>
      </c>
      <c r="H47" t="s" s="130">
        <v>1452</v>
      </c>
      <c r="I47" t="s" s="130">
        <v>64</v>
      </c>
      <c r="J47" t="s" s="130">
        <v>50</v>
      </c>
      <c r="K47" t="s" s="183">
        <f>O47</f>
        <v>28</v>
      </c>
      <c r="L47" s="189">
        <f>P47</f>
        <v>55.4303391890399</v>
      </c>
      <c r="M47" t="s" s="130">
        <f>IF(O47="Lab","over","under")</f>
        <v>2429</v>
      </c>
      <c r="N47" s="173">
        <v>1</v>
      </c>
      <c r="O47" t="s" s="184">
        <v>28</v>
      </c>
      <c r="P47" s="131">
        <f>AQ47</f>
        <v>55.4303391890399</v>
      </c>
      <c r="Q47" s="173">
        <f>T47+U47+V47</f>
        <v>0</v>
      </c>
      <c r="R47" t="s" s="185">
        <v>27</v>
      </c>
      <c r="S47" s="131">
        <f>AO47</f>
        <v>13.9741465031488</v>
      </c>
      <c r="T47" s="169"/>
      <c r="U47" s="169"/>
      <c r="V47" s="169"/>
      <c r="W47" s="169"/>
      <c r="X47" t="s" s="130">
        <f>IF($A47=Y47,"ok","bad")</f>
        <v>2430</v>
      </c>
      <c r="Y47" t="s" s="130">
        <v>2524</v>
      </c>
      <c r="Z47" t="s" s="130">
        <v>1450</v>
      </c>
      <c r="AA47" t="s" s="186">
        <v>31</v>
      </c>
      <c r="AB47" s="125">
        <f>100*AC47</f>
        <v>10.2419622</v>
      </c>
      <c r="AC47" s="191">
        <v>0.102419622</v>
      </c>
      <c r="AD47" t="s" s="187">
        <v>2365</v>
      </c>
      <c r="AE47" s="125">
        <v>9.137111900000001</v>
      </c>
      <c r="AF47" s="191">
        <v>0.091371119</v>
      </c>
      <c r="AG47" s="169"/>
      <c r="AH47" s="173">
        <v>77282</v>
      </c>
      <c r="AI47" s="173">
        <v>45255</v>
      </c>
      <c r="AJ47" s="173">
        <v>182</v>
      </c>
      <c r="AK47" s="173">
        <v>18761</v>
      </c>
      <c r="AL47" s="173">
        <v>6324</v>
      </c>
      <c r="AM47" s="175">
        <f>100*AL47/$AI47</f>
        <v>13.9741465031488</v>
      </c>
      <c r="AN47" s="173">
        <f>IF(AM47&gt;$AI$8,1,0)</f>
        <v>0</v>
      </c>
      <c r="AO47" s="175">
        <f>IF($R47=AL$17,AM47,0)</f>
        <v>13.9741465031488</v>
      </c>
      <c r="AP47" s="173">
        <v>25085</v>
      </c>
      <c r="AQ47" s="175">
        <f>100*AP47/$AI47</f>
        <v>55.4303391890399</v>
      </c>
      <c r="AR47" s="173">
        <f>IF(AQ47&gt;$AI$8,1,0)</f>
        <v>1</v>
      </c>
      <c r="AS47" s="175">
        <f>IF($R47=AP$17,AQ47,0)</f>
        <v>0</v>
      </c>
      <c r="AT47" s="173">
        <v>3622</v>
      </c>
      <c r="AU47" s="175">
        <f>100*AT47/$AI47</f>
        <v>8.003535520936911</v>
      </c>
      <c r="AV47" s="173">
        <f>IF(AU47&gt;$AI$8,1,0)</f>
        <v>0</v>
      </c>
      <c r="AW47" s="175">
        <f>IF($R47=AT$17,AU47,0)</f>
        <v>0</v>
      </c>
      <c r="AX47" s="173">
        <v>4135</v>
      </c>
      <c r="AY47" s="175">
        <f>100*AX47/$AI47</f>
        <v>9.137111921334659</v>
      </c>
      <c r="AZ47" s="173">
        <f>IF(AY47&gt;$AI$8,1,0)</f>
        <v>0</v>
      </c>
      <c r="BA47" s="175">
        <f>IF($R47=AX$17,AY47,0)</f>
        <v>0</v>
      </c>
      <c r="BB47" s="173">
        <v>4635</v>
      </c>
      <c r="BC47" s="175">
        <f>100*BB47/$AI47</f>
        <v>10.241962214120</v>
      </c>
      <c r="BD47" s="173">
        <f>IF(BC47&gt;$AI$8,1,0)</f>
        <v>0</v>
      </c>
      <c r="BE47" s="175">
        <f>IF($R47=BB$17,BC47,0)</f>
        <v>0</v>
      </c>
      <c r="BF47" s="173">
        <v>0</v>
      </c>
      <c r="BG47" s="175">
        <f>100*BF47/$AI47</f>
        <v>0</v>
      </c>
      <c r="BH47" s="173">
        <f>IF(BG47&gt;$AI$8,1,0)</f>
        <v>0</v>
      </c>
      <c r="BI47" s="175">
        <f>IF($R47=BF$17,BG47,0)</f>
        <v>0</v>
      </c>
      <c r="BJ47" s="173">
        <v>0</v>
      </c>
      <c r="BK47" s="175">
        <f>100*BJ47/$AI47</f>
        <v>0</v>
      </c>
      <c r="BL47" s="173">
        <f>IF(BK47&gt;$AI$8,1,0)</f>
        <v>0</v>
      </c>
      <c r="BM47" s="175">
        <f>IF($R47=BJ$17,BK47,0)</f>
        <v>0</v>
      </c>
      <c r="BN47" s="173">
        <v>0</v>
      </c>
      <c r="BO47" s="175">
        <f>100*BN47/$AI47</f>
        <v>0</v>
      </c>
      <c r="BP47" s="173">
        <f>IF(BO47&gt;$AI$8,1,0)</f>
        <v>0</v>
      </c>
      <c r="BQ47" s="175">
        <f>IF($R47=BN$17,BO47,0)</f>
        <v>0</v>
      </c>
      <c r="BR47" s="173">
        <v>0</v>
      </c>
      <c r="BS47" s="175">
        <f>100*BR47/$AI47</f>
        <v>0</v>
      </c>
      <c r="BT47" s="173">
        <f>IF(BS47&gt;$AI$8,1,0)</f>
        <v>0</v>
      </c>
      <c r="BU47" s="175">
        <f>IF($R47=BR$17,BS47,0)</f>
        <v>0</v>
      </c>
      <c r="BV47" s="173">
        <v>0</v>
      </c>
      <c r="BW47" s="175">
        <f>100*BV47/$AI47</f>
        <v>0</v>
      </c>
      <c r="BX47" s="173">
        <f>IF(BW47&gt;$AI$8,1,0)</f>
        <v>0</v>
      </c>
      <c r="BY47" s="175">
        <f>IF($R47=BV$17,BW47,0)</f>
        <v>0</v>
      </c>
      <c r="BZ47" s="173">
        <v>0</v>
      </c>
      <c r="CA47" s="175">
        <f>100*BZ47/$AI47</f>
        <v>0</v>
      </c>
      <c r="CB47" s="173">
        <f>IF(CA47&gt;$AI$8,1,0)</f>
        <v>0</v>
      </c>
      <c r="CC47" s="175">
        <f>IF($R47=BZ$17,CA47,0)</f>
        <v>0</v>
      </c>
      <c r="CD47" s="173">
        <v>0</v>
      </c>
      <c r="CE47" s="175">
        <f>100*CD47/$AI47</f>
        <v>0</v>
      </c>
      <c r="CF47" s="173">
        <f>IF(CE47&gt;$AI$8,1,0)</f>
        <v>0</v>
      </c>
      <c r="CG47" s="175">
        <f>IF($R47=CD$17,CE47,0)</f>
        <v>0</v>
      </c>
      <c r="CH47" s="173">
        <v>0</v>
      </c>
      <c r="CI47" s="175">
        <f>100*CH47/$AI47</f>
        <v>0</v>
      </c>
      <c r="CJ47" s="173">
        <f>IF(CI47&gt;$AI$8,1,0)</f>
        <v>0</v>
      </c>
      <c r="CK47" s="175">
        <f>IF($R47=CH$17,CI47,0)</f>
        <v>0</v>
      </c>
      <c r="CL47" s="173">
        <v>0</v>
      </c>
      <c r="CM47" s="173">
        <v>0</v>
      </c>
      <c r="CN47" s="176"/>
    </row>
    <row r="48" ht="19.95" customHeight="1">
      <c r="A48" t="s" s="179">
        <v>3614</v>
      </c>
      <c r="B48" t="s" s="180">
        <v>160</v>
      </c>
      <c r="C48" t="s" s="180">
        <v>1760</v>
      </c>
      <c r="D48" t="s" s="181">
        <v>162</v>
      </c>
      <c r="E48" t="s" s="188">
        <v>79</v>
      </c>
      <c r="F48" t="s" s="146">
        <v>80</v>
      </c>
      <c r="G48" t="s" s="146">
        <v>714</v>
      </c>
      <c r="H48" t="s" s="146">
        <v>1761</v>
      </c>
      <c r="I48" t="s" s="146">
        <v>64</v>
      </c>
      <c r="J48" t="s" s="146">
        <v>203</v>
      </c>
      <c r="K48" t="s" s="183">
        <f>O48</f>
        <v>29</v>
      </c>
      <c r="L48" s="189">
        <f>P48</f>
        <v>55.3758953355203</v>
      </c>
      <c r="M48" t="s" s="146">
        <f>IF(O48="Lab","over","under")</f>
        <v>3307</v>
      </c>
      <c r="N48" s="138"/>
      <c r="O48" t="s" s="184">
        <v>29</v>
      </c>
      <c r="P48" s="147">
        <f>AU48</f>
        <v>55.3758953355203</v>
      </c>
      <c r="Q48" s="145">
        <f>T48+U48+V48</f>
        <v>0</v>
      </c>
      <c r="R48" t="s" s="185">
        <v>27</v>
      </c>
      <c r="S48" s="147">
        <f>AO48</f>
        <v>22.0762078537182</v>
      </c>
      <c r="T48" s="138"/>
      <c r="U48" s="138"/>
      <c r="V48" s="138"/>
      <c r="W48" s="138"/>
      <c r="X48" t="s" s="146">
        <f>IF($A48=Y48,"ok","bad")</f>
        <v>2430</v>
      </c>
      <c r="Y48" t="s" s="146">
        <v>3614</v>
      </c>
      <c r="Z48" t="s" s="146">
        <v>1760</v>
      </c>
      <c r="AA48" t="s" s="186">
        <v>28</v>
      </c>
      <c r="AB48" s="141">
        <f>100*AC48</f>
        <v>9.798707200000001</v>
      </c>
      <c r="AC48" s="190">
        <v>0.09798707199999999</v>
      </c>
      <c r="AD48" t="s" s="187">
        <v>2365</v>
      </c>
      <c r="AE48" s="141">
        <v>6.324126</v>
      </c>
      <c r="AF48" s="190">
        <v>0.06324125999999999</v>
      </c>
      <c r="AG48" s="138"/>
      <c r="AH48" s="145">
        <v>74988</v>
      </c>
      <c r="AI48" s="145">
        <v>51517</v>
      </c>
      <c r="AJ48" s="145">
        <v>218</v>
      </c>
      <c r="AK48" s="145">
        <v>17155</v>
      </c>
      <c r="AL48" s="145">
        <v>11373</v>
      </c>
      <c r="AM48" s="148">
        <f>100*AL48/$AI48</f>
        <v>22.0762078537182</v>
      </c>
      <c r="AN48" s="145">
        <f>IF(AM48&gt;$AI$8,1,0)</f>
        <v>0</v>
      </c>
      <c r="AO48" s="148">
        <f>IF($R48=AL$17,AM48,0)</f>
        <v>22.0762078537182</v>
      </c>
      <c r="AP48" s="145">
        <v>5048</v>
      </c>
      <c r="AQ48" s="148">
        <f>100*AP48/$AI48</f>
        <v>9.79870722285847</v>
      </c>
      <c r="AR48" s="145">
        <f>IF(AQ48&gt;$AI$8,1,0)</f>
        <v>0</v>
      </c>
      <c r="AS48" s="148">
        <f>IF($R48=AP$17,AQ48,0)</f>
        <v>0</v>
      </c>
      <c r="AT48" s="145">
        <v>28528</v>
      </c>
      <c r="AU48" s="148">
        <f>100*AT48/$AI48</f>
        <v>55.3758953355203</v>
      </c>
      <c r="AV48" s="145">
        <f>IF(AU48&gt;$AI$8,1,0)</f>
        <v>1</v>
      </c>
      <c r="AW48" s="148">
        <f>IF($R48=AT$17,AU48,0)</f>
        <v>0</v>
      </c>
      <c r="AX48" s="145">
        <v>3258</v>
      </c>
      <c r="AY48" s="148">
        <f>100*AX48/$AI48</f>
        <v>6.3241260166547</v>
      </c>
      <c r="AZ48" s="145">
        <f>IF(AY48&gt;$AI$8,1,0)</f>
        <v>0</v>
      </c>
      <c r="BA48" s="148">
        <f>IF($R48=AX$17,AY48,0)</f>
        <v>0</v>
      </c>
      <c r="BB48" s="145">
        <v>2728</v>
      </c>
      <c r="BC48" s="148">
        <f>100*BB48/$AI48</f>
        <v>5.29533940252732</v>
      </c>
      <c r="BD48" s="145">
        <f>IF(BC48&gt;$AI$8,1,0)</f>
        <v>0</v>
      </c>
      <c r="BE48" s="148">
        <f>IF($R48=BB$17,BC48,0)</f>
        <v>0</v>
      </c>
      <c r="BF48" s="145">
        <v>0</v>
      </c>
      <c r="BG48" s="148">
        <f>100*BF48/$AI48</f>
        <v>0</v>
      </c>
      <c r="BH48" s="145">
        <f>IF(BG48&gt;$AI$8,1,0)</f>
        <v>0</v>
      </c>
      <c r="BI48" s="148">
        <f>IF($R48=BF$17,BG48,0)</f>
        <v>0</v>
      </c>
      <c r="BJ48" s="145">
        <v>0</v>
      </c>
      <c r="BK48" s="148">
        <f>100*BJ48/$AI48</f>
        <v>0</v>
      </c>
      <c r="BL48" s="145">
        <f>IF(BK48&gt;$AI$8,1,0)</f>
        <v>0</v>
      </c>
      <c r="BM48" s="148">
        <f>IF($R48=BJ$17,BK48,0)</f>
        <v>0</v>
      </c>
      <c r="BN48" s="145">
        <v>0</v>
      </c>
      <c r="BO48" s="148">
        <f>100*BN48/$AI48</f>
        <v>0</v>
      </c>
      <c r="BP48" s="145">
        <f>IF(BO48&gt;$AI$8,1,0)</f>
        <v>0</v>
      </c>
      <c r="BQ48" s="148">
        <f>IF($R48=BN$17,BO48,0)</f>
        <v>0</v>
      </c>
      <c r="BR48" s="145">
        <v>0</v>
      </c>
      <c r="BS48" s="148">
        <f>100*BR48/$AI48</f>
        <v>0</v>
      </c>
      <c r="BT48" s="145">
        <f>IF(BS48&gt;$AI$8,1,0)</f>
        <v>0</v>
      </c>
      <c r="BU48" s="148">
        <f>IF($R48=BR$17,BS48,0)</f>
        <v>0</v>
      </c>
      <c r="BV48" s="145">
        <v>0</v>
      </c>
      <c r="BW48" s="148">
        <f>100*BV48/$AI48</f>
        <v>0</v>
      </c>
      <c r="BX48" s="145">
        <f>IF(BW48&gt;$AI$8,1,0)</f>
        <v>0</v>
      </c>
      <c r="BY48" s="148">
        <f>IF($R48=BV$17,BW48,0)</f>
        <v>0</v>
      </c>
      <c r="BZ48" s="145">
        <v>0</v>
      </c>
      <c r="CA48" s="148">
        <f>100*BZ48/$AI48</f>
        <v>0</v>
      </c>
      <c r="CB48" s="145">
        <f>IF(CA48&gt;$AI$8,1,0)</f>
        <v>0</v>
      </c>
      <c r="CC48" s="148">
        <f>IF($R48=BZ$17,CA48,0)</f>
        <v>0</v>
      </c>
      <c r="CD48" s="145">
        <v>0</v>
      </c>
      <c r="CE48" s="148">
        <f>100*CD48/$AI48</f>
        <v>0</v>
      </c>
      <c r="CF48" s="145">
        <f>IF(CE48&gt;$AI$8,1,0)</f>
        <v>0</v>
      </c>
      <c r="CG48" s="148">
        <f>IF($R48=CD$17,CE48,0)</f>
        <v>0</v>
      </c>
      <c r="CH48" s="145">
        <v>0</v>
      </c>
      <c r="CI48" s="148">
        <f>100*CH48/$AI48</f>
        <v>0</v>
      </c>
      <c r="CJ48" s="145">
        <f>IF(CI48&gt;$AI$8,1,0)</f>
        <v>0</v>
      </c>
      <c r="CK48" s="148">
        <f>IF($R48=CH$17,CI48,0)</f>
        <v>0</v>
      </c>
      <c r="CL48" s="145">
        <v>0</v>
      </c>
      <c r="CM48" s="145">
        <v>0</v>
      </c>
      <c r="CN48" s="149"/>
    </row>
    <row r="49" ht="15.75" customHeight="1">
      <c r="A49" t="s" s="179">
        <v>2488</v>
      </c>
      <c r="B49" t="s" s="180">
        <v>166</v>
      </c>
      <c r="C49" t="s" s="180">
        <v>2489</v>
      </c>
      <c r="D49" t="s" s="181">
        <v>169</v>
      </c>
      <c r="E49" t="s" s="182">
        <v>79</v>
      </c>
      <c r="F49" t="s" s="130">
        <v>80</v>
      </c>
      <c r="G49" t="s" s="130">
        <v>1854</v>
      </c>
      <c r="H49" t="s" s="130">
        <v>1855</v>
      </c>
      <c r="I49" t="s" s="130">
        <v>64</v>
      </c>
      <c r="J49" t="s" s="130">
        <v>50</v>
      </c>
      <c r="K49" t="s" s="183">
        <f>O49</f>
        <v>28</v>
      </c>
      <c r="L49" s="189">
        <f>P49</f>
        <v>55.220309004838</v>
      </c>
      <c r="M49" t="s" s="130">
        <f>IF(O49="Lab","over","under")</f>
        <v>2429</v>
      </c>
      <c r="N49" s="173">
        <v>1</v>
      </c>
      <c r="O49" t="s" s="184">
        <v>28</v>
      </c>
      <c r="P49" s="131">
        <f>AQ49</f>
        <v>55.220309004838</v>
      </c>
      <c r="Q49" s="173">
        <f>T49+U49+V49</f>
        <v>0</v>
      </c>
      <c r="R49" t="s" s="185">
        <v>31</v>
      </c>
      <c r="S49" s="131">
        <f>BE49</f>
        <v>15.4138271861832</v>
      </c>
      <c r="T49" s="169"/>
      <c r="U49" s="169"/>
      <c r="V49" s="169"/>
      <c r="W49" s="169"/>
      <c r="X49" t="s" s="130">
        <f>IF($A49=Y49,"ok","bad")</f>
        <v>2430</v>
      </c>
      <c r="Y49" t="s" s="130">
        <v>2488</v>
      </c>
      <c r="Z49" t="s" s="130">
        <v>2489</v>
      </c>
      <c r="AA49" t="s" s="186">
        <v>27</v>
      </c>
      <c r="AB49" s="125">
        <f>100*AC49</f>
        <v>13.6347084</v>
      </c>
      <c r="AC49" s="191">
        <v>0.136347084</v>
      </c>
      <c r="AD49" t="s" s="187">
        <v>29</v>
      </c>
      <c r="AE49" s="125">
        <v>10.0478593</v>
      </c>
      <c r="AF49" s="191">
        <v>0.100478593</v>
      </c>
      <c r="AG49" s="169"/>
      <c r="AH49" s="173">
        <v>73452</v>
      </c>
      <c r="AI49" s="173">
        <v>38446</v>
      </c>
      <c r="AJ49" s="173">
        <v>638</v>
      </c>
      <c r="AK49" s="173">
        <v>15304</v>
      </c>
      <c r="AL49" s="173">
        <v>5242</v>
      </c>
      <c r="AM49" s="175">
        <f>100*AL49/$AI49</f>
        <v>13.6347084222026</v>
      </c>
      <c r="AN49" s="173">
        <f>IF(AM49&gt;$AI$8,1,0)</f>
        <v>0</v>
      </c>
      <c r="AO49" s="175">
        <f>IF($R49=AL$17,AM49,0)</f>
        <v>0</v>
      </c>
      <c r="AP49" s="173">
        <v>21230</v>
      </c>
      <c r="AQ49" s="175">
        <f>100*AP49/$AI49</f>
        <v>55.220309004838</v>
      </c>
      <c r="AR49" s="173">
        <f>IF(AQ49&gt;$AI$8,1,0)</f>
        <v>1</v>
      </c>
      <c r="AS49" s="175">
        <f>IF($R49=AP$17,AQ49,0)</f>
        <v>0</v>
      </c>
      <c r="AT49" s="173">
        <v>3863</v>
      </c>
      <c r="AU49" s="175">
        <f>100*AT49/$AI49</f>
        <v>10.0478593351714</v>
      </c>
      <c r="AV49" s="173">
        <f>IF(AU49&gt;$AI$8,1,0)</f>
        <v>0</v>
      </c>
      <c r="AW49" s="175">
        <f>IF($R49=AT$17,AU49,0)</f>
        <v>0</v>
      </c>
      <c r="AX49" s="173">
        <v>0</v>
      </c>
      <c r="AY49" s="175">
        <f>100*AX49/$AI49</f>
        <v>0</v>
      </c>
      <c r="AZ49" s="173">
        <f>IF(AY49&gt;$AI$8,1,0)</f>
        <v>0</v>
      </c>
      <c r="BA49" s="175">
        <f>IF($R49=AX$17,AY49,0)</f>
        <v>0</v>
      </c>
      <c r="BB49" s="173">
        <v>5926</v>
      </c>
      <c r="BC49" s="175">
        <f>100*BB49/$AI49</f>
        <v>15.4138271861832</v>
      </c>
      <c r="BD49" s="173">
        <f>IF(BC49&gt;$AI$8,1,0)</f>
        <v>0</v>
      </c>
      <c r="BE49" s="175">
        <f>IF($R49=BB$17,BC49,0)</f>
        <v>15.4138271861832</v>
      </c>
      <c r="BF49" s="173">
        <v>0</v>
      </c>
      <c r="BG49" s="175">
        <f>100*BF49/$AI49</f>
        <v>0</v>
      </c>
      <c r="BH49" s="173">
        <f>IF(BG49&gt;$AI$8,1,0)</f>
        <v>0</v>
      </c>
      <c r="BI49" s="175">
        <f>IF($R49=BF$17,BG49,0)</f>
        <v>0</v>
      </c>
      <c r="BJ49" s="173">
        <v>0</v>
      </c>
      <c r="BK49" s="175">
        <f>100*BJ49/$AI49</f>
        <v>0</v>
      </c>
      <c r="BL49" s="173">
        <f>IF(BK49&gt;$AI$8,1,0)</f>
        <v>0</v>
      </c>
      <c r="BM49" s="175">
        <f>IF($R49=BJ$17,BK49,0)</f>
        <v>0</v>
      </c>
      <c r="BN49" s="173">
        <v>0</v>
      </c>
      <c r="BO49" s="175">
        <f>100*BN49/$AI49</f>
        <v>0</v>
      </c>
      <c r="BP49" s="173">
        <f>IF(BO49&gt;$AI$8,1,0)</f>
        <v>0</v>
      </c>
      <c r="BQ49" s="175">
        <f>IF($R49=BN$17,BO49,0)</f>
        <v>0</v>
      </c>
      <c r="BR49" s="173">
        <v>0</v>
      </c>
      <c r="BS49" s="175">
        <f>100*BR49/$AI49</f>
        <v>0</v>
      </c>
      <c r="BT49" s="173">
        <f>IF(BS49&gt;$AI$8,1,0)</f>
        <v>0</v>
      </c>
      <c r="BU49" s="175">
        <f>IF($R49=BR$17,BS49,0)</f>
        <v>0</v>
      </c>
      <c r="BV49" s="173">
        <v>0</v>
      </c>
      <c r="BW49" s="175">
        <f>100*BV49/$AI49</f>
        <v>0</v>
      </c>
      <c r="BX49" s="173">
        <f>IF(BW49&gt;$AI$8,1,0)</f>
        <v>0</v>
      </c>
      <c r="BY49" s="175">
        <f>IF($R49=BV$17,BW49,0)</f>
        <v>0</v>
      </c>
      <c r="BZ49" s="173">
        <v>0</v>
      </c>
      <c r="CA49" s="175">
        <f>100*BZ49/$AI49</f>
        <v>0</v>
      </c>
      <c r="CB49" s="173">
        <f>IF(CA49&gt;$AI$8,1,0)</f>
        <v>0</v>
      </c>
      <c r="CC49" s="175">
        <f>IF($R49=BZ$17,CA49,0)</f>
        <v>0</v>
      </c>
      <c r="CD49" s="173">
        <v>0</v>
      </c>
      <c r="CE49" s="175">
        <f>100*CD49/$AI49</f>
        <v>0</v>
      </c>
      <c r="CF49" s="173">
        <f>IF(CE49&gt;$AI$8,1,0)</f>
        <v>0</v>
      </c>
      <c r="CG49" s="175">
        <f>IF($R49=CD$17,CE49,0)</f>
        <v>0</v>
      </c>
      <c r="CH49" s="173">
        <v>0</v>
      </c>
      <c r="CI49" s="175">
        <f>100*CH49/$AI49</f>
        <v>0</v>
      </c>
      <c r="CJ49" s="173">
        <f>IF(CI49&gt;$AI$8,1,0)</f>
        <v>0</v>
      </c>
      <c r="CK49" s="175">
        <f>IF($R49=CH$17,CI49,0)</f>
        <v>0</v>
      </c>
      <c r="CL49" s="173">
        <v>987</v>
      </c>
      <c r="CM49" s="173">
        <v>0</v>
      </c>
      <c r="CN49" s="176"/>
    </row>
    <row r="50" ht="15.75" customHeight="1">
      <c r="A50" t="s" s="179">
        <v>2577</v>
      </c>
      <c r="B50" t="s" s="180">
        <v>160</v>
      </c>
      <c r="C50" t="s" s="180">
        <v>2103</v>
      </c>
      <c r="D50" t="s" s="181">
        <v>162</v>
      </c>
      <c r="E50" t="s" s="188">
        <v>79</v>
      </c>
      <c r="F50" t="s" s="146">
        <v>80</v>
      </c>
      <c r="G50" t="s" s="146">
        <v>2104</v>
      </c>
      <c r="H50" t="s" s="146">
        <v>2105</v>
      </c>
      <c r="I50" t="s" s="146">
        <v>64</v>
      </c>
      <c r="J50" t="s" s="146">
        <v>50</v>
      </c>
      <c r="K50" t="s" s="183">
        <f>O50</f>
        <v>28</v>
      </c>
      <c r="L50" s="189">
        <f>P50</f>
        <v>55.1706552329864</v>
      </c>
      <c r="M50" t="s" s="146">
        <f>IF(O50="Lab","over","under")</f>
        <v>2429</v>
      </c>
      <c r="N50" s="145">
        <v>1</v>
      </c>
      <c r="O50" t="s" s="184">
        <v>28</v>
      </c>
      <c r="P50" s="147">
        <f>AQ50</f>
        <v>55.1706552329864</v>
      </c>
      <c r="Q50" s="145">
        <f>T50+U50+V50</f>
        <v>0</v>
      </c>
      <c r="R50" t="s" s="185">
        <v>27</v>
      </c>
      <c r="S50" s="147">
        <f>AO50</f>
        <v>18.3631452694407</v>
      </c>
      <c r="T50" s="138"/>
      <c r="U50" s="138"/>
      <c r="V50" s="138"/>
      <c r="W50" s="138"/>
      <c r="X50" t="s" s="146">
        <f>IF($A50=Y50,"ok","bad")</f>
        <v>2430</v>
      </c>
      <c r="Y50" t="s" s="146">
        <v>2577</v>
      </c>
      <c r="Z50" t="s" s="146">
        <v>2103</v>
      </c>
      <c r="AA50" t="s" s="186">
        <v>31</v>
      </c>
      <c r="AB50" s="141">
        <f>100*AC50</f>
        <v>10.7134088</v>
      </c>
      <c r="AC50" s="190">
        <v>0.107134088</v>
      </c>
      <c r="AD50" t="s" s="187">
        <v>29</v>
      </c>
      <c r="AE50" s="141">
        <v>8.382600200000001</v>
      </c>
      <c r="AF50" s="190">
        <v>0.083826002</v>
      </c>
      <c r="AG50" s="138"/>
      <c r="AH50" s="145">
        <v>76168</v>
      </c>
      <c r="AI50" s="145">
        <v>52943</v>
      </c>
      <c r="AJ50" s="145">
        <v>255</v>
      </c>
      <c r="AK50" s="145">
        <v>19487</v>
      </c>
      <c r="AL50" s="145">
        <v>9722</v>
      </c>
      <c r="AM50" s="148">
        <f>100*AL50/$AI50</f>
        <v>18.3631452694407</v>
      </c>
      <c r="AN50" s="145">
        <f>IF(AM50&gt;$AI$8,1,0)</f>
        <v>0</v>
      </c>
      <c r="AO50" s="148">
        <f>IF($R50=AL$17,AM50,0)</f>
        <v>18.3631452694407</v>
      </c>
      <c r="AP50" s="145">
        <v>29209</v>
      </c>
      <c r="AQ50" s="148">
        <f>100*AP50/$AI50</f>
        <v>55.1706552329864</v>
      </c>
      <c r="AR50" s="145">
        <f>IF(AQ50&gt;$AI$8,1,0)</f>
        <v>1</v>
      </c>
      <c r="AS50" s="148">
        <f>IF($R50=AP$17,AQ50,0)</f>
        <v>0</v>
      </c>
      <c r="AT50" s="145">
        <v>4438</v>
      </c>
      <c r="AU50" s="148">
        <f>100*AT50/$AI50</f>
        <v>8.38260015488355</v>
      </c>
      <c r="AV50" s="145">
        <f>IF(AU50&gt;$AI$8,1,0)</f>
        <v>0</v>
      </c>
      <c r="AW50" s="148">
        <f>IF($R50=AT$17,AU50,0)</f>
        <v>0</v>
      </c>
      <c r="AX50" s="145">
        <v>2546</v>
      </c>
      <c r="AY50" s="148">
        <f>100*AX50/$AI50</f>
        <v>4.80894546965605</v>
      </c>
      <c r="AZ50" s="145">
        <f>IF(AY50&gt;$AI$8,1,0)</f>
        <v>0</v>
      </c>
      <c r="BA50" s="148">
        <f>IF($R50=AX$17,AY50,0)</f>
        <v>0</v>
      </c>
      <c r="BB50" s="145">
        <v>5672</v>
      </c>
      <c r="BC50" s="148">
        <f>100*BB50/$AI50</f>
        <v>10.7134087603649</v>
      </c>
      <c r="BD50" s="145">
        <f>IF(BC50&gt;$AI$8,1,0)</f>
        <v>0</v>
      </c>
      <c r="BE50" s="148">
        <f>IF($R50=BB$17,BC50,0)</f>
        <v>0</v>
      </c>
      <c r="BF50" s="145">
        <v>0</v>
      </c>
      <c r="BG50" s="148">
        <f>100*BF50/$AI50</f>
        <v>0</v>
      </c>
      <c r="BH50" s="145">
        <f>IF(BG50&gt;$AI$8,1,0)</f>
        <v>0</v>
      </c>
      <c r="BI50" s="148">
        <f>IF($R50=BF$17,BG50,0)</f>
        <v>0</v>
      </c>
      <c r="BJ50" s="145">
        <v>0</v>
      </c>
      <c r="BK50" s="148">
        <f>100*BJ50/$AI50</f>
        <v>0</v>
      </c>
      <c r="BL50" s="145">
        <f>IF(BK50&gt;$AI$8,1,0)</f>
        <v>0</v>
      </c>
      <c r="BM50" s="148">
        <f>IF($R50=BJ$17,BK50,0)</f>
        <v>0</v>
      </c>
      <c r="BN50" s="145">
        <v>0</v>
      </c>
      <c r="BO50" s="148">
        <f>100*BN50/$AI50</f>
        <v>0</v>
      </c>
      <c r="BP50" s="145">
        <f>IF(BO50&gt;$AI$8,1,0)</f>
        <v>0</v>
      </c>
      <c r="BQ50" s="148">
        <f>IF($R50=BN$17,BO50,0)</f>
        <v>0</v>
      </c>
      <c r="BR50" s="145">
        <v>0</v>
      </c>
      <c r="BS50" s="148">
        <f>100*BR50/$AI50</f>
        <v>0</v>
      </c>
      <c r="BT50" s="145">
        <f>IF(BS50&gt;$AI$8,1,0)</f>
        <v>0</v>
      </c>
      <c r="BU50" s="148">
        <f>IF($R50=BR$17,BS50,0)</f>
        <v>0</v>
      </c>
      <c r="BV50" s="145">
        <v>0</v>
      </c>
      <c r="BW50" s="148">
        <f>100*BV50/$AI50</f>
        <v>0</v>
      </c>
      <c r="BX50" s="145">
        <f>IF(BW50&gt;$AI$8,1,0)</f>
        <v>0</v>
      </c>
      <c r="BY50" s="148">
        <f>IF($R50=BV$17,BW50,0)</f>
        <v>0</v>
      </c>
      <c r="BZ50" s="145">
        <v>0</v>
      </c>
      <c r="CA50" s="148">
        <f>100*BZ50/$AI50</f>
        <v>0</v>
      </c>
      <c r="CB50" s="145">
        <f>IF(CA50&gt;$AI$8,1,0)</f>
        <v>0</v>
      </c>
      <c r="CC50" s="148">
        <f>IF($R50=BZ$17,CA50,0)</f>
        <v>0</v>
      </c>
      <c r="CD50" s="145">
        <v>0</v>
      </c>
      <c r="CE50" s="148">
        <f>100*CD50/$AI50</f>
        <v>0</v>
      </c>
      <c r="CF50" s="145">
        <f>IF(CE50&gt;$AI$8,1,0)</f>
        <v>0</v>
      </c>
      <c r="CG50" s="148">
        <f>IF($R50=CD$17,CE50,0)</f>
        <v>0</v>
      </c>
      <c r="CH50" s="145">
        <v>0</v>
      </c>
      <c r="CI50" s="148">
        <f>100*CH50/$AI50</f>
        <v>0</v>
      </c>
      <c r="CJ50" s="145">
        <f>IF(CI50&gt;$AI$8,1,0)</f>
        <v>0</v>
      </c>
      <c r="CK50" s="148">
        <f>IF($R50=CH$17,CI50,0)</f>
        <v>0</v>
      </c>
      <c r="CL50" s="145">
        <v>0</v>
      </c>
      <c r="CM50" s="145">
        <v>0</v>
      </c>
      <c r="CN50" s="149"/>
    </row>
    <row r="51" ht="15.75" customHeight="1">
      <c r="A51" t="s" s="179">
        <v>2562</v>
      </c>
      <c r="B51" t="s" s="180">
        <v>160</v>
      </c>
      <c r="C51" t="s" s="180">
        <v>932</v>
      </c>
      <c r="D51" t="s" s="181">
        <v>162</v>
      </c>
      <c r="E51" t="s" s="182">
        <v>79</v>
      </c>
      <c r="F51" t="s" s="130">
        <v>80</v>
      </c>
      <c r="G51" t="s" s="130">
        <v>933</v>
      </c>
      <c r="H51" t="s" s="130">
        <v>934</v>
      </c>
      <c r="I51" t="s" s="130">
        <v>64</v>
      </c>
      <c r="J51" t="s" s="130">
        <v>50</v>
      </c>
      <c r="K51" t="s" s="183">
        <f>O51</f>
        <v>28</v>
      </c>
      <c r="L51" s="189">
        <f>P51</f>
        <v>55.092993882959</v>
      </c>
      <c r="M51" t="s" s="130">
        <f>IF(O51="Lab","over","under")</f>
        <v>2429</v>
      </c>
      <c r="N51" s="173">
        <v>1</v>
      </c>
      <c r="O51" t="s" s="184">
        <v>28</v>
      </c>
      <c r="P51" s="131">
        <f>AQ51</f>
        <v>55.092993882959</v>
      </c>
      <c r="Q51" s="173">
        <f>T51+U51+V51</f>
        <v>0</v>
      </c>
      <c r="R51" t="s" s="185">
        <v>2365</v>
      </c>
      <c r="S51" s="131">
        <f>BA51</f>
        <v>14.7205230441566</v>
      </c>
      <c r="T51" s="169"/>
      <c r="U51" s="169"/>
      <c r="V51" s="169"/>
      <c r="W51" s="169"/>
      <c r="X51" t="s" s="130">
        <f>IF($A51=Y51,"ok","bad")</f>
        <v>2430</v>
      </c>
      <c r="Y51" t="s" s="130">
        <v>2562</v>
      </c>
      <c r="Z51" t="s" s="130">
        <v>932</v>
      </c>
      <c r="AA51" t="s" s="186">
        <v>27</v>
      </c>
      <c r="AB51" s="125">
        <f>100*AC51</f>
        <v>13.7794398</v>
      </c>
      <c r="AC51" s="191">
        <v>0.137794398</v>
      </c>
      <c r="AD51" t="s" s="187">
        <v>31</v>
      </c>
      <c r="AE51" s="125">
        <v>8.6232943</v>
      </c>
      <c r="AF51" s="191">
        <v>0.08623294300000001</v>
      </c>
      <c r="AG51" s="169"/>
      <c r="AH51" s="173">
        <v>78740</v>
      </c>
      <c r="AI51" s="173">
        <v>40379</v>
      </c>
      <c r="AJ51" s="173">
        <v>157</v>
      </c>
      <c r="AK51" s="173">
        <v>16302</v>
      </c>
      <c r="AL51" s="173">
        <v>5564</v>
      </c>
      <c r="AM51" s="175">
        <f>100*AL51/$AI51</f>
        <v>13.7794398078209</v>
      </c>
      <c r="AN51" s="173">
        <f>IF(AM51&gt;$AI$8,1,0)</f>
        <v>0</v>
      </c>
      <c r="AO51" s="175">
        <f>IF($R51=AL$17,AM51,0)</f>
        <v>0</v>
      </c>
      <c r="AP51" s="173">
        <v>22246</v>
      </c>
      <c r="AQ51" s="175">
        <f>100*AP51/$AI51</f>
        <v>55.092993882959</v>
      </c>
      <c r="AR51" s="173">
        <f>IF(AQ51&gt;$AI$8,1,0)</f>
        <v>1</v>
      </c>
      <c r="AS51" s="175">
        <f>IF($R51=AP$17,AQ51,0)</f>
        <v>0</v>
      </c>
      <c r="AT51" s="173">
        <v>1872</v>
      </c>
      <c r="AU51" s="175">
        <f>100*AT51/$AI51</f>
        <v>4.63607320636965</v>
      </c>
      <c r="AV51" s="173">
        <f>IF(AU51&gt;$AI$8,1,0)</f>
        <v>0</v>
      </c>
      <c r="AW51" s="175">
        <f>IF($R51=AT$17,AU51,0)</f>
        <v>0</v>
      </c>
      <c r="AX51" s="173">
        <v>5944</v>
      </c>
      <c r="AY51" s="175">
        <f>100*AX51/$AI51</f>
        <v>14.7205230441566</v>
      </c>
      <c r="AZ51" s="173">
        <f>IF(AY51&gt;$AI$8,1,0)</f>
        <v>0</v>
      </c>
      <c r="BA51" s="175">
        <f>IF($R51=AX$17,AY51,0)</f>
        <v>14.7205230441566</v>
      </c>
      <c r="BB51" s="173">
        <v>3482</v>
      </c>
      <c r="BC51" s="175">
        <f>100*BB51/$AI51</f>
        <v>8.62329428663414</v>
      </c>
      <c r="BD51" s="173">
        <f>IF(BC51&gt;$AI$8,1,0)</f>
        <v>0</v>
      </c>
      <c r="BE51" s="175">
        <f>IF($R51=BB$17,BC51,0)</f>
        <v>0</v>
      </c>
      <c r="BF51" s="173">
        <v>0</v>
      </c>
      <c r="BG51" s="175">
        <f>100*BF51/$AI51</f>
        <v>0</v>
      </c>
      <c r="BH51" s="173">
        <f>IF(BG51&gt;$AI$8,1,0)</f>
        <v>0</v>
      </c>
      <c r="BI51" s="175">
        <f>IF($R51=BF$17,BG51,0)</f>
        <v>0</v>
      </c>
      <c r="BJ51" s="173">
        <v>0</v>
      </c>
      <c r="BK51" s="175">
        <f>100*BJ51/$AI51</f>
        <v>0</v>
      </c>
      <c r="BL51" s="173">
        <f>IF(BK51&gt;$AI$8,1,0)</f>
        <v>0</v>
      </c>
      <c r="BM51" s="175">
        <f>IF($R51=BJ$17,BK51,0)</f>
        <v>0</v>
      </c>
      <c r="BN51" s="173">
        <v>0</v>
      </c>
      <c r="BO51" s="175">
        <f>100*BN51/$AI51</f>
        <v>0</v>
      </c>
      <c r="BP51" s="173">
        <f>IF(BO51&gt;$AI$8,1,0)</f>
        <v>0</v>
      </c>
      <c r="BQ51" s="175">
        <f>IF($R51=BN$17,BO51,0)</f>
        <v>0</v>
      </c>
      <c r="BR51" s="173">
        <v>0</v>
      </c>
      <c r="BS51" s="175">
        <f>100*BR51/$AI51</f>
        <v>0</v>
      </c>
      <c r="BT51" s="173">
        <f>IF(BS51&gt;$AI$8,1,0)</f>
        <v>0</v>
      </c>
      <c r="BU51" s="175">
        <f>IF($R51=BR$17,BS51,0)</f>
        <v>0</v>
      </c>
      <c r="BV51" s="173">
        <v>0</v>
      </c>
      <c r="BW51" s="175">
        <f>100*BV51/$AI51</f>
        <v>0</v>
      </c>
      <c r="BX51" s="173">
        <f>IF(BW51&gt;$AI$8,1,0)</f>
        <v>0</v>
      </c>
      <c r="BY51" s="175">
        <f>IF($R51=BV$17,BW51,0)</f>
        <v>0</v>
      </c>
      <c r="BZ51" s="173">
        <v>0</v>
      </c>
      <c r="CA51" s="175">
        <f>100*BZ51/$AI51</f>
        <v>0</v>
      </c>
      <c r="CB51" s="173">
        <f>IF(CA51&gt;$AI$8,1,0)</f>
        <v>0</v>
      </c>
      <c r="CC51" s="175">
        <f>IF($R51=BZ$17,CA51,0)</f>
        <v>0</v>
      </c>
      <c r="CD51" s="173">
        <v>0</v>
      </c>
      <c r="CE51" s="175">
        <f>100*CD51/$AI51</f>
        <v>0</v>
      </c>
      <c r="CF51" s="173">
        <f>IF(CE51&gt;$AI$8,1,0)</f>
        <v>0</v>
      </c>
      <c r="CG51" s="175">
        <f>IF($R51=CD$17,CE51,0)</f>
        <v>0</v>
      </c>
      <c r="CH51" s="173">
        <v>0</v>
      </c>
      <c r="CI51" s="175">
        <f>100*CH51/$AI51</f>
        <v>0</v>
      </c>
      <c r="CJ51" s="173">
        <f>IF(CI51&gt;$AI$8,1,0)</f>
        <v>0</v>
      </c>
      <c r="CK51" s="175">
        <f>IF($R51=CH$17,CI51,0)</f>
        <v>0</v>
      </c>
      <c r="CL51" s="173">
        <v>0</v>
      </c>
      <c r="CM51" s="173">
        <v>0</v>
      </c>
      <c r="CN51" s="176"/>
    </row>
    <row r="52" ht="15.75" customHeight="1">
      <c r="A52" t="s" s="179">
        <v>1659</v>
      </c>
      <c r="B52" t="s" s="180">
        <v>58</v>
      </c>
      <c r="C52" t="s" s="180">
        <v>1660</v>
      </c>
      <c r="D52" t="s" s="181">
        <v>60</v>
      </c>
      <c r="E52" t="s" s="188">
        <v>60</v>
      </c>
      <c r="F52" t="s" s="146">
        <v>46</v>
      </c>
      <c r="G52" t="s" s="146">
        <v>1661</v>
      </c>
      <c r="H52" t="s" s="146">
        <v>1662</v>
      </c>
      <c r="I52" t="s" s="146">
        <v>49</v>
      </c>
      <c r="J52" t="s" s="146">
        <v>203</v>
      </c>
      <c r="K52" t="s" s="183">
        <f>O52</f>
        <v>29</v>
      </c>
      <c r="L52" s="189">
        <f>P52</f>
        <v>55.0657385924207</v>
      </c>
      <c r="M52" t="s" s="146">
        <f>IF(O52="Lab","over","under")</f>
        <v>3307</v>
      </c>
      <c r="N52" s="138"/>
      <c r="O52" t="s" s="184">
        <v>29</v>
      </c>
      <c r="P52" s="147">
        <f>AU52</f>
        <v>55.0657385924207</v>
      </c>
      <c r="Q52" s="145">
        <f>T52+U52+V52</f>
        <v>0</v>
      </c>
      <c r="R52" t="s" s="185">
        <v>32</v>
      </c>
      <c r="S52" s="147">
        <f>BI52</f>
        <v>17.3288863109049</v>
      </c>
      <c r="T52" s="138"/>
      <c r="U52" s="138"/>
      <c r="V52" s="138"/>
      <c r="W52" s="138"/>
      <c r="X52" t="s" s="146">
        <f>IF($A52=Y52,"ok","bad")</f>
        <v>2430</v>
      </c>
      <c r="Y52" t="s" s="146">
        <v>1659</v>
      </c>
      <c r="Z52" t="s" s="146">
        <v>1660</v>
      </c>
      <c r="AA52" t="s" s="186">
        <v>31</v>
      </c>
      <c r="AB52" s="141">
        <f>100*AC52</f>
        <v>9.889791199999999</v>
      </c>
      <c r="AC52" s="190">
        <v>0.098897912</v>
      </c>
      <c r="AD52" t="s" s="187">
        <v>2365</v>
      </c>
      <c r="AE52" s="141">
        <v>7.66628</v>
      </c>
      <c r="AF52" s="190">
        <v>0.0766628</v>
      </c>
      <c r="AG52" s="138"/>
      <c r="AH52" s="145">
        <v>34236</v>
      </c>
      <c r="AI52" s="145">
        <v>20688</v>
      </c>
      <c r="AJ52" s="145">
        <v>106</v>
      </c>
      <c r="AK52" s="145">
        <v>7807</v>
      </c>
      <c r="AL52" s="145">
        <v>586</v>
      </c>
      <c r="AM52" s="148">
        <f>100*AL52/$AI52</f>
        <v>2.83255993812838</v>
      </c>
      <c r="AN52" s="145">
        <f>IF(AM52&gt;$AI$8,1,0)</f>
        <v>0</v>
      </c>
      <c r="AO52" s="148">
        <f>IF($R52=AL$17,AM52,0)</f>
        <v>0</v>
      </c>
      <c r="AP52" s="145">
        <v>1493</v>
      </c>
      <c r="AQ52" s="148">
        <f>100*AP52/$AI52</f>
        <v>7.21674400618716</v>
      </c>
      <c r="AR52" s="145">
        <f>IF(AQ52&gt;$AI$8,1,0)</f>
        <v>0</v>
      </c>
      <c r="AS52" s="148">
        <f>IF($R52=AP$17,AQ52,0)</f>
        <v>0</v>
      </c>
      <c r="AT52" s="145">
        <v>11392</v>
      </c>
      <c r="AU52" s="148">
        <f>100*AT52/$AI52</f>
        <v>55.0657385924207</v>
      </c>
      <c r="AV52" s="145">
        <f>IF(AU52&gt;$AI$8,1,0)</f>
        <v>1</v>
      </c>
      <c r="AW52" s="148">
        <f>IF($R52=AT$17,AU52,0)</f>
        <v>0</v>
      </c>
      <c r="AX52" s="145">
        <v>1586</v>
      </c>
      <c r="AY52" s="148">
        <f>100*AX52/$AI52</f>
        <v>7.66627996906419</v>
      </c>
      <c r="AZ52" s="145">
        <f>IF(AY52&gt;$AI$8,1,0)</f>
        <v>0</v>
      </c>
      <c r="BA52" s="148">
        <f>IF($R52=AX$17,AY52,0)</f>
        <v>0</v>
      </c>
      <c r="BB52" s="145">
        <v>2046</v>
      </c>
      <c r="BC52" s="148">
        <f>100*BB52/$AI52</f>
        <v>9.88979118329466</v>
      </c>
      <c r="BD52" s="145">
        <f>IF(BC52&gt;$AI$8,1,0)</f>
        <v>0</v>
      </c>
      <c r="BE52" s="148">
        <f>IF($R52=BB$17,BC52,0)</f>
        <v>0</v>
      </c>
      <c r="BF52" s="145">
        <v>3585</v>
      </c>
      <c r="BG52" s="148">
        <f>100*BF52/$AI52</f>
        <v>17.3288863109049</v>
      </c>
      <c r="BH52" s="145">
        <f>IF(BG52&gt;$AI$8,1,0)</f>
        <v>0</v>
      </c>
      <c r="BI52" s="148">
        <f>IF($R52=BF$17,BG52,0)</f>
        <v>17.3288863109049</v>
      </c>
      <c r="BJ52" s="145">
        <v>0</v>
      </c>
      <c r="BK52" s="148">
        <f>100*BJ52/$AI52</f>
        <v>0</v>
      </c>
      <c r="BL52" s="145">
        <f>IF(BK52&gt;$AI$8,1,0)</f>
        <v>0</v>
      </c>
      <c r="BM52" s="148">
        <f>IF($R52=BJ$17,BK52,0)</f>
        <v>0</v>
      </c>
      <c r="BN52" s="145">
        <v>0</v>
      </c>
      <c r="BO52" s="148">
        <f>100*BN52/$AI52</f>
        <v>0</v>
      </c>
      <c r="BP52" s="145">
        <f>IF(BO52&gt;$AI$8,1,0)</f>
        <v>0</v>
      </c>
      <c r="BQ52" s="148">
        <f>IF($R52=BN$17,BO52,0)</f>
        <v>0</v>
      </c>
      <c r="BR52" s="145">
        <v>0</v>
      </c>
      <c r="BS52" s="148">
        <f>100*BR52/$AI52</f>
        <v>0</v>
      </c>
      <c r="BT52" s="145">
        <f>IF(BS52&gt;$AI$8,1,0)</f>
        <v>0</v>
      </c>
      <c r="BU52" s="148">
        <f>IF($R52=BR$17,BS52,0)</f>
        <v>0</v>
      </c>
      <c r="BV52" s="145">
        <v>0</v>
      </c>
      <c r="BW52" s="148">
        <f>100*BV52/$AI52</f>
        <v>0</v>
      </c>
      <c r="BX52" s="145">
        <f>IF(BW52&gt;$AI$8,1,0)</f>
        <v>0</v>
      </c>
      <c r="BY52" s="148">
        <f>IF($R52=BV$17,BW52,0)</f>
        <v>0</v>
      </c>
      <c r="BZ52" s="145">
        <v>0</v>
      </c>
      <c r="CA52" s="148">
        <f>100*BZ52/$AI52</f>
        <v>0</v>
      </c>
      <c r="CB52" s="145">
        <f>IF(CA52&gt;$AI$8,1,0)</f>
        <v>0</v>
      </c>
      <c r="CC52" s="148">
        <f>IF($R52=BZ$17,CA52,0)</f>
        <v>0</v>
      </c>
      <c r="CD52" s="145">
        <v>0</v>
      </c>
      <c r="CE52" s="148">
        <f>100*CD52/$AI52</f>
        <v>0</v>
      </c>
      <c r="CF52" s="145">
        <f>IF(CE52&gt;$AI$8,1,0)</f>
        <v>0</v>
      </c>
      <c r="CG52" s="148">
        <f>IF($R52=CD$17,CE52,0)</f>
        <v>0</v>
      </c>
      <c r="CH52" s="145">
        <v>0</v>
      </c>
      <c r="CI52" s="148">
        <f>100*CH52/$AI52</f>
        <v>0</v>
      </c>
      <c r="CJ52" s="145">
        <f>IF(CI52&gt;$AI$8,1,0)</f>
        <v>0</v>
      </c>
      <c r="CK52" s="148">
        <f>IF($R52=CH$17,CI52,0)</f>
        <v>0</v>
      </c>
      <c r="CL52" s="145">
        <v>725</v>
      </c>
      <c r="CM52" s="145">
        <v>0</v>
      </c>
      <c r="CN52" s="149"/>
    </row>
    <row r="53" ht="15.75" customHeight="1">
      <c r="A53" t="s" s="179">
        <v>3661</v>
      </c>
      <c r="B53" t="s" s="180">
        <v>75</v>
      </c>
      <c r="C53" t="s" s="180">
        <v>3662</v>
      </c>
      <c r="D53" t="s" s="181">
        <v>78</v>
      </c>
      <c r="E53" t="s" s="182">
        <v>79</v>
      </c>
      <c r="F53" t="s" s="130">
        <v>80</v>
      </c>
      <c r="G53" t="s" s="130">
        <v>3663</v>
      </c>
      <c r="H53" t="s" s="130">
        <v>1786</v>
      </c>
      <c r="I53" t="s" s="130">
        <v>64</v>
      </c>
      <c r="J53" t="s" s="130">
        <v>449</v>
      </c>
      <c r="K53" t="s" s="183">
        <f>O53</f>
        <v>31</v>
      </c>
      <c r="L53" s="189">
        <f>P53</f>
        <v>55.0178561197792</v>
      </c>
      <c r="M53" t="s" s="130">
        <f>IF(O53="Lab","over","under")</f>
        <v>3307</v>
      </c>
      <c r="N53" s="169"/>
      <c r="O53" t="s" s="184">
        <v>31</v>
      </c>
      <c r="P53" s="131">
        <f>BC53</f>
        <v>55.0178561197792</v>
      </c>
      <c r="Q53" s="173">
        <f>T53+U53+V53</f>
        <v>0</v>
      </c>
      <c r="R53" t="s" s="185">
        <v>28</v>
      </c>
      <c r="S53" s="131">
        <f>AS53</f>
        <v>27.7275939117316</v>
      </c>
      <c r="T53" s="169"/>
      <c r="U53" s="169"/>
      <c r="V53" s="169"/>
      <c r="W53" s="169"/>
      <c r="X53" t="s" s="130">
        <f>IF($A53=Y53,"ok","bad")</f>
        <v>2430</v>
      </c>
      <c r="Y53" t="s" s="130">
        <v>3661</v>
      </c>
      <c r="Z53" t="s" s="130">
        <v>3662</v>
      </c>
      <c r="AA53" t="s" s="186">
        <v>27</v>
      </c>
      <c r="AB53" s="125">
        <f>100*AC53</f>
        <v>7.5912381</v>
      </c>
      <c r="AC53" s="191">
        <v>0.075912381</v>
      </c>
      <c r="AD53" t="s" s="187">
        <v>2365</v>
      </c>
      <c r="AE53" s="125">
        <v>5.416038</v>
      </c>
      <c r="AF53" s="191">
        <v>0.05416038</v>
      </c>
      <c r="AG53" s="169"/>
      <c r="AH53" s="173">
        <v>74786</v>
      </c>
      <c r="AI53" s="173">
        <v>52363</v>
      </c>
      <c r="AJ53" s="173">
        <v>209</v>
      </c>
      <c r="AK53" s="173">
        <v>14290</v>
      </c>
      <c r="AL53" s="173">
        <v>3975</v>
      </c>
      <c r="AM53" s="175">
        <f>100*AL53/$AI53</f>
        <v>7.59123808796287</v>
      </c>
      <c r="AN53" s="173">
        <f>IF(AM53&gt;$AI$8,1,0)</f>
        <v>0</v>
      </c>
      <c r="AO53" s="175">
        <f>IF($R53=AL$17,AM53,0)</f>
        <v>0</v>
      </c>
      <c r="AP53" s="173">
        <v>14519</v>
      </c>
      <c r="AQ53" s="175">
        <f>100*AP53/$AI53</f>
        <v>27.7275939117316</v>
      </c>
      <c r="AR53" s="173">
        <f>IF(AQ53&gt;$AI$8,1,0)</f>
        <v>0</v>
      </c>
      <c r="AS53" s="175">
        <f>IF($R53=AP$17,AQ53,0)</f>
        <v>27.7275939117316</v>
      </c>
      <c r="AT53" s="173">
        <v>1604</v>
      </c>
      <c r="AU53" s="175">
        <f>100*AT53/$AI53</f>
        <v>3.06323167121823</v>
      </c>
      <c r="AV53" s="173">
        <f>IF(AU53&gt;$AI$8,1,0)</f>
        <v>0</v>
      </c>
      <c r="AW53" s="175">
        <f>IF($R53=AT$17,AU53,0)</f>
        <v>0</v>
      </c>
      <c r="AX53" s="173">
        <v>2836</v>
      </c>
      <c r="AY53" s="175">
        <f>100*AX53/$AI53</f>
        <v>5.41603804212898</v>
      </c>
      <c r="AZ53" s="173">
        <f>IF(AY53&gt;$AI$8,1,0)</f>
        <v>0</v>
      </c>
      <c r="BA53" s="175">
        <f>IF($R53=AX$17,AY53,0)</f>
        <v>0</v>
      </c>
      <c r="BB53" s="173">
        <v>28809</v>
      </c>
      <c r="BC53" s="175">
        <f>100*BB53/$AI53</f>
        <v>55.0178561197792</v>
      </c>
      <c r="BD53" s="173">
        <f>IF(BC53&gt;$AI$8,1,0)</f>
        <v>1</v>
      </c>
      <c r="BE53" s="175">
        <f>IF($R53=BB$17,BC53,0)</f>
        <v>0</v>
      </c>
      <c r="BF53" s="173">
        <v>0</v>
      </c>
      <c r="BG53" s="175">
        <f>100*BF53/$AI53</f>
        <v>0</v>
      </c>
      <c r="BH53" s="173">
        <f>IF(BG53&gt;$AI$8,1,0)</f>
        <v>0</v>
      </c>
      <c r="BI53" s="175">
        <f>IF($R53=BF$17,BG53,0)</f>
        <v>0</v>
      </c>
      <c r="BJ53" s="173">
        <v>0</v>
      </c>
      <c r="BK53" s="175">
        <f>100*BJ53/$AI53</f>
        <v>0</v>
      </c>
      <c r="BL53" s="173">
        <f>IF(BK53&gt;$AI$8,1,0)</f>
        <v>0</v>
      </c>
      <c r="BM53" s="175">
        <f>IF($R53=BJ$17,BK53,0)</f>
        <v>0</v>
      </c>
      <c r="BN53" s="173">
        <v>0</v>
      </c>
      <c r="BO53" s="175">
        <f>100*BN53/$AI53</f>
        <v>0</v>
      </c>
      <c r="BP53" s="173">
        <f>IF(BO53&gt;$AI$8,1,0)</f>
        <v>0</v>
      </c>
      <c r="BQ53" s="175">
        <f>IF($R53=BN$17,BO53,0)</f>
        <v>0</v>
      </c>
      <c r="BR53" s="173">
        <v>0</v>
      </c>
      <c r="BS53" s="175">
        <f>100*BR53/$AI53</f>
        <v>0</v>
      </c>
      <c r="BT53" s="173">
        <f>IF(BS53&gt;$AI$8,1,0)</f>
        <v>0</v>
      </c>
      <c r="BU53" s="175">
        <f>IF($R53=BR$17,BS53,0)</f>
        <v>0</v>
      </c>
      <c r="BV53" s="173">
        <v>0</v>
      </c>
      <c r="BW53" s="175">
        <f>100*BV53/$AI53</f>
        <v>0</v>
      </c>
      <c r="BX53" s="173">
        <f>IF(BW53&gt;$AI$8,1,0)</f>
        <v>0</v>
      </c>
      <c r="BY53" s="175">
        <f>IF($R53=BV$17,BW53,0)</f>
        <v>0</v>
      </c>
      <c r="BZ53" s="173">
        <v>0</v>
      </c>
      <c r="CA53" s="175">
        <f>100*BZ53/$AI53</f>
        <v>0</v>
      </c>
      <c r="CB53" s="173">
        <f>IF(CA53&gt;$AI$8,1,0)</f>
        <v>0</v>
      </c>
      <c r="CC53" s="175">
        <f>IF($R53=BZ$17,CA53,0)</f>
        <v>0</v>
      </c>
      <c r="CD53" s="173">
        <v>0</v>
      </c>
      <c r="CE53" s="175">
        <f>100*CD53/$AI53</f>
        <v>0</v>
      </c>
      <c r="CF53" s="173">
        <f>IF(CE53&gt;$AI$8,1,0)</f>
        <v>0</v>
      </c>
      <c r="CG53" s="175">
        <f>IF($R53=CD$17,CE53,0)</f>
        <v>0</v>
      </c>
      <c r="CH53" s="173">
        <v>0</v>
      </c>
      <c r="CI53" s="175">
        <f>100*CH53/$AI53</f>
        <v>0</v>
      </c>
      <c r="CJ53" s="173">
        <f>IF(CI53&gt;$AI$8,1,0)</f>
        <v>0</v>
      </c>
      <c r="CK53" s="175">
        <f>IF($R53=CH$17,CI53,0)</f>
        <v>0</v>
      </c>
      <c r="CL53" s="173">
        <v>0</v>
      </c>
      <c r="CM53" s="173">
        <v>0</v>
      </c>
      <c r="CN53" s="176"/>
    </row>
    <row r="54" ht="15.75" customHeight="1">
      <c r="A54" t="s" s="179">
        <v>3680</v>
      </c>
      <c r="B54" t="s" s="180">
        <v>58</v>
      </c>
      <c r="C54" t="s" s="180">
        <v>1565</v>
      </c>
      <c r="D54" t="s" s="181">
        <v>60</v>
      </c>
      <c r="E54" t="s" s="188">
        <v>60</v>
      </c>
      <c r="F54" t="s" s="146">
        <v>46</v>
      </c>
      <c r="G54" t="s" s="146">
        <v>87</v>
      </c>
      <c r="H54" t="s" s="146">
        <v>1566</v>
      </c>
      <c r="I54" t="s" s="146">
        <v>64</v>
      </c>
      <c r="J54" t="s" s="146">
        <v>1567</v>
      </c>
      <c r="K54" t="s" s="183">
        <f>O54</f>
        <v>29</v>
      </c>
      <c r="L54" s="189">
        <f>P54</f>
        <v>54.7275791050365</v>
      </c>
      <c r="M54" t="s" s="146">
        <f>IF(O54="Lab","over","under")</f>
        <v>3307</v>
      </c>
      <c r="N54" s="138"/>
      <c r="O54" t="s" s="184">
        <v>29</v>
      </c>
      <c r="P54" s="147">
        <f>AU54</f>
        <v>54.7275791050365</v>
      </c>
      <c r="Q54" s="145">
        <f>T54+U54+V54</f>
        <v>0</v>
      </c>
      <c r="R54" t="s" s="185">
        <v>32</v>
      </c>
      <c r="S54" s="147">
        <f>BI54</f>
        <v>23.1815203145478</v>
      </c>
      <c r="T54" s="138"/>
      <c r="U54" s="138"/>
      <c r="V54" s="138"/>
      <c r="W54" s="138"/>
      <c r="X54" t="s" s="146">
        <f>IF($A54=Y54,"ok","bad")</f>
        <v>2430</v>
      </c>
      <c r="Y54" t="s" s="146">
        <v>3680</v>
      </c>
      <c r="Z54" t="s" s="146">
        <v>1565</v>
      </c>
      <c r="AA54" t="s" s="186">
        <v>28</v>
      </c>
      <c r="AB54" s="141">
        <f>100*AC54</f>
        <v>9.422392800000001</v>
      </c>
      <c r="AC54" s="190">
        <v>0.094223928</v>
      </c>
      <c r="AD54" t="s" s="187">
        <v>2365</v>
      </c>
      <c r="AE54" s="141">
        <v>4.9007676</v>
      </c>
      <c r="AF54" s="190">
        <v>0.049007676</v>
      </c>
      <c r="AG54" s="138"/>
      <c r="AH54" s="145">
        <v>69762</v>
      </c>
      <c r="AI54" s="145">
        <v>42728</v>
      </c>
      <c r="AJ54" s="145">
        <v>147</v>
      </c>
      <c r="AK54" s="145">
        <v>13479</v>
      </c>
      <c r="AL54" s="145">
        <v>1666</v>
      </c>
      <c r="AM54" s="148">
        <f>100*AL54/$AI54</f>
        <v>3.89908256880734</v>
      </c>
      <c r="AN54" s="145">
        <f>IF(AM54&gt;$AI$8,1,0)</f>
        <v>0</v>
      </c>
      <c r="AO54" s="148">
        <f>IF($R54=AL$17,AM54,0)</f>
        <v>0</v>
      </c>
      <c r="AP54" s="145">
        <v>4026</v>
      </c>
      <c r="AQ54" s="148">
        <f>100*AP54/$AI54</f>
        <v>9.42239281033514</v>
      </c>
      <c r="AR54" s="145">
        <f>IF(AQ54&gt;$AI$8,1,0)</f>
        <v>0</v>
      </c>
      <c r="AS54" s="148">
        <f>IF($R54=AP$17,AQ54,0)</f>
        <v>0</v>
      </c>
      <c r="AT54" s="145">
        <v>23384</v>
      </c>
      <c r="AU54" s="148">
        <f>100*AT54/$AI54</f>
        <v>54.7275791050365</v>
      </c>
      <c r="AV54" s="145">
        <f>IF(AU54&gt;$AI$8,1,0)</f>
        <v>1</v>
      </c>
      <c r="AW54" s="148">
        <f>IF($R54=AT$17,AU54,0)</f>
        <v>0</v>
      </c>
      <c r="AX54" s="145">
        <v>2094</v>
      </c>
      <c r="AY54" s="148">
        <f>100*AX54/$AI54</f>
        <v>4.90076764650814</v>
      </c>
      <c r="AZ54" s="145">
        <f>IF(AY54&gt;$AI$8,1,0)</f>
        <v>0</v>
      </c>
      <c r="BA54" s="148">
        <f>IF($R54=AX$17,AY54,0)</f>
        <v>0</v>
      </c>
      <c r="BB54" s="145">
        <v>1653</v>
      </c>
      <c r="BC54" s="148">
        <f>100*BB54/$AI54</f>
        <v>3.86865755476503</v>
      </c>
      <c r="BD54" s="145">
        <f>IF(BC54&gt;$AI$8,1,0)</f>
        <v>0</v>
      </c>
      <c r="BE54" s="148">
        <f>IF($R54=BB$17,BC54,0)</f>
        <v>0</v>
      </c>
      <c r="BF54" s="145">
        <v>9905</v>
      </c>
      <c r="BG54" s="148">
        <f>100*BF54/$AI54</f>
        <v>23.1815203145478</v>
      </c>
      <c r="BH54" s="145">
        <f>IF(BG54&gt;$AI$8,1,0)</f>
        <v>0</v>
      </c>
      <c r="BI54" s="148">
        <f>IF($R54=BF$17,BG54,0)</f>
        <v>23.1815203145478</v>
      </c>
      <c r="BJ54" s="145">
        <v>0</v>
      </c>
      <c r="BK54" s="148">
        <f>100*BJ54/$AI54</f>
        <v>0</v>
      </c>
      <c r="BL54" s="145">
        <f>IF(BK54&gt;$AI$8,1,0)</f>
        <v>0</v>
      </c>
      <c r="BM54" s="148">
        <f>IF($R54=BJ$17,BK54,0)</f>
        <v>0</v>
      </c>
      <c r="BN54" s="145">
        <v>0</v>
      </c>
      <c r="BO54" s="148">
        <f>100*BN54/$AI54</f>
        <v>0</v>
      </c>
      <c r="BP54" s="145">
        <f>IF(BO54&gt;$AI$8,1,0)</f>
        <v>0</v>
      </c>
      <c r="BQ54" s="148">
        <f>IF($R54=BN$17,BO54,0)</f>
        <v>0</v>
      </c>
      <c r="BR54" s="145">
        <v>0</v>
      </c>
      <c r="BS54" s="148">
        <f>100*BR54/$AI54</f>
        <v>0</v>
      </c>
      <c r="BT54" s="145">
        <f>IF(BS54&gt;$AI$8,1,0)</f>
        <v>0</v>
      </c>
      <c r="BU54" s="148">
        <f>IF($R54=BR$17,BS54,0)</f>
        <v>0</v>
      </c>
      <c r="BV54" s="145">
        <v>0</v>
      </c>
      <c r="BW54" s="148">
        <f>100*BV54/$AI54</f>
        <v>0</v>
      </c>
      <c r="BX54" s="145">
        <f>IF(BW54&gt;$AI$8,1,0)</f>
        <v>0</v>
      </c>
      <c r="BY54" s="148">
        <f>IF($R54=BV$17,BW54,0)</f>
        <v>0</v>
      </c>
      <c r="BZ54" s="145">
        <v>0</v>
      </c>
      <c r="CA54" s="148">
        <f>100*BZ54/$AI54</f>
        <v>0</v>
      </c>
      <c r="CB54" s="145">
        <f>IF(CA54&gt;$AI$8,1,0)</f>
        <v>0</v>
      </c>
      <c r="CC54" s="148">
        <f>IF($R54=BZ$17,CA54,0)</f>
        <v>0</v>
      </c>
      <c r="CD54" s="145">
        <v>0</v>
      </c>
      <c r="CE54" s="148">
        <f>100*CD54/$AI54</f>
        <v>0</v>
      </c>
      <c r="CF54" s="145">
        <f>IF(CE54&gt;$AI$8,1,0)</f>
        <v>0</v>
      </c>
      <c r="CG54" s="148">
        <f>IF($R54=CD$17,CE54,0)</f>
        <v>0</v>
      </c>
      <c r="CH54" s="145">
        <v>0</v>
      </c>
      <c r="CI54" s="148">
        <f>100*CH54/$AI54</f>
        <v>0</v>
      </c>
      <c r="CJ54" s="145">
        <f>IF(CI54&gt;$AI$8,1,0)</f>
        <v>0</v>
      </c>
      <c r="CK54" s="148">
        <f>IF($R54=CH$17,CI54,0)</f>
        <v>0</v>
      </c>
      <c r="CL54" s="145">
        <v>0</v>
      </c>
      <c r="CM54" s="145">
        <v>0</v>
      </c>
      <c r="CN54" s="149"/>
    </row>
    <row r="55" ht="15.75" customHeight="1">
      <c r="A55" t="s" s="179">
        <v>2506</v>
      </c>
      <c r="B55" t="s" s="180">
        <v>160</v>
      </c>
      <c r="C55" t="s" s="180">
        <v>2507</v>
      </c>
      <c r="D55" t="s" s="181">
        <v>162</v>
      </c>
      <c r="E55" t="s" s="182">
        <v>79</v>
      </c>
      <c r="F55" t="s" s="130">
        <v>80</v>
      </c>
      <c r="G55" t="s" s="130">
        <v>714</v>
      </c>
      <c r="H55" t="s" s="130">
        <v>414</v>
      </c>
      <c r="I55" t="s" s="130">
        <v>64</v>
      </c>
      <c r="J55" t="s" s="130">
        <v>50</v>
      </c>
      <c r="K55" t="s" s="183">
        <f>O55</f>
        <v>28</v>
      </c>
      <c r="L55" s="189">
        <f>P55</f>
        <v>54.068516866901</v>
      </c>
      <c r="M55" t="s" s="130">
        <f>IF(O55="Lab","over","under")</f>
        <v>2429</v>
      </c>
      <c r="N55" s="173">
        <v>1</v>
      </c>
      <c r="O55" t="s" s="184">
        <v>28</v>
      </c>
      <c r="P55" s="131">
        <f>AQ55</f>
        <v>54.068516866901</v>
      </c>
      <c r="Q55" s="173">
        <f>T55+U55+V55</f>
        <v>0</v>
      </c>
      <c r="R55" t="s" s="185">
        <v>27</v>
      </c>
      <c r="S55" s="131">
        <f>AO55</f>
        <v>16.7514820838361</v>
      </c>
      <c r="T55" s="169"/>
      <c r="U55" s="169"/>
      <c r="V55" s="169"/>
      <c r="W55" s="169"/>
      <c r="X55" t="s" s="130">
        <f>IF($A55=Y55,"ok","bad")</f>
        <v>2430</v>
      </c>
      <c r="Y55" t="s" s="130">
        <v>2506</v>
      </c>
      <c r="Z55" t="s" s="130">
        <v>2507</v>
      </c>
      <c r="AA55" t="s" s="186">
        <v>31</v>
      </c>
      <c r="AB55" s="125">
        <f>100*AC55</f>
        <v>10.1017785</v>
      </c>
      <c r="AC55" s="191">
        <v>0.101017785</v>
      </c>
      <c r="AD55" t="s" s="187">
        <v>29</v>
      </c>
      <c r="AE55" s="125">
        <v>9.619117599999999</v>
      </c>
      <c r="AF55" s="191">
        <v>0.096191176</v>
      </c>
      <c r="AG55" s="169"/>
      <c r="AH55" s="173">
        <v>77891</v>
      </c>
      <c r="AI55" s="173">
        <v>38122</v>
      </c>
      <c r="AJ55" s="173">
        <v>172</v>
      </c>
      <c r="AK55" s="173">
        <v>14226</v>
      </c>
      <c r="AL55" s="173">
        <v>6386</v>
      </c>
      <c r="AM55" s="175">
        <f>100*AL55/$AI55</f>
        <v>16.7514820838361</v>
      </c>
      <c r="AN55" s="173">
        <f>IF(AM55&gt;$AI$8,1,0)</f>
        <v>0</v>
      </c>
      <c r="AO55" s="175">
        <f>IF($R55=AL$17,AM55,0)</f>
        <v>16.7514820838361</v>
      </c>
      <c r="AP55" s="173">
        <v>20612</v>
      </c>
      <c r="AQ55" s="175">
        <f>100*AP55/$AI55</f>
        <v>54.068516866901</v>
      </c>
      <c r="AR55" s="173">
        <f>IF(AQ55&gt;$AI$8,1,0)</f>
        <v>1</v>
      </c>
      <c r="AS55" s="175">
        <f>IF($R55=AP$17,AQ55,0)</f>
        <v>0</v>
      </c>
      <c r="AT55" s="173">
        <v>3667</v>
      </c>
      <c r="AU55" s="175">
        <f>100*AT55/$AI55</f>
        <v>9.619117569907139</v>
      </c>
      <c r="AV55" s="173">
        <f>IF(AU55&gt;$AI$8,1,0)</f>
        <v>0</v>
      </c>
      <c r="AW55" s="175">
        <f>IF($R55=AT$17,AU55,0)</f>
        <v>0</v>
      </c>
      <c r="AX55" s="173">
        <v>2148</v>
      </c>
      <c r="AY55" s="175">
        <f>100*AX55/$AI55</f>
        <v>5.63454173443156</v>
      </c>
      <c r="AZ55" s="173">
        <f>IF(AY55&gt;$AI$8,1,0)</f>
        <v>0</v>
      </c>
      <c r="BA55" s="175">
        <f>IF($R55=AX$17,AY55,0)</f>
        <v>0</v>
      </c>
      <c r="BB55" s="173">
        <v>3851</v>
      </c>
      <c r="BC55" s="175">
        <f>100*BB55/$AI55</f>
        <v>10.1017785006033</v>
      </c>
      <c r="BD55" s="173">
        <f>IF(BC55&gt;$AI$8,1,0)</f>
        <v>0</v>
      </c>
      <c r="BE55" s="175">
        <f>IF($R55=BB$17,BC55,0)</f>
        <v>0</v>
      </c>
      <c r="BF55" s="173">
        <v>0</v>
      </c>
      <c r="BG55" s="175">
        <f>100*BF55/$AI55</f>
        <v>0</v>
      </c>
      <c r="BH55" s="173">
        <f>IF(BG55&gt;$AI$8,1,0)</f>
        <v>0</v>
      </c>
      <c r="BI55" s="175">
        <f>IF($R55=BF$17,BG55,0)</f>
        <v>0</v>
      </c>
      <c r="BJ55" s="173">
        <v>0</v>
      </c>
      <c r="BK55" s="175">
        <f>100*BJ55/$AI55</f>
        <v>0</v>
      </c>
      <c r="BL55" s="173">
        <f>IF(BK55&gt;$AI$8,1,0)</f>
        <v>0</v>
      </c>
      <c r="BM55" s="175">
        <f>IF($R55=BJ$17,BK55,0)</f>
        <v>0</v>
      </c>
      <c r="BN55" s="173">
        <v>0</v>
      </c>
      <c r="BO55" s="175">
        <f>100*BN55/$AI55</f>
        <v>0</v>
      </c>
      <c r="BP55" s="173">
        <f>IF(BO55&gt;$AI$8,1,0)</f>
        <v>0</v>
      </c>
      <c r="BQ55" s="175">
        <f>IF($R55=BN$17,BO55,0)</f>
        <v>0</v>
      </c>
      <c r="BR55" s="173">
        <v>0</v>
      </c>
      <c r="BS55" s="175">
        <f>100*BR55/$AI55</f>
        <v>0</v>
      </c>
      <c r="BT55" s="173">
        <f>IF(BS55&gt;$AI$8,1,0)</f>
        <v>0</v>
      </c>
      <c r="BU55" s="175">
        <f>IF($R55=BR$17,BS55,0)</f>
        <v>0</v>
      </c>
      <c r="BV55" s="173">
        <v>0</v>
      </c>
      <c r="BW55" s="175">
        <f>100*BV55/$AI55</f>
        <v>0</v>
      </c>
      <c r="BX55" s="173">
        <f>IF(BW55&gt;$AI$8,1,0)</f>
        <v>0</v>
      </c>
      <c r="BY55" s="175">
        <f>IF($R55=BV$17,BW55,0)</f>
        <v>0</v>
      </c>
      <c r="BZ55" s="173">
        <v>0</v>
      </c>
      <c r="CA55" s="175">
        <f>100*BZ55/$AI55</f>
        <v>0</v>
      </c>
      <c r="CB55" s="173">
        <f>IF(CA55&gt;$AI$8,1,0)</f>
        <v>0</v>
      </c>
      <c r="CC55" s="175">
        <f>IF($R55=BZ$17,CA55,0)</f>
        <v>0</v>
      </c>
      <c r="CD55" s="173">
        <v>0</v>
      </c>
      <c r="CE55" s="175">
        <f>100*CD55/$AI55</f>
        <v>0</v>
      </c>
      <c r="CF55" s="173">
        <f>IF(CE55&gt;$AI$8,1,0)</f>
        <v>0</v>
      </c>
      <c r="CG55" s="175">
        <f>IF($R55=CD$17,CE55,0)</f>
        <v>0</v>
      </c>
      <c r="CH55" s="173">
        <v>0</v>
      </c>
      <c r="CI55" s="175">
        <f>100*CH55/$AI55</f>
        <v>0</v>
      </c>
      <c r="CJ55" s="173">
        <f>IF(CI55&gt;$AI$8,1,0)</f>
        <v>0</v>
      </c>
      <c r="CK55" s="175">
        <f>IF($R55=CH$17,CI55,0)</f>
        <v>0</v>
      </c>
      <c r="CL55" s="173">
        <v>0</v>
      </c>
      <c r="CM55" s="173">
        <v>0</v>
      </c>
      <c r="CN55" s="176"/>
    </row>
    <row r="56" ht="15.75" customHeight="1">
      <c r="A56" t="s" s="179">
        <v>2761</v>
      </c>
      <c r="B56" t="s" s="180">
        <v>166</v>
      </c>
      <c r="C56" t="s" s="180">
        <v>2762</v>
      </c>
      <c r="D56" t="s" s="181">
        <v>169</v>
      </c>
      <c r="E56" t="s" s="188">
        <v>79</v>
      </c>
      <c r="F56" t="s" s="146">
        <v>80</v>
      </c>
      <c r="G56" t="s" s="146">
        <v>1283</v>
      </c>
      <c r="H56" t="s" s="146">
        <v>1284</v>
      </c>
      <c r="I56" t="s" s="146">
        <v>49</v>
      </c>
      <c r="J56" t="s" s="146">
        <v>50</v>
      </c>
      <c r="K56" t="s" s="183">
        <f>O56</f>
        <v>28</v>
      </c>
      <c r="L56" s="189">
        <f>P56</f>
        <v>54.0343456026264</v>
      </c>
      <c r="M56" t="s" s="146">
        <f>IF(O56="Lab","over","under")</f>
        <v>2429</v>
      </c>
      <c r="N56" s="145">
        <v>1</v>
      </c>
      <c r="O56" t="s" s="184">
        <v>28</v>
      </c>
      <c r="P56" s="147">
        <f>AQ56</f>
        <v>54.0343456026264</v>
      </c>
      <c r="Q56" s="145">
        <f>T56+U56+V56</f>
        <v>0</v>
      </c>
      <c r="R56" t="s" s="185">
        <v>31</v>
      </c>
      <c r="S56" s="147">
        <f>BE56</f>
        <v>18.4291937622325</v>
      </c>
      <c r="T56" s="138"/>
      <c r="U56" s="138"/>
      <c r="V56" s="138"/>
      <c r="W56" s="138"/>
      <c r="X56" t="s" s="146">
        <f>IF($A56=Y56,"ok","bad")</f>
        <v>2430</v>
      </c>
      <c r="Y56" t="s" s="146">
        <v>2761</v>
      </c>
      <c r="Z56" t="s" s="146">
        <v>2762</v>
      </c>
      <c r="AA56" t="s" s="186">
        <v>27</v>
      </c>
      <c r="AB56" s="141">
        <f>100*AC56</f>
        <v>13.1700234</v>
      </c>
      <c r="AC56" s="190">
        <v>0.131700234</v>
      </c>
      <c r="AD56" t="s" s="187">
        <v>2763</v>
      </c>
      <c r="AE56" s="141">
        <v>5.9157775</v>
      </c>
      <c r="AF56" s="190">
        <v>0.059157775</v>
      </c>
      <c r="AG56" s="138"/>
      <c r="AH56" s="145">
        <v>75953</v>
      </c>
      <c r="AI56" s="145">
        <v>31678</v>
      </c>
      <c r="AJ56" s="145">
        <v>473</v>
      </c>
      <c r="AK56" s="145">
        <v>11279</v>
      </c>
      <c r="AL56" s="145">
        <v>4172</v>
      </c>
      <c r="AM56" s="148">
        <f>100*AL56/$AI56</f>
        <v>13.1700233600606</v>
      </c>
      <c r="AN56" s="145">
        <f>IF(AM56&gt;$AI$8,1,0)</f>
        <v>0</v>
      </c>
      <c r="AO56" s="148">
        <f>IF($R56=AL$17,AM56,0)</f>
        <v>0</v>
      </c>
      <c r="AP56" s="145">
        <v>17117</v>
      </c>
      <c r="AQ56" s="148">
        <f>100*AP56/$AI56</f>
        <v>54.0343456026264</v>
      </c>
      <c r="AR56" s="145">
        <f>IF(AQ56&gt;$AI$8,1,0)</f>
        <v>1</v>
      </c>
      <c r="AS56" s="148">
        <f>IF($R56=AP$17,AQ56,0)</f>
        <v>0</v>
      </c>
      <c r="AT56" s="145">
        <v>1340</v>
      </c>
      <c r="AU56" s="148">
        <f>100*AT56/$AI56</f>
        <v>4.23006502935791</v>
      </c>
      <c r="AV56" s="145">
        <f>IF(AU56&gt;$AI$8,1,0)</f>
        <v>0</v>
      </c>
      <c r="AW56" s="148">
        <f>IF($R56=AT$17,AU56,0)</f>
        <v>0</v>
      </c>
      <c r="AX56" s="145">
        <v>0</v>
      </c>
      <c r="AY56" s="148">
        <f>100*AX56/$AI56</f>
        <v>0</v>
      </c>
      <c r="AZ56" s="145">
        <f>IF(AY56&gt;$AI$8,1,0)</f>
        <v>0</v>
      </c>
      <c r="BA56" s="148">
        <f>IF($R56=AX$17,AY56,0)</f>
        <v>0</v>
      </c>
      <c r="BB56" s="145">
        <v>5838</v>
      </c>
      <c r="BC56" s="148">
        <f>100*BB56/$AI56</f>
        <v>18.4291937622325</v>
      </c>
      <c r="BD56" s="145">
        <f>IF(BC56&gt;$AI$8,1,0)</f>
        <v>0</v>
      </c>
      <c r="BE56" s="148">
        <f>IF($R56=BB$17,BC56,0)</f>
        <v>18.4291937622325</v>
      </c>
      <c r="BF56" s="145">
        <v>0</v>
      </c>
      <c r="BG56" s="148">
        <f>100*BF56/$AI56</f>
        <v>0</v>
      </c>
      <c r="BH56" s="145">
        <f>IF(BG56&gt;$AI$8,1,0)</f>
        <v>0</v>
      </c>
      <c r="BI56" s="148">
        <f>IF($R56=BF$17,BG56,0)</f>
        <v>0</v>
      </c>
      <c r="BJ56" s="145">
        <v>0</v>
      </c>
      <c r="BK56" s="148">
        <f>100*BJ56/$AI56</f>
        <v>0</v>
      </c>
      <c r="BL56" s="145">
        <f>IF(BK56&gt;$AI$8,1,0)</f>
        <v>0</v>
      </c>
      <c r="BM56" s="148">
        <f>IF($R56=BJ$17,BK56,0)</f>
        <v>0</v>
      </c>
      <c r="BN56" s="145">
        <v>0</v>
      </c>
      <c r="BO56" s="148">
        <f>100*BN56/$AI56</f>
        <v>0</v>
      </c>
      <c r="BP56" s="145">
        <f>IF(BO56&gt;$AI$8,1,0)</f>
        <v>0</v>
      </c>
      <c r="BQ56" s="148">
        <f>IF($R56=BN$17,BO56,0)</f>
        <v>0</v>
      </c>
      <c r="BR56" s="145">
        <v>0</v>
      </c>
      <c r="BS56" s="148">
        <f>100*BR56/$AI56</f>
        <v>0</v>
      </c>
      <c r="BT56" s="145">
        <f>IF(BS56&gt;$AI$8,1,0)</f>
        <v>0</v>
      </c>
      <c r="BU56" s="148">
        <f>IF($R56=BR$17,BS56,0)</f>
        <v>0</v>
      </c>
      <c r="BV56" s="145">
        <v>0</v>
      </c>
      <c r="BW56" s="148">
        <f>100*BV56/$AI56</f>
        <v>0</v>
      </c>
      <c r="BX56" s="145">
        <f>IF(BW56&gt;$AI$8,1,0)</f>
        <v>0</v>
      </c>
      <c r="BY56" s="148">
        <f>IF($R56=BV$17,BW56,0)</f>
        <v>0</v>
      </c>
      <c r="BZ56" s="145">
        <v>0</v>
      </c>
      <c r="CA56" s="148">
        <f>100*BZ56/$AI56</f>
        <v>0</v>
      </c>
      <c r="CB56" s="145">
        <f>IF(CA56&gt;$AI$8,1,0)</f>
        <v>0</v>
      </c>
      <c r="CC56" s="148">
        <f>IF($R56=BZ$17,CA56,0)</f>
        <v>0</v>
      </c>
      <c r="CD56" s="145">
        <v>0</v>
      </c>
      <c r="CE56" s="148">
        <f>100*CD56/$AI56</f>
        <v>0</v>
      </c>
      <c r="CF56" s="145">
        <f>IF(CE56&gt;$AI$8,1,0)</f>
        <v>0</v>
      </c>
      <c r="CG56" s="148">
        <f>IF($R56=CD$17,CE56,0)</f>
        <v>0</v>
      </c>
      <c r="CH56" s="145">
        <v>0</v>
      </c>
      <c r="CI56" s="148">
        <f>100*CH56/$AI56</f>
        <v>0</v>
      </c>
      <c r="CJ56" s="145">
        <f>IF(CI56&gt;$AI$8,1,0)</f>
        <v>0</v>
      </c>
      <c r="CK56" s="148">
        <f>IF($R56=CH$17,CI56,0)</f>
        <v>0</v>
      </c>
      <c r="CL56" s="145">
        <v>0</v>
      </c>
      <c r="CM56" s="145">
        <v>0</v>
      </c>
      <c r="CN56" s="149"/>
    </row>
    <row r="57" ht="15.75" customHeight="1">
      <c r="A57" t="s" s="179">
        <v>3405</v>
      </c>
      <c r="B57" t="s" s="180">
        <v>42</v>
      </c>
      <c r="C57" t="s" s="180">
        <v>808</v>
      </c>
      <c r="D57" t="s" s="181">
        <v>45</v>
      </c>
      <c r="E57" t="s" s="182">
        <v>45</v>
      </c>
      <c r="F57" t="s" s="130">
        <v>46</v>
      </c>
      <c r="G57" t="s" s="130">
        <v>345</v>
      </c>
      <c r="H57" t="s" s="130">
        <v>809</v>
      </c>
      <c r="I57" t="s" s="130">
        <v>64</v>
      </c>
      <c r="J57" t="s" s="130">
        <v>116</v>
      </c>
      <c r="K57" t="s" s="183">
        <f>O57</f>
        <v>33</v>
      </c>
      <c r="L57" s="189">
        <f>P57</f>
        <v>53.9373684861988</v>
      </c>
      <c r="M57" t="s" s="130">
        <f>IF(O57="Lab","over","under")</f>
        <v>3307</v>
      </c>
      <c r="N57" s="169"/>
      <c r="O57" t="s" s="184">
        <v>33</v>
      </c>
      <c r="P57" s="131">
        <f>BK57</f>
        <v>53.9373684861988</v>
      </c>
      <c r="Q57" s="173">
        <f>T57+U57+V57</f>
        <v>0</v>
      </c>
      <c r="R57" t="s" s="185">
        <v>28</v>
      </c>
      <c r="S57" s="131">
        <f>AS57</f>
        <v>14.6354746874613</v>
      </c>
      <c r="T57" s="169"/>
      <c r="U57" s="169"/>
      <c r="V57" s="169"/>
      <c r="W57" s="169"/>
      <c r="X57" t="s" s="130">
        <f>IF($A57=Y57,"ok","bad")</f>
        <v>2430</v>
      </c>
      <c r="Y57" t="s" s="130">
        <v>3405</v>
      </c>
      <c r="Z57" t="s" s="130">
        <v>808</v>
      </c>
      <c r="AA57" t="s" s="186">
        <v>2365</v>
      </c>
      <c r="AB57" s="125">
        <f>100*AC57</f>
        <v>12.0237653</v>
      </c>
      <c r="AC57" s="191">
        <v>0.120237653</v>
      </c>
      <c r="AD57" t="s" s="187">
        <v>27</v>
      </c>
      <c r="AE57" s="125">
        <v>11.66481</v>
      </c>
      <c r="AF57" s="191">
        <v>0.1166481</v>
      </c>
      <c r="AG57" s="169"/>
      <c r="AH57" s="173">
        <v>73040</v>
      </c>
      <c r="AI57" s="173">
        <v>40395</v>
      </c>
      <c r="AJ57" s="173">
        <v>215</v>
      </c>
      <c r="AK57" s="173">
        <v>15876</v>
      </c>
      <c r="AL57" s="173">
        <v>4712</v>
      </c>
      <c r="AM57" s="175">
        <f>100*AL57/$AI57</f>
        <v>11.6648100012378</v>
      </c>
      <c r="AN57" s="173">
        <f>IF(AM57&gt;$AI$8,1,0)</f>
        <v>0</v>
      </c>
      <c r="AO57" s="175">
        <f>IF($R57=AL$17,AM57,0)</f>
        <v>0</v>
      </c>
      <c r="AP57" s="173">
        <v>5912</v>
      </c>
      <c r="AQ57" s="175">
        <f>100*AP57/$AI57</f>
        <v>14.6354746874613</v>
      </c>
      <c r="AR57" s="173">
        <f>IF(AQ57&gt;$AI$8,1,0)</f>
        <v>0</v>
      </c>
      <c r="AS57" s="175">
        <f>IF($R57=AP$17,AQ57,0)</f>
        <v>14.6354746874613</v>
      </c>
      <c r="AT57" s="173">
        <v>1381</v>
      </c>
      <c r="AU57" s="175">
        <f>100*AT57/$AI57</f>
        <v>3.41873994306226</v>
      </c>
      <c r="AV57" s="173">
        <f>IF(AU57&gt;$AI$8,1,0)</f>
        <v>0</v>
      </c>
      <c r="AW57" s="175">
        <f>IF($R57=AT$17,AU57,0)</f>
        <v>0</v>
      </c>
      <c r="AX57" s="173">
        <v>4857</v>
      </c>
      <c r="AY57" s="175">
        <f>100*AX57/$AI57</f>
        <v>12.0237653174898</v>
      </c>
      <c r="AZ57" s="173">
        <f>IF(AY57&gt;$AI$8,1,0)</f>
        <v>0</v>
      </c>
      <c r="BA57" s="175">
        <f>IF($R57=AX$17,AY57,0)</f>
        <v>0</v>
      </c>
      <c r="BB57" s="173">
        <v>1448</v>
      </c>
      <c r="BC57" s="175">
        <f>100*BB57/$AI57</f>
        <v>3.58460205470974</v>
      </c>
      <c r="BD57" s="173">
        <f>IF(BC57&gt;$AI$8,1,0)</f>
        <v>0</v>
      </c>
      <c r="BE57" s="175">
        <f>IF($R57=BB$17,BC57,0)</f>
        <v>0</v>
      </c>
      <c r="BF57" s="173">
        <v>0</v>
      </c>
      <c r="BG57" s="175">
        <f>100*BF57/$AI57</f>
        <v>0</v>
      </c>
      <c r="BH57" s="173">
        <f>IF(BG57&gt;$AI$8,1,0)</f>
        <v>0</v>
      </c>
      <c r="BI57" s="175">
        <f>IF($R57=BF$17,BG57,0)</f>
        <v>0</v>
      </c>
      <c r="BJ57" s="173">
        <v>21788</v>
      </c>
      <c r="BK57" s="175">
        <f>100*BJ57/$AI57</f>
        <v>53.9373684861988</v>
      </c>
      <c r="BL57" s="173">
        <f>IF(BK57&gt;$AI$8,1,0)</f>
        <v>1</v>
      </c>
      <c r="BM57" s="175">
        <f>IF($R57=BJ$17,BK57,0)</f>
        <v>0</v>
      </c>
      <c r="BN57" s="173">
        <v>0</v>
      </c>
      <c r="BO57" s="175">
        <f>100*BN57/$AI57</f>
        <v>0</v>
      </c>
      <c r="BP57" s="173">
        <f>IF(BO57&gt;$AI$8,1,0)</f>
        <v>0</v>
      </c>
      <c r="BQ57" s="175">
        <f>IF($R57=BN$17,BO57,0)</f>
        <v>0</v>
      </c>
      <c r="BR57" s="173">
        <v>0</v>
      </c>
      <c r="BS57" s="175">
        <f>100*BR57/$AI57</f>
        <v>0</v>
      </c>
      <c r="BT57" s="173">
        <f>IF(BS57&gt;$AI$8,1,0)</f>
        <v>0</v>
      </c>
      <c r="BU57" s="175">
        <f>IF($R57=BR$17,BS57,0)</f>
        <v>0</v>
      </c>
      <c r="BV57" s="173">
        <v>0</v>
      </c>
      <c r="BW57" s="175">
        <f>100*BV57/$AI57</f>
        <v>0</v>
      </c>
      <c r="BX57" s="173">
        <f>IF(BW57&gt;$AI$8,1,0)</f>
        <v>0</v>
      </c>
      <c r="BY57" s="175">
        <f>IF($R57=BV$17,BW57,0)</f>
        <v>0</v>
      </c>
      <c r="BZ57" s="173">
        <v>0</v>
      </c>
      <c r="CA57" s="175">
        <f>100*BZ57/$AI57</f>
        <v>0</v>
      </c>
      <c r="CB57" s="173">
        <f>IF(CA57&gt;$AI$8,1,0)</f>
        <v>0</v>
      </c>
      <c r="CC57" s="175">
        <f>IF($R57=BZ$17,CA57,0)</f>
        <v>0</v>
      </c>
      <c r="CD57" s="173">
        <v>0</v>
      </c>
      <c r="CE57" s="175">
        <f>100*CD57/$AI57</f>
        <v>0</v>
      </c>
      <c r="CF57" s="173">
        <f>IF(CE57&gt;$AI$8,1,0)</f>
        <v>0</v>
      </c>
      <c r="CG57" s="175">
        <f>IF($R57=CD$17,CE57,0)</f>
        <v>0</v>
      </c>
      <c r="CH57" s="173">
        <v>0</v>
      </c>
      <c r="CI57" s="175">
        <f>100*CH57/$AI57</f>
        <v>0</v>
      </c>
      <c r="CJ57" s="173">
        <f>IF(CI57&gt;$AI$8,1,0)</f>
        <v>0</v>
      </c>
      <c r="CK57" s="175">
        <f>IF($R57=CH$17,CI57,0)</f>
        <v>0</v>
      </c>
      <c r="CL57" s="173">
        <v>363</v>
      </c>
      <c r="CM57" s="173">
        <v>0</v>
      </c>
      <c r="CN57" s="176"/>
    </row>
    <row r="58" ht="15.75" customHeight="1">
      <c r="A58" t="s" s="179">
        <v>2500</v>
      </c>
      <c r="B58" t="s" s="180">
        <v>90</v>
      </c>
      <c r="C58" t="s" s="180">
        <v>2501</v>
      </c>
      <c r="D58" t="s" s="181">
        <v>93</v>
      </c>
      <c r="E58" t="s" s="188">
        <v>79</v>
      </c>
      <c r="F58" t="s" s="146">
        <v>80</v>
      </c>
      <c r="G58" t="s" s="146">
        <v>94</v>
      </c>
      <c r="H58" t="s" s="146">
        <v>329</v>
      </c>
      <c r="I58" t="s" s="146">
        <v>49</v>
      </c>
      <c r="J58" t="s" s="146">
        <v>50</v>
      </c>
      <c r="K58" t="s" s="183">
        <f>O58</f>
        <v>28</v>
      </c>
      <c r="L58" s="189">
        <f>P58</f>
        <v>53.8098276962348</v>
      </c>
      <c r="M58" t="s" s="146">
        <f>IF(O58="Lab","over","under")</f>
        <v>2429</v>
      </c>
      <c r="N58" s="145">
        <v>1</v>
      </c>
      <c r="O58" t="s" s="184">
        <v>28</v>
      </c>
      <c r="P58" s="147">
        <f>AQ58</f>
        <v>53.8098276962348</v>
      </c>
      <c r="Q58" s="145">
        <f>T58+U58+V58</f>
        <v>0</v>
      </c>
      <c r="R58" t="s" s="185">
        <v>2365</v>
      </c>
      <c r="S58" s="147">
        <f>BA58</f>
        <v>21.104020421187</v>
      </c>
      <c r="T58" s="138"/>
      <c r="U58" s="138"/>
      <c r="V58" s="138"/>
      <c r="W58" s="138"/>
      <c r="X58" t="s" s="146">
        <f>IF($A58=Y58,"ok","bad")</f>
        <v>2430</v>
      </c>
      <c r="Y58" t="s" s="146">
        <v>2500</v>
      </c>
      <c r="Z58" t="s" s="146">
        <v>2501</v>
      </c>
      <c r="AA58" t="s" s="186">
        <v>31</v>
      </c>
      <c r="AB58" s="141">
        <f>100*AC58</f>
        <v>10.2010211</v>
      </c>
      <c r="AC58" s="190">
        <v>0.102010211</v>
      </c>
      <c r="AD58" t="s" s="187">
        <v>27</v>
      </c>
      <c r="AE58" s="141">
        <v>9.8053606</v>
      </c>
      <c r="AF58" s="190">
        <v>0.098053606</v>
      </c>
      <c r="AG58" s="138"/>
      <c r="AH58" s="145">
        <v>72303</v>
      </c>
      <c r="AI58" s="145">
        <v>31340</v>
      </c>
      <c r="AJ58" s="145">
        <v>149</v>
      </c>
      <c r="AK58" s="145">
        <v>10250</v>
      </c>
      <c r="AL58" s="145">
        <v>3073</v>
      </c>
      <c r="AM58" s="148">
        <f>100*AL58/$AI58</f>
        <v>9.80536056158264</v>
      </c>
      <c r="AN58" s="145">
        <f>IF(AM58&gt;$AI$8,1,0)</f>
        <v>0</v>
      </c>
      <c r="AO58" s="148">
        <f>IF($R58=AL$17,AM58,0)</f>
        <v>0</v>
      </c>
      <c r="AP58" s="145">
        <v>16864</v>
      </c>
      <c r="AQ58" s="148">
        <f>100*AP58/$AI58</f>
        <v>53.8098276962348</v>
      </c>
      <c r="AR58" s="145">
        <f>IF(AQ58&gt;$AI$8,1,0)</f>
        <v>1</v>
      </c>
      <c r="AS58" s="148">
        <f>IF($R58=AP$17,AQ58,0)</f>
        <v>0</v>
      </c>
      <c r="AT58" s="145">
        <v>1592</v>
      </c>
      <c r="AU58" s="148">
        <f>100*AT58/$AI58</f>
        <v>5.07977026164646</v>
      </c>
      <c r="AV58" s="145">
        <f>IF(AU58&gt;$AI$8,1,0)</f>
        <v>0</v>
      </c>
      <c r="AW58" s="148">
        <f>IF($R58=AT$17,AU58,0)</f>
        <v>0</v>
      </c>
      <c r="AX58" s="145">
        <v>6614</v>
      </c>
      <c r="AY58" s="148">
        <f>100*AX58/$AI58</f>
        <v>21.104020421187</v>
      </c>
      <c r="AZ58" s="145">
        <f>IF(AY58&gt;$AI$8,1,0)</f>
        <v>0</v>
      </c>
      <c r="BA58" s="148">
        <f>IF($R58=AX$17,AY58,0)</f>
        <v>21.104020421187</v>
      </c>
      <c r="BB58" s="145">
        <v>3197</v>
      </c>
      <c r="BC58" s="148">
        <f>100*BB58/$AI58</f>
        <v>10.2010210593491</v>
      </c>
      <c r="BD58" s="145">
        <f>IF(BC58&gt;$AI$8,1,0)</f>
        <v>0</v>
      </c>
      <c r="BE58" s="148">
        <f>IF($R58=BB$17,BC58,0)</f>
        <v>0</v>
      </c>
      <c r="BF58" s="145">
        <v>0</v>
      </c>
      <c r="BG58" s="148">
        <f>100*BF58/$AI58</f>
        <v>0</v>
      </c>
      <c r="BH58" s="145">
        <f>IF(BG58&gt;$AI$8,1,0)</f>
        <v>0</v>
      </c>
      <c r="BI58" s="148">
        <f>IF($R58=BF$17,BG58,0)</f>
        <v>0</v>
      </c>
      <c r="BJ58" s="145">
        <v>0</v>
      </c>
      <c r="BK58" s="148">
        <f>100*BJ58/$AI58</f>
        <v>0</v>
      </c>
      <c r="BL58" s="145">
        <f>IF(BK58&gt;$AI$8,1,0)</f>
        <v>0</v>
      </c>
      <c r="BM58" s="148">
        <f>IF($R58=BJ$17,BK58,0)</f>
        <v>0</v>
      </c>
      <c r="BN58" s="145">
        <v>0</v>
      </c>
      <c r="BO58" s="148">
        <f>100*BN58/$AI58</f>
        <v>0</v>
      </c>
      <c r="BP58" s="145">
        <f>IF(BO58&gt;$AI$8,1,0)</f>
        <v>0</v>
      </c>
      <c r="BQ58" s="148">
        <f>IF($R58=BN$17,BO58,0)</f>
        <v>0</v>
      </c>
      <c r="BR58" s="145">
        <v>0</v>
      </c>
      <c r="BS58" s="148">
        <f>100*BR58/$AI58</f>
        <v>0</v>
      </c>
      <c r="BT58" s="145">
        <f>IF(BS58&gt;$AI$8,1,0)</f>
        <v>0</v>
      </c>
      <c r="BU58" s="148">
        <f>IF($R58=BR$17,BS58,0)</f>
        <v>0</v>
      </c>
      <c r="BV58" s="145">
        <v>0</v>
      </c>
      <c r="BW58" s="148">
        <f>100*BV58/$AI58</f>
        <v>0</v>
      </c>
      <c r="BX58" s="145">
        <f>IF(BW58&gt;$AI$8,1,0)</f>
        <v>0</v>
      </c>
      <c r="BY58" s="148">
        <f>IF($R58=BV$17,BW58,0)</f>
        <v>0</v>
      </c>
      <c r="BZ58" s="145">
        <v>0</v>
      </c>
      <c r="CA58" s="148">
        <f>100*BZ58/$AI58</f>
        <v>0</v>
      </c>
      <c r="CB58" s="145">
        <f>IF(CA58&gt;$AI$8,1,0)</f>
        <v>0</v>
      </c>
      <c r="CC58" s="148">
        <f>IF($R58=BZ$17,CA58,0)</f>
        <v>0</v>
      </c>
      <c r="CD58" s="145">
        <v>0</v>
      </c>
      <c r="CE58" s="148">
        <f>100*CD58/$AI58</f>
        <v>0</v>
      </c>
      <c r="CF58" s="145">
        <f>IF(CE58&gt;$AI$8,1,0)</f>
        <v>0</v>
      </c>
      <c r="CG58" s="148">
        <f>IF($R58=CD$17,CE58,0)</f>
        <v>0</v>
      </c>
      <c r="CH58" s="145">
        <v>0</v>
      </c>
      <c r="CI58" s="148">
        <f>100*CH58/$AI58</f>
        <v>0</v>
      </c>
      <c r="CJ58" s="145">
        <f>IF(CI58&gt;$AI$8,1,0)</f>
        <v>0</v>
      </c>
      <c r="CK58" s="148">
        <f>IF($R58=CH$17,CI58,0)</f>
        <v>0</v>
      </c>
      <c r="CL58" s="145">
        <v>348</v>
      </c>
      <c r="CM58" s="145">
        <v>0</v>
      </c>
      <c r="CN58" s="149"/>
    </row>
    <row r="59" ht="15.75" customHeight="1">
      <c r="A59" t="s" s="179">
        <v>2576</v>
      </c>
      <c r="B59" t="s" s="180">
        <v>160</v>
      </c>
      <c r="C59" t="s" s="180">
        <v>1221</v>
      </c>
      <c r="D59" t="s" s="181">
        <v>162</v>
      </c>
      <c r="E59" t="s" s="182">
        <v>79</v>
      </c>
      <c r="F59" t="s" s="130">
        <v>80</v>
      </c>
      <c r="G59" t="s" s="130">
        <v>1222</v>
      </c>
      <c r="H59" t="s" s="130">
        <v>1223</v>
      </c>
      <c r="I59" t="s" s="130">
        <v>64</v>
      </c>
      <c r="J59" t="s" s="130">
        <v>50</v>
      </c>
      <c r="K59" t="s" s="183">
        <f>O59</f>
        <v>28</v>
      </c>
      <c r="L59" s="189">
        <f>P59</f>
        <v>53.6698320624971</v>
      </c>
      <c r="M59" t="s" s="130">
        <f>IF(O59="Lab","over","under")</f>
        <v>2429</v>
      </c>
      <c r="N59" s="173">
        <v>1</v>
      </c>
      <c r="O59" t="s" s="184">
        <v>28</v>
      </c>
      <c r="P59" s="131">
        <f>AQ59</f>
        <v>53.6698320624971</v>
      </c>
      <c r="Q59" s="173">
        <f>T59+U59+V59</f>
        <v>0</v>
      </c>
      <c r="R59" t="s" s="185">
        <v>31</v>
      </c>
      <c r="S59" s="131">
        <f>BE59</f>
        <v>17.5211676100482</v>
      </c>
      <c r="T59" s="169"/>
      <c r="U59" s="169"/>
      <c r="V59" s="169"/>
      <c r="W59" s="169"/>
      <c r="X59" t="s" s="130">
        <f>IF($A59=Y59,"ok","bad")</f>
        <v>2430</v>
      </c>
      <c r="Y59" t="s" s="130">
        <v>2576</v>
      </c>
      <c r="Z59" t="s" s="130">
        <v>1221</v>
      </c>
      <c r="AA59" t="s" s="186">
        <v>29</v>
      </c>
      <c r="AB59" s="125">
        <f>100*AC59</f>
        <v>9.461103100000001</v>
      </c>
      <c r="AC59" s="191">
        <v>0.094611031</v>
      </c>
      <c r="AD59" t="s" s="187">
        <v>27</v>
      </c>
      <c r="AE59" s="125">
        <v>8.3828414</v>
      </c>
      <c r="AF59" s="191">
        <v>0.083828414</v>
      </c>
      <c r="AG59" s="169"/>
      <c r="AH59" s="173">
        <v>74122</v>
      </c>
      <c r="AI59" s="173">
        <v>42754</v>
      </c>
      <c r="AJ59" s="173">
        <v>199</v>
      </c>
      <c r="AK59" s="173">
        <v>15455</v>
      </c>
      <c r="AL59" s="173">
        <v>3584</v>
      </c>
      <c r="AM59" s="175">
        <f>100*AL59/$AI59</f>
        <v>8.38284137156757</v>
      </c>
      <c r="AN59" s="173">
        <f>IF(AM59&gt;$AI$8,1,0)</f>
        <v>0</v>
      </c>
      <c r="AO59" s="175">
        <f>IF($R59=AL$17,AM59,0)</f>
        <v>0</v>
      </c>
      <c r="AP59" s="173">
        <v>22946</v>
      </c>
      <c r="AQ59" s="175">
        <f>100*AP59/$AI59</f>
        <v>53.6698320624971</v>
      </c>
      <c r="AR59" s="173">
        <f>IF(AQ59&gt;$AI$8,1,0)</f>
        <v>1</v>
      </c>
      <c r="AS59" s="175">
        <f>IF($R59=AP$17,AQ59,0)</f>
        <v>0</v>
      </c>
      <c r="AT59" s="173">
        <v>4045</v>
      </c>
      <c r="AU59" s="175">
        <f>100*AT59/$AI59</f>
        <v>9.461103054684941</v>
      </c>
      <c r="AV59" s="173">
        <f>IF(AU59&gt;$AI$8,1,0)</f>
        <v>0</v>
      </c>
      <c r="AW59" s="175">
        <f>IF($R59=AT$17,AU59,0)</f>
        <v>0</v>
      </c>
      <c r="AX59" s="173">
        <v>3388</v>
      </c>
      <c r="AY59" s="175">
        <f>100*AX59/$AI59</f>
        <v>7.92440473405997</v>
      </c>
      <c r="AZ59" s="173">
        <f>IF(AY59&gt;$AI$8,1,0)</f>
        <v>0</v>
      </c>
      <c r="BA59" s="175">
        <f>IF($R59=AX$17,AY59,0)</f>
        <v>0</v>
      </c>
      <c r="BB59" s="173">
        <v>7491</v>
      </c>
      <c r="BC59" s="175">
        <f>100*BB59/$AI59</f>
        <v>17.5211676100482</v>
      </c>
      <c r="BD59" s="173">
        <f>IF(BC59&gt;$AI$8,1,0)</f>
        <v>0</v>
      </c>
      <c r="BE59" s="175">
        <f>IF($R59=BB$17,BC59,0)</f>
        <v>17.5211676100482</v>
      </c>
      <c r="BF59" s="173">
        <v>0</v>
      </c>
      <c r="BG59" s="175">
        <f>100*BF59/$AI59</f>
        <v>0</v>
      </c>
      <c r="BH59" s="173">
        <f>IF(BG59&gt;$AI$8,1,0)</f>
        <v>0</v>
      </c>
      <c r="BI59" s="175">
        <f>IF($R59=BF$17,BG59,0)</f>
        <v>0</v>
      </c>
      <c r="BJ59" s="173">
        <v>0</v>
      </c>
      <c r="BK59" s="175">
        <f>100*BJ59/$AI59</f>
        <v>0</v>
      </c>
      <c r="BL59" s="173">
        <f>IF(BK59&gt;$AI$8,1,0)</f>
        <v>0</v>
      </c>
      <c r="BM59" s="175">
        <f>IF($R59=BJ$17,BK59,0)</f>
        <v>0</v>
      </c>
      <c r="BN59" s="173">
        <v>0</v>
      </c>
      <c r="BO59" s="175">
        <f>100*BN59/$AI59</f>
        <v>0</v>
      </c>
      <c r="BP59" s="173">
        <f>IF(BO59&gt;$AI$8,1,0)</f>
        <v>0</v>
      </c>
      <c r="BQ59" s="175">
        <f>IF($R59=BN$17,BO59,0)</f>
        <v>0</v>
      </c>
      <c r="BR59" s="173">
        <v>0</v>
      </c>
      <c r="BS59" s="175">
        <f>100*BR59/$AI59</f>
        <v>0</v>
      </c>
      <c r="BT59" s="173">
        <f>IF(BS59&gt;$AI$8,1,0)</f>
        <v>0</v>
      </c>
      <c r="BU59" s="175">
        <f>IF($R59=BR$17,BS59,0)</f>
        <v>0</v>
      </c>
      <c r="BV59" s="173">
        <v>0</v>
      </c>
      <c r="BW59" s="175">
        <f>100*BV59/$AI59</f>
        <v>0</v>
      </c>
      <c r="BX59" s="173">
        <f>IF(BW59&gt;$AI$8,1,0)</f>
        <v>0</v>
      </c>
      <c r="BY59" s="175">
        <f>IF($R59=BV$17,BW59,0)</f>
        <v>0</v>
      </c>
      <c r="BZ59" s="173">
        <v>0</v>
      </c>
      <c r="CA59" s="175">
        <f>100*BZ59/$AI59</f>
        <v>0</v>
      </c>
      <c r="CB59" s="173">
        <f>IF(CA59&gt;$AI$8,1,0)</f>
        <v>0</v>
      </c>
      <c r="CC59" s="175">
        <f>IF($R59=BZ$17,CA59,0)</f>
        <v>0</v>
      </c>
      <c r="CD59" s="173">
        <v>0</v>
      </c>
      <c r="CE59" s="175">
        <f>100*CD59/$AI59</f>
        <v>0</v>
      </c>
      <c r="CF59" s="173">
        <f>IF(CE59&gt;$AI$8,1,0)</f>
        <v>0</v>
      </c>
      <c r="CG59" s="175">
        <f>IF($R59=CD$17,CE59,0)</f>
        <v>0</v>
      </c>
      <c r="CH59" s="173">
        <v>0</v>
      </c>
      <c r="CI59" s="175">
        <f>100*CH59/$AI59</f>
        <v>0</v>
      </c>
      <c r="CJ59" s="173">
        <f>IF(CI59&gt;$AI$8,1,0)</f>
        <v>0</v>
      </c>
      <c r="CK59" s="175">
        <f>IF($R59=CH$17,CI59,0)</f>
        <v>0</v>
      </c>
      <c r="CL59" s="173">
        <v>640</v>
      </c>
      <c r="CM59" s="173">
        <v>0</v>
      </c>
      <c r="CN59" s="176"/>
    </row>
    <row r="60" ht="15.75" customHeight="1">
      <c r="A60" t="s" s="179">
        <v>2596</v>
      </c>
      <c r="B60" t="s" s="180">
        <v>42</v>
      </c>
      <c r="C60" t="s" s="180">
        <v>2597</v>
      </c>
      <c r="D60" t="s" s="181">
        <v>45</v>
      </c>
      <c r="E60" t="s" s="188">
        <v>45</v>
      </c>
      <c r="F60" t="s" s="146">
        <v>46</v>
      </c>
      <c r="G60" t="s" s="146">
        <v>340</v>
      </c>
      <c r="H60" t="s" s="146">
        <v>341</v>
      </c>
      <c r="I60" t="s" s="146">
        <v>49</v>
      </c>
      <c r="J60" t="s" s="146">
        <v>50</v>
      </c>
      <c r="K60" t="s" s="183">
        <f>O60</f>
        <v>28</v>
      </c>
      <c r="L60" s="189">
        <f>P60</f>
        <v>53.5625960831495</v>
      </c>
      <c r="M60" t="s" s="146">
        <f>IF(O60="Lab","over","under")</f>
        <v>2429</v>
      </c>
      <c r="N60" s="145">
        <v>1</v>
      </c>
      <c r="O60" t="s" s="184">
        <v>28</v>
      </c>
      <c r="P60" s="147">
        <f>AQ60</f>
        <v>53.5625960831495</v>
      </c>
      <c r="Q60" s="145">
        <f>T60+U60+V60</f>
        <v>0</v>
      </c>
      <c r="R60" t="s" s="185">
        <v>33</v>
      </c>
      <c r="S60" s="147">
        <f>BM60</f>
        <v>12.8467348439275</v>
      </c>
      <c r="T60" s="138"/>
      <c r="U60" s="138"/>
      <c r="V60" s="138"/>
      <c r="W60" s="138"/>
      <c r="X60" t="s" s="146">
        <f>IF($A60=Y60,"ok","bad")</f>
        <v>2430</v>
      </c>
      <c r="Y60" t="s" s="146">
        <v>2596</v>
      </c>
      <c r="Z60" t="s" s="146">
        <v>2597</v>
      </c>
      <c r="AA60" t="s" s="186">
        <v>27</v>
      </c>
      <c r="AB60" s="141">
        <f>100*AC60</f>
        <v>12.6194773</v>
      </c>
      <c r="AC60" s="190">
        <v>0.126194773</v>
      </c>
      <c r="AD60" t="s" s="187">
        <v>217</v>
      </c>
      <c r="AE60" s="141">
        <v>8.050932400000001</v>
      </c>
      <c r="AF60" s="190">
        <v>0.08050932399999999</v>
      </c>
      <c r="AG60" s="138"/>
      <c r="AH60" s="145">
        <v>70153</v>
      </c>
      <c r="AI60" s="145">
        <v>29922</v>
      </c>
      <c r="AJ60" s="145">
        <v>516</v>
      </c>
      <c r="AK60" s="145">
        <v>12183</v>
      </c>
      <c r="AL60" s="145">
        <v>3776</v>
      </c>
      <c r="AM60" s="148">
        <f>100*AL60/$AI60</f>
        <v>12.6194773076666</v>
      </c>
      <c r="AN60" s="145">
        <f>IF(AM60&gt;$AI$8,1,0)</f>
        <v>0</v>
      </c>
      <c r="AO60" s="148">
        <f>IF($R60=AL$17,AM60,0)</f>
        <v>0</v>
      </c>
      <c r="AP60" s="145">
        <v>16027</v>
      </c>
      <c r="AQ60" s="148">
        <f>100*AP60/$AI60</f>
        <v>53.5625960831495</v>
      </c>
      <c r="AR60" s="145">
        <f>IF(AQ60&gt;$AI$8,1,0)</f>
        <v>1</v>
      </c>
      <c r="AS60" s="148">
        <f>IF($R60=AP$17,AQ60,0)</f>
        <v>0</v>
      </c>
      <c r="AT60" s="145">
        <v>1268</v>
      </c>
      <c r="AU60" s="148">
        <f>100*AT60/$AI60</f>
        <v>4.23768464674821</v>
      </c>
      <c r="AV60" s="145">
        <f>IF(AU60&gt;$AI$8,1,0)</f>
        <v>0</v>
      </c>
      <c r="AW60" s="148">
        <f>IF($R60=AT$17,AU60,0)</f>
        <v>0</v>
      </c>
      <c r="AX60" s="145">
        <v>0</v>
      </c>
      <c r="AY60" s="148">
        <f>100*AX60/$AI60</f>
        <v>0</v>
      </c>
      <c r="AZ60" s="145">
        <f>IF(AY60&gt;$AI$8,1,0)</f>
        <v>0</v>
      </c>
      <c r="BA60" s="148">
        <f>IF($R60=AX$17,AY60,0)</f>
        <v>0</v>
      </c>
      <c r="BB60" s="145">
        <v>1719</v>
      </c>
      <c r="BC60" s="148">
        <f>100*BB60/$AI60</f>
        <v>5.74493683577301</v>
      </c>
      <c r="BD60" s="145">
        <f>IF(BC60&gt;$AI$8,1,0)</f>
        <v>0</v>
      </c>
      <c r="BE60" s="148">
        <f>IF($R60=BB$17,BC60,0)</f>
        <v>0</v>
      </c>
      <c r="BF60" s="145">
        <v>0</v>
      </c>
      <c r="BG60" s="148">
        <f>100*BF60/$AI60</f>
        <v>0</v>
      </c>
      <c r="BH60" s="145">
        <f>IF(BG60&gt;$AI$8,1,0)</f>
        <v>0</v>
      </c>
      <c r="BI60" s="148">
        <f>IF($R60=BF$17,BG60,0)</f>
        <v>0</v>
      </c>
      <c r="BJ60" s="145">
        <v>3844</v>
      </c>
      <c r="BK60" s="148">
        <f>100*BJ60/$AI60</f>
        <v>12.8467348439275</v>
      </c>
      <c r="BL60" s="145">
        <f>IF(BK60&gt;$AI$8,1,0)</f>
        <v>0</v>
      </c>
      <c r="BM60" s="148">
        <f>IF($R60=BJ$17,BK60,0)</f>
        <v>12.8467348439275</v>
      </c>
      <c r="BN60" s="145">
        <v>0</v>
      </c>
      <c r="BO60" s="148">
        <f>100*BN60/$AI60</f>
        <v>0</v>
      </c>
      <c r="BP60" s="145">
        <f>IF(BO60&gt;$AI$8,1,0)</f>
        <v>0</v>
      </c>
      <c r="BQ60" s="148">
        <f>IF($R60=BN$17,BO60,0)</f>
        <v>0</v>
      </c>
      <c r="BR60" s="145">
        <v>0</v>
      </c>
      <c r="BS60" s="148">
        <f>100*BR60/$AI60</f>
        <v>0</v>
      </c>
      <c r="BT60" s="145">
        <f>IF(BS60&gt;$AI$8,1,0)</f>
        <v>0</v>
      </c>
      <c r="BU60" s="148">
        <f>IF($R60=BR$17,BS60,0)</f>
        <v>0</v>
      </c>
      <c r="BV60" s="145">
        <v>0</v>
      </c>
      <c r="BW60" s="148">
        <f>100*BV60/$AI60</f>
        <v>0</v>
      </c>
      <c r="BX60" s="145">
        <f>IF(BW60&gt;$AI$8,1,0)</f>
        <v>0</v>
      </c>
      <c r="BY60" s="148">
        <f>IF($R60=BV$17,BW60,0)</f>
        <v>0</v>
      </c>
      <c r="BZ60" s="145">
        <v>0</v>
      </c>
      <c r="CA60" s="148">
        <f>100*BZ60/$AI60</f>
        <v>0</v>
      </c>
      <c r="CB60" s="145">
        <f>IF(CA60&gt;$AI$8,1,0)</f>
        <v>0</v>
      </c>
      <c r="CC60" s="148">
        <f>IF($R60=BZ$17,CA60,0)</f>
        <v>0</v>
      </c>
      <c r="CD60" s="145">
        <v>0</v>
      </c>
      <c r="CE60" s="148">
        <f>100*CD60/$AI60</f>
        <v>0</v>
      </c>
      <c r="CF60" s="145">
        <f>IF(CE60&gt;$AI$8,1,0)</f>
        <v>0</v>
      </c>
      <c r="CG60" s="148">
        <f>IF($R60=CD$17,CE60,0)</f>
        <v>0</v>
      </c>
      <c r="CH60" s="145">
        <v>0</v>
      </c>
      <c r="CI60" s="148">
        <f>100*CH60/$AI60</f>
        <v>0</v>
      </c>
      <c r="CJ60" s="145">
        <f>IF(CI60&gt;$AI$8,1,0)</f>
        <v>0</v>
      </c>
      <c r="CK60" s="148">
        <f>IF($R60=CH$17,CI60,0)</f>
        <v>0</v>
      </c>
      <c r="CL60" s="145">
        <v>315</v>
      </c>
      <c r="CM60" s="145">
        <v>0</v>
      </c>
      <c r="CN60" s="149"/>
    </row>
    <row r="61" ht="15.75" customHeight="1">
      <c r="A61" t="s" s="179">
        <v>2499</v>
      </c>
      <c r="B61" t="s" s="180">
        <v>101</v>
      </c>
      <c r="C61" t="s" s="180">
        <v>1629</v>
      </c>
      <c r="D61" t="s" s="181">
        <v>104</v>
      </c>
      <c r="E61" t="s" s="182">
        <v>79</v>
      </c>
      <c r="F61" t="s" s="130">
        <v>80</v>
      </c>
      <c r="G61" t="s" s="130">
        <v>1630</v>
      </c>
      <c r="H61" t="s" s="130">
        <v>1631</v>
      </c>
      <c r="I61" t="s" s="130">
        <v>64</v>
      </c>
      <c r="J61" t="s" s="130">
        <v>50</v>
      </c>
      <c r="K61" t="s" s="183">
        <f>O61</f>
        <v>28</v>
      </c>
      <c r="L61" s="189">
        <f>P61</f>
        <v>53.5534738056647</v>
      </c>
      <c r="M61" t="s" s="130">
        <f>IF(O61="Lab","over","under")</f>
        <v>2429</v>
      </c>
      <c r="N61" s="173">
        <v>1</v>
      </c>
      <c r="O61" t="s" s="184">
        <v>28</v>
      </c>
      <c r="P61" s="131">
        <f>AQ61</f>
        <v>53.5534738056647</v>
      </c>
      <c r="Q61" s="173">
        <f>T61+U61+V61</f>
        <v>0</v>
      </c>
      <c r="R61" t="s" s="185">
        <v>31</v>
      </c>
      <c r="S61" s="131">
        <f>BE61</f>
        <v>11.9007719568144</v>
      </c>
      <c r="T61" s="169"/>
      <c r="U61" s="169"/>
      <c r="V61" s="169"/>
      <c r="W61" s="169"/>
      <c r="X61" t="s" s="130">
        <f>IF($A61=Y61,"ok","bad")</f>
        <v>2430</v>
      </c>
      <c r="Y61" t="s" s="130">
        <v>2499</v>
      </c>
      <c r="Z61" t="s" s="130">
        <v>1629</v>
      </c>
      <c r="AA61" t="s" s="186">
        <v>27</v>
      </c>
      <c r="AB61" s="125">
        <f>100*AC61</f>
        <v>10.7826708</v>
      </c>
      <c r="AC61" s="191">
        <v>0.107826708</v>
      </c>
      <c r="AD61" t="s" s="187">
        <v>2365</v>
      </c>
      <c r="AE61" s="125">
        <v>9.8294003</v>
      </c>
      <c r="AF61" s="191">
        <v>0.098294003</v>
      </c>
      <c r="AG61" s="169"/>
      <c r="AH61" s="173">
        <v>69395</v>
      </c>
      <c r="AI61" s="173">
        <v>36401</v>
      </c>
      <c r="AJ61" s="173">
        <v>226</v>
      </c>
      <c r="AK61" s="173">
        <v>15162</v>
      </c>
      <c r="AL61" s="173">
        <v>3925</v>
      </c>
      <c r="AM61" s="175">
        <f>100*AL61/$AI61</f>
        <v>10.7826708057471</v>
      </c>
      <c r="AN61" s="173">
        <f>IF(AM61&gt;$AI$8,1,0)</f>
        <v>0</v>
      </c>
      <c r="AO61" s="175">
        <f>IF($R61=AL$17,AM61,0)</f>
        <v>0</v>
      </c>
      <c r="AP61" s="173">
        <v>19494</v>
      </c>
      <c r="AQ61" s="175">
        <f>100*AP61/$AI61</f>
        <v>53.5534738056647</v>
      </c>
      <c r="AR61" s="173">
        <f>IF(AQ61&gt;$AI$8,1,0)</f>
        <v>1</v>
      </c>
      <c r="AS61" s="175">
        <f>IF($R61=AP$17,AQ61,0)</f>
        <v>0</v>
      </c>
      <c r="AT61" s="173">
        <v>1741</v>
      </c>
      <c r="AU61" s="175">
        <f>100*AT61/$AI61</f>
        <v>4.78283563638362</v>
      </c>
      <c r="AV61" s="173">
        <f>IF(AU61&gt;$AI$8,1,0)</f>
        <v>0</v>
      </c>
      <c r="AW61" s="175">
        <f>IF($R61=AT$17,AU61,0)</f>
        <v>0</v>
      </c>
      <c r="AX61" s="173">
        <v>3578</v>
      </c>
      <c r="AY61" s="175">
        <f>100*AX61/$AI61</f>
        <v>9.829400291200789</v>
      </c>
      <c r="AZ61" s="173">
        <f>IF(AY61&gt;$AI$8,1,0)</f>
        <v>0</v>
      </c>
      <c r="BA61" s="175">
        <f>IF($R61=AX$17,AY61,0)</f>
        <v>0</v>
      </c>
      <c r="BB61" s="173">
        <v>4332</v>
      </c>
      <c r="BC61" s="175">
        <f>100*BB61/$AI61</f>
        <v>11.9007719568144</v>
      </c>
      <c r="BD61" s="173">
        <f>IF(BC61&gt;$AI$8,1,0)</f>
        <v>0</v>
      </c>
      <c r="BE61" s="175">
        <f>IF($R61=BB$17,BC61,0)</f>
        <v>11.9007719568144</v>
      </c>
      <c r="BF61" s="173">
        <v>0</v>
      </c>
      <c r="BG61" s="175">
        <f>100*BF61/$AI61</f>
        <v>0</v>
      </c>
      <c r="BH61" s="173">
        <f>IF(BG61&gt;$AI$8,1,0)</f>
        <v>0</v>
      </c>
      <c r="BI61" s="175">
        <f>IF($R61=BF$17,BG61,0)</f>
        <v>0</v>
      </c>
      <c r="BJ61" s="173">
        <v>0</v>
      </c>
      <c r="BK61" s="175">
        <f>100*BJ61/$AI61</f>
        <v>0</v>
      </c>
      <c r="BL61" s="173">
        <f>IF(BK61&gt;$AI$8,1,0)</f>
        <v>0</v>
      </c>
      <c r="BM61" s="175">
        <f>IF($R61=BJ$17,BK61,0)</f>
        <v>0</v>
      </c>
      <c r="BN61" s="173">
        <v>0</v>
      </c>
      <c r="BO61" s="175">
        <f>100*BN61/$AI61</f>
        <v>0</v>
      </c>
      <c r="BP61" s="173">
        <f>IF(BO61&gt;$AI$8,1,0)</f>
        <v>0</v>
      </c>
      <c r="BQ61" s="175">
        <f>IF($R61=BN$17,BO61,0)</f>
        <v>0</v>
      </c>
      <c r="BR61" s="173">
        <v>0</v>
      </c>
      <c r="BS61" s="175">
        <f>100*BR61/$AI61</f>
        <v>0</v>
      </c>
      <c r="BT61" s="173">
        <f>IF(BS61&gt;$AI$8,1,0)</f>
        <v>0</v>
      </c>
      <c r="BU61" s="175">
        <f>IF($R61=BR$17,BS61,0)</f>
        <v>0</v>
      </c>
      <c r="BV61" s="173">
        <v>0</v>
      </c>
      <c r="BW61" s="175">
        <f>100*BV61/$AI61</f>
        <v>0</v>
      </c>
      <c r="BX61" s="173">
        <f>IF(BW61&gt;$AI$8,1,0)</f>
        <v>0</v>
      </c>
      <c r="BY61" s="175">
        <f>IF($R61=BV$17,BW61,0)</f>
        <v>0</v>
      </c>
      <c r="BZ61" s="173">
        <v>0</v>
      </c>
      <c r="CA61" s="175">
        <f>100*BZ61/$AI61</f>
        <v>0</v>
      </c>
      <c r="CB61" s="173">
        <f>IF(CA61&gt;$AI$8,1,0)</f>
        <v>0</v>
      </c>
      <c r="CC61" s="175">
        <f>IF($R61=BZ$17,CA61,0)</f>
        <v>0</v>
      </c>
      <c r="CD61" s="173">
        <v>0</v>
      </c>
      <c r="CE61" s="175">
        <f>100*CD61/$AI61</f>
        <v>0</v>
      </c>
      <c r="CF61" s="173">
        <f>IF(CE61&gt;$AI$8,1,0)</f>
        <v>0</v>
      </c>
      <c r="CG61" s="175">
        <f>IF($R61=CD$17,CE61,0)</f>
        <v>0</v>
      </c>
      <c r="CH61" s="173">
        <v>0</v>
      </c>
      <c r="CI61" s="175">
        <f>100*CH61/$AI61</f>
        <v>0</v>
      </c>
      <c r="CJ61" s="173">
        <f>IF(CI61&gt;$AI$8,1,0)</f>
        <v>0</v>
      </c>
      <c r="CK61" s="175">
        <f>IF($R61=CH$17,CI61,0)</f>
        <v>0</v>
      </c>
      <c r="CL61" s="173">
        <v>15919</v>
      </c>
      <c r="CM61" s="173">
        <v>0</v>
      </c>
      <c r="CN61" s="176"/>
    </row>
    <row r="62" ht="15.75" customHeight="1">
      <c r="A62" t="s" s="179">
        <v>2566</v>
      </c>
      <c r="B62" t="s" s="180">
        <v>58</v>
      </c>
      <c r="C62" t="s" s="180">
        <v>888</v>
      </c>
      <c r="D62" t="s" s="181">
        <v>60</v>
      </c>
      <c r="E62" t="s" s="188">
        <v>60</v>
      </c>
      <c r="F62" t="s" s="146">
        <v>61</v>
      </c>
      <c r="G62" t="s" s="146">
        <v>349</v>
      </c>
      <c r="H62" t="s" s="146">
        <v>816</v>
      </c>
      <c r="I62" t="s" s="146">
        <v>49</v>
      </c>
      <c r="J62" t="s" s="146">
        <v>50</v>
      </c>
      <c r="K62" t="s" s="183">
        <f>O62</f>
        <v>28</v>
      </c>
      <c r="L62" s="189">
        <f>P62</f>
        <v>53.3378892068509</v>
      </c>
      <c r="M62" t="s" s="146">
        <f>IF(O62="Lab","over","under")</f>
        <v>2429</v>
      </c>
      <c r="N62" s="145">
        <v>1</v>
      </c>
      <c r="O62" t="s" s="184">
        <v>28</v>
      </c>
      <c r="P62" s="147">
        <f>AQ62</f>
        <v>53.3378892068509</v>
      </c>
      <c r="Q62" s="145">
        <f>T62+U62+V62</f>
        <v>0</v>
      </c>
      <c r="R62" t="s" s="185">
        <v>32</v>
      </c>
      <c r="S62" s="147">
        <f>BI62</f>
        <v>16.4972451202323</v>
      </c>
      <c r="T62" s="138"/>
      <c r="U62" s="138"/>
      <c r="V62" s="138"/>
      <c r="W62" s="138"/>
      <c r="X62" t="s" s="146">
        <f>IF($A62=Y62,"ok","bad")</f>
        <v>2430</v>
      </c>
      <c r="Y62" t="s" s="146">
        <v>2566</v>
      </c>
      <c r="Z62" t="s" s="146">
        <v>888</v>
      </c>
      <c r="AA62" t="s" s="186">
        <v>31</v>
      </c>
      <c r="AB62" s="141">
        <f>100*AC62</f>
        <v>9.118865599999999</v>
      </c>
      <c r="AC62" s="190">
        <v>0.09118865600000001</v>
      </c>
      <c r="AD62" t="s" s="187">
        <v>27</v>
      </c>
      <c r="AE62" s="141">
        <v>8.5443984</v>
      </c>
      <c r="AF62" s="190">
        <v>0.085443984</v>
      </c>
      <c r="AG62" s="138"/>
      <c r="AH62" s="145">
        <v>70838</v>
      </c>
      <c r="AI62" s="145">
        <v>46826</v>
      </c>
      <c r="AJ62" s="145">
        <v>125</v>
      </c>
      <c r="AK62" s="145">
        <v>17251</v>
      </c>
      <c r="AL62" s="145">
        <v>4001</v>
      </c>
      <c r="AM62" s="148">
        <f>100*AL62/$AI62</f>
        <v>8.54439841113911</v>
      </c>
      <c r="AN62" s="145">
        <f>IF(AM62&gt;$AI$8,1,0)</f>
        <v>0</v>
      </c>
      <c r="AO62" s="148">
        <f>IF($R62=AL$17,AM62,0)</f>
        <v>0</v>
      </c>
      <c r="AP62" s="145">
        <v>24976</v>
      </c>
      <c r="AQ62" s="148">
        <f>100*AP62/$AI62</f>
        <v>53.3378892068509</v>
      </c>
      <c r="AR62" s="145">
        <f>IF(AQ62&gt;$AI$8,1,0)</f>
        <v>1</v>
      </c>
      <c r="AS62" s="148">
        <f>IF($R62=AP$17,AQ62,0)</f>
        <v>0</v>
      </c>
      <c r="AT62" s="145">
        <v>2746</v>
      </c>
      <c r="AU62" s="148">
        <f>100*AT62/$AI62</f>
        <v>5.86426344338615</v>
      </c>
      <c r="AV62" s="145">
        <f>IF(AU62&gt;$AI$8,1,0)</f>
        <v>0</v>
      </c>
      <c r="AW62" s="148">
        <f>IF($R62=AT$17,AU62,0)</f>
        <v>0</v>
      </c>
      <c r="AX62" s="145">
        <v>1845</v>
      </c>
      <c r="AY62" s="148">
        <f>100*AX62/$AI62</f>
        <v>3.94011873745355</v>
      </c>
      <c r="AZ62" s="145">
        <f>IF(AY62&gt;$AI$8,1,0)</f>
        <v>0</v>
      </c>
      <c r="BA62" s="148">
        <f>IF($R62=AX$17,AY62,0)</f>
        <v>0</v>
      </c>
      <c r="BB62" s="145">
        <v>4270</v>
      </c>
      <c r="BC62" s="148">
        <f>100*BB62/$AI62</f>
        <v>9.118865587494129</v>
      </c>
      <c r="BD62" s="145">
        <f>IF(BC62&gt;$AI$8,1,0)</f>
        <v>0</v>
      </c>
      <c r="BE62" s="148">
        <f>IF($R62=BB$17,BC62,0)</f>
        <v>0</v>
      </c>
      <c r="BF62" s="145">
        <v>7725</v>
      </c>
      <c r="BG62" s="148">
        <f>100*BF62/$AI62</f>
        <v>16.4972451202323</v>
      </c>
      <c r="BH62" s="145">
        <f>IF(BG62&gt;$AI$8,1,0)</f>
        <v>0</v>
      </c>
      <c r="BI62" s="148">
        <f>IF($R62=BF$17,BG62,0)</f>
        <v>16.4972451202323</v>
      </c>
      <c r="BJ62" s="145">
        <v>0</v>
      </c>
      <c r="BK62" s="148">
        <f>100*BJ62/$AI62</f>
        <v>0</v>
      </c>
      <c r="BL62" s="145">
        <f>IF(BK62&gt;$AI$8,1,0)</f>
        <v>0</v>
      </c>
      <c r="BM62" s="148">
        <f>IF($R62=BJ$17,BK62,0)</f>
        <v>0</v>
      </c>
      <c r="BN62" s="145">
        <v>0</v>
      </c>
      <c r="BO62" s="148">
        <f>100*BN62/$AI62</f>
        <v>0</v>
      </c>
      <c r="BP62" s="145">
        <f>IF(BO62&gt;$AI$8,1,0)</f>
        <v>0</v>
      </c>
      <c r="BQ62" s="148">
        <f>IF($R62=BN$17,BO62,0)</f>
        <v>0</v>
      </c>
      <c r="BR62" s="145">
        <v>0</v>
      </c>
      <c r="BS62" s="148">
        <f>100*BR62/$AI62</f>
        <v>0</v>
      </c>
      <c r="BT62" s="145">
        <f>IF(BS62&gt;$AI$8,1,0)</f>
        <v>0</v>
      </c>
      <c r="BU62" s="148">
        <f>IF($R62=BR$17,BS62,0)</f>
        <v>0</v>
      </c>
      <c r="BV62" s="145">
        <v>0</v>
      </c>
      <c r="BW62" s="148">
        <f>100*BV62/$AI62</f>
        <v>0</v>
      </c>
      <c r="BX62" s="145">
        <f>IF(BW62&gt;$AI$8,1,0)</f>
        <v>0</v>
      </c>
      <c r="BY62" s="148">
        <f>IF($R62=BV$17,BW62,0)</f>
        <v>0</v>
      </c>
      <c r="BZ62" s="145">
        <v>0</v>
      </c>
      <c r="CA62" s="148">
        <f>100*BZ62/$AI62</f>
        <v>0</v>
      </c>
      <c r="CB62" s="145">
        <f>IF(CA62&gt;$AI$8,1,0)</f>
        <v>0</v>
      </c>
      <c r="CC62" s="148">
        <f>IF($R62=BZ$17,CA62,0)</f>
        <v>0</v>
      </c>
      <c r="CD62" s="145">
        <v>0</v>
      </c>
      <c r="CE62" s="148">
        <f>100*CD62/$AI62</f>
        <v>0</v>
      </c>
      <c r="CF62" s="145">
        <f>IF(CE62&gt;$AI$8,1,0)</f>
        <v>0</v>
      </c>
      <c r="CG62" s="148">
        <f>IF($R62=CD$17,CE62,0)</f>
        <v>0</v>
      </c>
      <c r="CH62" s="145">
        <v>0</v>
      </c>
      <c r="CI62" s="148">
        <f>100*CH62/$AI62</f>
        <v>0</v>
      </c>
      <c r="CJ62" s="145">
        <f>IF(CI62&gt;$AI$8,1,0)</f>
        <v>0</v>
      </c>
      <c r="CK62" s="148">
        <f>IF($R62=CH$17,CI62,0)</f>
        <v>0</v>
      </c>
      <c r="CL62" s="145">
        <v>553</v>
      </c>
      <c r="CM62" s="145">
        <v>0</v>
      </c>
      <c r="CN62" s="149"/>
    </row>
    <row r="63" ht="15.75" customHeight="1">
      <c r="A63" t="s" s="179">
        <v>3697</v>
      </c>
      <c r="B63" t="s" s="180">
        <v>160</v>
      </c>
      <c r="C63" t="s" s="180">
        <v>1097</v>
      </c>
      <c r="D63" t="s" s="181">
        <v>162</v>
      </c>
      <c r="E63" t="s" s="182">
        <v>79</v>
      </c>
      <c r="F63" t="s" s="130">
        <v>80</v>
      </c>
      <c r="G63" t="s" s="130">
        <v>220</v>
      </c>
      <c r="H63" t="s" s="130">
        <v>63</v>
      </c>
      <c r="I63" t="s" s="130">
        <v>49</v>
      </c>
      <c r="J63" t="s" s="130">
        <v>56</v>
      </c>
      <c r="K63" t="s" s="183">
        <f>O63</f>
        <v>27</v>
      </c>
      <c r="L63" s="189">
        <f>P63</f>
        <v>53.3017979362455</v>
      </c>
      <c r="M63" t="s" s="130">
        <f>IF(O63="Lab","over","under")</f>
        <v>3307</v>
      </c>
      <c r="N63" s="169"/>
      <c r="O63" t="s" s="184">
        <v>27</v>
      </c>
      <c r="P63" s="131">
        <f>AM63</f>
        <v>53.3017979362455</v>
      </c>
      <c r="Q63" s="173">
        <f>T63+U63+V63</f>
        <v>0</v>
      </c>
      <c r="R63" t="s" s="185">
        <v>28</v>
      </c>
      <c r="S63" s="131">
        <f>AS63</f>
        <v>28.8548883353915</v>
      </c>
      <c r="T63" s="169"/>
      <c r="U63" s="169"/>
      <c r="V63" s="169"/>
      <c r="W63" s="169"/>
      <c r="X63" t="s" s="130">
        <f>IF($A63=Y63,"ok","bad")</f>
        <v>2430</v>
      </c>
      <c r="Y63" t="s" s="130">
        <v>3697</v>
      </c>
      <c r="Z63" t="s" s="130">
        <v>1097</v>
      </c>
      <c r="AA63" t="s" s="186">
        <v>2365</v>
      </c>
      <c r="AB63" s="125">
        <f>100*AC63</f>
        <v>4.5796094</v>
      </c>
      <c r="AC63" s="191">
        <v>0.045796094</v>
      </c>
      <c r="AD63" t="s" s="187">
        <v>217</v>
      </c>
      <c r="AE63" s="125">
        <v>4.3891412</v>
      </c>
      <c r="AF63" s="191">
        <v>0.043891412</v>
      </c>
      <c r="AG63" s="169"/>
      <c r="AH63" s="173">
        <v>76513</v>
      </c>
      <c r="AI63" s="173">
        <v>47777</v>
      </c>
      <c r="AJ63" s="173">
        <v>204</v>
      </c>
      <c r="AK63" s="173">
        <v>11680</v>
      </c>
      <c r="AL63" s="173">
        <v>25466</v>
      </c>
      <c r="AM63" s="175">
        <f>100*AL63/$AI63</f>
        <v>53.3017979362455</v>
      </c>
      <c r="AN63" s="173">
        <f>IF(AM63&gt;$AI$8,1,0)</f>
        <v>1</v>
      </c>
      <c r="AO63" s="175">
        <f>IF($R63=AL$17,AM63,0)</f>
        <v>0</v>
      </c>
      <c r="AP63" s="173">
        <v>13786</v>
      </c>
      <c r="AQ63" s="175">
        <f>100*AP63/$AI63</f>
        <v>28.8548883353915</v>
      </c>
      <c r="AR63" s="173">
        <f>IF(AQ63&gt;$AI$8,1,0)</f>
        <v>0</v>
      </c>
      <c r="AS63" s="175">
        <f>IF($R63=AP$17,AQ63,0)</f>
        <v>28.8548883353915</v>
      </c>
      <c r="AT63" s="173">
        <v>1511</v>
      </c>
      <c r="AU63" s="175">
        <f>100*AT63/$AI63</f>
        <v>3.1626096238776</v>
      </c>
      <c r="AV63" s="173">
        <f>IF(AU63&gt;$AI$8,1,0)</f>
        <v>0</v>
      </c>
      <c r="AW63" s="175">
        <f>IF($R63=AT$17,AU63,0)</f>
        <v>0</v>
      </c>
      <c r="AX63" s="173">
        <v>2188</v>
      </c>
      <c r="AY63" s="175">
        <f>100*AX63/$AI63</f>
        <v>4.57960943550244</v>
      </c>
      <c r="AZ63" s="173">
        <f>IF(AY63&gt;$AI$8,1,0)</f>
        <v>0</v>
      </c>
      <c r="BA63" s="175">
        <f>IF($R63=AX$17,AY63,0)</f>
        <v>0</v>
      </c>
      <c r="BB63" s="173">
        <v>2006</v>
      </c>
      <c r="BC63" s="175">
        <f>100*BB63/$AI63</f>
        <v>4.19867300165352</v>
      </c>
      <c r="BD63" s="173">
        <f>IF(BC63&gt;$AI$8,1,0)</f>
        <v>0</v>
      </c>
      <c r="BE63" s="175">
        <f>IF($R63=BB$17,BC63,0)</f>
        <v>0</v>
      </c>
      <c r="BF63" s="173">
        <v>0</v>
      </c>
      <c r="BG63" s="175">
        <f>100*BF63/$AI63</f>
        <v>0</v>
      </c>
      <c r="BH63" s="173">
        <f>IF(BG63&gt;$AI$8,1,0)</f>
        <v>0</v>
      </c>
      <c r="BI63" s="175">
        <f>IF($R63=BF$17,BG63,0)</f>
        <v>0</v>
      </c>
      <c r="BJ63" s="173">
        <v>0</v>
      </c>
      <c r="BK63" s="175">
        <f>100*BJ63/$AI63</f>
        <v>0</v>
      </c>
      <c r="BL63" s="173">
        <f>IF(BK63&gt;$AI$8,1,0)</f>
        <v>0</v>
      </c>
      <c r="BM63" s="175">
        <f>IF($R63=BJ$17,BK63,0)</f>
        <v>0</v>
      </c>
      <c r="BN63" s="173">
        <v>0</v>
      </c>
      <c r="BO63" s="175">
        <f>100*BN63/$AI63</f>
        <v>0</v>
      </c>
      <c r="BP63" s="173">
        <f>IF(BO63&gt;$AI$8,1,0)</f>
        <v>0</v>
      </c>
      <c r="BQ63" s="175">
        <f>IF($R63=BN$17,BO63,0)</f>
        <v>0</v>
      </c>
      <c r="BR63" s="173">
        <v>0</v>
      </c>
      <c r="BS63" s="175">
        <f>100*BR63/$AI63</f>
        <v>0</v>
      </c>
      <c r="BT63" s="173">
        <f>IF(BS63&gt;$AI$8,1,0)</f>
        <v>0</v>
      </c>
      <c r="BU63" s="175">
        <f>IF($R63=BR$17,BS63,0)</f>
        <v>0</v>
      </c>
      <c r="BV63" s="173">
        <v>0</v>
      </c>
      <c r="BW63" s="175">
        <f>100*BV63/$AI63</f>
        <v>0</v>
      </c>
      <c r="BX63" s="173">
        <f>IF(BW63&gt;$AI$8,1,0)</f>
        <v>0</v>
      </c>
      <c r="BY63" s="175">
        <f>IF($R63=BV$17,BW63,0)</f>
        <v>0</v>
      </c>
      <c r="BZ63" s="173">
        <v>0</v>
      </c>
      <c r="CA63" s="175">
        <f>100*BZ63/$AI63</f>
        <v>0</v>
      </c>
      <c r="CB63" s="173">
        <f>IF(CA63&gt;$AI$8,1,0)</f>
        <v>0</v>
      </c>
      <c r="CC63" s="175">
        <f>IF($R63=BZ$17,CA63,0)</f>
        <v>0</v>
      </c>
      <c r="CD63" s="173">
        <v>0</v>
      </c>
      <c r="CE63" s="175">
        <f>100*CD63/$AI63</f>
        <v>0</v>
      </c>
      <c r="CF63" s="173">
        <f>IF(CE63&gt;$AI$8,1,0)</f>
        <v>0</v>
      </c>
      <c r="CG63" s="175">
        <f>IF($R63=CD$17,CE63,0)</f>
        <v>0</v>
      </c>
      <c r="CH63" s="173">
        <v>0</v>
      </c>
      <c r="CI63" s="175">
        <f>100*CH63/$AI63</f>
        <v>0</v>
      </c>
      <c r="CJ63" s="173">
        <f>IF(CI63&gt;$AI$8,1,0)</f>
        <v>0</v>
      </c>
      <c r="CK63" s="175">
        <f>IF($R63=CH$17,CI63,0)</f>
        <v>0</v>
      </c>
      <c r="CL63" s="173">
        <v>580</v>
      </c>
      <c r="CM63" s="173">
        <v>0</v>
      </c>
      <c r="CN63" s="176"/>
    </row>
    <row r="64" ht="15.75" customHeight="1">
      <c r="A64" t="s" s="179">
        <v>2795</v>
      </c>
      <c r="B64" t="s" s="180">
        <v>160</v>
      </c>
      <c r="C64" t="s" s="180">
        <v>1117</v>
      </c>
      <c r="D64" t="s" s="181">
        <v>162</v>
      </c>
      <c r="E64" t="s" s="188">
        <v>79</v>
      </c>
      <c r="F64" t="s" s="146">
        <v>80</v>
      </c>
      <c r="G64" t="s" s="146">
        <v>187</v>
      </c>
      <c r="H64" t="s" s="146">
        <v>1118</v>
      </c>
      <c r="I64" t="s" s="146">
        <v>49</v>
      </c>
      <c r="J64" t="s" s="146">
        <v>50</v>
      </c>
      <c r="K64" t="s" s="183">
        <f>O64</f>
        <v>28</v>
      </c>
      <c r="L64" s="189">
        <f>P64</f>
        <v>53.2559049980425</v>
      </c>
      <c r="M64" t="s" s="146">
        <f>IF(O64="Lab","over","under")</f>
        <v>2429</v>
      </c>
      <c r="N64" s="145">
        <v>1</v>
      </c>
      <c r="O64" t="s" s="184">
        <v>28</v>
      </c>
      <c r="P64" s="147">
        <f>AQ64</f>
        <v>53.2559049980425</v>
      </c>
      <c r="Q64" s="145">
        <f>T64+U64+V64</f>
        <v>0</v>
      </c>
      <c r="R64" t="s" s="185">
        <v>27</v>
      </c>
      <c r="S64" s="147">
        <f>AO64</f>
        <v>21.8556701030928</v>
      </c>
      <c r="T64" s="138"/>
      <c r="U64" s="138"/>
      <c r="V64" s="138"/>
      <c r="W64" s="138"/>
      <c r="X64" t="s" s="146">
        <f>IF($A64=Y64,"ok","bad")</f>
        <v>2430</v>
      </c>
      <c r="Y64" t="s" s="146">
        <v>2795</v>
      </c>
      <c r="Z64" t="s" s="146">
        <v>1117</v>
      </c>
      <c r="AA64" t="s" s="186">
        <v>2365</v>
      </c>
      <c r="AB64" s="141">
        <f>100*AC64</f>
        <v>10.7373091</v>
      </c>
      <c r="AC64" s="190">
        <v>0.107373091</v>
      </c>
      <c r="AD64" t="s" s="187">
        <v>31</v>
      </c>
      <c r="AE64" s="141">
        <v>5.5617904</v>
      </c>
      <c r="AF64" s="190">
        <v>0.055617904</v>
      </c>
      <c r="AG64" s="138"/>
      <c r="AH64" s="145">
        <v>74405</v>
      </c>
      <c r="AI64" s="145">
        <v>38315</v>
      </c>
      <c r="AJ64" s="145">
        <v>118</v>
      </c>
      <c r="AK64" s="145">
        <v>12031</v>
      </c>
      <c r="AL64" s="145">
        <v>8374</v>
      </c>
      <c r="AM64" s="148">
        <f>100*AL64/$AI64</f>
        <v>21.8556701030928</v>
      </c>
      <c r="AN64" s="145">
        <f>IF(AM64&gt;$AI$8,1,0)</f>
        <v>0</v>
      </c>
      <c r="AO64" s="148">
        <f>IF($R64=AL$17,AM64,0)</f>
        <v>21.8556701030928</v>
      </c>
      <c r="AP64" s="145">
        <v>20405</v>
      </c>
      <c r="AQ64" s="148">
        <f>100*AP64/$AI64</f>
        <v>53.2559049980425</v>
      </c>
      <c r="AR64" s="145">
        <f>IF(AQ64&gt;$AI$8,1,0)</f>
        <v>1</v>
      </c>
      <c r="AS64" s="148">
        <f>IF($R64=AP$17,AQ64,0)</f>
        <v>0</v>
      </c>
      <c r="AT64" s="145">
        <v>1316</v>
      </c>
      <c r="AU64" s="148">
        <f>100*AT64/$AI64</f>
        <v>3.43468615424768</v>
      </c>
      <c r="AV64" s="145">
        <f>IF(AU64&gt;$AI$8,1,0)</f>
        <v>0</v>
      </c>
      <c r="AW64" s="148">
        <f>IF($R64=AT$17,AU64,0)</f>
        <v>0</v>
      </c>
      <c r="AX64" s="145">
        <v>4114</v>
      </c>
      <c r="AY64" s="148">
        <f>100*AX64/$AI64</f>
        <v>10.7373091478533</v>
      </c>
      <c r="AZ64" s="145">
        <f>IF(AY64&gt;$AI$8,1,0)</f>
        <v>0</v>
      </c>
      <c r="BA64" s="148">
        <f>IF($R64=AX$17,AY64,0)</f>
        <v>0</v>
      </c>
      <c r="BB64" s="145">
        <v>2131</v>
      </c>
      <c r="BC64" s="148">
        <f>100*BB64/$AI64</f>
        <v>5.56179042150594</v>
      </c>
      <c r="BD64" s="145">
        <f>IF(BC64&gt;$AI$8,1,0)</f>
        <v>0</v>
      </c>
      <c r="BE64" s="148">
        <f>IF($R64=BB$17,BC64,0)</f>
        <v>0</v>
      </c>
      <c r="BF64" s="145">
        <v>0</v>
      </c>
      <c r="BG64" s="148">
        <f>100*BF64/$AI64</f>
        <v>0</v>
      </c>
      <c r="BH64" s="145">
        <f>IF(BG64&gt;$AI$8,1,0)</f>
        <v>0</v>
      </c>
      <c r="BI64" s="148">
        <f>IF($R64=BF$17,BG64,0)</f>
        <v>0</v>
      </c>
      <c r="BJ64" s="145">
        <v>0</v>
      </c>
      <c r="BK64" s="148">
        <f>100*BJ64/$AI64</f>
        <v>0</v>
      </c>
      <c r="BL64" s="145">
        <f>IF(BK64&gt;$AI$8,1,0)</f>
        <v>0</v>
      </c>
      <c r="BM64" s="148">
        <f>IF($R64=BJ$17,BK64,0)</f>
        <v>0</v>
      </c>
      <c r="BN64" s="145">
        <v>0</v>
      </c>
      <c r="BO64" s="148">
        <f>100*BN64/$AI64</f>
        <v>0</v>
      </c>
      <c r="BP64" s="145">
        <f>IF(BO64&gt;$AI$8,1,0)</f>
        <v>0</v>
      </c>
      <c r="BQ64" s="148">
        <f>IF($R64=BN$17,BO64,0)</f>
        <v>0</v>
      </c>
      <c r="BR64" s="145">
        <v>0</v>
      </c>
      <c r="BS64" s="148">
        <f>100*BR64/$AI64</f>
        <v>0</v>
      </c>
      <c r="BT64" s="145">
        <f>IF(BS64&gt;$AI$8,1,0)</f>
        <v>0</v>
      </c>
      <c r="BU64" s="148">
        <f>IF($R64=BR$17,BS64,0)</f>
        <v>0</v>
      </c>
      <c r="BV64" s="145">
        <v>0</v>
      </c>
      <c r="BW64" s="148">
        <f>100*BV64/$AI64</f>
        <v>0</v>
      </c>
      <c r="BX64" s="145">
        <f>IF(BW64&gt;$AI$8,1,0)</f>
        <v>0</v>
      </c>
      <c r="BY64" s="148">
        <f>IF($R64=BV$17,BW64,0)</f>
        <v>0</v>
      </c>
      <c r="BZ64" s="145">
        <v>0</v>
      </c>
      <c r="CA64" s="148">
        <f>100*BZ64/$AI64</f>
        <v>0</v>
      </c>
      <c r="CB64" s="145">
        <f>IF(CA64&gt;$AI$8,1,0)</f>
        <v>0</v>
      </c>
      <c r="CC64" s="148">
        <f>IF($R64=BZ$17,CA64,0)</f>
        <v>0</v>
      </c>
      <c r="CD64" s="145">
        <v>0</v>
      </c>
      <c r="CE64" s="148">
        <f>100*CD64/$AI64</f>
        <v>0</v>
      </c>
      <c r="CF64" s="145">
        <f>IF(CE64&gt;$AI$8,1,0)</f>
        <v>0</v>
      </c>
      <c r="CG64" s="148">
        <f>IF($R64=CD$17,CE64,0)</f>
        <v>0</v>
      </c>
      <c r="CH64" s="145">
        <v>0</v>
      </c>
      <c r="CI64" s="148">
        <f>100*CH64/$AI64</f>
        <v>0</v>
      </c>
      <c r="CJ64" s="145">
        <f>IF(CI64&gt;$AI$8,1,0)</f>
        <v>0</v>
      </c>
      <c r="CK64" s="148">
        <f>IF($R64=CH$17,CI64,0)</f>
        <v>0</v>
      </c>
      <c r="CL64" s="145">
        <v>840</v>
      </c>
      <c r="CM64" s="145">
        <v>0</v>
      </c>
      <c r="CN64" s="149"/>
    </row>
    <row r="65" ht="15.75" customHeight="1">
      <c r="A65" t="s" s="179">
        <v>2535</v>
      </c>
      <c r="B65" t="s" s="180">
        <v>90</v>
      </c>
      <c r="C65" t="s" s="180">
        <v>2536</v>
      </c>
      <c r="D65" t="s" s="181">
        <v>93</v>
      </c>
      <c r="E65" t="s" s="182">
        <v>79</v>
      </c>
      <c r="F65" t="s" s="130">
        <v>80</v>
      </c>
      <c r="G65" t="s" s="130">
        <v>575</v>
      </c>
      <c r="H65" t="s" s="130">
        <v>1821</v>
      </c>
      <c r="I65" t="s" s="130">
        <v>64</v>
      </c>
      <c r="J65" t="s" s="130">
        <v>50</v>
      </c>
      <c r="K65" t="s" s="183">
        <f>O65</f>
        <v>28</v>
      </c>
      <c r="L65" s="189">
        <f>P65</f>
        <v>53.223856538384</v>
      </c>
      <c r="M65" t="s" s="130">
        <f>IF(O65="Lab","over","under")</f>
        <v>2429</v>
      </c>
      <c r="N65" s="173">
        <v>1</v>
      </c>
      <c r="O65" t="s" s="184">
        <v>28</v>
      </c>
      <c r="P65" s="131">
        <f>AQ65</f>
        <v>53.223856538384</v>
      </c>
      <c r="Q65" s="173">
        <f>T65+U65+V65</f>
        <v>0</v>
      </c>
      <c r="R65" t="s" s="185">
        <v>2365</v>
      </c>
      <c r="S65" s="131">
        <f>BA65</f>
        <v>15.1899052992142</v>
      </c>
      <c r="T65" s="169"/>
      <c r="U65" s="169"/>
      <c r="V65" s="169"/>
      <c r="W65" s="169"/>
      <c r="X65" t="s" s="130">
        <f>IF($A65=Y65,"ok","bad")</f>
        <v>2430</v>
      </c>
      <c r="Y65" t="s" s="130">
        <v>2535</v>
      </c>
      <c r="Z65" t="s" s="130">
        <v>2536</v>
      </c>
      <c r="AA65" t="s" s="186">
        <v>31</v>
      </c>
      <c r="AB65" s="125">
        <f>100*AC65</f>
        <v>13.0666935</v>
      </c>
      <c r="AC65" s="191">
        <v>0.130666935</v>
      </c>
      <c r="AD65" t="s" s="187">
        <v>27</v>
      </c>
      <c r="AE65" s="125">
        <v>9.024279699999999</v>
      </c>
      <c r="AF65" s="191">
        <v>0.090242797</v>
      </c>
      <c r="AG65" s="169"/>
      <c r="AH65" s="173">
        <v>83633</v>
      </c>
      <c r="AI65" s="173">
        <v>39704</v>
      </c>
      <c r="AJ65" s="173">
        <v>185</v>
      </c>
      <c r="AK65" s="173">
        <v>15101</v>
      </c>
      <c r="AL65" s="173">
        <v>3583</v>
      </c>
      <c r="AM65" s="175">
        <f>100*AL65/$AI65</f>
        <v>9.0242796695547</v>
      </c>
      <c r="AN65" s="173">
        <f>IF(AM65&gt;$AI$8,1,0)</f>
        <v>0</v>
      </c>
      <c r="AO65" s="175">
        <f>IF($R65=AL$17,AM65,0)</f>
        <v>0</v>
      </c>
      <c r="AP65" s="173">
        <v>21132</v>
      </c>
      <c r="AQ65" s="175">
        <f>100*AP65/$AI65</f>
        <v>53.223856538384</v>
      </c>
      <c r="AR65" s="173">
        <f>IF(AQ65&gt;$AI$8,1,0)</f>
        <v>1</v>
      </c>
      <c r="AS65" s="175">
        <f>IF($R65=AP$17,AQ65,0)</f>
        <v>0</v>
      </c>
      <c r="AT65" s="173">
        <v>2752</v>
      </c>
      <c r="AU65" s="175">
        <f>100*AT65/$AI65</f>
        <v>6.93129155752569</v>
      </c>
      <c r="AV65" s="173">
        <f>IF(AU65&gt;$AI$8,1,0)</f>
        <v>0</v>
      </c>
      <c r="AW65" s="175">
        <f>IF($R65=AT$17,AU65,0)</f>
        <v>0</v>
      </c>
      <c r="AX65" s="173">
        <v>6031</v>
      </c>
      <c r="AY65" s="175">
        <f>100*AX65/$AI65</f>
        <v>15.1899052992142</v>
      </c>
      <c r="AZ65" s="173">
        <f>IF(AY65&gt;$AI$8,1,0)</f>
        <v>0</v>
      </c>
      <c r="BA65" s="175">
        <f>IF($R65=AX$17,AY65,0)</f>
        <v>15.1899052992142</v>
      </c>
      <c r="BB65" s="173">
        <v>5188</v>
      </c>
      <c r="BC65" s="175">
        <f>100*BB65/$AI65</f>
        <v>13.0666935321378</v>
      </c>
      <c r="BD65" s="173">
        <f>IF(BC65&gt;$AI$8,1,0)</f>
        <v>0</v>
      </c>
      <c r="BE65" s="175">
        <f>IF($R65=BB$17,BC65,0)</f>
        <v>0</v>
      </c>
      <c r="BF65" s="173">
        <v>0</v>
      </c>
      <c r="BG65" s="175">
        <f>100*BF65/$AI65</f>
        <v>0</v>
      </c>
      <c r="BH65" s="173">
        <f>IF(BG65&gt;$AI$8,1,0)</f>
        <v>0</v>
      </c>
      <c r="BI65" s="175">
        <f>IF($R65=BF$17,BG65,0)</f>
        <v>0</v>
      </c>
      <c r="BJ65" s="173">
        <v>0</v>
      </c>
      <c r="BK65" s="175">
        <f>100*BJ65/$AI65</f>
        <v>0</v>
      </c>
      <c r="BL65" s="173">
        <f>IF(BK65&gt;$AI$8,1,0)</f>
        <v>0</v>
      </c>
      <c r="BM65" s="175">
        <f>IF($R65=BJ$17,BK65,0)</f>
        <v>0</v>
      </c>
      <c r="BN65" s="173">
        <v>0</v>
      </c>
      <c r="BO65" s="175">
        <f>100*BN65/$AI65</f>
        <v>0</v>
      </c>
      <c r="BP65" s="173">
        <f>IF(BO65&gt;$AI$8,1,0)</f>
        <v>0</v>
      </c>
      <c r="BQ65" s="175">
        <f>IF($R65=BN$17,BO65,0)</f>
        <v>0</v>
      </c>
      <c r="BR65" s="173">
        <v>0</v>
      </c>
      <c r="BS65" s="175">
        <f>100*BR65/$AI65</f>
        <v>0</v>
      </c>
      <c r="BT65" s="173">
        <f>IF(BS65&gt;$AI$8,1,0)</f>
        <v>0</v>
      </c>
      <c r="BU65" s="175">
        <f>IF($R65=BR$17,BS65,0)</f>
        <v>0</v>
      </c>
      <c r="BV65" s="173">
        <v>0</v>
      </c>
      <c r="BW65" s="175">
        <f>100*BV65/$AI65</f>
        <v>0</v>
      </c>
      <c r="BX65" s="173">
        <f>IF(BW65&gt;$AI$8,1,0)</f>
        <v>0</v>
      </c>
      <c r="BY65" s="175">
        <f>IF($R65=BV$17,BW65,0)</f>
        <v>0</v>
      </c>
      <c r="BZ65" s="173">
        <v>0</v>
      </c>
      <c r="CA65" s="175">
        <f>100*BZ65/$AI65</f>
        <v>0</v>
      </c>
      <c r="CB65" s="173">
        <f>IF(CA65&gt;$AI$8,1,0)</f>
        <v>0</v>
      </c>
      <c r="CC65" s="175">
        <f>IF($R65=BZ$17,CA65,0)</f>
        <v>0</v>
      </c>
      <c r="CD65" s="173">
        <v>0</v>
      </c>
      <c r="CE65" s="175">
        <f>100*CD65/$AI65</f>
        <v>0</v>
      </c>
      <c r="CF65" s="173">
        <f>IF(CE65&gt;$AI$8,1,0)</f>
        <v>0</v>
      </c>
      <c r="CG65" s="175">
        <f>IF($R65=CD$17,CE65,0)</f>
        <v>0</v>
      </c>
      <c r="CH65" s="205">
        <v>0</v>
      </c>
      <c r="CI65" s="175">
        <f>100*CH65/$AI65</f>
        <v>0</v>
      </c>
      <c r="CJ65" s="173">
        <f>IF(CI65&gt;$AI$8,1,0)</f>
        <v>0</v>
      </c>
      <c r="CK65" s="175">
        <f>IF($R65=CH$17,CI65,0)</f>
        <v>0</v>
      </c>
      <c r="CL65" s="173">
        <v>113</v>
      </c>
      <c r="CM65" s="173">
        <v>0</v>
      </c>
      <c r="CN65" s="176"/>
    </row>
    <row r="66" ht="15.75" customHeight="1">
      <c r="A66" t="s" s="179">
        <v>2709</v>
      </c>
      <c r="B66" t="s" s="180">
        <v>228</v>
      </c>
      <c r="C66" t="s" s="180">
        <v>1438</v>
      </c>
      <c r="D66" t="s" s="181">
        <v>230</v>
      </c>
      <c r="E66" t="s" s="188">
        <v>230</v>
      </c>
      <c r="F66" t="s" s="146">
        <v>46</v>
      </c>
      <c r="G66" t="s" s="146">
        <v>2710</v>
      </c>
      <c r="H66" t="s" s="146">
        <v>2711</v>
      </c>
      <c r="I66" t="s" s="146">
        <v>49</v>
      </c>
      <c r="J66" t="s" s="146">
        <v>247</v>
      </c>
      <c r="K66" t="s" s="183">
        <f>O66</f>
        <v>35</v>
      </c>
      <c r="L66" s="189">
        <f>P66</f>
        <v>52.9981296072175</v>
      </c>
      <c r="M66" t="s" s="146">
        <v>2429</v>
      </c>
      <c r="N66" s="145">
        <v>1</v>
      </c>
      <c r="O66" t="s" s="184">
        <v>35</v>
      </c>
      <c r="P66" s="147">
        <f>BS66</f>
        <v>52.9981296072175</v>
      </c>
      <c r="Q66" s="145">
        <f>T66+U66+V66</f>
        <v>0</v>
      </c>
      <c r="R66" t="s" s="185">
        <v>34</v>
      </c>
      <c r="S66" s="147">
        <f>BQ66</f>
        <v>20.1606337330839</v>
      </c>
      <c r="T66" s="138"/>
      <c r="U66" s="138"/>
      <c r="V66" s="138"/>
      <c r="W66" s="138"/>
      <c r="X66" t="s" s="146">
        <f>IF($A66=Y66,"ok","bad")</f>
        <v>2430</v>
      </c>
      <c r="Y66" t="s" s="146">
        <v>2709</v>
      </c>
      <c r="Z66" t="s" s="146">
        <v>1438</v>
      </c>
      <c r="AA66" t="s" s="186">
        <v>36</v>
      </c>
      <c r="AB66" s="141">
        <f>100*AC66</f>
        <v>8.190119899999999</v>
      </c>
      <c r="AC66" s="190">
        <v>0.08190119899999999</v>
      </c>
      <c r="AD66" t="s" s="187">
        <v>2394</v>
      </c>
      <c r="AE66" s="141">
        <v>6.5529761</v>
      </c>
      <c r="AF66" s="190">
        <v>0.06552976100000001</v>
      </c>
      <c r="AG66" s="138"/>
      <c r="AH66" s="145">
        <v>74000</v>
      </c>
      <c r="AI66" s="145">
        <v>45445</v>
      </c>
      <c r="AJ66" s="145">
        <v>246</v>
      </c>
      <c r="AK66" s="145">
        <v>14923</v>
      </c>
      <c r="AL66" s="145">
        <v>0</v>
      </c>
      <c r="AM66" s="148">
        <f>100*AL66/$AI66</f>
        <v>0</v>
      </c>
      <c r="AN66" s="145">
        <f>IF(AM66&gt;$AI$8,1,0)</f>
        <v>0</v>
      </c>
      <c r="AO66" s="148">
        <f>IF($R66=AL$17,AM66,0)</f>
        <v>0</v>
      </c>
      <c r="AP66" s="145">
        <v>0</v>
      </c>
      <c r="AQ66" s="148">
        <f>100*AP66/$AI66</f>
        <v>0</v>
      </c>
      <c r="AR66" s="145">
        <f>IF(AQ66&gt;$AI$8,1,0)</f>
        <v>0</v>
      </c>
      <c r="AS66" s="148">
        <f>IF($R66=AP$17,AQ66,0)</f>
        <v>0</v>
      </c>
      <c r="AT66" s="145">
        <v>0</v>
      </c>
      <c r="AU66" s="148">
        <f>100*AT66/$AI66</f>
        <v>0</v>
      </c>
      <c r="AV66" s="145">
        <f>IF(AU66&gt;$AI$8,1,0)</f>
        <v>0</v>
      </c>
      <c r="AW66" s="148">
        <f>IF($R66=AT$17,AU66,0)</f>
        <v>0</v>
      </c>
      <c r="AX66" s="145">
        <v>0</v>
      </c>
      <c r="AY66" s="148">
        <f>100*AX66/$AI66</f>
        <v>0</v>
      </c>
      <c r="AZ66" s="145">
        <f>IF(AY66&gt;$AI$8,1,0)</f>
        <v>0</v>
      </c>
      <c r="BA66" s="148">
        <f>IF($R66=AX$17,AY66,0)</f>
        <v>0</v>
      </c>
      <c r="BB66" s="145">
        <v>0</v>
      </c>
      <c r="BC66" s="148">
        <f>100*BB66/$AI66</f>
        <v>0</v>
      </c>
      <c r="BD66" s="145">
        <f>IF(BC66&gt;$AI$8,1,0)</f>
        <v>0</v>
      </c>
      <c r="BE66" s="148">
        <f>IF($R66=BB$17,BC66,0)</f>
        <v>0</v>
      </c>
      <c r="BF66" s="145">
        <v>0</v>
      </c>
      <c r="BG66" s="148">
        <f>100*BF66/$AI66</f>
        <v>0</v>
      </c>
      <c r="BH66" s="145">
        <f>IF(BG66&gt;$AI$8,1,0)</f>
        <v>0</v>
      </c>
      <c r="BI66" s="148">
        <f>IF($R66=BF$17,BG66,0)</f>
        <v>0</v>
      </c>
      <c r="BJ66" s="145">
        <v>0</v>
      </c>
      <c r="BK66" s="148">
        <f>100*BJ66/$AI66</f>
        <v>0</v>
      </c>
      <c r="BL66" s="145">
        <f>IF(BK66&gt;$AI$8,1,0)</f>
        <v>0</v>
      </c>
      <c r="BM66" s="148">
        <f>IF($R66=BJ$17,BK66,0)</f>
        <v>0</v>
      </c>
      <c r="BN66" s="145">
        <v>9162</v>
      </c>
      <c r="BO66" s="148">
        <f>100*BN66/$AI66</f>
        <v>20.1606337330839</v>
      </c>
      <c r="BP66" s="145">
        <f>IF(BO66&gt;$AI$8,1,0)</f>
        <v>0</v>
      </c>
      <c r="BQ66" s="148">
        <f>IF($R66=BN$17,BO66,0)</f>
        <v>20.1606337330839</v>
      </c>
      <c r="BR66" s="145">
        <v>24085</v>
      </c>
      <c r="BS66" s="148">
        <f>100*BR66/$AI66</f>
        <v>52.9981296072175</v>
      </c>
      <c r="BT66" s="145">
        <f>IF(BS66&gt;$AI$8,1,0)</f>
        <v>1</v>
      </c>
      <c r="BU66" s="148">
        <f>IF($R66=BR$17,BS66,0)</f>
        <v>0</v>
      </c>
      <c r="BV66" s="145">
        <v>3722</v>
      </c>
      <c r="BW66" s="148">
        <f>100*BV66/$AI66</f>
        <v>8.190119925184289</v>
      </c>
      <c r="BX66" s="145">
        <f>IF(BW66&gt;$AI$8,1,0)</f>
        <v>0</v>
      </c>
      <c r="BY66" s="148">
        <f>IF($R66=BV$17,BW66,0)</f>
        <v>0</v>
      </c>
      <c r="BZ66" s="145">
        <v>2269</v>
      </c>
      <c r="CA66" s="148">
        <f>100*BZ66/$AI66</f>
        <v>4.99284849818462</v>
      </c>
      <c r="CB66" s="145">
        <f>IF(CA66&gt;$AI$8,1,0)</f>
        <v>0</v>
      </c>
      <c r="CC66" s="148">
        <f>IF($R66=BZ$17,CA66,0)</f>
        <v>0</v>
      </c>
      <c r="CD66" s="145">
        <v>2001</v>
      </c>
      <c r="CE66" s="148">
        <f>100*CD66/$AI66</f>
        <v>4.4031246561778</v>
      </c>
      <c r="CF66" s="145">
        <f>IF(CE66&gt;$AI$8,1,0)</f>
        <v>0</v>
      </c>
      <c r="CG66" s="206">
        <f>IF($R66=CD$17,CE66,0)</f>
        <v>0</v>
      </c>
      <c r="CH66" s="207">
        <v>2978</v>
      </c>
      <c r="CI66" s="208">
        <f>100*CH66/$AI66</f>
        <v>6.55297612498625</v>
      </c>
      <c r="CJ66" s="145">
        <f>IF(CI66&gt;$AI$8,1,0)</f>
        <v>0</v>
      </c>
      <c r="CK66" s="148">
        <f>IF($R66=CH$17,CI66,0)</f>
        <v>0</v>
      </c>
      <c r="CL66" s="145">
        <v>0</v>
      </c>
      <c r="CM66" s="145">
        <v>0</v>
      </c>
      <c r="CN66" s="149"/>
    </row>
    <row r="67" ht="15.75" customHeight="1">
      <c r="A67" t="s" s="179">
        <v>2887</v>
      </c>
      <c r="B67" t="s" s="180">
        <v>90</v>
      </c>
      <c r="C67" t="s" s="180">
        <v>2888</v>
      </c>
      <c r="D67" t="s" s="181">
        <v>93</v>
      </c>
      <c r="E67" t="s" s="182">
        <v>79</v>
      </c>
      <c r="F67" t="s" s="130">
        <v>46</v>
      </c>
      <c r="G67" t="s" s="130">
        <v>2655</v>
      </c>
      <c r="H67" t="s" s="130">
        <v>2889</v>
      </c>
      <c r="I67" t="s" s="130">
        <v>49</v>
      </c>
      <c r="J67" t="s" s="130">
        <v>1733</v>
      </c>
      <c r="K67" t="s" s="183">
        <f>O67</f>
        <v>28</v>
      </c>
      <c r="L67" s="189">
        <f>P67</f>
        <v>52.994741873805</v>
      </c>
      <c r="M67" t="s" s="130">
        <f>IF(O67="Lab","over","under")</f>
        <v>2429</v>
      </c>
      <c r="N67" s="173">
        <v>1</v>
      </c>
      <c r="O67" t="s" s="184">
        <v>28</v>
      </c>
      <c r="P67" s="131">
        <f>AQ67</f>
        <v>52.994741873805</v>
      </c>
      <c r="Q67" s="173">
        <f>T67+U67+V67</f>
        <v>0</v>
      </c>
      <c r="R67" t="s" s="185">
        <v>2365</v>
      </c>
      <c r="S67" s="131">
        <f>BA67</f>
        <v>21.2404397705545</v>
      </c>
      <c r="T67" s="169"/>
      <c r="U67" s="169"/>
      <c r="V67" s="169"/>
      <c r="W67" s="169"/>
      <c r="X67" t="s" s="130">
        <f>IF($A67=Y67,"ok","bad")</f>
        <v>2430</v>
      </c>
      <c r="Y67" t="s" s="130">
        <v>2887</v>
      </c>
      <c r="Z67" t="s" s="130">
        <v>2888</v>
      </c>
      <c r="AA67" t="s" s="186">
        <v>27</v>
      </c>
      <c r="AB67" s="125">
        <f>100*AC67</f>
        <v>20.207935</v>
      </c>
      <c r="AC67" s="191">
        <v>0.20207935</v>
      </c>
      <c r="AD67" t="s" s="187">
        <v>31</v>
      </c>
      <c r="AE67" s="125">
        <v>2.8847992</v>
      </c>
      <c r="AF67" s="191">
        <v>0.028847992</v>
      </c>
      <c r="AG67" s="169"/>
      <c r="AH67" s="173">
        <v>73198</v>
      </c>
      <c r="AI67" s="173">
        <v>41840</v>
      </c>
      <c r="AJ67" s="173">
        <v>159</v>
      </c>
      <c r="AK67" s="173">
        <v>13286</v>
      </c>
      <c r="AL67" s="173">
        <v>8455</v>
      </c>
      <c r="AM67" s="175">
        <f>100*AL67/$AI67</f>
        <v>20.2079349904398</v>
      </c>
      <c r="AN67" s="173">
        <f>IF(AM67&gt;$AI$8,1,0)</f>
        <v>0</v>
      </c>
      <c r="AO67" s="175">
        <f>IF($R67=AL$17,AM67,0)</f>
        <v>0</v>
      </c>
      <c r="AP67" s="173">
        <v>22173</v>
      </c>
      <c r="AQ67" s="175">
        <f>100*AP67/$AI67</f>
        <v>52.994741873805</v>
      </c>
      <c r="AR67" s="173">
        <f>IF(AQ67&gt;$AI$8,1,0)</f>
        <v>1</v>
      </c>
      <c r="AS67" s="175">
        <f>IF($R67=AP$17,AQ67,0)</f>
        <v>0</v>
      </c>
      <c r="AT67" s="173">
        <v>1118</v>
      </c>
      <c r="AU67" s="175">
        <f>100*AT67/$AI67</f>
        <v>2.67208413001912</v>
      </c>
      <c r="AV67" s="173">
        <f>IF(AU67&gt;$AI$8,1,0)</f>
        <v>0</v>
      </c>
      <c r="AW67" s="175">
        <f>IF($R67=AT$17,AU67,0)</f>
        <v>0</v>
      </c>
      <c r="AX67" s="173">
        <v>8887</v>
      </c>
      <c r="AY67" s="175">
        <f>100*AX67/$AI67</f>
        <v>21.2404397705545</v>
      </c>
      <c r="AZ67" s="173">
        <f>IF(AY67&gt;$AI$8,1,0)</f>
        <v>0</v>
      </c>
      <c r="BA67" s="175">
        <f>IF($R67=AX$17,AY67,0)</f>
        <v>21.2404397705545</v>
      </c>
      <c r="BB67" s="173">
        <v>1207</v>
      </c>
      <c r="BC67" s="175">
        <f>100*BB67/$AI67</f>
        <v>2.88479923518164</v>
      </c>
      <c r="BD67" s="173">
        <f>IF(BC67&gt;$AI$8,1,0)</f>
        <v>0</v>
      </c>
      <c r="BE67" s="175">
        <f>IF($R67=BB$17,BC67,0)</f>
        <v>0</v>
      </c>
      <c r="BF67" s="173">
        <v>0</v>
      </c>
      <c r="BG67" s="175">
        <f>100*BF67/$AI67</f>
        <v>0</v>
      </c>
      <c r="BH67" s="173">
        <f>IF(BG67&gt;$AI$8,1,0)</f>
        <v>0</v>
      </c>
      <c r="BI67" s="175">
        <f>IF($R67=BF$17,BG67,0)</f>
        <v>0</v>
      </c>
      <c r="BJ67" s="173">
        <v>0</v>
      </c>
      <c r="BK67" s="175">
        <f>100*BJ67/$AI67</f>
        <v>0</v>
      </c>
      <c r="BL67" s="173">
        <f>IF(BK67&gt;$AI$8,1,0)</f>
        <v>0</v>
      </c>
      <c r="BM67" s="175">
        <f>IF($R67=BJ$17,BK67,0)</f>
        <v>0</v>
      </c>
      <c r="BN67" s="173">
        <v>0</v>
      </c>
      <c r="BO67" s="175">
        <f>100*BN67/$AI67</f>
        <v>0</v>
      </c>
      <c r="BP67" s="173">
        <f>IF(BO67&gt;$AI$8,1,0)</f>
        <v>0</v>
      </c>
      <c r="BQ67" s="175">
        <f>IF($R67=BN$17,BO67,0)</f>
        <v>0</v>
      </c>
      <c r="BR67" s="173">
        <v>0</v>
      </c>
      <c r="BS67" s="175">
        <f>100*BR67/$AI67</f>
        <v>0</v>
      </c>
      <c r="BT67" s="173">
        <f>IF(BS67&gt;$AI$8,1,0)</f>
        <v>0</v>
      </c>
      <c r="BU67" s="175">
        <f>IF($R67=BR$17,BS67,0)</f>
        <v>0</v>
      </c>
      <c r="BV67" s="173">
        <v>0</v>
      </c>
      <c r="BW67" s="175">
        <f>100*BV67/$AI67</f>
        <v>0</v>
      </c>
      <c r="BX67" s="173">
        <f>IF(BW67&gt;$AI$8,1,0)</f>
        <v>0</v>
      </c>
      <c r="BY67" s="175">
        <f>IF($R67=BV$17,BW67,0)</f>
        <v>0</v>
      </c>
      <c r="BZ67" s="173">
        <v>0</v>
      </c>
      <c r="CA67" s="175">
        <f>100*BZ67/$AI67</f>
        <v>0</v>
      </c>
      <c r="CB67" s="173">
        <f>IF(CA67&gt;$AI$8,1,0)</f>
        <v>0</v>
      </c>
      <c r="CC67" s="175">
        <f>IF($R67=BZ$17,CA67,0)</f>
        <v>0</v>
      </c>
      <c r="CD67" s="173">
        <v>0</v>
      </c>
      <c r="CE67" s="175">
        <f>100*CD67/$AI67</f>
        <v>0</v>
      </c>
      <c r="CF67" s="173">
        <f>IF(CE67&gt;$AI$8,1,0)</f>
        <v>0</v>
      </c>
      <c r="CG67" s="175">
        <f>IF($R67=CD$17,CE67,0)</f>
        <v>0</v>
      </c>
      <c r="CH67" s="209">
        <v>0</v>
      </c>
      <c r="CI67" s="175">
        <f>100*CH67/$AI67</f>
        <v>0</v>
      </c>
      <c r="CJ67" s="173">
        <f>IF(CI67&gt;$AI$8,1,0)</f>
        <v>0</v>
      </c>
      <c r="CK67" s="175">
        <f>IF($R67=CH$17,CI67,0)</f>
        <v>0</v>
      </c>
      <c r="CL67" s="173">
        <v>898</v>
      </c>
      <c r="CM67" s="173">
        <v>0</v>
      </c>
      <c r="CN67" s="176"/>
    </row>
    <row r="68" ht="15.75" customHeight="1">
      <c r="A68" t="s" s="179">
        <v>2723</v>
      </c>
      <c r="B68" t="s" s="180">
        <v>90</v>
      </c>
      <c r="C68" t="s" s="180">
        <v>2724</v>
      </c>
      <c r="D68" t="s" s="181">
        <v>93</v>
      </c>
      <c r="E68" t="s" s="188">
        <v>79</v>
      </c>
      <c r="F68" t="s" s="146">
        <v>46</v>
      </c>
      <c r="G68" t="s" s="146">
        <v>785</v>
      </c>
      <c r="H68" t="s" s="146">
        <v>2202</v>
      </c>
      <c r="I68" t="s" s="146">
        <v>49</v>
      </c>
      <c r="J68" t="s" s="146">
        <v>50</v>
      </c>
      <c r="K68" t="s" s="183">
        <f>O68</f>
        <v>28</v>
      </c>
      <c r="L68" s="189">
        <f>P68</f>
        <v>52.9371374452468</v>
      </c>
      <c r="M68" t="s" s="146">
        <f>IF(O68="Lab","over","under")</f>
        <v>2429</v>
      </c>
      <c r="N68" s="145">
        <v>1</v>
      </c>
      <c r="O68" t="s" s="184">
        <v>28</v>
      </c>
      <c r="P68" s="147">
        <f>AQ68</f>
        <v>52.9371374452468</v>
      </c>
      <c r="Q68" s="145">
        <f>T68+U68+V68</f>
        <v>0</v>
      </c>
      <c r="R68" t="s" s="185">
        <v>2365</v>
      </c>
      <c r="S68" s="147">
        <f>BA68</f>
        <v>18.1413519592755</v>
      </c>
      <c r="T68" s="138"/>
      <c r="U68" s="138"/>
      <c r="V68" s="138"/>
      <c r="W68" s="138"/>
      <c r="X68" t="s" s="146">
        <f>IF($A68=Y68,"ok","bad")</f>
        <v>2430</v>
      </c>
      <c r="Y68" t="s" s="146">
        <v>2723</v>
      </c>
      <c r="Z68" t="s" s="146">
        <v>2724</v>
      </c>
      <c r="AA68" t="s" s="186">
        <v>27</v>
      </c>
      <c r="AB68" s="141">
        <f>100*AC68</f>
        <v>15.9962117</v>
      </c>
      <c r="AC68" s="190">
        <v>0.159962117</v>
      </c>
      <c r="AD68" t="s" s="187">
        <v>31</v>
      </c>
      <c r="AE68" s="141">
        <v>6.4283177</v>
      </c>
      <c r="AF68" s="190">
        <v>0.064283177</v>
      </c>
      <c r="AG68" s="138"/>
      <c r="AH68" s="145">
        <v>70801</v>
      </c>
      <c r="AI68" s="145">
        <v>42235</v>
      </c>
      <c r="AJ68" s="145">
        <v>171</v>
      </c>
      <c r="AK68" s="145">
        <v>14696</v>
      </c>
      <c r="AL68" s="145">
        <v>6756</v>
      </c>
      <c r="AM68" s="148">
        <f>100*AL68/$AI68</f>
        <v>15.9962116727832</v>
      </c>
      <c r="AN68" s="145">
        <f>IF(AM68&gt;$AI$8,1,0)</f>
        <v>0</v>
      </c>
      <c r="AO68" s="148">
        <f>IF($R68=AL$17,AM68,0)</f>
        <v>0</v>
      </c>
      <c r="AP68" s="145">
        <v>22358</v>
      </c>
      <c r="AQ68" s="148">
        <f>100*AP68/$AI68</f>
        <v>52.9371374452468</v>
      </c>
      <c r="AR68" s="145">
        <f>IF(AQ68&gt;$AI$8,1,0)</f>
        <v>1</v>
      </c>
      <c r="AS68" s="148">
        <f>IF($R68=AP$17,AQ68,0)</f>
        <v>0</v>
      </c>
      <c r="AT68" s="145">
        <v>2149</v>
      </c>
      <c r="AU68" s="148">
        <f>100*AT68/$AI68</f>
        <v>5.08819699301527</v>
      </c>
      <c r="AV68" s="145">
        <f>IF(AU68&gt;$AI$8,1,0)</f>
        <v>0</v>
      </c>
      <c r="AW68" s="148">
        <f>IF($R68=AT$17,AU68,0)</f>
        <v>0</v>
      </c>
      <c r="AX68" s="145">
        <v>7662</v>
      </c>
      <c r="AY68" s="148">
        <f>100*AX68/$AI68</f>
        <v>18.1413519592755</v>
      </c>
      <c r="AZ68" s="145">
        <f>IF(AY68&gt;$AI$8,1,0)</f>
        <v>0</v>
      </c>
      <c r="BA68" s="148">
        <f>IF($R68=AX$17,AY68,0)</f>
        <v>18.1413519592755</v>
      </c>
      <c r="BB68" s="145">
        <v>2715</v>
      </c>
      <c r="BC68" s="148">
        <f>100*BB68/$AI68</f>
        <v>6.42831774594531</v>
      </c>
      <c r="BD68" s="145">
        <f>IF(BC68&gt;$AI$8,1,0)</f>
        <v>0</v>
      </c>
      <c r="BE68" s="148">
        <f>IF($R68=BB$17,BC68,0)</f>
        <v>0</v>
      </c>
      <c r="BF68" s="145">
        <v>0</v>
      </c>
      <c r="BG68" s="148">
        <f>100*BF68/$AI68</f>
        <v>0</v>
      </c>
      <c r="BH68" s="145">
        <f>IF(BG68&gt;$AI$8,1,0)</f>
        <v>0</v>
      </c>
      <c r="BI68" s="148">
        <f>IF($R68=BF$17,BG68,0)</f>
        <v>0</v>
      </c>
      <c r="BJ68" s="145">
        <v>0</v>
      </c>
      <c r="BK68" s="148">
        <f>100*BJ68/$AI68</f>
        <v>0</v>
      </c>
      <c r="BL68" s="145">
        <f>IF(BK68&gt;$AI$8,1,0)</f>
        <v>0</v>
      </c>
      <c r="BM68" s="148">
        <f>IF($R68=BJ$17,BK68,0)</f>
        <v>0</v>
      </c>
      <c r="BN68" s="145">
        <v>0</v>
      </c>
      <c r="BO68" s="148">
        <f>100*BN68/$AI68</f>
        <v>0</v>
      </c>
      <c r="BP68" s="145">
        <f>IF(BO68&gt;$AI$8,1,0)</f>
        <v>0</v>
      </c>
      <c r="BQ68" s="148">
        <f>IF($R68=BN$17,BO68,0)</f>
        <v>0</v>
      </c>
      <c r="BR68" s="145">
        <v>0</v>
      </c>
      <c r="BS68" s="148">
        <f>100*BR68/$AI68</f>
        <v>0</v>
      </c>
      <c r="BT68" s="145">
        <f>IF(BS68&gt;$AI$8,1,0)</f>
        <v>0</v>
      </c>
      <c r="BU68" s="148">
        <f>IF($R68=BR$17,BS68,0)</f>
        <v>0</v>
      </c>
      <c r="BV68" s="145">
        <v>0</v>
      </c>
      <c r="BW68" s="148">
        <f>100*BV68/$AI68</f>
        <v>0</v>
      </c>
      <c r="BX68" s="145">
        <f>IF(BW68&gt;$AI$8,1,0)</f>
        <v>0</v>
      </c>
      <c r="BY68" s="148">
        <f>IF($R68=BV$17,BW68,0)</f>
        <v>0</v>
      </c>
      <c r="BZ68" s="145">
        <v>0</v>
      </c>
      <c r="CA68" s="148">
        <f>100*BZ68/$AI68</f>
        <v>0</v>
      </c>
      <c r="CB68" s="145">
        <f>IF(CA68&gt;$AI$8,1,0)</f>
        <v>0</v>
      </c>
      <c r="CC68" s="148">
        <f>IF($R68=BZ$17,CA68,0)</f>
        <v>0</v>
      </c>
      <c r="CD68" s="145">
        <v>0</v>
      </c>
      <c r="CE68" s="148">
        <f>100*CD68/$AI68</f>
        <v>0</v>
      </c>
      <c r="CF68" s="145">
        <f>IF(CE68&gt;$AI$8,1,0)</f>
        <v>0</v>
      </c>
      <c r="CG68" s="148">
        <f>IF($R68=CD$17,CE68,0)</f>
        <v>0</v>
      </c>
      <c r="CH68" s="145">
        <v>0</v>
      </c>
      <c r="CI68" s="148">
        <f>100*CH68/$AI68</f>
        <v>0</v>
      </c>
      <c r="CJ68" s="145">
        <f>IF(CI68&gt;$AI$8,1,0)</f>
        <v>0</v>
      </c>
      <c r="CK68" s="148">
        <f>IF($R68=CH$17,CI68,0)</f>
        <v>0</v>
      </c>
      <c r="CL68" s="145">
        <v>272</v>
      </c>
      <c r="CM68" s="145">
        <v>0</v>
      </c>
      <c r="CN68" s="149"/>
    </row>
    <row r="69" ht="15.75" customHeight="1">
      <c r="A69" t="s" s="179">
        <v>2796</v>
      </c>
      <c r="B69" t="s" s="180">
        <v>90</v>
      </c>
      <c r="C69" t="s" s="180">
        <v>2797</v>
      </c>
      <c r="D69" t="s" s="181">
        <v>93</v>
      </c>
      <c r="E69" t="s" s="182">
        <v>79</v>
      </c>
      <c r="F69" t="s" s="130">
        <v>80</v>
      </c>
      <c r="G69" t="s" s="130">
        <v>1397</v>
      </c>
      <c r="H69" t="s" s="130">
        <v>341</v>
      </c>
      <c r="I69" t="s" s="130">
        <v>49</v>
      </c>
      <c r="J69" t="s" s="130">
        <v>50</v>
      </c>
      <c r="K69" t="s" s="183">
        <f>O69</f>
        <v>28</v>
      </c>
      <c r="L69" s="189">
        <f>P69</f>
        <v>52.8767582852076</v>
      </c>
      <c r="M69" t="s" s="130">
        <f>IF(O69="Lab","over","under")</f>
        <v>2429</v>
      </c>
      <c r="N69" s="173">
        <v>1</v>
      </c>
      <c r="O69" t="s" s="184">
        <v>28</v>
      </c>
      <c r="P69" s="131">
        <f>AQ69</f>
        <v>52.8767582852076</v>
      </c>
      <c r="Q69" s="173">
        <f>T69+U69+V69</f>
        <v>0</v>
      </c>
      <c r="R69" t="s" s="185">
        <v>31</v>
      </c>
      <c r="S69" s="210">
        <f>BE69</f>
        <v>19.3716901104694</v>
      </c>
      <c r="T69" s="169"/>
      <c r="U69" s="169"/>
      <c r="V69" s="169"/>
      <c r="W69" s="169"/>
      <c r="X69" t="s" s="130">
        <f>IF($A69=Y69,"ok","bad")</f>
        <v>2430</v>
      </c>
      <c r="Y69" t="s" s="130">
        <v>2796</v>
      </c>
      <c r="Z69" t="s" s="130">
        <v>2797</v>
      </c>
      <c r="AA69" t="s" s="186">
        <v>29</v>
      </c>
      <c r="AB69" s="125">
        <f>100*AC69</f>
        <v>12.9687762</v>
      </c>
      <c r="AC69" s="191">
        <v>0.129687762</v>
      </c>
      <c r="AD69" t="s" s="187">
        <v>27</v>
      </c>
      <c r="AE69" s="125">
        <v>5.4635643</v>
      </c>
      <c r="AF69" s="191">
        <v>0.054635643</v>
      </c>
      <c r="AG69" s="169"/>
      <c r="AH69" s="173">
        <v>70555</v>
      </c>
      <c r="AI69" s="173">
        <v>41731</v>
      </c>
      <c r="AJ69" s="173">
        <v>240</v>
      </c>
      <c r="AK69" s="173">
        <v>13982</v>
      </c>
      <c r="AL69" s="173">
        <v>2280</v>
      </c>
      <c r="AM69" s="175">
        <f>100*AL69/$AI69</f>
        <v>5.46356425678752</v>
      </c>
      <c r="AN69" s="173">
        <f>IF(AM69&gt;$AI$8,1,0)</f>
        <v>0</v>
      </c>
      <c r="AO69" s="175">
        <f>IF($R69=AL$17,AM69,0)</f>
        <v>0</v>
      </c>
      <c r="AP69" s="173">
        <v>22066</v>
      </c>
      <c r="AQ69" s="175">
        <f>100*AP69/$AI69</f>
        <v>52.8767582852076</v>
      </c>
      <c r="AR69" s="173">
        <f>IF(AQ69&gt;$AI$8,1,0)</f>
        <v>1</v>
      </c>
      <c r="AS69" s="175">
        <f>IF($R69=AP$17,AQ69,0)</f>
        <v>0</v>
      </c>
      <c r="AT69" s="173">
        <v>5412</v>
      </c>
      <c r="AU69" s="175">
        <f>100*AT69/$AI69</f>
        <v>12.9687762095325</v>
      </c>
      <c r="AV69" s="173">
        <f>IF(AU69&gt;$AI$8,1,0)</f>
        <v>0</v>
      </c>
      <c r="AW69" s="175">
        <f>IF($R69=AT$17,AU69,0)</f>
        <v>0</v>
      </c>
      <c r="AX69" s="173">
        <v>1961</v>
      </c>
      <c r="AY69" s="175">
        <f>100*AX69/$AI69</f>
        <v>4.69914452085979</v>
      </c>
      <c r="AZ69" s="173">
        <f>IF(AY69&gt;$AI$8,1,0)</f>
        <v>0</v>
      </c>
      <c r="BA69" s="175">
        <f>IF($R69=AX$17,AY69,0)</f>
        <v>0</v>
      </c>
      <c r="BB69" s="173">
        <v>8084</v>
      </c>
      <c r="BC69" s="175">
        <f>100*BB69/$AI69</f>
        <v>19.3716901104694</v>
      </c>
      <c r="BD69" s="173">
        <f>IF(BC69&gt;$AI$8,1,0)</f>
        <v>0</v>
      </c>
      <c r="BE69" s="175">
        <f>IF($R69=BB$17,BC69,0)</f>
        <v>19.3716901104694</v>
      </c>
      <c r="BF69" s="173">
        <v>0</v>
      </c>
      <c r="BG69" s="175">
        <f>100*BF69/$AI69</f>
        <v>0</v>
      </c>
      <c r="BH69" s="173">
        <f>IF(BG69&gt;$AI$8,1,0)</f>
        <v>0</v>
      </c>
      <c r="BI69" s="175">
        <f>IF($R69=BF$17,BG69,0)</f>
        <v>0</v>
      </c>
      <c r="BJ69" s="173">
        <v>0</v>
      </c>
      <c r="BK69" s="175">
        <f>100*BJ69/$AI69</f>
        <v>0</v>
      </c>
      <c r="BL69" s="173">
        <f>IF(BK69&gt;$AI$8,1,0)</f>
        <v>0</v>
      </c>
      <c r="BM69" s="175">
        <f>IF($R69=BJ$17,BK69,0)</f>
        <v>0</v>
      </c>
      <c r="BN69" s="173">
        <v>0</v>
      </c>
      <c r="BO69" s="175">
        <f>100*BN69/$AI69</f>
        <v>0</v>
      </c>
      <c r="BP69" s="173">
        <f>IF(BO69&gt;$AI$8,1,0)</f>
        <v>0</v>
      </c>
      <c r="BQ69" s="175">
        <f>IF($R69=BN$17,BO69,0)</f>
        <v>0</v>
      </c>
      <c r="BR69" s="173">
        <v>0</v>
      </c>
      <c r="BS69" s="175">
        <f>100*BR69/$AI69</f>
        <v>0</v>
      </c>
      <c r="BT69" s="173">
        <f>IF(BS69&gt;$AI$8,1,0)</f>
        <v>0</v>
      </c>
      <c r="BU69" s="175">
        <f>IF($R69=BR$17,BS69,0)</f>
        <v>0</v>
      </c>
      <c r="BV69" s="173">
        <v>0</v>
      </c>
      <c r="BW69" s="175">
        <f>100*BV69/$AI69</f>
        <v>0</v>
      </c>
      <c r="BX69" s="173">
        <f>IF(BW69&gt;$AI$8,1,0)</f>
        <v>0</v>
      </c>
      <c r="BY69" s="175">
        <f>IF($R69=BV$17,BW69,0)</f>
        <v>0</v>
      </c>
      <c r="BZ69" s="173">
        <v>0</v>
      </c>
      <c r="CA69" s="175">
        <f>100*BZ69/$AI69</f>
        <v>0</v>
      </c>
      <c r="CB69" s="173">
        <f>IF(CA69&gt;$AI$8,1,0)</f>
        <v>0</v>
      </c>
      <c r="CC69" s="175">
        <f>IF($R69=BZ$17,CA69,0)</f>
        <v>0</v>
      </c>
      <c r="CD69" s="173">
        <v>0</v>
      </c>
      <c r="CE69" s="175">
        <f>100*CD69/$AI69</f>
        <v>0</v>
      </c>
      <c r="CF69" s="173">
        <f>IF(CE69&gt;$AI$8,1,0)</f>
        <v>0</v>
      </c>
      <c r="CG69" s="175">
        <f>IF($R69=CD$17,CE69,0)</f>
        <v>0</v>
      </c>
      <c r="CH69" s="205">
        <v>0</v>
      </c>
      <c r="CI69" s="175">
        <f>100*CH69/$AI69</f>
        <v>0</v>
      </c>
      <c r="CJ69" s="173">
        <f>IF(CI69&gt;$AI$8,1,0)</f>
        <v>0</v>
      </c>
      <c r="CK69" s="175">
        <f>IF($R69=CH$17,CI69,0)</f>
        <v>0</v>
      </c>
      <c r="CL69" s="173">
        <v>1860</v>
      </c>
      <c r="CM69" s="173">
        <v>0</v>
      </c>
      <c r="CN69" s="176"/>
    </row>
    <row r="70" ht="15.75" customHeight="1">
      <c r="A70" t="s" s="179">
        <v>2468</v>
      </c>
      <c r="B70" t="s" s="180">
        <v>228</v>
      </c>
      <c r="C70" t="s" s="180">
        <v>244</v>
      </c>
      <c r="D70" t="s" s="181">
        <v>230</v>
      </c>
      <c r="E70" t="s" s="188">
        <v>230</v>
      </c>
      <c r="F70" t="s" s="146">
        <v>80</v>
      </c>
      <c r="G70" t="s" s="146">
        <v>245</v>
      </c>
      <c r="H70" t="s" s="146">
        <v>246</v>
      </c>
      <c r="I70" t="s" s="146">
        <v>49</v>
      </c>
      <c r="J70" t="s" s="146">
        <v>247</v>
      </c>
      <c r="K70" t="s" s="183">
        <f>O70</f>
        <v>35</v>
      </c>
      <c r="L70" s="189">
        <f>P70</f>
        <v>52.8621392446469</v>
      </c>
      <c r="M70" t="s" s="146">
        <v>2429</v>
      </c>
      <c r="N70" s="145">
        <v>1</v>
      </c>
      <c r="O70" t="s" s="184">
        <v>35</v>
      </c>
      <c r="P70" s="147">
        <f>BS70</f>
        <v>52.8621392446469</v>
      </c>
      <c r="Q70" s="145">
        <f>T70+U70+V70</f>
        <v>0</v>
      </c>
      <c r="R70" t="s" s="197">
        <v>248</v>
      </c>
      <c r="S70" s="211">
        <f>100*0.127016078</f>
        <v>12.7016078</v>
      </c>
      <c r="T70" s="277"/>
      <c r="U70" s="138"/>
      <c r="V70" s="138"/>
      <c r="W70" s="138"/>
      <c r="X70" t="s" s="146">
        <f>IF($A70=Y70,"ok","bad")</f>
        <v>2430</v>
      </c>
      <c r="Y70" t="s" s="146">
        <v>2468</v>
      </c>
      <c r="Z70" t="s" s="146">
        <v>244</v>
      </c>
      <c r="AA70" t="s" s="186">
        <v>36</v>
      </c>
      <c r="AB70" s="141">
        <f>100*AC70</f>
        <v>10.8648064</v>
      </c>
      <c r="AC70" s="190">
        <v>0.108648064</v>
      </c>
      <c r="AD70" t="s" s="187">
        <v>34</v>
      </c>
      <c r="AE70" s="141">
        <v>10.8295801</v>
      </c>
      <c r="AF70" s="190">
        <v>0.108295801</v>
      </c>
      <c r="AG70" s="138"/>
      <c r="AH70" s="145">
        <v>75346</v>
      </c>
      <c r="AI70" s="145">
        <v>39743</v>
      </c>
      <c r="AJ70" s="145">
        <v>256</v>
      </c>
      <c r="AK70" s="145">
        <v>15961</v>
      </c>
      <c r="AL70" s="145">
        <v>0</v>
      </c>
      <c r="AM70" s="148">
        <f>100*AL70/$AI70</f>
        <v>0</v>
      </c>
      <c r="AN70" s="145">
        <f>IF(AM70&gt;$AI$8,1,0)</f>
        <v>0</v>
      </c>
      <c r="AO70" s="148">
        <f>IF($R70=AL$17,AM70,0)</f>
        <v>0</v>
      </c>
      <c r="AP70" s="145">
        <v>0</v>
      </c>
      <c r="AQ70" s="148">
        <f>100*AP70/$AI70</f>
        <v>0</v>
      </c>
      <c r="AR70" s="145">
        <f>IF(AQ70&gt;$AI$8,1,0)</f>
        <v>0</v>
      </c>
      <c r="AS70" s="148">
        <f>IF($R70=AP$17,AQ70,0)</f>
        <v>0</v>
      </c>
      <c r="AT70" s="145">
        <v>0</v>
      </c>
      <c r="AU70" s="148">
        <f>100*AT70/$AI70</f>
        <v>0</v>
      </c>
      <c r="AV70" s="145">
        <f>IF(AU70&gt;$AI$8,1,0)</f>
        <v>0</v>
      </c>
      <c r="AW70" s="148">
        <f>IF($R70=AT$17,AU70,0)</f>
        <v>0</v>
      </c>
      <c r="AX70" s="145">
        <v>0</v>
      </c>
      <c r="AY70" s="148">
        <f>100*AX70/$AI70</f>
        <v>0</v>
      </c>
      <c r="AZ70" s="145">
        <f>IF(AY70&gt;$AI$8,1,0)</f>
        <v>0</v>
      </c>
      <c r="BA70" s="148">
        <f>IF($R70=AX$17,AY70,0)</f>
        <v>0</v>
      </c>
      <c r="BB70" s="145">
        <v>451</v>
      </c>
      <c r="BC70" s="148">
        <f>100*BB70/$AI70</f>
        <v>1.13479103238306</v>
      </c>
      <c r="BD70" s="145">
        <f>IF(BC70&gt;$AI$8,1,0)</f>
        <v>0</v>
      </c>
      <c r="BE70" s="148">
        <f>IF($R70=BB$17,BC70,0)</f>
        <v>0</v>
      </c>
      <c r="BF70" s="145">
        <v>0</v>
      </c>
      <c r="BG70" s="148">
        <f>100*BF70/$AI70</f>
        <v>0</v>
      </c>
      <c r="BH70" s="145">
        <f>IF(BG70&gt;$AI$8,1,0)</f>
        <v>0</v>
      </c>
      <c r="BI70" s="148">
        <f>IF($R70=BF$17,BG70,0)</f>
        <v>0</v>
      </c>
      <c r="BJ70" s="145">
        <v>0</v>
      </c>
      <c r="BK70" s="148">
        <f>100*BJ70/$AI70</f>
        <v>0</v>
      </c>
      <c r="BL70" s="145">
        <f>IF(BK70&gt;$AI$8,1,0)</f>
        <v>0</v>
      </c>
      <c r="BM70" s="148">
        <f>IF($R70=BJ$17,BK70,0)</f>
        <v>0</v>
      </c>
      <c r="BN70" s="145">
        <v>4304</v>
      </c>
      <c r="BO70" s="148">
        <f>100*BN70/$AI70</f>
        <v>10.829580051833</v>
      </c>
      <c r="BP70" s="145">
        <f>IF(BO70&gt;$AI$8,1,0)</f>
        <v>0</v>
      </c>
      <c r="BQ70" s="148">
        <f>IF($R70=BN$17,BO70,0)</f>
        <v>0</v>
      </c>
      <c r="BR70" s="145">
        <v>21009</v>
      </c>
      <c r="BS70" s="148">
        <f>100*BR70/$AI70</f>
        <v>52.8621392446469</v>
      </c>
      <c r="BT70" s="145">
        <f>IF(BS70&gt;$AI$8,1,0)</f>
        <v>1</v>
      </c>
      <c r="BU70" s="148">
        <f>IF($R70=BR$17,BS70,0)</f>
        <v>0</v>
      </c>
      <c r="BV70" s="145">
        <v>4318</v>
      </c>
      <c r="BW70" s="148">
        <f>100*BV70/$AI70</f>
        <v>10.8648063809979</v>
      </c>
      <c r="BX70" s="145">
        <f>IF(BW70&gt;$AI$8,1,0)</f>
        <v>0</v>
      </c>
      <c r="BY70" s="148">
        <f>IF($R70=BV$17,BW70,0)</f>
        <v>0</v>
      </c>
      <c r="BZ70" s="145">
        <v>461</v>
      </c>
      <c r="CA70" s="148">
        <f>100*BZ70/$AI70</f>
        <v>1.15995269607226</v>
      </c>
      <c r="CB70" s="145">
        <f>IF(CA70&gt;$AI$8,1,0)</f>
        <v>0</v>
      </c>
      <c r="CC70" s="148">
        <f>IF($R70=BZ$17,CA70,0)</f>
        <v>0</v>
      </c>
      <c r="CD70" s="145">
        <v>1077</v>
      </c>
      <c r="CE70" s="148">
        <f>100*CD70/$AI70</f>
        <v>2.70991117932718</v>
      </c>
      <c r="CF70" s="145">
        <f>IF(CE70&gt;$AI$8,1,0)</f>
        <v>0</v>
      </c>
      <c r="CG70" s="206">
        <f>IF($R70=CD$17,CE70,0)</f>
        <v>0</v>
      </c>
      <c r="CH70" s="207">
        <v>2010</v>
      </c>
      <c r="CI70" s="208">
        <f>100*CH70/$AI70</f>
        <v>5.05749440152983</v>
      </c>
      <c r="CJ70" s="145">
        <f>IF(CI70&gt;$AI$8,1,0)</f>
        <v>0</v>
      </c>
      <c r="CK70" s="148">
        <f>IF($R70=CH$17,CI70,0)</f>
        <v>0</v>
      </c>
      <c r="CL70" s="145">
        <v>0</v>
      </c>
      <c r="CM70" s="145">
        <v>0</v>
      </c>
      <c r="CN70" s="149"/>
    </row>
    <row r="71" ht="15.75" customHeight="1">
      <c r="A71" t="s" s="179">
        <v>3588</v>
      </c>
      <c r="B71" t="s" s="180">
        <v>84</v>
      </c>
      <c r="C71" t="s" s="180">
        <v>1588</v>
      </c>
      <c r="D71" t="s" s="181">
        <v>86</v>
      </c>
      <c r="E71" t="s" s="182">
        <v>79</v>
      </c>
      <c r="F71" t="s" s="130">
        <v>46</v>
      </c>
      <c r="G71" t="s" s="130">
        <v>789</v>
      </c>
      <c r="H71" t="s" s="130">
        <v>1721</v>
      </c>
      <c r="I71" t="s" s="130">
        <v>64</v>
      </c>
      <c r="J71" t="s" s="130">
        <v>1762</v>
      </c>
      <c r="K71" t="s" s="183">
        <f>O71</f>
        <v>29</v>
      </c>
      <c r="L71" s="189">
        <f>P71</f>
        <v>52.8572004677985</v>
      </c>
      <c r="M71" t="s" s="130">
        <f>IF(O71="Lab","over","under")</f>
        <v>3307</v>
      </c>
      <c r="N71" s="169"/>
      <c r="O71" t="s" s="184">
        <v>29</v>
      </c>
      <c r="P71" s="131">
        <f>AU71</f>
        <v>52.8572004677985</v>
      </c>
      <c r="Q71" s="173">
        <f>T71+U71+V71</f>
        <v>0</v>
      </c>
      <c r="R71" t="s" s="185">
        <v>27</v>
      </c>
      <c r="S71" s="213">
        <f>AO71</f>
        <v>21.9845142557567</v>
      </c>
      <c r="T71" s="169"/>
      <c r="U71" s="169"/>
      <c r="V71" s="169"/>
      <c r="W71" s="169"/>
      <c r="X71" t="s" s="130">
        <f>IF($A71=Y71,"ok","bad")</f>
        <v>2430</v>
      </c>
      <c r="Y71" t="s" s="130">
        <v>3588</v>
      </c>
      <c r="Z71" t="s" s="130">
        <v>1588</v>
      </c>
      <c r="AA71" t="s" s="186">
        <v>2365</v>
      </c>
      <c r="AB71" s="125">
        <f>100*AC71</f>
        <v>15.4998589</v>
      </c>
      <c r="AC71" s="191">
        <v>0.154998589</v>
      </c>
      <c r="AD71" t="s" s="187">
        <v>28</v>
      </c>
      <c r="AE71" s="125">
        <v>6.9020446</v>
      </c>
      <c r="AF71" s="191">
        <v>0.069020446</v>
      </c>
      <c r="AG71" s="169"/>
      <c r="AH71" s="173">
        <v>77573</v>
      </c>
      <c r="AI71" s="173">
        <v>49594</v>
      </c>
      <c r="AJ71" s="173">
        <v>120</v>
      </c>
      <c r="AK71" s="173">
        <v>15311</v>
      </c>
      <c r="AL71" s="173">
        <v>10903</v>
      </c>
      <c r="AM71" s="175">
        <f>100*AL71/$AI71</f>
        <v>21.9845142557567</v>
      </c>
      <c r="AN71" s="173">
        <f>IF(AM71&gt;$AI$8,1,0)</f>
        <v>0</v>
      </c>
      <c r="AO71" s="175">
        <f>IF($R71=AL$17,AM71,0)</f>
        <v>21.9845142557567</v>
      </c>
      <c r="AP71" s="173">
        <v>3423</v>
      </c>
      <c r="AQ71" s="175">
        <f>100*AP71/$AI71</f>
        <v>6.90204460216962</v>
      </c>
      <c r="AR71" s="173">
        <f>IF(AQ71&gt;$AI$8,1,0)</f>
        <v>0</v>
      </c>
      <c r="AS71" s="175">
        <f>IF($R71=AP$17,AQ71,0)</f>
        <v>0</v>
      </c>
      <c r="AT71" s="173">
        <v>26214</v>
      </c>
      <c r="AU71" s="175">
        <f>100*AT71/$AI71</f>
        <v>52.8572004677985</v>
      </c>
      <c r="AV71" s="173">
        <f>IF(AU71&gt;$AI$8,1,0)</f>
        <v>1</v>
      </c>
      <c r="AW71" s="175">
        <f>IF($R71=AT$17,AU71,0)</f>
        <v>0</v>
      </c>
      <c r="AX71" s="173">
        <v>7687</v>
      </c>
      <c r="AY71" s="175">
        <f>100*AX71/$AI71</f>
        <v>15.4998588538936</v>
      </c>
      <c r="AZ71" s="173">
        <f>IF(AY71&gt;$AI$8,1,0)</f>
        <v>0</v>
      </c>
      <c r="BA71" s="175">
        <f>IF($R71=AX$17,AY71,0)</f>
        <v>0</v>
      </c>
      <c r="BB71" s="173">
        <v>1234</v>
      </c>
      <c r="BC71" s="175">
        <f>100*BB71/$AI71</f>
        <v>2.48820421825221</v>
      </c>
      <c r="BD71" s="173">
        <f>IF(BC71&gt;$AI$8,1,0)</f>
        <v>0</v>
      </c>
      <c r="BE71" s="175">
        <f>IF($R71=BB$17,BC71,0)</f>
        <v>0</v>
      </c>
      <c r="BF71" s="173">
        <v>0</v>
      </c>
      <c r="BG71" s="175">
        <f>100*BF71/$AI71</f>
        <v>0</v>
      </c>
      <c r="BH71" s="173">
        <f>IF(BG71&gt;$AI$8,1,0)</f>
        <v>0</v>
      </c>
      <c r="BI71" s="175">
        <f>IF($R71=BF$17,BG71,0)</f>
        <v>0</v>
      </c>
      <c r="BJ71" s="173">
        <v>0</v>
      </c>
      <c r="BK71" s="175">
        <f>100*BJ71/$AI71</f>
        <v>0</v>
      </c>
      <c r="BL71" s="173">
        <f>IF(BK71&gt;$AI$8,1,0)</f>
        <v>0</v>
      </c>
      <c r="BM71" s="175">
        <f>IF($R71=BJ$17,BK71,0)</f>
        <v>0</v>
      </c>
      <c r="BN71" s="173">
        <v>0</v>
      </c>
      <c r="BO71" s="175">
        <f>100*BN71/$AI71</f>
        <v>0</v>
      </c>
      <c r="BP71" s="173">
        <f>IF(BO71&gt;$AI$8,1,0)</f>
        <v>0</v>
      </c>
      <c r="BQ71" s="175">
        <f>IF($R71=BN$17,BO71,0)</f>
        <v>0</v>
      </c>
      <c r="BR71" s="173">
        <v>0</v>
      </c>
      <c r="BS71" s="175">
        <f>100*BR71/$AI71</f>
        <v>0</v>
      </c>
      <c r="BT71" s="173">
        <f>IF(BS71&gt;$AI$8,1,0)</f>
        <v>0</v>
      </c>
      <c r="BU71" s="175">
        <f>IF($R71=BR$17,BS71,0)</f>
        <v>0</v>
      </c>
      <c r="BV71" s="173">
        <v>0</v>
      </c>
      <c r="BW71" s="175">
        <f>100*BV71/$AI71</f>
        <v>0</v>
      </c>
      <c r="BX71" s="173">
        <f>IF(BW71&gt;$AI$8,1,0)</f>
        <v>0</v>
      </c>
      <c r="BY71" s="175">
        <f>IF($R71=BV$17,BW71,0)</f>
        <v>0</v>
      </c>
      <c r="BZ71" s="173">
        <v>0</v>
      </c>
      <c r="CA71" s="175">
        <f>100*BZ71/$AI71</f>
        <v>0</v>
      </c>
      <c r="CB71" s="173">
        <f>IF(CA71&gt;$AI$8,1,0)</f>
        <v>0</v>
      </c>
      <c r="CC71" s="175">
        <f>IF($R71=BZ$17,CA71,0)</f>
        <v>0</v>
      </c>
      <c r="CD71" s="173">
        <v>0</v>
      </c>
      <c r="CE71" s="175">
        <f>100*CD71/$AI71</f>
        <v>0</v>
      </c>
      <c r="CF71" s="173">
        <f>IF(CE71&gt;$AI$8,1,0)</f>
        <v>0</v>
      </c>
      <c r="CG71" s="175">
        <f>IF($R71=CD$17,CE71,0)</f>
        <v>0</v>
      </c>
      <c r="CH71" s="209">
        <v>0</v>
      </c>
      <c r="CI71" s="175">
        <f>100*CH71/$AI71</f>
        <v>0</v>
      </c>
      <c r="CJ71" s="173">
        <f>IF(CI71&gt;$AI$8,1,0)</f>
        <v>0</v>
      </c>
      <c r="CK71" s="175">
        <f>IF($R71=CH$17,CI71,0)</f>
        <v>0</v>
      </c>
      <c r="CL71" s="173">
        <v>0</v>
      </c>
      <c r="CM71" s="173">
        <v>0</v>
      </c>
      <c r="CN71" s="176"/>
    </row>
    <row r="72" ht="15.75" customHeight="1">
      <c r="A72" t="s" s="179">
        <v>2474</v>
      </c>
      <c r="B72" t="s" s="180">
        <v>90</v>
      </c>
      <c r="C72" t="s" s="180">
        <v>2320</v>
      </c>
      <c r="D72" t="s" s="181">
        <v>93</v>
      </c>
      <c r="E72" t="s" s="188">
        <v>79</v>
      </c>
      <c r="F72" t="s" s="146">
        <v>80</v>
      </c>
      <c r="G72" t="s" s="146">
        <v>785</v>
      </c>
      <c r="H72" t="s" s="146">
        <v>2321</v>
      </c>
      <c r="I72" t="s" s="146">
        <v>49</v>
      </c>
      <c r="J72" t="s" s="146">
        <v>50</v>
      </c>
      <c r="K72" t="s" s="183">
        <f>O72</f>
        <v>28</v>
      </c>
      <c r="L72" s="189">
        <f>P72</f>
        <v>52.6321169375447</v>
      </c>
      <c r="M72" t="s" s="146">
        <f>IF(O72="Lab","over","under")</f>
        <v>2429</v>
      </c>
      <c r="N72" s="145">
        <v>1</v>
      </c>
      <c r="O72" t="s" s="184">
        <v>28</v>
      </c>
      <c r="P72" s="147">
        <f>AQ72</f>
        <v>52.6321169375447</v>
      </c>
      <c r="Q72" s="145">
        <f>T72+U72+V72</f>
        <v>0</v>
      </c>
      <c r="R72" t="s" s="185">
        <v>2365</v>
      </c>
      <c r="S72" s="147">
        <f>BA72</f>
        <v>15.2969436778084</v>
      </c>
      <c r="T72" s="138"/>
      <c r="U72" s="138"/>
      <c r="V72" s="138"/>
      <c r="W72" s="138"/>
      <c r="X72" t="s" s="146">
        <f>IF($A72=Y72,"ok","bad")</f>
        <v>2430</v>
      </c>
      <c r="Y72" t="s" s="146">
        <v>2474</v>
      </c>
      <c r="Z72" t="s" s="146">
        <v>2320</v>
      </c>
      <c r="AA72" t="s" s="186">
        <v>27</v>
      </c>
      <c r="AB72" s="141">
        <f>100*AC72</f>
        <v>13.7790044</v>
      </c>
      <c r="AC72" s="190">
        <v>0.137790044</v>
      </c>
      <c r="AD72" t="s" s="187">
        <v>31</v>
      </c>
      <c r="AE72" s="141">
        <v>10.5616886</v>
      </c>
      <c r="AF72" s="190">
        <v>0.105616886</v>
      </c>
      <c r="AG72" s="138"/>
      <c r="AH72" s="145">
        <v>77767</v>
      </c>
      <c r="AI72" s="145">
        <v>39132</v>
      </c>
      <c r="AJ72" s="145">
        <v>142</v>
      </c>
      <c r="AK72" s="145">
        <v>14610</v>
      </c>
      <c r="AL72" s="145">
        <v>5392</v>
      </c>
      <c r="AM72" s="148">
        <f>100*AL72/$AI72</f>
        <v>13.7790043953797</v>
      </c>
      <c r="AN72" s="145">
        <f>IF(AM72&gt;$AI$8,1,0)</f>
        <v>0</v>
      </c>
      <c r="AO72" s="148">
        <f>IF($R72=AL$17,AM72,0)</f>
        <v>0</v>
      </c>
      <c r="AP72" s="145">
        <v>20596</v>
      </c>
      <c r="AQ72" s="148">
        <f>100*AP72/$AI72</f>
        <v>52.6321169375447</v>
      </c>
      <c r="AR72" s="145">
        <f>IF(AQ72&gt;$AI$8,1,0)</f>
        <v>1</v>
      </c>
      <c r="AS72" s="148">
        <f>IF($R72=AP$17,AQ72,0)</f>
        <v>0</v>
      </c>
      <c r="AT72" s="145">
        <v>1985</v>
      </c>
      <c r="AU72" s="148">
        <f>100*AT72/$AI72</f>
        <v>5.07257487478279</v>
      </c>
      <c r="AV72" s="145">
        <f>IF(AU72&gt;$AI$8,1,0)</f>
        <v>0</v>
      </c>
      <c r="AW72" s="148">
        <f>IF($R72=AT$17,AU72,0)</f>
        <v>0</v>
      </c>
      <c r="AX72" s="145">
        <v>5986</v>
      </c>
      <c r="AY72" s="148">
        <f>100*AX72/$AI72</f>
        <v>15.2969436778084</v>
      </c>
      <c r="AZ72" s="145">
        <f>IF(AY72&gt;$AI$8,1,0)</f>
        <v>0</v>
      </c>
      <c r="BA72" s="148">
        <f>IF($R72=AX$17,AY72,0)</f>
        <v>15.2969436778084</v>
      </c>
      <c r="BB72" s="145">
        <v>4133</v>
      </c>
      <c r="BC72" s="148">
        <f>100*BB72/$AI72</f>
        <v>10.5616886435654</v>
      </c>
      <c r="BD72" s="145">
        <f>IF(BC72&gt;$AI$8,1,0)</f>
        <v>0</v>
      </c>
      <c r="BE72" s="148">
        <f>IF($R72=BB$17,BC72,0)</f>
        <v>0</v>
      </c>
      <c r="BF72" s="145">
        <v>0</v>
      </c>
      <c r="BG72" s="148">
        <f>100*BF72/$AI72</f>
        <v>0</v>
      </c>
      <c r="BH72" s="145">
        <f>IF(BG72&gt;$AI$8,1,0)</f>
        <v>0</v>
      </c>
      <c r="BI72" s="148">
        <f>IF($R72=BF$17,BG72,0)</f>
        <v>0</v>
      </c>
      <c r="BJ72" s="145">
        <v>0</v>
      </c>
      <c r="BK72" s="148">
        <f>100*BJ72/$AI72</f>
        <v>0</v>
      </c>
      <c r="BL72" s="145">
        <f>IF(BK72&gt;$AI$8,1,0)</f>
        <v>0</v>
      </c>
      <c r="BM72" s="148">
        <f>IF($R72=BJ$17,BK72,0)</f>
        <v>0</v>
      </c>
      <c r="BN72" s="145">
        <v>0</v>
      </c>
      <c r="BO72" s="148">
        <f>100*BN72/$AI72</f>
        <v>0</v>
      </c>
      <c r="BP72" s="145">
        <f>IF(BO72&gt;$AI$8,1,0)</f>
        <v>0</v>
      </c>
      <c r="BQ72" s="148">
        <f>IF($R72=BN$17,BO72,0)</f>
        <v>0</v>
      </c>
      <c r="BR72" s="145">
        <v>0</v>
      </c>
      <c r="BS72" s="148">
        <f>100*BR72/$AI72</f>
        <v>0</v>
      </c>
      <c r="BT72" s="145">
        <f>IF(BS72&gt;$AI$8,1,0)</f>
        <v>0</v>
      </c>
      <c r="BU72" s="148">
        <f>IF($R72=BR$17,BS72,0)</f>
        <v>0</v>
      </c>
      <c r="BV72" s="145">
        <v>0</v>
      </c>
      <c r="BW72" s="148">
        <f>100*BV72/$AI72</f>
        <v>0</v>
      </c>
      <c r="BX72" s="145">
        <f>IF(BW72&gt;$AI$8,1,0)</f>
        <v>0</v>
      </c>
      <c r="BY72" s="148">
        <f>IF($R72=BV$17,BW72,0)</f>
        <v>0</v>
      </c>
      <c r="BZ72" s="145">
        <v>0</v>
      </c>
      <c r="CA72" s="148">
        <f>100*BZ72/$AI72</f>
        <v>0</v>
      </c>
      <c r="CB72" s="145">
        <f>IF(CA72&gt;$AI$8,1,0)</f>
        <v>0</v>
      </c>
      <c r="CC72" s="148">
        <f>IF($R72=BZ$17,CA72,0)</f>
        <v>0</v>
      </c>
      <c r="CD72" s="145">
        <v>0</v>
      </c>
      <c r="CE72" s="148">
        <f>100*CD72/$AI72</f>
        <v>0</v>
      </c>
      <c r="CF72" s="145">
        <f>IF(CE72&gt;$AI$8,1,0)</f>
        <v>0</v>
      </c>
      <c r="CG72" s="148">
        <f>IF($R72=CD$17,CE72,0)</f>
        <v>0</v>
      </c>
      <c r="CH72" s="145">
        <v>0</v>
      </c>
      <c r="CI72" s="148">
        <f>100*CH72/$AI72</f>
        <v>0</v>
      </c>
      <c r="CJ72" s="145">
        <f>IF(CI72&gt;$AI$8,1,0)</f>
        <v>0</v>
      </c>
      <c r="CK72" s="148">
        <f>IF($R72=CH$17,CI72,0)</f>
        <v>0</v>
      </c>
      <c r="CL72" s="145">
        <v>0</v>
      </c>
      <c r="CM72" s="145">
        <v>0</v>
      </c>
      <c r="CN72" s="149"/>
    </row>
    <row r="73" ht="15.75" customHeight="1">
      <c r="A73" t="s" s="179">
        <v>2560</v>
      </c>
      <c r="B73" t="s" s="180">
        <v>90</v>
      </c>
      <c r="C73" t="s" s="180">
        <v>1990</v>
      </c>
      <c r="D73" t="s" s="181">
        <v>93</v>
      </c>
      <c r="E73" t="s" s="182">
        <v>79</v>
      </c>
      <c r="F73" t="s" s="130">
        <v>46</v>
      </c>
      <c r="G73" t="s" s="130">
        <v>157</v>
      </c>
      <c r="H73" t="s" s="130">
        <v>2561</v>
      </c>
      <c r="I73" t="s" s="130">
        <v>49</v>
      </c>
      <c r="J73" t="s" s="130">
        <v>50</v>
      </c>
      <c r="K73" t="s" s="183">
        <f>O73</f>
        <v>28</v>
      </c>
      <c r="L73" s="189">
        <f>P73</f>
        <v>52.5868458763651</v>
      </c>
      <c r="M73" t="s" s="130">
        <f>IF(O73="Lab","over","under")</f>
        <v>2429</v>
      </c>
      <c r="N73" s="173">
        <v>1</v>
      </c>
      <c r="O73" t="s" s="184">
        <v>28</v>
      </c>
      <c r="P73" s="131">
        <f>AQ73</f>
        <v>52.5868458763651</v>
      </c>
      <c r="Q73" s="173">
        <f>T73+U73+V73</f>
        <v>0</v>
      </c>
      <c r="R73" t="s" s="185">
        <v>2365</v>
      </c>
      <c r="S73" s="131">
        <f>BA73</f>
        <v>22.5206305282404</v>
      </c>
      <c r="T73" s="169"/>
      <c r="U73" s="169"/>
      <c r="V73" s="169"/>
      <c r="W73" s="169"/>
      <c r="X73" t="s" s="130">
        <f>IF($A73=Y73,"ok","bad")</f>
        <v>2430</v>
      </c>
      <c r="Y73" t="s" s="130">
        <v>2560</v>
      </c>
      <c r="Z73" t="s" s="130">
        <v>1990</v>
      </c>
      <c r="AA73" t="s" s="186">
        <v>27</v>
      </c>
      <c r="AB73" s="125">
        <f>100*AC73</f>
        <v>11.1355438</v>
      </c>
      <c r="AC73" s="191">
        <v>0.111355438</v>
      </c>
      <c r="AD73" t="s" s="187">
        <v>31</v>
      </c>
      <c r="AE73" s="125">
        <v>8.635173200000001</v>
      </c>
      <c r="AF73" s="191">
        <v>0.086351732</v>
      </c>
      <c r="AG73" s="169"/>
      <c r="AH73" s="173">
        <v>75483</v>
      </c>
      <c r="AI73" s="173">
        <v>40474</v>
      </c>
      <c r="AJ73" s="173">
        <v>155</v>
      </c>
      <c r="AK73" s="173">
        <v>12169</v>
      </c>
      <c r="AL73" s="173">
        <v>4507</v>
      </c>
      <c r="AM73" s="175">
        <f>100*AL73/$AI73</f>
        <v>11.1355438059001</v>
      </c>
      <c r="AN73" s="173">
        <f>IF(AM73&gt;$AI$8,1,0)</f>
        <v>0</v>
      </c>
      <c r="AO73" s="175">
        <f>IF($R73=AL$17,AM73,0)</f>
        <v>0</v>
      </c>
      <c r="AP73" s="173">
        <v>21284</v>
      </c>
      <c r="AQ73" s="175">
        <f>100*AP73/$AI73</f>
        <v>52.5868458763651</v>
      </c>
      <c r="AR73" s="173">
        <f>IF(AQ73&gt;$AI$8,1,0)</f>
        <v>1</v>
      </c>
      <c r="AS73" s="175">
        <f>IF($R73=AP$17,AQ73,0)</f>
        <v>0</v>
      </c>
      <c r="AT73" s="173">
        <v>1799</v>
      </c>
      <c r="AU73" s="175">
        <f>100*AT73/$AI73</f>
        <v>4.44482877896921</v>
      </c>
      <c r="AV73" s="173">
        <f>IF(AU73&gt;$AI$8,1,0)</f>
        <v>0</v>
      </c>
      <c r="AW73" s="175">
        <f>IF($R73=AT$17,AU73,0)</f>
        <v>0</v>
      </c>
      <c r="AX73" s="173">
        <v>9115</v>
      </c>
      <c r="AY73" s="175">
        <f>100*AX73/$AI73</f>
        <v>22.5206305282404</v>
      </c>
      <c r="AZ73" s="173">
        <f>IF(AY73&gt;$AI$8,1,0)</f>
        <v>0</v>
      </c>
      <c r="BA73" s="175">
        <f>IF($R73=AX$17,AY73,0)</f>
        <v>22.5206305282404</v>
      </c>
      <c r="BB73" s="173">
        <v>3495</v>
      </c>
      <c r="BC73" s="175">
        <f>100*BB73/$AI73</f>
        <v>8.63517319760834</v>
      </c>
      <c r="BD73" s="173">
        <f>IF(BC73&gt;$AI$8,1,0)</f>
        <v>0</v>
      </c>
      <c r="BE73" s="175">
        <f>IF($R73=BB$17,BC73,0)</f>
        <v>0</v>
      </c>
      <c r="BF73" s="173">
        <v>0</v>
      </c>
      <c r="BG73" s="175">
        <f>100*BF73/$AI73</f>
        <v>0</v>
      </c>
      <c r="BH73" s="173">
        <f>IF(BG73&gt;$AI$8,1,0)</f>
        <v>0</v>
      </c>
      <c r="BI73" s="175">
        <f>IF($R73=BF$17,BG73,0)</f>
        <v>0</v>
      </c>
      <c r="BJ73" s="173">
        <v>0</v>
      </c>
      <c r="BK73" s="175">
        <f>100*BJ73/$AI73</f>
        <v>0</v>
      </c>
      <c r="BL73" s="173">
        <f>IF(BK73&gt;$AI$8,1,0)</f>
        <v>0</v>
      </c>
      <c r="BM73" s="175">
        <f>IF($R73=BJ$17,BK73,0)</f>
        <v>0</v>
      </c>
      <c r="BN73" s="173">
        <v>0</v>
      </c>
      <c r="BO73" s="175">
        <f>100*BN73/$AI73</f>
        <v>0</v>
      </c>
      <c r="BP73" s="173">
        <f>IF(BO73&gt;$AI$8,1,0)</f>
        <v>0</v>
      </c>
      <c r="BQ73" s="175">
        <f>IF($R73=BN$17,BO73,0)</f>
        <v>0</v>
      </c>
      <c r="BR73" s="173">
        <v>0</v>
      </c>
      <c r="BS73" s="175">
        <f>100*BR73/$AI73</f>
        <v>0</v>
      </c>
      <c r="BT73" s="173">
        <f>IF(BS73&gt;$AI$8,1,0)</f>
        <v>0</v>
      </c>
      <c r="BU73" s="175">
        <f>IF($R73=BR$17,BS73,0)</f>
        <v>0</v>
      </c>
      <c r="BV73" s="173">
        <v>0</v>
      </c>
      <c r="BW73" s="175">
        <f>100*BV73/$AI73</f>
        <v>0</v>
      </c>
      <c r="BX73" s="173">
        <f>IF(BW73&gt;$AI$8,1,0)</f>
        <v>0</v>
      </c>
      <c r="BY73" s="175">
        <f>IF($R73=BV$17,BW73,0)</f>
        <v>0</v>
      </c>
      <c r="BZ73" s="173">
        <v>0</v>
      </c>
      <c r="CA73" s="175">
        <f>100*BZ73/$AI73</f>
        <v>0</v>
      </c>
      <c r="CB73" s="173">
        <f>IF(CA73&gt;$AI$8,1,0)</f>
        <v>0</v>
      </c>
      <c r="CC73" s="175">
        <f>IF($R73=BZ$17,CA73,0)</f>
        <v>0</v>
      </c>
      <c r="CD73" s="173">
        <v>0</v>
      </c>
      <c r="CE73" s="175">
        <f>100*CD73/$AI73</f>
        <v>0</v>
      </c>
      <c r="CF73" s="173">
        <f>IF(CE73&gt;$AI$8,1,0)</f>
        <v>0</v>
      </c>
      <c r="CG73" s="175">
        <f>IF($R73=CD$17,CE73,0)</f>
        <v>0</v>
      </c>
      <c r="CH73" s="173">
        <v>0</v>
      </c>
      <c r="CI73" s="175">
        <f>100*CH73/$AI73</f>
        <v>0</v>
      </c>
      <c r="CJ73" s="173">
        <f>IF(CI73&gt;$AI$8,1,0)</f>
        <v>0</v>
      </c>
      <c r="CK73" s="175">
        <f>IF($R73=CH$17,CI73,0)</f>
        <v>0</v>
      </c>
      <c r="CL73" s="173">
        <v>0</v>
      </c>
      <c r="CM73" s="173">
        <v>0</v>
      </c>
      <c r="CN73" s="176"/>
    </row>
    <row r="74" ht="15.75" customHeight="1">
      <c r="A74" t="s" s="179">
        <v>3673</v>
      </c>
      <c r="B74" t="s" s="180">
        <v>75</v>
      </c>
      <c r="C74" t="s" s="180">
        <v>936</v>
      </c>
      <c r="D74" t="s" s="181">
        <v>78</v>
      </c>
      <c r="E74" t="s" s="188">
        <v>79</v>
      </c>
      <c r="F74" t="s" s="146">
        <v>80</v>
      </c>
      <c r="G74" t="s" s="146">
        <v>3674</v>
      </c>
      <c r="H74" t="s" s="146">
        <v>3675</v>
      </c>
      <c r="I74" t="s" s="146">
        <v>64</v>
      </c>
      <c r="J74" t="s" s="146">
        <v>1762</v>
      </c>
      <c r="K74" t="s" s="183">
        <f>O74</f>
        <v>29</v>
      </c>
      <c r="L74" s="189">
        <f>P74</f>
        <v>52.5519673348181</v>
      </c>
      <c r="M74" t="s" s="146">
        <f>IF(O74="Lab","over","under")</f>
        <v>3307</v>
      </c>
      <c r="N74" s="138"/>
      <c r="O74" t="s" s="184">
        <v>29</v>
      </c>
      <c r="P74" s="147">
        <f>AU74</f>
        <v>52.5519673348181</v>
      </c>
      <c r="Q74" s="145">
        <f>T74+U74+V74</f>
        <v>0</v>
      </c>
      <c r="R74" t="s" s="185">
        <v>27</v>
      </c>
      <c r="S74" s="147">
        <f>AO74</f>
        <v>30.2746844840386</v>
      </c>
      <c r="T74" s="138"/>
      <c r="U74" s="138"/>
      <c r="V74" s="138"/>
      <c r="W74" s="138"/>
      <c r="X74" t="s" s="146">
        <f>IF($A74=Y74,"ok","bad")</f>
        <v>2430</v>
      </c>
      <c r="Y74" t="s" s="146">
        <v>3673</v>
      </c>
      <c r="Z74" t="s" s="146">
        <v>936</v>
      </c>
      <c r="AA74" t="s" s="186">
        <v>2365</v>
      </c>
      <c r="AB74" s="141">
        <f>100*AC74</f>
        <v>8.8659985</v>
      </c>
      <c r="AC74" s="190">
        <v>0.088659985</v>
      </c>
      <c r="AD74" t="s" s="187">
        <v>28</v>
      </c>
      <c r="AE74" s="141">
        <v>5.2821084</v>
      </c>
      <c r="AF74" s="190">
        <v>0.052821084</v>
      </c>
      <c r="AG74" s="138"/>
      <c r="AH74" s="145">
        <v>74042</v>
      </c>
      <c r="AI74" s="145">
        <v>53880</v>
      </c>
      <c r="AJ74" s="145">
        <v>157</v>
      </c>
      <c r="AK74" s="145">
        <v>12003</v>
      </c>
      <c r="AL74" s="145">
        <v>16312</v>
      </c>
      <c r="AM74" s="148">
        <f>100*AL74/$AI74</f>
        <v>30.2746844840386</v>
      </c>
      <c r="AN74" s="145">
        <f>IF(AM74&gt;$AI$8,1,0)</f>
        <v>0</v>
      </c>
      <c r="AO74" s="148">
        <f>IF($R74=AL$17,AM74,0)</f>
        <v>30.2746844840386</v>
      </c>
      <c r="AP74" s="145">
        <v>2846</v>
      </c>
      <c r="AQ74" s="148">
        <f>100*AP74/$AI74</f>
        <v>5.28210838901262</v>
      </c>
      <c r="AR74" s="145">
        <f>IF(AQ74&gt;$AI$8,1,0)</f>
        <v>0</v>
      </c>
      <c r="AS74" s="148">
        <f>IF($R74=AP$17,AQ74,0)</f>
        <v>0</v>
      </c>
      <c r="AT74" s="145">
        <v>28315</v>
      </c>
      <c r="AU74" s="148">
        <f>100*AT74/$AI74</f>
        <v>52.5519673348181</v>
      </c>
      <c r="AV74" s="145">
        <f>IF(AU74&gt;$AI$8,1,0)</f>
        <v>1</v>
      </c>
      <c r="AW74" s="148">
        <f>IF($R74=AT$17,AU74,0)</f>
        <v>0</v>
      </c>
      <c r="AX74" s="145">
        <v>4777</v>
      </c>
      <c r="AY74" s="148">
        <f>100*AX74/$AI74</f>
        <v>8.86599851521901</v>
      </c>
      <c r="AZ74" s="145">
        <f>IF(AY74&gt;$AI$8,1,0)</f>
        <v>0</v>
      </c>
      <c r="BA74" s="148">
        <f>IF($R74=AX$17,AY74,0)</f>
        <v>0</v>
      </c>
      <c r="BB74" s="145">
        <v>1396</v>
      </c>
      <c r="BC74" s="148">
        <f>100*BB74/$AI74</f>
        <v>2.5909428359317</v>
      </c>
      <c r="BD74" s="145">
        <f>IF(BC74&gt;$AI$8,1,0)</f>
        <v>0</v>
      </c>
      <c r="BE74" s="148">
        <f>IF($R74=BB$17,BC74,0)</f>
        <v>0</v>
      </c>
      <c r="BF74" s="145">
        <v>0</v>
      </c>
      <c r="BG74" s="148">
        <f>100*BF74/$AI74</f>
        <v>0</v>
      </c>
      <c r="BH74" s="145">
        <f>IF(BG74&gt;$AI$8,1,0)</f>
        <v>0</v>
      </c>
      <c r="BI74" s="148">
        <f>IF($R74=BF$17,BG74,0)</f>
        <v>0</v>
      </c>
      <c r="BJ74" s="145">
        <v>0</v>
      </c>
      <c r="BK74" s="148">
        <f>100*BJ74/$AI74</f>
        <v>0</v>
      </c>
      <c r="BL74" s="145">
        <f>IF(BK74&gt;$AI$8,1,0)</f>
        <v>0</v>
      </c>
      <c r="BM74" s="148">
        <f>IF($R74=BJ$17,BK74,0)</f>
        <v>0</v>
      </c>
      <c r="BN74" s="145">
        <v>0</v>
      </c>
      <c r="BO74" s="148">
        <f>100*BN74/$AI74</f>
        <v>0</v>
      </c>
      <c r="BP74" s="145">
        <f>IF(BO74&gt;$AI$8,1,0)</f>
        <v>0</v>
      </c>
      <c r="BQ74" s="148">
        <f>IF($R74=BN$17,BO74,0)</f>
        <v>0</v>
      </c>
      <c r="BR74" s="145">
        <v>0</v>
      </c>
      <c r="BS74" s="148">
        <f>100*BR74/$AI74</f>
        <v>0</v>
      </c>
      <c r="BT74" s="145">
        <f>IF(BS74&gt;$AI$8,1,0)</f>
        <v>0</v>
      </c>
      <c r="BU74" s="148">
        <f>IF($R74=BR$17,BS74,0)</f>
        <v>0</v>
      </c>
      <c r="BV74" s="145">
        <v>0</v>
      </c>
      <c r="BW74" s="148">
        <f>100*BV74/$AI74</f>
        <v>0</v>
      </c>
      <c r="BX74" s="145">
        <f>IF(BW74&gt;$AI$8,1,0)</f>
        <v>0</v>
      </c>
      <c r="BY74" s="148">
        <f>IF($R74=BV$17,BW74,0)</f>
        <v>0</v>
      </c>
      <c r="BZ74" s="145">
        <v>0</v>
      </c>
      <c r="CA74" s="148">
        <f>100*BZ74/$AI74</f>
        <v>0</v>
      </c>
      <c r="CB74" s="145">
        <f>IF(CA74&gt;$AI$8,1,0)</f>
        <v>0</v>
      </c>
      <c r="CC74" s="148">
        <f>IF($R74=BZ$17,CA74,0)</f>
        <v>0</v>
      </c>
      <c r="CD74" s="145">
        <v>0</v>
      </c>
      <c r="CE74" s="148">
        <f>100*CD74/$AI74</f>
        <v>0</v>
      </c>
      <c r="CF74" s="145">
        <f>IF(CE74&gt;$AI$8,1,0)</f>
        <v>0</v>
      </c>
      <c r="CG74" s="148">
        <f>IF($R74=CD$17,CE74,0)</f>
        <v>0</v>
      </c>
      <c r="CH74" s="145">
        <v>0</v>
      </c>
      <c r="CI74" s="148">
        <f>100*CH74/$AI74</f>
        <v>0</v>
      </c>
      <c r="CJ74" s="145">
        <f>IF(CI74&gt;$AI$8,1,0)</f>
        <v>0</v>
      </c>
      <c r="CK74" s="148">
        <f>IF($R74=CH$17,CI74,0)</f>
        <v>0</v>
      </c>
      <c r="CL74" s="145">
        <v>0</v>
      </c>
      <c r="CM74" s="145">
        <v>0</v>
      </c>
      <c r="CN74" s="149"/>
    </row>
    <row r="75" ht="15.75" customHeight="1">
      <c r="A75" t="s" s="179">
        <v>2543</v>
      </c>
      <c r="B75" t="s" s="180">
        <v>160</v>
      </c>
      <c r="C75" t="s" s="180">
        <v>2544</v>
      </c>
      <c r="D75" t="s" s="181">
        <v>162</v>
      </c>
      <c r="E75" t="s" s="182">
        <v>79</v>
      </c>
      <c r="F75" t="s" s="130">
        <v>80</v>
      </c>
      <c r="G75" t="s" s="130">
        <v>2545</v>
      </c>
      <c r="H75" t="s" s="130">
        <v>2546</v>
      </c>
      <c r="I75" t="s" s="130">
        <v>64</v>
      </c>
      <c r="J75" t="s" s="130">
        <v>50</v>
      </c>
      <c r="K75" t="s" s="183">
        <f>O75</f>
        <v>28</v>
      </c>
      <c r="L75" s="189">
        <f>P75</f>
        <v>52.4893722452599</v>
      </c>
      <c r="M75" t="s" s="130">
        <f>IF(O75="Lab","over","under")</f>
        <v>2429</v>
      </c>
      <c r="N75" s="173">
        <v>1</v>
      </c>
      <c r="O75" t="s" s="184">
        <v>28</v>
      </c>
      <c r="P75" s="131">
        <f>AQ75</f>
        <v>52.4893722452599</v>
      </c>
      <c r="Q75" s="173">
        <f>T75+U75+V75</f>
        <v>0</v>
      </c>
      <c r="R75" t="s" s="185">
        <v>31</v>
      </c>
      <c r="S75" s="131">
        <f>BE75</f>
        <v>13.5957019534204</v>
      </c>
      <c r="T75" s="169"/>
      <c r="U75" s="169"/>
      <c r="V75" s="169"/>
      <c r="W75" s="169"/>
      <c r="X75" t="s" s="130">
        <f>IF($A75=Y75,"ok","bad")</f>
        <v>2430</v>
      </c>
      <c r="Y75" t="s" s="130">
        <v>2543</v>
      </c>
      <c r="Z75" t="s" s="130">
        <v>2544</v>
      </c>
      <c r="AA75" t="s" s="186">
        <v>27</v>
      </c>
      <c r="AB75" s="125">
        <f>100*AC75</f>
        <v>13.2696972</v>
      </c>
      <c r="AC75" s="191">
        <v>0.132696972</v>
      </c>
      <c r="AD75" t="s" s="187">
        <v>29</v>
      </c>
      <c r="AE75" s="125">
        <v>8.9116658</v>
      </c>
      <c r="AF75" s="191">
        <v>0.089116658</v>
      </c>
      <c r="AG75" s="169"/>
      <c r="AH75" s="173">
        <v>75558</v>
      </c>
      <c r="AI75" s="173">
        <v>38343</v>
      </c>
      <c r="AJ75" s="173">
        <v>275</v>
      </c>
      <c r="AK75" s="173">
        <v>14913</v>
      </c>
      <c r="AL75" s="173">
        <v>5088</v>
      </c>
      <c r="AM75" s="175">
        <f>100*AL75/$AI75</f>
        <v>13.2696972067913</v>
      </c>
      <c r="AN75" s="173">
        <f>IF(AM75&gt;$AI$8,1,0)</f>
        <v>0</v>
      </c>
      <c r="AO75" s="175">
        <f>IF($R75=AL$17,AM75,0)</f>
        <v>0</v>
      </c>
      <c r="AP75" s="173">
        <v>20126</v>
      </c>
      <c r="AQ75" s="175">
        <f>100*AP75/$AI75</f>
        <v>52.4893722452599</v>
      </c>
      <c r="AR75" s="173">
        <f>IF(AQ75&gt;$AI$8,1,0)</f>
        <v>1</v>
      </c>
      <c r="AS75" s="175">
        <f>IF($R75=AP$17,AQ75,0)</f>
        <v>0</v>
      </c>
      <c r="AT75" s="173">
        <v>3417</v>
      </c>
      <c r="AU75" s="175">
        <f>100*AT75/$AI75</f>
        <v>8.911665753853381</v>
      </c>
      <c r="AV75" s="173">
        <f>IF(AU75&gt;$AI$8,1,0)</f>
        <v>0</v>
      </c>
      <c r="AW75" s="175">
        <f>IF($R75=AT$17,AU75,0)</f>
        <v>0</v>
      </c>
      <c r="AX75" s="173">
        <v>2106</v>
      </c>
      <c r="AY75" s="175">
        <f>100*AX75/$AI75</f>
        <v>5.49252797120726</v>
      </c>
      <c r="AZ75" s="173">
        <f>IF(AY75&gt;$AI$8,1,0)</f>
        <v>0</v>
      </c>
      <c r="BA75" s="175">
        <f>IF($R75=AX$17,AY75,0)</f>
        <v>0</v>
      </c>
      <c r="BB75" s="173">
        <v>5213</v>
      </c>
      <c r="BC75" s="175">
        <f>100*BB75/$AI75</f>
        <v>13.5957019534204</v>
      </c>
      <c r="BD75" s="173">
        <f>IF(BC75&gt;$AI$8,1,0)</f>
        <v>0</v>
      </c>
      <c r="BE75" s="175">
        <f>IF($R75=BB$17,BC75,0)</f>
        <v>13.5957019534204</v>
      </c>
      <c r="BF75" s="173">
        <v>0</v>
      </c>
      <c r="BG75" s="175">
        <f>100*BF75/$AI75</f>
        <v>0</v>
      </c>
      <c r="BH75" s="173">
        <f>IF(BG75&gt;$AI$8,1,0)</f>
        <v>0</v>
      </c>
      <c r="BI75" s="175">
        <f>IF($R75=BF$17,BG75,0)</f>
        <v>0</v>
      </c>
      <c r="BJ75" s="173">
        <v>0</v>
      </c>
      <c r="BK75" s="175">
        <f>100*BJ75/$AI75</f>
        <v>0</v>
      </c>
      <c r="BL75" s="173">
        <f>IF(BK75&gt;$AI$8,1,0)</f>
        <v>0</v>
      </c>
      <c r="BM75" s="175">
        <f>IF($R75=BJ$17,BK75,0)</f>
        <v>0</v>
      </c>
      <c r="BN75" s="173">
        <v>0</v>
      </c>
      <c r="BO75" s="175">
        <f>100*BN75/$AI75</f>
        <v>0</v>
      </c>
      <c r="BP75" s="173">
        <f>IF(BO75&gt;$AI$8,1,0)</f>
        <v>0</v>
      </c>
      <c r="BQ75" s="175">
        <f>IF($R75=BN$17,BO75,0)</f>
        <v>0</v>
      </c>
      <c r="BR75" s="173">
        <v>0</v>
      </c>
      <c r="BS75" s="175">
        <f>100*BR75/$AI75</f>
        <v>0</v>
      </c>
      <c r="BT75" s="173">
        <f>IF(BS75&gt;$AI$8,1,0)</f>
        <v>0</v>
      </c>
      <c r="BU75" s="175">
        <f>IF($R75=BR$17,BS75,0)</f>
        <v>0</v>
      </c>
      <c r="BV75" s="173">
        <v>0</v>
      </c>
      <c r="BW75" s="175">
        <f>100*BV75/$AI75</f>
        <v>0</v>
      </c>
      <c r="BX75" s="173">
        <f>IF(BW75&gt;$AI$8,1,0)</f>
        <v>0</v>
      </c>
      <c r="BY75" s="175">
        <f>IF($R75=BV$17,BW75,0)</f>
        <v>0</v>
      </c>
      <c r="BZ75" s="173">
        <v>0</v>
      </c>
      <c r="CA75" s="175">
        <f>100*BZ75/$AI75</f>
        <v>0</v>
      </c>
      <c r="CB75" s="173">
        <f>IF(CA75&gt;$AI$8,1,0)</f>
        <v>0</v>
      </c>
      <c r="CC75" s="175">
        <f>IF($R75=BZ$17,CA75,0)</f>
        <v>0</v>
      </c>
      <c r="CD75" s="173">
        <v>0</v>
      </c>
      <c r="CE75" s="175">
        <f>100*CD75/$AI75</f>
        <v>0</v>
      </c>
      <c r="CF75" s="173">
        <f>IF(CE75&gt;$AI$8,1,0)</f>
        <v>0</v>
      </c>
      <c r="CG75" s="175">
        <f>IF($R75=CD$17,CE75,0)</f>
        <v>0</v>
      </c>
      <c r="CH75" s="173">
        <v>0</v>
      </c>
      <c r="CI75" s="175">
        <f>100*CH75/$AI75</f>
        <v>0</v>
      </c>
      <c r="CJ75" s="173">
        <f>IF(CI75&gt;$AI$8,1,0)</f>
        <v>0</v>
      </c>
      <c r="CK75" s="175">
        <f>IF($R75=CH$17,CI75,0)</f>
        <v>0</v>
      </c>
      <c r="CL75" s="173">
        <v>0</v>
      </c>
      <c r="CM75" s="173">
        <v>0</v>
      </c>
      <c r="CN75" s="176"/>
    </row>
    <row r="76" ht="15.75" customHeight="1">
      <c r="A76" t="s" s="179">
        <v>3670</v>
      </c>
      <c r="B76" t="s" s="180">
        <v>75</v>
      </c>
      <c r="C76" t="s" s="180">
        <v>2265</v>
      </c>
      <c r="D76" t="s" s="181">
        <v>78</v>
      </c>
      <c r="E76" t="s" s="188">
        <v>79</v>
      </c>
      <c r="F76" t="s" s="146">
        <v>46</v>
      </c>
      <c r="G76" t="s" s="146">
        <v>761</v>
      </c>
      <c r="H76" t="s" s="146">
        <v>3671</v>
      </c>
      <c r="I76" t="s" s="146">
        <v>49</v>
      </c>
      <c r="J76" t="s" s="146">
        <v>1762</v>
      </c>
      <c r="K76" t="s" s="183">
        <f>O76</f>
        <v>29</v>
      </c>
      <c r="L76" s="189">
        <f>P76</f>
        <v>52.4546219076319</v>
      </c>
      <c r="M76" t="s" s="146">
        <f>IF(O76="Lab","over","under")</f>
        <v>3307</v>
      </c>
      <c r="N76" s="138"/>
      <c r="O76" t="s" s="184">
        <v>29</v>
      </c>
      <c r="P76" s="147">
        <f>AU76</f>
        <v>52.4546219076319</v>
      </c>
      <c r="Q76" s="145">
        <f>T76+U76+V76</f>
        <v>0</v>
      </c>
      <c r="R76" t="s" s="185">
        <v>27</v>
      </c>
      <c r="S76" s="147">
        <f>AO76</f>
        <v>28.2395402621067</v>
      </c>
      <c r="T76" s="138"/>
      <c r="U76" s="138"/>
      <c r="V76" s="138"/>
      <c r="W76" s="138"/>
      <c r="X76" t="s" s="146">
        <f>IF($A76=Y76,"ok","bad")</f>
        <v>2430</v>
      </c>
      <c r="Y76" t="s" s="146">
        <v>3670</v>
      </c>
      <c r="Z76" t="s" s="146">
        <v>2265</v>
      </c>
      <c r="AA76" t="s" s="186">
        <v>2365</v>
      </c>
      <c r="AB76" s="141">
        <f>100*AC76</f>
        <v>8.4045834</v>
      </c>
      <c r="AC76" s="190">
        <v>0.084045834</v>
      </c>
      <c r="AD76" t="s" s="187">
        <v>28</v>
      </c>
      <c r="AE76" s="141">
        <v>5.2964468</v>
      </c>
      <c r="AF76" s="190">
        <v>0.052964468</v>
      </c>
      <c r="AG76" s="138"/>
      <c r="AH76" s="145">
        <v>78289</v>
      </c>
      <c r="AI76" s="145">
        <v>57076</v>
      </c>
      <c r="AJ76" s="145">
        <v>185</v>
      </c>
      <c r="AK76" s="145">
        <v>13821</v>
      </c>
      <c r="AL76" s="145">
        <v>16118</v>
      </c>
      <c r="AM76" s="148">
        <f>100*AL76/$AI76</f>
        <v>28.2395402621067</v>
      </c>
      <c r="AN76" s="145">
        <f>IF(AM76&gt;$AI$8,1,0)</f>
        <v>0</v>
      </c>
      <c r="AO76" s="148">
        <f>IF($R76=AL$17,AM76,0)</f>
        <v>28.2395402621067</v>
      </c>
      <c r="AP76" s="145">
        <v>3023</v>
      </c>
      <c r="AQ76" s="148">
        <f>100*AP76/$AI76</f>
        <v>5.29644684280608</v>
      </c>
      <c r="AR76" s="145">
        <f>IF(AQ76&gt;$AI$8,1,0)</f>
        <v>0</v>
      </c>
      <c r="AS76" s="148">
        <f>IF($R76=AP$17,AQ76,0)</f>
        <v>0</v>
      </c>
      <c r="AT76" s="145">
        <v>29939</v>
      </c>
      <c r="AU76" s="148">
        <f>100*AT76/$AI76</f>
        <v>52.4546219076319</v>
      </c>
      <c r="AV76" s="145">
        <f>IF(AU76&gt;$AI$8,1,0)</f>
        <v>1</v>
      </c>
      <c r="AW76" s="148">
        <f>IF($R76=AT$17,AU76,0)</f>
        <v>0</v>
      </c>
      <c r="AX76" s="145">
        <v>4797</v>
      </c>
      <c r="AY76" s="148">
        <f>100*AX76/$AI76</f>
        <v>8.40458336253416</v>
      </c>
      <c r="AZ76" s="145">
        <f>IF(AY76&gt;$AI$8,1,0)</f>
        <v>0</v>
      </c>
      <c r="BA76" s="148">
        <f>IF($R76=AX$17,AY76,0)</f>
        <v>0</v>
      </c>
      <c r="BB76" s="145">
        <v>2740</v>
      </c>
      <c r="BC76" s="148">
        <f>100*BB76/$AI76</f>
        <v>4.80061672156423</v>
      </c>
      <c r="BD76" s="145">
        <f>IF(BC76&gt;$AI$8,1,0)</f>
        <v>0</v>
      </c>
      <c r="BE76" s="148">
        <f>IF($R76=BB$17,BC76,0)</f>
        <v>0</v>
      </c>
      <c r="BF76" s="145">
        <v>0</v>
      </c>
      <c r="BG76" s="148">
        <f>100*BF76/$AI76</f>
        <v>0</v>
      </c>
      <c r="BH76" s="145">
        <f>IF(BG76&gt;$AI$8,1,0)</f>
        <v>0</v>
      </c>
      <c r="BI76" s="148">
        <f>IF($R76=BF$17,BG76,0)</f>
        <v>0</v>
      </c>
      <c r="BJ76" s="145">
        <v>0</v>
      </c>
      <c r="BK76" s="148">
        <f>100*BJ76/$AI76</f>
        <v>0</v>
      </c>
      <c r="BL76" s="145">
        <f>IF(BK76&gt;$AI$8,1,0)</f>
        <v>0</v>
      </c>
      <c r="BM76" s="148">
        <f>IF($R76=BJ$17,BK76,0)</f>
        <v>0</v>
      </c>
      <c r="BN76" s="145">
        <v>0</v>
      </c>
      <c r="BO76" s="148">
        <f>100*BN76/$AI76</f>
        <v>0</v>
      </c>
      <c r="BP76" s="145">
        <f>IF(BO76&gt;$AI$8,1,0)</f>
        <v>0</v>
      </c>
      <c r="BQ76" s="148">
        <f>IF($R76=BN$17,BO76,0)</f>
        <v>0</v>
      </c>
      <c r="BR76" s="145">
        <v>0</v>
      </c>
      <c r="BS76" s="148">
        <f>100*BR76/$AI76</f>
        <v>0</v>
      </c>
      <c r="BT76" s="145">
        <f>IF(BS76&gt;$AI$8,1,0)</f>
        <v>0</v>
      </c>
      <c r="BU76" s="148">
        <f>IF($R76=BR$17,BS76,0)</f>
        <v>0</v>
      </c>
      <c r="BV76" s="145">
        <v>0</v>
      </c>
      <c r="BW76" s="148">
        <f>100*BV76/$AI76</f>
        <v>0</v>
      </c>
      <c r="BX76" s="145">
        <f>IF(BW76&gt;$AI$8,1,0)</f>
        <v>0</v>
      </c>
      <c r="BY76" s="148">
        <f>IF($R76=BV$17,BW76,0)</f>
        <v>0</v>
      </c>
      <c r="BZ76" s="145">
        <v>0</v>
      </c>
      <c r="CA76" s="148">
        <f>100*BZ76/$AI76</f>
        <v>0</v>
      </c>
      <c r="CB76" s="145">
        <f>IF(CA76&gt;$AI$8,1,0)</f>
        <v>0</v>
      </c>
      <c r="CC76" s="148">
        <f>IF($R76=BZ$17,CA76,0)</f>
        <v>0</v>
      </c>
      <c r="CD76" s="145">
        <v>0</v>
      </c>
      <c r="CE76" s="148">
        <f>100*CD76/$AI76</f>
        <v>0</v>
      </c>
      <c r="CF76" s="145">
        <f>IF(CE76&gt;$AI$8,1,0)</f>
        <v>0</v>
      </c>
      <c r="CG76" s="148">
        <f>IF($R76=CD$17,CE76,0)</f>
        <v>0</v>
      </c>
      <c r="CH76" s="145">
        <v>0</v>
      </c>
      <c r="CI76" s="148">
        <f>100*CH76/$AI76</f>
        <v>0</v>
      </c>
      <c r="CJ76" s="145">
        <f>IF(CI76&gt;$AI$8,1,0)</f>
        <v>0</v>
      </c>
      <c r="CK76" s="148">
        <f>IF($R76=CH$17,CI76,0)</f>
        <v>0</v>
      </c>
      <c r="CL76" s="145">
        <v>0</v>
      </c>
      <c r="CM76" s="145">
        <v>0</v>
      </c>
      <c r="CN76" s="149"/>
    </row>
    <row r="77" ht="15.75" customHeight="1">
      <c r="A77" t="s" s="179">
        <v>2550</v>
      </c>
      <c r="B77" t="s" s="180">
        <v>75</v>
      </c>
      <c r="C77" t="s" s="180">
        <v>2551</v>
      </c>
      <c r="D77" t="s" s="181">
        <v>78</v>
      </c>
      <c r="E77" t="s" s="182">
        <v>79</v>
      </c>
      <c r="F77" t="s" s="130">
        <v>80</v>
      </c>
      <c r="G77" t="s" s="130">
        <v>369</v>
      </c>
      <c r="H77" t="s" s="130">
        <v>1183</v>
      </c>
      <c r="I77" t="s" s="130">
        <v>49</v>
      </c>
      <c r="J77" t="s" s="130">
        <v>50</v>
      </c>
      <c r="K77" t="s" s="183">
        <f>O77</f>
        <v>28</v>
      </c>
      <c r="L77" s="189">
        <f>P77</f>
        <v>52.4167292762334</v>
      </c>
      <c r="M77" t="s" s="130">
        <f>IF(O77="Lab","over","under")</f>
        <v>2429</v>
      </c>
      <c r="N77" s="173">
        <v>1</v>
      </c>
      <c r="O77" t="s" s="184">
        <v>28</v>
      </c>
      <c r="P77" s="131">
        <f>AQ77</f>
        <v>52.4167292762334</v>
      </c>
      <c r="Q77" s="173">
        <f>T77+U77+V77</f>
        <v>0</v>
      </c>
      <c r="R77" t="s" s="185">
        <v>31</v>
      </c>
      <c r="S77" s="131">
        <f>BE77</f>
        <v>14.2903928027895</v>
      </c>
      <c r="T77" s="169"/>
      <c r="U77" s="169"/>
      <c r="V77" s="169"/>
      <c r="W77" s="169"/>
      <c r="X77" t="s" s="130">
        <f>IF($A77=Y77,"ok","bad")</f>
        <v>2430</v>
      </c>
      <c r="Y77" t="s" s="130">
        <v>2550</v>
      </c>
      <c r="Z77" t="s" s="130">
        <v>2551</v>
      </c>
      <c r="AA77" t="s" s="186">
        <v>27</v>
      </c>
      <c r="AB77" s="125">
        <f>100*AC77</f>
        <v>12.7723516</v>
      </c>
      <c r="AC77" s="191">
        <v>0.127723516</v>
      </c>
      <c r="AD77" t="s" s="187">
        <v>2365</v>
      </c>
      <c r="AE77" s="125">
        <v>8.780750899999999</v>
      </c>
      <c r="AF77" s="191">
        <v>0.08780750900000001</v>
      </c>
      <c r="AG77" s="169"/>
      <c r="AH77" s="173">
        <v>74063</v>
      </c>
      <c r="AI77" s="173">
        <v>51909</v>
      </c>
      <c r="AJ77" s="173">
        <v>247</v>
      </c>
      <c r="AK77" s="173">
        <v>19791</v>
      </c>
      <c r="AL77" s="173">
        <v>6630</v>
      </c>
      <c r="AM77" s="175">
        <f>100*AL77/$AI77</f>
        <v>12.7723516153268</v>
      </c>
      <c r="AN77" s="173">
        <f>IF(AM77&gt;$AI$8,1,0)</f>
        <v>0</v>
      </c>
      <c r="AO77" s="175">
        <f>IF($R77=AL$17,AM77,0)</f>
        <v>0</v>
      </c>
      <c r="AP77" s="173">
        <v>27209</v>
      </c>
      <c r="AQ77" s="175">
        <f>100*AP77/$AI77</f>
        <v>52.4167292762334</v>
      </c>
      <c r="AR77" s="173">
        <f>IF(AQ77&gt;$AI$8,1,0)</f>
        <v>1</v>
      </c>
      <c r="AS77" s="175">
        <f>IF($R77=AP$17,AQ77,0)</f>
        <v>0</v>
      </c>
      <c r="AT77" s="173">
        <v>3046</v>
      </c>
      <c r="AU77" s="175">
        <f>100*AT77/$AI77</f>
        <v>5.86796123986207</v>
      </c>
      <c r="AV77" s="173">
        <f>IF(AU77&gt;$AI$8,1,0)</f>
        <v>0</v>
      </c>
      <c r="AW77" s="175">
        <f>IF($R77=AT$17,AU77,0)</f>
        <v>0</v>
      </c>
      <c r="AX77" s="173">
        <v>4558</v>
      </c>
      <c r="AY77" s="175">
        <f>100*AX77/$AI77</f>
        <v>8.78075092951126</v>
      </c>
      <c r="AZ77" s="173">
        <f>IF(AY77&gt;$AI$8,1,0)</f>
        <v>0</v>
      </c>
      <c r="BA77" s="175">
        <f>IF($R77=AX$17,AY77,0)</f>
        <v>0</v>
      </c>
      <c r="BB77" s="173">
        <v>7418</v>
      </c>
      <c r="BC77" s="175">
        <f>100*BB77/$AI77</f>
        <v>14.2903928027895</v>
      </c>
      <c r="BD77" s="173">
        <f>IF(BC77&gt;$AI$8,1,0)</f>
        <v>0</v>
      </c>
      <c r="BE77" s="175">
        <f>IF($R77=BB$17,BC77,0)</f>
        <v>14.2903928027895</v>
      </c>
      <c r="BF77" s="173">
        <v>0</v>
      </c>
      <c r="BG77" s="175">
        <f>100*BF77/$AI77</f>
        <v>0</v>
      </c>
      <c r="BH77" s="173">
        <f>IF(BG77&gt;$AI$8,1,0)</f>
        <v>0</v>
      </c>
      <c r="BI77" s="175">
        <f>IF($R77=BF$17,BG77,0)</f>
        <v>0</v>
      </c>
      <c r="BJ77" s="173">
        <v>0</v>
      </c>
      <c r="BK77" s="175">
        <f>100*BJ77/$AI77</f>
        <v>0</v>
      </c>
      <c r="BL77" s="173">
        <f>IF(BK77&gt;$AI$8,1,0)</f>
        <v>0</v>
      </c>
      <c r="BM77" s="175">
        <f>IF($R77=BJ$17,BK77,0)</f>
        <v>0</v>
      </c>
      <c r="BN77" s="173">
        <v>0</v>
      </c>
      <c r="BO77" s="175">
        <f>100*BN77/$AI77</f>
        <v>0</v>
      </c>
      <c r="BP77" s="173">
        <f>IF(BO77&gt;$AI$8,1,0)</f>
        <v>0</v>
      </c>
      <c r="BQ77" s="175">
        <f>IF($R77=BN$17,BO77,0)</f>
        <v>0</v>
      </c>
      <c r="BR77" s="173">
        <v>0</v>
      </c>
      <c r="BS77" s="175">
        <f>100*BR77/$AI77</f>
        <v>0</v>
      </c>
      <c r="BT77" s="173">
        <f>IF(BS77&gt;$AI$8,1,0)</f>
        <v>0</v>
      </c>
      <c r="BU77" s="175">
        <f>IF($R77=BR$17,BS77,0)</f>
        <v>0</v>
      </c>
      <c r="BV77" s="173">
        <v>0</v>
      </c>
      <c r="BW77" s="175">
        <f>100*BV77/$AI77</f>
        <v>0</v>
      </c>
      <c r="BX77" s="173">
        <f>IF(BW77&gt;$AI$8,1,0)</f>
        <v>0</v>
      </c>
      <c r="BY77" s="175">
        <f>IF($R77=BV$17,BW77,0)</f>
        <v>0</v>
      </c>
      <c r="BZ77" s="173">
        <v>0</v>
      </c>
      <c r="CA77" s="175">
        <f>100*BZ77/$AI77</f>
        <v>0</v>
      </c>
      <c r="CB77" s="173">
        <f>IF(CA77&gt;$AI$8,1,0)</f>
        <v>0</v>
      </c>
      <c r="CC77" s="175">
        <f>IF($R77=BZ$17,CA77,0)</f>
        <v>0</v>
      </c>
      <c r="CD77" s="173">
        <v>0</v>
      </c>
      <c r="CE77" s="175">
        <f>100*CD77/$AI77</f>
        <v>0</v>
      </c>
      <c r="CF77" s="173">
        <f>IF(CE77&gt;$AI$8,1,0)</f>
        <v>0</v>
      </c>
      <c r="CG77" s="175">
        <f>IF($R77=CD$17,CE77,0)</f>
        <v>0</v>
      </c>
      <c r="CH77" s="173">
        <v>0</v>
      </c>
      <c r="CI77" s="175">
        <f>100*CH77/$AI77</f>
        <v>0</v>
      </c>
      <c r="CJ77" s="173">
        <f>IF(CI77&gt;$AI$8,1,0)</f>
        <v>0</v>
      </c>
      <c r="CK77" s="175">
        <f>IF($R77=CH$17,CI77,0)</f>
        <v>0</v>
      </c>
      <c r="CL77" s="173">
        <v>156</v>
      </c>
      <c r="CM77" s="173">
        <v>0</v>
      </c>
      <c r="CN77" s="176"/>
    </row>
    <row r="78" ht="15.75" customHeight="1">
      <c r="A78" t="s" s="179">
        <v>2781</v>
      </c>
      <c r="B78" t="s" s="180">
        <v>166</v>
      </c>
      <c r="C78" t="s" s="180">
        <v>771</v>
      </c>
      <c r="D78" t="s" s="181">
        <v>169</v>
      </c>
      <c r="E78" t="s" s="188">
        <v>79</v>
      </c>
      <c r="F78" t="s" s="146">
        <v>46</v>
      </c>
      <c r="G78" t="s" s="146">
        <v>2782</v>
      </c>
      <c r="H78" t="s" s="146">
        <v>772</v>
      </c>
      <c r="I78" t="s" s="146">
        <v>49</v>
      </c>
      <c r="J78" t="s" s="146">
        <v>50</v>
      </c>
      <c r="K78" t="s" s="183">
        <f>O78</f>
        <v>28</v>
      </c>
      <c r="L78" s="189">
        <f>P78</f>
        <v>52.3546867944004</v>
      </c>
      <c r="M78" t="s" s="146">
        <f>IF(O78="Lab","over","under")</f>
        <v>2429</v>
      </c>
      <c r="N78" s="145">
        <v>1</v>
      </c>
      <c r="O78" t="s" s="184">
        <v>28</v>
      </c>
      <c r="P78" s="147">
        <f>AQ78</f>
        <v>52.3546867944004</v>
      </c>
      <c r="Q78" s="145">
        <f>T78+U78+V78</f>
        <v>0</v>
      </c>
      <c r="R78" t="s" s="185">
        <v>27</v>
      </c>
      <c r="S78" s="147">
        <f>AO78</f>
        <v>22.9178762660474</v>
      </c>
      <c r="T78" s="138"/>
      <c r="U78" s="138"/>
      <c r="V78" s="138"/>
      <c r="W78" s="138"/>
      <c r="X78" t="s" s="146">
        <f>IF($A78=Y78,"ok","bad")</f>
        <v>2430</v>
      </c>
      <c r="Y78" t="s" s="146">
        <v>2781</v>
      </c>
      <c r="Z78" t="s" s="146">
        <v>771</v>
      </c>
      <c r="AA78" t="s" s="186">
        <v>2763</v>
      </c>
      <c r="AB78" s="141">
        <f>100*AC78</f>
        <v>6.3221728</v>
      </c>
      <c r="AC78" s="190">
        <v>0.063221728</v>
      </c>
      <c r="AD78" t="s" s="187">
        <v>31</v>
      </c>
      <c r="AE78" s="141">
        <v>5.7351139</v>
      </c>
      <c r="AF78" s="190">
        <v>0.057351139</v>
      </c>
      <c r="AG78" s="138"/>
      <c r="AH78" s="145">
        <v>69759</v>
      </c>
      <c r="AI78" s="145">
        <v>31002</v>
      </c>
      <c r="AJ78" s="145">
        <v>475</v>
      </c>
      <c r="AK78" s="145">
        <v>9126</v>
      </c>
      <c r="AL78" s="145">
        <v>7105</v>
      </c>
      <c r="AM78" s="148">
        <f>100*AL78/$AI78</f>
        <v>22.9178762660474</v>
      </c>
      <c r="AN78" s="145">
        <f>IF(AM78&gt;$AI$8,1,0)</f>
        <v>0</v>
      </c>
      <c r="AO78" s="148">
        <f>IF($R78=AL$17,AM78,0)</f>
        <v>22.9178762660474</v>
      </c>
      <c r="AP78" s="145">
        <v>16231</v>
      </c>
      <c r="AQ78" s="148">
        <f>100*AP78/$AI78</f>
        <v>52.3546867944004</v>
      </c>
      <c r="AR78" s="145">
        <f>IF(AQ78&gt;$AI$8,1,0)</f>
        <v>1</v>
      </c>
      <c r="AS78" s="148">
        <f>IF($R78=AP$17,AQ78,0)</f>
        <v>0</v>
      </c>
      <c r="AT78" s="145">
        <v>1045</v>
      </c>
      <c r="AU78" s="148">
        <f>100*AT78/$AI78</f>
        <v>3.37075027417586</v>
      </c>
      <c r="AV78" s="145">
        <f>IF(AU78&gt;$AI$8,1,0)</f>
        <v>0</v>
      </c>
      <c r="AW78" s="148">
        <f>IF($R78=AT$17,AU78,0)</f>
        <v>0</v>
      </c>
      <c r="AX78" s="145">
        <v>0</v>
      </c>
      <c r="AY78" s="148">
        <f>100*AX78/$AI78</f>
        <v>0</v>
      </c>
      <c r="AZ78" s="145">
        <f>IF(AY78&gt;$AI$8,1,0)</f>
        <v>0</v>
      </c>
      <c r="BA78" s="148">
        <f>IF($R78=AX$17,AY78,0)</f>
        <v>0</v>
      </c>
      <c r="BB78" s="145">
        <v>1778</v>
      </c>
      <c r="BC78" s="148">
        <f>100*BB78/$AI78</f>
        <v>5.7351138636217</v>
      </c>
      <c r="BD78" s="145">
        <f>IF(BC78&gt;$AI$8,1,0)</f>
        <v>0</v>
      </c>
      <c r="BE78" s="148">
        <f>IF($R78=BB$17,BC78,0)</f>
        <v>0</v>
      </c>
      <c r="BF78" s="145">
        <v>0</v>
      </c>
      <c r="BG78" s="148">
        <f>100*BF78/$AI78</f>
        <v>0</v>
      </c>
      <c r="BH78" s="145">
        <f>IF(BG78&gt;$AI$8,1,0)</f>
        <v>0</v>
      </c>
      <c r="BI78" s="148">
        <f>IF($R78=BF$17,BG78,0)</f>
        <v>0</v>
      </c>
      <c r="BJ78" s="145">
        <v>0</v>
      </c>
      <c r="BK78" s="148">
        <f>100*BJ78/$AI78</f>
        <v>0</v>
      </c>
      <c r="BL78" s="145">
        <f>IF(BK78&gt;$AI$8,1,0)</f>
        <v>0</v>
      </c>
      <c r="BM78" s="148">
        <f>IF($R78=BJ$17,BK78,0)</f>
        <v>0</v>
      </c>
      <c r="BN78" s="145">
        <v>0</v>
      </c>
      <c r="BO78" s="148">
        <f>100*BN78/$AI78</f>
        <v>0</v>
      </c>
      <c r="BP78" s="145">
        <f>IF(BO78&gt;$AI$8,1,0)</f>
        <v>0</v>
      </c>
      <c r="BQ78" s="148">
        <f>IF($R78=BN$17,BO78,0)</f>
        <v>0</v>
      </c>
      <c r="BR78" s="145">
        <v>0</v>
      </c>
      <c r="BS78" s="148">
        <f>100*BR78/$AI78</f>
        <v>0</v>
      </c>
      <c r="BT78" s="145">
        <f>IF(BS78&gt;$AI$8,1,0)</f>
        <v>0</v>
      </c>
      <c r="BU78" s="148">
        <f>IF($R78=BR$17,BS78,0)</f>
        <v>0</v>
      </c>
      <c r="BV78" s="145">
        <v>0</v>
      </c>
      <c r="BW78" s="148">
        <f>100*BV78/$AI78</f>
        <v>0</v>
      </c>
      <c r="BX78" s="145">
        <f>IF(BW78&gt;$AI$8,1,0)</f>
        <v>0</v>
      </c>
      <c r="BY78" s="148">
        <f>IF($R78=BV$17,BW78,0)</f>
        <v>0</v>
      </c>
      <c r="BZ78" s="145">
        <v>0</v>
      </c>
      <c r="CA78" s="148">
        <f>100*BZ78/$AI78</f>
        <v>0</v>
      </c>
      <c r="CB78" s="145">
        <f>IF(CA78&gt;$AI$8,1,0)</f>
        <v>0</v>
      </c>
      <c r="CC78" s="148">
        <f>IF($R78=BZ$17,CA78,0)</f>
        <v>0</v>
      </c>
      <c r="CD78" s="145">
        <v>0</v>
      </c>
      <c r="CE78" s="148">
        <f>100*CD78/$AI78</f>
        <v>0</v>
      </c>
      <c r="CF78" s="145">
        <f>IF(CE78&gt;$AI$8,1,0)</f>
        <v>0</v>
      </c>
      <c r="CG78" s="148">
        <f>IF($R78=CD$17,CE78,0)</f>
        <v>0</v>
      </c>
      <c r="CH78" s="145">
        <v>0</v>
      </c>
      <c r="CI78" s="148">
        <f>100*CH78/$AI78</f>
        <v>0</v>
      </c>
      <c r="CJ78" s="145">
        <f>IF(CI78&gt;$AI$8,1,0)</f>
        <v>0</v>
      </c>
      <c r="CK78" s="148">
        <f>IF($R78=CH$17,CI78,0)</f>
        <v>0</v>
      </c>
      <c r="CL78" s="145">
        <v>0</v>
      </c>
      <c r="CM78" s="145">
        <v>0</v>
      </c>
      <c r="CN78" s="149"/>
    </row>
    <row r="79" ht="15.75" customHeight="1">
      <c r="A79" t="s" s="179">
        <v>2518</v>
      </c>
      <c r="B79" t="s" s="180">
        <v>160</v>
      </c>
      <c r="C79" t="s" s="180">
        <v>2519</v>
      </c>
      <c r="D79" t="s" s="181">
        <v>162</v>
      </c>
      <c r="E79" t="s" s="182">
        <v>79</v>
      </c>
      <c r="F79" t="s" s="130">
        <v>80</v>
      </c>
      <c r="G79" t="s" s="130">
        <v>1081</v>
      </c>
      <c r="H79" t="s" s="130">
        <v>1082</v>
      </c>
      <c r="I79" t="s" s="130">
        <v>49</v>
      </c>
      <c r="J79" t="s" s="130">
        <v>50</v>
      </c>
      <c r="K79" t="s" s="183">
        <f>O79</f>
        <v>28</v>
      </c>
      <c r="L79" s="189">
        <f>P79</f>
        <v>52.3087286238891</v>
      </c>
      <c r="M79" t="s" s="130">
        <f>IF(O79="Lab","over","under")</f>
        <v>2429</v>
      </c>
      <c r="N79" s="173">
        <v>1</v>
      </c>
      <c r="O79" t="s" s="184">
        <v>28</v>
      </c>
      <c r="P79" s="131">
        <f>AQ79</f>
        <v>52.3087286238891</v>
      </c>
      <c r="Q79" s="173">
        <f>T79+U79+V79</f>
        <v>0</v>
      </c>
      <c r="R79" t="s" s="185">
        <v>27</v>
      </c>
      <c r="S79" s="131">
        <f>AO79</f>
        <v>19.0847656504639</v>
      </c>
      <c r="T79" s="169"/>
      <c r="U79" s="169"/>
      <c r="V79" s="169"/>
      <c r="W79" s="169"/>
      <c r="X79" t="s" s="130">
        <f>IF($A79=Y79,"ok","bad")</f>
        <v>2430</v>
      </c>
      <c r="Y79" t="s" s="130">
        <v>2518</v>
      </c>
      <c r="Z79" t="s" s="130">
        <v>2519</v>
      </c>
      <c r="AA79" t="s" s="186">
        <v>31</v>
      </c>
      <c r="AB79" s="125">
        <f>100*AC79</f>
        <v>9.708611299999999</v>
      </c>
      <c r="AC79" s="191">
        <v>0.097086113</v>
      </c>
      <c r="AD79" t="s" s="187">
        <v>29</v>
      </c>
      <c r="AE79" s="125">
        <v>9.3261772</v>
      </c>
      <c r="AF79" s="191">
        <v>0.09326177200000001</v>
      </c>
      <c r="AG79" s="169"/>
      <c r="AH79" s="173">
        <v>75860</v>
      </c>
      <c r="AI79" s="173">
        <v>46021</v>
      </c>
      <c r="AJ79" s="173">
        <v>260</v>
      </c>
      <c r="AK79" s="173">
        <v>15290</v>
      </c>
      <c r="AL79" s="173">
        <v>8783</v>
      </c>
      <c r="AM79" s="175">
        <f>100*AL79/$AI79</f>
        <v>19.0847656504639</v>
      </c>
      <c r="AN79" s="173">
        <f>IF(AM79&gt;$AI$8,1,0)</f>
        <v>0</v>
      </c>
      <c r="AO79" s="175">
        <f>IF($R79=AL$17,AM79,0)</f>
        <v>19.0847656504639</v>
      </c>
      <c r="AP79" s="173">
        <v>24073</v>
      </c>
      <c r="AQ79" s="175">
        <f>100*AP79/$AI79</f>
        <v>52.3087286238891</v>
      </c>
      <c r="AR79" s="173">
        <f>IF(AQ79&gt;$AI$8,1,0)</f>
        <v>1</v>
      </c>
      <c r="AS79" s="175">
        <f>IF($R79=AP$17,AQ79,0)</f>
        <v>0</v>
      </c>
      <c r="AT79" s="173">
        <v>4292</v>
      </c>
      <c r="AU79" s="175">
        <f>100*AT79/$AI79</f>
        <v>9.32617717998305</v>
      </c>
      <c r="AV79" s="173">
        <f>IF(AU79&gt;$AI$8,1,0)</f>
        <v>0</v>
      </c>
      <c r="AW79" s="175">
        <f>IF($R79=AT$17,AU79,0)</f>
        <v>0</v>
      </c>
      <c r="AX79" s="173">
        <v>2929</v>
      </c>
      <c r="AY79" s="175">
        <f>100*AX79/$AI79</f>
        <v>6.36448577823168</v>
      </c>
      <c r="AZ79" s="173">
        <f>IF(AY79&gt;$AI$8,1,0)</f>
        <v>0</v>
      </c>
      <c r="BA79" s="175">
        <f>IF($R79=AX$17,AY79,0)</f>
        <v>0</v>
      </c>
      <c r="BB79" s="173">
        <v>4468</v>
      </c>
      <c r="BC79" s="175">
        <f>100*BB79/$AI79</f>
        <v>9.708611286151971</v>
      </c>
      <c r="BD79" s="173">
        <f>IF(BC79&gt;$AI$8,1,0)</f>
        <v>0</v>
      </c>
      <c r="BE79" s="175">
        <f>IF($R79=BB$17,BC79,0)</f>
        <v>0</v>
      </c>
      <c r="BF79" s="173">
        <v>0</v>
      </c>
      <c r="BG79" s="175">
        <f>100*BF79/$AI79</f>
        <v>0</v>
      </c>
      <c r="BH79" s="173">
        <f>IF(BG79&gt;$AI$8,1,0)</f>
        <v>0</v>
      </c>
      <c r="BI79" s="175">
        <f>IF($R79=BF$17,BG79,0)</f>
        <v>0</v>
      </c>
      <c r="BJ79" s="173">
        <v>0</v>
      </c>
      <c r="BK79" s="175">
        <f>100*BJ79/$AI79</f>
        <v>0</v>
      </c>
      <c r="BL79" s="173">
        <f>IF(BK79&gt;$AI$8,1,0)</f>
        <v>0</v>
      </c>
      <c r="BM79" s="175">
        <f>IF($R79=BJ$17,BK79,0)</f>
        <v>0</v>
      </c>
      <c r="BN79" s="173">
        <v>0</v>
      </c>
      <c r="BO79" s="175">
        <f>100*BN79/$AI79</f>
        <v>0</v>
      </c>
      <c r="BP79" s="173">
        <f>IF(BO79&gt;$AI$8,1,0)</f>
        <v>0</v>
      </c>
      <c r="BQ79" s="175">
        <f>IF($R79=BN$17,BO79,0)</f>
        <v>0</v>
      </c>
      <c r="BR79" s="173">
        <v>0</v>
      </c>
      <c r="BS79" s="175">
        <f>100*BR79/$AI79</f>
        <v>0</v>
      </c>
      <c r="BT79" s="173">
        <f>IF(BS79&gt;$AI$8,1,0)</f>
        <v>0</v>
      </c>
      <c r="BU79" s="175">
        <f>IF($R79=BR$17,BS79,0)</f>
        <v>0</v>
      </c>
      <c r="BV79" s="173">
        <v>0</v>
      </c>
      <c r="BW79" s="175">
        <f>100*BV79/$AI79</f>
        <v>0</v>
      </c>
      <c r="BX79" s="173">
        <f>IF(BW79&gt;$AI$8,1,0)</f>
        <v>0</v>
      </c>
      <c r="BY79" s="175">
        <f>IF($R79=BV$17,BW79,0)</f>
        <v>0</v>
      </c>
      <c r="BZ79" s="173">
        <v>0</v>
      </c>
      <c r="CA79" s="175">
        <f>100*BZ79/$AI79</f>
        <v>0</v>
      </c>
      <c r="CB79" s="173">
        <f>IF(CA79&gt;$AI$8,1,0)</f>
        <v>0</v>
      </c>
      <c r="CC79" s="175">
        <f>IF($R79=BZ$17,CA79,0)</f>
        <v>0</v>
      </c>
      <c r="CD79" s="173">
        <v>0</v>
      </c>
      <c r="CE79" s="175">
        <f>100*CD79/$AI79</f>
        <v>0</v>
      </c>
      <c r="CF79" s="173">
        <f>IF(CE79&gt;$AI$8,1,0)</f>
        <v>0</v>
      </c>
      <c r="CG79" s="175">
        <f>IF($R79=CD$17,CE79,0)</f>
        <v>0</v>
      </c>
      <c r="CH79" s="173">
        <v>0</v>
      </c>
      <c r="CI79" s="175">
        <f>100*CH79/$AI79</f>
        <v>0</v>
      </c>
      <c r="CJ79" s="173">
        <f>IF(CI79&gt;$AI$8,1,0)</f>
        <v>0</v>
      </c>
      <c r="CK79" s="175">
        <f>IF($R79=CH$17,CI79,0)</f>
        <v>0</v>
      </c>
      <c r="CL79" s="173">
        <v>17602</v>
      </c>
      <c r="CM79" s="173">
        <v>0</v>
      </c>
      <c r="CN79" s="176"/>
    </row>
    <row r="80" ht="19.95" customHeight="1">
      <c r="A80" t="s" s="179">
        <v>2549</v>
      </c>
      <c r="B80" t="s" s="180">
        <v>166</v>
      </c>
      <c r="C80" t="s" s="180">
        <v>1857</v>
      </c>
      <c r="D80" t="s" s="181">
        <v>169</v>
      </c>
      <c r="E80" t="s" s="188">
        <v>79</v>
      </c>
      <c r="F80" t="s" s="146">
        <v>80</v>
      </c>
      <c r="G80" t="s" s="146">
        <v>910</v>
      </c>
      <c r="H80" t="s" s="146">
        <v>1858</v>
      </c>
      <c r="I80" t="s" s="146">
        <v>49</v>
      </c>
      <c r="J80" t="s" s="146">
        <v>50</v>
      </c>
      <c r="K80" t="s" s="183">
        <f>O80</f>
        <v>28</v>
      </c>
      <c r="L80" s="189">
        <f>P80</f>
        <v>52.304939755668</v>
      </c>
      <c r="M80" t="s" s="146">
        <f>IF(O80="Lab","over","under")</f>
        <v>2429</v>
      </c>
      <c r="N80" s="145">
        <v>1</v>
      </c>
      <c r="O80" t="s" s="184">
        <v>28</v>
      </c>
      <c r="P80" s="147">
        <f>AQ80</f>
        <v>52.304939755668</v>
      </c>
      <c r="Q80" s="145">
        <f>T80+U80+V80</f>
        <v>0</v>
      </c>
      <c r="R80" t="s" s="185">
        <v>27</v>
      </c>
      <c r="S80" s="147">
        <f>AO80</f>
        <v>17.4778451818512</v>
      </c>
      <c r="T80" s="138"/>
      <c r="U80" s="138"/>
      <c r="V80" s="138"/>
      <c r="W80" s="138"/>
      <c r="X80" t="s" s="146">
        <f>IF($A80=Y80,"ok","bad")</f>
        <v>2430</v>
      </c>
      <c r="Y80" t="s" s="146">
        <v>2549</v>
      </c>
      <c r="Z80" t="s" s="146">
        <v>1857</v>
      </c>
      <c r="AA80" t="s" s="186">
        <v>29</v>
      </c>
      <c r="AB80" s="141">
        <f>100*AC80</f>
        <v>9.563613</v>
      </c>
      <c r="AC80" s="190">
        <v>0.09563613</v>
      </c>
      <c r="AD80" t="s" s="187">
        <v>31</v>
      </c>
      <c r="AE80" s="141">
        <v>8.8283805</v>
      </c>
      <c r="AF80" s="190">
        <v>0.08828380500000001</v>
      </c>
      <c r="AG80" s="138"/>
      <c r="AH80" s="145">
        <v>74156</v>
      </c>
      <c r="AI80" s="145">
        <v>35771</v>
      </c>
      <c r="AJ80" s="145">
        <v>796</v>
      </c>
      <c r="AK80" s="145">
        <v>12458</v>
      </c>
      <c r="AL80" s="145">
        <v>6252</v>
      </c>
      <c r="AM80" s="148">
        <f>100*AL80/$AI80</f>
        <v>17.4778451818512</v>
      </c>
      <c r="AN80" s="145">
        <f>IF(AM80&gt;$AI$8,1,0)</f>
        <v>0</v>
      </c>
      <c r="AO80" s="148">
        <f>IF($R80=AL$17,AM80,0)</f>
        <v>17.4778451818512</v>
      </c>
      <c r="AP80" s="145">
        <v>18710</v>
      </c>
      <c r="AQ80" s="148">
        <f>100*AP80/$AI80</f>
        <v>52.304939755668</v>
      </c>
      <c r="AR80" s="145">
        <f>IF(AQ80&gt;$AI$8,1,0)</f>
        <v>1</v>
      </c>
      <c r="AS80" s="148">
        <f>IF($R80=AP$17,AQ80,0)</f>
        <v>0</v>
      </c>
      <c r="AT80" s="145">
        <v>3421</v>
      </c>
      <c r="AU80" s="148">
        <f>100*AT80/$AI80</f>
        <v>9.56361298258366</v>
      </c>
      <c r="AV80" s="145">
        <f>IF(AU80&gt;$AI$8,1,0)</f>
        <v>0</v>
      </c>
      <c r="AW80" s="148">
        <f>IF($R80=AT$17,AU80,0)</f>
        <v>0</v>
      </c>
      <c r="AX80" s="145">
        <v>0</v>
      </c>
      <c r="AY80" s="148">
        <f>100*AX80/$AI80</f>
        <v>0</v>
      </c>
      <c r="AZ80" s="145">
        <f>IF(AY80&gt;$AI$8,1,0)</f>
        <v>0</v>
      </c>
      <c r="BA80" s="148">
        <f>IF($R80=AX$17,AY80,0)</f>
        <v>0</v>
      </c>
      <c r="BB80" s="145">
        <v>3158</v>
      </c>
      <c r="BC80" s="148">
        <f>100*BB80/$AI80</f>
        <v>8.82838053171564</v>
      </c>
      <c r="BD80" s="145">
        <f>IF(BC80&gt;$AI$8,1,0)</f>
        <v>0</v>
      </c>
      <c r="BE80" s="148">
        <f>IF($R80=BB$17,BC80,0)</f>
        <v>0</v>
      </c>
      <c r="BF80" s="145">
        <v>0</v>
      </c>
      <c r="BG80" s="148">
        <f>100*BF80/$AI80</f>
        <v>0</v>
      </c>
      <c r="BH80" s="145">
        <f>IF(BG80&gt;$AI$8,1,0)</f>
        <v>0</v>
      </c>
      <c r="BI80" s="148">
        <f>IF($R80=BF$17,BG80,0)</f>
        <v>0</v>
      </c>
      <c r="BJ80" s="145">
        <v>0</v>
      </c>
      <c r="BK80" s="148">
        <f>100*BJ80/$AI80</f>
        <v>0</v>
      </c>
      <c r="BL80" s="145">
        <f>IF(BK80&gt;$AI$8,1,0)</f>
        <v>0</v>
      </c>
      <c r="BM80" s="148">
        <f>IF($R80=BJ$17,BK80,0)</f>
        <v>0</v>
      </c>
      <c r="BN80" s="145">
        <v>0</v>
      </c>
      <c r="BO80" s="148">
        <f>100*BN80/$AI80</f>
        <v>0</v>
      </c>
      <c r="BP80" s="145">
        <f>IF(BO80&gt;$AI$8,1,0)</f>
        <v>0</v>
      </c>
      <c r="BQ80" s="148">
        <f>IF($R80=BN$17,BO80,0)</f>
        <v>0</v>
      </c>
      <c r="BR80" s="145">
        <v>0</v>
      </c>
      <c r="BS80" s="148">
        <f>100*BR80/$AI80</f>
        <v>0</v>
      </c>
      <c r="BT80" s="145">
        <f>IF(BS80&gt;$AI$8,1,0)</f>
        <v>0</v>
      </c>
      <c r="BU80" s="148">
        <f>IF($R80=BR$17,BS80,0)</f>
        <v>0</v>
      </c>
      <c r="BV80" s="145">
        <v>0</v>
      </c>
      <c r="BW80" s="148">
        <f>100*BV80/$AI80</f>
        <v>0</v>
      </c>
      <c r="BX80" s="145">
        <f>IF(BW80&gt;$AI$8,1,0)</f>
        <v>0</v>
      </c>
      <c r="BY80" s="148">
        <f>IF($R80=BV$17,BW80,0)</f>
        <v>0</v>
      </c>
      <c r="BZ80" s="145">
        <v>0</v>
      </c>
      <c r="CA80" s="148">
        <f>100*BZ80/$AI80</f>
        <v>0</v>
      </c>
      <c r="CB80" s="145">
        <f>IF(CA80&gt;$AI$8,1,0)</f>
        <v>0</v>
      </c>
      <c r="CC80" s="148">
        <f>IF($R80=BZ$17,CA80,0)</f>
        <v>0</v>
      </c>
      <c r="CD80" s="145">
        <v>0</v>
      </c>
      <c r="CE80" s="148">
        <f>100*CD80/$AI80</f>
        <v>0</v>
      </c>
      <c r="CF80" s="145">
        <f>IF(CE80&gt;$AI$8,1,0)</f>
        <v>0</v>
      </c>
      <c r="CG80" s="148">
        <f>IF($R80=CD$17,CE80,0)</f>
        <v>0</v>
      </c>
      <c r="CH80" s="145">
        <v>0</v>
      </c>
      <c r="CI80" s="148">
        <f>100*CH80/$AI80</f>
        <v>0</v>
      </c>
      <c r="CJ80" s="145">
        <f>IF(CI80&gt;$AI$8,1,0)</f>
        <v>0</v>
      </c>
      <c r="CK80" s="148">
        <f>IF($R80=CH$17,CI80,0)</f>
        <v>0</v>
      </c>
      <c r="CL80" s="145">
        <v>246</v>
      </c>
      <c r="CM80" s="145">
        <v>0</v>
      </c>
      <c r="CN80" s="149"/>
    </row>
    <row r="81" ht="19.95" customHeight="1">
      <c r="A81" t="s" s="179">
        <v>2460</v>
      </c>
      <c r="B81" t="s" s="180">
        <v>160</v>
      </c>
      <c r="C81" t="s" s="180">
        <v>2461</v>
      </c>
      <c r="D81" t="s" s="181">
        <v>162</v>
      </c>
      <c r="E81" t="s" s="182">
        <v>79</v>
      </c>
      <c r="F81" t="s" s="130">
        <v>80</v>
      </c>
      <c r="G81" t="s" s="130">
        <v>717</v>
      </c>
      <c r="H81" t="s" s="130">
        <v>718</v>
      </c>
      <c r="I81" t="s" s="130">
        <v>49</v>
      </c>
      <c r="J81" t="s" s="130">
        <v>50</v>
      </c>
      <c r="K81" t="s" s="183">
        <f>O81</f>
        <v>28</v>
      </c>
      <c r="L81" s="189">
        <f>P81</f>
        <v>52.1446367247997</v>
      </c>
      <c r="M81" t="s" s="130">
        <f>IF(O81="Lab","over","under")</f>
        <v>2429</v>
      </c>
      <c r="N81" s="173">
        <v>1</v>
      </c>
      <c r="O81" t="s" s="184">
        <v>28</v>
      </c>
      <c r="P81" s="131">
        <f>AQ81</f>
        <v>52.1446367247997</v>
      </c>
      <c r="Q81" s="173">
        <f>T81+U81+V81</f>
        <v>0</v>
      </c>
      <c r="R81" t="s" s="185">
        <v>31</v>
      </c>
      <c r="S81" s="131">
        <f>BE81</f>
        <v>17.123426031917</v>
      </c>
      <c r="T81" s="169"/>
      <c r="U81" s="169"/>
      <c r="V81" s="169"/>
      <c r="W81" s="169"/>
      <c r="X81" t="s" s="130">
        <f>IF($A81=Y81,"ok","bad")</f>
        <v>2430</v>
      </c>
      <c r="Y81" t="s" s="130">
        <v>2460</v>
      </c>
      <c r="Z81" t="s" s="130">
        <v>2461</v>
      </c>
      <c r="AA81" t="s" s="186">
        <v>27</v>
      </c>
      <c r="AB81" s="125">
        <f>100*AC81</f>
        <v>11.9587907</v>
      </c>
      <c r="AC81" s="191">
        <v>0.119587907</v>
      </c>
      <c r="AD81" t="s" s="187">
        <v>29</v>
      </c>
      <c r="AE81" s="125">
        <v>11.2921689</v>
      </c>
      <c r="AF81" s="191">
        <v>0.112921689</v>
      </c>
      <c r="AG81" s="169"/>
      <c r="AH81" s="173">
        <v>82829</v>
      </c>
      <c r="AI81" s="173">
        <v>44553</v>
      </c>
      <c r="AJ81" s="173">
        <v>190</v>
      </c>
      <c r="AK81" s="173">
        <v>15603</v>
      </c>
      <c r="AL81" s="173">
        <v>5328</v>
      </c>
      <c r="AM81" s="175">
        <f>100*AL81/$AI81</f>
        <v>11.958790653828</v>
      </c>
      <c r="AN81" s="173">
        <f>IF(AM81&gt;$AI$8,1,0)</f>
        <v>0</v>
      </c>
      <c r="AO81" s="175">
        <f>IF($R81=AL$17,AM81,0)</f>
        <v>0</v>
      </c>
      <c r="AP81" s="173">
        <v>23232</v>
      </c>
      <c r="AQ81" s="175">
        <f>100*AP81/$AI81</f>
        <v>52.1446367247997</v>
      </c>
      <c r="AR81" s="173">
        <f>IF(AQ81&gt;$AI$8,1,0)</f>
        <v>1</v>
      </c>
      <c r="AS81" s="175">
        <f>IF($R81=AP$17,AQ81,0)</f>
        <v>0</v>
      </c>
      <c r="AT81" s="173">
        <v>5031</v>
      </c>
      <c r="AU81" s="175">
        <f>100*AT81/$AI81</f>
        <v>11.2921688775167</v>
      </c>
      <c r="AV81" s="173">
        <f>IF(AU81&gt;$AI$8,1,0)</f>
        <v>0</v>
      </c>
      <c r="AW81" s="175">
        <f>IF($R81=AT$17,AU81,0)</f>
        <v>0</v>
      </c>
      <c r="AX81" s="173">
        <v>1994</v>
      </c>
      <c r="AY81" s="175">
        <f>100*AX81/$AI81</f>
        <v>4.47556842412408</v>
      </c>
      <c r="AZ81" s="173">
        <f>IF(AY81&gt;$AI$8,1,0)</f>
        <v>0</v>
      </c>
      <c r="BA81" s="175">
        <f>IF($R81=AX$17,AY81,0)</f>
        <v>0</v>
      </c>
      <c r="BB81" s="173">
        <v>7629</v>
      </c>
      <c r="BC81" s="175">
        <f>100*BB81/$AI81</f>
        <v>17.123426031917</v>
      </c>
      <c r="BD81" s="173">
        <f>IF(BC81&gt;$AI$8,1,0)</f>
        <v>0</v>
      </c>
      <c r="BE81" s="175">
        <f>IF($R81=BB$17,BC81,0)</f>
        <v>17.123426031917</v>
      </c>
      <c r="BF81" s="173">
        <v>0</v>
      </c>
      <c r="BG81" s="175">
        <f>100*BF81/$AI81</f>
        <v>0</v>
      </c>
      <c r="BH81" s="173">
        <f>IF(BG81&gt;$AI$8,1,0)</f>
        <v>0</v>
      </c>
      <c r="BI81" s="175">
        <f>IF($R81=BF$17,BG81,0)</f>
        <v>0</v>
      </c>
      <c r="BJ81" s="173">
        <v>0</v>
      </c>
      <c r="BK81" s="175">
        <f>100*BJ81/$AI81</f>
        <v>0</v>
      </c>
      <c r="BL81" s="173">
        <f>IF(BK81&gt;$AI$8,1,0)</f>
        <v>0</v>
      </c>
      <c r="BM81" s="175">
        <f>IF($R81=BJ$17,BK81,0)</f>
        <v>0</v>
      </c>
      <c r="BN81" s="173">
        <v>0</v>
      </c>
      <c r="BO81" s="175">
        <f>100*BN81/$AI81</f>
        <v>0</v>
      </c>
      <c r="BP81" s="173">
        <f>IF(BO81&gt;$AI$8,1,0)</f>
        <v>0</v>
      </c>
      <c r="BQ81" s="175">
        <f>IF($R81=BN$17,BO81,0)</f>
        <v>0</v>
      </c>
      <c r="BR81" s="173">
        <v>0</v>
      </c>
      <c r="BS81" s="175">
        <f>100*BR81/$AI81</f>
        <v>0</v>
      </c>
      <c r="BT81" s="173">
        <f>IF(BS81&gt;$AI$8,1,0)</f>
        <v>0</v>
      </c>
      <c r="BU81" s="175">
        <f>IF($R81=BR$17,BS81,0)</f>
        <v>0</v>
      </c>
      <c r="BV81" s="173">
        <v>0</v>
      </c>
      <c r="BW81" s="175">
        <f>100*BV81/$AI81</f>
        <v>0</v>
      </c>
      <c r="BX81" s="173">
        <f>IF(BW81&gt;$AI$8,1,0)</f>
        <v>0</v>
      </c>
      <c r="BY81" s="175">
        <f>IF($R81=BV$17,BW81,0)</f>
        <v>0</v>
      </c>
      <c r="BZ81" s="173">
        <v>0</v>
      </c>
      <c r="CA81" s="175">
        <f>100*BZ81/$AI81</f>
        <v>0</v>
      </c>
      <c r="CB81" s="173">
        <f>IF(CA81&gt;$AI$8,1,0)</f>
        <v>0</v>
      </c>
      <c r="CC81" s="175">
        <f>IF($R81=BZ$17,CA81,0)</f>
        <v>0</v>
      </c>
      <c r="CD81" s="173">
        <v>0</v>
      </c>
      <c r="CE81" s="175">
        <f>100*CD81/$AI81</f>
        <v>0</v>
      </c>
      <c r="CF81" s="173">
        <f>IF(CE81&gt;$AI$8,1,0)</f>
        <v>0</v>
      </c>
      <c r="CG81" s="175">
        <f>IF($R81=CD$17,CE81,0)</f>
        <v>0</v>
      </c>
      <c r="CH81" s="173">
        <v>0</v>
      </c>
      <c r="CI81" s="175">
        <f>100*CH81/$AI81</f>
        <v>0</v>
      </c>
      <c r="CJ81" s="173">
        <f>IF(CI81&gt;$AI$8,1,0)</f>
        <v>0</v>
      </c>
      <c r="CK81" s="175">
        <f>IF($R81=CH$17,CI81,0)</f>
        <v>0</v>
      </c>
      <c r="CL81" s="173">
        <v>0</v>
      </c>
      <c r="CM81" s="173">
        <v>0</v>
      </c>
      <c r="CN81" s="176"/>
    </row>
    <row r="82" ht="15.75" customHeight="1">
      <c r="A82" t="s" s="179">
        <v>2695</v>
      </c>
      <c r="B82" t="s" s="180">
        <v>166</v>
      </c>
      <c r="C82" t="s" s="180">
        <v>1846</v>
      </c>
      <c r="D82" t="s" s="181">
        <v>169</v>
      </c>
      <c r="E82" t="s" s="188">
        <v>79</v>
      </c>
      <c r="F82" t="s" s="146">
        <v>80</v>
      </c>
      <c r="G82" t="s" s="146">
        <v>2696</v>
      </c>
      <c r="H82" t="s" s="146">
        <v>2697</v>
      </c>
      <c r="I82" t="s" s="146">
        <v>64</v>
      </c>
      <c r="J82" t="s" s="146">
        <v>50</v>
      </c>
      <c r="K82" t="s" s="183">
        <f>O82</f>
        <v>28</v>
      </c>
      <c r="L82" s="189">
        <f>P82</f>
        <v>52.0988585982454</v>
      </c>
      <c r="M82" t="s" s="146">
        <f>IF(O82="Lab","over","under")</f>
        <v>2429</v>
      </c>
      <c r="N82" s="145">
        <v>1</v>
      </c>
      <c r="O82" t="s" s="184">
        <v>28</v>
      </c>
      <c r="P82" s="147">
        <f>AQ82</f>
        <v>52.0988585982454</v>
      </c>
      <c r="Q82" s="145">
        <f>T82+U82+V82</f>
        <v>0</v>
      </c>
      <c r="R82" t="s" s="185">
        <v>31</v>
      </c>
      <c r="S82" s="147">
        <f>BE82</f>
        <v>26.0447127629469</v>
      </c>
      <c r="T82" s="138"/>
      <c r="U82" s="138"/>
      <c r="V82" s="138"/>
      <c r="W82" s="138"/>
      <c r="X82" t="s" s="146">
        <f>IF($A82=Y82,"ok","bad")</f>
        <v>2430</v>
      </c>
      <c r="Y82" t="s" s="146">
        <v>2695</v>
      </c>
      <c r="Z82" t="s" s="146">
        <v>1846</v>
      </c>
      <c r="AA82" t="s" s="186">
        <v>27</v>
      </c>
      <c r="AB82" s="141">
        <f>100*AC82</f>
        <v>7.3546521</v>
      </c>
      <c r="AC82" s="190">
        <v>0.073546521</v>
      </c>
      <c r="AD82" t="s" s="187">
        <v>29</v>
      </c>
      <c r="AE82" s="141">
        <v>6.8358331</v>
      </c>
      <c r="AF82" s="190">
        <v>0.06835833099999999</v>
      </c>
      <c r="AG82" s="138"/>
      <c r="AH82" s="145">
        <v>60594</v>
      </c>
      <c r="AI82" s="145">
        <v>31803</v>
      </c>
      <c r="AJ82" s="145">
        <v>287</v>
      </c>
      <c r="AK82" s="145">
        <v>8286</v>
      </c>
      <c r="AL82" s="145">
        <v>2339</v>
      </c>
      <c r="AM82" s="148">
        <f>100*AL82/$AI82</f>
        <v>7.3546520768481</v>
      </c>
      <c r="AN82" s="145">
        <f>IF(AM82&gt;$AI$8,1,0)</f>
        <v>0</v>
      </c>
      <c r="AO82" s="148">
        <f>IF($R82=AL$17,AM82,0)</f>
        <v>0</v>
      </c>
      <c r="AP82" s="145">
        <v>16569</v>
      </c>
      <c r="AQ82" s="148">
        <f>100*AP82/$AI82</f>
        <v>52.0988585982454</v>
      </c>
      <c r="AR82" s="145">
        <f>IF(AQ82&gt;$AI$8,1,0)</f>
        <v>1</v>
      </c>
      <c r="AS82" s="148">
        <f>IF($R82=AP$17,AQ82,0)</f>
        <v>0</v>
      </c>
      <c r="AT82" s="145">
        <v>2174</v>
      </c>
      <c r="AU82" s="148">
        <f>100*AT82/$AI82</f>
        <v>6.83583309750652</v>
      </c>
      <c r="AV82" s="145">
        <f>IF(AU82&gt;$AI$8,1,0)</f>
        <v>0</v>
      </c>
      <c r="AW82" s="148">
        <f>IF($R82=AT$17,AU82,0)</f>
        <v>0</v>
      </c>
      <c r="AX82" s="145">
        <v>0</v>
      </c>
      <c r="AY82" s="148">
        <f>100*AX82/$AI82</f>
        <v>0</v>
      </c>
      <c r="AZ82" s="145">
        <f>IF(AY82&gt;$AI$8,1,0)</f>
        <v>0</v>
      </c>
      <c r="BA82" s="148">
        <f>IF($R82=AX$17,AY82,0)</f>
        <v>0</v>
      </c>
      <c r="BB82" s="145">
        <v>8283</v>
      </c>
      <c r="BC82" s="148">
        <f>100*BB82/$AI82</f>
        <v>26.0447127629469</v>
      </c>
      <c r="BD82" s="145">
        <f>IF(BC82&gt;$AI$8,1,0)</f>
        <v>0</v>
      </c>
      <c r="BE82" s="148">
        <f>IF($R82=BB$17,BC82,0)</f>
        <v>26.0447127629469</v>
      </c>
      <c r="BF82" s="145">
        <v>0</v>
      </c>
      <c r="BG82" s="148">
        <f>100*BF82/$AI82</f>
        <v>0</v>
      </c>
      <c r="BH82" s="145">
        <f>IF(BG82&gt;$AI$8,1,0)</f>
        <v>0</v>
      </c>
      <c r="BI82" s="148">
        <f>IF($R82=BF$17,BG82,0)</f>
        <v>0</v>
      </c>
      <c r="BJ82" s="145">
        <v>0</v>
      </c>
      <c r="BK82" s="148">
        <f>100*BJ82/$AI82</f>
        <v>0</v>
      </c>
      <c r="BL82" s="145">
        <f>IF(BK82&gt;$AI$8,1,0)</f>
        <v>0</v>
      </c>
      <c r="BM82" s="148">
        <f>IF($R82=BJ$17,BK82,0)</f>
        <v>0</v>
      </c>
      <c r="BN82" s="145">
        <v>0</v>
      </c>
      <c r="BO82" s="148">
        <f>100*BN82/$AI82</f>
        <v>0</v>
      </c>
      <c r="BP82" s="145">
        <f>IF(BO82&gt;$AI$8,1,0)</f>
        <v>0</v>
      </c>
      <c r="BQ82" s="148">
        <f>IF($R82=BN$17,BO82,0)</f>
        <v>0</v>
      </c>
      <c r="BR82" s="145">
        <v>0</v>
      </c>
      <c r="BS82" s="148">
        <f>100*BR82/$AI82</f>
        <v>0</v>
      </c>
      <c r="BT82" s="145">
        <f>IF(BS82&gt;$AI$8,1,0)</f>
        <v>0</v>
      </c>
      <c r="BU82" s="148">
        <f>IF($R82=BR$17,BS82,0)</f>
        <v>0</v>
      </c>
      <c r="BV82" s="145">
        <v>0</v>
      </c>
      <c r="BW82" s="148">
        <f>100*BV82/$AI82</f>
        <v>0</v>
      </c>
      <c r="BX82" s="145">
        <f>IF(BW82&gt;$AI$8,1,0)</f>
        <v>0</v>
      </c>
      <c r="BY82" s="148">
        <f>IF($R82=BV$17,BW82,0)</f>
        <v>0</v>
      </c>
      <c r="BZ82" s="145">
        <v>0</v>
      </c>
      <c r="CA82" s="148">
        <f>100*BZ82/$AI82</f>
        <v>0</v>
      </c>
      <c r="CB82" s="145">
        <f>IF(CA82&gt;$AI$8,1,0)</f>
        <v>0</v>
      </c>
      <c r="CC82" s="148">
        <f>IF($R82=BZ$17,CA82,0)</f>
        <v>0</v>
      </c>
      <c r="CD82" s="145">
        <v>0</v>
      </c>
      <c r="CE82" s="148">
        <f>100*CD82/$AI82</f>
        <v>0</v>
      </c>
      <c r="CF82" s="145">
        <f>IF(CE82&gt;$AI$8,1,0)</f>
        <v>0</v>
      </c>
      <c r="CG82" s="148">
        <f>IF($R82=CD$17,CE82,0)</f>
        <v>0</v>
      </c>
      <c r="CH82" s="145">
        <v>0</v>
      </c>
      <c r="CI82" s="148">
        <f>100*CH82/$AI82</f>
        <v>0</v>
      </c>
      <c r="CJ82" s="145">
        <f>IF(CI82&gt;$AI$8,1,0)</f>
        <v>0</v>
      </c>
      <c r="CK82" s="148">
        <f>IF($R82=CH$17,CI82,0)</f>
        <v>0</v>
      </c>
      <c r="CL82" s="145">
        <v>0</v>
      </c>
      <c r="CM82" s="145">
        <v>0</v>
      </c>
      <c r="CN82" s="149"/>
    </row>
    <row r="83" ht="15.75" customHeight="1">
      <c r="A83" t="s" s="179">
        <v>2644</v>
      </c>
      <c r="B83" t="s" s="180">
        <v>90</v>
      </c>
      <c r="C83" t="s" s="180">
        <v>279</v>
      </c>
      <c r="D83" t="s" s="181">
        <v>93</v>
      </c>
      <c r="E83" t="s" s="182">
        <v>79</v>
      </c>
      <c r="F83" t="s" s="130">
        <v>80</v>
      </c>
      <c r="G83" t="s" s="130">
        <v>996</v>
      </c>
      <c r="H83" t="s" s="130">
        <v>2272</v>
      </c>
      <c r="I83" t="s" s="130">
        <v>64</v>
      </c>
      <c r="J83" t="s" s="130">
        <v>50</v>
      </c>
      <c r="K83" t="s" s="183">
        <f>O83</f>
        <v>28</v>
      </c>
      <c r="L83" s="189">
        <f>P83</f>
        <v>52.0888394306116</v>
      </c>
      <c r="M83" t="s" s="130">
        <f>IF(O83="Lab","over","under")</f>
        <v>2429</v>
      </c>
      <c r="N83" s="173">
        <v>1</v>
      </c>
      <c r="O83" t="s" s="184">
        <v>28</v>
      </c>
      <c r="P83" s="131">
        <f>AQ83</f>
        <v>52.0888394306116</v>
      </c>
      <c r="Q83" s="173">
        <f>T83+U83+V83</f>
        <v>0</v>
      </c>
      <c r="R83" t="s" s="185">
        <v>31</v>
      </c>
      <c r="S83" s="131">
        <f>BE83</f>
        <v>20.1001530115454</v>
      </c>
      <c r="T83" s="169"/>
      <c r="U83" s="169"/>
      <c r="V83" s="169"/>
      <c r="W83" s="169"/>
      <c r="X83" t="s" s="130">
        <f>IF($A83=Y83,"ok","bad")</f>
        <v>2430</v>
      </c>
      <c r="Y83" t="s" s="130">
        <v>2644</v>
      </c>
      <c r="Z83" t="s" s="130">
        <v>279</v>
      </c>
      <c r="AA83" t="s" s="186">
        <v>2365</v>
      </c>
      <c r="AB83" s="125">
        <f>100*AC83</f>
        <v>14.2393472</v>
      </c>
      <c r="AC83" s="191">
        <v>0.142393472</v>
      </c>
      <c r="AD83" t="s" s="187">
        <v>27</v>
      </c>
      <c r="AE83" s="125">
        <v>7.5068392</v>
      </c>
      <c r="AF83" s="191">
        <v>0.075068392</v>
      </c>
      <c r="AG83" s="169"/>
      <c r="AH83" s="173">
        <v>78091</v>
      </c>
      <c r="AI83" s="173">
        <v>43134</v>
      </c>
      <c r="AJ83" s="173">
        <v>142</v>
      </c>
      <c r="AK83" s="173">
        <v>13798</v>
      </c>
      <c r="AL83" s="173">
        <v>3238</v>
      </c>
      <c r="AM83" s="175">
        <f>100*AL83/$AI83</f>
        <v>7.50683915240877</v>
      </c>
      <c r="AN83" s="173">
        <f>IF(AM83&gt;$AI$8,1,0)</f>
        <v>0</v>
      </c>
      <c r="AO83" s="175">
        <f>IF($R83=AL$17,AM83,0)</f>
        <v>0</v>
      </c>
      <c r="AP83" s="173">
        <v>22468</v>
      </c>
      <c r="AQ83" s="175">
        <f>100*AP83/$AI83</f>
        <v>52.0888394306116</v>
      </c>
      <c r="AR83" s="173">
        <f>IF(AQ83&gt;$AI$8,1,0)</f>
        <v>1</v>
      </c>
      <c r="AS83" s="175">
        <f>IF($R83=AP$17,AQ83,0)</f>
        <v>0</v>
      </c>
      <c r="AT83" s="173">
        <v>2292</v>
      </c>
      <c r="AU83" s="175">
        <f>100*AT83/$AI83</f>
        <v>5.31367366810405</v>
      </c>
      <c r="AV83" s="173">
        <f>IF(AU83&gt;$AI$8,1,0)</f>
        <v>0</v>
      </c>
      <c r="AW83" s="175">
        <f>IF($R83=AT$17,AU83,0)</f>
        <v>0</v>
      </c>
      <c r="AX83" s="173">
        <v>6142</v>
      </c>
      <c r="AY83" s="175">
        <f>100*AX83/$AI83</f>
        <v>14.2393471507396</v>
      </c>
      <c r="AZ83" s="173">
        <f>IF(AY83&gt;$AI$8,1,0)</f>
        <v>0</v>
      </c>
      <c r="BA83" s="175">
        <f>IF($R83=AX$17,AY83,0)</f>
        <v>0</v>
      </c>
      <c r="BB83" s="173">
        <v>8670</v>
      </c>
      <c r="BC83" s="175">
        <f>100*BB83/$AI83</f>
        <v>20.1001530115454</v>
      </c>
      <c r="BD83" s="173">
        <f>IF(BC83&gt;$AI$8,1,0)</f>
        <v>0</v>
      </c>
      <c r="BE83" s="175">
        <f>IF($R83=BB$17,BC83,0)</f>
        <v>20.1001530115454</v>
      </c>
      <c r="BF83" s="173">
        <v>0</v>
      </c>
      <c r="BG83" s="175">
        <f>100*BF83/$AI83</f>
        <v>0</v>
      </c>
      <c r="BH83" s="173">
        <f>IF(BG83&gt;$AI$8,1,0)</f>
        <v>0</v>
      </c>
      <c r="BI83" s="175">
        <f>IF($R83=BF$17,BG83,0)</f>
        <v>0</v>
      </c>
      <c r="BJ83" s="173">
        <v>0</v>
      </c>
      <c r="BK83" s="175">
        <f>100*BJ83/$AI83</f>
        <v>0</v>
      </c>
      <c r="BL83" s="173">
        <f>IF(BK83&gt;$AI$8,1,0)</f>
        <v>0</v>
      </c>
      <c r="BM83" s="175">
        <f>IF($R83=BJ$17,BK83,0)</f>
        <v>0</v>
      </c>
      <c r="BN83" s="173">
        <v>0</v>
      </c>
      <c r="BO83" s="175">
        <f>100*BN83/$AI83</f>
        <v>0</v>
      </c>
      <c r="BP83" s="173">
        <f>IF(BO83&gt;$AI$8,1,0)</f>
        <v>0</v>
      </c>
      <c r="BQ83" s="175">
        <f>IF($R83=BN$17,BO83,0)</f>
        <v>0</v>
      </c>
      <c r="BR83" s="173">
        <v>0</v>
      </c>
      <c r="BS83" s="175">
        <f>100*BR83/$AI83</f>
        <v>0</v>
      </c>
      <c r="BT83" s="173">
        <f>IF(BS83&gt;$AI$8,1,0)</f>
        <v>0</v>
      </c>
      <c r="BU83" s="175">
        <f>IF($R83=BR$17,BS83,0)</f>
        <v>0</v>
      </c>
      <c r="BV83" s="173">
        <v>0</v>
      </c>
      <c r="BW83" s="175">
        <f>100*BV83/$AI83</f>
        <v>0</v>
      </c>
      <c r="BX83" s="173">
        <f>IF(BW83&gt;$AI$8,1,0)</f>
        <v>0</v>
      </c>
      <c r="BY83" s="175">
        <f>IF($R83=BV$17,BW83,0)</f>
        <v>0</v>
      </c>
      <c r="BZ83" s="173">
        <v>0</v>
      </c>
      <c r="CA83" s="175">
        <f>100*BZ83/$AI83</f>
        <v>0</v>
      </c>
      <c r="CB83" s="173">
        <f>IF(CA83&gt;$AI$8,1,0)</f>
        <v>0</v>
      </c>
      <c r="CC83" s="175">
        <f>IF($R83=BZ$17,CA83,0)</f>
        <v>0</v>
      </c>
      <c r="CD83" s="173">
        <v>0</v>
      </c>
      <c r="CE83" s="175">
        <f>100*CD83/$AI83</f>
        <v>0</v>
      </c>
      <c r="CF83" s="173">
        <f>IF(CE83&gt;$AI$8,1,0)</f>
        <v>0</v>
      </c>
      <c r="CG83" s="175">
        <f>IF($R83=CD$17,CE83,0)</f>
        <v>0</v>
      </c>
      <c r="CH83" s="173">
        <v>0</v>
      </c>
      <c r="CI83" s="175">
        <f>100*CH83/$AI83</f>
        <v>0</v>
      </c>
      <c r="CJ83" s="173">
        <f>IF(CI83&gt;$AI$8,1,0)</f>
        <v>0</v>
      </c>
      <c r="CK83" s="175">
        <f>IF($R83=CH$17,CI83,0)</f>
        <v>0</v>
      </c>
      <c r="CL83" s="173">
        <v>0</v>
      </c>
      <c r="CM83" s="173">
        <v>0</v>
      </c>
      <c r="CN83" s="176"/>
    </row>
    <row r="84" ht="15.75" customHeight="1">
      <c r="A84" t="s" s="179">
        <v>3642</v>
      </c>
      <c r="B84" t="s" s="180">
        <v>75</v>
      </c>
      <c r="C84" t="s" s="180">
        <v>830</v>
      </c>
      <c r="D84" t="s" s="181">
        <v>78</v>
      </c>
      <c r="E84" t="s" s="188">
        <v>79</v>
      </c>
      <c r="F84" t="s" s="146">
        <v>80</v>
      </c>
      <c r="G84" t="s" s="146">
        <v>2655</v>
      </c>
      <c r="H84" t="s" s="146">
        <v>3643</v>
      </c>
      <c r="I84" t="s" s="146">
        <v>49</v>
      </c>
      <c r="J84" t="s" s="146">
        <v>1762</v>
      </c>
      <c r="K84" t="s" s="183">
        <f>O84</f>
        <v>29</v>
      </c>
      <c r="L84" s="189">
        <f>P84</f>
        <v>52.0600811314549</v>
      </c>
      <c r="M84" t="s" s="146">
        <f>IF(O84="Lab","over","under")</f>
        <v>3307</v>
      </c>
      <c r="N84" s="138"/>
      <c r="O84" t="s" s="184">
        <v>29</v>
      </c>
      <c r="P84" s="147">
        <f>AU84</f>
        <v>52.0600811314549</v>
      </c>
      <c r="Q84" s="145">
        <f>T84+U84+V84</f>
        <v>0</v>
      </c>
      <c r="R84" t="s" s="185">
        <v>27</v>
      </c>
      <c r="S84" s="147">
        <f>AO84</f>
        <v>25.2998574717684</v>
      </c>
      <c r="T84" s="138"/>
      <c r="U84" s="138"/>
      <c r="V84" s="138"/>
      <c r="W84" s="138"/>
      <c r="X84" t="s" s="146">
        <f>IF($A84=Y84,"ok","bad")</f>
        <v>2430</v>
      </c>
      <c r="Y84" t="s" s="146">
        <v>3642</v>
      </c>
      <c r="Z84" t="s" s="146">
        <v>830</v>
      </c>
      <c r="AA84" t="s" s="186">
        <v>2365</v>
      </c>
      <c r="AB84" s="141">
        <f>100*AC84</f>
        <v>13.2902094</v>
      </c>
      <c r="AC84" s="190">
        <v>0.132902094</v>
      </c>
      <c r="AD84" t="s" s="187">
        <v>28</v>
      </c>
      <c r="AE84" s="141">
        <v>5.8962833</v>
      </c>
      <c r="AF84" s="190">
        <v>0.058962833</v>
      </c>
      <c r="AG84" s="138"/>
      <c r="AH84" s="145">
        <v>72590</v>
      </c>
      <c r="AI84" s="145">
        <v>45605</v>
      </c>
      <c r="AJ84" s="145">
        <v>159</v>
      </c>
      <c r="AK84" s="145">
        <v>12204</v>
      </c>
      <c r="AL84" s="145">
        <v>11538</v>
      </c>
      <c r="AM84" s="148">
        <f>100*AL84/$AI84</f>
        <v>25.2998574717684</v>
      </c>
      <c r="AN84" s="145">
        <f>IF(AM84&gt;$AI$8,1,0)</f>
        <v>0</v>
      </c>
      <c r="AO84" s="148">
        <f>IF($R84=AL$17,AM84,0)</f>
        <v>25.2998574717684</v>
      </c>
      <c r="AP84" s="145">
        <v>2689</v>
      </c>
      <c r="AQ84" s="148">
        <f>100*AP84/$AI84</f>
        <v>5.89628330226949</v>
      </c>
      <c r="AR84" s="145">
        <f>IF(AQ84&gt;$AI$8,1,0)</f>
        <v>0</v>
      </c>
      <c r="AS84" s="148">
        <f>IF($R84=AP$17,AQ84,0)</f>
        <v>0</v>
      </c>
      <c r="AT84" s="145">
        <v>23742</v>
      </c>
      <c r="AU84" s="148">
        <f>100*AT84/$AI84</f>
        <v>52.0600811314549</v>
      </c>
      <c r="AV84" s="145">
        <f>IF(AU84&gt;$AI$8,1,0)</f>
        <v>1</v>
      </c>
      <c r="AW84" s="148">
        <f>IF($R84=AT$17,AU84,0)</f>
        <v>0</v>
      </c>
      <c r="AX84" s="145">
        <v>6061</v>
      </c>
      <c r="AY84" s="148">
        <f>100*AX84/$AI84</f>
        <v>13.2902094068633</v>
      </c>
      <c r="AZ84" s="145">
        <f>IF(AY84&gt;$AI$8,1,0)</f>
        <v>0</v>
      </c>
      <c r="BA84" s="148">
        <f>IF($R84=AX$17,AY84,0)</f>
        <v>0</v>
      </c>
      <c r="BB84" s="145">
        <v>1421</v>
      </c>
      <c r="BC84" s="148">
        <f>100*BB84/$AI84</f>
        <v>3.11588641596316</v>
      </c>
      <c r="BD84" s="145">
        <f>IF(BC84&gt;$AI$8,1,0)</f>
        <v>0</v>
      </c>
      <c r="BE84" s="148">
        <f>IF($R84=BB$17,BC84,0)</f>
        <v>0</v>
      </c>
      <c r="BF84" s="145">
        <v>0</v>
      </c>
      <c r="BG84" s="148">
        <f>100*BF84/$AI84</f>
        <v>0</v>
      </c>
      <c r="BH84" s="145">
        <f>IF(BG84&gt;$AI$8,1,0)</f>
        <v>0</v>
      </c>
      <c r="BI84" s="148">
        <f>IF($R84=BF$17,BG84,0)</f>
        <v>0</v>
      </c>
      <c r="BJ84" s="145">
        <v>0</v>
      </c>
      <c r="BK84" s="148">
        <f>100*BJ84/$AI84</f>
        <v>0</v>
      </c>
      <c r="BL84" s="145">
        <f>IF(BK84&gt;$AI$8,1,0)</f>
        <v>0</v>
      </c>
      <c r="BM84" s="148">
        <f>IF($R84=BJ$17,BK84,0)</f>
        <v>0</v>
      </c>
      <c r="BN84" s="145">
        <v>0</v>
      </c>
      <c r="BO84" s="148">
        <f>100*BN84/$AI84</f>
        <v>0</v>
      </c>
      <c r="BP84" s="145">
        <f>IF(BO84&gt;$AI$8,1,0)</f>
        <v>0</v>
      </c>
      <c r="BQ84" s="148">
        <f>IF($R84=BN$17,BO84,0)</f>
        <v>0</v>
      </c>
      <c r="BR84" s="145">
        <v>0</v>
      </c>
      <c r="BS84" s="148">
        <f>100*BR84/$AI84</f>
        <v>0</v>
      </c>
      <c r="BT84" s="145">
        <f>IF(BS84&gt;$AI$8,1,0)</f>
        <v>0</v>
      </c>
      <c r="BU84" s="148">
        <f>IF($R84=BR$17,BS84,0)</f>
        <v>0</v>
      </c>
      <c r="BV84" s="145">
        <v>0</v>
      </c>
      <c r="BW84" s="148">
        <f>100*BV84/$AI84</f>
        <v>0</v>
      </c>
      <c r="BX84" s="145">
        <f>IF(BW84&gt;$AI$8,1,0)</f>
        <v>0</v>
      </c>
      <c r="BY84" s="148">
        <f>IF($R84=BV$17,BW84,0)</f>
        <v>0</v>
      </c>
      <c r="BZ84" s="145">
        <v>0</v>
      </c>
      <c r="CA84" s="148">
        <f>100*BZ84/$AI84</f>
        <v>0</v>
      </c>
      <c r="CB84" s="145">
        <f>IF(CA84&gt;$AI$8,1,0)</f>
        <v>0</v>
      </c>
      <c r="CC84" s="148">
        <f>IF($R84=BZ$17,CA84,0)</f>
        <v>0</v>
      </c>
      <c r="CD84" s="145">
        <v>0</v>
      </c>
      <c r="CE84" s="148">
        <f>100*CD84/$AI84</f>
        <v>0</v>
      </c>
      <c r="CF84" s="145">
        <f>IF(CE84&gt;$AI$8,1,0)</f>
        <v>0</v>
      </c>
      <c r="CG84" s="148">
        <f>IF($R84=CD$17,CE84,0)</f>
        <v>0</v>
      </c>
      <c r="CH84" s="145">
        <v>0</v>
      </c>
      <c r="CI84" s="148">
        <f>100*CH84/$AI84</f>
        <v>0</v>
      </c>
      <c r="CJ84" s="145">
        <f>IF(CI84&gt;$AI$8,1,0)</f>
        <v>0</v>
      </c>
      <c r="CK84" s="148">
        <f>IF($R84=CH$17,CI84,0)</f>
        <v>0</v>
      </c>
      <c r="CL84" s="145">
        <v>485</v>
      </c>
      <c r="CM84" s="145">
        <v>0</v>
      </c>
      <c r="CN84" s="149"/>
    </row>
    <row r="85" ht="15.75" customHeight="1">
      <c r="A85" t="s" s="179">
        <v>3650</v>
      </c>
      <c r="B85" t="s" s="180">
        <v>197</v>
      </c>
      <c r="C85" t="s" s="180">
        <v>2000</v>
      </c>
      <c r="D85" t="s" s="181">
        <v>200</v>
      </c>
      <c r="E85" t="s" s="182">
        <v>79</v>
      </c>
      <c r="F85" t="s" s="130">
        <v>46</v>
      </c>
      <c r="G85" t="s" s="130">
        <v>124</v>
      </c>
      <c r="H85" t="s" s="130">
        <v>528</v>
      </c>
      <c r="I85" t="s" s="130">
        <v>49</v>
      </c>
      <c r="J85" t="s" s="130">
        <v>1762</v>
      </c>
      <c r="K85" t="s" s="183">
        <f>O85</f>
        <v>29</v>
      </c>
      <c r="L85" s="189">
        <f>P85</f>
        <v>52.0371679208415</v>
      </c>
      <c r="M85" t="s" s="130">
        <f>IF(O85="Lab","over","under")</f>
        <v>3307</v>
      </c>
      <c r="N85" s="169"/>
      <c r="O85" t="s" s="184">
        <v>29</v>
      </c>
      <c r="P85" s="131">
        <f>AU85</f>
        <v>52.0371679208415</v>
      </c>
      <c r="Q85" s="173">
        <f>T85+U85+V85</f>
        <v>0</v>
      </c>
      <c r="R85" t="s" s="185">
        <v>27</v>
      </c>
      <c r="S85" s="131">
        <f>AO85</f>
        <v>23.3796200058205</v>
      </c>
      <c r="T85" s="169"/>
      <c r="U85" s="169"/>
      <c r="V85" s="169"/>
      <c r="W85" s="169"/>
      <c r="X85" t="s" s="130">
        <f>IF($A85=Y85,"ok","bad")</f>
        <v>2430</v>
      </c>
      <c r="Y85" t="s" s="130">
        <v>3650</v>
      </c>
      <c r="Z85" t="s" s="130">
        <v>2000</v>
      </c>
      <c r="AA85" t="s" s="186">
        <v>2365</v>
      </c>
      <c r="AB85" s="125">
        <f>100*AC85</f>
        <v>13.4951981</v>
      </c>
      <c r="AC85" s="191">
        <v>0.134951981</v>
      </c>
      <c r="AD85" t="s" s="187">
        <v>28</v>
      </c>
      <c r="AE85" s="125">
        <v>5.7955349</v>
      </c>
      <c r="AF85" s="191">
        <v>0.057955349</v>
      </c>
      <c r="AG85" s="169"/>
      <c r="AH85" s="173">
        <v>69978</v>
      </c>
      <c r="AI85" s="173">
        <v>48106</v>
      </c>
      <c r="AJ85" s="173">
        <v>150</v>
      </c>
      <c r="AK85" s="173">
        <v>13786</v>
      </c>
      <c r="AL85" s="173">
        <v>11247</v>
      </c>
      <c r="AM85" s="175">
        <f>100*AL85/$AI85</f>
        <v>23.3796200058205</v>
      </c>
      <c r="AN85" s="173">
        <f>IF(AM85&gt;$AI$8,1,0)</f>
        <v>0</v>
      </c>
      <c r="AO85" s="175">
        <f>IF($R85=AL$17,AM85,0)</f>
        <v>23.3796200058205</v>
      </c>
      <c r="AP85" s="173">
        <v>2788</v>
      </c>
      <c r="AQ85" s="175">
        <f>100*AP85/$AI85</f>
        <v>5.79553486051636</v>
      </c>
      <c r="AR85" s="173">
        <f>IF(AQ85&gt;$AI$8,1,0)</f>
        <v>0</v>
      </c>
      <c r="AS85" s="175">
        <f>IF($R85=AP$17,AQ85,0)</f>
        <v>0</v>
      </c>
      <c r="AT85" s="173">
        <v>25033</v>
      </c>
      <c r="AU85" s="175">
        <f>100*AT85/$AI85</f>
        <v>52.0371679208415</v>
      </c>
      <c r="AV85" s="173">
        <f>IF(AU85&gt;$AI$8,1,0)</f>
        <v>1</v>
      </c>
      <c r="AW85" s="175">
        <f>IF($R85=AT$17,AU85,0)</f>
        <v>0</v>
      </c>
      <c r="AX85" s="173">
        <v>6492</v>
      </c>
      <c r="AY85" s="175">
        <f>100*AX85/$AI85</f>
        <v>13.4951981041866</v>
      </c>
      <c r="AZ85" s="173">
        <f>IF(AY85&gt;$AI$8,1,0)</f>
        <v>0</v>
      </c>
      <c r="BA85" s="175">
        <f>IF($R85=AX$17,AY85,0)</f>
        <v>0</v>
      </c>
      <c r="BB85" s="173">
        <v>1797</v>
      </c>
      <c r="BC85" s="175">
        <f>100*BB85/$AI85</f>
        <v>3.73550076913483</v>
      </c>
      <c r="BD85" s="173">
        <f>IF(BC85&gt;$AI$8,1,0)</f>
        <v>0</v>
      </c>
      <c r="BE85" s="175">
        <f>IF($R85=BB$17,BC85,0)</f>
        <v>0</v>
      </c>
      <c r="BF85" s="173">
        <v>0</v>
      </c>
      <c r="BG85" s="175">
        <f>100*BF85/$AI85</f>
        <v>0</v>
      </c>
      <c r="BH85" s="173">
        <f>IF(BG85&gt;$AI$8,1,0)</f>
        <v>0</v>
      </c>
      <c r="BI85" s="175">
        <f>IF($R85=BF$17,BG85,0)</f>
        <v>0</v>
      </c>
      <c r="BJ85" s="173">
        <v>0</v>
      </c>
      <c r="BK85" s="175">
        <f>100*BJ85/$AI85</f>
        <v>0</v>
      </c>
      <c r="BL85" s="173">
        <f>IF(BK85&gt;$AI$8,1,0)</f>
        <v>0</v>
      </c>
      <c r="BM85" s="175">
        <f>IF($R85=BJ$17,BK85,0)</f>
        <v>0</v>
      </c>
      <c r="BN85" s="173">
        <v>0</v>
      </c>
      <c r="BO85" s="175">
        <f>100*BN85/$AI85</f>
        <v>0</v>
      </c>
      <c r="BP85" s="173">
        <f>IF(BO85&gt;$AI$8,1,0)</f>
        <v>0</v>
      </c>
      <c r="BQ85" s="175">
        <f>IF($R85=BN$17,BO85,0)</f>
        <v>0</v>
      </c>
      <c r="BR85" s="173">
        <v>0</v>
      </c>
      <c r="BS85" s="175">
        <f>100*BR85/$AI85</f>
        <v>0</v>
      </c>
      <c r="BT85" s="173">
        <f>IF(BS85&gt;$AI$8,1,0)</f>
        <v>0</v>
      </c>
      <c r="BU85" s="175">
        <f>IF($R85=BR$17,BS85,0)</f>
        <v>0</v>
      </c>
      <c r="BV85" s="173">
        <v>0</v>
      </c>
      <c r="BW85" s="175">
        <f>100*BV85/$AI85</f>
        <v>0</v>
      </c>
      <c r="BX85" s="173">
        <f>IF(BW85&gt;$AI$8,1,0)</f>
        <v>0</v>
      </c>
      <c r="BY85" s="175">
        <f>IF($R85=BV$17,BW85,0)</f>
        <v>0</v>
      </c>
      <c r="BZ85" s="173">
        <v>0</v>
      </c>
      <c r="CA85" s="175">
        <f>100*BZ85/$AI85</f>
        <v>0</v>
      </c>
      <c r="CB85" s="173">
        <f>IF(CA85&gt;$AI$8,1,0)</f>
        <v>0</v>
      </c>
      <c r="CC85" s="175">
        <f>IF($R85=BZ$17,CA85,0)</f>
        <v>0</v>
      </c>
      <c r="CD85" s="173">
        <v>0</v>
      </c>
      <c r="CE85" s="175">
        <f>100*CD85/$AI85</f>
        <v>0</v>
      </c>
      <c r="CF85" s="173">
        <f>IF(CE85&gt;$AI$8,1,0)</f>
        <v>0</v>
      </c>
      <c r="CG85" s="175">
        <f>IF($R85=CD$17,CE85,0)</f>
        <v>0</v>
      </c>
      <c r="CH85" s="205">
        <v>0</v>
      </c>
      <c r="CI85" s="175">
        <f>100*CH85/$AI85</f>
        <v>0</v>
      </c>
      <c r="CJ85" s="173">
        <f>IF(CI85&gt;$AI$8,1,0)</f>
        <v>0</v>
      </c>
      <c r="CK85" s="175">
        <f>IF($R85=CH$17,CI85,0)</f>
        <v>0</v>
      </c>
      <c r="CL85" s="173">
        <v>0</v>
      </c>
      <c r="CM85" s="173">
        <v>0</v>
      </c>
      <c r="CN85" s="176"/>
    </row>
    <row r="86" ht="15.75" customHeight="1">
      <c r="A86" t="s" s="179">
        <v>2746</v>
      </c>
      <c r="B86" t="s" s="180">
        <v>228</v>
      </c>
      <c r="C86" t="s" s="180">
        <v>2251</v>
      </c>
      <c r="D86" t="s" s="181">
        <v>230</v>
      </c>
      <c r="E86" t="s" s="188">
        <v>230</v>
      </c>
      <c r="F86" t="s" s="146">
        <v>46</v>
      </c>
      <c r="G86" t="s" s="146">
        <v>2252</v>
      </c>
      <c r="H86" t="s" s="146">
        <v>2253</v>
      </c>
      <c r="I86" t="s" s="146">
        <v>64</v>
      </c>
      <c r="J86" t="s" s="146">
        <v>247</v>
      </c>
      <c r="K86" t="s" s="183">
        <f>O86</f>
        <v>35</v>
      </c>
      <c r="L86" s="189">
        <f>P86</f>
        <v>51.9761986497311</v>
      </c>
      <c r="M86" t="s" s="146">
        <v>2429</v>
      </c>
      <c r="N86" s="145">
        <v>1</v>
      </c>
      <c r="O86" t="s" s="184">
        <v>35</v>
      </c>
      <c r="P86" s="147">
        <f>BS86</f>
        <v>51.9761986497311</v>
      </c>
      <c r="Q86" s="145">
        <f>T86+U86+V86</f>
        <v>0</v>
      </c>
      <c r="R86" t="s" s="185">
        <v>34</v>
      </c>
      <c r="S86" s="147">
        <f>BQ86</f>
        <v>15.5486897814395</v>
      </c>
      <c r="T86" s="138"/>
      <c r="U86" s="138"/>
      <c r="V86" s="138"/>
      <c r="W86" s="138"/>
      <c r="X86" t="s" s="146">
        <f>IF($A86=Y86,"ok","bad")</f>
        <v>2430</v>
      </c>
      <c r="Y86" t="s" s="146">
        <v>2746</v>
      </c>
      <c r="Z86" t="s" s="146">
        <v>2251</v>
      </c>
      <c r="AA86" t="s" s="186">
        <v>36</v>
      </c>
      <c r="AB86" s="141">
        <f>100*AC86</f>
        <v>13.3218904</v>
      </c>
      <c r="AC86" s="190">
        <v>0.133218904</v>
      </c>
      <c r="AD86" t="s" s="187">
        <v>37</v>
      </c>
      <c r="AE86" s="141">
        <v>6.1402907</v>
      </c>
      <c r="AF86" s="190">
        <v>0.061402907</v>
      </c>
      <c r="AG86" s="138"/>
      <c r="AH86" s="145">
        <v>74269</v>
      </c>
      <c r="AI86" s="145">
        <v>43695</v>
      </c>
      <c r="AJ86" s="145">
        <v>262</v>
      </c>
      <c r="AK86" s="145">
        <v>15917</v>
      </c>
      <c r="AL86" s="145">
        <v>91</v>
      </c>
      <c r="AM86" s="148">
        <f>100*AL86/$AI86</f>
        <v>0.208261814852958</v>
      </c>
      <c r="AN86" s="145">
        <f>IF(AM86&gt;$AI$8,1,0)</f>
        <v>0</v>
      </c>
      <c r="AO86" s="148">
        <f>IF($R86=AL$17,AM86,0)</f>
        <v>0</v>
      </c>
      <c r="AP86" s="145">
        <v>0</v>
      </c>
      <c r="AQ86" s="148">
        <f>100*AP86/$AI86</f>
        <v>0</v>
      </c>
      <c r="AR86" s="145">
        <f>IF(AQ86&gt;$AI$8,1,0)</f>
        <v>0</v>
      </c>
      <c r="AS86" s="148">
        <f>IF($R86=AP$17,AQ86,0)</f>
        <v>0</v>
      </c>
      <c r="AT86" s="145">
        <v>0</v>
      </c>
      <c r="AU86" s="148">
        <f>100*AT86/$AI86</f>
        <v>0</v>
      </c>
      <c r="AV86" s="145">
        <f>IF(AU86&gt;$AI$8,1,0)</f>
        <v>0</v>
      </c>
      <c r="AW86" s="148">
        <f>IF($R86=AT$17,AU86,0)</f>
        <v>0</v>
      </c>
      <c r="AX86" s="145">
        <v>0</v>
      </c>
      <c r="AY86" s="148">
        <f>100*AX86/$AI86</f>
        <v>0</v>
      </c>
      <c r="AZ86" s="145">
        <f>IF(AY86&gt;$AI$8,1,0)</f>
        <v>0</v>
      </c>
      <c r="BA86" s="148">
        <f>IF($R86=AX$17,AY86,0)</f>
        <v>0</v>
      </c>
      <c r="BB86" s="145">
        <v>0</v>
      </c>
      <c r="BC86" s="148">
        <f>100*BB86/$AI86</f>
        <v>0</v>
      </c>
      <c r="BD86" s="145">
        <f>IF(BC86&gt;$AI$8,1,0)</f>
        <v>0</v>
      </c>
      <c r="BE86" s="148">
        <f>IF($R86=BB$17,BC86,0)</f>
        <v>0</v>
      </c>
      <c r="BF86" s="145">
        <v>0</v>
      </c>
      <c r="BG86" s="148">
        <f>100*BF86/$AI86</f>
        <v>0</v>
      </c>
      <c r="BH86" s="145">
        <f>IF(BG86&gt;$AI$8,1,0)</f>
        <v>0</v>
      </c>
      <c r="BI86" s="148">
        <f>IF($R86=BF$17,BG86,0)</f>
        <v>0</v>
      </c>
      <c r="BJ86" s="145">
        <v>0</v>
      </c>
      <c r="BK86" s="148">
        <f>100*BJ86/$AI86</f>
        <v>0</v>
      </c>
      <c r="BL86" s="145">
        <f>IF(BK86&gt;$AI$8,1,0)</f>
        <v>0</v>
      </c>
      <c r="BM86" s="148">
        <f>IF($R86=BJ$17,BK86,0)</f>
        <v>0</v>
      </c>
      <c r="BN86" s="145">
        <v>6794</v>
      </c>
      <c r="BO86" s="148">
        <f>100*BN86/$AI86</f>
        <v>15.5486897814395</v>
      </c>
      <c r="BP86" s="145">
        <f>IF(BO86&gt;$AI$8,1,0)</f>
        <v>0</v>
      </c>
      <c r="BQ86" s="148">
        <f>IF($R86=BN$17,BO86,0)</f>
        <v>15.5486897814395</v>
      </c>
      <c r="BR86" s="145">
        <v>22711</v>
      </c>
      <c r="BS86" s="148">
        <f>100*BR86/$AI86</f>
        <v>51.9761986497311</v>
      </c>
      <c r="BT86" s="145">
        <f>IF(BS86&gt;$AI$8,1,0)</f>
        <v>1</v>
      </c>
      <c r="BU86" s="148">
        <f>IF($R86=BR$17,BS86,0)</f>
        <v>0</v>
      </c>
      <c r="BV86" s="145">
        <v>5821</v>
      </c>
      <c r="BW86" s="148">
        <f>100*BV86/$AI86</f>
        <v>13.3218903764733</v>
      </c>
      <c r="BX86" s="145">
        <f>IF(BW86&gt;$AI$8,1,0)</f>
        <v>0</v>
      </c>
      <c r="BY86" s="148">
        <f>IF($R86=BV$17,BW86,0)</f>
        <v>0</v>
      </c>
      <c r="BZ86" s="145">
        <v>2683</v>
      </c>
      <c r="CA86" s="148">
        <f>100*BZ86/$AI86</f>
        <v>6.14029065110425</v>
      </c>
      <c r="CB86" s="145">
        <f>IF(CA86&gt;$AI$8,1,0)</f>
        <v>0</v>
      </c>
      <c r="CC86" s="148">
        <f>IF($R86=BZ$17,CA86,0)</f>
        <v>0</v>
      </c>
      <c r="CD86" s="145">
        <v>2287</v>
      </c>
      <c r="CE86" s="148">
        <f>100*CD86/$AI86</f>
        <v>5.23400846778808</v>
      </c>
      <c r="CF86" s="145">
        <f>IF(CE86&gt;$AI$8,1,0)</f>
        <v>0</v>
      </c>
      <c r="CG86" s="206">
        <f>IF($R86=CD$17,CE86,0)</f>
        <v>0</v>
      </c>
      <c r="CH86" s="207">
        <v>2530</v>
      </c>
      <c r="CI86" s="208">
        <f>100*CH86/$AI86</f>
        <v>5.79013617118663</v>
      </c>
      <c r="CJ86" s="145">
        <f>IF(CI86&gt;$AI$8,1,0)</f>
        <v>0</v>
      </c>
      <c r="CK86" s="148">
        <f>IF($R86=CH$17,CI86,0)</f>
        <v>0</v>
      </c>
      <c r="CL86" s="145">
        <v>897</v>
      </c>
      <c r="CM86" s="145">
        <v>0</v>
      </c>
      <c r="CN86" s="149"/>
    </row>
    <row r="87" ht="15.75" customHeight="1">
      <c r="A87" t="s" s="179">
        <v>2778</v>
      </c>
      <c r="B87" t="s" s="180">
        <v>90</v>
      </c>
      <c r="C87" t="s" s="180">
        <v>2779</v>
      </c>
      <c r="D87" t="s" s="181">
        <v>93</v>
      </c>
      <c r="E87" t="s" s="182">
        <v>79</v>
      </c>
      <c r="F87" t="s" s="130">
        <v>80</v>
      </c>
      <c r="G87" t="s" s="130">
        <v>1393</v>
      </c>
      <c r="H87" t="s" s="130">
        <v>1394</v>
      </c>
      <c r="I87" t="s" s="130">
        <v>49</v>
      </c>
      <c r="J87" t="s" s="130">
        <v>50</v>
      </c>
      <c r="K87" t="s" s="183">
        <f>O87</f>
        <v>28</v>
      </c>
      <c r="L87" s="189">
        <f>P87</f>
        <v>51.8513415768264</v>
      </c>
      <c r="M87" t="s" s="130">
        <f>IF(O87="Lab","over","under")</f>
        <v>2429</v>
      </c>
      <c r="N87" s="173">
        <v>1</v>
      </c>
      <c r="O87" t="s" s="184">
        <v>28</v>
      </c>
      <c r="P87" s="131">
        <f>AQ87</f>
        <v>51.8513415768264</v>
      </c>
      <c r="Q87" s="173">
        <f>T87+U87+V87</f>
        <v>0</v>
      </c>
      <c r="R87" t="s" s="185">
        <v>31</v>
      </c>
      <c r="S87" s="210">
        <f>BE87</f>
        <v>23.4870664416354</v>
      </c>
      <c r="T87" s="169"/>
      <c r="U87" s="169"/>
      <c r="V87" s="169"/>
      <c r="W87" s="169"/>
      <c r="X87" t="s" s="130">
        <f>IF($A87=Y87,"ok","bad")</f>
        <v>2430</v>
      </c>
      <c r="Y87" t="s" s="130">
        <v>2778</v>
      </c>
      <c r="Z87" t="s" s="130">
        <v>2779</v>
      </c>
      <c r="AA87" t="s" s="186">
        <v>2484</v>
      </c>
      <c r="AB87" s="125">
        <f>100*AC87</f>
        <v>12.6063445</v>
      </c>
      <c r="AC87" s="191">
        <v>0.126063445</v>
      </c>
      <c r="AD87" t="s" s="187">
        <v>27</v>
      </c>
      <c r="AE87" s="125">
        <v>5.7796301</v>
      </c>
      <c r="AF87" s="191">
        <v>0.057796301</v>
      </c>
      <c r="AG87" s="169"/>
      <c r="AH87" s="173">
        <v>72608</v>
      </c>
      <c r="AI87" s="173">
        <v>29033</v>
      </c>
      <c r="AJ87" s="173">
        <v>193</v>
      </c>
      <c r="AK87" s="173">
        <v>8235</v>
      </c>
      <c r="AL87" s="173">
        <v>1678</v>
      </c>
      <c r="AM87" s="175">
        <f>100*AL87/$AI87</f>
        <v>5.77963007612028</v>
      </c>
      <c r="AN87" s="173">
        <f>IF(AM87&gt;$AI$8,1,0)</f>
        <v>0</v>
      </c>
      <c r="AO87" s="175">
        <f>IF($R87=AL$17,AM87,0)</f>
        <v>0</v>
      </c>
      <c r="AP87" s="173">
        <v>15054</v>
      </c>
      <c r="AQ87" s="175">
        <f>100*AP87/$AI87</f>
        <v>51.8513415768264</v>
      </c>
      <c r="AR87" s="173">
        <f>IF(AQ87&gt;$AI$8,1,0)</f>
        <v>1</v>
      </c>
      <c r="AS87" s="175">
        <f>IF($R87=AP$17,AQ87,0)</f>
        <v>0</v>
      </c>
      <c r="AT87" s="173">
        <v>0</v>
      </c>
      <c r="AU87" s="175">
        <f>100*AT87/$AI87</f>
        <v>0</v>
      </c>
      <c r="AV87" s="173">
        <f>IF(AU87&gt;$AI$8,1,0)</f>
        <v>0</v>
      </c>
      <c r="AW87" s="175">
        <f>IF($R87=AT$17,AU87,0)</f>
        <v>0</v>
      </c>
      <c r="AX87" s="173">
        <v>1313</v>
      </c>
      <c r="AY87" s="175">
        <f>100*AX87/$AI87</f>
        <v>4.52243998208935</v>
      </c>
      <c r="AZ87" s="173">
        <f>IF(AY87&gt;$AI$8,1,0)</f>
        <v>0</v>
      </c>
      <c r="BA87" s="175">
        <f>IF($R87=AX$17,AY87,0)</f>
        <v>0</v>
      </c>
      <c r="BB87" s="173">
        <v>6819</v>
      </c>
      <c r="BC87" s="175">
        <f>100*BB87/$AI87</f>
        <v>23.4870664416354</v>
      </c>
      <c r="BD87" s="173">
        <f>IF(BC87&gt;$AI$8,1,0)</f>
        <v>0</v>
      </c>
      <c r="BE87" s="175">
        <f>IF($R87=BB$17,BC87,0)</f>
        <v>23.4870664416354</v>
      </c>
      <c r="BF87" s="173">
        <v>0</v>
      </c>
      <c r="BG87" s="175">
        <f>100*BF87/$AI87</f>
        <v>0</v>
      </c>
      <c r="BH87" s="173">
        <f>IF(BG87&gt;$AI$8,1,0)</f>
        <v>0</v>
      </c>
      <c r="BI87" s="175">
        <f>IF($R87=BF$17,BG87,0)</f>
        <v>0</v>
      </c>
      <c r="BJ87" s="173">
        <v>0</v>
      </c>
      <c r="BK87" s="175">
        <f>100*BJ87/$AI87</f>
        <v>0</v>
      </c>
      <c r="BL87" s="173">
        <f>IF(BK87&gt;$AI$8,1,0)</f>
        <v>0</v>
      </c>
      <c r="BM87" s="175">
        <f>IF($R87=BJ$17,BK87,0)</f>
        <v>0</v>
      </c>
      <c r="BN87" s="173">
        <v>0</v>
      </c>
      <c r="BO87" s="175">
        <f>100*BN87/$AI87</f>
        <v>0</v>
      </c>
      <c r="BP87" s="173">
        <f>IF(BO87&gt;$AI$8,1,0)</f>
        <v>0</v>
      </c>
      <c r="BQ87" s="175">
        <f>IF($R87=BN$17,BO87,0)</f>
        <v>0</v>
      </c>
      <c r="BR87" s="173">
        <v>0</v>
      </c>
      <c r="BS87" s="175">
        <f>100*BR87/$AI87</f>
        <v>0</v>
      </c>
      <c r="BT87" s="173">
        <f>IF(BS87&gt;$AI$8,1,0)</f>
        <v>0</v>
      </c>
      <c r="BU87" s="175">
        <f>IF($R87=BR$17,BS87,0)</f>
        <v>0</v>
      </c>
      <c r="BV87" s="173">
        <v>0</v>
      </c>
      <c r="BW87" s="175">
        <f>100*BV87/$AI87</f>
        <v>0</v>
      </c>
      <c r="BX87" s="173">
        <f>IF(BW87&gt;$AI$8,1,0)</f>
        <v>0</v>
      </c>
      <c r="BY87" s="175">
        <f>IF($R87=BV$17,BW87,0)</f>
        <v>0</v>
      </c>
      <c r="BZ87" s="173">
        <v>0</v>
      </c>
      <c r="CA87" s="175">
        <f>100*BZ87/$AI87</f>
        <v>0</v>
      </c>
      <c r="CB87" s="173">
        <f>IF(CA87&gt;$AI$8,1,0)</f>
        <v>0</v>
      </c>
      <c r="CC87" s="175">
        <f>IF($R87=BZ$17,CA87,0)</f>
        <v>0</v>
      </c>
      <c r="CD87" s="173">
        <v>0</v>
      </c>
      <c r="CE87" s="175">
        <f>100*CD87/$AI87</f>
        <v>0</v>
      </c>
      <c r="CF87" s="173">
        <f>IF(CE87&gt;$AI$8,1,0)</f>
        <v>0</v>
      </c>
      <c r="CG87" s="175">
        <f>IF($R87=CD$17,CE87,0)</f>
        <v>0</v>
      </c>
      <c r="CH87" s="209">
        <v>0</v>
      </c>
      <c r="CI87" s="175">
        <f>100*CH87/$AI87</f>
        <v>0</v>
      </c>
      <c r="CJ87" s="173">
        <f>IF(CI87&gt;$AI$8,1,0)</f>
        <v>0</v>
      </c>
      <c r="CK87" s="175">
        <f>IF($R87=CH$17,CI87,0)</f>
        <v>0</v>
      </c>
      <c r="CL87" s="173">
        <v>0</v>
      </c>
      <c r="CM87" s="173">
        <v>0</v>
      </c>
      <c r="CN87" s="176"/>
    </row>
    <row r="88" ht="15.75" customHeight="1">
      <c r="A88" t="s" s="179">
        <v>2485</v>
      </c>
      <c r="B88" t="s" s="180">
        <v>160</v>
      </c>
      <c r="C88" t="s" s="180">
        <v>841</v>
      </c>
      <c r="D88" t="s" s="181">
        <v>162</v>
      </c>
      <c r="E88" t="s" s="188">
        <v>79</v>
      </c>
      <c r="F88" t="s" s="146">
        <v>80</v>
      </c>
      <c r="G88" t="s" s="146">
        <v>47</v>
      </c>
      <c r="H88" t="s" s="146">
        <v>842</v>
      </c>
      <c r="I88" t="s" s="146">
        <v>49</v>
      </c>
      <c r="J88" t="s" s="146">
        <v>50</v>
      </c>
      <c r="K88" t="s" s="183">
        <f>O88</f>
        <v>28</v>
      </c>
      <c r="L88" s="189">
        <f>P88</f>
        <v>51.6467856011823</v>
      </c>
      <c r="M88" t="s" s="146">
        <f>IF(O88="Lab","over","under")</f>
        <v>2429</v>
      </c>
      <c r="N88" s="145">
        <v>1</v>
      </c>
      <c r="O88" t="s" s="184">
        <v>28</v>
      </c>
      <c r="P88" s="147">
        <f>AQ88</f>
        <v>51.6467856011823</v>
      </c>
      <c r="Q88" s="145">
        <v>0</v>
      </c>
      <c r="R88" t="s" s="197">
        <v>217</v>
      </c>
      <c r="S88" s="211">
        <f>100*0.177003061</f>
        <v>17.7003061</v>
      </c>
      <c r="T88" t="s" s="212">
        <v>2399</v>
      </c>
      <c r="U88" s="138"/>
      <c r="V88" s="138"/>
      <c r="W88" s="138"/>
      <c r="X88" t="s" s="146">
        <f>IF($A88=Y88,"ok","bad")</f>
        <v>2430</v>
      </c>
      <c r="Y88" t="s" s="146">
        <v>2485</v>
      </c>
      <c r="Z88" t="s" s="146">
        <v>841</v>
      </c>
      <c r="AA88" t="s" s="186">
        <v>31</v>
      </c>
      <c r="AB88" s="141">
        <f>100*AC88</f>
        <v>11.1527499</v>
      </c>
      <c r="AC88" s="190">
        <v>0.111527499</v>
      </c>
      <c r="AD88" t="s" s="187">
        <v>27</v>
      </c>
      <c r="AE88" s="141">
        <v>10.2290721</v>
      </c>
      <c r="AF88" s="190">
        <v>0.102290721</v>
      </c>
      <c r="AG88" s="138"/>
      <c r="AH88" s="145">
        <v>79219</v>
      </c>
      <c r="AI88" s="145">
        <v>37892</v>
      </c>
      <c r="AJ88" s="145">
        <v>173</v>
      </c>
      <c r="AK88" s="145">
        <v>12863</v>
      </c>
      <c r="AL88" s="145">
        <v>3876</v>
      </c>
      <c r="AM88" s="148">
        <f>100*AL88/$AI88</f>
        <v>10.2290720996516</v>
      </c>
      <c r="AN88" s="145">
        <f>IF(AM88&gt;$AI$8,1,0)</f>
        <v>0</v>
      </c>
      <c r="AO88" s="148">
        <f>IF($R88=AL$17,AM88,0)</f>
        <v>0</v>
      </c>
      <c r="AP88" s="145">
        <v>19570</v>
      </c>
      <c r="AQ88" s="148">
        <f>100*AP88/$AI88</f>
        <v>51.6467856011823</v>
      </c>
      <c r="AR88" s="145">
        <f>IF(AQ88&gt;$AI$8,1,0)</f>
        <v>1</v>
      </c>
      <c r="AS88" s="148">
        <f>IF($R88=AP$17,AQ88,0)</f>
        <v>0</v>
      </c>
      <c r="AT88" s="145">
        <v>1210</v>
      </c>
      <c r="AU88" s="148">
        <f>100*AT88/$AI88</f>
        <v>3.1932861817798</v>
      </c>
      <c r="AV88" s="145">
        <f>IF(AU88&gt;$AI$8,1,0)</f>
        <v>0</v>
      </c>
      <c r="AW88" s="148">
        <f>IF($R88=AT$17,AU88,0)</f>
        <v>0</v>
      </c>
      <c r="AX88" s="145">
        <v>1340</v>
      </c>
      <c r="AY88" s="148">
        <f>100*AX88/$AI88</f>
        <v>3.53636651535944</v>
      </c>
      <c r="AZ88" s="145">
        <f>IF(AY88&gt;$AI$8,1,0)</f>
        <v>0</v>
      </c>
      <c r="BA88" s="148">
        <f>IF($R88=AX$17,AY88,0)</f>
        <v>0</v>
      </c>
      <c r="BB88" s="145">
        <v>4226</v>
      </c>
      <c r="BC88" s="148">
        <f>100*BB88/$AI88</f>
        <v>11.1527499208276</v>
      </c>
      <c r="BD88" s="145">
        <f>IF(BC88&gt;$AI$8,1,0)</f>
        <v>0</v>
      </c>
      <c r="BE88" s="148">
        <f>IF($R88=BB$17,BC88,0)</f>
        <v>0</v>
      </c>
      <c r="BF88" s="145">
        <v>0</v>
      </c>
      <c r="BG88" s="148">
        <f>100*BF88/$AI88</f>
        <v>0</v>
      </c>
      <c r="BH88" s="145">
        <f>IF(BG88&gt;$AI$8,1,0)</f>
        <v>0</v>
      </c>
      <c r="BI88" s="148">
        <f>IF($R88=BF$17,BG88,0)</f>
        <v>0</v>
      </c>
      <c r="BJ88" s="145">
        <v>0</v>
      </c>
      <c r="BK88" s="148">
        <f>100*BJ88/$AI88</f>
        <v>0</v>
      </c>
      <c r="BL88" s="145">
        <f>IF(BK88&gt;$AI$8,1,0)</f>
        <v>0</v>
      </c>
      <c r="BM88" s="148">
        <f>IF($R88=BJ$17,BK88,0)</f>
        <v>0</v>
      </c>
      <c r="BN88" s="145">
        <v>0</v>
      </c>
      <c r="BO88" s="148">
        <f>100*BN88/$AI88</f>
        <v>0</v>
      </c>
      <c r="BP88" s="145">
        <f>IF(BO88&gt;$AI$8,1,0)</f>
        <v>0</v>
      </c>
      <c r="BQ88" s="148">
        <f>IF($R88=BN$17,BO88,0)</f>
        <v>0</v>
      </c>
      <c r="BR88" s="145">
        <v>0</v>
      </c>
      <c r="BS88" s="148">
        <f>100*BR88/$AI88</f>
        <v>0</v>
      </c>
      <c r="BT88" s="145">
        <f>IF(BS88&gt;$AI$8,1,0)</f>
        <v>0</v>
      </c>
      <c r="BU88" s="148">
        <f>IF($R88=BR$17,BS88,0)</f>
        <v>0</v>
      </c>
      <c r="BV88" s="145">
        <v>0</v>
      </c>
      <c r="BW88" s="148">
        <f>100*BV88/$AI88</f>
        <v>0</v>
      </c>
      <c r="BX88" s="145">
        <f>IF(BW88&gt;$AI$8,1,0)</f>
        <v>0</v>
      </c>
      <c r="BY88" s="148">
        <f>IF($R88=BV$17,BW88,0)</f>
        <v>0</v>
      </c>
      <c r="BZ88" s="145">
        <v>0</v>
      </c>
      <c r="CA88" s="148">
        <f>100*BZ88/$AI88</f>
        <v>0</v>
      </c>
      <c r="CB88" s="145">
        <f>IF(CA88&gt;$AI$8,1,0)</f>
        <v>0</v>
      </c>
      <c r="CC88" s="148">
        <f>IF($R88=BZ$17,CA88,0)</f>
        <v>0</v>
      </c>
      <c r="CD88" s="145">
        <v>0</v>
      </c>
      <c r="CE88" s="148">
        <f>100*CD88/$AI88</f>
        <v>0</v>
      </c>
      <c r="CF88" s="145">
        <f>IF(CE88&gt;$AI$8,1,0)</f>
        <v>0</v>
      </c>
      <c r="CG88" s="148">
        <f>IF($R88=CD$17,CE88,0)</f>
        <v>0</v>
      </c>
      <c r="CH88" s="145">
        <v>0</v>
      </c>
      <c r="CI88" s="148">
        <f>100*CH88/$AI88</f>
        <v>0</v>
      </c>
      <c r="CJ88" s="145">
        <f>IF(CI88&gt;$AI$8,1,0)</f>
        <v>0</v>
      </c>
      <c r="CK88" s="148">
        <f>IF($R88=CH$17,CI88,0)</f>
        <v>0</v>
      </c>
      <c r="CL88" s="145">
        <v>2525</v>
      </c>
      <c r="CM88" s="145">
        <v>0</v>
      </c>
      <c r="CN88" s="149"/>
    </row>
    <row r="89" ht="20.3" customHeight="1">
      <c r="A89" t="s" s="179">
        <v>2601</v>
      </c>
      <c r="B89" t="s" s="180">
        <v>166</v>
      </c>
      <c r="C89" t="s" s="180">
        <v>2602</v>
      </c>
      <c r="D89" t="s" s="181">
        <v>169</v>
      </c>
      <c r="E89" t="s" s="182">
        <v>79</v>
      </c>
      <c r="F89" t="s" s="130">
        <v>80</v>
      </c>
      <c r="G89" t="s" s="130">
        <v>287</v>
      </c>
      <c r="H89" t="s" s="130">
        <v>1844</v>
      </c>
      <c r="I89" t="s" s="130">
        <v>64</v>
      </c>
      <c r="J89" t="s" s="130">
        <v>50</v>
      </c>
      <c r="K89" t="s" s="183">
        <f>O89</f>
        <v>28</v>
      </c>
      <c r="L89" s="189">
        <f>P89</f>
        <v>51.5658610654182</v>
      </c>
      <c r="M89" t="s" s="130">
        <f>IF(O89="Lab","over","under")</f>
        <v>2429</v>
      </c>
      <c r="N89" s="173">
        <v>1</v>
      </c>
      <c r="O89" t="s" s="184">
        <v>28</v>
      </c>
      <c r="P89" s="131">
        <f>AQ89</f>
        <v>51.5658610654182</v>
      </c>
      <c r="Q89" s="173">
        <f>T89+U89+V89</f>
        <v>0</v>
      </c>
      <c r="R89" t="s" s="185">
        <v>31</v>
      </c>
      <c r="S89" s="213">
        <f>BE89</f>
        <v>14.8709350879413</v>
      </c>
      <c r="T89" s="169"/>
      <c r="U89" s="169"/>
      <c r="V89" s="169"/>
      <c r="W89" s="169"/>
      <c r="X89" t="s" s="130">
        <f>IF($A89=Y89,"ok","bad")</f>
        <v>2430</v>
      </c>
      <c r="Y89" t="s" s="130">
        <v>2601</v>
      </c>
      <c r="Z89" t="s" s="130">
        <v>2602</v>
      </c>
      <c r="AA89" t="s" s="186">
        <v>27</v>
      </c>
      <c r="AB89" s="125">
        <f>100*AC89</f>
        <v>12.8716943</v>
      </c>
      <c r="AC89" s="191">
        <v>0.128716943</v>
      </c>
      <c r="AD89" t="s" s="187">
        <v>217</v>
      </c>
      <c r="AE89" s="125">
        <v>8.025433400000001</v>
      </c>
      <c r="AF89" s="191">
        <v>0.080254334</v>
      </c>
      <c r="AG89" s="169"/>
      <c r="AH89" s="173">
        <v>70389</v>
      </c>
      <c r="AI89" s="173">
        <v>31612</v>
      </c>
      <c r="AJ89" s="173">
        <v>529</v>
      </c>
      <c r="AK89" s="173">
        <v>11600</v>
      </c>
      <c r="AL89" s="173">
        <v>4069</v>
      </c>
      <c r="AM89" s="175">
        <f>100*AL89/$AI89</f>
        <v>12.8716942933063</v>
      </c>
      <c r="AN89" s="173">
        <f>IF(AM89&gt;$AI$8,1,0)</f>
        <v>0</v>
      </c>
      <c r="AO89" s="175">
        <f>IF($R89=AL$17,AM89,0)</f>
        <v>0</v>
      </c>
      <c r="AP89" s="173">
        <v>16301</v>
      </c>
      <c r="AQ89" s="175">
        <f>100*AP89/$AI89</f>
        <v>51.5658610654182</v>
      </c>
      <c r="AR89" s="173">
        <f>IF(AQ89&gt;$AI$8,1,0)</f>
        <v>1</v>
      </c>
      <c r="AS89" s="175">
        <f>IF($R89=AP$17,AQ89,0)</f>
        <v>0</v>
      </c>
      <c r="AT89" s="173">
        <v>1694</v>
      </c>
      <c r="AU89" s="175">
        <f>100*AT89/$AI89</f>
        <v>5.35872453498671</v>
      </c>
      <c r="AV89" s="173">
        <f>IF(AU89&gt;$AI$8,1,0)</f>
        <v>0</v>
      </c>
      <c r="AW89" s="175">
        <f>IF($R89=AT$17,AU89,0)</f>
        <v>0</v>
      </c>
      <c r="AX89" s="173">
        <v>0</v>
      </c>
      <c r="AY89" s="175">
        <f>100*AX89/$AI89</f>
        <v>0</v>
      </c>
      <c r="AZ89" s="173">
        <f>IF(AY89&gt;$AI$8,1,0)</f>
        <v>0</v>
      </c>
      <c r="BA89" s="175">
        <f>IF($R89=AX$17,AY89,0)</f>
        <v>0</v>
      </c>
      <c r="BB89" s="173">
        <v>4701</v>
      </c>
      <c r="BC89" s="175">
        <f>100*BB89/$AI89</f>
        <v>14.8709350879413</v>
      </c>
      <c r="BD89" s="173">
        <f>IF(BC89&gt;$AI$8,1,0)</f>
        <v>0</v>
      </c>
      <c r="BE89" s="175">
        <f>IF($R89=BB$17,BC89,0)</f>
        <v>14.8709350879413</v>
      </c>
      <c r="BF89" s="173">
        <v>0</v>
      </c>
      <c r="BG89" s="175">
        <f>100*BF89/$AI89</f>
        <v>0</v>
      </c>
      <c r="BH89" s="173">
        <f>IF(BG89&gt;$AI$8,1,0)</f>
        <v>0</v>
      </c>
      <c r="BI89" s="175">
        <f>IF($R89=BF$17,BG89,0)</f>
        <v>0</v>
      </c>
      <c r="BJ89" s="173">
        <v>0</v>
      </c>
      <c r="BK89" s="175">
        <f>100*BJ89/$AI89</f>
        <v>0</v>
      </c>
      <c r="BL89" s="173">
        <f>IF(BK89&gt;$AI$8,1,0)</f>
        <v>0</v>
      </c>
      <c r="BM89" s="175">
        <f>IF($R89=BJ$17,BK89,0)</f>
        <v>0</v>
      </c>
      <c r="BN89" s="173">
        <v>0</v>
      </c>
      <c r="BO89" s="175">
        <f>100*BN89/$AI89</f>
        <v>0</v>
      </c>
      <c r="BP89" s="173">
        <f>IF(BO89&gt;$AI$8,1,0)</f>
        <v>0</v>
      </c>
      <c r="BQ89" s="175">
        <f>IF($R89=BN$17,BO89,0)</f>
        <v>0</v>
      </c>
      <c r="BR89" s="173">
        <v>0</v>
      </c>
      <c r="BS89" s="175">
        <f>100*BR89/$AI89</f>
        <v>0</v>
      </c>
      <c r="BT89" s="173">
        <f>IF(BS89&gt;$AI$8,1,0)</f>
        <v>0</v>
      </c>
      <c r="BU89" s="175">
        <f>IF($R89=BR$17,BS89,0)</f>
        <v>0</v>
      </c>
      <c r="BV89" s="173">
        <v>0</v>
      </c>
      <c r="BW89" s="175">
        <f>100*BV89/$AI89</f>
        <v>0</v>
      </c>
      <c r="BX89" s="173">
        <f>IF(BW89&gt;$AI$8,1,0)</f>
        <v>0</v>
      </c>
      <c r="BY89" s="175">
        <f>IF($R89=BV$17,BW89,0)</f>
        <v>0</v>
      </c>
      <c r="BZ89" s="173">
        <v>0</v>
      </c>
      <c r="CA89" s="175">
        <f>100*BZ89/$AI89</f>
        <v>0</v>
      </c>
      <c r="CB89" s="173">
        <f>IF(CA89&gt;$AI$8,1,0)</f>
        <v>0</v>
      </c>
      <c r="CC89" s="175">
        <f>IF($R89=BZ$17,CA89,0)</f>
        <v>0</v>
      </c>
      <c r="CD89" s="173">
        <v>0</v>
      </c>
      <c r="CE89" s="175">
        <f>100*CD89/$AI89</f>
        <v>0</v>
      </c>
      <c r="CF89" s="173">
        <f>IF(CE89&gt;$AI$8,1,0)</f>
        <v>0</v>
      </c>
      <c r="CG89" s="175">
        <f>IF($R89=CD$17,CE89,0)</f>
        <v>0</v>
      </c>
      <c r="CH89" s="173">
        <v>0</v>
      </c>
      <c r="CI89" s="175">
        <f>100*CH89/$AI89</f>
        <v>0</v>
      </c>
      <c r="CJ89" s="173">
        <f>IF(CI89&gt;$AI$8,1,0)</f>
        <v>0</v>
      </c>
      <c r="CK89" s="175">
        <f>IF($R89=CH$17,CI89,0)</f>
        <v>0</v>
      </c>
      <c r="CL89" s="173">
        <v>114</v>
      </c>
      <c r="CM89" s="173">
        <v>0</v>
      </c>
      <c r="CN89" s="176"/>
    </row>
    <row r="90" ht="15.75" customHeight="1">
      <c r="A90" t="s" s="179">
        <v>2638</v>
      </c>
      <c r="B90" t="s" s="180">
        <v>166</v>
      </c>
      <c r="C90" t="s" s="180">
        <v>1289</v>
      </c>
      <c r="D90" t="s" s="181">
        <v>169</v>
      </c>
      <c r="E90" t="s" s="188">
        <v>79</v>
      </c>
      <c r="F90" t="s" s="146">
        <v>80</v>
      </c>
      <c r="G90" t="s" s="146">
        <v>1290</v>
      </c>
      <c r="H90" t="s" s="146">
        <v>1291</v>
      </c>
      <c r="I90" t="s" s="146">
        <v>49</v>
      </c>
      <c r="J90" t="s" s="146">
        <v>50</v>
      </c>
      <c r="K90" t="s" s="183">
        <f>O90</f>
        <v>28</v>
      </c>
      <c r="L90" s="189">
        <f>P90</f>
        <v>51.4977749241703</v>
      </c>
      <c r="M90" t="s" s="146">
        <f>IF(O90="Lab","over","under")</f>
        <v>2429</v>
      </c>
      <c r="N90" s="145">
        <v>1</v>
      </c>
      <c r="O90" t="s" s="184">
        <v>28</v>
      </c>
      <c r="P90" s="147">
        <f>AQ90</f>
        <v>51.4977749241703</v>
      </c>
      <c r="Q90" s="145">
        <f>T90+U90+V90</f>
        <v>0</v>
      </c>
      <c r="R90" t="s" s="185">
        <v>27</v>
      </c>
      <c r="S90" s="147">
        <f>AO90</f>
        <v>15.8899196315894</v>
      </c>
      <c r="T90" s="138"/>
      <c r="U90" s="138"/>
      <c r="V90" s="138"/>
      <c r="W90" s="138"/>
      <c r="X90" t="s" s="146">
        <f>IF($A90=Y90,"ok","bad")</f>
        <v>2430</v>
      </c>
      <c r="Y90" t="s" s="146">
        <v>2638</v>
      </c>
      <c r="Z90" t="s" s="146">
        <v>1289</v>
      </c>
      <c r="AA90" t="s" s="186">
        <v>31</v>
      </c>
      <c r="AB90" s="141">
        <f>100*AC90</f>
        <v>13.0869883</v>
      </c>
      <c r="AC90" s="190">
        <v>0.130869883</v>
      </c>
      <c r="AD90" t="s" s="187">
        <v>2365</v>
      </c>
      <c r="AE90" s="141">
        <v>7.5851839</v>
      </c>
      <c r="AF90" s="190">
        <v>0.075851839</v>
      </c>
      <c r="AG90" s="138"/>
      <c r="AH90" s="145">
        <v>70178</v>
      </c>
      <c r="AI90" s="145">
        <v>45167</v>
      </c>
      <c r="AJ90" s="145">
        <v>221</v>
      </c>
      <c r="AK90" s="145">
        <v>16083</v>
      </c>
      <c r="AL90" s="145">
        <v>7177</v>
      </c>
      <c r="AM90" s="148">
        <f>100*AL90/$AI90</f>
        <v>15.8899196315894</v>
      </c>
      <c r="AN90" s="145">
        <f>IF(AM90&gt;$AI$8,1,0)</f>
        <v>0</v>
      </c>
      <c r="AO90" s="148">
        <f>IF($R90=AL$17,AM90,0)</f>
        <v>15.8899196315894</v>
      </c>
      <c r="AP90" s="145">
        <v>23260</v>
      </c>
      <c r="AQ90" s="148">
        <f>100*AP90/$AI90</f>
        <v>51.4977749241703</v>
      </c>
      <c r="AR90" s="145">
        <f>IF(AQ90&gt;$AI$8,1,0)</f>
        <v>1</v>
      </c>
      <c r="AS90" s="148">
        <f>IF($R90=AP$17,AQ90,0)</f>
        <v>0</v>
      </c>
      <c r="AT90" s="145">
        <v>2168</v>
      </c>
      <c r="AU90" s="148">
        <f>100*AT90/$AI90</f>
        <v>4.79996457590719</v>
      </c>
      <c r="AV90" s="145">
        <f>IF(AU90&gt;$AI$8,1,0)</f>
        <v>0</v>
      </c>
      <c r="AW90" s="148">
        <f>IF($R90=AT$17,AU90,0)</f>
        <v>0</v>
      </c>
      <c r="AX90" s="145">
        <v>3426</v>
      </c>
      <c r="AY90" s="148">
        <f>100*AX90/$AI90</f>
        <v>7.58518387318175</v>
      </c>
      <c r="AZ90" s="145">
        <f>IF(AY90&gt;$AI$8,1,0)</f>
        <v>0</v>
      </c>
      <c r="BA90" s="148">
        <f>IF($R90=AX$17,AY90,0)</f>
        <v>0</v>
      </c>
      <c r="BB90" s="145">
        <v>5911</v>
      </c>
      <c r="BC90" s="148">
        <f>100*BB90/$AI90</f>
        <v>13.0869882879093</v>
      </c>
      <c r="BD90" s="145">
        <f>IF(BC90&gt;$AI$8,1,0)</f>
        <v>0</v>
      </c>
      <c r="BE90" s="148">
        <f>IF($R90=BB$17,BC90,0)</f>
        <v>0</v>
      </c>
      <c r="BF90" s="145">
        <v>0</v>
      </c>
      <c r="BG90" s="148">
        <f>100*BF90/$AI90</f>
        <v>0</v>
      </c>
      <c r="BH90" s="145">
        <f>IF(BG90&gt;$AI$8,1,0)</f>
        <v>0</v>
      </c>
      <c r="BI90" s="148">
        <f>IF($R90=BF$17,BG90,0)</f>
        <v>0</v>
      </c>
      <c r="BJ90" s="145">
        <v>0</v>
      </c>
      <c r="BK90" s="148">
        <f>100*BJ90/$AI90</f>
        <v>0</v>
      </c>
      <c r="BL90" s="145">
        <f>IF(BK90&gt;$AI$8,1,0)</f>
        <v>0</v>
      </c>
      <c r="BM90" s="148">
        <f>IF($R90=BJ$17,BK90,0)</f>
        <v>0</v>
      </c>
      <c r="BN90" s="145">
        <v>0</v>
      </c>
      <c r="BO90" s="148">
        <f>100*BN90/$AI90</f>
        <v>0</v>
      </c>
      <c r="BP90" s="145">
        <f>IF(BO90&gt;$AI$8,1,0)</f>
        <v>0</v>
      </c>
      <c r="BQ90" s="148">
        <f>IF($R90=BN$17,BO90,0)</f>
        <v>0</v>
      </c>
      <c r="BR90" s="145">
        <v>0</v>
      </c>
      <c r="BS90" s="148">
        <f>100*BR90/$AI90</f>
        <v>0</v>
      </c>
      <c r="BT90" s="145">
        <f>IF(BS90&gt;$AI$8,1,0)</f>
        <v>0</v>
      </c>
      <c r="BU90" s="148">
        <f>IF($R90=BR$17,BS90,0)</f>
        <v>0</v>
      </c>
      <c r="BV90" s="145">
        <v>0</v>
      </c>
      <c r="BW90" s="148">
        <f>100*BV90/$AI90</f>
        <v>0</v>
      </c>
      <c r="BX90" s="145">
        <f>IF(BW90&gt;$AI$8,1,0)</f>
        <v>0</v>
      </c>
      <c r="BY90" s="148">
        <f>IF($R90=BV$17,BW90,0)</f>
        <v>0</v>
      </c>
      <c r="BZ90" s="145">
        <v>0</v>
      </c>
      <c r="CA90" s="148">
        <f>100*BZ90/$AI90</f>
        <v>0</v>
      </c>
      <c r="CB90" s="145">
        <f>IF(CA90&gt;$AI$8,1,0)</f>
        <v>0</v>
      </c>
      <c r="CC90" s="148">
        <f>IF($R90=BZ$17,CA90,0)</f>
        <v>0</v>
      </c>
      <c r="CD90" s="145">
        <v>0</v>
      </c>
      <c r="CE90" s="148">
        <f>100*CD90/$AI90</f>
        <v>0</v>
      </c>
      <c r="CF90" s="145">
        <f>IF(CE90&gt;$AI$8,1,0)</f>
        <v>0</v>
      </c>
      <c r="CG90" s="148">
        <f>IF($R90=CD$17,CE90,0)</f>
        <v>0</v>
      </c>
      <c r="CH90" s="145">
        <v>0</v>
      </c>
      <c r="CI90" s="148">
        <f>100*CH90/$AI90</f>
        <v>0</v>
      </c>
      <c r="CJ90" s="145">
        <f>IF(CI90&gt;$AI$8,1,0)</f>
        <v>0</v>
      </c>
      <c r="CK90" s="148">
        <f>IF($R90=CH$17,CI90,0)</f>
        <v>0</v>
      </c>
      <c r="CL90" s="145">
        <v>0</v>
      </c>
      <c r="CM90" s="145">
        <v>0</v>
      </c>
      <c r="CN90" s="149"/>
    </row>
    <row r="91" ht="15.75" customHeight="1">
      <c r="A91" t="s" s="179">
        <v>2845</v>
      </c>
      <c r="B91" t="s" s="180">
        <v>58</v>
      </c>
      <c r="C91" t="s" s="180">
        <v>71</v>
      </c>
      <c r="D91" t="s" s="181">
        <v>60</v>
      </c>
      <c r="E91" t="s" s="182">
        <v>60</v>
      </c>
      <c r="F91" t="s" s="130">
        <v>46</v>
      </c>
      <c r="G91" t="s" s="130">
        <v>2846</v>
      </c>
      <c r="H91" t="s" s="130">
        <v>559</v>
      </c>
      <c r="I91" t="s" s="130">
        <v>49</v>
      </c>
      <c r="J91" t="s" s="130">
        <v>2585</v>
      </c>
      <c r="K91" t="s" s="183">
        <f>O91</f>
        <v>28</v>
      </c>
      <c r="L91" s="189">
        <f>P91</f>
        <v>51.4672994054437</v>
      </c>
      <c r="M91" t="s" s="130">
        <f>IF(O91="Lab","over","under")</f>
        <v>2429</v>
      </c>
      <c r="N91" s="173">
        <v>1</v>
      </c>
      <c r="O91" t="s" s="184">
        <v>28</v>
      </c>
      <c r="P91" s="131">
        <f>AQ91</f>
        <v>51.4672994054437</v>
      </c>
      <c r="Q91" s="173">
        <f>T91+U91+V91</f>
        <v>0</v>
      </c>
      <c r="R91" t="s" s="185">
        <v>32</v>
      </c>
      <c r="S91" s="131">
        <f>BI91</f>
        <v>30.8841978945072</v>
      </c>
      <c r="T91" s="169"/>
      <c r="U91" s="169"/>
      <c r="V91" s="169"/>
      <c r="W91" s="169"/>
      <c r="X91" t="s" s="130">
        <f>IF($A91=Y91,"ok","bad")</f>
        <v>2430</v>
      </c>
      <c r="Y91" t="s" s="130">
        <v>2845</v>
      </c>
      <c r="Z91" t="s" s="130">
        <v>71</v>
      </c>
      <c r="AA91" t="s" s="186">
        <v>2365</v>
      </c>
      <c r="AB91" s="125">
        <f>100*AC91</f>
        <v>8.1028746</v>
      </c>
      <c r="AC91" s="191">
        <v>0.081028746</v>
      </c>
      <c r="AD91" t="s" s="187">
        <v>27</v>
      </c>
      <c r="AE91" s="125">
        <v>4.6255386</v>
      </c>
      <c r="AF91" s="191">
        <v>0.046255386</v>
      </c>
      <c r="AG91" s="169"/>
      <c r="AH91" s="173">
        <v>70199</v>
      </c>
      <c r="AI91" s="173">
        <v>36666</v>
      </c>
      <c r="AJ91" s="173">
        <v>95</v>
      </c>
      <c r="AK91" s="173">
        <v>7547</v>
      </c>
      <c r="AL91" s="173">
        <v>1696</v>
      </c>
      <c r="AM91" s="175">
        <f>100*AL91/$AI91</f>
        <v>4.6255386461572</v>
      </c>
      <c r="AN91" s="173">
        <f>IF(AM91&gt;$AI$8,1,0)</f>
        <v>0</v>
      </c>
      <c r="AO91" s="175">
        <f>IF($R91=AL$17,AM91,0)</f>
        <v>0</v>
      </c>
      <c r="AP91" s="173">
        <v>18871</v>
      </c>
      <c r="AQ91" s="175">
        <f>100*AP91/$AI91</f>
        <v>51.4672994054437</v>
      </c>
      <c r="AR91" s="173">
        <f>IF(AQ91&gt;$AI$8,1,0)</f>
        <v>1</v>
      </c>
      <c r="AS91" s="175">
        <f>IF($R91=AP$17,AQ91,0)</f>
        <v>0</v>
      </c>
      <c r="AT91" s="173">
        <v>725</v>
      </c>
      <c r="AU91" s="175">
        <f>100*AT91/$AI91</f>
        <v>1.97730867833961</v>
      </c>
      <c r="AV91" s="173">
        <f>IF(AU91&gt;$AI$8,1,0)</f>
        <v>0</v>
      </c>
      <c r="AW91" s="175">
        <f>IF($R91=AT$17,AU91,0)</f>
        <v>0</v>
      </c>
      <c r="AX91" s="173">
        <v>2971</v>
      </c>
      <c r="AY91" s="175">
        <f>100*AX91/$AI91</f>
        <v>8.102874597719961</v>
      </c>
      <c r="AZ91" s="173">
        <f>IF(AY91&gt;$AI$8,1,0)</f>
        <v>0</v>
      </c>
      <c r="BA91" s="175">
        <f>IF($R91=AX$17,AY91,0)</f>
        <v>0</v>
      </c>
      <c r="BB91" s="173">
        <v>0</v>
      </c>
      <c r="BC91" s="175">
        <f>100*BB91/$AI91</f>
        <v>0</v>
      </c>
      <c r="BD91" s="173">
        <f>IF(BC91&gt;$AI$8,1,0)</f>
        <v>0</v>
      </c>
      <c r="BE91" s="175">
        <f>IF($R91=BB$17,BC91,0)</f>
        <v>0</v>
      </c>
      <c r="BF91" s="173">
        <v>11324</v>
      </c>
      <c r="BG91" s="175">
        <f>100*BF91/$AI91</f>
        <v>30.8841978945072</v>
      </c>
      <c r="BH91" s="173">
        <f>IF(BG91&gt;$AI$8,1,0)</f>
        <v>0</v>
      </c>
      <c r="BI91" s="175">
        <f>IF($R91=BF$17,BG91,0)</f>
        <v>30.8841978945072</v>
      </c>
      <c r="BJ91" s="173">
        <v>0</v>
      </c>
      <c r="BK91" s="175">
        <f>100*BJ91/$AI91</f>
        <v>0</v>
      </c>
      <c r="BL91" s="173">
        <f>IF(BK91&gt;$AI$8,1,0)</f>
        <v>0</v>
      </c>
      <c r="BM91" s="175">
        <f>IF($R91=BJ$17,BK91,0)</f>
        <v>0</v>
      </c>
      <c r="BN91" s="173">
        <v>0</v>
      </c>
      <c r="BO91" s="175">
        <f>100*BN91/$AI91</f>
        <v>0</v>
      </c>
      <c r="BP91" s="173">
        <f>IF(BO91&gt;$AI$8,1,0)</f>
        <v>0</v>
      </c>
      <c r="BQ91" s="175">
        <f>IF($R91=BN$17,BO91,0)</f>
        <v>0</v>
      </c>
      <c r="BR91" s="173">
        <v>0</v>
      </c>
      <c r="BS91" s="175">
        <f>100*BR91/$AI91</f>
        <v>0</v>
      </c>
      <c r="BT91" s="173">
        <f>IF(BS91&gt;$AI$8,1,0)</f>
        <v>0</v>
      </c>
      <c r="BU91" s="175">
        <f>IF($R91=BR$17,BS91,0)</f>
        <v>0</v>
      </c>
      <c r="BV91" s="173">
        <v>0</v>
      </c>
      <c r="BW91" s="175">
        <f>100*BV91/$AI91</f>
        <v>0</v>
      </c>
      <c r="BX91" s="173">
        <f>IF(BW91&gt;$AI$8,1,0)</f>
        <v>0</v>
      </c>
      <c r="BY91" s="175">
        <f>IF($R91=BV$17,BW91,0)</f>
        <v>0</v>
      </c>
      <c r="BZ91" s="173">
        <v>0</v>
      </c>
      <c r="CA91" s="175">
        <f>100*BZ91/$AI91</f>
        <v>0</v>
      </c>
      <c r="CB91" s="173">
        <f>IF(CA91&gt;$AI$8,1,0)</f>
        <v>0</v>
      </c>
      <c r="CC91" s="175">
        <f>IF($R91=BZ$17,CA91,0)</f>
        <v>0</v>
      </c>
      <c r="CD91" s="173">
        <v>0</v>
      </c>
      <c r="CE91" s="175">
        <f>100*CD91/$AI91</f>
        <v>0</v>
      </c>
      <c r="CF91" s="173">
        <f>IF(CE91&gt;$AI$8,1,0)</f>
        <v>0</v>
      </c>
      <c r="CG91" s="175">
        <f>IF($R91=CD$17,CE91,0)</f>
        <v>0</v>
      </c>
      <c r="CH91" s="173">
        <v>0</v>
      </c>
      <c r="CI91" s="175">
        <f>100*CH91/$AI91</f>
        <v>0</v>
      </c>
      <c r="CJ91" s="173">
        <f>IF(CI91&gt;$AI$8,1,0)</f>
        <v>0</v>
      </c>
      <c r="CK91" s="175">
        <f>IF($R91=CH$17,CI91,0)</f>
        <v>0</v>
      </c>
      <c r="CL91" s="173">
        <v>257</v>
      </c>
      <c r="CM91" s="173">
        <v>0</v>
      </c>
      <c r="CN91" s="176"/>
    </row>
    <row r="92" ht="15.75" customHeight="1">
      <c r="A92" t="s" s="179">
        <v>2717</v>
      </c>
      <c r="B92" t="s" s="180">
        <v>256</v>
      </c>
      <c r="C92" t="s" s="180">
        <v>2718</v>
      </c>
      <c r="D92" t="s" s="181">
        <v>259</v>
      </c>
      <c r="E92" t="s" s="188">
        <v>79</v>
      </c>
      <c r="F92" t="s" s="146">
        <v>80</v>
      </c>
      <c r="G92" t="s" s="146">
        <v>325</v>
      </c>
      <c r="H92" t="s" s="146">
        <v>1228</v>
      </c>
      <c r="I92" t="s" s="146">
        <v>64</v>
      </c>
      <c r="J92" t="s" s="146">
        <v>50</v>
      </c>
      <c r="K92" t="s" s="183">
        <f>O92</f>
        <v>28</v>
      </c>
      <c r="L92" s="189">
        <f>P92</f>
        <v>51.3395774341102</v>
      </c>
      <c r="M92" t="s" s="146">
        <f>IF(O92="Lab","over","under")</f>
        <v>2429</v>
      </c>
      <c r="N92" s="145">
        <v>1</v>
      </c>
      <c r="O92" t="s" s="184">
        <v>28</v>
      </c>
      <c r="P92" s="147">
        <f>AQ92</f>
        <v>51.3395774341102</v>
      </c>
      <c r="Q92" s="145">
        <f>T92+U92+V92</f>
        <v>0</v>
      </c>
      <c r="R92" t="s" s="185">
        <v>2365</v>
      </c>
      <c r="S92" s="147">
        <f>BA92</f>
        <v>26.933130037029</v>
      </c>
      <c r="T92" s="138"/>
      <c r="U92" s="138"/>
      <c r="V92" s="138"/>
      <c r="W92" s="138"/>
      <c r="X92" t="s" s="146">
        <f>IF($A92=Y92,"ok","bad")</f>
        <v>2430</v>
      </c>
      <c r="Y92" t="s" s="146">
        <v>2717</v>
      </c>
      <c r="Z92" t="s" s="146">
        <v>2718</v>
      </c>
      <c r="AA92" t="s" s="186">
        <v>27</v>
      </c>
      <c r="AB92" s="141">
        <f>100*AC92</f>
        <v>9.131997399999999</v>
      </c>
      <c r="AC92" s="190">
        <v>0.091319974</v>
      </c>
      <c r="AD92" t="s" s="187">
        <v>31</v>
      </c>
      <c r="AE92" s="141">
        <v>6.4909606</v>
      </c>
      <c r="AF92" s="190">
        <v>0.06490960599999999</v>
      </c>
      <c r="AG92" s="138"/>
      <c r="AH92" s="145">
        <v>70272</v>
      </c>
      <c r="AI92" s="145">
        <v>36728</v>
      </c>
      <c r="AJ92" s="145">
        <v>85</v>
      </c>
      <c r="AK92" s="145">
        <v>8964</v>
      </c>
      <c r="AL92" s="145">
        <v>3354</v>
      </c>
      <c r="AM92" s="148">
        <f>100*AL92/$AI92</f>
        <v>9.13199738619037</v>
      </c>
      <c r="AN92" s="145">
        <f>IF(AM92&gt;$AI$8,1,0)</f>
        <v>0</v>
      </c>
      <c r="AO92" s="148">
        <f>IF($R92=AL$17,AM92,0)</f>
        <v>0</v>
      </c>
      <c r="AP92" s="145">
        <v>18856</v>
      </c>
      <c r="AQ92" s="148">
        <f>100*AP92/$AI92</f>
        <v>51.3395774341102</v>
      </c>
      <c r="AR92" s="145">
        <f>IF(AQ92&gt;$AI$8,1,0)</f>
        <v>1</v>
      </c>
      <c r="AS92" s="148">
        <f>IF($R92=AP$17,AQ92,0)</f>
        <v>0</v>
      </c>
      <c r="AT92" s="145">
        <v>1740</v>
      </c>
      <c r="AU92" s="148">
        <f>100*AT92/$AI92</f>
        <v>4.73752994990198</v>
      </c>
      <c r="AV92" s="145">
        <f>IF(AU92&gt;$AI$8,1,0)</f>
        <v>0</v>
      </c>
      <c r="AW92" s="148">
        <f>IF($R92=AT$17,AU92,0)</f>
        <v>0</v>
      </c>
      <c r="AX92" s="145">
        <v>9892</v>
      </c>
      <c r="AY92" s="148">
        <f>100*AX92/$AI92</f>
        <v>26.933130037029</v>
      </c>
      <c r="AZ92" s="145">
        <f>IF(AY92&gt;$AI$8,1,0)</f>
        <v>0</v>
      </c>
      <c r="BA92" s="148">
        <f>IF($R92=AX$17,AY92,0)</f>
        <v>26.933130037029</v>
      </c>
      <c r="BB92" s="145">
        <v>2384</v>
      </c>
      <c r="BC92" s="148">
        <f>100*BB92/$AI92</f>
        <v>6.49096057503812</v>
      </c>
      <c r="BD92" s="145">
        <f>IF(BC92&gt;$AI$8,1,0)</f>
        <v>0</v>
      </c>
      <c r="BE92" s="148">
        <f>IF($R92=BB$17,BC92,0)</f>
        <v>0</v>
      </c>
      <c r="BF92" s="145">
        <v>0</v>
      </c>
      <c r="BG92" s="148">
        <f>100*BF92/$AI92</f>
        <v>0</v>
      </c>
      <c r="BH92" s="145">
        <f>IF(BG92&gt;$AI$8,1,0)</f>
        <v>0</v>
      </c>
      <c r="BI92" s="148">
        <f>IF($R92=BF$17,BG92,0)</f>
        <v>0</v>
      </c>
      <c r="BJ92" s="145">
        <v>0</v>
      </c>
      <c r="BK92" s="148">
        <f>100*BJ92/$AI92</f>
        <v>0</v>
      </c>
      <c r="BL92" s="145">
        <f>IF(BK92&gt;$AI$8,1,0)</f>
        <v>0</v>
      </c>
      <c r="BM92" s="148">
        <f>IF($R92=BJ$17,BK92,0)</f>
        <v>0</v>
      </c>
      <c r="BN92" s="145">
        <v>0</v>
      </c>
      <c r="BO92" s="148">
        <f>100*BN92/$AI92</f>
        <v>0</v>
      </c>
      <c r="BP92" s="145">
        <f>IF(BO92&gt;$AI$8,1,0)</f>
        <v>0</v>
      </c>
      <c r="BQ92" s="148">
        <f>IF($R92=BN$17,BO92,0)</f>
        <v>0</v>
      </c>
      <c r="BR92" s="145">
        <v>0</v>
      </c>
      <c r="BS92" s="148">
        <f>100*BR92/$AI92</f>
        <v>0</v>
      </c>
      <c r="BT92" s="145">
        <f>IF(BS92&gt;$AI$8,1,0)</f>
        <v>0</v>
      </c>
      <c r="BU92" s="148">
        <f>IF($R92=BR$17,BS92,0)</f>
        <v>0</v>
      </c>
      <c r="BV92" s="145">
        <v>0</v>
      </c>
      <c r="BW92" s="148">
        <f>100*BV92/$AI92</f>
        <v>0</v>
      </c>
      <c r="BX92" s="145">
        <f>IF(BW92&gt;$AI$8,1,0)</f>
        <v>0</v>
      </c>
      <c r="BY92" s="148">
        <f>IF($R92=BV$17,BW92,0)</f>
        <v>0</v>
      </c>
      <c r="BZ92" s="145">
        <v>0</v>
      </c>
      <c r="CA92" s="148">
        <f>100*BZ92/$AI92</f>
        <v>0</v>
      </c>
      <c r="CB92" s="145">
        <f>IF(CA92&gt;$AI$8,1,0)</f>
        <v>0</v>
      </c>
      <c r="CC92" s="148">
        <f>IF($R92=BZ$17,CA92,0)</f>
        <v>0</v>
      </c>
      <c r="CD92" s="145">
        <v>0</v>
      </c>
      <c r="CE92" s="148">
        <f>100*CD92/$AI92</f>
        <v>0</v>
      </c>
      <c r="CF92" s="145">
        <f>IF(CE92&gt;$AI$8,1,0)</f>
        <v>0</v>
      </c>
      <c r="CG92" s="148">
        <f>IF($R92=CD$17,CE92,0)</f>
        <v>0</v>
      </c>
      <c r="CH92" s="145">
        <v>0</v>
      </c>
      <c r="CI92" s="148">
        <f>100*CH92/$AI92</f>
        <v>0</v>
      </c>
      <c r="CJ92" s="145">
        <f>IF(CI92&gt;$AI$8,1,0)</f>
        <v>0</v>
      </c>
      <c r="CK92" s="148">
        <f>IF($R92=CH$17,CI92,0)</f>
        <v>0</v>
      </c>
      <c r="CL92" s="145">
        <v>0</v>
      </c>
      <c r="CM92" s="145">
        <v>0</v>
      </c>
      <c r="CN92" s="149"/>
    </row>
    <row r="93" ht="19.95" customHeight="1">
      <c r="A93" t="s" s="179">
        <v>3700</v>
      </c>
      <c r="B93" t="s" s="180">
        <v>197</v>
      </c>
      <c r="C93" t="s" s="180">
        <v>2227</v>
      </c>
      <c r="D93" t="s" s="181">
        <v>200</v>
      </c>
      <c r="E93" t="s" s="182">
        <v>79</v>
      </c>
      <c r="F93" t="s" s="130">
        <v>46</v>
      </c>
      <c r="G93" t="s" s="130">
        <v>596</v>
      </c>
      <c r="H93" t="s" s="130">
        <v>3701</v>
      </c>
      <c r="I93" t="s" s="130">
        <v>49</v>
      </c>
      <c r="J93" t="s" s="130">
        <v>1762</v>
      </c>
      <c r="K93" t="s" s="183">
        <f>O93</f>
        <v>29</v>
      </c>
      <c r="L93" s="189">
        <f>P93</f>
        <v>51.3240186294079</v>
      </c>
      <c r="M93" t="s" s="130">
        <f>IF(O93="Lab","over","under")</f>
        <v>3307</v>
      </c>
      <c r="N93" s="169"/>
      <c r="O93" t="s" s="184">
        <v>29</v>
      </c>
      <c r="P93" s="131">
        <f>AU93</f>
        <v>51.3240186294079</v>
      </c>
      <c r="Q93" s="173">
        <f>T93+U93+V93</f>
        <v>0</v>
      </c>
      <c r="R93" t="s" s="185">
        <v>27</v>
      </c>
      <c r="S93" s="131">
        <f>AO93</f>
        <v>36.5174413078605</v>
      </c>
      <c r="T93" s="169"/>
      <c r="U93" s="169"/>
      <c r="V93" s="169"/>
      <c r="W93" s="169"/>
      <c r="X93" t="s" s="130">
        <f>IF($A93=Y93,"ok","bad")</f>
        <v>2430</v>
      </c>
      <c r="Y93" t="s" s="130">
        <v>3700</v>
      </c>
      <c r="Z93" t="s" s="130">
        <v>2227</v>
      </c>
      <c r="AA93" t="s" s="186">
        <v>28</v>
      </c>
      <c r="AB93" s="125">
        <f>100*AC93</f>
        <v>5.8663625</v>
      </c>
      <c r="AC93" s="191">
        <v>0.058663625</v>
      </c>
      <c r="AD93" t="s" s="187">
        <v>31</v>
      </c>
      <c r="AE93" s="125">
        <v>4.3493964</v>
      </c>
      <c r="AF93" s="191">
        <v>0.043493964</v>
      </c>
      <c r="AG93" s="169"/>
      <c r="AH93" s="173">
        <v>75924</v>
      </c>
      <c r="AI93" s="173">
        <v>52605</v>
      </c>
      <c r="AJ93" s="173">
        <v>618</v>
      </c>
      <c r="AK93" s="173">
        <v>7789</v>
      </c>
      <c r="AL93" s="173">
        <v>19210</v>
      </c>
      <c r="AM93" s="175">
        <f>100*AL93/$AI93</f>
        <v>36.5174413078605</v>
      </c>
      <c r="AN93" s="173">
        <f>IF(AM93&gt;$AI$8,1,0)</f>
        <v>0</v>
      </c>
      <c r="AO93" s="175">
        <f>IF($R93=AL$17,AM93,0)</f>
        <v>36.5174413078605</v>
      </c>
      <c r="AP93" s="173">
        <v>3086</v>
      </c>
      <c r="AQ93" s="175">
        <f>100*AP93/$AI93</f>
        <v>5.8663625130691</v>
      </c>
      <c r="AR93" s="173">
        <f>IF(AQ93&gt;$AI$8,1,0)</f>
        <v>0</v>
      </c>
      <c r="AS93" s="175">
        <f>IF($R93=AP$17,AQ93,0)</f>
        <v>0</v>
      </c>
      <c r="AT93" s="173">
        <v>26999</v>
      </c>
      <c r="AU93" s="175">
        <f>100*AT93/$AI93</f>
        <v>51.3240186294079</v>
      </c>
      <c r="AV93" s="173">
        <f>IF(AU93&gt;$AI$8,1,0)</f>
        <v>1</v>
      </c>
      <c r="AW93" s="175">
        <f>IF($R93=AT$17,AU93,0)</f>
        <v>0</v>
      </c>
      <c r="AX93" s="173">
        <v>0</v>
      </c>
      <c r="AY93" s="175">
        <f>100*AX93/$AI93</f>
        <v>0</v>
      </c>
      <c r="AZ93" s="173">
        <f>IF(AY93&gt;$AI$8,1,0)</f>
        <v>0</v>
      </c>
      <c r="BA93" s="175">
        <f>IF($R93=AX$17,AY93,0)</f>
        <v>0</v>
      </c>
      <c r="BB93" s="173">
        <v>2288</v>
      </c>
      <c r="BC93" s="175">
        <f>100*BB93/$AI93</f>
        <v>4.34939644520483</v>
      </c>
      <c r="BD93" s="173">
        <f>IF(BC93&gt;$AI$8,1,0)</f>
        <v>0</v>
      </c>
      <c r="BE93" s="175">
        <f>IF($R93=BB$17,BC93,0)</f>
        <v>0</v>
      </c>
      <c r="BF93" s="173">
        <v>0</v>
      </c>
      <c r="BG93" s="175">
        <f>100*BF93/$AI93</f>
        <v>0</v>
      </c>
      <c r="BH93" s="173">
        <f>IF(BG93&gt;$AI$8,1,0)</f>
        <v>0</v>
      </c>
      <c r="BI93" s="175">
        <f>IF($R93=BF$17,BG93,0)</f>
        <v>0</v>
      </c>
      <c r="BJ93" s="173">
        <v>0</v>
      </c>
      <c r="BK93" s="175">
        <f>100*BJ93/$AI93</f>
        <v>0</v>
      </c>
      <c r="BL93" s="173">
        <f>IF(BK93&gt;$AI$8,1,0)</f>
        <v>0</v>
      </c>
      <c r="BM93" s="175">
        <f>IF($R93=BJ$17,BK93,0)</f>
        <v>0</v>
      </c>
      <c r="BN93" s="173">
        <v>0</v>
      </c>
      <c r="BO93" s="175">
        <f>100*BN93/$AI93</f>
        <v>0</v>
      </c>
      <c r="BP93" s="173">
        <f>IF(BO93&gt;$AI$8,1,0)</f>
        <v>0</v>
      </c>
      <c r="BQ93" s="175">
        <f>IF($R93=BN$17,BO93,0)</f>
        <v>0</v>
      </c>
      <c r="BR93" s="173">
        <v>0</v>
      </c>
      <c r="BS93" s="175">
        <f>100*BR93/$AI93</f>
        <v>0</v>
      </c>
      <c r="BT93" s="173">
        <f>IF(BS93&gt;$AI$8,1,0)</f>
        <v>0</v>
      </c>
      <c r="BU93" s="175">
        <f>IF($R93=BR$17,BS93,0)</f>
        <v>0</v>
      </c>
      <c r="BV93" s="173">
        <v>0</v>
      </c>
      <c r="BW93" s="175">
        <f>100*BV93/$AI93</f>
        <v>0</v>
      </c>
      <c r="BX93" s="173">
        <f>IF(BW93&gt;$AI$8,1,0)</f>
        <v>0</v>
      </c>
      <c r="BY93" s="175">
        <f>IF($R93=BV$17,BW93,0)</f>
        <v>0</v>
      </c>
      <c r="BZ93" s="173">
        <v>0</v>
      </c>
      <c r="CA93" s="175">
        <f>100*BZ93/$AI93</f>
        <v>0</v>
      </c>
      <c r="CB93" s="173">
        <f>IF(CA93&gt;$AI$8,1,0)</f>
        <v>0</v>
      </c>
      <c r="CC93" s="175">
        <f>IF($R93=BZ$17,CA93,0)</f>
        <v>0</v>
      </c>
      <c r="CD93" s="173">
        <v>0</v>
      </c>
      <c r="CE93" s="175">
        <f>100*CD93/$AI93</f>
        <v>0</v>
      </c>
      <c r="CF93" s="173">
        <f>IF(CE93&gt;$AI$8,1,0)</f>
        <v>0</v>
      </c>
      <c r="CG93" s="175">
        <f>IF($R93=CD$17,CE93,0)</f>
        <v>0</v>
      </c>
      <c r="CH93" s="173">
        <v>0</v>
      </c>
      <c r="CI93" s="175">
        <f>100*CH93/$AI93</f>
        <v>0</v>
      </c>
      <c r="CJ93" s="173">
        <f>IF(CI93&gt;$AI$8,1,0)</f>
        <v>0</v>
      </c>
      <c r="CK93" s="175">
        <f>IF($R93=CH$17,CI93,0)</f>
        <v>0</v>
      </c>
      <c r="CL93" s="173">
        <v>0</v>
      </c>
      <c r="CM93" s="173">
        <v>0</v>
      </c>
      <c r="CN93" s="176"/>
    </row>
    <row r="94" ht="15.75" customHeight="1">
      <c r="A94" t="s" s="179">
        <v>2686</v>
      </c>
      <c r="B94" t="s" s="180">
        <v>160</v>
      </c>
      <c r="C94" t="s" s="180">
        <v>2687</v>
      </c>
      <c r="D94" t="s" s="181">
        <v>162</v>
      </c>
      <c r="E94" t="s" s="188">
        <v>79</v>
      </c>
      <c r="F94" t="s" s="146">
        <v>80</v>
      </c>
      <c r="G94" t="s" s="146">
        <v>417</v>
      </c>
      <c r="H94" t="s" s="146">
        <v>145</v>
      </c>
      <c r="I94" t="s" s="146">
        <v>64</v>
      </c>
      <c r="J94" t="s" s="146">
        <v>50</v>
      </c>
      <c r="K94" t="s" s="183">
        <f>O94</f>
        <v>28</v>
      </c>
      <c r="L94" s="189">
        <f>P94</f>
        <v>51.2406750965557</v>
      </c>
      <c r="M94" t="s" s="146">
        <f>IF(O94="Lab","over","under")</f>
        <v>2429</v>
      </c>
      <c r="N94" s="145">
        <v>1</v>
      </c>
      <c r="O94" t="s" s="184">
        <v>28</v>
      </c>
      <c r="P94" s="147">
        <f>AQ94</f>
        <v>51.2406750965557</v>
      </c>
      <c r="Q94" s="145">
        <f>T94+U94+V94</f>
        <v>0</v>
      </c>
      <c r="R94" t="s" s="185">
        <v>27</v>
      </c>
      <c r="S94" s="147">
        <f>AO94</f>
        <v>16.7266282207291</v>
      </c>
      <c r="T94" s="138"/>
      <c r="U94" s="138"/>
      <c r="V94" s="138"/>
      <c r="W94" s="138"/>
      <c r="X94" t="s" s="146">
        <f>IF($A94=Y94,"ok","bad")</f>
        <v>2430</v>
      </c>
      <c r="Y94" t="s" s="146">
        <v>2686</v>
      </c>
      <c r="Z94" t="s" s="146">
        <v>2687</v>
      </c>
      <c r="AA94" t="s" s="186">
        <v>31</v>
      </c>
      <c r="AB94" s="141">
        <f>100*AC94</f>
        <v>9.864557400000001</v>
      </c>
      <c r="AC94" s="190">
        <v>0.098645574</v>
      </c>
      <c r="AD94" t="s" s="187">
        <v>29</v>
      </c>
      <c r="AE94" s="141">
        <v>6.9705307</v>
      </c>
      <c r="AF94" s="190">
        <v>0.06970530699999999</v>
      </c>
      <c r="AG94" s="138"/>
      <c r="AH94" s="145">
        <v>77547</v>
      </c>
      <c r="AI94" s="145">
        <v>37802</v>
      </c>
      <c r="AJ94" s="145">
        <v>243</v>
      </c>
      <c r="AK94" s="145">
        <v>13047</v>
      </c>
      <c r="AL94" s="145">
        <v>6323</v>
      </c>
      <c r="AM94" s="148">
        <f>100*AL94/$AI94</f>
        <v>16.7266282207291</v>
      </c>
      <c r="AN94" s="145">
        <f>IF(AM94&gt;$AI$8,1,0)</f>
        <v>0</v>
      </c>
      <c r="AO94" s="148">
        <f>IF($R94=AL$17,AM94,0)</f>
        <v>16.7266282207291</v>
      </c>
      <c r="AP94" s="145">
        <v>19370</v>
      </c>
      <c r="AQ94" s="148">
        <f>100*AP94/$AI94</f>
        <v>51.2406750965557</v>
      </c>
      <c r="AR94" s="145">
        <f>IF(AQ94&gt;$AI$8,1,0)</f>
        <v>1</v>
      </c>
      <c r="AS94" s="148">
        <f>IF($R94=AP$17,AQ94,0)</f>
        <v>0</v>
      </c>
      <c r="AT94" s="145">
        <v>2635</v>
      </c>
      <c r="AU94" s="148">
        <f>100*AT94/$AI94</f>
        <v>6.97053065975345</v>
      </c>
      <c r="AV94" s="145">
        <f>IF(AU94&gt;$AI$8,1,0)</f>
        <v>0</v>
      </c>
      <c r="AW94" s="148">
        <f>IF($R94=AT$17,AU94,0)</f>
        <v>0</v>
      </c>
      <c r="AX94" s="145">
        <v>2024</v>
      </c>
      <c r="AY94" s="148">
        <f>100*AX94/$AI94</f>
        <v>5.354214062748</v>
      </c>
      <c r="AZ94" s="145">
        <f>IF(AY94&gt;$AI$8,1,0)</f>
        <v>0</v>
      </c>
      <c r="BA94" s="148">
        <f>IF($R94=AX$17,AY94,0)</f>
        <v>0</v>
      </c>
      <c r="BB94" s="145">
        <v>3729</v>
      </c>
      <c r="BC94" s="148">
        <f>100*BB94/$AI94</f>
        <v>9.864557430823769</v>
      </c>
      <c r="BD94" s="145">
        <f>IF(BC94&gt;$AI$8,1,0)</f>
        <v>0</v>
      </c>
      <c r="BE94" s="148">
        <f>IF($R94=BB$17,BC94,0)</f>
        <v>0</v>
      </c>
      <c r="BF94" s="145">
        <v>0</v>
      </c>
      <c r="BG94" s="148">
        <f>100*BF94/$AI94</f>
        <v>0</v>
      </c>
      <c r="BH94" s="145">
        <f>IF(BG94&gt;$AI$8,1,0)</f>
        <v>0</v>
      </c>
      <c r="BI94" s="148">
        <f>IF($R94=BF$17,BG94,0)</f>
        <v>0</v>
      </c>
      <c r="BJ94" s="145">
        <v>0</v>
      </c>
      <c r="BK94" s="148">
        <f>100*BJ94/$AI94</f>
        <v>0</v>
      </c>
      <c r="BL94" s="145">
        <f>IF(BK94&gt;$AI$8,1,0)</f>
        <v>0</v>
      </c>
      <c r="BM94" s="148">
        <f>IF($R94=BJ$17,BK94,0)</f>
        <v>0</v>
      </c>
      <c r="BN94" s="145">
        <v>0</v>
      </c>
      <c r="BO94" s="148">
        <f>100*BN94/$AI94</f>
        <v>0</v>
      </c>
      <c r="BP94" s="145">
        <f>IF(BO94&gt;$AI$8,1,0)</f>
        <v>0</v>
      </c>
      <c r="BQ94" s="148">
        <f>IF($R94=BN$17,BO94,0)</f>
        <v>0</v>
      </c>
      <c r="BR94" s="145">
        <v>0</v>
      </c>
      <c r="BS94" s="148">
        <f>100*BR94/$AI94</f>
        <v>0</v>
      </c>
      <c r="BT94" s="145">
        <f>IF(BS94&gt;$AI$8,1,0)</f>
        <v>0</v>
      </c>
      <c r="BU94" s="148">
        <f>IF($R94=BR$17,BS94,0)</f>
        <v>0</v>
      </c>
      <c r="BV94" s="145">
        <v>0</v>
      </c>
      <c r="BW94" s="148">
        <f>100*BV94/$AI94</f>
        <v>0</v>
      </c>
      <c r="BX94" s="145">
        <f>IF(BW94&gt;$AI$8,1,0)</f>
        <v>0</v>
      </c>
      <c r="BY94" s="148">
        <f>IF($R94=BV$17,BW94,0)</f>
        <v>0</v>
      </c>
      <c r="BZ94" s="145">
        <v>0</v>
      </c>
      <c r="CA94" s="148">
        <f>100*BZ94/$AI94</f>
        <v>0</v>
      </c>
      <c r="CB94" s="145">
        <f>IF(CA94&gt;$AI$8,1,0)</f>
        <v>0</v>
      </c>
      <c r="CC94" s="148">
        <f>IF($R94=BZ$17,CA94,0)</f>
        <v>0</v>
      </c>
      <c r="CD94" s="145">
        <v>0</v>
      </c>
      <c r="CE94" s="148">
        <f>100*CD94/$AI94</f>
        <v>0</v>
      </c>
      <c r="CF94" s="145">
        <f>IF(CE94&gt;$AI$8,1,0)</f>
        <v>0</v>
      </c>
      <c r="CG94" s="148">
        <f>IF($R94=CD$17,CE94,0)</f>
        <v>0</v>
      </c>
      <c r="CH94" s="145">
        <v>0</v>
      </c>
      <c r="CI94" s="148">
        <f>100*CH94/$AI94</f>
        <v>0</v>
      </c>
      <c r="CJ94" s="145">
        <f>IF(CI94&gt;$AI$8,1,0)</f>
        <v>0</v>
      </c>
      <c r="CK94" s="148">
        <f>IF($R94=CH$17,CI94,0)</f>
        <v>0</v>
      </c>
      <c r="CL94" s="145">
        <v>0</v>
      </c>
      <c r="CM94" s="145">
        <v>0</v>
      </c>
      <c r="CN94" s="149"/>
    </row>
    <row r="95" ht="15.75" customHeight="1">
      <c r="A95" t="s" s="179">
        <v>2564</v>
      </c>
      <c r="B95" t="s" s="180">
        <v>160</v>
      </c>
      <c r="C95" t="s" s="180">
        <v>2565</v>
      </c>
      <c r="D95" t="s" s="181">
        <v>162</v>
      </c>
      <c r="E95" t="s" s="182">
        <v>79</v>
      </c>
      <c r="F95" t="s" s="130">
        <v>80</v>
      </c>
      <c r="G95" t="s" s="130">
        <v>918</v>
      </c>
      <c r="H95" t="s" s="130">
        <v>919</v>
      </c>
      <c r="I95" t="s" s="130">
        <v>49</v>
      </c>
      <c r="J95" t="s" s="130">
        <v>50</v>
      </c>
      <c r="K95" t="s" s="183">
        <f>O95</f>
        <v>28</v>
      </c>
      <c r="L95" s="189">
        <f>P95</f>
        <v>51.0980709859648</v>
      </c>
      <c r="M95" t="s" s="130">
        <f>IF(O95="Lab","over","under")</f>
        <v>2429</v>
      </c>
      <c r="N95" s="173">
        <v>1</v>
      </c>
      <c r="O95" t="s" s="184">
        <v>28</v>
      </c>
      <c r="P95" s="131">
        <f>AQ95</f>
        <v>51.0980709859648</v>
      </c>
      <c r="Q95" s="173">
        <f>T95+U95+V95</f>
        <v>0</v>
      </c>
      <c r="R95" t="s" s="185">
        <v>27</v>
      </c>
      <c r="S95" s="131">
        <f>AO95</f>
        <v>17.5976002277156</v>
      </c>
      <c r="T95" s="169"/>
      <c r="U95" s="169"/>
      <c r="V95" s="169"/>
      <c r="W95" s="169"/>
      <c r="X95" t="s" s="130">
        <f>IF($A95=Y95,"ok","bad")</f>
        <v>2430</v>
      </c>
      <c r="Y95" t="s" s="130">
        <v>2564</v>
      </c>
      <c r="Z95" t="s" s="130">
        <v>2565</v>
      </c>
      <c r="AA95" t="s" s="186">
        <v>31</v>
      </c>
      <c r="AB95" s="125">
        <f>100*AC95</f>
        <v>12.2769372</v>
      </c>
      <c r="AC95" s="191">
        <v>0.122769372</v>
      </c>
      <c r="AD95" t="s" s="187">
        <v>29</v>
      </c>
      <c r="AE95" s="125">
        <v>8.594075</v>
      </c>
      <c r="AF95" s="191">
        <v>0.08594075</v>
      </c>
      <c r="AG95" s="169"/>
      <c r="AH95" s="173">
        <v>77542</v>
      </c>
      <c r="AI95" s="173">
        <v>45671</v>
      </c>
      <c r="AJ95" s="173">
        <v>256</v>
      </c>
      <c r="AK95" s="173">
        <v>15300</v>
      </c>
      <c r="AL95" s="173">
        <v>8037</v>
      </c>
      <c r="AM95" s="175">
        <f>100*AL95/$AI95</f>
        <v>17.5976002277156</v>
      </c>
      <c r="AN95" s="173">
        <f>IF(AM95&gt;$AI$8,1,0)</f>
        <v>0</v>
      </c>
      <c r="AO95" s="175">
        <f>IF($R95=AL$17,AM95,0)</f>
        <v>17.5976002277156</v>
      </c>
      <c r="AP95" s="173">
        <v>23337</v>
      </c>
      <c r="AQ95" s="175">
        <f>100*AP95/$AI95</f>
        <v>51.0980709859648</v>
      </c>
      <c r="AR95" s="173">
        <f>IF(AQ95&gt;$AI$8,1,0)</f>
        <v>1</v>
      </c>
      <c r="AS95" s="175">
        <f>IF($R95=AP$17,AQ95,0)</f>
        <v>0</v>
      </c>
      <c r="AT95" s="173">
        <v>3925</v>
      </c>
      <c r="AU95" s="175">
        <f>100*AT95/$AI95</f>
        <v>8.594075014779619</v>
      </c>
      <c r="AV95" s="173">
        <f>IF(AU95&gt;$AI$8,1,0)</f>
        <v>0</v>
      </c>
      <c r="AW95" s="175">
        <f>IF($R95=AT$17,AU95,0)</f>
        <v>0</v>
      </c>
      <c r="AX95" s="173">
        <v>3147</v>
      </c>
      <c r="AY95" s="175">
        <f>100*AX95/$AI95</f>
        <v>6.89058702458891</v>
      </c>
      <c r="AZ95" s="173">
        <f>IF(AY95&gt;$AI$8,1,0)</f>
        <v>0</v>
      </c>
      <c r="BA95" s="175">
        <f>IF($R95=AX$17,AY95,0)</f>
        <v>0</v>
      </c>
      <c r="BB95" s="173">
        <v>5607</v>
      </c>
      <c r="BC95" s="175">
        <f>100*BB95/$AI95</f>
        <v>12.2769372249349</v>
      </c>
      <c r="BD95" s="173">
        <f>IF(BC95&gt;$AI$8,1,0)</f>
        <v>0</v>
      </c>
      <c r="BE95" s="175">
        <f>IF($R95=BB$17,BC95,0)</f>
        <v>0</v>
      </c>
      <c r="BF95" s="173">
        <v>0</v>
      </c>
      <c r="BG95" s="175">
        <f>100*BF95/$AI95</f>
        <v>0</v>
      </c>
      <c r="BH95" s="173">
        <f>IF(BG95&gt;$AI$8,1,0)</f>
        <v>0</v>
      </c>
      <c r="BI95" s="175">
        <f>IF($R95=BF$17,BG95,0)</f>
        <v>0</v>
      </c>
      <c r="BJ95" s="173">
        <v>0</v>
      </c>
      <c r="BK95" s="175">
        <f>100*BJ95/$AI95</f>
        <v>0</v>
      </c>
      <c r="BL95" s="173">
        <f>IF(BK95&gt;$AI$8,1,0)</f>
        <v>0</v>
      </c>
      <c r="BM95" s="175">
        <f>IF($R95=BJ$17,BK95,0)</f>
        <v>0</v>
      </c>
      <c r="BN95" s="173">
        <v>0</v>
      </c>
      <c r="BO95" s="175">
        <f>100*BN95/$AI95</f>
        <v>0</v>
      </c>
      <c r="BP95" s="173">
        <f>IF(BO95&gt;$AI$8,1,0)</f>
        <v>0</v>
      </c>
      <c r="BQ95" s="175">
        <f>IF($R95=BN$17,BO95,0)</f>
        <v>0</v>
      </c>
      <c r="BR95" s="173">
        <v>0</v>
      </c>
      <c r="BS95" s="175">
        <f>100*BR95/$AI95</f>
        <v>0</v>
      </c>
      <c r="BT95" s="173">
        <f>IF(BS95&gt;$AI$8,1,0)</f>
        <v>0</v>
      </c>
      <c r="BU95" s="175">
        <f>IF($R95=BR$17,BS95,0)</f>
        <v>0</v>
      </c>
      <c r="BV95" s="173">
        <v>0</v>
      </c>
      <c r="BW95" s="175">
        <f>100*BV95/$AI95</f>
        <v>0</v>
      </c>
      <c r="BX95" s="173">
        <f>IF(BW95&gt;$AI$8,1,0)</f>
        <v>0</v>
      </c>
      <c r="BY95" s="175">
        <f>IF($R95=BV$17,BW95,0)</f>
        <v>0</v>
      </c>
      <c r="BZ95" s="173">
        <v>0</v>
      </c>
      <c r="CA95" s="175">
        <f>100*BZ95/$AI95</f>
        <v>0</v>
      </c>
      <c r="CB95" s="173">
        <f>IF(CA95&gt;$AI$8,1,0)</f>
        <v>0</v>
      </c>
      <c r="CC95" s="175">
        <f>IF($R95=BZ$17,CA95,0)</f>
        <v>0</v>
      </c>
      <c r="CD95" s="173">
        <v>0</v>
      </c>
      <c r="CE95" s="175">
        <f>100*CD95/$AI95</f>
        <v>0</v>
      </c>
      <c r="CF95" s="173">
        <f>IF(CE95&gt;$AI$8,1,0)</f>
        <v>0</v>
      </c>
      <c r="CG95" s="175">
        <f>IF($R95=CD$17,CE95,0)</f>
        <v>0</v>
      </c>
      <c r="CH95" s="173">
        <v>0</v>
      </c>
      <c r="CI95" s="175">
        <f>100*CH95/$AI95</f>
        <v>0</v>
      </c>
      <c r="CJ95" s="173">
        <f>IF(CI95&gt;$AI$8,1,0)</f>
        <v>0</v>
      </c>
      <c r="CK95" s="175">
        <f>IF($R95=CH$17,CI95,0)</f>
        <v>0</v>
      </c>
      <c r="CL95" s="173">
        <v>0</v>
      </c>
      <c r="CM95" s="173">
        <v>0</v>
      </c>
      <c r="CN95" s="176"/>
    </row>
    <row r="96" ht="15.75" customHeight="1">
      <c r="A96" t="s" s="179">
        <v>3467</v>
      </c>
      <c r="B96" t="s" s="180">
        <v>160</v>
      </c>
      <c r="C96" t="s" s="180">
        <v>1249</v>
      </c>
      <c r="D96" t="s" s="181">
        <v>162</v>
      </c>
      <c r="E96" t="s" s="188">
        <v>79</v>
      </c>
      <c r="F96" t="s" s="146">
        <v>80</v>
      </c>
      <c r="G96" t="s" s="146">
        <v>2782</v>
      </c>
      <c r="H96" t="s" s="146">
        <v>1250</v>
      </c>
      <c r="I96" t="s" s="146">
        <v>49</v>
      </c>
      <c r="J96" t="s" s="146">
        <v>203</v>
      </c>
      <c r="K96" t="s" s="183">
        <f>O96</f>
        <v>29</v>
      </c>
      <c r="L96" s="189">
        <f>P96</f>
        <v>51.0618979946313</v>
      </c>
      <c r="M96" t="s" s="146">
        <f>IF(O96="Lab","over","under")</f>
        <v>3307</v>
      </c>
      <c r="N96" s="138"/>
      <c r="O96" t="s" s="184">
        <v>29</v>
      </c>
      <c r="P96" s="147">
        <f>AU96</f>
        <v>51.0618979946313</v>
      </c>
      <c r="Q96" s="145">
        <f>T96+U96+V96</f>
        <v>0</v>
      </c>
      <c r="R96" t="s" s="185">
        <v>27</v>
      </c>
      <c r="S96" s="147">
        <f>AO96</f>
        <v>17.0436601926417</v>
      </c>
      <c r="T96" s="138"/>
      <c r="U96" s="138"/>
      <c r="V96" s="138"/>
      <c r="W96" s="138"/>
      <c r="X96" t="s" s="146">
        <f>IF($A96=Y96,"ok","bad")</f>
        <v>2430</v>
      </c>
      <c r="Y96" t="s" s="146">
        <v>3467</v>
      </c>
      <c r="Z96" t="s" s="146">
        <v>1249</v>
      </c>
      <c r="AA96" t="s" s="186">
        <v>28</v>
      </c>
      <c r="AB96" s="141">
        <f>100*AC96</f>
        <v>12.9500237</v>
      </c>
      <c r="AC96" s="190">
        <v>0.129500237</v>
      </c>
      <c r="AD96" t="s" s="187">
        <v>2365</v>
      </c>
      <c r="AE96" s="141">
        <v>9.4485236</v>
      </c>
      <c r="AF96" s="190">
        <v>0.094485236</v>
      </c>
      <c r="AG96" s="138"/>
      <c r="AH96" s="145">
        <v>77353</v>
      </c>
      <c r="AI96" s="145">
        <v>50664</v>
      </c>
      <c r="AJ96" s="145">
        <v>149</v>
      </c>
      <c r="AK96" s="145">
        <v>17235</v>
      </c>
      <c r="AL96" s="145">
        <v>8635</v>
      </c>
      <c r="AM96" s="148">
        <f>100*AL96/$AI96</f>
        <v>17.0436601926417</v>
      </c>
      <c r="AN96" s="145">
        <f>IF(AM96&gt;$AI$8,1,0)</f>
        <v>0</v>
      </c>
      <c r="AO96" s="148">
        <f>IF($R96=AL$17,AM96,0)</f>
        <v>17.0436601926417</v>
      </c>
      <c r="AP96" s="145">
        <v>6561</v>
      </c>
      <c r="AQ96" s="148">
        <f>100*AP96/$AI96</f>
        <v>12.9500236854571</v>
      </c>
      <c r="AR96" s="145">
        <f>IF(AQ96&gt;$AI$8,1,0)</f>
        <v>0</v>
      </c>
      <c r="AS96" s="148">
        <f>IF($R96=AP$17,AQ96,0)</f>
        <v>0</v>
      </c>
      <c r="AT96" s="145">
        <v>25870</v>
      </c>
      <c r="AU96" s="148">
        <f>100*AT96/$AI96</f>
        <v>51.0618979946313</v>
      </c>
      <c r="AV96" s="145">
        <f>IF(AU96&gt;$AI$8,1,0)</f>
        <v>1</v>
      </c>
      <c r="AW96" s="148">
        <f>IF($R96=AT$17,AU96,0)</f>
        <v>0</v>
      </c>
      <c r="AX96" s="145">
        <v>4787</v>
      </c>
      <c r="AY96" s="148">
        <f>100*AX96/$AI96</f>
        <v>9.44852360650561</v>
      </c>
      <c r="AZ96" s="145">
        <f>IF(AY96&gt;$AI$8,1,0)</f>
        <v>0</v>
      </c>
      <c r="BA96" s="148">
        <f>IF($R96=AX$17,AY96,0)</f>
        <v>0</v>
      </c>
      <c r="BB96" s="145">
        <v>3009</v>
      </c>
      <c r="BC96" s="148">
        <f>100*BB96/$AI96</f>
        <v>5.93912837517764</v>
      </c>
      <c r="BD96" s="145">
        <f>IF(BC96&gt;$AI$8,1,0)</f>
        <v>0</v>
      </c>
      <c r="BE96" s="148">
        <f>IF($R96=BB$17,BC96,0)</f>
        <v>0</v>
      </c>
      <c r="BF96" s="145">
        <v>0</v>
      </c>
      <c r="BG96" s="148">
        <f>100*BF96/$AI96</f>
        <v>0</v>
      </c>
      <c r="BH96" s="145">
        <f>IF(BG96&gt;$AI$8,1,0)</f>
        <v>0</v>
      </c>
      <c r="BI96" s="148">
        <f>IF($R96=BF$17,BG96,0)</f>
        <v>0</v>
      </c>
      <c r="BJ96" s="145">
        <v>0</v>
      </c>
      <c r="BK96" s="148">
        <f>100*BJ96/$AI96</f>
        <v>0</v>
      </c>
      <c r="BL96" s="145">
        <f>IF(BK96&gt;$AI$8,1,0)</f>
        <v>0</v>
      </c>
      <c r="BM96" s="148">
        <f>IF($R96=BJ$17,BK96,0)</f>
        <v>0</v>
      </c>
      <c r="BN96" s="145">
        <v>0</v>
      </c>
      <c r="BO96" s="148">
        <f>100*BN96/$AI96</f>
        <v>0</v>
      </c>
      <c r="BP96" s="145">
        <f>IF(BO96&gt;$AI$8,1,0)</f>
        <v>0</v>
      </c>
      <c r="BQ96" s="148">
        <f>IF($R96=BN$17,BO96,0)</f>
        <v>0</v>
      </c>
      <c r="BR96" s="145">
        <v>0</v>
      </c>
      <c r="BS96" s="148">
        <f>100*BR96/$AI96</f>
        <v>0</v>
      </c>
      <c r="BT96" s="145">
        <f>IF(BS96&gt;$AI$8,1,0)</f>
        <v>0</v>
      </c>
      <c r="BU96" s="148">
        <f>IF($R96=BR$17,BS96,0)</f>
        <v>0</v>
      </c>
      <c r="BV96" s="145">
        <v>0</v>
      </c>
      <c r="BW96" s="148">
        <f>100*BV96/$AI96</f>
        <v>0</v>
      </c>
      <c r="BX96" s="145">
        <f>IF(BW96&gt;$AI$8,1,0)</f>
        <v>0</v>
      </c>
      <c r="BY96" s="148">
        <f>IF($R96=BV$17,BW96,0)</f>
        <v>0</v>
      </c>
      <c r="BZ96" s="145">
        <v>0</v>
      </c>
      <c r="CA96" s="148">
        <f>100*BZ96/$AI96</f>
        <v>0</v>
      </c>
      <c r="CB96" s="145">
        <f>IF(CA96&gt;$AI$8,1,0)</f>
        <v>0</v>
      </c>
      <c r="CC96" s="148">
        <f>IF($R96=BZ$17,CA96,0)</f>
        <v>0</v>
      </c>
      <c r="CD96" s="145">
        <v>0</v>
      </c>
      <c r="CE96" s="148">
        <f>100*CD96/$AI96</f>
        <v>0</v>
      </c>
      <c r="CF96" s="145">
        <f>IF(CE96&gt;$AI$8,1,0)</f>
        <v>0</v>
      </c>
      <c r="CG96" s="148">
        <f>IF($R96=CD$17,CE96,0)</f>
        <v>0</v>
      </c>
      <c r="CH96" s="145">
        <v>0</v>
      </c>
      <c r="CI96" s="148">
        <f>100*CH96/$AI96</f>
        <v>0</v>
      </c>
      <c r="CJ96" s="145">
        <f>IF(CI96&gt;$AI$8,1,0)</f>
        <v>0</v>
      </c>
      <c r="CK96" s="148">
        <f>IF($R96=CH$17,CI96,0)</f>
        <v>0</v>
      </c>
      <c r="CL96" s="145">
        <v>746</v>
      </c>
      <c r="CM96" s="145">
        <v>0</v>
      </c>
      <c r="CN96" s="149"/>
    </row>
    <row r="97" ht="15.75" customHeight="1">
      <c r="A97" t="s" s="179">
        <v>3500</v>
      </c>
      <c r="B97" t="s" s="180">
        <v>75</v>
      </c>
      <c r="C97" t="s" s="180">
        <v>1671</v>
      </c>
      <c r="D97" t="s" s="181">
        <v>78</v>
      </c>
      <c r="E97" t="s" s="182">
        <v>79</v>
      </c>
      <c r="F97" t="s" s="130">
        <v>46</v>
      </c>
      <c r="G97" t="s" s="130">
        <v>1672</v>
      </c>
      <c r="H97" t="s" s="130">
        <v>1673</v>
      </c>
      <c r="I97" t="s" s="130">
        <v>64</v>
      </c>
      <c r="J97" t="s" s="130">
        <v>203</v>
      </c>
      <c r="K97" t="s" s="183">
        <f>O97</f>
        <v>29</v>
      </c>
      <c r="L97" s="189">
        <f>P97</f>
        <v>50.9022131397017</v>
      </c>
      <c r="M97" t="s" s="130">
        <f>IF(O97="Lab","over","under")</f>
        <v>3307</v>
      </c>
      <c r="N97" s="169"/>
      <c r="O97" t="s" s="184">
        <v>29</v>
      </c>
      <c r="P97" s="131">
        <f>AU97</f>
        <v>50.9022131397017</v>
      </c>
      <c r="Q97" s="173">
        <f>T97+U97+V97</f>
        <v>0</v>
      </c>
      <c r="R97" t="s" s="185">
        <v>27</v>
      </c>
      <c r="S97" s="131">
        <f>AO97</f>
        <v>18.5225444584547</v>
      </c>
      <c r="T97" s="169"/>
      <c r="U97" s="169"/>
      <c r="V97" s="169"/>
      <c r="W97" s="169"/>
      <c r="X97" t="s" s="130">
        <f>IF($A97=Y97,"ok","bad")</f>
        <v>2430</v>
      </c>
      <c r="Y97" t="s" s="130">
        <v>3500</v>
      </c>
      <c r="Z97" t="s" s="130">
        <v>1671</v>
      </c>
      <c r="AA97" t="s" s="186">
        <v>28</v>
      </c>
      <c r="AB97" s="125">
        <f>100*AC97</f>
        <v>13.0027392</v>
      </c>
      <c r="AC97" s="191">
        <v>0.130027392</v>
      </c>
      <c r="AD97" t="s" s="187">
        <v>2365</v>
      </c>
      <c r="AE97" s="125">
        <v>9.0525675</v>
      </c>
      <c r="AF97" s="191">
        <v>0.090525675</v>
      </c>
      <c r="AG97" s="169"/>
      <c r="AH97" s="173">
        <v>69851</v>
      </c>
      <c r="AI97" s="173">
        <v>45998</v>
      </c>
      <c r="AJ97" s="173">
        <v>196</v>
      </c>
      <c r="AK97" s="173">
        <v>14894</v>
      </c>
      <c r="AL97" s="173">
        <v>8520</v>
      </c>
      <c r="AM97" s="175">
        <f>100*AL97/$AI97</f>
        <v>18.5225444584547</v>
      </c>
      <c r="AN97" s="173">
        <f>IF(AM97&gt;$AI$8,1,0)</f>
        <v>0</v>
      </c>
      <c r="AO97" s="175">
        <f>IF($R97=AL$17,AM97,0)</f>
        <v>18.5225444584547</v>
      </c>
      <c r="AP97" s="173">
        <v>5981</v>
      </c>
      <c r="AQ97" s="175">
        <f>100*AP97/$AI97</f>
        <v>13.0027392495326</v>
      </c>
      <c r="AR97" s="173">
        <f>IF(AQ97&gt;$AI$8,1,0)</f>
        <v>0</v>
      </c>
      <c r="AS97" s="175">
        <f>IF($R97=AP$17,AQ97,0)</f>
        <v>0</v>
      </c>
      <c r="AT97" s="173">
        <v>23414</v>
      </c>
      <c r="AU97" s="175">
        <f>100*AT97/$AI97</f>
        <v>50.9022131397017</v>
      </c>
      <c r="AV97" s="173">
        <f>IF(AU97&gt;$AI$8,1,0)</f>
        <v>1</v>
      </c>
      <c r="AW97" s="175">
        <f>IF($R97=AT$17,AU97,0)</f>
        <v>0</v>
      </c>
      <c r="AX97" s="173">
        <v>4164</v>
      </c>
      <c r="AY97" s="175">
        <f>100*AX97/$AI97</f>
        <v>9.05256750293491</v>
      </c>
      <c r="AZ97" s="173">
        <f>IF(AY97&gt;$AI$8,1,0)</f>
        <v>0</v>
      </c>
      <c r="BA97" s="175">
        <f>IF($R97=AX$17,AY97,0)</f>
        <v>0</v>
      </c>
      <c r="BB97" s="173">
        <v>3236</v>
      </c>
      <c r="BC97" s="175">
        <f>100*BB97/$AI97</f>
        <v>7.03508848210792</v>
      </c>
      <c r="BD97" s="173">
        <f>IF(BC97&gt;$AI$8,1,0)</f>
        <v>0</v>
      </c>
      <c r="BE97" s="175">
        <f>IF($R97=BB$17,BC97,0)</f>
        <v>0</v>
      </c>
      <c r="BF97" s="173">
        <v>0</v>
      </c>
      <c r="BG97" s="175">
        <f>100*BF97/$AI97</f>
        <v>0</v>
      </c>
      <c r="BH97" s="173">
        <f>IF(BG97&gt;$AI$8,1,0)</f>
        <v>0</v>
      </c>
      <c r="BI97" s="175">
        <f>IF($R97=BF$17,BG97,0)</f>
        <v>0</v>
      </c>
      <c r="BJ97" s="173">
        <v>0</v>
      </c>
      <c r="BK97" s="175">
        <f>100*BJ97/$AI97</f>
        <v>0</v>
      </c>
      <c r="BL97" s="173">
        <f>IF(BK97&gt;$AI$8,1,0)</f>
        <v>0</v>
      </c>
      <c r="BM97" s="175">
        <f>IF($R97=BJ$17,BK97,0)</f>
        <v>0</v>
      </c>
      <c r="BN97" s="173">
        <v>0</v>
      </c>
      <c r="BO97" s="175">
        <f>100*BN97/$AI97</f>
        <v>0</v>
      </c>
      <c r="BP97" s="173">
        <f>IF(BO97&gt;$AI$8,1,0)</f>
        <v>0</v>
      </c>
      <c r="BQ97" s="175">
        <f>IF($R97=BN$17,BO97,0)</f>
        <v>0</v>
      </c>
      <c r="BR97" s="173">
        <v>0</v>
      </c>
      <c r="BS97" s="175">
        <f>100*BR97/$AI97</f>
        <v>0</v>
      </c>
      <c r="BT97" s="173">
        <f>IF(BS97&gt;$AI$8,1,0)</f>
        <v>0</v>
      </c>
      <c r="BU97" s="175">
        <f>IF($R97=BR$17,BS97,0)</f>
        <v>0</v>
      </c>
      <c r="BV97" s="173">
        <v>0</v>
      </c>
      <c r="BW97" s="175">
        <f>100*BV97/$AI97</f>
        <v>0</v>
      </c>
      <c r="BX97" s="173">
        <f>IF(BW97&gt;$AI$8,1,0)</f>
        <v>0</v>
      </c>
      <c r="BY97" s="175">
        <f>IF($R97=BV$17,BW97,0)</f>
        <v>0</v>
      </c>
      <c r="BZ97" s="173">
        <v>0</v>
      </c>
      <c r="CA97" s="175">
        <f>100*BZ97/$AI97</f>
        <v>0</v>
      </c>
      <c r="CB97" s="173">
        <f>IF(CA97&gt;$AI$8,1,0)</f>
        <v>0</v>
      </c>
      <c r="CC97" s="175">
        <f>IF($R97=BZ$17,CA97,0)</f>
        <v>0</v>
      </c>
      <c r="CD97" s="173">
        <v>0</v>
      </c>
      <c r="CE97" s="175">
        <f>100*CD97/$AI97</f>
        <v>0</v>
      </c>
      <c r="CF97" s="173">
        <f>IF(CE97&gt;$AI$8,1,0)</f>
        <v>0</v>
      </c>
      <c r="CG97" s="175">
        <f>IF($R97=CD$17,CE97,0)</f>
        <v>0</v>
      </c>
      <c r="CH97" s="173">
        <v>0</v>
      </c>
      <c r="CI97" s="175">
        <f>100*CH97/$AI97</f>
        <v>0</v>
      </c>
      <c r="CJ97" s="173">
        <f>IF(CI97&gt;$AI$8,1,0)</f>
        <v>0</v>
      </c>
      <c r="CK97" s="175">
        <f>IF($R97=CH$17,CI97,0)</f>
        <v>0</v>
      </c>
      <c r="CL97" s="173">
        <v>0</v>
      </c>
      <c r="CM97" s="173">
        <v>0</v>
      </c>
      <c r="CN97" s="176"/>
    </row>
    <row r="98" ht="15.75" customHeight="1">
      <c r="A98" t="s" s="179">
        <v>2625</v>
      </c>
      <c r="B98" t="s" s="180">
        <v>90</v>
      </c>
      <c r="C98" t="s" s="180">
        <v>1388</v>
      </c>
      <c r="D98" t="s" s="181">
        <v>93</v>
      </c>
      <c r="E98" t="s" s="188">
        <v>79</v>
      </c>
      <c r="F98" t="s" s="146">
        <v>80</v>
      </c>
      <c r="G98" t="s" s="146">
        <v>1389</v>
      </c>
      <c r="H98" t="s" s="146">
        <v>1390</v>
      </c>
      <c r="I98" t="s" s="146">
        <v>64</v>
      </c>
      <c r="J98" t="s" s="146">
        <v>50</v>
      </c>
      <c r="K98" t="s" s="183">
        <f>O98</f>
        <v>28</v>
      </c>
      <c r="L98" s="189">
        <f>P98</f>
        <v>50.8093140339836</v>
      </c>
      <c r="M98" t="s" s="146">
        <f>IF(O98="Lab","over","under")</f>
        <v>2429</v>
      </c>
      <c r="N98" s="145">
        <v>1</v>
      </c>
      <c r="O98" t="s" s="184">
        <v>28</v>
      </c>
      <c r="P98" s="147">
        <f>AQ98</f>
        <v>50.8093140339836</v>
      </c>
      <c r="Q98" s="145">
        <f>T98+U98+V98</f>
        <v>0</v>
      </c>
      <c r="R98" t="s" s="185">
        <v>31</v>
      </c>
      <c r="S98" s="147">
        <f>BE98</f>
        <v>16.078036500944</v>
      </c>
      <c r="T98" s="138"/>
      <c r="U98" s="138"/>
      <c r="V98" s="138"/>
      <c r="W98" s="138"/>
      <c r="X98" t="s" s="146">
        <f>IF($A98=Y98,"ok","bad")</f>
        <v>2430</v>
      </c>
      <c r="Y98" t="s" s="146">
        <v>2625</v>
      </c>
      <c r="Z98" t="s" s="146">
        <v>1388</v>
      </c>
      <c r="AA98" t="s" s="186">
        <v>2365</v>
      </c>
      <c r="AB98" s="141">
        <f>100*AC98</f>
        <v>11.9823789</v>
      </c>
      <c r="AC98" s="190">
        <v>0.119823789</v>
      </c>
      <c r="AD98" t="s" s="187">
        <v>29</v>
      </c>
      <c r="AE98" s="141">
        <v>7.6803021</v>
      </c>
      <c r="AF98" s="190">
        <v>0.076803021</v>
      </c>
      <c r="AG98" s="138"/>
      <c r="AH98" s="145">
        <v>85204</v>
      </c>
      <c r="AI98" s="145">
        <v>39725</v>
      </c>
      <c r="AJ98" s="145">
        <v>181</v>
      </c>
      <c r="AK98" s="145">
        <v>13797</v>
      </c>
      <c r="AL98" s="145">
        <v>2823</v>
      </c>
      <c r="AM98" s="148">
        <f>100*AL98/$AI98</f>
        <v>7.10635619886721</v>
      </c>
      <c r="AN98" s="145">
        <f>IF(AM98&gt;$AI$8,1,0)</f>
        <v>0</v>
      </c>
      <c r="AO98" s="148">
        <f>IF($R98=AL$17,AM98,0)</f>
        <v>0</v>
      </c>
      <c r="AP98" s="145">
        <v>20184</v>
      </c>
      <c r="AQ98" s="148">
        <f>100*AP98/$AI98</f>
        <v>50.8093140339836</v>
      </c>
      <c r="AR98" s="145">
        <f>IF(AQ98&gt;$AI$8,1,0)</f>
        <v>1</v>
      </c>
      <c r="AS98" s="148">
        <f>IF($R98=AP$17,AQ98,0)</f>
        <v>0</v>
      </c>
      <c r="AT98" s="145">
        <v>3051</v>
      </c>
      <c r="AU98" s="148">
        <f>100*AT98/$AI98</f>
        <v>7.68030207677785</v>
      </c>
      <c r="AV98" s="145">
        <f>IF(AU98&gt;$AI$8,1,0)</f>
        <v>0</v>
      </c>
      <c r="AW98" s="148">
        <f>IF($R98=AT$17,AU98,0)</f>
        <v>0</v>
      </c>
      <c r="AX98" s="145">
        <v>4760</v>
      </c>
      <c r="AY98" s="148">
        <f>100*AX98/$AI98</f>
        <v>11.9823788546256</v>
      </c>
      <c r="AZ98" s="145">
        <f>IF(AY98&gt;$AI$8,1,0)</f>
        <v>0</v>
      </c>
      <c r="BA98" s="148">
        <f>IF($R98=AX$17,AY98,0)</f>
        <v>0</v>
      </c>
      <c r="BB98" s="145">
        <v>6387</v>
      </c>
      <c r="BC98" s="148">
        <f>100*BB98/$AI98</f>
        <v>16.078036500944</v>
      </c>
      <c r="BD98" s="145">
        <f>IF(BC98&gt;$AI$8,1,0)</f>
        <v>0</v>
      </c>
      <c r="BE98" s="148">
        <f>IF($R98=BB$17,BC98,0)</f>
        <v>16.078036500944</v>
      </c>
      <c r="BF98" s="145">
        <v>0</v>
      </c>
      <c r="BG98" s="148">
        <f>100*BF98/$AI98</f>
        <v>0</v>
      </c>
      <c r="BH98" s="145">
        <f>IF(BG98&gt;$AI$8,1,0)</f>
        <v>0</v>
      </c>
      <c r="BI98" s="148">
        <f>IF($R98=BF$17,BG98,0)</f>
        <v>0</v>
      </c>
      <c r="BJ98" s="145">
        <v>0</v>
      </c>
      <c r="BK98" s="148">
        <f>100*BJ98/$AI98</f>
        <v>0</v>
      </c>
      <c r="BL98" s="145">
        <f>IF(BK98&gt;$AI$8,1,0)</f>
        <v>0</v>
      </c>
      <c r="BM98" s="148">
        <f>IF($R98=BJ$17,BK98,0)</f>
        <v>0</v>
      </c>
      <c r="BN98" s="145">
        <v>0</v>
      </c>
      <c r="BO98" s="148">
        <f>100*BN98/$AI98</f>
        <v>0</v>
      </c>
      <c r="BP98" s="145">
        <f>IF(BO98&gt;$AI$8,1,0)</f>
        <v>0</v>
      </c>
      <c r="BQ98" s="148">
        <f>IF($R98=BN$17,BO98,0)</f>
        <v>0</v>
      </c>
      <c r="BR98" s="145">
        <v>0</v>
      </c>
      <c r="BS98" s="148">
        <f>100*BR98/$AI98</f>
        <v>0</v>
      </c>
      <c r="BT98" s="145">
        <f>IF(BS98&gt;$AI$8,1,0)</f>
        <v>0</v>
      </c>
      <c r="BU98" s="148">
        <f>IF($R98=BR$17,BS98,0)</f>
        <v>0</v>
      </c>
      <c r="BV98" s="145">
        <v>0</v>
      </c>
      <c r="BW98" s="148">
        <f>100*BV98/$AI98</f>
        <v>0</v>
      </c>
      <c r="BX98" s="145">
        <f>IF(BW98&gt;$AI$8,1,0)</f>
        <v>0</v>
      </c>
      <c r="BY98" s="148">
        <f>IF($R98=BV$17,BW98,0)</f>
        <v>0</v>
      </c>
      <c r="BZ98" s="145">
        <v>0</v>
      </c>
      <c r="CA98" s="148">
        <f>100*BZ98/$AI98</f>
        <v>0</v>
      </c>
      <c r="CB98" s="145">
        <f>IF(CA98&gt;$AI$8,1,0)</f>
        <v>0</v>
      </c>
      <c r="CC98" s="148">
        <f>IF($R98=BZ$17,CA98,0)</f>
        <v>0</v>
      </c>
      <c r="CD98" s="145">
        <v>0</v>
      </c>
      <c r="CE98" s="148">
        <f>100*CD98/$AI98</f>
        <v>0</v>
      </c>
      <c r="CF98" s="145">
        <f>IF(CE98&gt;$AI$8,1,0)</f>
        <v>0</v>
      </c>
      <c r="CG98" s="148">
        <f>IF($R98=CD$17,CE98,0)</f>
        <v>0</v>
      </c>
      <c r="CH98" s="145">
        <v>0</v>
      </c>
      <c r="CI98" s="148">
        <f>100*CH98/$AI98</f>
        <v>0</v>
      </c>
      <c r="CJ98" s="145">
        <f>IF(CI98&gt;$AI$8,1,0)</f>
        <v>0</v>
      </c>
      <c r="CK98" s="148">
        <f>IF($R98=CH$17,CI98,0)</f>
        <v>0</v>
      </c>
      <c r="CL98" s="145">
        <v>572</v>
      </c>
      <c r="CM98" s="145">
        <v>0</v>
      </c>
      <c r="CN98" s="149"/>
    </row>
    <row r="99" ht="15.75" customHeight="1">
      <c r="A99" t="s" s="179">
        <v>3656</v>
      </c>
      <c r="B99" t="s" s="180">
        <v>58</v>
      </c>
      <c r="C99" t="s" s="180">
        <v>894</v>
      </c>
      <c r="D99" t="s" s="181">
        <v>60</v>
      </c>
      <c r="E99" t="s" s="182">
        <v>60</v>
      </c>
      <c r="F99" t="s" s="130">
        <v>61</v>
      </c>
      <c r="G99" t="s" s="130">
        <v>895</v>
      </c>
      <c r="H99" t="s" s="130">
        <v>896</v>
      </c>
      <c r="I99" t="s" s="130">
        <v>64</v>
      </c>
      <c r="J99" t="s" s="130">
        <v>203</v>
      </c>
      <c r="K99" t="s" s="183">
        <f>O99</f>
        <v>29</v>
      </c>
      <c r="L99" s="189">
        <f>P99</f>
        <v>50.7804310952717</v>
      </c>
      <c r="M99" t="s" s="130">
        <f>IF(O99="Lab","over","under")</f>
        <v>3307</v>
      </c>
      <c r="N99" s="169"/>
      <c r="O99" t="s" s="184">
        <v>29</v>
      </c>
      <c r="P99" s="131">
        <f>AU99</f>
        <v>50.7804310952717</v>
      </c>
      <c r="Q99" s="173">
        <f>T99+U99+V99</f>
        <v>0</v>
      </c>
      <c r="R99" t="s" s="185">
        <v>32</v>
      </c>
      <c r="S99" s="131">
        <f>BI99</f>
        <v>19.3916639667626</v>
      </c>
      <c r="T99" s="169"/>
      <c r="U99" s="169"/>
      <c r="V99" s="169"/>
      <c r="W99" s="169"/>
      <c r="X99" t="s" s="130">
        <f>IF($A99=Y99,"ok","bad")</f>
        <v>2430</v>
      </c>
      <c r="Y99" t="s" s="130">
        <v>3656</v>
      </c>
      <c r="Z99" t="s" s="130">
        <v>894</v>
      </c>
      <c r="AA99" t="s" s="186">
        <v>28</v>
      </c>
      <c r="AB99" s="125">
        <f>100*AC99</f>
        <v>14.9682682</v>
      </c>
      <c r="AC99" s="191">
        <v>0.149682682</v>
      </c>
      <c r="AD99" t="s" s="187">
        <v>27</v>
      </c>
      <c r="AE99" s="125">
        <v>5.521145</v>
      </c>
      <c r="AF99" s="191">
        <v>0.05521145</v>
      </c>
      <c r="AG99" s="169"/>
      <c r="AH99" s="173">
        <v>76490</v>
      </c>
      <c r="AI99" s="173">
        <v>52471</v>
      </c>
      <c r="AJ99" s="173">
        <v>137</v>
      </c>
      <c r="AK99" s="173">
        <v>16470</v>
      </c>
      <c r="AL99" s="173">
        <v>2897</v>
      </c>
      <c r="AM99" s="175">
        <f>100*AL99/$AI99</f>
        <v>5.52114501343599</v>
      </c>
      <c r="AN99" s="173">
        <f>IF(AM99&gt;$AI$8,1,0)</f>
        <v>0</v>
      </c>
      <c r="AO99" s="175">
        <f>IF($R99=AL$17,AM99,0)</f>
        <v>0</v>
      </c>
      <c r="AP99" s="173">
        <v>7854</v>
      </c>
      <c r="AQ99" s="175">
        <f>100*AP99/$AI99</f>
        <v>14.9682681862362</v>
      </c>
      <c r="AR99" s="173">
        <f>IF(AQ99&gt;$AI$8,1,0)</f>
        <v>0</v>
      </c>
      <c r="AS99" s="175">
        <f>IF($R99=AP$17,AQ99,0)</f>
        <v>0</v>
      </c>
      <c r="AT99" s="173">
        <v>26645</v>
      </c>
      <c r="AU99" s="175">
        <f>100*AT99/$AI99</f>
        <v>50.7804310952717</v>
      </c>
      <c r="AV99" s="173">
        <f>IF(AU99&gt;$AI$8,1,0)</f>
        <v>1</v>
      </c>
      <c r="AW99" s="175">
        <f>IF($R99=AT$17,AU99,0)</f>
        <v>0</v>
      </c>
      <c r="AX99" s="173">
        <v>2209</v>
      </c>
      <c r="AY99" s="175">
        <f>100*AX99/$AI99</f>
        <v>4.20994454079396</v>
      </c>
      <c r="AZ99" s="173">
        <f>IF(AY99&gt;$AI$8,1,0)</f>
        <v>0</v>
      </c>
      <c r="BA99" s="175">
        <f>IF($R99=AX$17,AY99,0)</f>
        <v>0</v>
      </c>
      <c r="BB99" s="173">
        <v>2100</v>
      </c>
      <c r="BC99" s="175">
        <f>100*BB99/$AI99</f>
        <v>4.00221074498294</v>
      </c>
      <c r="BD99" s="173">
        <f>IF(BC99&gt;$AI$8,1,0)</f>
        <v>0</v>
      </c>
      <c r="BE99" s="175">
        <f>IF($R99=BB$17,BC99,0)</f>
        <v>0</v>
      </c>
      <c r="BF99" s="173">
        <v>10175</v>
      </c>
      <c r="BG99" s="175">
        <f>100*BF99/$AI99</f>
        <v>19.3916639667626</v>
      </c>
      <c r="BH99" s="173">
        <f>IF(BG99&gt;$AI$8,1,0)</f>
        <v>0</v>
      </c>
      <c r="BI99" s="175">
        <f>IF($R99=BF$17,BG99,0)</f>
        <v>19.3916639667626</v>
      </c>
      <c r="BJ99" s="173">
        <v>0</v>
      </c>
      <c r="BK99" s="175">
        <f>100*BJ99/$AI99</f>
        <v>0</v>
      </c>
      <c r="BL99" s="173">
        <f>IF(BK99&gt;$AI$8,1,0)</f>
        <v>0</v>
      </c>
      <c r="BM99" s="175">
        <f>IF($R99=BJ$17,BK99,0)</f>
        <v>0</v>
      </c>
      <c r="BN99" s="173">
        <v>0</v>
      </c>
      <c r="BO99" s="175">
        <f>100*BN99/$AI99</f>
        <v>0</v>
      </c>
      <c r="BP99" s="173">
        <f>IF(BO99&gt;$AI$8,1,0)</f>
        <v>0</v>
      </c>
      <c r="BQ99" s="175">
        <f>IF($R99=BN$17,BO99,0)</f>
        <v>0</v>
      </c>
      <c r="BR99" s="173">
        <v>0</v>
      </c>
      <c r="BS99" s="175">
        <f>100*BR99/$AI99</f>
        <v>0</v>
      </c>
      <c r="BT99" s="173">
        <f>IF(BS99&gt;$AI$8,1,0)</f>
        <v>0</v>
      </c>
      <c r="BU99" s="175">
        <f>IF($R99=BR$17,BS99,0)</f>
        <v>0</v>
      </c>
      <c r="BV99" s="173">
        <v>0</v>
      </c>
      <c r="BW99" s="175">
        <f>100*BV99/$AI99</f>
        <v>0</v>
      </c>
      <c r="BX99" s="173">
        <f>IF(BW99&gt;$AI$8,1,0)</f>
        <v>0</v>
      </c>
      <c r="BY99" s="175">
        <f>IF($R99=BV$17,BW99,0)</f>
        <v>0</v>
      </c>
      <c r="BZ99" s="173">
        <v>0</v>
      </c>
      <c r="CA99" s="175">
        <f>100*BZ99/$AI99</f>
        <v>0</v>
      </c>
      <c r="CB99" s="173">
        <f>IF(CA99&gt;$AI$8,1,0)</f>
        <v>0</v>
      </c>
      <c r="CC99" s="175">
        <f>IF($R99=BZ$17,CA99,0)</f>
        <v>0</v>
      </c>
      <c r="CD99" s="173">
        <v>0</v>
      </c>
      <c r="CE99" s="175">
        <f>100*CD99/$AI99</f>
        <v>0</v>
      </c>
      <c r="CF99" s="173">
        <f>IF(CE99&gt;$AI$8,1,0)</f>
        <v>0</v>
      </c>
      <c r="CG99" s="175">
        <f>IF($R99=CD$17,CE99,0)</f>
        <v>0</v>
      </c>
      <c r="CH99" s="173">
        <v>0</v>
      </c>
      <c r="CI99" s="175">
        <f>100*CH99/$AI99</f>
        <v>0</v>
      </c>
      <c r="CJ99" s="173">
        <f>IF(CI99&gt;$AI$8,1,0)</f>
        <v>0</v>
      </c>
      <c r="CK99" s="175">
        <f>IF($R99=CH$17,CI99,0)</f>
        <v>0</v>
      </c>
      <c r="CL99" s="173">
        <v>1474</v>
      </c>
      <c r="CM99" s="173">
        <v>0</v>
      </c>
      <c r="CN99" s="176"/>
    </row>
    <row r="100" ht="15.75" customHeight="1">
      <c r="A100" t="s" s="179">
        <v>2482</v>
      </c>
      <c r="B100" t="s" s="180">
        <v>90</v>
      </c>
      <c r="C100" t="s" s="180">
        <v>2483</v>
      </c>
      <c r="D100" t="s" s="181">
        <v>93</v>
      </c>
      <c r="E100" t="s" s="188">
        <v>79</v>
      </c>
      <c r="F100" t="s" s="146">
        <v>80</v>
      </c>
      <c r="G100" t="s" s="146">
        <v>124</v>
      </c>
      <c r="H100" t="s" s="146">
        <v>749</v>
      </c>
      <c r="I100" t="s" s="146">
        <v>49</v>
      </c>
      <c r="J100" t="s" s="146">
        <v>50</v>
      </c>
      <c r="K100" t="s" s="183">
        <f>O100</f>
        <v>28</v>
      </c>
      <c r="L100" s="189">
        <f>P100</f>
        <v>50.7521881838074</v>
      </c>
      <c r="M100" t="s" s="146">
        <f>IF(O100="Lab","over","under")</f>
        <v>2429</v>
      </c>
      <c r="N100" s="145">
        <v>1</v>
      </c>
      <c r="O100" t="s" s="184">
        <v>28</v>
      </c>
      <c r="P100" s="147">
        <f>AQ100</f>
        <v>50.7521881838074</v>
      </c>
      <c r="Q100" s="145">
        <f>T100+U100+V100</f>
        <v>0</v>
      </c>
      <c r="R100" t="s" s="185">
        <v>2365</v>
      </c>
      <c r="S100" s="147">
        <f>BA100</f>
        <v>14.0645514223195</v>
      </c>
      <c r="T100" s="138"/>
      <c r="U100" s="138"/>
      <c r="V100" s="138"/>
      <c r="W100" s="138"/>
      <c r="X100" t="s" s="146">
        <f>IF($A100=Y100,"ok","bad")</f>
        <v>2430</v>
      </c>
      <c r="Y100" t="s" s="146">
        <v>2482</v>
      </c>
      <c r="Z100" t="s" s="146">
        <v>2483</v>
      </c>
      <c r="AA100" t="s" s="186">
        <v>31</v>
      </c>
      <c r="AB100" s="141">
        <f>100*AC100</f>
        <v>13.1564551</v>
      </c>
      <c r="AC100" s="190">
        <v>0.131564551</v>
      </c>
      <c r="AD100" t="s" s="187">
        <v>2484</v>
      </c>
      <c r="AE100" s="141">
        <v>10.3008753</v>
      </c>
      <c r="AF100" s="190">
        <v>0.103008753</v>
      </c>
      <c r="AG100" s="138"/>
      <c r="AH100" s="145">
        <v>76524</v>
      </c>
      <c r="AI100" s="145">
        <v>36560</v>
      </c>
      <c r="AJ100" s="145">
        <v>175</v>
      </c>
      <c r="AK100" s="145">
        <v>13413</v>
      </c>
      <c r="AL100" s="145">
        <v>2888</v>
      </c>
      <c r="AM100" s="148">
        <f>100*AL100/$AI100</f>
        <v>7.89934354485777</v>
      </c>
      <c r="AN100" s="145">
        <f>IF(AM100&gt;$AI$8,1,0)</f>
        <v>0</v>
      </c>
      <c r="AO100" s="148">
        <f>IF($R100=AL$17,AM100,0)</f>
        <v>0</v>
      </c>
      <c r="AP100" s="145">
        <v>18555</v>
      </c>
      <c r="AQ100" s="148">
        <f>100*AP100/$AI100</f>
        <v>50.7521881838074</v>
      </c>
      <c r="AR100" s="145">
        <f>IF(AQ100&gt;$AI$8,1,0)</f>
        <v>1</v>
      </c>
      <c r="AS100" s="148">
        <f>IF($R100=AP$17,AQ100,0)</f>
        <v>0</v>
      </c>
      <c r="AT100" s="145">
        <v>1399</v>
      </c>
      <c r="AU100" s="148">
        <f>100*AT100/$AI100</f>
        <v>3.82658643326039</v>
      </c>
      <c r="AV100" s="145">
        <f>IF(AU100&gt;$AI$8,1,0)</f>
        <v>0</v>
      </c>
      <c r="AW100" s="148">
        <f>IF($R100=AT$17,AU100,0)</f>
        <v>0</v>
      </c>
      <c r="AX100" s="145">
        <v>5142</v>
      </c>
      <c r="AY100" s="148">
        <f>100*AX100/$AI100</f>
        <v>14.0645514223195</v>
      </c>
      <c r="AZ100" s="145">
        <f>IF(AY100&gt;$AI$8,1,0)</f>
        <v>0</v>
      </c>
      <c r="BA100" s="148">
        <f>IF($R100=AX$17,AY100,0)</f>
        <v>14.0645514223195</v>
      </c>
      <c r="BB100" s="145">
        <v>4810</v>
      </c>
      <c r="BC100" s="148">
        <f>100*BB100/$AI100</f>
        <v>13.1564551422319</v>
      </c>
      <c r="BD100" s="145">
        <f>IF(BC100&gt;$AI$8,1,0)</f>
        <v>0</v>
      </c>
      <c r="BE100" s="148">
        <f>IF($R100=BB$17,BC100,0)</f>
        <v>0</v>
      </c>
      <c r="BF100" s="145">
        <v>0</v>
      </c>
      <c r="BG100" s="148">
        <f>100*BF100/$AI100</f>
        <v>0</v>
      </c>
      <c r="BH100" s="145">
        <f>IF(BG100&gt;$AI$8,1,0)</f>
        <v>0</v>
      </c>
      <c r="BI100" s="148">
        <f>IF($R100=BF$17,BG100,0)</f>
        <v>0</v>
      </c>
      <c r="BJ100" s="145">
        <v>0</v>
      </c>
      <c r="BK100" s="148">
        <f>100*BJ100/$AI100</f>
        <v>0</v>
      </c>
      <c r="BL100" s="145">
        <f>IF(BK100&gt;$AI$8,1,0)</f>
        <v>0</v>
      </c>
      <c r="BM100" s="148">
        <f>IF($R100=BJ$17,BK100,0)</f>
        <v>0</v>
      </c>
      <c r="BN100" s="145">
        <v>0</v>
      </c>
      <c r="BO100" s="148">
        <f>100*BN100/$AI100</f>
        <v>0</v>
      </c>
      <c r="BP100" s="145">
        <f>IF(BO100&gt;$AI$8,1,0)</f>
        <v>0</v>
      </c>
      <c r="BQ100" s="148">
        <f>IF($R100=BN$17,BO100,0)</f>
        <v>0</v>
      </c>
      <c r="BR100" s="145">
        <v>0</v>
      </c>
      <c r="BS100" s="148">
        <f>100*BR100/$AI100</f>
        <v>0</v>
      </c>
      <c r="BT100" s="145">
        <f>IF(BS100&gt;$AI$8,1,0)</f>
        <v>0</v>
      </c>
      <c r="BU100" s="148">
        <f>IF($R100=BR$17,BS100,0)</f>
        <v>0</v>
      </c>
      <c r="BV100" s="145">
        <v>0</v>
      </c>
      <c r="BW100" s="148">
        <f>100*BV100/$AI100</f>
        <v>0</v>
      </c>
      <c r="BX100" s="145">
        <f>IF(BW100&gt;$AI$8,1,0)</f>
        <v>0</v>
      </c>
      <c r="BY100" s="148">
        <f>IF($R100=BV$17,BW100,0)</f>
        <v>0</v>
      </c>
      <c r="BZ100" s="145">
        <v>0</v>
      </c>
      <c r="CA100" s="148">
        <f>100*BZ100/$AI100</f>
        <v>0</v>
      </c>
      <c r="CB100" s="145">
        <f>IF(CA100&gt;$AI$8,1,0)</f>
        <v>0</v>
      </c>
      <c r="CC100" s="148">
        <f>IF($R100=BZ$17,CA100,0)</f>
        <v>0</v>
      </c>
      <c r="CD100" s="145">
        <v>0</v>
      </c>
      <c r="CE100" s="148">
        <f>100*CD100/$AI100</f>
        <v>0</v>
      </c>
      <c r="CF100" s="145">
        <f>IF(CE100&gt;$AI$8,1,0)</f>
        <v>0</v>
      </c>
      <c r="CG100" s="148">
        <f>IF($R100=CD$17,CE100,0)</f>
        <v>0</v>
      </c>
      <c r="CH100" s="145">
        <v>0</v>
      </c>
      <c r="CI100" s="148">
        <f>100*CH100/$AI100</f>
        <v>0</v>
      </c>
      <c r="CJ100" s="145">
        <f>IF(CI100&gt;$AI$8,1,0)</f>
        <v>0</v>
      </c>
      <c r="CK100" s="148">
        <f>IF($R100=CH$17,CI100,0)</f>
        <v>0</v>
      </c>
      <c r="CL100" s="145">
        <v>477</v>
      </c>
      <c r="CM100" s="145">
        <v>0</v>
      </c>
      <c r="CN100" s="149"/>
    </row>
    <row r="101" ht="15.75" customHeight="1">
      <c r="A101" t="s" s="179">
        <v>3665</v>
      </c>
      <c r="B101" t="s" s="180">
        <v>197</v>
      </c>
      <c r="C101" t="s" s="180">
        <v>613</v>
      </c>
      <c r="D101" t="s" s="181">
        <v>200</v>
      </c>
      <c r="E101" t="s" s="182">
        <v>79</v>
      </c>
      <c r="F101" t="s" s="130">
        <v>80</v>
      </c>
      <c r="G101" t="s" s="130">
        <v>2402</v>
      </c>
      <c r="H101" t="s" s="130">
        <v>3666</v>
      </c>
      <c r="I101" t="s" s="130">
        <v>49</v>
      </c>
      <c r="J101" t="s" s="130">
        <v>1762</v>
      </c>
      <c r="K101" t="s" s="183">
        <f>O101</f>
        <v>29</v>
      </c>
      <c r="L101" s="189">
        <f>P101</f>
        <v>50.6156392555811</v>
      </c>
      <c r="M101" t="s" s="130">
        <f>IF(O101="Lab","over","under")</f>
        <v>3307</v>
      </c>
      <c r="N101" s="169"/>
      <c r="O101" t="s" s="184">
        <v>29</v>
      </c>
      <c r="P101" s="131">
        <f>AU101</f>
        <v>50.6156392555811</v>
      </c>
      <c r="Q101" s="173">
        <f>T101+U101+V101</f>
        <v>0</v>
      </c>
      <c r="R101" t="s" s="185">
        <v>27</v>
      </c>
      <c r="S101" s="131">
        <f>AO101</f>
        <v>36.0623309515159</v>
      </c>
      <c r="T101" s="169"/>
      <c r="U101" s="169"/>
      <c r="V101" s="169"/>
      <c r="W101" s="169"/>
      <c r="X101" t="s" s="130">
        <f>IF($A101=Y101,"ok","bad")</f>
        <v>2430</v>
      </c>
      <c r="Y101" t="s" s="130">
        <v>3665</v>
      </c>
      <c r="Z101" t="s" s="130">
        <v>613</v>
      </c>
      <c r="AA101" t="s" s="186">
        <v>31</v>
      </c>
      <c r="AB101" s="125">
        <f>100*AC101</f>
        <v>6.3784264</v>
      </c>
      <c r="AC101" s="191">
        <v>0.06378426399999999</v>
      </c>
      <c r="AD101" t="s" s="187">
        <v>28</v>
      </c>
      <c r="AE101" s="125">
        <v>5.3792742</v>
      </c>
      <c r="AF101" s="191">
        <v>0.053792742</v>
      </c>
      <c r="AG101" s="169"/>
      <c r="AH101" s="173">
        <v>76144</v>
      </c>
      <c r="AI101" s="173">
        <v>49542</v>
      </c>
      <c r="AJ101" s="173">
        <v>986</v>
      </c>
      <c r="AK101" s="173">
        <v>7210</v>
      </c>
      <c r="AL101" s="173">
        <v>17866</v>
      </c>
      <c r="AM101" s="175">
        <f>100*AL101/$AI101</f>
        <v>36.0623309515159</v>
      </c>
      <c r="AN101" s="173">
        <f>IF(AM101&gt;$AI$8,1,0)</f>
        <v>0</v>
      </c>
      <c r="AO101" s="175">
        <f>IF($R101=AL$17,AM101,0)</f>
        <v>36.0623309515159</v>
      </c>
      <c r="AP101" s="173">
        <v>2665</v>
      </c>
      <c r="AQ101" s="175">
        <f>100*AP101/$AI101</f>
        <v>5.37927415122522</v>
      </c>
      <c r="AR101" s="173">
        <f>IF(AQ101&gt;$AI$8,1,0)</f>
        <v>0</v>
      </c>
      <c r="AS101" s="175">
        <f>IF($R101=AP$17,AQ101,0)</f>
        <v>0</v>
      </c>
      <c r="AT101" s="173">
        <v>25076</v>
      </c>
      <c r="AU101" s="175">
        <f>100*AT101/$AI101</f>
        <v>50.6156392555811</v>
      </c>
      <c r="AV101" s="173">
        <f>IF(AU101&gt;$AI$8,1,0)</f>
        <v>1</v>
      </c>
      <c r="AW101" s="175">
        <f>IF($R101=AT$17,AU101,0)</f>
        <v>0</v>
      </c>
      <c r="AX101" s="173">
        <v>0</v>
      </c>
      <c r="AY101" s="175">
        <f>100*AX101/$AI101</f>
        <v>0</v>
      </c>
      <c r="AZ101" s="173">
        <f>IF(AY101&gt;$AI$8,1,0)</f>
        <v>0</v>
      </c>
      <c r="BA101" s="175">
        <f>IF($R101=AX$17,AY101,0)</f>
        <v>0</v>
      </c>
      <c r="BB101" s="173">
        <v>3160</v>
      </c>
      <c r="BC101" s="175">
        <f>100*BB101/$AI101</f>
        <v>6.37842638569295</v>
      </c>
      <c r="BD101" s="173">
        <f>IF(BC101&gt;$AI$8,1,0)</f>
        <v>0</v>
      </c>
      <c r="BE101" s="175">
        <f>IF($R101=BB$17,BC101,0)</f>
        <v>0</v>
      </c>
      <c r="BF101" s="173">
        <v>0</v>
      </c>
      <c r="BG101" s="175">
        <f>100*BF101/$AI101</f>
        <v>0</v>
      </c>
      <c r="BH101" s="173">
        <f>IF(BG101&gt;$AI$8,1,0)</f>
        <v>0</v>
      </c>
      <c r="BI101" s="175">
        <f>IF($R101=BF$17,BG101,0)</f>
        <v>0</v>
      </c>
      <c r="BJ101" s="173">
        <v>0</v>
      </c>
      <c r="BK101" s="175">
        <f>100*BJ101/$AI101</f>
        <v>0</v>
      </c>
      <c r="BL101" s="173">
        <f>IF(BK101&gt;$AI$8,1,0)</f>
        <v>0</v>
      </c>
      <c r="BM101" s="175">
        <f>IF($R101=BJ$17,BK101,0)</f>
        <v>0</v>
      </c>
      <c r="BN101" s="173">
        <v>0</v>
      </c>
      <c r="BO101" s="175">
        <f>100*BN101/$AI101</f>
        <v>0</v>
      </c>
      <c r="BP101" s="173">
        <f>IF(BO101&gt;$AI$8,1,0)</f>
        <v>0</v>
      </c>
      <c r="BQ101" s="175">
        <f>IF($R101=BN$17,BO101,0)</f>
        <v>0</v>
      </c>
      <c r="BR101" s="173">
        <v>0</v>
      </c>
      <c r="BS101" s="175">
        <f>100*BR101/$AI101</f>
        <v>0</v>
      </c>
      <c r="BT101" s="173">
        <f>IF(BS101&gt;$AI$8,1,0)</f>
        <v>0</v>
      </c>
      <c r="BU101" s="175">
        <f>IF($R101=BR$17,BS101,0)</f>
        <v>0</v>
      </c>
      <c r="BV101" s="173">
        <v>0</v>
      </c>
      <c r="BW101" s="175">
        <f>100*BV101/$AI101</f>
        <v>0</v>
      </c>
      <c r="BX101" s="173">
        <f>IF(BW101&gt;$AI$8,1,0)</f>
        <v>0</v>
      </c>
      <c r="BY101" s="175">
        <f>IF($R101=BV$17,BW101,0)</f>
        <v>0</v>
      </c>
      <c r="BZ101" s="173">
        <v>0</v>
      </c>
      <c r="CA101" s="175">
        <f>100*BZ101/$AI101</f>
        <v>0</v>
      </c>
      <c r="CB101" s="173">
        <f>IF(CA101&gt;$AI$8,1,0)</f>
        <v>0</v>
      </c>
      <c r="CC101" s="175">
        <f>IF($R101=BZ$17,CA101,0)</f>
        <v>0</v>
      </c>
      <c r="CD101" s="173">
        <v>0</v>
      </c>
      <c r="CE101" s="175">
        <f>100*CD101/$AI101</f>
        <v>0</v>
      </c>
      <c r="CF101" s="173">
        <f>IF(CE101&gt;$AI$8,1,0)</f>
        <v>0</v>
      </c>
      <c r="CG101" s="175">
        <f>IF($R101=CD$17,CE101,0)</f>
        <v>0</v>
      </c>
      <c r="CH101" s="173">
        <v>0</v>
      </c>
      <c r="CI101" s="175">
        <f>100*CH101/$AI101</f>
        <v>0</v>
      </c>
      <c r="CJ101" s="173">
        <f>IF(CI101&gt;$AI$8,1,0)</f>
        <v>0</v>
      </c>
      <c r="CK101" s="175">
        <f>IF($R101=CH$17,CI101,0)</f>
        <v>0</v>
      </c>
      <c r="CL101" s="173">
        <v>0</v>
      </c>
      <c r="CM101" s="173">
        <v>0</v>
      </c>
      <c r="CN101" s="176"/>
    </row>
    <row r="102" ht="15.75" customHeight="1">
      <c r="A102" t="s" s="179">
        <v>2657</v>
      </c>
      <c r="B102" t="s" s="180">
        <v>256</v>
      </c>
      <c r="C102" t="s" s="180">
        <v>2131</v>
      </c>
      <c r="D102" t="s" s="181">
        <v>259</v>
      </c>
      <c r="E102" t="s" s="188">
        <v>79</v>
      </c>
      <c r="F102" t="s" s="146">
        <v>80</v>
      </c>
      <c r="G102" t="s" s="146">
        <v>1114</v>
      </c>
      <c r="H102" t="s" s="146">
        <v>856</v>
      </c>
      <c r="I102" t="s" s="146">
        <v>49</v>
      </c>
      <c r="J102" t="s" s="146">
        <v>50</v>
      </c>
      <c r="K102" t="s" s="183">
        <f>O102</f>
        <v>28</v>
      </c>
      <c r="L102" s="189">
        <f>P102</f>
        <v>50.5824280226362</v>
      </c>
      <c r="M102" t="s" s="146">
        <f>IF(O102="Lab","over","under")</f>
        <v>2429</v>
      </c>
      <c r="N102" s="145">
        <v>1</v>
      </c>
      <c r="O102" t="s" s="184">
        <v>28</v>
      </c>
      <c r="P102" s="147">
        <f>AQ102</f>
        <v>50.5824280226362</v>
      </c>
      <c r="Q102" s="145">
        <f>T102+U102+V102</f>
        <v>0</v>
      </c>
      <c r="R102" t="s" s="185">
        <v>27</v>
      </c>
      <c r="S102" s="147">
        <f>AO102</f>
        <v>18.6624808955347</v>
      </c>
      <c r="T102" s="138"/>
      <c r="U102" s="138"/>
      <c r="V102" s="138"/>
      <c r="W102" s="138"/>
      <c r="X102" t="s" s="146">
        <f>IF($A102=Y102,"ok","bad")</f>
        <v>2430</v>
      </c>
      <c r="Y102" t="s" s="146">
        <v>2657</v>
      </c>
      <c r="Z102" t="s" s="146">
        <v>2131</v>
      </c>
      <c r="AA102" t="s" s="186">
        <v>2365</v>
      </c>
      <c r="AB102" s="141">
        <f>100*AC102</f>
        <v>15.2670494</v>
      </c>
      <c r="AC102" s="190">
        <v>0.152670494</v>
      </c>
      <c r="AD102" t="s" s="187">
        <v>31</v>
      </c>
      <c r="AE102" s="141">
        <v>7.4187286</v>
      </c>
      <c r="AF102" s="190">
        <v>0.07418728600000001</v>
      </c>
      <c r="AG102" s="138"/>
      <c r="AH102" s="145">
        <v>73194</v>
      </c>
      <c r="AI102" s="145">
        <v>48418</v>
      </c>
      <c r="AJ102" s="145">
        <v>136</v>
      </c>
      <c r="AK102" s="145">
        <v>15455</v>
      </c>
      <c r="AL102" s="145">
        <v>9036</v>
      </c>
      <c r="AM102" s="148">
        <f>100*AL102/$AI102</f>
        <v>18.6624808955347</v>
      </c>
      <c r="AN102" s="145">
        <f>IF(AM102&gt;$AI$8,1,0)</f>
        <v>0</v>
      </c>
      <c r="AO102" s="148">
        <f>IF($R102=AL$17,AM102,0)</f>
        <v>18.6624808955347</v>
      </c>
      <c r="AP102" s="145">
        <v>24491</v>
      </c>
      <c r="AQ102" s="148">
        <f>100*AP102/$AI102</f>
        <v>50.5824280226362</v>
      </c>
      <c r="AR102" s="145">
        <f>IF(AQ102&gt;$AI$8,1,0)</f>
        <v>1</v>
      </c>
      <c r="AS102" s="148">
        <f>IF($R102=AP$17,AQ102,0)</f>
        <v>0</v>
      </c>
      <c r="AT102" s="145">
        <v>2709</v>
      </c>
      <c r="AU102" s="148">
        <f>100*AT102/$AI102</f>
        <v>5.59502664298401</v>
      </c>
      <c r="AV102" s="145">
        <f>IF(AU102&gt;$AI$8,1,0)</f>
        <v>0</v>
      </c>
      <c r="AW102" s="148">
        <f>IF($R102=AT$17,AU102,0)</f>
        <v>0</v>
      </c>
      <c r="AX102" s="145">
        <v>7392</v>
      </c>
      <c r="AY102" s="148">
        <f>100*AX102/$AI102</f>
        <v>15.2670494444215</v>
      </c>
      <c r="AZ102" s="145">
        <f>IF(AY102&gt;$AI$8,1,0)</f>
        <v>0</v>
      </c>
      <c r="BA102" s="148">
        <f>IF($R102=AX$17,AY102,0)</f>
        <v>0</v>
      </c>
      <c r="BB102" s="145">
        <v>3592</v>
      </c>
      <c r="BC102" s="148">
        <f>100*BB102/$AI102</f>
        <v>7.41872857201867</v>
      </c>
      <c r="BD102" s="145">
        <f>IF(BC102&gt;$AI$8,1,0)</f>
        <v>0</v>
      </c>
      <c r="BE102" s="148">
        <f>IF($R102=BB$17,BC102,0)</f>
        <v>0</v>
      </c>
      <c r="BF102" s="145">
        <v>0</v>
      </c>
      <c r="BG102" s="148">
        <f>100*BF102/$AI102</f>
        <v>0</v>
      </c>
      <c r="BH102" s="145">
        <f>IF(BG102&gt;$AI$8,1,0)</f>
        <v>0</v>
      </c>
      <c r="BI102" s="148">
        <f>IF($R102=BF$17,BG102,0)</f>
        <v>0</v>
      </c>
      <c r="BJ102" s="145">
        <v>0</v>
      </c>
      <c r="BK102" s="148">
        <f>100*BJ102/$AI102</f>
        <v>0</v>
      </c>
      <c r="BL102" s="145">
        <f>IF(BK102&gt;$AI$8,1,0)</f>
        <v>0</v>
      </c>
      <c r="BM102" s="148">
        <f>IF($R102=BJ$17,BK102,0)</f>
        <v>0</v>
      </c>
      <c r="BN102" s="145">
        <v>0</v>
      </c>
      <c r="BO102" s="148">
        <f>100*BN102/$AI102</f>
        <v>0</v>
      </c>
      <c r="BP102" s="145">
        <f>IF(BO102&gt;$AI$8,1,0)</f>
        <v>0</v>
      </c>
      <c r="BQ102" s="148">
        <f>IF($R102=BN$17,BO102,0)</f>
        <v>0</v>
      </c>
      <c r="BR102" s="145">
        <v>0</v>
      </c>
      <c r="BS102" s="148">
        <f>100*BR102/$AI102</f>
        <v>0</v>
      </c>
      <c r="BT102" s="145">
        <f>IF(BS102&gt;$AI$8,1,0)</f>
        <v>0</v>
      </c>
      <c r="BU102" s="148">
        <f>IF($R102=BR$17,BS102,0)</f>
        <v>0</v>
      </c>
      <c r="BV102" s="145">
        <v>0</v>
      </c>
      <c r="BW102" s="148">
        <f>100*BV102/$AI102</f>
        <v>0</v>
      </c>
      <c r="BX102" s="145">
        <f>IF(BW102&gt;$AI$8,1,0)</f>
        <v>0</v>
      </c>
      <c r="BY102" s="148">
        <f>IF($R102=BV$17,BW102,0)</f>
        <v>0</v>
      </c>
      <c r="BZ102" s="145">
        <v>0</v>
      </c>
      <c r="CA102" s="148">
        <f>100*BZ102/$AI102</f>
        <v>0</v>
      </c>
      <c r="CB102" s="145">
        <f>IF(CA102&gt;$AI$8,1,0)</f>
        <v>0</v>
      </c>
      <c r="CC102" s="148">
        <f>IF($R102=BZ$17,CA102,0)</f>
        <v>0</v>
      </c>
      <c r="CD102" s="145">
        <v>0</v>
      </c>
      <c r="CE102" s="148">
        <f>100*CD102/$AI102</f>
        <v>0</v>
      </c>
      <c r="CF102" s="145">
        <f>IF(CE102&gt;$AI$8,1,0)</f>
        <v>0</v>
      </c>
      <c r="CG102" s="148">
        <f>IF($R102=CD$17,CE102,0)</f>
        <v>0</v>
      </c>
      <c r="CH102" s="145">
        <v>0</v>
      </c>
      <c r="CI102" s="148">
        <f>100*CH102/$AI102</f>
        <v>0</v>
      </c>
      <c r="CJ102" s="145">
        <f>IF(CI102&gt;$AI$8,1,0)</f>
        <v>0</v>
      </c>
      <c r="CK102" s="148">
        <f>IF($R102=CH$17,CI102,0)</f>
        <v>0</v>
      </c>
      <c r="CL102" s="145">
        <v>661</v>
      </c>
      <c r="CM102" s="145">
        <v>0</v>
      </c>
      <c r="CN102" s="149"/>
    </row>
    <row r="103" ht="15.75" customHeight="1">
      <c r="A103" t="s" s="179">
        <v>3599</v>
      </c>
      <c r="B103" t="s" s="180">
        <v>75</v>
      </c>
      <c r="C103" t="s" s="180">
        <v>1312</v>
      </c>
      <c r="D103" t="s" s="181">
        <v>78</v>
      </c>
      <c r="E103" t="s" s="182">
        <v>79</v>
      </c>
      <c r="F103" t="s" s="130">
        <v>46</v>
      </c>
      <c r="G103" t="s" s="130">
        <v>393</v>
      </c>
      <c r="H103" t="s" s="130">
        <v>3600</v>
      </c>
      <c r="I103" t="s" s="130">
        <v>49</v>
      </c>
      <c r="J103" t="s" s="130">
        <v>1762</v>
      </c>
      <c r="K103" t="s" s="183">
        <f>O103</f>
        <v>29</v>
      </c>
      <c r="L103" s="189">
        <f>P103</f>
        <v>50.5801816711489</v>
      </c>
      <c r="M103" t="s" s="130">
        <f>IF(O103="Lab","over","under")</f>
        <v>3307</v>
      </c>
      <c r="N103" s="169"/>
      <c r="O103" t="s" s="184">
        <v>29</v>
      </c>
      <c r="P103" s="131">
        <f>AU103</f>
        <v>50.5801816711489</v>
      </c>
      <c r="Q103" s="173">
        <f>T103+U103+V103</f>
        <v>0</v>
      </c>
      <c r="R103" t="s" s="185">
        <v>27</v>
      </c>
      <c r="S103" s="131">
        <f>AO103</f>
        <v>26.8388091700675</v>
      </c>
      <c r="T103" s="169"/>
      <c r="U103" s="169"/>
      <c r="V103" s="169"/>
      <c r="W103" s="169"/>
      <c r="X103" t="s" s="130">
        <f>IF($A103=Y103,"ok","bad")</f>
        <v>2430</v>
      </c>
      <c r="Y103" t="s" s="130">
        <v>3599</v>
      </c>
      <c r="Z103" t="s" s="130">
        <v>1312</v>
      </c>
      <c r="AA103" t="s" s="186">
        <v>2365</v>
      </c>
      <c r="AB103" s="125">
        <f>100*AC103</f>
        <v>11.9139413</v>
      </c>
      <c r="AC103" s="191">
        <v>0.119139413</v>
      </c>
      <c r="AD103" t="s" s="187">
        <v>28</v>
      </c>
      <c r="AE103" s="125">
        <v>6.7214564</v>
      </c>
      <c r="AF103" s="191">
        <v>0.067214564</v>
      </c>
      <c r="AG103" s="169"/>
      <c r="AH103" s="173">
        <v>76166</v>
      </c>
      <c r="AI103" s="173">
        <v>53173</v>
      </c>
      <c r="AJ103" s="173">
        <v>171</v>
      </c>
      <c r="AK103" s="173">
        <v>12624</v>
      </c>
      <c r="AL103" s="173">
        <v>14271</v>
      </c>
      <c r="AM103" s="175">
        <f>100*AL103/$AI103</f>
        <v>26.8388091700675</v>
      </c>
      <c r="AN103" s="173">
        <f>IF(AM103&gt;$AI$8,1,0)</f>
        <v>0</v>
      </c>
      <c r="AO103" s="175">
        <f>IF($R103=AL$17,AM103,0)</f>
        <v>26.8388091700675</v>
      </c>
      <c r="AP103" s="173">
        <v>3574</v>
      </c>
      <c r="AQ103" s="175">
        <f>100*AP103/$AI103</f>
        <v>6.72145637823708</v>
      </c>
      <c r="AR103" s="173">
        <f>IF(AQ103&gt;$AI$8,1,0)</f>
        <v>0</v>
      </c>
      <c r="AS103" s="175">
        <f>IF($R103=AP$17,AQ103,0)</f>
        <v>0</v>
      </c>
      <c r="AT103" s="173">
        <v>26895</v>
      </c>
      <c r="AU103" s="175">
        <f>100*AT103/$AI103</f>
        <v>50.5801816711489</v>
      </c>
      <c r="AV103" s="173">
        <f>IF(AU103&gt;$AI$8,1,0)</f>
        <v>1</v>
      </c>
      <c r="AW103" s="175">
        <f>IF($R103=AT$17,AU103,0)</f>
        <v>0</v>
      </c>
      <c r="AX103" s="173">
        <v>6335</v>
      </c>
      <c r="AY103" s="175">
        <f>100*AX103/$AI103</f>
        <v>11.913941285991</v>
      </c>
      <c r="AZ103" s="173">
        <f>IF(AY103&gt;$AI$8,1,0)</f>
        <v>0</v>
      </c>
      <c r="BA103" s="175">
        <f>IF($R103=AX$17,AY103,0)</f>
        <v>0</v>
      </c>
      <c r="BB103" s="173">
        <v>1869</v>
      </c>
      <c r="BC103" s="175">
        <f>100*BB103/$AI103</f>
        <v>3.51494179376751</v>
      </c>
      <c r="BD103" s="173">
        <f>IF(BC103&gt;$AI$8,1,0)</f>
        <v>0</v>
      </c>
      <c r="BE103" s="175">
        <f>IF($R103=BB$17,BC103,0)</f>
        <v>0</v>
      </c>
      <c r="BF103" s="173">
        <v>0</v>
      </c>
      <c r="BG103" s="175">
        <f>100*BF103/$AI103</f>
        <v>0</v>
      </c>
      <c r="BH103" s="173">
        <f>IF(BG103&gt;$AI$8,1,0)</f>
        <v>0</v>
      </c>
      <c r="BI103" s="175">
        <f>IF($R103=BF$17,BG103,0)</f>
        <v>0</v>
      </c>
      <c r="BJ103" s="173">
        <v>0</v>
      </c>
      <c r="BK103" s="175">
        <f>100*BJ103/$AI103</f>
        <v>0</v>
      </c>
      <c r="BL103" s="173">
        <f>IF(BK103&gt;$AI$8,1,0)</f>
        <v>0</v>
      </c>
      <c r="BM103" s="175">
        <f>IF($R103=BJ$17,BK103,0)</f>
        <v>0</v>
      </c>
      <c r="BN103" s="173">
        <v>0</v>
      </c>
      <c r="BO103" s="175">
        <f>100*BN103/$AI103</f>
        <v>0</v>
      </c>
      <c r="BP103" s="173">
        <f>IF(BO103&gt;$AI$8,1,0)</f>
        <v>0</v>
      </c>
      <c r="BQ103" s="175">
        <f>IF($R103=BN$17,BO103,0)</f>
        <v>0</v>
      </c>
      <c r="BR103" s="173">
        <v>0</v>
      </c>
      <c r="BS103" s="175">
        <f>100*BR103/$AI103</f>
        <v>0</v>
      </c>
      <c r="BT103" s="173">
        <f>IF(BS103&gt;$AI$8,1,0)</f>
        <v>0</v>
      </c>
      <c r="BU103" s="175">
        <f>IF($R103=BR$17,BS103,0)</f>
        <v>0</v>
      </c>
      <c r="BV103" s="173">
        <v>0</v>
      </c>
      <c r="BW103" s="175">
        <f>100*BV103/$AI103</f>
        <v>0</v>
      </c>
      <c r="BX103" s="173">
        <f>IF(BW103&gt;$AI$8,1,0)</f>
        <v>0</v>
      </c>
      <c r="BY103" s="175">
        <f>IF($R103=BV$17,BW103,0)</f>
        <v>0</v>
      </c>
      <c r="BZ103" s="173">
        <v>0</v>
      </c>
      <c r="CA103" s="175">
        <f>100*BZ103/$AI103</f>
        <v>0</v>
      </c>
      <c r="CB103" s="173">
        <f>IF(CA103&gt;$AI$8,1,0)</f>
        <v>0</v>
      </c>
      <c r="CC103" s="175">
        <f>IF($R103=BZ$17,CA103,0)</f>
        <v>0</v>
      </c>
      <c r="CD103" s="173">
        <v>0</v>
      </c>
      <c r="CE103" s="175">
        <f>100*CD103/$AI103</f>
        <v>0</v>
      </c>
      <c r="CF103" s="173">
        <f>IF(CE103&gt;$AI$8,1,0)</f>
        <v>0</v>
      </c>
      <c r="CG103" s="175">
        <f>IF($R103=CD$17,CE103,0)</f>
        <v>0</v>
      </c>
      <c r="CH103" s="173">
        <v>0</v>
      </c>
      <c r="CI103" s="175">
        <f>100*CH103/$AI103</f>
        <v>0</v>
      </c>
      <c r="CJ103" s="173">
        <f>IF(CI103&gt;$AI$8,1,0)</f>
        <v>0</v>
      </c>
      <c r="CK103" s="175">
        <f>IF($R103=CH$17,CI103,0)</f>
        <v>0</v>
      </c>
      <c r="CL103" s="173">
        <v>597</v>
      </c>
      <c r="CM103" s="173">
        <v>0</v>
      </c>
      <c r="CN103" s="176"/>
    </row>
    <row r="104" ht="15.75" customHeight="1">
      <c r="A104" t="s" s="179">
        <v>2786</v>
      </c>
      <c r="B104" t="s" s="180">
        <v>58</v>
      </c>
      <c r="C104" t="s" s="180">
        <v>2787</v>
      </c>
      <c r="D104" t="s" s="181">
        <v>60</v>
      </c>
      <c r="E104" t="s" s="188">
        <v>60</v>
      </c>
      <c r="F104" t="s" s="146">
        <v>61</v>
      </c>
      <c r="G104" t="s" s="146">
        <v>1329</v>
      </c>
      <c r="H104" t="s" s="146">
        <v>2788</v>
      </c>
      <c r="I104" t="s" s="146">
        <v>49</v>
      </c>
      <c r="J104" t="s" s="146">
        <v>2585</v>
      </c>
      <c r="K104" t="s" s="183">
        <f>O104</f>
        <v>28</v>
      </c>
      <c r="L104" s="189">
        <f>P104</f>
        <v>50.5131343564636</v>
      </c>
      <c r="M104" t="s" s="146">
        <f>IF(O104="Lab","over","under")</f>
        <v>2429</v>
      </c>
      <c r="N104" s="145">
        <v>1</v>
      </c>
      <c r="O104" t="s" s="184">
        <v>28</v>
      </c>
      <c r="P104" s="147">
        <f>AQ104</f>
        <v>50.5131343564636</v>
      </c>
      <c r="Q104" s="145">
        <f>T104+U104+V104</f>
        <v>0</v>
      </c>
      <c r="R104" t="s" s="185">
        <v>32</v>
      </c>
      <c r="S104" s="147">
        <f>BI104</f>
        <v>29.8771302137275</v>
      </c>
      <c r="T104" s="138"/>
      <c r="U104" s="138"/>
      <c r="V104" s="138"/>
      <c r="W104" s="138"/>
      <c r="X104" t="s" s="146">
        <f>IF($A104=Y104,"ok","bad")</f>
        <v>2430</v>
      </c>
      <c r="Y104" t="s" s="146">
        <v>2786</v>
      </c>
      <c r="Z104" t="s" s="146">
        <v>2787</v>
      </c>
      <c r="AA104" t="s" s="186">
        <v>2365</v>
      </c>
      <c r="AB104" s="141">
        <f>100*AC104</f>
        <v>6.3200264</v>
      </c>
      <c r="AC104" s="190">
        <v>0.06320026400000001</v>
      </c>
      <c r="AD104" t="s" s="187">
        <v>27</v>
      </c>
      <c r="AE104" s="141">
        <v>5.6962621</v>
      </c>
      <c r="AF104" s="190">
        <v>0.056962621</v>
      </c>
      <c r="AG104" s="138"/>
      <c r="AH104" s="145">
        <v>72674</v>
      </c>
      <c r="AI104" s="145">
        <v>42484</v>
      </c>
      <c r="AJ104" s="145">
        <v>129</v>
      </c>
      <c r="AK104" s="145">
        <v>8767</v>
      </c>
      <c r="AL104" s="145">
        <v>2420</v>
      </c>
      <c r="AM104" s="148">
        <f>100*AL104/$AI104</f>
        <v>5.69626212221071</v>
      </c>
      <c r="AN104" s="145">
        <f>IF(AM104&gt;$AI$8,1,0)</f>
        <v>0</v>
      </c>
      <c r="AO104" s="148">
        <f>IF($R104=AL$17,AM104,0)</f>
        <v>0</v>
      </c>
      <c r="AP104" s="145">
        <v>21460</v>
      </c>
      <c r="AQ104" s="148">
        <f>100*AP104/$AI104</f>
        <v>50.5131343564636</v>
      </c>
      <c r="AR104" s="145">
        <f>IF(AQ104&gt;$AI$8,1,0)</f>
        <v>1</v>
      </c>
      <c r="AS104" s="148">
        <f>IF($R104=AP$17,AQ104,0)</f>
        <v>0</v>
      </c>
      <c r="AT104" s="145">
        <v>1714</v>
      </c>
      <c r="AU104" s="148">
        <f>100*AT104/$AI104</f>
        <v>4.03446003201205</v>
      </c>
      <c r="AV104" s="145">
        <f>IF(AU104&gt;$AI$8,1,0)</f>
        <v>0</v>
      </c>
      <c r="AW104" s="148">
        <f>IF($R104=AT$17,AU104,0)</f>
        <v>0</v>
      </c>
      <c r="AX104" s="145">
        <v>2685</v>
      </c>
      <c r="AY104" s="148">
        <f>100*AX104/$AI104</f>
        <v>6.32002636286602</v>
      </c>
      <c r="AZ104" s="145">
        <f>IF(AY104&gt;$AI$8,1,0)</f>
        <v>0</v>
      </c>
      <c r="BA104" s="148">
        <f>IF($R104=AX$17,AY104,0)</f>
        <v>0</v>
      </c>
      <c r="BB104" s="145">
        <v>0</v>
      </c>
      <c r="BC104" s="148">
        <f>100*BB104/$AI104</f>
        <v>0</v>
      </c>
      <c r="BD104" s="145">
        <f>IF(BC104&gt;$AI$8,1,0)</f>
        <v>0</v>
      </c>
      <c r="BE104" s="148">
        <f>IF($R104=BB$17,BC104,0)</f>
        <v>0</v>
      </c>
      <c r="BF104" s="145">
        <v>12693</v>
      </c>
      <c r="BG104" s="148">
        <f>100*BF104/$AI104</f>
        <v>29.8771302137275</v>
      </c>
      <c r="BH104" s="145">
        <f>IF(BG104&gt;$AI$8,1,0)</f>
        <v>0</v>
      </c>
      <c r="BI104" s="148">
        <f>IF($R104=BF$17,BG104,0)</f>
        <v>29.8771302137275</v>
      </c>
      <c r="BJ104" s="145">
        <v>0</v>
      </c>
      <c r="BK104" s="148">
        <f>100*BJ104/$AI104</f>
        <v>0</v>
      </c>
      <c r="BL104" s="145">
        <f>IF(BK104&gt;$AI$8,1,0)</f>
        <v>0</v>
      </c>
      <c r="BM104" s="148">
        <f>IF($R104=BJ$17,BK104,0)</f>
        <v>0</v>
      </c>
      <c r="BN104" s="145">
        <v>0</v>
      </c>
      <c r="BO104" s="148">
        <f>100*BN104/$AI104</f>
        <v>0</v>
      </c>
      <c r="BP104" s="145">
        <f>IF(BO104&gt;$AI$8,1,0)</f>
        <v>0</v>
      </c>
      <c r="BQ104" s="148">
        <f>IF($R104=BN$17,BO104,0)</f>
        <v>0</v>
      </c>
      <c r="BR104" s="145">
        <v>0</v>
      </c>
      <c r="BS104" s="148">
        <f>100*BR104/$AI104</f>
        <v>0</v>
      </c>
      <c r="BT104" s="145">
        <f>IF(BS104&gt;$AI$8,1,0)</f>
        <v>0</v>
      </c>
      <c r="BU104" s="148">
        <f>IF($R104=BR$17,BS104,0)</f>
        <v>0</v>
      </c>
      <c r="BV104" s="145">
        <v>0</v>
      </c>
      <c r="BW104" s="148">
        <f>100*BV104/$AI104</f>
        <v>0</v>
      </c>
      <c r="BX104" s="145">
        <f>IF(BW104&gt;$AI$8,1,0)</f>
        <v>0</v>
      </c>
      <c r="BY104" s="148">
        <f>IF($R104=BV$17,BW104,0)</f>
        <v>0</v>
      </c>
      <c r="BZ104" s="145">
        <v>0</v>
      </c>
      <c r="CA104" s="148">
        <f>100*BZ104/$AI104</f>
        <v>0</v>
      </c>
      <c r="CB104" s="145">
        <f>IF(CA104&gt;$AI$8,1,0)</f>
        <v>0</v>
      </c>
      <c r="CC104" s="148">
        <f>IF($R104=BZ$17,CA104,0)</f>
        <v>0</v>
      </c>
      <c r="CD104" s="145">
        <v>0</v>
      </c>
      <c r="CE104" s="148">
        <f>100*CD104/$AI104</f>
        <v>0</v>
      </c>
      <c r="CF104" s="145">
        <f>IF(CE104&gt;$AI$8,1,0)</f>
        <v>0</v>
      </c>
      <c r="CG104" s="148">
        <f>IF($R104=CD$17,CE104,0)</f>
        <v>0</v>
      </c>
      <c r="CH104" s="145">
        <v>0</v>
      </c>
      <c r="CI104" s="148">
        <f>100*CH104/$AI104</f>
        <v>0</v>
      </c>
      <c r="CJ104" s="145">
        <f>IF(CI104&gt;$AI$8,1,0)</f>
        <v>0</v>
      </c>
      <c r="CK104" s="148">
        <f>IF($R104=CH$17,CI104,0)</f>
        <v>0</v>
      </c>
      <c r="CL104" s="145">
        <v>913</v>
      </c>
      <c r="CM104" s="145">
        <v>0</v>
      </c>
      <c r="CN104" s="149"/>
    </row>
    <row r="105" ht="15.75" customHeight="1">
      <c r="A105" t="s" s="179">
        <v>2658</v>
      </c>
      <c r="B105" t="s" s="180">
        <v>90</v>
      </c>
      <c r="C105" t="s" s="180">
        <v>2236</v>
      </c>
      <c r="D105" t="s" s="181">
        <v>93</v>
      </c>
      <c r="E105" t="s" s="182">
        <v>79</v>
      </c>
      <c r="F105" t="s" s="130">
        <v>46</v>
      </c>
      <c r="G105" t="s" s="130">
        <v>2659</v>
      </c>
      <c r="H105" t="s" s="130">
        <v>2660</v>
      </c>
      <c r="I105" t="s" s="130">
        <v>64</v>
      </c>
      <c r="J105" t="s" s="130">
        <v>50</v>
      </c>
      <c r="K105" t="s" s="183">
        <f>O105</f>
        <v>28</v>
      </c>
      <c r="L105" s="189">
        <f>P105</f>
        <v>50.4638009049774</v>
      </c>
      <c r="M105" t="s" s="130">
        <f>IF(O105="Lab","over","under")</f>
        <v>2429</v>
      </c>
      <c r="N105" s="173">
        <v>1</v>
      </c>
      <c r="O105" t="s" s="184">
        <v>28</v>
      </c>
      <c r="P105" s="131">
        <f>AQ105</f>
        <v>50.4638009049774</v>
      </c>
      <c r="Q105" s="173">
        <f>T105+U105+V105</f>
        <v>0</v>
      </c>
      <c r="R105" t="s" s="185">
        <v>27</v>
      </c>
      <c r="S105" s="131">
        <f>AO105</f>
        <v>19.6380090497738</v>
      </c>
      <c r="T105" s="169"/>
      <c r="U105" s="169"/>
      <c r="V105" s="169"/>
      <c r="W105" s="169"/>
      <c r="X105" t="s" s="130">
        <f>IF($A105=Y105,"ok","bad")</f>
        <v>2430</v>
      </c>
      <c r="Y105" t="s" s="130">
        <v>2658</v>
      </c>
      <c r="Z105" t="s" s="130">
        <v>2236</v>
      </c>
      <c r="AA105" t="s" s="186">
        <v>2365</v>
      </c>
      <c r="AB105" s="125">
        <f>100*AC105</f>
        <v>17.8936652</v>
      </c>
      <c r="AC105" s="191">
        <v>0.178936652</v>
      </c>
      <c r="AD105" t="s" s="187">
        <v>31</v>
      </c>
      <c r="AE105" s="125">
        <v>7.3823529</v>
      </c>
      <c r="AF105" s="191">
        <v>0.073823529</v>
      </c>
      <c r="AG105" s="169"/>
      <c r="AH105" s="173">
        <v>74081</v>
      </c>
      <c r="AI105" s="173">
        <v>44200</v>
      </c>
      <c r="AJ105" s="173">
        <v>224</v>
      </c>
      <c r="AK105" s="173">
        <v>13625</v>
      </c>
      <c r="AL105" s="173">
        <v>8680</v>
      </c>
      <c r="AM105" s="175">
        <f>100*AL105/$AI105</f>
        <v>19.6380090497738</v>
      </c>
      <c r="AN105" s="173">
        <f>IF(AM105&gt;$AI$8,1,0)</f>
        <v>0</v>
      </c>
      <c r="AO105" s="175">
        <f>IF($R105=AL$17,AM105,0)</f>
        <v>19.6380090497738</v>
      </c>
      <c r="AP105" s="173">
        <v>22305</v>
      </c>
      <c r="AQ105" s="175">
        <f>100*AP105/$AI105</f>
        <v>50.4638009049774</v>
      </c>
      <c r="AR105" s="173">
        <f>IF(AQ105&gt;$AI$8,1,0)</f>
        <v>1</v>
      </c>
      <c r="AS105" s="175">
        <f>IF($R105=AP$17,AQ105,0)</f>
        <v>0</v>
      </c>
      <c r="AT105" s="173">
        <v>2043</v>
      </c>
      <c r="AU105" s="175">
        <f>100*AT105/$AI105</f>
        <v>4.62217194570136</v>
      </c>
      <c r="AV105" s="173">
        <f>IF(AU105&gt;$AI$8,1,0)</f>
        <v>0</v>
      </c>
      <c r="AW105" s="175">
        <f>IF($R105=AT$17,AU105,0)</f>
        <v>0</v>
      </c>
      <c r="AX105" s="173">
        <v>7909</v>
      </c>
      <c r="AY105" s="175">
        <f>100*AX105/$AI105</f>
        <v>17.893665158371</v>
      </c>
      <c r="AZ105" s="173">
        <f>IF(AY105&gt;$AI$8,1,0)</f>
        <v>0</v>
      </c>
      <c r="BA105" s="175">
        <f>IF($R105=AX$17,AY105,0)</f>
        <v>0</v>
      </c>
      <c r="BB105" s="173">
        <v>3263</v>
      </c>
      <c r="BC105" s="175">
        <f>100*BB105/$AI105</f>
        <v>7.38235294117647</v>
      </c>
      <c r="BD105" s="173">
        <f>IF(BC105&gt;$AI$8,1,0)</f>
        <v>0</v>
      </c>
      <c r="BE105" s="175">
        <f>IF($R105=BB$17,BC105,0)</f>
        <v>0</v>
      </c>
      <c r="BF105" s="173">
        <v>0</v>
      </c>
      <c r="BG105" s="175">
        <f>100*BF105/$AI105</f>
        <v>0</v>
      </c>
      <c r="BH105" s="173">
        <f>IF(BG105&gt;$AI$8,1,0)</f>
        <v>0</v>
      </c>
      <c r="BI105" s="175">
        <f>IF($R105=BF$17,BG105,0)</f>
        <v>0</v>
      </c>
      <c r="BJ105" s="173">
        <v>0</v>
      </c>
      <c r="BK105" s="175">
        <f>100*BJ105/$AI105</f>
        <v>0</v>
      </c>
      <c r="BL105" s="173">
        <f>IF(BK105&gt;$AI$8,1,0)</f>
        <v>0</v>
      </c>
      <c r="BM105" s="175">
        <f>IF($R105=BJ$17,BK105,0)</f>
        <v>0</v>
      </c>
      <c r="BN105" s="173">
        <v>0</v>
      </c>
      <c r="BO105" s="175">
        <f>100*BN105/$AI105</f>
        <v>0</v>
      </c>
      <c r="BP105" s="173">
        <f>IF(BO105&gt;$AI$8,1,0)</f>
        <v>0</v>
      </c>
      <c r="BQ105" s="175">
        <f>IF($R105=BN$17,BO105,0)</f>
        <v>0</v>
      </c>
      <c r="BR105" s="173">
        <v>0</v>
      </c>
      <c r="BS105" s="175">
        <f>100*BR105/$AI105</f>
        <v>0</v>
      </c>
      <c r="BT105" s="173">
        <f>IF(BS105&gt;$AI$8,1,0)</f>
        <v>0</v>
      </c>
      <c r="BU105" s="175">
        <f>IF($R105=BR$17,BS105,0)</f>
        <v>0</v>
      </c>
      <c r="BV105" s="173">
        <v>0</v>
      </c>
      <c r="BW105" s="175">
        <f>100*BV105/$AI105</f>
        <v>0</v>
      </c>
      <c r="BX105" s="173">
        <f>IF(BW105&gt;$AI$8,1,0)</f>
        <v>0</v>
      </c>
      <c r="BY105" s="175">
        <f>IF($R105=BV$17,BW105,0)</f>
        <v>0</v>
      </c>
      <c r="BZ105" s="173">
        <v>0</v>
      </c>
      <c r="CA105" s="175">
        <f>100*BZ105/$AI105</f>
        <v>0</v>
      </c>
      <c r="CB105" s="173">
        <f>IF(CA105&gt;$AI$8,1,0)</f>
        <v>0</v>
      </c>
      <c r="CC105" s="175">
        <f>IF($R105=BZ$17,CA105,0)</f>
        <v>0</v>
      </c>
      <c r="CD105" s="173">
        <v>0</v>
      </c>
      <c r="CE105" s="175">
        <f>100*CD105/$AI105</f>
        <v>0</v>
      </c>
      <c r="CF105" s="173">
        <f>IF(CE105&gt;$AI$8,1,0)</f>
        <v>0</v>
      </c>
      <c r="CG105" s="175">
        <f>IF($R105=CD$17,CE105,0)</f>
        <v>0</v>
      </c>
      <c r="CH105" s="173">
        <v>0</v>
      </c>
      <c r="CI105" s="175">
        <f>100*CH105/$AI105</f>
        <v>0</v>
      </c>
      <c r="CJ105" s="173">
        <f>IF(CI105&gt;$AI$8,1,0)</f>
        <v>0</v>
      </c>
      <c r="CK105" s="175">
        <f>IF($R105=CH$17,CI105,0)</f>
        <v>0</v>
      </c>
      <c r="CL105" s="173">
        <v>1085</v>
      </c>
      <c r="CM105" s="173">
        <v>0</v>
      </c>
      <c r="CN105" s="176"/>
    </row>
    <row r="106" ht="15.75" customHeight="1">
      <c r="A106" t="s" s="179">
        <v>2821</v>
      </c>
      <c r="B106" t="s" s="180">
        <v>166</v>
      </c>
      <c r="C106" t="s" s="180">
        <v>2822</v>
      </c>
      <c r="D106" t="s" s="181">
        <v>169</v>
      </c>
      <c r="E106" t="s" s="188">
        <v>79</v>
      </c>
      <c r="F106" t="s" s="146">
        <v>46</v>
      </c>
      <c r="G106" t="s" s="146">
        <v>588</v>
      </c>
      <c r="H106" t="s" s="146">
        <v>171</v>
      </c>
      <c r="I106" t="s" s="146">
        <v>49</v>
      </c>
      <c r="J106" t="s" s="146">
        <v>50</v>
      </c>
      <c r="K106" t="s" s="183">
        <f>O106</f>
        <v>28</v>
      </c>
      <c r="L106" s="189">
        <f>P106</f>
        <v>50.4418062557597</v>
      </c>
      <c r="M106" t="s" s="146">
        <f>IF(O106="Lab","over","under")</f>
        <v>2429</v>
      </c>
      <c r="N106" s="145">
        <v>1</v>
      </c>
      <c r="O106" t="s" s="184">
        <v>28</v>
      </c>
      <c r="P106" s="147">
        <f>AQ106</f>
        <v>50.4418062557597</v>
      </c>
      <c r="Q106" s="145">
        <f>T106+U106+V106</f>
        <v>0</v>
      </c>
      <c r="R106" t="s" s="185">
        <v>2365</v>
      </c>
      <c r="S106" s="147">
        <f>BA106</f>
        <v>29.2703420610397</v>
      </c>
      <c r="T106" s="138"/>
      <c r="U106" s="138"/>
      <c r="V106" s="138"/>
      <c r="W106" s="138"/>
      <c r="X106" t="s" s="146">
        <f>IF($A106=Y106,"ok","bad")</f>
        <v>2430</v>
      </c>
      <c r="Y106" t="s" s="146">
        <v>2821</v>
      </c>
      <c r="Z106" t="s" s="146">
        <v>2822</v>
      </c>
      <c r="AA106" t="s" s="186">
        <v>27</v>
      </c>
      <c r="AB106" s="141">
        <f>100*AC106</f>
        <v>8.3563723</v>
      </c>
      <c r="AC106" s="190">
        <v>0.08356372300000001</v>
      </c>
      <c r="AD106" t="s" s="187">
        <v>31</v>
      </c>
      <c r="AE106" s="141">
        <v>4.8923944</v>
      </c>
      <c r="AF106" s="190">
        <v>0.048923944</v>
      </c>
      <c r="AG106" s="138"/>
      <c r="AH106" s="145">
        <v>78274</v>
      </c>
      <c r="AI106" s="145">
        <v>36894</v>
      </c>
      <c r="AJ106" s="145">
        <v>114</v>
      </c>
      <c r="AK106" s="145">
        <v>7811</v>
      </c>
      <c r="AL106" s="145">
        <v>3083</v>
      </c>
      <c r="AM106" s="148">
        <f>100*AL106/$AI106</f>
        <v>8.35637230986068</v>
      </c>
      <c r="AN106" s="145">
        <f>IF(AM106&gt;$AI$8,1,0)</f>
        <v>0</v>
      </c>
      <c r="AO106" s="148">
        <f>IF($R106=AL$17,AM106,0)</f>
        <v>0</v>
      </c>
      <c r="AP106" s="145">
        <v>18610</v>
      </c>
      <c r="AQ106" s="148">
        <f>100*AP106/$AI106</f>
        <v>50.4418062557597</v>
      </c>
      <c r="AR106" s="145">
        <f>IF(AQ106&gt;$AI$8,1,0)</f>
        <v>1</v>
      </c>
      <c r="AS106" s="148">
        <f>IF($R106=AP$17,AQ106,0)</f>
        <v>0</v>
      </c>
      <c r="AT106" s="145">
        <v>1336</v>
      </c>
      <c r="AU106" s="148">
        <f>100*AT106/$AI106</f>
        <v>3.62118501653385</v>
      </c>
      <c r="AV106" s="145">
        <f>IF(AU106&gt;$AI$8,1,0)</f>
        <v>0</v>
      </c>
      <c r="AW106" s="148">
        <f>IF($R106=AT$17,AU106,0)</f>
        <v>0</v>
      </c>
      <c r="AX106" s="145">
        <v>10799</v>
      </c>
      <c r="AY106" s="148">
        <f>100*AX106/$AI106</f>
        <v>29.2703420610397</v>
      </c>
      <c r="AZ106" s="145">
        <f>IF(AY106&gt;$AI$8,1,0)</f>
        <v>0</v>
      </c>
      <c r="BA106" s="148">
        <f>IF($R106=AX$17,AY106,0)</f>
        <v>29.2703420610397</v>
      </c>
      <c r="BB106" s="145">
        <v>1805</v>
      </c>
      <c r="BC106" s="148">
        <f>100*BB106/$AI106</f>
        <v>4.89239442727815</v>
      </c>
      <c r="BD106" s="145">
        <f>IF(BC106&gt;$AI$8,1,0)</f>
        <v>0</v>
      </c>
      <c r="BE106" s="148">
        <f>IF($R106=BB$17,BC106,0)</f>
        <v>0</v>
      </c>
      <c r="BF106" s="145">
        <v>0</v>
      </c>
      <c r="BG106" s="148">
        <f>100*BF106/$AI106</f>
        <v>0</v>
      </c>
      <c r="BH106" s="145">
        <f>IF(BG106&gt;$AI$8,1,0)</f>
        <v>0</v>
      </c>
      <c r="BI106" s="148">
        <f>IF($R106=BF$17,BG106,0)</f>
        <v>0</v>
      </c>
      <c r="BJ106" s="145">
        <v>0</v>
      </c>
      <c r="BK106" s="148">
        <f>100*BJ106/$AI106</f>
        <v>0</v>
      </c>
      <c r="BL106" s="145">
        <f>IF(BK106&gt;$AI$8,1,0)</f>
        <v>0</v>
      </c>
      <c r="BM106" s="148">
        <f>IF($R106=BJ$17,BK106,0)</f>
        <v>0</v>
      </c>
      <c r="BN106" s="145">
        <v>0</v>
      </c>
      <c r="BO106" s="148">
        <f>100*BN106/$AI106</f>
        <v>0</v>
      </c>
      <c r="BP106" s="145">
        <f>IF(BO106&gt;$AI$8,1,0)</f>
        <v>0</v>
      </c>
      <c r="BQ106" s="148">
        <f>IF($R106=BN$17,BO106,0)</f>
        <v>0</v>
      </c>
      <c r="BR106" s="145">
        <v>0</v>
      </c>
      <c r="BS106" s="148">
        <f>100*BR106/$AI106</f>
        <v>0</v>
      </c>
      <c r="BT106" s="145">
        <f>IF(BS106&gt;$AI$8,1,0)</f>
        <v>0</v>
      </c>
      <c r="BU106" s="148">
        <f>IF($R106=BR$17,BS106,0)</f>
        <v>0</v>
      </c>
      <c r="BV106" s="145">
        <v>0</v>
      </c>
      <c r="BW106" s="148">
        <f>100*BV106/$AI106</f>
        <v>0</v>
      </c>
      <c r="BX106" s="145">
        <f>IF(BW106&gt;$AI$8,1,0)</f>
        <v>0</v>
      </c>
      <c r="BY106" s="148">
        <f>IF($R106=BV$17,BW106,0)</f>
        <v>0</v>
      </c>
      <c r="BZ106" s="145">
        <v>0</v>
      </c>
      <c r="CA106" s="148">
        <f>100*BZ106/$AI106</f>
        <v>0</v>
      </c>
      <c r="CB106" s="145">
        <f>IF(CA106&gt;$AI$8,1,0)</f>
        <v>0</v>
      </c>
      <c r="CC106" s="148">
        <f>IF($R106=BZ$17,CA106,0)</f>
        <v>0</v>
      </c>
      <c r="CD106" s="145">
        <v>0</v>
      </c>
      <c r="CE106" s="148">
        <f>100*CD106/$AI106</f>
        <v>0</v>
      </c>
      <c r="CF106" s="145">
        <f>IF(CE106&gt;$AI$8,1,0)</f>
        <v>0</v>
      </c>
      <c r="CG106" s="148">
        <f>IF($R106=CD$17,CE106,0)</f>
        <v>0</v>
      </c>
      <c r="CH106" s="145">
        <v>0</v>
      </c>
      <c r="CI106" s="148">
        <f>100*CH106/$AI106</f>
        <v>0</v>
      </c>
      <c r="CJ106" s="145">
        <f>IF(CI106&gt;$AI$8,1,0)</f>
        <v>0</v>
      </c>
      <c r="CK106" s="148">
        <f>IF($R106=CH$17,CI106,0)</f>
        <v>0</v>
      </c>
      <c r="CL106" s="145">
        <v>501</v>
      </c>
      <c r="CM106" s="145">
        <v>0</v>
      </c>
      <c r="CN106" s="149"/>
    </row>
    <row r="107" ht="19.95" customHeight="1">
      <c r="A107" t="s" s="179">
        <v>2820</v>
      </c>
      <c r="B107" t="s" s="180">
        <v>84</v>
      </c>
      <c r="C107" t="s" s="180">
        <v>2291</v>
      </c>
      <c r="D107" t="s" s="181">
        <v>86</v>
      </c>
      <c r="E107" t="s" s="182">
        <v>79</v>
      </c>
      <c r="F107" t="s" s="130">
        <v>80</v>
      </c>
      <c r="G107" t="s" s="130">
        <v>2292</v>
      </c>
      <c r="H107" t="s" s="130">
        <v>2293</v>
      </c>
      <c r="I107" t="s" s="130">
        <v>49</v>
      </c>
      <c r="J107" t="s" s="130">
        <v>50</v>
      </c>
      <c r="K107" t="s" s="183">
        <f>O107</f>
        <v>28</v>
      </c>
      <c r="L107" s="189">
        <f>P107</f>
        <v>50.326523276017</v>
      </c>
      <c r="M107" t="s" s="130">
        <f>IF(O107="Lab","over","under")</f>
        <v>2429</v>
      </c>
      <c r="N107" s="173">
        <v>1</v>
      </c>
      <c r="O107" t="s" s="184">
        <v>28</v>
      </c>
      <c r="P107" s="131">
        <f>AQ107</f>
        <v>50.326523276017</v>
      </c>
      <c r="Q107" s="173">
        <f>T107+U107+V107</f>
        <v>0</v>
      </c>
      <c r="R107" t="s" s="185">
        <v>2365</v>
      </c>
      <c r="S107" s="131">
        <f>BA107</f>
        <v>22.8027080462525</v>
      </c>
      <c r="T107" s="169"/>
      <c r="U107" s="169"/>
      <c r="V107" s="169"/>
      <c r="W107" s="169"/>
      <c r="X107" t="s" s="130">
        <f>IF($A107=Y107,"ok","bad")</f>
        <v>2430</v>
      </c>
      <c r="Y107" t="s" s="130">
        <v>2820</v>
      </c>
      <c r="Z107" t="s" s="130">
        <v>2291</v>
      </c>
      <c r="AA107" t="s" s="186">
        <v>27</v>
      </c>
      <c r="AB107" s="125">
        <f>100*AC107</f>
        <v>16.9372716</v>
      </c>
      <c r="AC107" s="191">
        <v>0.169372716</v>
      </c>
      <c r="AD107" t="s" s="187">
        <v>31</v>
      </c>
      <c r="AE107" s="125">
        <v>4.9218142</v>
      </c>
      <c r="AF107" s="191">
        <v>0.049218142</v>
      </c>
      <c r="AG107" s="169"/>
      <c r="AH107" s="173">
        <v>77473</v>
      </c>
      <c r="AI107" s="173">
        <v>33382</v>
      </c>
      <c r="AJ107" s="173">
        <v>129</v>
      </c>
      <c r="AK107" s="173">
        <v>9188</v>
      </c>
      <c r="AL107" s="173">
        <v>5654</v>
      </c>
      <c r="AM107" s="175">
        <f>100*AL107/$AI107</f>
        <v>16.9372715834881</v>
      </c>
      <c r="AN107" s="173">
        <f>IF(AM107&gt;$AI$8,1,0)</f>
        <v>0</v>
      </c>
      <c r="AO107" s="175">
        <f>IF($R107=AL$17,AM107,0)</f>
        <v>0</v>
      </c>
      <c r="AP107" s="173">
        <v>16800</v>
      </c>
      <c r="AQ107" s="175">
        <f>100*AP107/$AI107</f>
        <v>50.326523276017</v>
      </c>
      <c r="AR107" s="173">
        <f>IF(AQ107&gt;$AI$8,1,0)</f>
        <v>1</v>
      </c>
      <c r="AS107" s="175">
        <f>IF($R107=AP$17,AQ107,0)</f>
        <v>0</v>
      </c>
      <c r="AT107" s="173">
        <v>758</v>
      </c>
      <c r="AU107" s="175">
        <f>100*AT107/$AI107</f>
        <v>2.27068480019172</v>
      </c>
      <c r="AV107" s="173">
        <f>IF(AU107&gt;$AI$8,1,0)</f>
        <v>0</v>
      </c>
      <c r="AW107" s="175">
        <f>IF($R107=AT$17,AU107,0)</f>
        <v>0</v>
      </c>
      <c r="AX107" s="173">
        <v>7612</v>
      </c>
      <c r="AY107" s="175">
        <f>100*AX107/$AI107</f>
        <v>22.8027080462525</v>
      </c>
      <c r="AZ107" s="173">
        <f>IF(AY107&gt;$AI$8,1,0)</f>
        <v>0</v>
      </c>
      <c r="BA107" s="175">
        <f>IF($R107=AX$17,AY107,0)</f>
        <v>22.8027080462525</v>
      </c>
      <c r="BB107" s="173">
        <v>1643</v>
      </c>
      <c r="BC107" s="175">
        <f>100*BB107/$AI107</f>
        <v>4.92181415133904</v>
      </c>
      <c r="BD107" s="173">
        <f>IF(BC107&gt;$AI$8,1,0)</f>
        <v>0</v>
      </c>
      <c r="BE107" s="175">
        <f>IF($R107=BB$17,BC107,0)</f>
        <v>0</v>
      </c>
      <c r="BF107" s="173">
        <v>0</v>
      </c>
      <c r="BG107" s="175">
        <f>100*BF107/$AI107</f>
        <v>0</v>
      </c>
      <c r="BH107" s="173">
        <f>IF(BG107&gt;$AI$8,1,0)</f>
        <v>0</v>
      </c>
      <c r="BI107" s="175">
        <f>IF($R107=BF$17,BG107,0)</f>
        <v>0</v>
      </c>
      <c r="BJ107" s="173">
        <v>0</v>
      </c>
      <c r="BK107" s="175">
        <f>100*BJ107/$AI107</f>
        <v>0</v>
      </c>
      <c r="BL107" s="173">
        <f>IF(BK107&gt;$AI$8,1,0)</f>
        <v>0</v>
      </c>
      <c r="BM107" s="175">
        <f>IF($R107=BJ$17,BK107,0)</f>
        <v>0</v>
      </c>
      <c r="BN107" s="173">
        <v>0</v>
      </c>
      <c r="BO107" s="175">
        <f>100*BN107/$AI107</f>
        <v>0</v>
      </c>
      <c r="BP107" s="173">
        <f>IF(BO107&gt;$AI$8,1,0)</f>
        <v>0</v>
      </c>
      <c r="BQ107" s="175">
        <f>IF($R107=BN$17,BO107,0)</f>
        <v>0</v>
      </c>
      <c r="BR107" s="173">
        <v>0</v>
      </c>
      <c r="BS107" s="175">
        <f>100*BR107/$AI107</f>
        <v>0</v>
      </c>
      <c r="BT107" s="173">
        <f>IF(BS107&gt;$AI$8,1,0)</f>
        <v>0</v>
      </c>
      <c r="BU107" s="175">
        <f>IF($R107=BR$17,BS107,0)</f>
        <v>0</v>
      </c>
      <c r="BV107" s="173">
        <v>0</v>
      </c>
      <c r="BW107" s="175">
        <f>100*BV107/$AI107</f>
        <v>0</v>
      </c>
      <c r="BX107" s="173">
        <f>IF(BW107&gt;$AI$8,1,0)</f>
        <v>0</v>
      </c>
      <c r="BY107" s="175">
        <f>IF($R107=BV$17,BW107,0)</f>
        <v>0</v>
      </c>
      <c r="BZ107" s="173">
        <v>0</v>
      </c>
      <c r="CA107" s="175">
        <f>100*BZ107/$AI107</f>
        <v>0</v>
      </c>
      <c r="CB107" s="173">
        <f>IF(CA107&gt;$AI$8,1,0)</f>
        <v>0</v>
      </c>
      <c r="CC107" s="175">
        <f>IF($R107=BZ$17,CA107,0)</f>
        <v>0</v>
      </c>
      <c r="CD107" s="173">
        <v>0</v>
      </c>
      <c r="CE107" s="175">
        <f>100*CD107/$AI107</f>
        <v>0</v>
      </c>
      <c r="CF107" s="173">
        <f>IF(CE107&gt;$AI$8,1,0)</f>
        <v>0</v>
      </c>
      <c r="CG107" s="175">
        <f>IF($R107=CD$17,CE107,0)</f>
        <v>0</v>
      </c>
      <c r="CH107" s="173">
        <v>0</v>
      </c>
      <c r="CI107" s="175">
        <f>100*CH107/$AI107</f>
        <v>0</v>
      </c>
      <c r="CJ107" s="173">
        <f>IF(CI107&gt;$AI$8,1,0)</f>
        <v>0</v>
      </c>
      <c r="CK107" s="175">
        <f>IF($R107=CH$17,CI107,0)</f>
        <v>0</v>
      </c>
      <c r="CL107" s="173">
        <v>0</v>
      </c>
      <c r="CM107" s="173">
        <v>0</v>
      </c>
      <c r="CN107" s="176"/>
    </row>
    <row r="108" ht="15.75" customHeight="1">
      <c r="A108" t="s" s="179">
        <v>2441</v>
      </c>
      <c r="B108" t="s" s="180">
        <v>256</v>
      </c>
      <c r="C108" t="s" s="180">
        <v>2442</v>
      </c>
      <c r="D108" t="s" s="181">
        <v>259</v>
      </c>
      <c r="E108" t="s" s="188">
        <v>79</v>
      </c>
      <c r="F108" t="s" s="146">
        <v>80</v>
      </c>
      <c r="G108" t="s" s="146">
        <v>1171</v>
      </c>
      <c r="H108" t="s" s="146">
        <v>1502</v>
      </c>
      <c r="I108" t="s" s="146">
        <v>64</v>
      </c>
      <c r="J108" t="s" s="146">
        <v>50</v>
      </c>
      <c r="K108" t="s" s="183">
        <f>O108</f>
        <v>28</v>
      </c>
      <c r="L108" s="189">
        <f>P108</f>
        <v>50.2704815188103</v>
      </c>
      <c r="M108" t="s" s="146">
        <f>IF(O108="Lab","over","under")</f>
        <v>2429</v>
      </c>
      <c r="N108" s="145">
        <v>1</v>
      </c>
      <c r="O108" t="s" s="184">
        <v>28</v>
      </c>
      <c r="P108" s="147">
        <f>AQ108</f>
        <v>50.2704815188103</v>
      </c>
      <c r="Q108" s="145">
        <f>T108+U108+V108</f>
        <v>0</v>
      </c>
      <c r="R108" t="s" s="185">
        <v>27</v>
      </c>
      <c r="S108" s="147">
        <f>AO108</f>
        <v>13.7359359894687</v>
      </c>
      <c r="T108" s="138"/>
      <c r="U108" s="138"/>
      <c r="V108" s="138"/>
      <c r="W108" s="138"/>
      <c r="X108" t="s" s="146">
        <f>IF($A108=Y108,"ok","bad")</f>
        <v>2430</v>
      </c>
      <c r="Y108" t="s" s="192">
        <v>2441</v>
      </c>
      <c r="Z108" t="s" s="192">
        <v>2442</v>
      </c>
      <c r="AA108" t="s" s="186">
        <v>29</v>
      </c>
      <c r="AB108" s="141">
        <f>100*AC108</f>
        <v>12.2097209</v>
      </c>
      <c r="AC108" s="190">
        <v>0.122097209</v>
      </c>
      <c r="AD108" t="s" s="187">
        <v>2365</v>
      </c>
      <c r="AE108" s="141">
        <v>12.2035502</v>
      </c>
      <c r="AF108" s="190">
        <v>0.122035502</v>
      </c>
      <c r="AG108" s="138"/>
      <c r="AH108" s="145">
        <v>74768</v>
      </c>
      <c r="AI108" s="145">
        <v>48617</v>
      </c>
      <c r="AJ108" s="145">
        <v>197</v>
      </c>
      <c r="AK108" s="145">
        <v>17762</v>
      </c>
      <c r="AL108" s="145">
        <v>6678</v>
      </c>
      <c r="AM108" s="148">
        <f>100*AL108/$AI108</f>
        <v>13.7359359894687</v>
      </c>
      <c r="AN108" s="145">
        <f>IF(AM108&gt;$AI$8,1,0)</f>
        <v>0</v>
      </c>
      <c r="AO108" s="148">
        <f>IF($R108=AL$17,AM108,0)</f>
        <v>13.7359359894687</v>
      </c>
      <c r="AP108" s="145">
        <v>24440</v>
      </c>
      <c r="AQ108" s="148">
        <f>100*AP108/$AI108</f>
        <v>50.2704815188103</v>
      </c>
      <c r="AR108" s="145">
        <f>IF(AQ108&gt;$AI$8,1,0)</f>
        <v>1</v>
      </c>
      <c r="AS108" s="148">
        <f>IF($R108=AP$17,AQ108,0)</f>
        <v>0</v>
      </c>
      <c r="AT108" s="145">
        <v>5936</v>
      </c>
      <c r="AU108" s="148">
        <f>100*AT108/$AI108</f>
        <v>12.2097208795277</v>
      </c>
      <c r="AV108" s="145">
        <f>IF(AU108&gt;$AI$8,1,0)</f>
        <v>0</v>
      </c>
      <c r="AW108" s="148">
        <f>IF($R108=AT$17,AU108,0)</f>
        <v>0</v>
      </c>
      <c r="AX108" s="145">
        <v>5933</v>
      </c>
      <c r="AY108" s="148">
        <f>100*AX108/$AI108</f>
        <v>12.2035501984902</v>
      </c>
      <c r="AZ108" s="145">
        <f>IF(AY108&gt;$AI$8,1,0)</f>
        <v>0</v>
      </c>
      <c r="BA108" s="148">
        <f>IF($R108=AX$17,AY108,0)</f>
        <v>0</v>
      </c>
      <c r="BB108" s="145">
        <v>5035</v>
      </c>
      <c r="BC108" s="148">
        <f>100*BB108/$AI108</f>
        <v>10.3564596745994</v>
      </c>
      <c r="BD108" s="145">
        <f>IF(BC108&gt;$AI$8,1,0)</f>
        <v>0</v>
      </c>
      <c r="BE108" s="148">
        <f>IF($R108=BB$17,BC108,0)</f>
        <v>0</v>
      </c>
      <c r="BF108" s="145">
        <v>0</v>
      </c>
      <c r="BG108" s="148">
        <f>100*BF108/$AI108</f>
        <v>0</v>
      </c>
      <c r="BH108" s="145">
        <f>IF(BG108&gt;$AI$8,1,0)</f>
        <v>0</v>
      </c>
      <c r="BI108" s="148">
        <f>IF($R108=BF$17,BG108,0)</f>
        <v>0</v>
      </c>
      <c r="BJ108" s="145">
        <v>0</v>
      </c>
      <c r="BK108" s="148">
        <f>100*BJ108/$AI108</f>
        <v>0</v>
      </c>
      <c r="BL108" s="145">
        <f>IF(BK108&gt;$AI$8,1,0)</f>
        <v>0</v>
      </c>
      <c r="BM108" s="148">
        <f>IF($R108=BJ$17,BK108,0)</f>
        <v>0</v>
      </c>
      <c r="BN108" s="145">
        <v>0</v>
      </c>
      <c r="BO108" s="148">
        <f>100*BN108/$AI108</f>
        <v>0</v>
      </c>
      <c r="BP108" s="145">
        <f>IF(BO108&gt;$AI$8,1,0)</f>
        <v>0</v>
      </c>
      <c r="BQ108" s="148">
        <f>IF($R108=BN$17,BO108,0)</f>
        <v>0</v>
      </c>
      <c r="BR108" s="145">
        <v>0</v>
      </c>
      <c r="BS108" s="148">
        <f>100*BR108/$AI108</f>
        <v>0</v>
      </c>
      <c r="BT108" s="145">
        <f>IF(BS108&gt;$AI$8,1,0)</f>
        <v>0</v>
      </c>
      <c r="BU108" s="148">
        <f>IF($R108=BR$17,BS108,0)</f>
        <v>0</v>
      </c>
      <c r="BV108" s="145">
        <v>0</v>
      </c>
      <c r="BW108" s="148">
        <f>100*BV108/$AI108</f>
        <v>0</v>
      </c>
      <c r="BX108" s="145">
        <f>IF(BW108&gt;$AI$8,1,0)</f>
        <v>0</v>
      </c>
      <c r="BY108" s="148">
        <f>IF($R108=BV$17,BW108,0)</f>
        <v>0</v>
      </c>
      <c r="BZ108" s="145">
        <v>0</v>
      </c>
      <c r="CA108" s="148">
        <f>100*BZ108/$AI108</f>
        <v>0</v>
      </c>
      <c r="CB108" s="145">
        <f>IF(CA108&gt;$AI$8,1,0)</f>
        <v>0</v>
      </c>
      <c r="CC108" s="148">
        <f>IF($R108=BZ$17,CA108,0)</f>
        <v>0</v>
      </c>
      <c r="CD108" s="145">
        <v>0</v>
      </c>
      <c r="CE108" s="148">
        <f>100*CD108/$AI108</f>
        <v>0</v>
      </c>
      <c r="CF108" s="145">
        <f>IF(CE108&gt;$AI$8,1,0)</f>
        <v>0</v>
      </c>
      <c r="CG108" s="148">
        <f>IF($R108=CD$17,CE108,0)</f>
        <v>0</v>
      </c>
      <c r="CH108" s="145">
        <v>0</v>
      </c>
      <c r="CI108" s="148">
        <f>100*CH108/$AI108</f>
        <v>0</v>
      </c>
      <c r="CJ108" s="145">
        <f>IF(CI108&gt;$AI$8,1,0)</f>
        <v>0</v>
      </c>
      <c r="CK108" s="148">
        <f>IF($R108=CH$17,CI108,0)</f>
        <v>0</v>
      </c>
      <c r="CL108" s="145">
        <v>0</v>
      </c>
      <c r="CM108" s="145">
        <v>0</v>
      </c>
      <c r="CN108" s="149"/>
    </row>
    <row r="109" ht="15.75" customHeight="1">
      <c r="A109" t="s" s="179">
        <v>3556</v>
      </c>
      <c r="B109" t="s" s="180">
        <v>183</v>
      </c>
      <c r="C109" t="s" s="180">
        <v>3557</v>
      </c>
      <c r="D109" t="s" s="181">
        <v>186</v>
      </c>
      <c r="E109" t="s" s="182">
        <v>79</v>
      </c>
      <c r="F109" t="s" s="130">
        <v>46</v>
      </c>
      <c r="G109" t="s" s="130">
        <v>153</v>
      </c>
      <c r="H109" t="s" s="130">
        <v>967</v>
      </c>
      <c r="I109" t="s" s="130">
        <v>64</v>
      </c>
      <c r="J109" t="s" s="130">
        <v>1762</v>
      </c>
      <c r="K109" t="s" s="183">
        <f>O109</f>
        <v>29</v>
      </c>
      <c r="L109" s="189">
        <f>P109</f>
        <v>50.2098056537102</v>
      </c>
      <c r="M109" t="s" s="130">
        <f>IF(O109="Lab","over","under")</f>
        <v>3307</v>
      </c>
      <c r="N109" s="169"/>
      <c r="O109" t="s" s="184">
        <v>29</v>
      </c>
      <c r="P109" s="131">
        <f>AU109</f>
        <v>50.2098056537102</v>
      </c>
      <c r="Q109" s="173">
        <f>T109+U109+V109</f>
        <v>0</v>
      </c>
      <c r="R109" t="s" s="185">
        <v>27</v>
      </c>
      <c r="S109" s="131">
        <f>AO109</f>
        <v>30.5027974087161</v>
      </c>
      <c r="T109" s="169"/>
      <c r="U109" s="169"/>
      <c r="V109" s="169"/>
      <c r="W109" s="169"/>
      <c r="X109" t="s" s="130">
        <f>IF($A109=Y109,"ok","bad")</f>
        <v>2430</v>
      </c>
      <c r="Y109" t="s" s="130">
        <v>3556</v>
      </c>
      <c r="Z109" t="s" s="130">
        <v>3557</v>
      </c>
      <c r="AA109" t="s" s="186">
        <v>2365</v>
      </c>
      <c r="AB109" s="125">
        <f>100*AC109</f>
        <v>7.8125</v>
      </c>
      <c r="AC109" s="191">
        <v>0.078125</v>
      </c>
      <c r="AD109" t="s" s="187">
        <v>28</v>
      </c>
      <c r="AE109" s="125">
        <v>7.4738663</v>
      </c>
      <c r="AF109" s="191">
        <v>0.074738663</v>
      </c>
      <c r="AG109" s="169"/>
      <c r="AH109" s="173">
        <v>72242</v>
      </c>
      <c r="AI109" s="173">
        <v>54336</v>
      </c>
      <c r="AJ109" s="173">
        <v>188</v>
      </c>
      <c r="AK109" s="173">
        <v>10708</v>
      </c>
      <c r="AL109" s="173">
        <v>16574</v>
      </c>
      <c r="AM109" s="175">
        <f>100*AL109/$AI109</f>
        <v>30.5027974087161</v>
      </c>
      <c r="AN109" s="173">
        <f>IF(AM109&gt;$AI$8,1,0)</f>
        <v>0</v>
      </c>
      <c r="AO109" s="175">
        <f>IF($R109=AL$17,AM109,0)</f>
        <v>30.5027974087161</v>
      </c>
      <c r="AP109" s="173">
        <v>4061</v>
      </c>
      <c r="AQ109" s="175">
        <f>100*AP109/$AI109</f>
        <v>7.47386631330978</v>
      </c>
      <c r="AR109" s="173">
        <f>IF(AQ109&gt;$AI$8,1,0)</f>
        <v>0</v>
      </c>
      <c r="AS109" s="175">
        <f>IF($R109=AP$17,AQ109,0)</f>
        <v>0</v>
      </c>
      <c r="AT109" s="173">
        <v>27282</v>
      </c>
      <c r="AU109" s="175">
        <f>100*AT109/$AI109</f>
        <v>50.2098056537102</v>
      </c>
      <c r="AV109" s="173">
        <f>IF(AU109&gt;$AI$8,1,0)</f>
        <v>1</v>
      </c>
      <c r="AW109" s="175">
        <f>IF($R109=AT$17,AU109,0)</f>
        <v>0</v>
      </c>
      <c r="AX109" s="173">
        <v>4245</v>
      </c>
      <c r="AY109" s="175">
        <f>100*AX109/$AI109</f>
        <v>7.8125</v>
      </c>
      <c r="AZ109" s="173">
        <f>IF(AY109&gt;$AI$8,1,0)</f>
        <v>0</v>
      </c>
      <c r="BA109" s="175">
        <f>IF($R109=AX$17,AY109,0)</f>
        <v>0</v>
      </c>
      <c r="BB109" s="173">
        <v>1951</v>
      </c>
      <c r="BC109" s="175">
        <f>100*BB109/$AI109</f>
        <v>3.59062131919906</v>
      </c>
      <c r="BD109" s="173">
        <f>IF(BC109&gt;$AI$8,1,0)</f>
        <v>0</v>
      </c>
      <c r="BE109" s="175">
        <f>IF($R109=BB$17,BC109,0)</f>
        <v>0</v>
      </c>
      <c r="BF109" s="173">
        <v>0</v>
      </c>
      <c r="BG109" s="175">
        <f>100*BF109/$AI109</f>
        <v>0</v>
      </c>
      <c r="BH109" s="173">
        <f>IF(BG109&gt;$AI$8,1,0)</f>
        <v>0</v>
      </c>
      <c r="BI109" s="175">
        <f>IF($R109=BF$17,BG109,0)</f>
        <v>0</v>
      </c>
      <c r="BJ109" s="173">
        <v>0</v>
      </c>
      <c r="BK109" s="175">
        <f>100*BJ109/$AI109</f>
        <v>0</v>
      </c>
      <c r="BL109" s="173">
        <f>IF(BK109&gt;$AI$8,1,0)</f>
        <v>0</v>
      </c>
      <c r="BM109" s="175">
        <f>IF($R109=BJ$17,BK109,0)</f>
        <v>0</v>
      </c>
      <c r="BN109" s="173">
        <v>0</v>
      </c>
      <c r="BO109" s="175">
        <f>100*BN109/$AI109</f>
        <v>0</v>
      </c>
      <c r="BP109" s="173">
        <f>IF(BO109&gt;$AI$8,1,0)</f>
        <v>0</v>
      </c>
      <c r="BQ109" s="175">
        <f>IF($R109=BN$17,BO109,0)</f>
        <v>0</v>
      </c>
      <c r="BR109" s="173">
        <v>0</v>
      </c>
      <c r="BS109" s="175">
        <f>100*BR109/$AI109</f>
        <v>0</v>
      </c>
      <c r="BT109" s="173">
        <f>IF(BS109&gt;$AI$8,1,0)</f>
        <v>0</v>
      </c>
      <c r="BU109" s="175">
        <f>IF($R109=BR$17,BS109,0)</f>
        <v>0</v>
      </c>
      <c r="BV109" s="173">
        <v>0</v>
      </c>
      <c r="BW109" s="175">
        <f>100*BV109/$AI109</f>
        <v>0</v>
      </c>
      <c r="BX109" s="173">
        <f>IF(BW109&gt;$AI$8,1,0)</f>
        <v>0</v>
      </c>
      <c r="BY109" s="175">
        <f>IF($R109=BV$17,BW109,0)</f>
        <v>0</v>
      </c>
      <c r="BZ109" s="173">
        <v>0</v>
      </c>
      <c r="CA109" s="175">
        <f>100*BZ109/$AI109</f>
        <v>0</v>
      </c>
      <c r="CB109" s="173">
        <f>IF(CA109&gt;$AI$8,1,0)</f>
        <v>0</v>
      </c>
      <c r="CC109" s="175">
        <f>IF($R109=BZ$17,CA109,0)</f>
        <v>0</v>
      </c>
      <c r="CD109" s="173">
        <v>0</v>
      </c>
      <c r="CE109" s="175">
        <f>100*CD109/$AI109</f>
        <v>0</v>
      </c>
      <c r="CF109" s="173">
        <f>IF(CE109&gt;$AI$8,1,0)</f>
        <v>0</v>
      </c>
      <c r="CG109" s="175">
        <f>IF($R109=CD$17,CE109,0)</f>
        <v>0</v>
      </c>
      <c r="CH109" s="173">
        <v>0</v>
      </c>
      <c r="CI109" s="175">
        <f>100*CH109/$AI109</f>
        <v>0</v>
      </c>
      <c r="CJ109" s="173">
        <f>IF(CI109&gt;$AI$8,1,0)</f>
        <v>0</v>
      </c>
      <c r="CK109" s="175">
        <f>IF($R109=CH$17,CI109,0)</f>
        <v>0</v>
      </c>
      <c r="CL109" s="173">
        <v>0</v>
      </c>
      <c r="CM109" s="173">
        <v>0</v>
      </c>
      <c r="CN109" s="176"/>
    </row>
    <row r="110" ht="15.75" customHeight="1">
      <c r="A110" t="s" s="179">
        <v>2632</v>
      </c>
      <c r="B110" t="s" s="180">
        <v>166</v>
      </c>
      <c r="C110" t="s" s="180">
        <v>2633</v>
      </c>
      <c r="D110" t="s" s="181">
        <v>169</v>
      </c>
      <c r="E110" t="s" s="188">
        <v>79</v>
      </c>
      <c r="F110" t="s" s="146">
        <v>80</v>
      </c>
      <c r="G110" t="s" s="146">
        <v>428</v>
      </c>
      <c r="H110" t="s" s="146">
        <v>1294</v>
      </c>
      <c r="I110" t="s" s="146">
        <v>49</v>
      </c>
      <c r="J110" t="s" s="146">
        <v>50</v>
      </c>
      <c r="K110" t="s" s="183">
        <f>O110</f>
        <v>28</v>
      </c>
      <c r="L110" s="189">
        <f>P110</f>
        <v>50.1756607058079</v>
      </c>
      <c r="M110" t="s" s="146">
        <f>IF(O110="Lab","over","under")</f>
        <v>2429</v>
      </c>
      <c r="N110" s="145">
        <v>1</v>
      </c>
      <c r="O110" t="s" s="184">
        <v>28</v>
      </c>
      <c r="P110" s="147">
        <f>AQ110</f>
        <v>50.1756607058079</v>
      </c>
      <c r="Q110" s="145">
        <f>T110+U110+V110</f>
        <v>0</v>
      </c>
      <c r="R110" t="s" s="185">
        <v>31</v>
      </c>
      <c r="S110" s="147">
        <f>BE110</f>
        <v>23.5195442316822</v>
      </c>
      <c r="T110" s="138"/>
      <c r="U110" s="138"/>
      <c r="V110" s="138"/>
      <c r="W110" s="138"/>
      <c r="X110" t="s" s="146">
        <f>IF($A110=Y110,"ok","bad")</f>
        <v>2430</v>
      </c>
      <c r="Y110" t="s" s="146">
        <v>2632</v>
      </c>
      <c r="Z110" t="s" s="146">
        <v>2633</v>
      </c>
      <c r="AA110" t="s" s="186">
        <v>29</v>
      </c>
      <c r="AB110" s="141">
        <f>100*AC110</f>
        <v>8.263965799999999</v>
      </c>
      <c r="AC110" s="190">
        <v>0.082639658</v>
      </c>
      <c r="AD110" t="s" s="187">
        <v>2365</v>
      </c>
      <c r="AE110" s="141">
        <v>7.5929736</v>
      </c>
      <c r="AF110" s="190">
        <v>0.075929736</v>
      </c>
      <c r="AG110" s="138"/>
      <c r="AH110" s="145">
        <v>70554</v>
      </c>
      <c r="AI110" s="145">
        <v>31595</v>
      </c>
      <c r="AJ110" s="145">
        <v>135</v>
      </c>
      <c r="AK110" s="145">
        <v>8422</v>
      </c>
      <c r="AL110" s="145">
        <v>2237</v>
      </c>
      <c r="AM110" s="148">
        <f>100*AL110/$AI110</f>
        <v>7.08023421427441</v>
      </c>
      <c r="AN110" s="145">
        <f>IF(AM110&gt;$AI$8,1,0)</f>
        <v>0</v>
      </c>
      <c r="AO110" s="148">
        <f>IF($R110=AL$17,AM110,0)</f>
        <v>0</v>
      </c>
      <c r="AP110" s="145">
        <v>15853</v>
      </c>
      <c r="AQ110" s="148">
        <f>100*AP110/$AI110</f>
        <v>50.1756607058079</v>
      </c>
      <c r="AR110" s="145">
        <f>IF(AQ110&gt;$AI$8,1,0)</f>
        <v>1</v>
      </c>
      <c r="AS110" s="148">
        <f>IF($R110=AP$17,AQ110,0)</f>
        <v>0</v>
      </c>
      <c r="AT110" s="145">
        <v>2611</v>
      </c>
      <c r="AU110" s="148">
        <f>100*AT110/$AI110</f>
        <v>8.263965817376169</v>
      </c>
      <c r="AV110" s="145">
        <f>IF(AU110&gt;$AI$8,1,0)</f>
        <v>0</v>
      </c>
      <c r="AW110" s="148">
        <f>IF($R110=AT$17,AU110,0)</f>
        <v>0</v>
      </c>
      <c r="AX110" s="145">
        <v>2399</v>
      </c>
      <c r="AY110" s="148">
        <f>100*AX110/$AI110</f>
        <v>7.59297357176768</v>
      </c>
      <c r="AZ110" s="145">
        <f>IF(AY110&gt;$AI$8,1,0)</f>
        <v>0</v>
      </c>
      <c r="BA110" s="148">
        <f>IF($R110=AX$17,AY110,0)</f>
        <v>0</v>
      </c>
      <c r="BB110" s="145">
        <v>7431</v>
      </c>
      <c r="BC110" s="148">
        <f>100*BB110/$AI110</f>
        <v>23.5195442316822</v>
      </c>
      <c r="BD110" s="145">
        <f>IF(BC110&gt;$AI$8,1,0)</f>
        <v>0</v>
      </c>
      <c r="BE110" s="148">
        <f>IF($R110=BB$17,BC110,0)</f>
        <v>23.5195442316822</v>
      </c>
      <c r="BF110" s="145">
        <v>0</v>
      </c>
      <c r="BG110" s="148">
        <f>100*BF110/$AI110</f>
        <v>0</v>
      </c>
      <c r="BH110" s="145">
        <f>IF(BG110&gt;$AI$8,1,0)</f>
        <v>0</v>
      </c>
      <c r="BI110" s="148">
        <f>IF($R110=BF$17,BG110,0)</f>
        <v>0</v>
      </c>
      <c r="BJ110" s="145">
        <v>0</v>
      </c>
      <c r="BK110" s="148">
        <f>100*BJ110/$AI110</f>
        <v>0</v>
      </c>
      <c r="BL110" s="145">
        <f>IF(BK110&gt;$AI$8,1,0)</f>
        <v>0</v>
      </c>
      <c r="BM110" s="148">
        <f>IF($R110=BJ$17,BK110,0)</f>
        <v>0</v>
      </c>
      <c r="BN110" s="145">
        <v>0</v>
      </c>
      <c r="BO110" s="148">
        <f>100*BN110/$AI110</f>
        <v>0</v>
      </c>
      <c r="BP110" s="145">
        <f>IF(BO110&gt;$AI$8,1,0)</f>
        <v>0</v>
      </c>
      <c r="BQ110" s="148">
        <f>IF($R110=BN$17,BO110,0)</f>
        <v>0</v>
      </c>
      <c r="BR110" s="145">
        <v>0</v>
      </c>
      <c r="BS110" s="148">
        <f>100*BR110/$AI110</f>
        <v>0</v>
      </c>
      <c r="BT110" s="145">
        <f>IF(BS110&gt;$AI$8,1,0)</f>
        <v>0</v>
      </c>
      <c r="BU110" s="148">
        <f>IF($R110=BR$17,BS110,0)</f>
        <v>0</v>
      </c>
      <c r="BV110" s="145">
        <v>0</v>
      </c>
      <c r="BW110" s="148">
        <f>100*BV110/$AI110</f>
        <v>0</v>
      </c>
      <c r="BX110" s="145">
        <f>IF(BW110&gt;$AI$8,1,0)</f>
        <v>0</v>
      </c>
      <c r="BY110" s="148">
        <f>IF($R110=BV$17,BW110,0)</f>
        <v>0</v>
      </c>
      <c r="BZ110" s="145">
        <v>0</v>
      </c>
      <c r="CA110" s="148">
        <f>100*BZ110/$AI110</f>
        <v>0</v>
      </c>
      <c r="CB110" s="145">
        <f>IF(CA110&gt;$AI$8,1,0)</f>
        <v>0</v>
      </c>
      <c r="CC110" s="148">
        <f>IF($R110=BZ$17,CA110,0)</f>
        <v>0</v>
      </c>
      <c r="CD110" s="145">
        <v>0</v>
      </c>
      <c r="CE110" s="148">
        <f>100*CD110/$AI110</f>
        <v>0</v>
      </c>
      <c r="CF110" s="145">
        <f>IF(CE110&gt;$AI$8,1,0)</f>
        <v>0</v>
      </c>
      <c r="CG110" s="148">
        <f>IF($R110=CD$17,CE110,0)</f>
        <v>0</v>
      </c>
      <c r="CH110" s="145">
        <v>0</v>
      </c>
      <c r="CI110" s="148">
        <f>100*CH110/$AI110</f>
        <v>0</v>
      </c>
      <c r="CJ110" s="145">
        <f>IF(CI110&gt;$AI$8,1,0)</f>
        <v>0</v>
      </c>
      <c r="CK110" s="148">
        <f>IF($R110=CH$17,CI110,0)</f>
        <v>0</v>
      </c>
      <c r="CL110" s="145">
        <v>0</v>
      </c>
      <c r="CM110" s="145">
        <v>0</v>
      </c>
      <c r="CN110" s="149"/>
    </row>
    <row r="111" ht="15.75" customHeight="1">
      <c r="A111" t="s" s="179">
        <v>2750</v>
      </c>
      <c r="B111" t="s" s="180">
        <v>256</v>
      </c>
      <c r="C111" t="s" s="180">
        <v>2751</v>
      </c>
      <c r="D111" t="s" s="181">
        <v>259</v>
      </c>
      <c r="E111" t="s" s="182">
        <v>79</v>
      </c>
      <c r="F111" t="s" s="130">
        <v>46</v>
      </c>
      <c r="G111" t="s" s="130">
        <v>345</v>
      </c>
      <c r="H111" t="s" s="130">
        <v>346</v>
      </c>
      <c r="I111" t="s" s="130">
        <v>64</v>
      </c>
      <c r="J111" t="s" s="130">
        <v>50</v>
      </c>
      <c r="K111" t="s" s="183">
        <f>O111</f>
        <v>28</v>
      </c>
      <c r="L111" s="189">
        <f>P111</f>
        <v>50.1231760469964</v>
      </c>
      <c r="M111" t="s" s="130">
        <f>IF(O111="Lab","over","under")</f>
        <v>2429</v>
      </c>
      <c r="N111" s="173">
        <v>1</v>
      </c>
      <c r="O111" t="s" s="184">
        <v>28</v>
      </c>
      <c r="P111" s="131">
        <f>AQ111</f>
        <v>50.1231760469964</v>
      </c>
      <c r="Q111" s="173">
        <f>T111+U111+V111</f>
        <v>0</v>
      </c>
      <c r="R111" t="s" s="185">
        <v>2365</v>
      </c>
      <c r="S111" s="131">
        <f>BA111</f>
        <v>23.7042827364033</v>
      </c>
      <c r="T111" s="169"/>
      <c r="U111" s="169"/>
      <c r="V111" s="169"/>
      <c r="W111" s="169"/>
      <c r="X111" t="s" s="130">
        <f>IF($A111=Y111,"ok","bad")</f>
        <v>2430</v>
      </c>
      <c r="Y111" t="s" s="130">
        <v>2750</v>
      </c>
      <c r="Z111" t="s" s="130">
        <v>2751</v>
      </c>
      <c r="AA111" t="s" s="186">
        <v>27</v>
      </c>
      <c r="AB111" s="125">
        <f>100*AC111</f>
        <v>14.3357969</v>
      </c>
      <c r="AC111" s="191">
        <v>0.143357969</v>
      </c>
      <c r="AD111" t="s" s="187">
        <v>31</v>
      </c>
      <c r="AE111" s="125">
        <v>6.1327459</v>
      </c>
      <c r="AF111" s="191">
        <v>0.061327459</v>
      </c>
      <c r="AG111" s="169"/>
      <c r="AH111" s="173">
        <v>70487</v>
      </c>
      <c r="AI111" s="173">
        <v>42216</v>
      </c>
      <c r="AJ111" s="173">
        <v>120</v>
      </c>
      <c r="AK111" s="173">
        <v>11153</v>
      </c>
      <c r="AL111" s="173">
        <v>6052</v>
      </c>
      <c r="AM111" s="175">
        <f>100*AL111/$AI111</f>
        <v>14.3357968542733</v>
      </c>
      <c r="AN111" s="173">
        <f>IF(AM111&gt;$AI$8,1,0)</f>
        <v>0</v>
      </c>
      <c r="AO111" s="175">
        <f>IF($R111=AL$17,AM111,0)</f>
        <v>0</v>
      </c>
      <c r="AP111" s="173">
        <v>21160</v>
      </c>
      <c r="AQ111" s="175">
        <f>100*AP111/$AI111</f>
        <v>50.1231760469964</v>
      </c>
      <c r="AR111" s="173">
        <f>IF(AQ111&gt;$AI$8,1,0)</f>
        <v>1</v>
      </c>
      <c r="AS111" s="175">
        <f>IF($R111=AP$17,AQ111,0)</f>
        <v>0</v>
      </c>
      <c r="AT111" s="173">
        <v>2273</v>
      </c>
      <c r="AU111" s="175">
        <f>100*AT111/$AI111</f>
        <v>5.38421451582338</v>
      </c>
      <c r="AV111" s="173">
        <f>IF(AU111&gt;$AI$8,1,0)</f>
        <v>0</v>
      </c>
      <c r="AW111" s="175">
        <f>IF($R111=AT$17,AU111,0)</f>
        <v>0</v>
      </c>
      <c r="AX111" s="173">
        <v>10007</v>
      </c>
      <c r="AY111" s="175">
        <f>100*AX111/$AI111</f>
        <v>23.7042827364033</v>
      </c>
      <c r="AZ111" s="173">
        <f>IF(AY111&gt;$AI$8,1,0)</f>
        <v>0</v>
      </c>
      <c r="BA111" s="175">
        <f>IF($R111=AX$17,AY111,0)</f>
        <v>23.7042827364033</v>
      </c>
      <c r="BB111" s="173">
        <v>2589</v>
      </c>
      <c r="BC111" s="175">
        <f>100*BB111/$AI111</f>
        <v>6.13274587833997</v>
      </c>
      <c r="BD111" s="173">
        <f>IF(BC111&gt;$AI$8,1,0)</f>
        <v>0</v>
      </c>
      <c r="BE111" s="175">
        <f>IF($R111=BB$17,BC111,0)</f>
        <v>0</v>
      </c>
      <c r="BF111" s="173">
        <v>0</v>
      </c>
      <c r="BG111" s="175">
        <f>100*BF111/$AI111</f>
        <v>0</v>
      </c>
      <c r="BH111" s="173">
        <f>IF(BG111&gt;$AI$8,1,0)</f>
        <v>0</v>
      </c>
      <c r="BI111" s="175">
        <f>IF($R111=BF$17,BG111,0)</f>
        <v>0</v>
      </c>
      <c r="BJ111" s="173">
        <v>0</v>
      </c>
      <c r="BK111" s="175">
        <f>100*BJ111/$AI111</f>
        <v>0</v>
      </c>
      <c r="BL111" s="173">
        <f>IF(BK111&gt;$AI$8,1,0)</f>
        <v>0</v>
      </c>
      <c r="BM111" s="175">
        <f>IF($R111=BJ$17,BK111,0)</f>
        <v>0</v>
      </c>
      <c r="BN111" s="173">
        <v>0</v>
      </c>
      <c r="BO111" s="175">
        <f>100*BN111/$AI111</f>
        <v>0</v>
      </c>
      <c r="BP111" s="173">
        <f>IF(BO111&gt;$AI$8,1,0)</f>
        <v>0</v>
      </c>
      <c r="BQ111" s="175">
        <f>IF($R111=BN$17,BO111,0)</f>
        <v>0</v>
      </c>
      <c r="BR111" s="173">
        <v>0</v>
      </c>
      <c r="BS111" s="175">
        <f>100*BR111/$AI111</f>
        <v>0</v>
      </c>
      <c r="BT111" s="173">
        <f>IF(BS111&gt;$AI$8,1,0)</f>
        <v>0</v>
      </c>
      <c r="BU111" s="175">
        <f>IF($R111=BR$17,BS111,0)</f>
        <v>0</v>
      </c>
      <c r="BV111" s="173">
        <v>0</v>
      </c>
      <c r="BW111" s="175">
        <f>100*BV111/$AI111</f>
        <v>0</v>
      </c>
      <c r="BX111" s="173">
        <f>IF(BW111&gt;$AI$8,1,0)</f>
        <v>0</v>
      </c>
      <c r="BY111" s="175">
        <f>IF($R111=BV$17,BW111,0)</f>
        <v>0</v>
      </c>
      <c r="BZ111" s="173">
        <v>0</v>
      </c>
      <c r="CA111" s="175">
        <f>100*BZ111/$AI111</f>
        <v>0</v>
      </c>
      <c r="CB111" s="173">
        <f>IF(CA111&gt;$AI$8,1,0)</f>
        <v>0</v>
      </c>
      <c r="CC111" s="175">
        <f>IF($R111=BZ$17,CA111,0)</f>
        <v>0</v>
      </c>
      <c r="CD111" s="173">
        <v>0</v>
      </c>
      <c r="CE111" s="175">
        <f>100*CD111/$AI111</f>
        <v>0</v>
      </c>
      <c r="CF111" s="173">
        <f>IF(CE111&gt;$AI$8,1,0)</f>
        <v>0</v>
      </c>
      <c r="CG111" s="175">
        <f>IF($R111=CD$17,CE111,0)</f>
        <v>0</v>
      </c>
      <c r="CH111" s="173">
        <v>0</v>
      </c>
      <c r="CI111" s="175">
        <f>100*CH111/$AI111</f>
        <v>0</v>
      </c>
      <c r="CJ111" s="173">
        <f>IF(CI111&gt;$AI$8,1,0)</f>
        <v>0</v>
      </c>
      <c r="CK111" s="175">
        <f>IF($R111=CH$17,CI111,0)</f>
        <v>0</v>
      </c>
      <c r="CL111" s="173">
        <v>344</v>
      </c>
      <c r="CM111" s="173">
        <v>0</v>
      </c>
      <c r="CN111" s="176"/>
    </row>
    <row r="112" ht="15.75" customHeight="1">
      <c r="A112" t="s" s="214">
        <v>2580</v>
      </c>
      <c r="B112" t="s" s="192">
        <v>256</v>
      </c>
      <c r="C112" t="s" s="192">
        <v>2581</v>
      </c>
      <c r="D112" t="s" s="215">
        <v>259</v>
      </c>
      <c r="E112" t="s" s="216">
        <v>79</v>
      </c>
      <c r="F112" t="s" s="192">
        <v>80</v>
      </c>
      <c r="G112" t="s" s="192">
        <v>604</v>
      </c>
      <c r="H112" t="s" s="192">
        <v>1601</v>
      </c>
      <c r="I112" t="s" s="192">
        <v>64</v>
      </c>
      <c r="J112" t="s" s="192">
        <v>50</v>
      </c>
      <c r="K112" t="s" s="192">
        <f>O112</f>
        <v>28</v>
      </c>
      <c r="L112" s="217">
        <f>P112</f>
        <v>50.0933342784906</v>
      </c>
      <c r="M112" t="s" s="192">
        <f>IF(O112="Lab","over","under")</f>
        <v>2429</v>
      </c>
      <c r="N112" s="217">
        <v>1</v>
      </c>
      <c r="O112" t="s" s="192">
        <v>28</v>
      </c>
      <c r="P112" s="217">
        <f>AQ112</f>
        <v>50.0933342784906</v>
      </c>
      <c r="Q112" s="219">
        <f>T112+U112+V112</f>
        <v>0</v>
      </c>
      <c r="R112" t="s" s="192">
        <v>2365</v>
      </c>
      <c r="S112" s="217">
        <f>BA112</f>
        <v>19.8081330781409</v>
      </c>
      <c r="T112" s="218"/>
      <c r="U112" s="218"/>
      <c r="V112" s="218"/>
      <c r="W112" s="218"/>
      <c r="X112" t="s" s="146">
        <f>IF($A112=Y112,"ok","bad")</f>
        <v>2430</v>
      </c>
      <c r="Y112" t="s" s="146">
        <v>2580</v>
      </c>
      <c r="Z112" t="s" s="146">
        <v>2581</v>
      </c>
      <c r="AA112" t="s" s="192">
        <v>31</v>
      </c>
      <c r="AB112" s="194">
        <f>100*AC112</f>
        <v>12.4217292</v>
      </c>
      <c r="AC112" s="193">
        <v>0.124217292</v>
      </c>
      <c r="AD112" t="s" s="192">
        <v>27</v>
      </c>
      <c r="AE112" s="194">
        <v>8.322109599999999</v>
      </c>
      <c r="AF112" s="193">
        <v>0.08322109599999999</v>
      </c>
      <c r="AG112" s="218"/>
      <c r="AH112" s="219">
        <v>76245</v>
      </c>
      <c r="AI112" s="219">
        <v>42321</v>
      </c>
      <c r="AJ112" s="219">
        <v>123</v>
      </c>
      <c r="AK112" s="219">
        <v>12817</v>
      </c>
      <c r="AL112" s="219">
        <v>3522</v>
      </c>
      <c r="AM112" s="220">
        <f>100*AL112/$AI112</f>
        <v>8.322109590983199</v>
      </c>
      <c r="AN112" s="219">
        <f>IF(AM112&gt;$AI$8,1,0)</f>
        <v>0</v>
      </c>
      <c r="AO112" s="220">
        <f>IF($R112=AL$17,AM112,0)</f>
        <v>0</v>
      </c>
      <c r="AP112" s="219">
        <v>21200</v>
      </c>
      <c r="AQ112" s="220">
        <f>100*AP112/$AI112</f>
        <v>50.0933342784906</v>
      </c>
      <c r="AR112" s="219">
        <f>IF(AQ112&gt;$AI$8,1,0)</f>
        <v>1</v>
      </c>
      <c r="AS112" s="220">
        <f>IF($R112=AP$17,AQ112,0)</f>
        <v>0</v>
      </c>
      <c r="AT112" s="219">
        <v>2965</v>
      </c>
      <c r="AU112" s="220">
        <f>100*AT112/$AI112</f>
        <v>7.00597811960965</v>
      </c>
      <c r="AV112" s="219">
        <f>IF(AU112&gt;$AI$8,1,0)</f>
        <v>0</v>
      </c>
      <c r="AW112" s="220">
        <f>IF($R112=AT$17,AU112,0)</f>
        <v>0</v>
      </c>
      <c r="AX112" s="219">
        <v>8383</v>
      </c>
      <c r="AY112" s="220">
        <f>100*AX112/$AI112</f>
        <v>19.8081330781409</v>
      </c>
      <c r="AZ112" s="219">
        <f>IF(AY112&gt;$AI$8,1,0)</f>
        <v>0</v>
      </c>
      <c r="BA112" s="220">
        <f>IF($R112=AX$17,AY112,0)</f>
        <v>19.8081330781409</v>
      </c>
      <c r="BB112" s="219">
        <v>5257</v>
      </c>
      <c r="BC112" s="220">
        <f>100*BB112/$AI112</f>
        <v>12.4217291651899</v>
      </c>
      <c r="BD112" s="219">
        <f>IF(BC112&gt;$AI$8,1,0)</f>
        <v>0</v>
      </c>
      <c r="BE112" s="220">
        <f>IF($R112=BB$17,BC112,0)</f>
        <v>0</v>
      </c>
      <c r="BF112" s="219">
        <v>0</v>
      </c>
      <c r="BG112" s="220">
        <f>100*BF112/$AI112</f>
        <v>0</v>
      </c>
      <c r="BH112" s="219">
        <f>IF(BG112&gt;$AI$8,1,0)</f>
        <v>0</v>
      </c>
      <c r="BI112" s="220">
        <f>IF($R112=BF$17,BG112,0)</f>
        <v>0</v>
      </c>
      <c r="BJ112" s="219">
        <v>0</v>
      </c>
      <c r="BK112" s="220">
        <f>100*BJ112/$AI112</f>
        <v>0</v>
      </c>
      <c r="BL112" s="219">
        <f>IF(BK112&gt;$AI$8,1,0)</f>
        <v>0</v>
      </c>
      <c r="BM112" s="220">
        <f>IF($R112=BJ$17,BK112,0)</f>
        <v>0</v>
      </c>
      <c r="BN112" s="219">
        <v>0</v>
      </c>
      <c r="BO112" s="220">
        <f>100*BN112/$AI112</f>
        <v>0</v>
      </c>
      <c r="BP112" s="219">
        <f>IF(BO112&gt;$AI$8,1,0)</f>
        <v>0</v>
      </c>
      <c r="BQ112" s="220">
        <f>IF($R112=BN$17,BO112,0)</f>
        <v>0</v>
      </c>
      <c r="BR112" s="219">
        <v>0</v>
      </c>
      <c r="BS112" s="220">
        <f>100*BR112/$AI112</f>
        <v>0</v>
      </c>
      <c r="BT112" s="219">
        <f>IF(BS112&gt;$AI$8,1,0)</f>
        <v>0</v>
      </c>
      <c r="BU112" s="220">
        <f>IF($R112=BR$17,BS112,0)</f>
        <v>0</v>
      </c>
      <c r="BV112" s="219">
        <v>0</v>
      </c>
      <c r="BW112" s="220">
        <f>100*BV112/$AI112</f>
        <v>0</v>
      </c>
      <c r="BX112" s="219">
        <f>IF(BW112&gt;$AI$8,1,0)</f>
        <v>0</v>
      </c>
      <c r="BY112" s="220">
        <f>IF($R112=BV$17,BW112,0)</f>
        <v>0</v>
      </c>
      <c r="BZ112" s="219">
        <v>0</v>
      </c>
      <c r="CA112" s="220">
        <f>100*BZ112/$AI112</f>
        <v>0</v>
      </c>
      <c r="CB112" s="219">
        <f>IF(CA112&gt;$AI$8,1,0)</f>
        <v>0</v>
      </c>
      <c r="CC112" s="220">
        <f>IF($R112=BZ$17,CA112,0)</f>
        <v>0</v>
      </c>
      <c r="CD112" s="219">
        <v>0</v>
      </c>
      <c r="CE112" s="220">
        <f>100*CD112/$AI112</f>
        <v>0</v>
      </c>
      <c r="CF112" s="219">
        <f>IF(CE112&gt;$AI$8,1,0)</f>
        <v>0</v>
      </c>
      <c r="CG112" s="220">
        <f>IF($R112=CD$17,CE112,0)</f>
        <v>0</v>
      </c>
      <c r="CH112" s="219">
        <v>0</v>
      </c>
      <c r="CI112" s="220">
        <f>100*CH112/$AI112</f>
        <v>0</v>
      </c>
      <c r="CJ112" s="219">
        <f>IF(CI112&gt;$AI$8,1,0)</f>
        <v>0</v>
      </c>
      <c r="CK112" s="220">
        <f>IF($R112=CH$17,CI112,0)</f>
        <v>0</v>
      </c>
      <c r="CL112" s="219">
        <v>329</v>
      </c>
      <c r="CM112" s="219">
        <v>0</v>
      </c>
      <c r="CN112" s="221"/>
    </row>
    <row r="113" ht="15.75" customHeight="1">
      <c r="A113" t="s" s="179">
        <v>2569</v>
      </c>
      <c r="B113" t="s" s="180">
        <v>160</v>
      </c>
      <c r="C113" t="s" s="180">
        <v>2570</v>
      </c>
      <c r="D113" t="s" s="181">
        <v>162</v>
      </c>
      <c r="E113" t="s" s="182">
        <v>79</v>
      </c>
      <c r="F113" t="s" s="130">
        <v>80</v>
      </c>
      <c r="G113" t="s" s="130">
        <v>325</v>
      </c>
      <c r="H113" t="s" s="130">
        <v>899</v>
      </c>
      <c r="I113" t="s" s="130">
        <v>64</v>
      </c>
      <c r="J113" t="s" s="130">
        <v>50</v>
      </c>
      <c r="K113" t="s" s="183">
        <f>_xlfn.IFS(Q113=0,O113,T113=1,R113,U113=1,AA113,V113=1,AD113)</f>
        <v>31</v>
      </c>
      <c r="L113" s="189">
        <f>_xlfn.IFS(Q113=0,P113,T113=1,S113,U113=1,AB113,V113=1,AE113)</f>
        <v>8.968205599999999</v>
      </c>
      <c r="M113" t="s" s="130">
        <f>IF(O113="Lab","over","under")</f>
        <v>2429</v>
      </c>
      <c r="N113" s="173">
        <v>1</v>
      </c>
      <c r="O113" t="s" s="184">
        <v>28</v>
      </c>
      <c r="P113" s="131">
        <f>AQ113</f>
        <v>49.9939091241321</v>
      </c>
      <c r="Q113" s="173">
        <f>T113+U113+V113</f>
        <v>1</v>
      </c>
      <c r="R113" t="s" s="185">
        <v>27</v>
      </c>
      <c r="S113" s="131">
        <f>AO113</f>
        <v>19.2179315385552</v>
      </c>
      <c r="T113" s="169"/>
      <c r="U113" s="173">
        <v>1</v>
      </c>
      <c r="V113" s="169"/>
      <c r="W113" s="169"/>
      <c r="X113" t="s" s="130">
        <f>IF($A113=Y113,"ok","bad")</f>
        <v>2430</v>
      </c>
      <c r="Y113" t="s" s="130">
        <v>2569</v>
      </c>
      <c r="Z113" t="s" s="130">
        <v>2570</v>
      </c>
      <c r="AA113" t="s" s="186">
        <v>31</v>
      </c>
      <c r="AB113" s="125">
        <f>100*AC113</f>
        <v>8.968205599999999</v>
      </c>
      <c r="AC113" s="191">
        <v>0.089682056</v>
      </c>
      <c r="AD113" t="s" s="187">
        <v>2365</v>
      </c>
      <c r="AE113" s="125">
        <v>8.5296626</v>
      </c>
      <c r="AF113" s="191">
        <v>0.085296626</v>
      </c>
      <c r="AG113" s="169"/>
      <c r="AH113" s="173">
        <v>75792</v>
      </c>
      <c r="AI113" s="173">
        <v>41045</v>
      </c>
      <c r="AJ113" s="173">
        <v>204</v>
      </c>
      <c r="AK113" s="173">
        <v>12632</v>
      </c>
      <c r="AL113" s="173">
        <v>7888</v>
      </c>
      <c r="AM113" s="175">
        <f>100*AL113/$AI113</f>
        <v>19.2179315385552</v>
      </c>
      <c r="AN113" s="173">
        <f>IF(AM113&gt;$AI$8,1,0)</f>
        <v>0</v>
      </c>
      <c r="AO113" s="175">
        <f>IF($R113=AL$17,AM113,0)</f>
        <v>19.2179315385552</v>
      </c>
      <c r="AP113" s="173">
        <v>20520</v>
      </c>
      <c r="AQ113" s="175">
        <f>100*AP113/$AI113</f>
        <v>49.9939091241321</v>
      </c>
      <c r="AR113" s="173">
        <f>IF(AQ113&gt;$AI$8,1,0)</f>
        <v>0</v>
      </c>
      <c r="AS113" s="175">
        <f>IF($R113=AP$17,AQ113,0)</f>
        <v>0</v>
      </c>
      <c r="AT113" s="173">
        <v>2721</v>
      </c>
      <c r="AU113" s="175">
        <f>100*AT113/$AI113</f>
        <v>6.62930929467657</v>
      </c>
      <c r="AV113" s="173">
        <f>IF(AU113&gt;$AI$8,1,0)</f>
        <v>0</v>
      </c>
      <c r="AW113" s="175">
        <f>IF($R113=AT$17,AU113,0)</f>
        <v>0</v>
      </c>
      <c r="AX113" s="173">
        <v>3501</v>
      </c>
      <c r="AY113" s="175">
        <f>100*AX113/$AI113</f>
        <v>8.52966256547692</v>
      </c>
      <c r="AZ113" s="173">
        <f>IF(AY113&gt;$AI$8,1,0)</f>
        <v>0</v>
      </c>
      <c r="BA113" s="175">
        <f>IF($R113=AX$17,AY113,0)</f>
        <v>0</v>
      </c>
      <c r="BB113" s="173">
        <v>3681</v>
      </c>
      <c r="BC113" s="175">
        <f>100*BB113/$AI113</f>
        <v>8.968205627969301</v>
      </c>
      <c r="BD113" s="173">
        <f>IF(BC113&gt;$AI$8,1,0)</f>
        <v>0</v>
      </c>
      <c r="BE113" s="175">
        <f>IF($R113=BB$17,BC113,0)</f>
        <v>0</v>
      </c>
      <c r="BF113" s="173">
        <v>0</v>
      </c>
      <c r="BG113" s="175">
        <f>100*BF113/$AI113</f>
        <v>0</v>
      </c>
      <c r="BH113" s="173">
        <f>IF(BG113&gt;$AI$8,1,0)</f>
        <v>0</v>
      </c>
      <c r="BI113" s="175">
        <f>IF($R113=BF$17,BG113,0)</f>
        <v>0</v>
      </c>
      <c r="BJ113" s="173">
        <v>0</v>
      </c>
      <c r="BK113" s="175">
        <f>100*BJ113/$AI113</f>
        <v>0</v>
      </c>
      <c r="BL113" s="173">
        <f>IF(BK113&gt;$AI$8,1,0)</f>
        <v>0</v>
      </c>
      <c r="BM113" s="175">
        <f>IF($R113=BJ$17,BK113,0)</f>
        <v>0</v>
      </c>
      <c r="BN113" s="173">
        <v>0</v>
      </c>
      <c r="BO113" s="175">
        <f>100*BN113/$AI113</f>
        <v>0</v>
      </c>
      <c r="BP113" s="173">
        <f>IF(BO113&gt;$AI$8,1,0)</f>
        <v>0</v>
      </c>
      <c r="BQ113" s="175">
        <f>IF($R113=BN$17,BO113,0)</f>
        <v>0</v>
      </c>
      <c r="BR113" s="173">
        <v>0</v>
      </c>
      <c r="BS113" s="175">
        <f>100*BR113/$AI113</f>
        <v>0</v>
      </c>
      <c r="BT113" s="173">
        <f>IF(BS113&gt;$AI$8,1,0)</f>
        <v>0</v>
      </c>
      <c r="BU113" s="175">
        <f>IF($R113=BR$17,BS113,0)</f>
        <v>0</v>
      </c>
      <c r="BV113" s="173">
        <v>0</v>
      </c>
      <c r="BW113" s="175">
        <f>100*BV113/$AI113</f>
        <v>0</v>
      </c>
      <c r="BX113" s="173">
        <f>IF(BW113&gt;$AI$8,1,0)</f>
        <v>0</v>
      </c>
      <c r="BY113" s="175">
        <f>IF($R113=BV$17,BW113,0)</f>
        <v>0</v>
      </c>
      <c r="BZ113" s="173">
        <v>0</v>
      </c>
      <c r="CA113" s="175">
        <f>100*BZ113/$AI113</f>
        <v>0</v>
      </c>
      <c r="CB113" s="173">
        <f>IF(CA113&gt;$AI$8,1,0)</f>
        <v>0</v>
      </c>
      <c r="CC113" s="175">
        <f>IF($R113=BZ$17,CA113,0)</f>
        <v>0</v>
      </c>
      <c r="CD113" s="173">
        <v>0</v>
      </c>
      <c r="CE113" s="175">
        <f>100*CD113/$AI113</f>
        <v>0</v>
      </c>
      <c r="CF113" s="173">
        <f>IF(CE113&gt;$AI$8,1,0)</f>
        <v>0</v>
      </c>
      <c r="CG113" s="175">
        <f>IF($R113=CD$17,CE113,0)</f>
        <v>0</v>
      </c>
      <c r="CH113" s="173">
        <v>0</v>
      </c>
      <c r="CI113" s="175">
        <f>100*CH113/$AI113</f>
        <v>0</v>
      </c>
      <c r="CJ113" s="173">
        <f>IF(CI113&gt;$AI$8,1,0)</f>
        <v>0</v>
      </c>
      <c r="CK113" s="175">
        <f>IF($R113=CH$17,CI113,0)</f>
        <v>0</v>
      </c>
      <c r="CL113" s="173">
        <v>0</v>
      </c>
      <c r="CM113" s="173">
        <v>0</v>
      </c>
      <c r="CN113" s="176"/>
    </row>
    <row r="114" ht="15.75" customHeight="1">
      <c r="A114" t="s" s="179">
        <v>2611</v>
      </c>
      <c r="B114" t="s" s="180">
        <v>58</v>
      </c>
      <c r="C114" t="s" s="180">
        <v>2612</v>
      </c>
      <c r="D114" t="s" s="181">
        <v>60</v>
      </c>
      <c r="E114" t="s" s="188">
        <v>60</v>
      </c>
      <c r="F114" t="s" s="146">
        <v>46</v>
      </c>
      <c r="G114" t="s" s="146">
        <v>2613</v>
      </c>
      <c r="H114" t="s" s="146">
        <v>483</v>
      </c>
      <c r="I114" t="s" s="146">
        <v>64</v>
      </c>
      <c r="J114" t="s" s="146">
        <v>2585</v>
      </c>
      <c r="K114" t="s" s="183">
        <f>_xlfn.IFS(Q114=0,O114,T114=1,R114,U114=1,AA114,V114=1,AD114)</f>
        <v>28</v>
      </c>
      <c r="L114" s="189">
        <f>_xlfn.IFS(Q114=0,P114,T114=1,S114,U114=1,AB114,V114=1,AE114)</f>
        <v>49.9477236004182</v>
      </c>
      <c r="M114" t="s" s="146">
        <f>IF(O114="Lab","over","under")</f>
        <v>2429</v>
      </c>
      <c r="N114" s="145">
        <v>1</v>
      </c>
      <c r="O114" t="s" s="184">
        <v>28</v>
      </c>
      <c r="P114" s="147">
        <f>AQ114</f>
        <v>49.9477236004182</v>
      </c>
      <c r="Q114" s="145">
        <f>T114+U114+V114</f>
        <v>0</v>
      </c>
      <c r="R114" t="s" s="185">
        <v>32</v>
      </c>
      <c r="S114" s="147">
        <f>BI114</f>
        <v>27.4403573804771</v>
      </c>
      <c r="T114" s="138"/>
      <c r="U114" s="138"/>
      <c r="V114" s="138"/>
      <c r="W114" s="138"/>
      <c r="X114" t="s" s="146">
        <f>IF($A114=Y114,"ok","bad")</f>
        <v>2430</v>
      </c>
      <c r="Y114" t="s" s="146">
        <v>2611</v>
      </c>
      <c r="Z114" t="s" s="146">
        <v>2612</v>
      </c>
      <c r="AA114" t="s" s="186">
        <v>27</v>
      </c>
      <c r="AB114" s="141">
        <f>100*AC114</f>
        <v>10.9043817</v>
      </c>
      <c r="AC114" s="190">
        <v>0.109043817</v>
      </c>
      <c r="AD114" t="s" s="187">
        <v>2365</v>
      </c>
      <c r="AE114" s="141">
        <v>7.8390837</v>
      </c>
      <c r="AF114" s="190">
        <v>0.078390837</v>
      </c>
      <c r="AG114" s="138"/>
      <c r="AH114" s="145">
        <v>75480</v>
      </c>
      <c r="AI114" s="145">
        <v>42084</v>
      </c>
      <c r="AJ114" s="145">
        <v>183</v>
      </c>
      <c r="AK114" s="145">
        <v>9472</v>
      </c>
      <c r="AL114" s="145">
        <v>4589</v>
      </c>
      <c r="AM114" s="148">
        <f>100*AL114/$AI114</f>
        <v>10.9043817127649</v>
      </c>
      <c r="AN114" s="145">
        <f>IF(AM114&gt;$AI$8,1,0)</f>
        <v>0</v>
      </c>
      <c r="AO114" s="148">
        <f>IF($R114=AL$17,AM114,0)</f>
        <v>0</v>
      </c>
      <c r="AP114" s="145">
        <v>21020</v>
      </c>
      <c r="AQ114" s="148">
        <f>100*AP114/$AI114</f>
        <v>49.9477236004182</v>
      </c>
      <c r="AR114" s="145">
        <f>IF(AQ114&gt;$AI$8,1,0)</f>
        <v>0</v>
      </c>
      <c r="AS114" s="148">
        <f>IF($R114=AP$17,AQ114,0)</f>
        <v>0</v>
      </c>
      <c r="AT114" s="145">
        <v>1511</v>
      </c>
      <c r="AU114" s="148">
        <f>100*AT114/$AI114</f>
        <v>3.59043817127649</v>
      </c>
      <c r="AV114" s="145">
        <f>IF(AU114&gt;$AI$8,1,0)</f>
        <v>0</v>
      </c>
      <c r="AW114" s="148">
        <f>IF($R114=AT$17,AU114,0)</f>
        <v>0</v>
      </c>
      <c r="AX114" s="145">
        <v>3299</v>
      </c>
      <c r="AY114" s="148">
        <f>100*AX114/$AI114</f>
        <v>7.83908373728733</v>
      </c>
      <c r="AZ114" s="145">
        <f>IF(AY114&gt;$AI$8,1,0)</f>
        <v>0</v>
      </c>
      <c r="BA114" s="148">
        <f>IF($R114=AX$17,AY114,0)</f>
        <v>0</v>
      </c>
      <c r="BB114" s="145">
        <v>0</v>
      </c>
      <c r="BC114" s="148">
        <f>100*BB114/$AI114</f>
        <v>0</v>
      </c>
      <c r="BD114" s="145">
        <f>IF(BC114&gt;$AI$8,1,0)</f>
        <v>0</v>
      </c>
      <c r="BE114" s="148">
        <f>IF($R114=BB$17,BC114,0)</f>
        <v>0</v>
      </c>
      <c r="BF114" s="145">
        <v>11548</v>
      </c>
      <c r="BG114" s="148">
        <f>100*BF114/$AI114</f>
        <v>27.4403573804771</v>
      </c>
      <c r="BH114" s="145">
        <f>IF(BG114&gt;$AI$8,1,0)</f>
        <v>0</v>
      </c>
      <c r="BI114" s="148">
        <f>IF($R114=BF$17,BG114,0)</f>
        <v>27.4403573804771</v>
      </c>
      <c r="BJ114" s="145">
        <v>0</v>
      </c>
      <c r="BK114" s="148">
        <f>100*BJ114/$AI114</f>
        <v>0</v>
      </c>
      <c r="BL114" s="145">
        <f>IF(BK114&gt;$AI$8,1,0)</f>
        <v>0</v>
      </c>
      <c r="BM114" s="148">
        <f>IF($R114=BJ$17,BK114,0)</f>
        <v>0</v>
      </c>
      <c r="BN114" s="145">
        <v>0</v>
      </c>
      <c r="BO114" s="148">
        <f>100*BN114/$AI114</f>
        <v>0</v>
      </c>
      <c r="BP114" s="145">
        <f>IF(BO114&gt;$AI$8,1,0)</f>
        <v>0</v>
      </c>
      <c r="BQ114" s="148">
        <f>IF($R114=BN$17,BO114,0)</f>
        <v>0</v>
      </c>
      <c r="BR114" s="145">
        <v>0</v>
      </c>
      <c r="BS114" s="148">
        <f>100*BR114/$AI114</f>
        <v>0</v>
      </c>
      <c r="BT114" s="145">
        <f>IF(BS114&gt;$AI$8,1,0)</f>
        <v>0</v>
      </c>
      <c r="BU114" s="148">
        <f>IF($R114=BR$17,BS114,0)</f>
        <v>0</v>
      </c>
      <c r="BV114" s="145">
        <v>0</v>
      </c>
      <c r="BW114" s="148">
        <f>100*BV114/$AI114</f>
        <v>0</v>
      </c>
      <c r="BX114" s="145">
        <f>IF(BW114&gt;$AI$8,1,0)</f>
        <v>0</v>
      </c>
      <c r="BY114" s="148">
        <f>IF($R114=BV$17,BW114,0)</f>
        <v>0</v>
      </c>
      <c r="BZ114" s="145">
        <v>0</v>
      </c>
      <c r="CA114" s="148">
        <f>100*BZ114/$AI114</f>
        <v>0</v>
      </c>
      <c r="CB114" s="145">
        <f>IF(CA114&gt;$AI$8,1,0)</f>
        <v>0</v>
      </c>
      <c r="CC114" s="148">
        <f>IF($R114=BZ$17,CA114,0)</f>
        <v>0</v>
      </c>
      <c r="CD114" s="145">
        <v>0</v>
      </c>
      <c r="CE114" s="148">
        <f>100*CD114/$AI114</f>
        <v>0</v>
      </c>
      <c r="CF114" s="145">
        <f>IF(CE114&gt;$AI$8,1,0)</f>
        <v>0</v>
      </c>
      <c r="CG114" s="148">
        <f>IF($R114=CD$17,CE114,0)</f>
        <v>0</v>
      </c>
      <c r="CH114" s="145">
        <v>0</v>
      </c>
      <c r="CI114" s="148">
        <f>100*CH114/$AI114</f>
        <v>0</v>
      </c>
      <c r="CJ114" s="145">
        <f>IF(CI114&gt;$AI$8,1,0)</f>
        <v>0</v>
      </c>
      <c r="CK114" s="148">
        <f>IF($R114=CH$17,CI114,0)</f>
        <v>0</v>
      </c>
      <c r="CL114" s="145">
        <v>0</v>
      </c>
      <c r="CM114" s="145">
        <v>0</v>
      </c>
      <c r="CN114" s="149"/>
    </row>
    <row r="115" ht="15.75" customHeight="1">
      <c r="A115" t="s" s="179">
        <v>2593</v>
      </c>
      <c r="B115" t="s" s="180">
        <v>42</v>
      </c>
      <c r="C115" t="s" s="180">
        <v>2594</v>
      </c>
      <c r="D115" t="s" s="181">
        <v>45</v>
      </c>
      <c r="E115" t="s" s="182">
        <v>45</v>
      </c>
      <c r="F115" t="s" s="130">
        <v>46</v>
      </c>
      <c r="G115" t="s" s="130">
        <v>47</v>
      </c>
      <c r="H115" t="s" s="130">
        <v>48</v>
      </c>
      <c r="I115" t="s" s="130">
        <v>49</v>
      </c>
      <c r="J115" t="s" s="130">
        <v>50</v>
      </c>
      <c r="K115" t="s" s="183">
        <f>_xlfn.IFS(Q115=0,O115,T115=1,R115,U115=1,AA115,V115=1,AD115)</f>
        <v>2365</v>
      </c>
      <c r="L115" s="189">
        <f>_xlfn.IFS(Q115=0,P115,T115=1,S115,U115=1,AB115,V115=1,AE115)</f>
        <v>20.9313382743672</v>
      </c>
      <c r="M115" t="s" s="130">
        <f>IF(O115="Lab","over","under")</f>
        <v>2429</v>
      </c>
      <c r="N115" s="173">
        <v>1</v>
      </c>
      <c r="O115" t="s" s="184">
        <v>28</v>
      </c>
      <c r="P115" s="131">
        <f>AQ115</f>
        <v>49.8895259404279</v>
      </c>
      <c r="Q115" s="173">
        <f>T115+U115+V115</f>
        <v>1</v>
      </c>
      <c r="R115" t="s" s="185">
        <v>2365</v>
      </c>
      <c r="S115" s="131">
        <f>BA115</f>
        <v>20.9313382743672</v>
      </c>
      <c r="T115" s="173">
        <v>1</v>
      </c>
      <c r="U115" s="169"/>
      <c r="V115" s="169"/>
      <c r="W115" s="169"/>
      <c r="X115" t="s" s="130">
        <f>IF($A115=Y115,"ok","bad")</f>
        <v>2430</v>
      </c>
      <c r="Y115" t="s" s="130">
        <v>2593</v>
      </c>
      <c r="Z115" t="s" s="130">
        <v>2594</v>
      </c>
      <c r="AA115" t="s" s="186">
        <v>33</v>
      </c>
      <c r="AB115" s="125">
        <f>100*AC115</f>
        <v>13.1981541</v>
      </c>
      <c r="AC115" s="191">
        <v>0.131981541</v>
      </c>
      <c r="AD115" t="s" s="187">
        <v>27</v>
      </c>
      <c r="AE115" s="125">
        <v>8.119144199999999</v>
      </c>
      <c r="AF115" s="191">
        <v>0.081191442</v>
      </c>
      <c r="AG115" s="169"/>
      <c r="AH115" s="173">
        <v>72580</v>
      </c>
      <c r="AI115" s="173">
        <v>35755</v>
      </c>
      <c r="AJ115" s="173">
        <v>79</v>
      </c>
      <c r="AK115" s="173">
        <v>10354</v>
      </c>
      <c r="AL115" s="173">
        <v>2903</v>
      </c>
      <c r="AM115" s="175">
        <f>100*AL115/$AI115</f>
        <v>8.11914417563977</v>
      </c>
      <c r="AN115" s="173">
        <f>IF(AM115&gt;$AI$8,1,0)</f>
        <v>0</v>
      </c>
      <c r="AO115" s="175">
        <f>IF($R115=AL$17,AM115,0)</f>
        <v>0</v>
      </c>
      <c r="AP115" s="173">
        <v>17838</v>
      </c>
      <c r="AQ115" s="175">
        <f>100*AP115/$AI115</f>
        <v>49.8895259404279</v>
      </c>
      <c r="AR115" s="173">
        <f>IF(AQ115&gt;$AI$8,1,0)</f>
        <v>0</v>
      </c>
      <c r="AS115" s="175">
        <f>IF($R115=AP$17,AQ115,0)</f>
        <v>0</v>
      </c>
      <c r="AT115" s="173">
        <v>916</v>
      </c>
      <c r="AU115" s="175">
        <f>100*AT115/$AI115</f>
        <v>2.56187945741854</v>
      </c>
      <c r="AV115" s="173">
        <f>IF(AU115&gt;$AI$8,1,0)</f>
        <v>0</v>
      </c>
      <c r="AW115" s="175">
        <f>IF($R115=AT$17,AU115,0)</f>
        <v>0</v>
      </c>
      <c r="AX115" s="173">
        <v>7484</v>
      </c>
      <c r="AY115" s="175">
        <f>100*AX115/$AI115</f>
        <v>20.9313382743672</v>
      </c>
      <c r="AZ115" s="173">
        <f>IF(AY115&gt;$AI$8,1,0)</f>
        <v>0</v>
      </c>
      <c r="BA115" s="175">
        <f>IF($R115=AX$17,AY115,0)</f>
        <v>20.9313382743672</v>
      </c>
      <c r="BB115" s="173">
        <v>1094</v>
      </c>
      <c r="BC115" s="175">
        <f>100*BB115/$AI115</f>
        <v>3.05971192840162</v>
      </c>
      <c r="BD115" s="173">
        <f>IF(BC115&gt;$AI$8,1,0)</f>
        <v>0</v>
      </c>
      <c r="BE115" s="175">
        <f>IF($R115=BB$17,BC115,0)</f>
        <v>0</v>
      </c>
      <c r="BF115" s="173">
        <v>0</v>
      </c>
      <c r="BG115" s="175">
        <f>100*BF115/$AI115</f>
        <v>0</v>
      </c>
      <c r="BH115" s="173">
        <f>IF(BG115&gt;$AI$8,1,0)</f>
        <v>0</v>
      </c>
      <c r="BI115" s="175">
        <f>IF($R115=BF$17,BG115,0)</f>
        <v>0</v>
      </c>
      <c r="BJ115" s="173">
        <v>4719</v>
      </c>
      <c r="BK115" s="175">
        <f>100*BJ115/$AI115</f>
        <v>13.1981541043211</v>
      </c>
      <c r="BL115" s="173">
        <f>IF(BK115&gt;$AI$8,1,0)</f>
        <v>0</v>
      </c>
      <c r="BM115" s="175">
        <f>IF($R115=BJ$17,BK115,0)</f>
        <v>0</v>
      </c>
      <c r="BN115" s="173">
        <v>0</v>
      </c>
      <c r="BO115" s="175">
        <f>100*BN115/$AI115</f>
        <v>0</v>
      </c>
      <c r="BP115" s="173">
        <f>IF(BO115&gt;$AI$8,1,0)</f>
        <v>0</v>
      </c>
      <c r="BQ115" s="175">
        <f>IF($R115=BN$17,BO115,0)</f>
        <v>0</v>
      </c>
      <c r="BR115" s="173">
        <v>0</v>
      </c>
      <c r="BS115" s="175">
        <f>100*BR115/$AI115</f>
        <v>0</v>
      </c>
      <c r="BT115" s="173">
        <f>IF(BS115&gt;$AI$8,1,0)</f>
        <v>0</v>
      </c>
      <c r="BU115" s="175">
        <f>IF($R115=BR$17,BS115,0)</f>
        <v>0</v>
      </c>
      <c r="BV115" s="173">
        <v>0</v>
      </c>
      <c r="BW115" s="175">
        <f>100*BV115/$AI115</f>
        <v>0</v>
      </c>
      <c r="BX115" s="173">
        <f>IF(BW115&gt;$AI$8,1,0)</f>
        <v>0</v>
      </c>
      <c r="BY115" s="175">
        <f>IF($R115=BV$17,BW115,0)</f>
        <v>0</v>
      </c>
      <c r="BZ115" s="173">
        <v>0</v>
      </c>
      <c r="CA115" s="175">
        <f>100*BZ115/$AI115</f>
        <v>0</v>
      </c>
      <c r="CB115" s="173">
        <f>IF(CA115&gt;$AI$8,1,0)</f>
        <v>0</v>
      </c>
      <c r="CC115" s="175">
        <f>IF($R115=BZ$17,CA115,0)</f>
        <v>0</v>
      </c>
      <c r="CD115" s="173">
        <v>0</v>
      </c>
      <c r="CE115" s="175">
        <f>100*CD115/$AI115</f>
        <v>0</v>
      </c>
      <c r="CF115" s="173">
        <f>IF(CE115&gt;$AI$8,1,0)</f>
        <v>0</v>
      </c>
      <c r="CG115" s="175">
        <f>IF($R115=CD$17,CE115,0)</f>
        <v>0</v>
      </c>
      <c r="CH115" s="173">
        <v>0</v>
      </c>
      <c r="CI115" s="175">
        <f>100*CH115/$AI115</f>
        <v>0</v>
      </c>
      <c r="CJ115" s="173">
        <f>IF(CI115&gt;$AI$8,1,0)</f>
        <v>0</v>
      </c>
      <c r="CK115" s="175">
        <f>IF($R115=CH$17,CI115,0)</f>
        <v>0</v>
      </c>
      <c r="CL115" s="173">
        <v>660</v>
      </c>
      <c r="CM115" s="173">
        <v>0</v>
      </c>
      <c r="CN115" s="176"/>
    </row>
    <row r="116" ht="15.75" customHeight="1">
      <c r="A116" t="s" s="179">
        <v>3488</v>
      </c>
      <c r="B116" t="s" s="180">
        <v>75</v>
      </c>
      <c r="C116" t="s" s="180">
        <v>2283</v>
      </c>
      <c r="D116" t="s" s="181">
        <v>78</v>
      </c>
      <c r="E116" t="s" s="188">
        <v>79</v>
      </c>
      <c r="F116" t="s" s="146">
        <v>80</v>
      </c>
      <c r="G116" t="s" s="146">
        <v>676</v>
      </c>
      <c r="H116" t="s" s="146">
        <v>3489</v>
      </c>
      <c r="I116" t="s" s="146">
        <v>49</v>
      </c>
      <c r="J116" t="s" s="146">
        <v>1762</v>
      </c>
      <c r="K116" t="s" s="183">
        <f>_xlfn.IFS(Q116=0,O116,T116=1,R116,U116=1,AA116,V116=1,AD116)</f>
        <v>29</v>
      </c>
      <c r="L116" s="189">
        <f>_xlfn.IFS(Q116=0,P116,T116=1,S116,U116=1,AB116,V116=1,AE116)</f>
        <v>49.8888773496729</v>
      </c>
      <c r="M116" t="s" s="146">
        <f>IF(O116="Lab","over","under")</f>
        <v>3307</v>
      </c>
      <c r="N116" s="138"/>
      <c r="O116" t="s" s="184">
        <v>29</v>
      </c>
      <c r="P116" s="147">
        <f>AU116</f>
        <v>49.8888773496729</v>
      </c>
      <c r="Q116" s="145">
        <f>T116+U116+V116</f>
        <v>0</v>
      </c>
      <c r="R116" t="s" s="185">
        <v>27</v>
      </c>
      <c r="S116" s="147">
        <f>AO116</f>
        <v>26.5302731332433</v>
      </c>
      <c r="T116" s="138"/>
      <c r="U116" s="138"/>
      <c r="V116" s="138"/>
      <c r="W116" s="138"/>
      <c r="X116" t="s" s="146">
        <f>IF($A116=Y116,"ok","bad")</f>
        <v>2430</v>
      </c>
      <c r="Y116" t="s" s="146">
        <v>3488</v>
      </c>
      <c r="Z116" t="s" s="146">
        <v>2283</v>
      </c>
      <c r="AA116" t="s" s="186">
        <v>2365</v>
      </c>
      <c r="AB116" s="141">
        <f>100*AC116</f>
        <v>10.1526638</v>
      </c>
      <c r="AC116" s="190">
        <v>0.101526638</v>
      </c>
      <c r="AD116" t="s" s="187">
        <v>28</v>
      </c>
      <c r="AE116" s="141">
        <v>9.230449699999999</v>
      </c>
      <c r="AF116" s="190">
        <v>0.092304497</v>
      </c>
      <c r="AG116" s="138"/>
      <c r="AH116" s="145">
        <v>72969</v>
      </c>
      <c r="AI116" s="145">
        <v>48145</v>
      </c>
      <c r="AJ116" s="145">
        <v>171</v>
      </c>
      <c r="AK116" s="145">
        <v>11246</v>
      </c>
      <c r="AL116" s="145">
        <v>12773</v>
      </c>
      <c r="AM116" s="148">
        <f>100*AL116/$AI116</f>
        <v>26.5302731332433</v>
      </c>
      <c r="AN116" s="145">
        <f>IF(AM116&gt;$AI$8,1,0)</f>
        <v>0</v>
      </c>
      <c r="AO116" s="148">
        <f>IF($R116=AL$17,AM116,0)</f>
        <v>26.5302731332433</v>
      </c>
      <c r="AP116" s="145">
        <v>4444</v>
      </c>
      <c r="AQ116" s="148">
        <f>100*AP116/$AI116</f>
        <v>9.230449683248519</v>
      </c>
      <c r="AR116" s="145">
        <f>IF(AQ116&gt;$AI$8,1,0)</f>
        <v>0</v>
      </c>
      <c r="AS116" s="148">
        <f>IF($R116=AP$17,AQ116,0)</f>
        <v>0</v>
      </c>
      <c r="AT116" s="145">
        <v>24019</v>
      </c>
      <c r="AU116" s="148">
        <f>100*AT116/$AI116</f>
        <v>49.8888773496729</v>
      </c>
      <c r="AV116" s="145">
        <f>IF(AU116&gt;$AI$8,1,0)</f>
        <v>0</v>
      </c>
      <c r="AW116" s="148">
        <f>IF($R116=AT$17,AU116,0)</f>
        <v>0</v>
      </c>
      <c r="AX116" s="145">
        <v>4888</v>
      </c>
      <c r="AY116" s="148">
        <f>100*AX116/$AI116</f>
        <v>10.1526638280195</v>
      </c>
      <c r="AZ116" s="145">
        <f>IF(AY116&gt;$AI$8,1,0)</f>
        <v>0</v>
      </c>
      <c r="BA116" s="148">
        <f>IF($R116=AX$17,AY116,0)</f>
        <v>0</v>
      </c>
      <c r="BB116" s="145">
        <v>1853</v>
      </c>
      <c r="BC116" s="148">
        <f>100*BB116/$AI116</f>
        <v>3.84879011319971</v>
      </c>
      <c r="BD116" s="145">
        <f>IF(BC116&gt;$AI$8,1,0)</f>
        <v>0</v>
      </c>
      <c r="BE116" s="148">
        <f>IF($R116=BB$17,BC116,0)</f>
        <v>0</v>
      </c>
      <c r="BF116" s="145">
        <v>0</v>
      </c>
      <c r="BG116" s="148">
        <f>100*BF116/$AI116</f>
        <v>0</v>
      </c>
      <c r="BH116" s="145">
        <f>IF(BG116&gt;$AI$8,1,0)</f>
        <v>0</v>
      </c>
      <c r="BI116" s="148">
        <f>IF($R116=BF$17,BG116,0)</f>
        <v>0</v>
      </c>
      <c r="BJ116" s="145">
        <v>0</v>
      </c>
      <c r="BK116" s="148">
        <f>100*BJ116/$AI116</f>
        <v>0</v>
      </c>
      <c r="BL116" s="145">
        <f>IF(BK116&gt;$AI$8,1,0)</f>
        <v>0</v>
      </c>
      <c r="BM116" s="148">
        <f>IF($R116=BJ$17,BK116,0)</f>
        <v>0</v>
      </c>
      <c r="BN116" s="145">
        <v>0</v>
      </c>
      <c r="BO116" s="148">
        <f>100*BN116/$AI116</f>
        <v>0</v>
      </c>
      <c r="BP116" s="145">
        <f>IF(BO116&gt;$AI$8,1,0)</f>
        <v>0</v>
      </c>
      <c r="BQ116" s="148">
        <f>IF($R116=BN$17,BO116,0)</f>
        <v>0</v>
      </c>
      <c r="BR116" s="145">
        <v>0</v>
      </c>
      <c r="BS116" s="148">
        <f>100*BR116/$AI116</f>
        <v>0</v>
      </c>
      <c r="BT116" s="145">
        <f>IF(BS116&gt;$AI$8,1,0)</f>
        <v>0</v>
      </c>
      <c r="BU116" s="148">
        <f>IF($R116=BR$17,BS116,0)</f>
        <v>0</v>
      </c>
      <c r="BV116" s="145">
        <v>0</v>
      </c>
      <c r="BW116" s="148">
        <f>100*BV116/$AI116</f>
        <v>0</v>
      </c>
      <c r="BX116" s="145">
        <f>IF(BW116&gt;$AI$8,1,0)</f>
        <v>0</v>
      </c>
      <c r="BY116" s="148">
        <f>IF($R116=BV$17,BW116,0)</f>
        <v>0</v>
      </c>
      <c r="BZ116" s="145">
        <v>0</v>
      </c>
      <c r="CA116" s="148">
        <f>100*BZ116/$AI116</f>
        <v>0</v>
      </c>
      <c r="CB116" s="145">
        <f>IF(CA116&gt;$AI$8,1,0)</f>
        <v>0</v>
      </c>
      <c r="CC116" s="148">
        <f>IF($R116=BZ$17,CA116,0)</f>
        <v>0</v>
      </c>
      <c r="CD116" s="145">
        <v>0</v>
      </c>
      <c r="CE116" s="148">
        <f>100*CD116/$AI116</f>
        <v>0</v>
      </c>
      <c r="CF116" s="145">
        <f>IF(CE116&gt;$AI$8,1,0)</f>
        <v>0</v>
      </c>
      <c r="CG116" s="148">
        <f>IF($R116=CD$17,CE116,0)</f>
        <v>0</v>
      </c>
      <c r="CH116" s="145">
        <v>0</v>
      </c>
      <c r="CI116" s="148">
        <f>100*CH116/$AI116</f>
        <v>0</v>
      </c>
      <c r="CJ116" s="145">
        <f>IF(CI116&gt;$AI$8,1,0)</f>
        <v>0</v>
      </c>
      <c r="CK116" s="148">
        <f>IF($R116=CH$17,CI116,0)</f>
        <v>0</v>
      </c>
      <c r="CL116" s="145">
        <v>1818</v>
      </c>
      <c r="CM116" s="145">
        <v>0</v>
      </c>
      <c r="CN116" s="149"/>
    </row>
    <row r="117" ht="15.75" customHeight="1">
      <c r="A117" t="s" s="179">
        <v>2466</v>
      </c>
      <c r="B117" t="s" s="180">
        <v>90</v>
      </c>
      <c r="C117" t="s" s="180">
        <v>2002</v>
      </c>
      <c r="D117" t="s" s="181">
        <v>93</v>
      </c>
      <c r="E117" t="s" s="182">
        <v>79</v>
      </c>
      <c r="F117" t="s" s="130">
        <v>80</v>
      </c>
      <c r="G117" t="s" s="130">
        <v>2003</v>
      </c>
      <c r="H117" t="s" s="130">
        <v>2004</v>
      </c>
      <c r="I117" t="s" s="130">
        <v>49</v>
      </c>
      <c r="J117" t="s" s="130">
        <v>50</v>
      </c>
      <c r="K117" t="s" s="183">
        <f>_xlfn.IFS(Q117=0,O117,T117=1,R117,U117=1,AA117,V117=1,AD117)</f>
        <v>2365</v>
      </c>
      <c r="L117" s="189">
        <f>_xlfn.IFS(Q117=0,P117,T117=1,S117,U117=1,AB117,V117=1,AE117)</f>
        <v>14.9188471487764</v>
      </c>
      <c r="M117" t="s" s="130">
        <f>IF(O117="Lab","over","under")</f>
        <v>2429</v>
      </c>
      <c r="N117" s="173">
        <v>1</v>
      </c>
      <c r="O117" t="s" s="184">
        <v>28</v>
      </c>
      <c r="P117" s="131">
        <f>AQ117</f>
        <v>49.8752375065815</v>
      </c>
      <c r="Q117" s="173">
        <f>T117+U117+V117</f>
        <v>1</v>
      </c>
      <c r="R117" t="s" s="185">
        <v>2365</v>
      </c>
      <c r="S117" s="131">
        <f>BA117</f>
        <v>14.9188471487764</v>
      </c>
      <c r="T117" s="173">
        <v>1</v>
      </c>
      <c r="U117" s="169"/>
      <c r="V117" s="169"/>
      <c r="W117" s="169"/>
      <c r="X117" t="s" s="130">
        <f>IF($A117=Y117,"ok","bad")</f>
        <v>2430</v>
      </c>
      <c r="Y117" t="s" s="130">
        <v>2466</v>
      </c>
      <c r="Z117" t="s" s="130">
        <v>2002</v>
      </c>
      <c r="AA117" t="s" s="186">
        <v>27</v>
      </c>
      <c r="AB117" s="125">
        <f>100*AC117</f>
        <v>11.3705561</v>
      </c>
      <c r="AC117" s="191">
        <v>0.113705561</v>
      </c>
      <c r="AD117" t="s" s="187">
        <v>31</v>
      </c>
      <c r="AE117" s="125">
        <v>11.1370556</v>
      </c>
      <c r="AF117" s="191">
        <v>0.111370556</v>
      </c>
      <c r="AG117" s="169"/>
      <c r="AH117" s="173">
        <v>76632</v>
      </c>
      <c r="AI117" s="173">
        <v>43683</v>
      </c>
      <c r="AJ117" s="173">
        <v>185</v>
      </c>
      <c r="AK117" s="173">
        <v>15270</v>
      </c>
      <c r="AL117" s="173">
        <v>4967</v>
      </c>
      <c r="AM117" s="175">
        <f>100*AL117/$AI117</f>
        <v>11.3705560515532</v>
      </c>
      <c r="AN117" s="173">
        <f>IF(AM117&gt;$AI$8,1,0)</f>
        <v>0</v>
      </c>
      <c r="AO117" s="175">
        <f>IF($R117=AL$17,AM117,0)</f>
        <v>0</v>
      </c>
      <c r="AP117" s="173">
        <v>21787</v>
      </c>
      <c r="AQ117" s="175">
        <f>100*AP117/$AI117</f>
        <v>49.8752375065815</v>
      </c>
      <c r="AR117" s="173">
        <f>IF(AQ117&gt;$AI$8,1,0)</f>
        <v>0</v>
      </c>
      <c r="AS117" s="175">
        <f>IF($R117=AP$17,AQ117,0)</f>
        <v>0</v>
      </c>
      <c r="AT117" s="173">
        <v>3724</v>
      </c>
      <c r="AU117" s="175">
        <f>100*AT117/$AI117</f>
        <v>8.525055513586519</v>
      </c>
      <c r="AV117" s="173">
        <f>IF(AU117&gt;$AI$8,1,0)</f>
        <v>0</v>
      </c>
      <c r="AW117" s="175">
        <f>IF($R117=AT$17,AU117,0)</f>
        <v>0</v>
      </c>
      <c r="AX117" s="173">
        <v>6517</v>
      </c>
      <c r="AY117" s="175">
        <f>100*AX117/$AI117</f>
        <v>14.9188471487764</v>
      </c>
      <c r="AZ117" s="173">
        <f>IF(AY117&gt;$AI$8,1,0)</f>
        <v>0</v>
      </c>
      <c r="BA117" s="175">
        <f>IF($R117=AX$17,AY117,0)</f>
        <v>14.9188471487764</v>
      </c>
      <c r="BB117" s="173">
        <v>4865</v>
      </c>
      <c r="BC117" s="175">
        <f>100*BB117/$AI117</f>
        <v>11.1370556051553</v>
      </c>
      <c r="BD117" s="173">
        <f>IF(BC117&gt;$AI$8,1,0)</f>
        <v>0</v>
      </c>
      <c r="BE117" s="175">
        <f>IF($R117=BB$17,BC117,0)</f>
        <v>0</v>
      </c>
      <c r="BF117" s="173">
        <v>0</v>
      </c>
      <c r="BG117" s="175">
        <f>100*BF117/$AI117</f>
        <v>0</v>
      </c>
      <c r="BH117" s="173">
        <f>IF(BG117&gt;$AI$8,1,0)</f>
        <v>0</v>
      </c>
      <c r="BI117" s="175">
        <f>IF($R117=BF$17,BG117,0)</f>
        <v>0</v>
      </c>
      <c r="BJ117" s="173">
        <v>0</v>
      </c>
      <c r="BK117" s="175">
        <f>100*BJ117/$AI117</f>
        <v>0</v>
      </c>
      <c r="BL117" s="173">
        <f>IF(BK117&gt;$AI$8,1,0)</f>
        <v>0</v>
      </c>
      <c r="BM117" s="175">
        <f>IF($R117=BJ$17,BK117,0)</f>
        <v>0</v>
      </c>
      <c r="BN117" s="173">
        <v>0</v>
      </c>
      <c r="BO117" s="175">
        <f>100*BN117/$AI117</f>
        <v>0</v>
      </c>
      <c r="BP117" s="173">
        <f>IF(BO117&gt;$AI$8,1,0)</f>
        <v>0</v>
      </c>
      <c r="BQ117" s="175">
        <f>IF($R117=BN$17,BO117,0)</f>
        <v>0</v>
      </c>
      <c r="BR117" s="173">
        <v>0</v>
      </c>
      <c r="BS117" s="175">
        <f>100*BR117/$AI117</f>
        <v>0</v>
      </c>
      <c r="BT117" s="173">
        <f>IF(BS117&gt;$AI$8,1,0)</f>
        <v>0</v>
      </c>
      <c r="BU117" s="175">
        <f>IF($R117=BR$17,BS117,0)</f>
        <v>0</v>
      </c>
      <c r="BV117" s="173">
        <v>0</v>
      </c>
      <c r="BW117" s="175">
        <f>100*BV117/$AI117</f>
        <v>0</v>
      </c>
      <c r="BX117" s="173">
        <f>IF(BW117&gt;$AI$8,1,0)</f>
        <v>0</v>
      </c>
      <c r="BY117" s="175">
        <f>IF($R117=BV$17,BW117,0)</f>
        <v>0</v>
      </c>
      <c r="BZ117" s="173">
        <v>0</v>
      </c>
      <c r="CA117" s="175">
        <f>100*BZ117/$AI117</f>
        <v>0</v>
      </c>
      <c r="CB117" s="173">
        <f>IF(CA117&gt;$AI$8,1,0)</f>
        <v>0</v>
      </c>
      <c r="CC117" s="175">
        <f>IF($R117=BZ$17,CA117,0)</f>
        <v>0</v>
      </c>
      <c r="CD117" s="173">
        <v>0</v>
      </c>
      <c r="CE117" s="175">
        <f>100*CD117/$AI117</f>
        <v>0</v>
      </c>
      <c r="CF117" s="173">
        <f>IF(CE117&gt;$AI$8,1,0)</f>
        <v>0</v>
      </c>
      <c r="CG117" s="175">
        <f>IF($R117=CD$17,CE117,0)</f>
        <v>0</v>
      </c>
      <c r="CH117" s="173">
        <v>0</v>
      </c>
      <c r="CI117" s="175">
        <f>100*CH117/$AI117</f>
        <v>0</v>
      </c>
      <c r="CJ117" s="173">
        <f>IF(CI117&gt;$AI$8,1,0)</f>
        <v>0</v>
      </c>
      <c r="CK117" s="175">
        <f>IF($R117=CH$17,CI117,0)</f>
        <v>0</v>
      </c>
      <c r="CL117" s="173">
        <v>999</v>
      </c>
      <c r="CM117" s="173">
        <v>0</v>
      </c>
      <c r="CN117" s="176"/>
    </row>
    <row r="118" ht="15.75" customHeight="1">
      <c r="A118" t="s" s="179">
        <v>2881</v>
      </c>
      <c r="B118" t="s" s="180">
        <v>58</v>
      </c>
      <c r="C118" t="s" s="180">
        <v>2882</v>
      </c>
      <c r="D118" t="s" s="181">
        <v>60</v>
      </c>
      <c r="E118" t="s" s="188">
        <v>60</v>
      </c>
      <c r="F118" t="s" s="146">
        <v>61</v>
      </c>
      <c r="G118" t="s" s="146">
        <v>2883</v>
      </c>
      <c r="H118" t="s" s="146">
        <v>944</v>
      </c>
      <c r="I118" t="s" s="146">
        <v>49</v>
      </c>
      <c r="J118" t="s" s="146">
        <v>2585</v>
      </c>
      <c r="K118" t="s" s="183">
        <f>_xlfn.IFS(Q118=0,O118,T118=1,R118,U118=1,AA118,V118=1,AD118)</f>
        <v>28</v>
      </c>
      <c r="L118" s="189">
        <f>_xlfn.IFS(Q118=0,P118,T118=1,S118,U118=1,AB118,V118=1,AE118)</f>
        <v>49.8076476207689</v>
      </c>
      <c r="M118" t="s" s="146">
        <f>IF(O118="Lab","over","under")</f>
        <v>2429</v>
      </c>
      <c r="N118" s="145">
        <v>1</v>
      </c>
      <c r="O118" t="s" s="184">
        <v>28</v>
      </c>
      <c r="P118" s="147">
        <f>AQ118</f>
        <v>49.8076476207689</v>
      </c>
      <c r="Q118" s="145">
        <f>T118+U118+V118</f>
        <v>0</v>
      </c>
      <c r="R118" t="s" s="185">
        <v>32</v>
      </c>
      <c r="S118" s="147">
        <f>BI118</f>
        <v>33.4280034081227</v>
      </c>
      <c r="T118" s="138"/>
      <c r="U118" s="138"/>
      <c r="V118" s="138"/>
      <c r="W118" s="138"/>
      <c r="X118" t="s" s="146">
        <f>IF($A118=Y118,"ok","bad")</f>
        <v>2430</v>
      </c>
      <c r="Y118" t="s" s="146">
        <v>2881</v>
      </c>
      <c r="Z118" t="s" s="146">
        <v>2882</v>
      </c>
      <c r="AA118" t="s" s="186">
        <v>2365</v>
      </c>
      <c r="AB118" s="141">
        <f>100*AC118</f>
        <v>6.7155509</v>
      </c>
      <c r="AC118" s="190">
        <v>0.067155509</v>
      </c>
      <c r="AD118" t="s" s="187">
        <v>27</v>
      </c>
      <c r="AE118" s="141">
        <v>3.5682012</v>
      </c>
      <c r="AF118" s="190">
        <v>0.035682012</v>
      </c>
      <c r="AG118" s="138"/>
      <c r="AH118" s="145">
        <v>72667</v>
      </c>
      <c r="AI118" s="145">
        <v>38731</v>
      </c>
      <c r="AJ118" s="145">
        <v>115</v>
      </c>
      <c r="AK118" s="145">
        <v>6344</v>
      </c>
      <c r="AL118" s="145">
        <v>1382</v>
      </c>
      <c r="AM118" s="148">
        <f>100*AL118/$AI118</f>
        <v>3.5682011825153</v>
      </c>
      <c r="AN118" s="145">
        <f>IF(AM118&gt;$AI$8,1,0)</f>
        <v>0</v>
      </c>
      <c r="AO118" s="148">
        <f>IF($R118=AL$17,AM118,0)</f>
        <v>0</v>
      </c>
      <c r="AP118" s="145">
        <v>19291</v>
      </c>
      <c r="AQ118" s="148">
        <f>100*AP118/$AI118</f>
        <v>49.8076476207689</v>
      </c>
      <c r="AR118" s="145">
        <f>IF(AQ118&gt;$AI$8,1,0)</f>
        <v>0</v>
      </c>
      <c r="AS118" s="148">
        <f>IF($R118=AP$17,AQ118,0)</f>
        <v>0</v>
      </c>
      <c r="AT118" s="145">
        <v>671</v>
      </c>
      <c r="AU118" s="148">
        <f>100*AT118/$AI118</f>
        <v>1.73246236864527</v>
      </c>
      <c r="AV118" s="145">
        <f>IF(AU118&gt;$AI$8,1,0)</f>
        <v>0</v>
      </c>
      <c r="AW118" s="148">
        <f>IF($R118=AT$17,AU118,0)</f>
        <v>0</v>
      </c>
      <c r="AX118" s="145">
        <v>2601</v>
      </c>
      <c r="AY118" s="148">
        <f>100*AX118/$AI118</f>
        <v>6.71555085073972</v>
      </c>
      <c r="AZ118" s="145">
        <f>IF(AY118&gt;$AI$8,1,0)</f>
        <v>0</v>
      </c>
      <c r="BA118" s="148">
        <f>IF($R118=AX$17,AY118,0)</f>
        <v>0</v>
      </c>
      <c r="BB118" s="145">
        <v>1229</v>
      </c>
      <c r="BC118" s="148">
        <f>100*BB118/$AI118</f>
        <v>3.17316877953061</v>
      </c>
      <c r="BD118" s="145">
        <f>IF(BC118&gt;$AI$8,1,0)</f>
        <v>0</v>
      </c>
      <c r="BE118" s="148">
        <f>IF($R118=BB$17,BC118,0)</f>
        <v>0</v>
      </c>
      <c r="BF118" s="145">
        <v>12947</v>
      </c>
      <c r="BG118" s="148">
        <f>100*BF118/$AI118</f>
        <v>33.4280034081227</v>
      </c>
      <c r="BH118" s="145">
        <f>IF(BG118&gt;$AI$8,1,0)</f>
        <v>0</v>
      </c>
      <c r="BI118" s="148">
        <f>IF($R118=BF$17,BG118,0)</f>
        <v>33.4280034081227</v>
      </c>
      <c r="BJ118" s="145">
        <v>0</v>
      </c>
      <c r="BK118" s="148">
        <f>100*BJ118/$AI118</f>
        <v>0</v>
      </c>
      <c r="BL118" s="145">
        <f>IF(BK118&gt;$AI$8,1,0)</f>
        <v>0</v>
      </c>
      <c r="BM118" s="148">
        <f>IF($R118=BJ$17,BK118,0)</f>
        <v>0</v>
      </c>
      <c r="BN118" s="145">
        <v>0</v>
      </c>
      <c r="BO118" s="148">
        <f>100*BN118/$AI118</f>
        <v>0</v>
      </c>
      <c r="BP118" s="145">
        <f>IF(BO118&gt;$AI$8,1,0)</f>
        <v>0</v>
      </c>
      <c r="BQ118" s="148">
        <f>IF($R118=BN$17,BO118,0)</f>
        <v>0</v>
      </c>
      <c r="BR118" s="145">
        <v>0</v>
      </c>
      <c r="BS118" s="148">
        <f>100*BR118/$AI118</f>
        <v>0</v>
      </c>
      <c r="BT118" s="145">
        <f>IF(BS118&gt;$AI$8,1,0)</f>
        <v>0</v>
      </c>
      <c r="BU118" s="148">
        <f>IF($R118=BR$17,BS118,0)</f>
        <v>0</v>
      </c>
      <c r="BV118" s="145">
        <v>0</v>
      </c>
      <c r="BW118" s="148">
        <f>100*BV118/$AI118</f>
        <v>0</v>
      </c>
      <c r="BX118" s="145">
        <f>IF(BW118&gt;$AI$8,1,0)</f>
        <v>0</v>
      </c>
      <c r="BY118" s="148">
        <f>IF($R118=BV$17,BW118,0)</f>
        <v>0</v>
      </c>
      <c r="BZ118" s="145">
        <v>0</v>
      </c>
      <c r="CA118" s="148">
        <f>100*BZ118/$AI118</f>
        <v>0</v>
      </c>
      <c r="CB118" s="145">
        <f>IF(CA118&gt;$AI$8,1,0)</f>
        <v>0</v>
      </c>
      <c r="CC118" s="148">
        <f>IF($R118=BZ$17,CA118,0)</f>
        <v>0</v>
      </c>
      <c r="CD118" s="145">
        <v>0</v>
      </c>
      <c r="CE118" s="148">
        <f>100*CD118/$AI118</f>
        <v>0</v>
      </c>
      <c r="CF118" s="145">
        <f>IF(CE118&gt;$AI$8,1,0)</f>
        <v>0</v>
      </c>
      <c r="CG118" s="148">
        <f>IF($R118=CD$17,CE118,0)</f>
        <v>0</v>
      </c>
      <c r="CH118" s="145">
        <v>0</v>
      </c>
      <c r="CI118" s="148">
        <f>100*CH118/$AI118</f>
        <v>0</v>
      </c>
      <c r="CJ118" s="145">
        <f>IF(CI118&gt;$AI$8,1,0)</f>
        <v>0</v>
      </c>
      <c r="CK118" s="148">
        <f>IF($R118=CH$17,CI118,0)</f>
        <v>0</v>
      </c>
      <c r="CL118" s="145">
        <v>0</v>
      </c>
      <c r="CM118" s="145">
        <v>0</v>
      </c>
      <c r="CN118" s="149"/>
    </row>
    <row r="119" ht="15.75" customHeight="1">
      <c r="A119" t="s" s="179">
        <v>2520</v>
      </c>
      <c r="B119" t="s" s="180">
        <v>90</v>
      </c>
      <c r="C119" t="s" s="180">
        <v>2521</v>
      </c>
      <c r="D119" t="s" s="181">
        <v>93</v>
      </c>
      <c r="E119" t="s" s="182">
        <v>79</v>
      </c>
      <c r="F119" t="s" s="130">
        <v>46</v>
      </c>
      <c r="G119" t="s" s="130">
        <v>2522</v>
      </c>
      <c r="H119" t="s" s="130">
        <v>2523</v>
      </c>
      <c r="I119" t="s" s="130">
        <v>64</v>
      </c>
      <c r="J119" t="s" s="130">
        <v>50</v>
      </c>
      <c r="K119" t="s" s="183">
        <f>_xlfn.IFS(Q119=0,O119,T119=1,R119,U119=1,AA119,V119=1,AD119)</f>
        <v>28</v>
      </c>
      <c r="L119" s="189">
        <f>_xlfn.IFS(Q119=0,P119,T119=1,S119,U119=1,AB119,V119=1,AE119)</f>
        <v>49.8008681254755</v>
      </c>
      <c r="M119" t="s" s="130">
        <f>IF(O119="Lab","over","under")</f>
        <v>2429</v>
      </c>
      <c r="N119" s="173">
        <v>1</v>
      </c>
      <c r="O119" t="s" s="184">
        <v>28</v>
      </c>
      <c r="P119" s="131">
        <f>AQ119</f>
        <v>49.8008681254755</v>
      </c>
      <c r="Q119" s="173">
        <f>T119+U119+V119</f>
        <v>0</v>
      </c>
      <c r="R119" t="s" s="185">
        <v>27</v>
      </c>
      <c r="S119" s="131">
        <f>AO119</f>
        <v>23.2424933995615</v>
      </c>
      <c r="T119" s="169"/>
      <c r="U119" s="169"/>
      <c r="V119" s="169"/>
      <c r="W119" s="169"/>
      <c r="X119" t="s" s="130">
        <f>IF($A119=Y119,"ok","bad")</f>
        <v>2430</v>
      </c>
      <c r="Y119" t="s" s="130">
        <v>2520</v>
      </c>
      <c r="Z119" t="s" s="130">
        <v>2521</v>
      </c>
      <c r="AA119" t="s" s="186">
        <v>2365</v>
      </c>
      <c r="AB119" s="125">
        <f>100*AC119</f>
        <v>13.133754</v>
      </c>
      <c r="AC119" s="191">
        <v>0.13133754</v>
      </c>
      <c r="AD119" t="s" s="187">
        <v>31</v>
      </c>
      <c r="AE119" s="125">
        <v>9.1779657</v>
      </c>
      <c r="AF119" s="191">
        <v>0.091779657</v>
      </c>
      <c r="AG119" s="169"/>
      <c r="AH119" s="173">
        <v>70215</v>
      </c>
      <c r="AI119" s="173">
        <v>44694</v>
      </c>
      <c r="AJ119" s="173">
        <v>216</v>
      </c>
      <c r="AK119" s="173">
        <v>11870</v>
      </c>
      <c r="AL119" s="173">
        <v>10388</v>
      </c>
      <c r="AM119" s="175">
        <f>100*AL119/$AI119</f>
        <v>23.2424933995615</v>
      </c>
      <c r="AN119" s="173">
        <f>IF(AM119&gt;$AI$8,1,0)</f>
        <v>0</v>
      </c>
      <c r="AO119" s="175">
        <f>IF($R119=AL$17,AM119,0)</f>
        <v>23.2424933995615</v>
      </c>
      <c r="AP119" s="173">
        <v>22258</v>
      </c>
      <c r="AQ119" s="175">
        <f>100*AP119/$AI119</f>
        <v>49.8008681254755</v>
      </c>
      <c r="AR119" s="173">
        <f>IF(AQ119&gt;$AI$8,1,0)</f>
        <v>0</v>
      </c>
      <c r="AS119" s="175">
        <f>IF($R119=AP$17,AQ119,0)</f>
        <v>0</v>
      </c>
      <c r="AT119" s="173">
        <v>2076</v>
      </c>
      <c r="AU119" s="175">
        <f>100*AT119/$AI119</f>
        <v>4.64491878104444</v>
      </c>
      <c r="AV119" s="173">
        <f>IF(AU119&gt;$AI$8,1,0)</f>
        <v>0</v>
      </c>
      <c r="AW119" s="175">
        <f>IF($R119=AT$17,AU119,0)</f>
        <v>0</v>
      </c>
      <c r="AX119" s="173">
        <v>5870</v>
      </c>
      <c r="AY119" s="175">
        <f>100*AX119/$AI119</f>
        <v>13.1337539714503</v>
      </c>
      <c r="AZ119" s="173">
        <f>IF(AY119&gt;$AI$8,1,0)</f>
        <v>0</v>
      </c>
      <c r="BA119" s="175">
        <f>IF($R119=AX$17,AY119,0)</f>
        <v>0</v>
      </c>
      <c r="BB119" s="173">
        <v>4102</v>
      </c>
      <c r="BC119" s="175">
        <f>100*BB119/$AI119</f>
        <v>9.17796572246834</v>
      </c>
      <c r="BD119" s="173">
        <f>IF(BC119&gt;$AI$8,1,0)</f>
        <v>0</v>
      </c>
      <c r="BE119" s="175">
        <f>IF($R119=BB$17,BC119,0)</f>
        <v>0</v>
      </c>
      <c r="BF119" s="173">
        <v>0</v>
      </c>
      <c r="BG119" s="175">
        <f>100*BF119/$AI119</f>
        <v>0</v>
      </c>
      <c r="BH119" s="173">
        <f>IF(BG119&gt;$AI$8,1,0)</f>
        <v>0</v>
      </c>
      <c r="BI119" s="175">
        <f>IF($R119=BF$17,BG119,0)</f>
        <v>0</v>
      </c>
      <c r="BJ119" s="173">
        <v>0</v>
      </c>
      <c r="BK119" s="175">
        <f>100*BJ119/$AI119</f>
        <v>0</v>
      </c>
      <c r="BL119" s="173">
        <f>IF(BK119&gt;$AI$8,1,0)</f>
        <v>0</v>
      </c>
      <c r="BM119" s="175">
        <f>IF($R119=BJ$17,BK119,0)</f>
        <v>0</v>
      </c>
      <c r="BN119" s="173">
        <v>0</v>
      </c>
      <c r="BO119" s="175">
        <f>100*BN119/$AI119</f>
        <v>0</v>
      </c>
      <c r="BP119" s="173">
        <f>IF(BO119&gt;$AI$8,1,0)</f>
        <v>0</v>
      </c>
      <c r="BQ119" s="175">
        <f>IF($R119=BN$17,BO119,0)</f>
        <v>0</v>
      </c>
      <c r="BR119" s="173">
        <v>0</v>
      </c>
      <c r="BS119" s="175">
        <f>100*BR119/$AI119</f>
        <v>0</v>
      </c>
      <c r="BT119" s="173">
        <f>IF(BS119&gt;$AI$8,1,0)</f>
        <v>0</v>
      </c>
      <c r="BU119" s="175">
        <f>IF($R119=BR$17,BS119,0)</f>
        <v>0</v>
      </c>
      <c r="BV119" s="173">
        <v>0</v>
      </c>
      <c r="BW119" s="175">
        <f>100*BV119/$AI119</f>
        <v>0</v>
      </c>
      <c r="BX119" s="173">
        <f>IF(BW119&gt;$AI$8,1,0)</f>
        <v>0</v>
      </c>
      <c r="BY119" s="175">
        <f>IF($R119=BV$17,BW119,0)</f>
        <v>0</v>
      </c>
      <c r="BZ119" s="173">
        <v>0</v>
      </c>
      <c r="CA119" s="175">
        <f>100*BZ119/$AI119</f>
        <v>0</v>
      </c>
      <c r="CB119" s="173">
        <f>IF(CA119&gt;$AI$8,1,0)</f>
        <v>0</v>
      </c>
      <c r="CC119" s="175">
        <f>IF($R119=BZ$17,CA119,0)</f>
        <v>0</v>
      </c>
      <c r="CD119" s="173">
        <v>0</v>
      </c>
      <c r="CE119" s="175">
        <f>100*CD119/$AI119</f>
        <v>0</v>
      </c>
      <c r="CF119" s="173">
        <f>IF(CE119&gt;$AI$8,1,0)</f>
        <v>0</v>
      </c>
      <c r="CG119" s="175">
        <f>IF($R119=CD$17,CE119,0)</f>
        <v>0</v>
      </c>
      <c r="CH119" s="173">
        <v>0</v>
      </c>
      <c r="CI119" s="175">
        <f>100*CH119/$AI119</f>
        <v>0</v>
      </c>
      <c r="CJ119" s="173">
        <f>IF(CI119&gt;$AI$8,1,0)</f>
        <v>0</v>
      </c>
      <c r="CK119" s="175">
        <f>IF($R119=CH$17,CI119,0)</f>
        <v>0</v>
      </c>
      <c r="CL119" s="173">
        <v>0</v>
      </c>
      <c r="CM119" s="173">
        <v>0</v>
      </c>
      <c r="CN119" s="176"/>
    </row>
    <row r="120" ht="15.75" customHeight="1">
      <c r="A120" t="s" s="179">
        <v>2598</v>
      </c>
      <c r="B120" t="s" s="180">
        <v>90</v>
      </c>
      <c r="C120" t="s" s="180">
        <v>1993</v>
      </c>
      <c r="D120" t="s" s="181">
        <v>93</v>
      </c>
      <c r="E120" t="s" s="188">
        <v>79</v>
      </c>
      <c r="F120" t="s" s="146">
        <v>80</v>
      </c>
      <c r="G120" t="s" s="146">
        <v>1994</v>
      </c>
      <c r="H120" t="s" s="146">
        <v>1995</v>
      </c>
      <c r="I120" t="s" s="146">
        <v>64</v>
      </c>
      <c r="J120" t="s" s="146">
        <v>50</v>
      </c>
      <c r="K120" t="s" s="183">
        <f>_xlfn.IFS(Q120=0,O120,T120=1,R120,U120=1,AA120,V120=1,AD120)</f>
        <v>2365</v>
      </c>
      <c r="L120" s="189">
        <f>_xlfn.IFS(Q120=0,P120,T120=1,S120,U120=1,AB120,V120=1,AE120)</f>
        <v>18.3357433942421</v>
      </c>
      <c r="M120" t="s" s="146">
        <f>IF(O120="Lab","over","under")</f>
        <v>2429</v>
      </c>
      <c r="N120" s="145">
        <v>1</v>
      </c>
      <c r="O120" t="s" s="184">
        <v>28</v>
      </c>
      <c r="P120" s="147">
        <f>AQ120</f>
        <v>49.7410280005258</v>
      </c>
      <c r="Q120" s="145">
        <f>T120+U120+V120</f>
        <v>1</v>
      </c>
      <c r="R120" t="s" s="185">
        <v>2365</v>
      </c>
      <c r="S120" s="147">
        <f>BA120</f>
        <v>18.3357433942421</v>
      </c>
      <c r="T120" s="145">
        <v>1</v>
      </c>
      <c r="U120" s="138"/>
      <c r="V120" s="138"/>
      <c r="W120" s="138"/>
      <c r="X120" t="s" s="146">
        <f>IF($A120=Y120,"ok","bad")</f>
        <v>2430</v>
      </c>
      <c r="Y120" t="s" s="146">
        <v>2598</v>
      </c>
      <c r="Z120" t="s" s="146">
        <v>1993</v>
      </c>
      <c r="AA120" t="s" s="186">
        <v>217</v>
      </c>
      <c r="AB120" s="141">
        <f>100*AC120</f>
        <v>11.1581438</v>
      </c>
      <c r="AC120" s="190">
        <v>0.111581438</v>
      </c>
      <c r="AD120" t="s" s="187">
        <v>27</v>
      </c>
      <c r="AE120" s="141">
        <v>8.037334</v>
      </c>
      <c r="AF120" s="190">
        <v>0.08037334</v>
      </c>
      <c r="AG120" s="138"/>
      <c r="AH120" s="145">
        <v>71569</v>
      </c>
      <c r="AI120" s="145">
        <v>38035</v>
      </c>
      <c r="AJ120" s="145">
        <v>85</v>
      </c>
      <c r="AK120" s="145">
        <v>11945</v>
      </c>
      <c r="AL120" s="145">
        <v>3057</v>
      </c>
      <c r="AM120" s="148">
        <f>100*AL120/$AI120</f>
        <v>8.03733403444196</v>
      </c>
      <c r="AN120" s="145">
        <f>IF(AM120&gt;$AI$8,1,0)</f>
        <v>0</v>
      </c>
      <c r="AO120" s="148">
        <f>IF($R120=AL$17,AM120,0)</f>
        <v>0</v>
      </c>
      <c r="AP120" s="145">
        <v>18919</v>
      </c>
      <c r="AQ120" s="148">
        <f>100*AP120/$AI120</f>
        <v>49.7410280005258</v>
      </c>
      <c r="AR120" s="145">
        <f>IF(AQ120&gt;$AI$8,1,0)</f>
        <v>0</v>
      </c>
      <c r="AS120" s="148">
        <f>IF($R120=AP$17,AQ120,0)</f>
        <v>0</v>
      </c>
      <c r="AT120" s="145">
        <v>2199</v>
      </c>
      <c r="AU120" s="148">
        <f>100*AT120/$AI120</f>
        <v>5.78151702379387</v>
      </c>
      <c r="AV120" s="145">
        <f>IF(AU120&gt;$AI$8,1,0)</f>
        <v>0</v>
      </c>
      <c r="AW120" s="148">
        <f>IF($R120=AT$17,AU120,0)</f>
        <v>0</v>
      </c>
      <c r="AX120" s="145">
        <v>6974</v>
      </c>
      <c r="AY120" s="148">
        <f>100*AX120/$AI120</f>
        <v>18.3357433942421</v>
      </c>
      <c r="AZ120" s="145">
        <f>IF(AY120&gt;$AI$8,1,0)</f>
        <v>0</v>
      </c>
      <c r="BA120" s="148">
        <f>IF($R120=AX$17,AY120,0)</f>
        <v>18.3357433942421</v>
      </c>
      <c r="BB120" s="145">
        <v>2642</v>
      </c>
      <c r="BC120" s="148">
        <f>100*BB120/$AI120</f>
        <v>6.94623373208887</v>
      </c>
      <c r="BD120" s="145">
        <f>IF(BC120&gt;$AI$8,1,0)</f>
        <v>0</v>
      </c>
      <c r="BE120" s="148">
        <f>IF($R120=BB$17,BC120,0)</f>
        <v>0</v>
      </c>
      <c r="BF120" s="145">
        <v>0</v>
      </c>
      <c r="BG120" s="148">
        <f>100*BF120/$AI120</f>
        <v>0</v>
      </c>
      <c r="BH120" s="145">
        <f>IF(BG120&gt;$AI$8,1,0)</f>
        <v>0</v>
      </c>
      <c r="BI120" s="148">
        <f>IF($R120=BF$17,BG120,0)</f>
        <v>0</v>
      </c>
      <c r="BJ120" s="145">
        <v>0</v>
      </c>
      <c r="BK120" s="148">
        <f>100*BJ120/$AI120</f>
        <v>0</v>
      </c>
      <c r="BL120" s="145">
        <f>IF(BK120&gt;$AI$8,1,0)</f>
        <v>0</v>
      </c>
      <c r="BM120" s="148">
        <f>IF($R120=BJ$17,BK120,0)</f>
        <v>0</v>
      </c>
      <c r="BN120" s="145">
        <v>0</v>
      </c>
      <c r="BO120" s="148">
        <f>100*BN120/$AI120</f>
        <v>0</v>
      </c>
      <c r="BP120" s="145">
        <f>IF(BO120&gt;$AI$8,1,0)</f>
        <v>0</v>
      </c>
      <c r="BQ120" s="148">
        <f>IF($R120=BN$17,BO120,0)</f>
        <v>0</v>
      </c>
      <c r="BR120" s="145">
        <v>0</v>
      </c>
      <c r="BS120" s="148">
        <f>100*BR120/$AI120</f>
        <v>0</v>
      </c>
      <c r="BT120" s="145">
        <f>IF(BS120&gt;$AI$8,1,0)</f>
        <v>0</v>
      </c>
      <c r="BU120" s="148">
        <f>IF($R120=BR$17,BS120,0)</f>
        <v>0</v>
      </c>
      <c r="BV120" s="145">
        <v>0</v>
      </c>
      <c r="BW120" s="148">
        <f>100*BV120/$AI120</f>
        <v>0</v>
      </c>
      <c r="BX120" s="145">
        <f>IF(BW120&gt;$AI$8,1,0)</f>
        <v>0</v>
      </c>
      <c r="BY120" s="148">
        <f>IF($R120=BV$17,BW120,0)</f>
        <v>0</v>
      </c>
      <c r="BZ120" s="145">
        <v>0</v>
      </c>
      <c r="CA120" s="148">
        <f>100*BZ120/$AI120</f>
        <v>0</v>
      </c>
      <c r="CB120" s="145">
        <f>IF(CA120&gt;$AI$8,1,0)</f>
        <v>0</v>
      </c>
      <c r="CC120" s="148">
        <f>IF($R120=BZ$17,CA120,0)</f>
        <v>0</v>
      </c>
      <c r="CD120" s="145">
        <v>0</v>
      </c>
      <c r="CE120" s="148">
        <f>100*CD120/$AI120</f>
        <v>0</v>
      </c>
      <c r="CF120" s="145">
        <f>IF(CE120&gt;$AI$8,1,0)</f>
        <v>0</v>
      </c>
      <c r="CG120" s="148">
        <f>IF($R120=CD$17,CE120,0)</f>
        <v>0</v>
      </c>
      <c r="CH120" s="145">
        <v>0</v>
      </c>
      <c r="CI120" s="148">
        <f>100*CH120/$AI120</f>
        <v>0</v>
      </c>
      <c r="CJ120" s="145">
        <f>IF(CI120&gt;$AI$8,1,0)</f>
        <v>0</v>
      </c>
      <c r="CK120" s="148">
        <f>IF($R120=CH$17,CI120,0)</f>
        <v>0</v>
      </c>
      <c r="CL120" s="145">
        <v>1448</v>
      </c>
      <c r="CM120" s="145">
        <v>0</v>
      </c>
      <c r="CN120" s="149"/>
    </row>
    <row r="121" ht="19.95" customHeight="1">
      <c r="A121" t="s" s="179">
        <v>2556</v>
      </c>
      <c r="B121" t="s" s="180">
        <v>75</v>
      </c>
      <c r="C121" t="s" s="180">
        <v>1667</v>
      </c>
      <c r="D121" t="s" s="181">
        <v>78</v>
      </c>
      <c r="E121" t="s" s="182">
        <v>79</v>
      </c>
      <c r="F121" t="s" s="130">
        <v>80</v>
      </c>
      <c r="G121" t="s" s="130">
        <v>1668</v>
      </c>
      <c r="H121" t="s" s="130">
        <v>1669</v>
      </c>
      <c r="I121" t="s" s="130">
        <v>64</v>
      </c>
      <c r="J121" t="s" s="130">
        <v>50</v>
      </c>
      <c r="K121" t="s" s="183">
        <f>_xlfn.IFS(Q121=0,O121,T121=1,R121,U121=1,AA121,V121=1,AD121)</f>
        <v>31</v>
      </c>
      <c r="L121" s="189">
        <f>_xlfn.IFS(Q121=0,P121,T121=1,S121,U121=1,AB121,V121=1,AE121)</f>
        <v>12.9025698380824</v>
      </c>
      <c r="M121" t="s" s="130">
        <f>IF(O121="Lab","over","under")</f>
        <v>2429</v>
      </c>
      <c r="N121" s="173">
        <v>1</v>
      </c>
      <c r="O121" t="s" s="184">
        <v>28</v>
      </c>
      <c r="P121" s="131">
        <f>AQ121</f>
        <v>49.6708268727282</v>
      </c>
      <c r="Q121" s="173">
        <f>T121+U121+V121</f>
        <v>1</v>
      </c>
      <c r="R121" t="s" s="185">
        <v>31</v>
      </c>
      <c r="S121" s="131">
        <f>BE121</f>
        <v>12.9025698380824</v>
      </c>
      <c r="T121" s="173">
        <v>1</v>
      </c>
      <c r="U121" s="169"/>
      <c r="V121" s="169"/>
      <c r="W121" s="169"/>
      <c r="X121" t="s" s="130">
        <f>IF($A121=Y121,"ok","bad")</f>
        <v>2430</v>
      </c>
      <c r="Y121" t="s" s="130">
        <v>2556</v>
      </c>
      <c r="Z121" t="s" s="130">
        <v>1667</v>
      </c>
      <c r="AA121" t="s" s="186">
        <v>27</v>
      </c>
      <c r="AB121" s="125">
        <f>100*AC121</f>
        <v>12.0459571</v>
      </c>
      <c r="AC121" s="191">
        <v>0.120459571</v>
      </c>
      <c r="AD121" t="s" s="187">
        <v>29</v>
      </c>
      <c r="AE121" s="125">
        <v>8.7364327</v>
      </c>
      <c r="AF121" s="191">
        <v>0.08736432700000001</v>
      </c>
      <c r="AG121" s="169"/>
      <c r="AH121" s="173">
        <v>71845</v>
      </c>
      <c r="AI121" s="173">
        <v>39341</v>
      </c>
      <c r="AJ121" s="173">
        <v>390</v>
      </c>
      <c r="AK121" s="173">
        <v>14465</v>
      </c>
      <c r="AL121" s="173">
        <v>4739</v>
      </c>
      <c r="AM121" s="175">
        <f>100*AL121/$AI121</f>
        <v>12.0459571439465</v>
      </c>
      <c r="AN121" s="173">
        <f>IF(AM121&gt;$AI$8,1,0)</f>
        <v>0</v>
      </c>
      <c r="AO121" s="175">
        <f>IF($R121=AL$17,AM121,0)</f>
        <v>0</v>
      </c>
      <c r="AP121" s="173">
        <v>19541</v>
      </c>
      <c r="AQ121" s="175">
        <f>100*AP121/$AI121</f>
        <v>49.6708268727282</v>
      </c>
      <c r="AR121" s="173">
        <f>IF(AQ121&gt;$AI$8,1,0)</f>
        <v>0</v>
      </c>
      <c r="AS121" s="175">
        <f>IF($R121=AP$17,AQ121,0)</f>
        <v>0</v>
      </c>
      <c r="AT121" s="173">
        <v>3437</v>
      </c>
      <c r="AU121" s="175">
        <f>100*AT121/$AI121</f>
        <v>8.736432729213799</v>
      </c>
      <c r="AV121" s="173">
        <f>IF(AU121&gt;$AI$8,1,0)</f>
        <v>0</v>
      </c>
      <c r="AW121" s="175">
        <f>IF($R121=AT$17,AU121,0)</f>
        <v>0</v>
      </c>
      <c r="AX121" s="173">
        <v>0</v>
      </c>
      <c r="AY121" s="175">
        <f>100*AX121/$AI121</f>
        <v>0</v>
      </c>
      <c r="AZ121" s="173">
        <f>IF(AY121&gt;$AI$8,1,0)</f>
        <v>0</v>
      </c>
      <c r="BA121" s="175">
        <f>IF($R121=AX$17,AY121,0)</f>
        <v>0</v>
      </c>
      <c r="BB121" s="173">
        <v>5076</v>
      </c>
      <c r="BC121" s="175">
        <f>100*BB121/$AI121</f>
        <v>12.9025698380824</v>
      </c>
      <c r="BD121" s="173">
        <f>IF(BC121&gt;$AI$8,1,0)</f>
        <v>0</v>
      </c>
      <c r="BE121" s="175">
        <f>IF($R121=BB$17,BC121,0)</f>
        <v>12.9025698380824</v>
      </c>
      <c r="BF121" s="173">
        <v>0</v>
      </c>
      <c r="BG121" s="175">
        <f>100*BF121/$AI121</f>
        <v>0</v>
      </c>
      <c r="BH121" s="173">
        <f>IF(BG121&gt;$AI$8,1,0)</f>
        <v>0</v>
      </c>
      <c r="BI121" s="175">
        <f>IF($R121=BF$17,BG121,0)</f>
        <v>0</v>
      </c>
      <c r="BJ121" s="173">
        <v>0</v>
      </c>
      <c r="BK121" s="175">
        <f>100*BJ121/$AI121</f>
        <v>0</v>
      </c>
      <c r="BL121" s="173">
        <f>IF(BK121&gt;$AI$8,1,0)</f>
        <v>0</v>
      </c>
      <c r="BM121" s="175">
        <f>IF($R121=BJ$17,BK121,0)</f>
        <v>0</v>
      </c>
      <c r="BN121" s="173">
        <v>0</v>
      </c>
      <c r="BO121" s="175">
        <f>100*BN121/$AI121</f>
        <v>0</v>
      </c>
      <c r="BP121" s="173">
        <f>IF(BO121&gt;$AI$8,1,0)</f>
        <v>0</v>
      </c>
      <c r="BQ121" s="175">
        <f>IF($R121=BN$17,BO121,0)</f>
        <v>0</v>
      </c>
      <c r="BR121" s="173">
        <v>0</v>
      </c>
      <c r="BS121" s="175">
        <f>100*BR121/$AI121</f>
        <v>0</v>
      </c>
      <c r="BT121" s="173">
        <f>IF(BS121&gt;$AI$8,1,0)</f>
        <v>0</v>
      </c>
      <c r="BU121" s="175">
        <f>IF($R121=BR$17,BS121,0)</f>
        <v>0</v>
      </c>
      <c r="BV121" s="173">
        <v>0</v>
      </c>
      <c r="BW121" s="175">
        <f>100*BV121/$AI121</f>
        <v>0</v>
      </c>
      <c r="BX121" s="173">
        <f>IF(BW121&gt;$AI$8,1,0)</f>
        <v>0</v>
      </c>
      <c r="BY121" s="175">
        <f>IF($R121=BV$17,BW121,0)</f>
        <v>0</v>
      </c>
      <c r="BZ121" s="173">
        <v>0</v>
      </c>
      <c r="CA121" s="175">
        <f>100*BZ121/$AI121</f>
        <v>0</v>
      </c>
      <c r="CB121" s="173">
        <f>IF(CA121&gt;$AI$8,1,0)</f>
        <v>0</v>
      </c>
      <c r="CC121" s="175">
        <f>IF($R121=BZ$17,CA121,0)</f>
        <v>0</v>
      </c>
      <c r="CD121" s="173">
        <v>0</v>
      </c>
      <c r="CE121" s="175">
        <f>100*CD121/$AI121</f>
        <v>0</v>
      </c>
      <c r="CF121" s="173">
        <f>IF(CE121&gt;$AI$8,1,0)</f>
        <v>0</v>
      </c>
      <c r="CG121" s="175">
        <f>IF($R121=CD$17,CE121,0)</f>
        <v>0</v>
      </c>
      <c r="CH121" s="173">
        <v>0</v>
      </c>
      <c r="CI121" s="175">
        <f>100*CH121/$AI121</f>
        <v>0</v>
      </c>
      <c r="CJ121" s="173">
        <f>IF(CI121&gt;$AI$8,1,0)</f>
        <v>0</v>
      </c>
      <c r="CK121" s="175">
        <f>IF($R121=CH$17,CI121,0)</f>
        <v>0</v>
      </c>
      <c r="CL121" s="173">
        <v>0</v>
      </c>
      <c r="CM121" s="173">
        <v>0</v>
      </c>
      <c r="CN121" s="176"/>
    </row>
    <row r="122" ht="15.75" customHeight="1">
      <c r="A122" t="s" s="179">
        <v>2494</v>
      </c>
      <c r="B122" t="s" s="180">
        <v>197</v>
      </c>
      <c r="C122" t="s" s="180">
        <v>455</v>
      </c>
      <c r="D122" t="s" s="181">
        <v>200</v>
      </c>
      <c r="E122" t="s" s="188">
        <v>79</v>
      </c>
      <c r="F122" t="s" s="146">
        <v>80</v>
      </c>
      <c r="G122" t="s" s="146">
        <v>456</v>
      </c>
      <c r="H122" t="s" s="146">
        <v>414</v>
      </c>
      <c r="I122" t="s" s="146">
        <v>49</v>
      </c>
      <c r="J122" t="s" s="146">
        <v>50</v>
      </c>
      <c r="K122" t="s" s="183">
        <f>_xlfn.IFS(Q122=0,O122,T122=1,R122,U122=1,AA122,V122=1,AD122)</f>
        <v>31</v>
      </c>
      <c r="L122" s="189">
        <f>_xlfn.IFS(Q122=0,P122,T122=1,S122,U122=1,AB122,V122=1,AE122)</f>
        <v>17.3097556949488</v>
      </c>
      <c r="M122" t="s" s="146">
        <f>IF(O122="Lab","over","under")</f>
        <v>2429</v>
      </c>
      <c r="N122" s="145">
        <v>1</v>
      </c>
      <c r="O122" t="s" s="184">
        <v>28</v>
      </c>
      <c r="P122" s="147">
        <f>AQ122</f>
        <v>49.6409706173655</v>
      </c>
      <c r="Q122" s="145">
        <f>T122+U122+V122</f>
        <v>1</v>
      </c>
      <c r="R122" t="s" s="185">
        <v>31</v>
      </c>
      <c r="S122" s="147">
        <f>BE122</f>
        <v>17.3097556949488</v>
      </c>
      <c r="T122" s="145">
        <v>1</v>
      </c>
      <c r="U122" s="138"/>
      <c r="V122" s="138"/>
      <c r="W122" s="138"/>
      <c r="X122" t="s" s="146">
        <f>IF($A122=Y122,"ok","bad")</f>
        <v>2430</v>
      </c>
      <c r="Y122" t="s" s="146">
        <v>2494</v>
      </c>
      <c r="Z122" t="s" s="146">
        <v>455</v>
      </c>
      <c r="AA122" t="s" s="186">
        <v>27</v>
      </c>
      <c r="AB122" s="141">
        <f>100*AC122</f>
        <v>13.9753219</v>
      </c>
      <c r="AC122" s="190">
        <v>0.139753219</v>
      </c>
      <c r="AD122" t="s" s="187">
        <v>2365</v>
      </c>
      <c r="AE122" s="141">
        <v>10.0342522</v>
      </c>
      <c r="AF122" s="190">
        <v>0.100342522</v>
      </c>
      <c r="AG122" s="138"/>
      <c r="AH122" s="145">
        <v>74869</v>
      </c>
      <c r="AI122" s="145">
        <v>48464</v>
      </c>
      <c r="AJ122" s="145">
        <v>264</v>
      </c>
      <c r="AK122" s="145">
        <v>15669</v>
      </c>
      <c r="AL122" s="145">
        <v>6773</v>
      </c>
      <c r="AM122" s="148">
        <f>100*AL122/$AI122</f>
        <v>13.975321888412</v>
      </c>
      <c r="AN122" s="145">
        <f>IF(AM122&gt;$AI$8,1,0)</f>
        <v>0</v>
      </c>
      <c r="AO122" s="148">
        <f>IF($R122=AL$17,AM122,0)</f>
        <v>0</v>
      </c>
      <c r="AP122" s="145">
        <v>24058</v>
      </c>
      <c r="AQ122" s="148">
        <f>100*AP122/$AI122</f>
        <v>49.6409706173655</v>
      </c>
      <c r="AR122" s="145">
        <f>IF(AQ122&gt;$AI$8,1,0)</f>
        <v>0</v>
      </c>
      <c r="AS122" s="148">
        <f>IF($R122=AP$17,AQ122,0)</f>
        <v>0</v>
      </c>
      <c r="AT122" s="145">
        <v>4159</v>
      </c>
      <c r="AU122" s="148">
        <f>100*AT122/$AI122</f>
        <v>8.581627599867939</v>
      </c>
      <c r="AV122" s="145">
        <f>IF(AU122&gt;$AI$8,1,0)</f>
        <v>0</v>
      </c>
      <c r="AW122" s="148">
        <f>IF($R122=AT$17,AU122,0)</f>
        <v>0</v>
      </c>
      <c r="AX122" s="145">
        <v>4863</v>
      </c>
      <c r="AY122" s="148">
        <f>100*AX122/$AI122</f>
        <v>10.0342522284582</v>
      </c>
      <c r="AZ122" s="145">
        <f>IF(AY122&gt;$AI$8,1,0)</f>
        <v>0</v>
      </c>
      <c r="BA122" s="148">
        <f>IF($R122=AX$17,AY122,0)</f>
        <v>0</v>
      </c>
      <c r="BB122" s="145">
        <v>8389</v>
      </c>
      <c r="BC122" s="148">
        <f>100*BB122/$AI122</f>
        <v>17.3097556949488</v>
      </c>
      <c r="BD122" s="145">
        <f>IF(BC122&gt;$AI$8,1,0)</f>
        <v>0</v>
      </c>
      <c r="BE122" s="148">
        <f>IF($R122=BB$17,BC122,0)</f>
        <v>17.3097556949488</v>
      </c>
      <c r="BF122" s="145">
        <v>0</v>
      </c>
      <c r="BG122" s="148">
        <f>100*BF122/$AI122</f>
        <v>0</v>
      </c>
      <c r="BH122" s="145">
        <f>IF(BG122&gt;$AI$8,1,0)</f>
        <v>0</v>
      </c>
      <c r="BI122" s="148">
        <f>IF($R122=BF$17,BG122,0)</f>
        <v>0</v>
      </c>
      <c r="BJ122" s="145">
        <v>0</v>
      </c>
      <c r="BK122" s="148">
        <f>100*BJ122/$AI122</f>
        <v>0</v>
      </c>
      <c r="BL122" s="145">
        <f>IF(BK122&gt;$AI$8,1,0)</f>
        <v>0</v>
      </c>
      <c r="BM122" s="148">
        <f>IF($R122=BJ$17,BK122,0)</f>
        <v>0</v>
      </c>
      <c r="BN122" s="145">
        <v>0</v>
      </c>
      <c r="BO122" s="148">
        <f>100*BN122/$AI122</f>
        <v>0</v>
      </c>
      <c r="BP122" s="145">
        <f>IF(BO122&gt;$AI$8,1,0)</f>
        <v>0</v>
      </c>
      <c r="BQ122" s="148">
        <f>IF($R122=BN$17,BO122,0)</f>
        <v>0</v>
      </c>
      <c r="BR122" s="145">
        <v>0</v>
      </c>
      <c r="BS122" s="148">
        <f>100*BR122/$AI122</f>
        <v>0</v>
      </c>
      <c r="BT122" s="145">
        <f>IF(BS122&gt;$AI$8,1,0)</f>
        <v>0</v>
      </c>
      <c r="BU122" s="148">
        <f>IF($R122=BR$17,BS122,0)</f>
        <v>0</v>
      </c>
      <c r="BV122" s="145">
        <v>0</v>
      </c>
      <c r="BW122" s="148">
        <f>100*BV122/$AI122</f>
        <v>0</v>
      </c>
      <c r="BX122" s="145">
        <f>IF(BW122&gt;$AI$8,1,0)</f>
        <v>0</v>
      </c>
      <c r="BY122" s="148">
        <f>IF($R122=BV$17,BW122,0)</f>
        <v>0</v>
      </c>
      <c r="BZ122" s="145">
        <v>0</v>
      </c>
      <c r="CA122" s="148">
        <f>100*BZ122/$AI122</f>
        <v>0</v>
      </c>
      <c r="CB122" s="145">
        <f>IF(CA122&gt;$AI$8,1,0)</f>
        <v>0</v>
      </c>
      <c r="CC122" s="148">
        <f>IF($R122=BZ$17,CA122,0)</f>
        <v>0</v>
      </c>
      <c r="CD122" s="145">
        <v>0</v>
      </c>
      <c r="CE122" s="148">
        <f>100*CD122/$AI122</f>
        <v>0</v>
      </c>
      <c r="CF122" s="145">
        <f>IF(CE122&gt;$AI$8,1,0)</f>
        <v>0</v>
      </c>
      <c r="CG122" s="148">
        <f>IF($R122=CD$17,CE122,0)</f>
        <v>0</v>
      </c>
      <c r="CH122" s="145">
        <v>0</v>
      </c>
      <c r="CI122" s="148">
        <f>100*CH122/$AI122</f>
        <v>0</v>
      </c>
      <c r="CJ122" s="145">
        <f>IF(CI122&gt;$AI$8,1,0)</f>
        <v>0</v>
      </c>
      <c r="CK122" s="148">
        <f>IF($R122=CH$17,CI122,0)</f>
        <v>0</v>
      </c>
      <c r="CL122" s="145">
        <v>2038</v>
      </c>
      <c r="CM122" s="145">
        <v>0</v>
      </c>
      <c r="CN122" s="149"/>
    </row>
    <row r="123" ht="15.75" customHeight="1">
      <c r="A123" t="s" s="179">
        <v>2823</v>
      </c>
      <c r="B123" t="s" s="180">
        <v>256</v>
      </c>
      <c r="C123" t="s" s="180">
        <v>2824</v>
      </c>
      <c r="D123" t="s" s="181">
        <v>259</v>
      </c>
      <c r="E123" t="s" s="182">
        <v>79</v>
      </c>
      <c r="F123" t="s" s="130">
        <v>46</v>
      </c>
      <c r="G123" t="s" s="130">
        <v>349</v>
      </c>
      <c r="H123" t="s" s="130">
        <v>2168</v>
      </c>
      <c r="I123" t="s" s="130">
        <v>49</v>
      </c>
      <c r="J123" t="s" s="130">
        <v>50</v>
      </c>
      <c r="K123" t="s" s="183">
        <f>_xlfn.IFS(Q123=0,O123,T123=1,R123,U123=1,AA123,V123=1,AD123)</f>
        <v>2365</v>
      </c>
      <c r="L123" s="189">
        <f>_xlfn.IFS(Q123=0,P123,T123=1,S123,U123=1,AB123,V123=1,AE123)</f>
        <v>26.8730972005643</v>
      </c>
      <c r="M123" t="s" s="130">
        <f>IF(O123="Lab","over","under")</f>
        <v>2429</v>
      </c>
      <c r="N123" s="173">
        <v>1</v>
      </c>
      <c r="O123" t="s" s="184">
        <v>28</v>
      </c>
      <c r="P123" s="131">
        <f>AQ123</f>
        <v>49.5779807430509</v>
      </c>
      <c r="Q123" s="173">
        <f>T123+U123+V123</f>
        <v>1</v>
      </c>
      <c r="R123" t="s" s="185">
        <v>2365</v>
      </c>
      <c r="S123" s="131">
        <f>BA123</f>
        <v>26.8730972005643</v>
      </c>
      <c r="T123" s="173">
        <v>1</v>
      </c>
      <c r="U123" s="169"/>
      <c r="V123" s="169"/>
      <c r="W123" s="169"/>
      <c r="X123" t="s" s="130">
        <f>IF($A123=Y123,"ok","bad")</f>
        <v>2430</v>
      </c>
      <c r="Y123" t="s" s="130">
        <v>2823</v>
      </c>
      <c r="Z123" t="s" s="130">
        <v>2824</v>
      </c>
      <c r="AA123" t="s" s="186">
        <v>27</v>
      </c>
      <c r="AB123" s="125">
        <f>100*AC123</f>
        <v>15.1506151</v>
      </c>
      <c r="AC123" s="191">
        <v>0.151506151</v>
      </c>
      <c r="AD123" t="s" s="187">
        <v>31</v>
      </c>
      <c r="AE123" s="125">
        <v>4.8513651</v>
      </c>
      <c r="AF123" s="191">
        <v>0.048513651</v>
      </c>
      <c r="AG123" s="169"/>
      <c r="AH123" s="173">
        <v>76595</v>
      </c>
      <c r="AI123" s="173">
        <v>40401</v>
      </c>
      <c r="AJ123" s="173">
        <v>126</v>
      </c>
      <c r="AK123" s="173">
        <v>9173</v>
      </c>
      <c r="AL123" s="173">
        <v>6121</v>
      </c>
      <c r="AM123" s="175">
        <f>100*AL123/$AI123</f>
        <v>15.1506150837851</v>
      </c>
      <c r="AN123" s="173">
        <f>IF(AM123&gt;$AI$8,1,0)</f>
        <v>0</v>
      </c>
      <c r="AO123" s="175">
        <f>IF($R123=AL$17,AM123,0)</f>
        <v>0</v>
      </c>
      <c r="AP123" s="173">
        <v>20030</v>
      </c>
      <c r="AQ123" s="175">
        <f>100*AP123/$AI123</f>
        <v>49.5779807430509</v>
      </c>
      <c r="AR123" s="173">
        <f>IF(AQ123&gt;$AI$8,1,0)</f>
        <v>0</v>
      </c>
      <c r="AS123" s="175">
        <f>IF($R123=AP$17,AQ123,0)</f>
        <v>0</v>
      </c>
      <c r="AT123" s="173">
        <v>1433</v>
      </c>
      <c r="AU123" s="175">
        <f>100*AT123/$AI123</f>
        <v>3.54694190737853</v>
      </c>
      <c r="AV123" s="173">
        <f>IF(AU123&gt;$AI$8,1,0)</f>
        <v>0</v>
      </c>
      <c r="AW123" s="175">
        <f>IF($R123=AT$17,AU123,0)</f>
        <v>0</v>
      </c>
      <c r="AX123" s="173">
        <v>10857</v>
      </c>
      <c r="AY123" s="175">
        <f>100*AX123/$AI123</f>
        <v>26.8730972005643</v>
      </c>
      <c r="AZ123" s="173">
        <f>IF(AY123&gt;$AI$8,1,0)</f>
        <v>0</v>
      </c>
      <c r="BA123" s="175">
        <f>IF($R123=AX$17,AY123,0)</f>
        <v>26.8730972005643</v>
      </c>
      <c r="BB123" s="173">
        <v>1960</v>
      </c>
      <c r="BC123" s="175">
        <f>100*BB123/$AI123</f>
        <v>4.85136506522116</v>
      </c>
      <c r="BD123" s="173">
        <f>IF(BC123&gt;$AI$8,1,0)</f>
        <v>0</v>
      </c>
      <c r="BE123" s="175">
        <f>IF($R123=BB$17,BC123,0)</f>
        <v>0</v>
      </c>
      <c r="BF123" s="173">
        <v>0</v>
      </c>
      <c r="BG123" s="175">
        <f>100*BF123/$AI123</f>
        <v>0</v>
      </c>
      <c r="BH123" s="173">
        <f>IF(BG123&gt;$AI$8,1,0)</f>
        <v>0</v>
      </c>
      <c r="BI123" s="175">
        <f>IF($R123=BF$17,BG123,0)</f>
        <v>0</v>
      </c>
      <c r="BJ123" s="173">
        <v>0</v>
      </c>
      <c r="BK123" s="175">
        <f>100*BJ123/$AI123</f>
        <v>0</v>
      </c>
      <c r="BL123" s="173">
        <f>IF(BK123&gt;$AI$8,1,0)</f>
        <v>0</v>
      </c>
      <c r="BM123" s="175">
        <f>IF($R123=BJ$17,BK123,0)</f>
        <v>0</v>
      </c>
      <c r="BN123" s="173">
        <v>0</v>
      </c>
      <c r="BO123" s="175">
        <f>100*BN123/$AI123</f>
        <v>0</v>
      </c>
      <c r="BP123" s="173">
        <f>IF(BO123&gt;$AI$8,1,0)</f>
        <v>0</v>
      </c>
      <c r="BQ123" s="175">
        <f>IF($R123=BN$17,BO123,0)</f>
        <v>0</v>
      </c>
      <c r="BR123" s="173">
        <v>0</v>
      </c>
      <c r="BS123" s="175">
        <f>100*BR123/$AI123</f>
        <v>0</v>
      </c>
      <c r="BT123" s="173">
        <f>IF(BS123&gt;$AI$8,1,0)</f>
        <v>0</v>
      </c>
      <c r="BU123" s="175">
        <f>IF($R123=BR$17,BS123,0)</f>
        <v>0</v>
      </c>
      <c r="BV123" s="173">
        <v>0</v>
      </c>
      <c r="BW123" s="175">
        <f>100*BV123/$AI123</f>
        <v>0</v>
      </c>
      <c r="BX123" s="173">
        <f>IF(BW123&gt;$AI$8,1,0)</f>
        <v>0</v>
      </c>
      <c r="BY123" s="175">
        <f>IF($R123=BV$17,BW123,0)</f>
        <v>0</v>
      </c>
      <c r="BZ123" s="173">
        <v>0</v>
      </c>
      <c r="CA123" s="175">
        <f>100*BZ123/$AI123</f>
        <v>0</v>
      </c>
      <c r="CB123" s="173">
        <f>IF(CA123&gt;$AI$8,1,0)</f>
        <v>0</v>
      </c>
      <c r="CC123" s="175">
        <f>IF($R123=BZ$17,CA123,0)</f>
        <v>0</v>
      </c>
      <c r="CD123" s="173">
        <v>0</v>
      </c>
      <c r="CE123" s="175">
        <f>100*CD123/$AI123</f>
        <v>0</v>
      </c>
      <c r="CF123" s="173">
        <f>IF(CE123&gt;$AI$8,1,0)</f>
        <v>0</v>
      </c>
      <c r="CG123" s="175">
        <f>IF($R123=CD$17,CE123,0)</f>
        <v>0</v>
      </c>
      <c r="CH123" s="173">
        <v>0</v>
      </c>
      <c r="CI123" s="175">
        <f>100*CH123/$AI123</f>
        <v>0</v>
      </c>
      <c r="CJ123" s="173">
        <f>IF(CI123&gt;$AI$8,1,0)</f>
        <v>0</v>
      </c>
      <c r="CK123" s="175">
        <f>IF($R123=CH$17,CI123,0)</f>
        <v>0</v>
      </c>
      <c r="CL123" s="173">
        <v>0</v>
      </c>
      <c r="CM123" s="173">
        <v>0</v>
      </c>
      <c r="CN123" s="176"/>
    </row>
    <row r="124" ht="19.95" customHeight="1">
      <c r="A124" t="s" s="179">
        <v>1474</v>
      </c>
      <c r="B124" t="s" s="180">
        <v>58</v>
      </c>
      <c r="C124" t="s" s="180">
        <v>2808</v>
      </c>
      <c r="D124" t="s" s="181">
        <v>60</v>
      </c>
      <c r="E124" t="s" s="188">
        <v>60</v>
      </c>
      <c r="F124" t="s" s="146">
        <v>46</v>
      </c>
      <c r="G124" t="s" s="146">
        <v>2809</v>
      </c>
      <c r="H124" t="s" s="146">
        <v>2810</v>
      </c>
      <c r="I124" t="s" s="146">
        <v>49</v>
      </c>
      <c r="J124" t="s" s="146">
        <v>2585</v>
      </c>
      <c r="K124" t="s" s="183">
        <f>_xlfn.IFS(Q124=0,O124,T124=1,R124,U124=1,AA124,V124=1,AD124)</f>
        <v>28</v>
      </c>
      <c r="L124" s="189">
        <f>_xlfn.IFS(Q124=0,P124,T124=1,S124,U124=1,AB124,V124=1,AE124)</f>
        <v>49.4677705499704</v>
      </c>
      <c r="M124" t="s" s="146">
        <f>IF(O124="Lab","over","under")</f>
        <v>2429</v>
      </c>
      <c r="N124" s="145">
        <v>1</v>
      </c>
      <c r="O124" t="s" s="184">
        <v>28</v>
      </c>
      <c r="P124" s="147">
        <f>AQ124</f>
        <v>49.4677705499704</v>
      </c>
      <c r="Q124" s="145">
        <f>T124+U124+V124</f>
        <v>0</v>
      </c>
      <c r="R124" t="s" s="185">
        <v>32</v>
      </c>
      <c r="S124" s="147">
        <f>BI124</f>
        <v>21.1117681845062</v>
      </c>
      <c r="T124" s="138"/>
      <c r="U124" s="138"/>
      <c r="V124" s="138"/>
      <c r="W124" s="138"/>
      <c r="X124" t="s" s="146">
        <f>IF($A124=Y124,"ok","bad")</f>
        <v>2430</v>
      </c>
      <c r="Y124" t="s" s="146">
        <v>1474</v>
      </c>
      <c r="Z124" t="s" s="146">
        <v>2808</v>
      </c>
      <c r="AA124" t="s" s="186">
        <v>217</v>
      </c>
      <c r="AB124" s="141">
        <f>100*AC124</f>
        <v>10.1271437</v>
      </c>
      <c r="AC124" s="190">
        <v>0.101271437</v>
      </c>
      <c r="AD124" t="s" s="187">
        <v>2365</v>
      </c>
      <c r="AE124" s="141">
        <v>5.1522768</v>
      </c>
      <c r="AF124" s="190">
        <v>0.051522768</v>
      </c>
      <c r="AG124" s="138"/>
      <c r="AH124" s="145">
        <v>21325</v>
      </c>
      <c r="AI124" s="145">
        <v>13528</v>
      </c>
      <c r="AJ124" s="145">
        <v>53</v>
      </c>
      <c r="AK124" s="145">
        <v>3836</v>
      </c>
      <c r="AL124" s="145">
        <v>647</v>
      </c>
      <c r="AM124" s="148">
        <f>100*AL124/$AI124</f>
        <v>4.78267297457126</v>
      </c>
      <c r="AN124" s="145">
        <f>IF(AM124&gt;$AI$8,1,0)</f>
        <v>0</v>
      </c>
      <c r="AO124" s="148">
        <f>IF($R124=AL$17,AM124,0)</f>
        <v>0</v>
      </c>
      <c r="AP124" s="145">
        <v>6692</v>
      </c>
      <c r="AQ124" s="148">
        <f>100*AP124/$AI124</f>
        <v>49.4677705499704</v>
      </c>
      <c r="AR124" s="145">
        <f>IF(AQ124&gt;$AI$8,1,0)</f>
        <v>0</v>
      </c>
      <c r="AS124" s="148">
        <f>IF($R124=AP$17,AQ124,0)</f>
        <v>0</v>
      </c>
      <c r="AT124" s="145">
        <v>382</v>
      </c>
      <c r="AU124" s="148">
        <f>100*AT124/$AI124</f>
        <v>2.82377291543465</v>
      </c>
      <c r="AV124" s="145">
        <f>IF(AU124&gt;$AI$8,1,0)</f>
        <v>0</v>
      </c>
      <c r="AW124" s="148">
        <f>IF($R124=AT$17,AU124,0)</f>
        <v>0</v>
      </c>
      <c r="AX124" s="145">
        <v>697</v>
      </c>
      <c r="AY124" s="148">
        <f>100*AX124/$AI124</f>
        <v>5.15227675931402</v>
      </c>
      <c r="AZ124" s="145">
        <f>IF(AY124&gt;$AI$8,1,0)</f>
        <v>0</v>
      </c>
      <c r="BA124" s="148">
        <f>IF($R124=AX$17,AY124,0)</f>
        <v>0</v>
      </c>
      <c r="BB124" s="145">
        <v>0</v>
      </c>
      <c r="BC124" s="148">
        <f>100*BB124/$AI124</f>
        <v>0</v>
      </c>
      <c r="BD124" s="145">
        <f>IF(BC124&gt;$AI$8,1,0)</f>
        <v>0</v>
      </c>
      <c r="BE124" s="148">
        <f>IF($R124=BB$17,BC124,0)</f>
        <v>0</v>
      </c>
      <c r="BF124" s="145">
        <v>2856</v>
      </c>
      <c r="BG124" s="148">
        <f>100*BF124/$AI124</f>
        <v>21.1117681845062</v>
      </c>
      <c r="BH124" s="145">
        <f>IF(BG124&gt;$AI$8,1,0)</f>
        <v>0</v>
      </c>
      <c r="BI124" s="148">
        <f>IF($R124=BF$17,BG124,0)</f>
        <v>21.1117681845062</v>
      </c>
      <c r="BJ124" s="145">
        <v>0</v>
      </c>
      <c r="BK124" s="148">
        <f>100*BJ124/$AI124</f>
        <v>0</v>
      </c>
      <c r="BL124" s="145">
        <f>IF(BK124&gt;$AI$8,1,0)</f>
        <v>0</v>
      </c>
      <c r="BM124" s="148">
        <f>IF($R124=BJ$17,BK124,0)</f>
        <v>0</v>
      </c>
      <c r="BN124" s="145">
        <v>0</v>
      </c>
      <c r="BO124" s="148">
        <f>100*BN124/$AI124</f>
        <v>0</v>
      </c>
      <c r="BP124" s="145">
        <f>IF(BO124&gt;$AI$8,1,0)</f>
        <v>0</v>
      </c>
      <c r="BQ124" s="148">
        <f>IF($R124=BN$17,BO124,0)</f>
        <v>0</v>
      </c>
      <c r="BR124" s="145">
        <v>0</v>
      </c>
      <c r="BS124" s="148">
        <f>100*BR124/$AI124</f>
        <v>0</v>
      </c>
      <c r="BT124" s="145">
        <f>IF(BS124&gt;$AI$8,1,0)</f>
        <v>0</v>
      </c>
      <c r="BU124" s="148">
        <f>IF($R124=BR$17,BS124,0)</f>
        <v>0</v>
      </c>
      <c r="BV124" s="145">
        <v>0</v>
      </c>
      <c r="BW124" s="148">
        <f>100*BV124/$AI124</f>
        <v>0</v>
      </c>
      <c r="BX124" s="145">
        <f>IF(BW124&gt;$AI$8,1,0)</f>
        <v>0</v>
      </c>
      <c r="BY124" s="148">
        <f>IF($R124=BV$17,BW124,0)</f>
        <v>0</v>
      </c>
      <c r="BZ124" s="145">
        <v>0</v>
      </c>
      <c r="CA124" s="148">
        <f>100*BZ124/$AI124</f>
        <v>0</v>
      </c>
      <c r="CB124" s="145">
        <f>IF(CA124&gt;$AI$8,1,0)</f>
        <v>0</v>
      </c>
      <c r="CC124" s="148">
        <f>IF($R124=BZ$17,CA124,0)</f>
        <v>0</v>
      </c>
      <c r="CD124" s="145">
        <v>0</v>
      </c>
      <c r="CE124" s="148">
        <f>100*CD124/$AI124</f>
        <v>0</v>
      </c>
      <c r="CF124" s="145">
        <f>IF(CE124&gt;$AI$8,1,0)</f>
        <v>0</v>
      </c>
      <c r="CG124" s="148">
        <f>IF($R124=CD$17,CE124,0)</f>
        <v>0</v>
      </c>
      <c r="CH124" s="145">
        <v>0</v>
      </c>
      <c r="CI124" s="148">
        <f>100*CH124/$AI124</f>
        <v>0</v>
      </c>
      <c r="CJ124" s="145">
        <f>IF(CI124&gt;$AI$8,1,0)</f>
        <v>0</v>
      </c>
      <c r="CK124" s="148">
        <f>IF($R124=CH$17,CI124,0)</f>
        <v>0</v>
      </c>
      <c r="CL124" s="145">
        <v>0</v>
      </c>
      <c r="CM124" s="145">
        <v>0</v>
      </c>
      <c r="CN124" s="149"/>
    </row>
    <row r="125" ht="15.75" customHeight="1">
      <c r="A125" t="s" s="179">
        <v>2661</v>
      </c>
      <c r="B125" t="s" s="180">
        <v>84</v>
      </c>
      <c r="C125" t="s" s="180">
        <v>2662</v>
      </c>
      <c r="D125" t="s" s="181">
        <v>86</v>
      </c>
      <c r="E125" t="s" s="182">
        <v>79</v>
      </c>
      <c r="F125" t="s" s="130">
        <v>80</v>
      </c>
      <c r="G125" t="s" s="130">
        <v>604</v>
      </c>
      <c r="H125" t="s" s="130">
        <v>2663</v>
      </c>
      <c r="I125" t="s" s="130">
        <v>64</v>
      </c>
      <c r="J125" t="s" s="130">
        <v>50</v>
      </c>
      <c r="K125" t="s" s="183">
        <f>_xlfn.IFS(Q125=0,O125,T125=1,R125,U125=1,AA125,V125=1,AD125)</f>
        <v>2365</v>
      </c>
      <c r="L125" s="189">
        <f>_xlfn.IFS(Q125=0,P125,T125=1,S125,U125=1,AB125,V125=1,AE125)</f>
        <v>18.0607337764089</v>
      </c>
      <c r="M125" t="s" s="130">
        <f>IF(O125="Lab","over","under")</f>
        <v>2429</v>
      </c>
      <c r="N125" s="173">
        <v>1</v>
      </c>
      <c r="O125" t="s" s="184">
        <v>28</v>
      </c>
      <c r="P125" s="131">
        <f>AQ125</f>
        <v>49.4623655913978</v>
      </c>
      <c r="Q125" s="173">
        <f>T125+U125+V125</f>
        <v>1</v>
      </c>
      <c r="R125" t="s" s="185">
        <v>2365</v>
      </c>
      <c r="S125" s="131">
        <f>BA125</f>
        <v>18.0607337764089</v>
      </c>
      <c r="T125" s="173">
        <v>1</v>
      </c>
      <c r="U125" s="169"/>
      <c r="V125" s="169"/>
      <c r="W125" s="169"/>
      <c r="X125" t="s" s="130">
        <f>IF($A125=Y125,"ok","bad")</f>
        <v>2430</v>
      </c>
      <c r="Y125" t="s" s="130">
        <v>2661</v>
      </c>
      <c r="Z125" t="s" s="130">
        <v>2662</v>
      </c>
      <c r="AA125" t="s" s="186">
        <v>27</v>
      </c>
      <c r="AB125" s="125">
        <f>100*AC125</f>
        <v>16.858486</v>
      </c>
      <c r="AC125" s="191">
        <v>0.16858486</v>
      </c>
      <c r="AD125" t="s" s="187">
        <v>31</v>
      </c>
      <c r="AE125" s="125">
        <v>7.3755876</v>
      </c>
      <c r="AF125" s="191">
        <v>0.073755876</v>
      </c>
      <c r="AG125" s="169"/>
      <c r="AH125" s="173">
        <v>75773</v>
      </c>
      <c r="AI125" s="173">
        <v>37014</v>
      </c>
      <c r="AJ125" s="173">
        <v>144</v>
      </c>
      <c r="AK125" s="173">
        <v>11623</v>
      </c>
      <c r="AL125" s="173">
        <v>6240</v>
      </c>
      <c r="AM125" s="175">
        <f>100*AL125/$AI125</f>
        <v>16.8584859782785</v>
      </c>
      <c r="AN125" s="173">
        <f>IF(AM125&gt;$AI$8,1,0)</f>
        <v>0</v>
      </c>
      <c r="AO125" s="175">
        <f>IF($R125=AL$17,AM125,0)</f>
        <v>0</v>
      </c>
      <c r="AP125" s="173">
        <v>18308</v>
      </c>
      <c r="AQ125" s="175">
        <f>100*AP125/$AI125</f>
        <v>49.4623655913978</v>
      </c>
      <c r="AR125" s="173">
        <f>IF(AQ125&gt;$AI$8,1,0)</f>
        <v>0</v>
      </c>
      <c r="AS125" s="175">
        <f>IF($R125=AP$17,AQ125,0)</f>
        <v>0</v>
      </c>
      <c r="AT125" s="173">
        <v>1227</v>
      </c>
      <c r="AU125" s="175">
        <f>100*AT125/$AI125</f>
        <v>3.31496190630572</v>
      </c>
      <c r="AV125" s="173">
        <f>IF(AU125&gt;$AI$8,1,0)</f>
        <v>0</v>
      </c>
      <c r="AW125" s="175">
        <f>IF($R125=AT$17,AU125,0)</f>
        <v>0</v>
      </c>
      <c r="AX125" s="173">
        <v>6685</v>
      </c>
      <c r="AY125" s="175">
        <f>100*AX125/$AI125</f>
        <v>18.0607337764089</v>
      </c>
      <c r="AZ125" s="173">
        <f>IF(AY125&gt;$AI$8,1,0)</f>
        <v>0</v>
      </c>
      <c r="BA125" s="175">
        <f>IF($R125=AX$17,AY125,0)</f>
        <v>18.0607337764089</v>
      </c>
      <c r="BB125" s="173">
        <v>2730</v>
      </c>
      <c r="BC125" s="175">
        <f>100*BB125/$AI125</f>
        <v>7.37558761549684</v>
      </c>
      <c r="BD125" s="173">
        <f>IF(BC125&gt;$AI$8,1,0)</f>
        <v>0</v>
      </c>
      <c r="BE125" s="175">
        <f>IF($R125=BB$17,BC125,0)</f>
        <v>0</v>
      </c>
      <c r="BF125" s="173">
        <v>0</v>
      </c>
      <c r="BG125" s="175">
        <f>100*BF125/$AI125</f>
        <v>0</v>
      </c>
      <c r="BH125" s="173">
        <f>IF(BG125&gt;$AI$8,1,0)</f>
        <v>0</v>
      </c>
      <c r="BI125" s="175">
        <f>IF($R125=BF$17,BG125,0)</f>
        <v>0</v>
      </c>
      <c r="BJ125" s="173">
        <v>0</v>
      </c>
      <c r="BK125" s="175">
        <f>100*BJ125/$AI125</f>
        <v>0</v>
      </c>
      <c r="BL125" s="173">
        <f>IF(BK125&gt;$AI$8,1,0)</f>
        <v>0</v>
      </c>
      <c r="BM125" s="175">
        <f>IF($R125=BJ$17,BK125,0)</f>
        <v>0</v>
      </c>
      <c r="BN125" s="173">
        <v>0</v>
      </c>
      <c r="BO125" s="175">
        <f>100*BN125/$AI125</f>
        <v>0</v>
      </c>
      <c r="BP125" s="173">
        <f>IF(BO125&gt;$AI$8,1,0)</f>
        <v>0</v>
      </c>
      <c r="BQ125" s="175">
        <f>IF($R125=BN$17,BO125,0)</f>
        <v>0</v>
      </c>
      <c r="BR125" s="173">
        <v>0</v>
      </c>
      <c r="BS125" s="175">
        <f>100*BR125/$AI125</f>
        <v>0</v>
      </c>
      <c r="BT125" s="173">
        <f>IF(BS125&gt;$AI$8,1,0)</f>
        <v>0</v>
      </c>
      <c r="BU125" s="175">
        <f>IF($R125=BR$17,BS125,0)</f>
        <v>0</v>
      </c>
      <c r="BV125" s="173">
        <v>0</v>
      </c>
      <c r="BW125" s="175">
        <f>100*BV125/$AI125</f>
        <v>0</v>
      </c>
      <c r="BX125" s="173">
        <f>IF(BW125&gt;$AI$8,1,0)</f>
        <v>0</v>
      </c>
      <c r="BY125" s="175">
        <f>IF($R125=BV$17,BW125,0)</f>
        <v>0</v>
      </c>
      <c r="BZ125" s="173">
        <v>0</v>
      </c>
      <c r="CA125" s="175">
        <f>100*BZ125/$AI125</f>
        <v>0</v>
      </c>
      <c r="CB125" s="173">
        <f>IF(CA125&gt;$AI$8,1,0)</f>
        <v>0</v>
      </c>
      <c r="CC125" s="175">
        <f>IF($R125=BZ$17,CA125,0)</f>
        <v>0</v>
      </c>
      <c r="CD125" s="173">
        <v>0</v>
      </c>
      <c r="CE125" s="175">
        <f>100*CD125/$AI125</f>
        <v>0</v>
      </c>
      <c r="CF125" s="173">
        <f>IF(CE125&gt;$AI$8,1,0)</f>
        <v>0</v>
      </c>
      <c r="CG125" s="175">
        <f>IF($R125=CD$17,CE125,0)</f>
        <v>0</v>
      </c>
      <c r="CH125" s="173">
        <v>0</v>
      </c>
      <c r="CI125" s="175">
        <f>100*CH125/$AI125</f>
        <v>0</v>
      </c>
      <c r="CJ125" s="173">
        <f>IF(CI125&gt;$AI$8,1,0)</f>
        <v>0</v>
      </c>
      <c r="CK125" s="175">
        <f>IF($R125=CH$17,CI125,0)</f>
        <v>0</v>
      </c>
      <c r="CL125" s="173">
        <v>927</v>
      </c>
      <c r="CM125" s="173">
        <v>0</v>
      </c>
      <c r="CN125" s="176"/>
    </row>
    <row r="126" ht="15.75" customHeight="1">
      <c r="A126" t="s" s="179">
        <v>2639</v>
      </c>
      <c r="B126" t="s" s="180">
        <v>197</v>
      </c>
      <c r="C126" t="s" s="180">
        <v>2640</v>
      </c>
      <c r="D126" t="s" s="181">
        <v>200</v>
      </c>
      <c r="E126" t="s" s="188">
        <v>79</v>
      </c>
      <c r="F126" t="s" s="146">
        <v>80</v>
      </c>
      <c r="G126" t="s" s="146">
        <v>379</v>
      </c>
      <c r="H126" t="s" s="146">
        <v>1704</v>
      </c>
      <c r="I126" t="s" s="146">
        <v>49</v>
      </c>
      <c r="J126" t="s" s="146">
        <v>50</v>
      </c>
      <c r="K126" t="s" s="183">
        <f>_xlfn.IFS(Q126=0,O126,T126=1,R126,U126=1,AA126,V126=1,AD126)</f>
        <v>2365</v>
      </c>
      <c r="L126" s="189">
        <f>_xlfn.IFS(Q126=0,P126,T126=1,S126,U126=1,AB126,V126=1,AE126)</f>
        <v>17.7384487468821</v>
      </c>
      <c r="M126" t="s" s="146">
        <f>IF(O126="Lab","over","under")</f>
        <v>2429</v>
      </c>
      <c r="N126" s="145">
        <v>1</v>
      </c>
      <c r="O126" t="s" s="184">
        <v>28</v>
      </c>
      <c r="P126" s="147">
        <f>AQ126</f>
        <v>49.4001662905333</v>
      </c>
      <c r="Q126" s="145">
        <f>T126+U126+V126</f>
        <v>1</v>
      </c>
      <c r="R126" t="s" s="185">
        <v>2365</v>
      </c>
      <c r="S126" s="147">
        <f>BA126</f>
        <v>17.7384487468821</v>
      </c>
      <c r="T126" s="145">
        <v>1</v>
      </c>
      <c r="U126" s="138"/>
      <c r="V126" s="138"/>
      <c r="W126" s="138"/>
      <c r="X126" t="s" s="146">
        <f>IF($A126=Y126,"ok","bad")</f>
        <v>2430</v>
      </c>
      <c r="Y126" t="s" s="146">
        <v>2639</v>
      </c>
      <c r="Z126" t="s" s="146">
        <v>2640</v>
      </c>
      <c r="AA126" t="s" s="186">
        <v>27</v>
      </c>
      <c r="AB126" s="141">
        <f>100*AC126</f>
        <v>16.3273548</v>
      </c>
      <c r="AC126" s="190">
        <v>0.163273548</v>
      </c>
      <c r="AD126" t="s" s="187">
        <v>31</v>
      </c>
      <c r="AE126" s="141">
        <v>7.5685948</v>
      </c>
      <c r="AF126" s="190">
        <v>0.075685948</v>
      </c>
      <c r="AG126" s="138"/>
      <c r="AH126" s="145">
        <v>75313</v>
      </c>
      <c r="AI126" s="145">
        <v>42095</v>
      </c>
      <c r="AJ126" s="145">
        <v>193</v>
      </c>
      <c r="AK126" s="145">
        <v>13328</v>
      </c>
      <c r="AL126" s="145">
        <v>6873</v>
      </c>
      <c r="AM126" s="148">
        <f>100*AL126/$AI126</f>
        <v>16.3273547927307</v>
      </c>
      <c r="AN126" s="145">
        <f>IF(AM126&gt;$AI$8,1,0)</f>
        <v>0</v>
      </c>
      <c r="AO126" s="148">
        <f>IF($R126=AL$17,AM126,0)</f>
        <v>0</v>
      </c>
      <c r="AP126" s="145">
        <v>20795</v>
      </c>
      <c r="AQ126" s="148">
        <f>100*AP126/$AI126</f>
        <v>49.4001662905333</v>
      </c>
      <c r="AR126" s="145">
        <f>IF(AQ126&gt;$AI$8,1,0)</f>
        <v>0</v>
      </c>
      <c r="AS126" s="148">
        <f>IF($R126=AP$17,AQ126,0)</f>
        <v>0</v>
      </c>
      <c r="AT126" s="145">
        <v>2441</v>
      </c>
      <c r="AU126" s="148">
        <f>100*AT126/$AI126</f>
        <v>5.79878845468583</v>
      </c>
      <c r="AV126" s="145">
        <f>IF(AU126&gt;$AI$8,1,0)</f>
        <v>0</v>
      </c>
      <c r="AW126" s="148">
        <f>IF($R126=AT$17,AU126,0)</f>
        <v>0</v>
      </c>
      <c r="AX126" s="145">
        <v>7467</v>
      </c>
      <c r="AY126" s="148">
        <f>100*AX126/$AI126</f>
        <v>17.7384487468821</v>
      </c>
      <c r="AZ126" s="145">
        <f>IF(AY126&gt;$AI$8,1,0)</f>
        <v>0</v>
      </c>
      <c r="BA126" s="148">
        <f>IF($R126=AX$17,AY126,0)</f>
        <v>17.7384487468821</v>
      </c>
      <c r="BB126" s="145">
        <v>3186</v>
      </c>
      <c r="BC126" s="148">
        <f>100*BB126/$AI126</f>
        <v>7.56859484499347</v>
      </c>
      <c r="BD126" s="145">
        <f>IF(BC126&gt;$AI$8,1,0)</f>
        <v>0</v>
      </c>
      <c r="BE126" s="148">
        <f>IF($R126=BB$17,BC126,0)</f>
        <v>0</v>
      </c>
      <c r="BF126" s="145">
        <v>0</v>
      </c>
      <c r="BG126" s="148">
        <f>100*BF126/$AI126</f>
        <v>0</v>
      </c>
      <c r="BH126" s="145">
        <f>IF(BG126&gt;$AI$8,1,0)</f>
        <v>0</v>
      </c>
      <c r="BI126" s="148">
        <f>IF($R126=BF$17,BG126,0)</f>
        <v>0</v>
      </c>
      <c r="BJ126" s="145">
        <v>0</v>
      </c>
      <c r="BK126" s="148">
        <f>100*BJ126/$AI126</f>
        <v>0</v>
      </c>
      <c r="BL126" s="145">
        <f>IF(BK126&gt;$AI$8,1,0)</f>
        <v>0</v>
      </c>
      <c r="BM126" s="148">
        <f>IF($R126=BJ$17,BK126,0)</f>
        <v>0</v>
      </c>
      <c r="BN126" s="145">
        <v>0</v>
      </c>
      <c r="BO126" s="148">
        <f>100*BN126/$AI126</f>
        <v>0</v>
      </c>
      <c r="BP126" s="145">
        <f>IF(BO126&gt;$AI$8,1,0)</f>
        <v>0</v>
      </c>
      <c r="BQ126" s="148">
        <f>IF($R126=BN$17,BO126,0)</f>
        <v>0</v>
      </c>
      <c r="BR126" s="145">
        <v>0</v>
      </c>
      <c r="BS126" s="148">
        <f>100*BR126/$AI126</f>
        <v>0</v>
      </c>
      <c r="BT126" s="145">
        <f>IF(BS126&gt;$AI$8,1,0)</f>
        <v>0</v>
      </c>
      <c r="BU126" s="148">
        <f>IF($R126=BR$17,BS126,0)</f>
        <v>0</v>
      </c>
      <c r="BV126" s="145">
        <v>0</v>
      </c>
      <c r="BW126" s="148">
        <f>100*BV126/$AI126</f>
        <v>0</v>
      </c>
      <c r="BX126" s="145">
        <f>IF(BW126&gt;$AI$8,1,0)</f>
        <v>0</v>
      </c>
      <c r="BY126" s="148">
        <f>IF($R126=BV$17,BW126,0)</f>
        <v>0</v>
      </c>
      <c r="BZ126" s="145">
        <v>0</v>
      </c>
      <c r="CA126" s="148">
        <f>100*BZ126/$AI126</f>
        <v>0</v>
      </c>
      <c r="CB126" s="145">
        <f>IF(CA126&gt;$AI$8,1,0)</f>
        <v>0</v>
      </c>
      <c r="CC126" s="148">
        <f>IF($R126=BZ$17,CA126,0)</f>
        <v>0</v>
      </c>
      <c r="CD126" s="145">
        <v>0</v>
      </c>
      <c r="CE126" s="148">
        <f>100*CD126/$AI126</f>
        <v>0</v>
      </c>
      <c r="CF126" s="145">
        <f>IF(CE126&gt;$AI$8,1,0)</f>
        <v>0</v>
      </c>
      <c r="CG126" s="148">
        <f>IF($R126=CD$17,CE126,0)</f>
        <v>0</v>
      </c>
      <c r="CH126" s="145">
        <v>0</v>
      </c>
      <c r="CI126" s="148">
        <f>100*CH126/$AI126</f>
        <v>0</v>
      </c>
      <c r="CJ126" s="145">
        <f>IF(CI126&gt;$AI$8,1,0)</f>
        <v>0</v>
      </c>
      <c r="CK126" s="148">
        <f>IF($R126=CH$17,CI126,0)</f>
        <v>0</v>
      </c>
      <c r="CL126" s="145">
        <v>0</v>
      </c>
      <c r="CM126" s="145">
        <v>0</v>
      </c>
      <c r="CN126" s="149"/>
    </row>
    <row r="127" ht="15.75" customHeight="1">
      <c r="A127" t="s" s="179">
        <v>3561</v>
      </c>
      <c r="B127" t="s" s="180">
        <v>58</v>
      </c>
      <c r="C127" t="s" s="180">
        <v>515</v>
      </c>
      <c r="D127" t="s" s="181">
        <v>60</v>
      </c>
      <c r="E127" t="s" s="182">
        <v>60</v>
      </c>
      <c r="F127" t="s" s="130">
        <v>46</v>
      </c>
      <c r="G127" t="s" s="130">
        <v>432</v>
      </c>
      <c r="H127" t="s" s="130">
        <v>516</v>
      </c>
      <c r="I127" t="s" s="130">
        <v>49</v>
      </c>
      <c r="J127" t="s" s="130">
        <v>1567</v>
      </c>
      <c r="K127" t="s" s="183">
        <f>_xlfn.IFS(Q127=0,O127,T127=1,R127,U127=1,AA127,V127=1,AD127)</f>
        <v>29</v>
      </c>
      <c r="L127" s="189">
        <f>_xlfn.IFS(Q127=0,P127,T127=1,S127,U127=1,AB127,V127=1,AE127)</f>
        <v>49.3745656706046</v>
      </c>
      <c r="M127" t="s" s="130">
        <f>IF(O127="Lab","over","under")</f>
        <v>3307</v>
      </c>
      <c r="N127" s="169"/>
      <c r="O127" t="s" s="184">
        <v>29</v>
      </c>
      <c r="P127" s="131">
        <f>AU127</f>
        <v>49.3745656706046</v>
      </c>
      <c r="Q127" s="173">
        <f>T127+U127+V127</f>
        <v>0</v>
      </c>
      <c r="R127" t="s" s="185">
        <v>32</v>
      </c>
      <c r="S127" s="131">
        <f>BI127</f>
        <v>26.5961605281445</v>
      </c>
      <c r="T127" s="169"/>
      <c r="U127" s="169"/>
      <c r="V127" s="169"/>
      <c r="W127" s="169"/>
      <c r="X127" t="s" s="130">
        <f>IF($A127=Y127,"ok","bad")</f>
        <v>2430</v>
      </c>
      <c r="Y127" t="s" s="130">
        <v>3561</v>
      </c>
      <c r="Z127" t="s" s="130">
        <v>515</v>
      </c>
      <c r="AA127" t="s" s="186">
        <v>28</v>
      </c>
      <c r="AB127" s="125">
        <f>100*AC127</f>
        <v>7.4031445</v>
      </c>
      <c r="AC127" s="191">
        <v>0.074031445</v>
      </c>
      <c r="AD127" t="s" s="187">
        <v>2365</v>
      </c>
      <c r="AE127" s="125">
        <v>7.2967338</v>
      </c>
      <c r="AF127" s="191">
        <v>0.07296733800000001</v>
      </c>
      <c r="AG127" s="169"/>
      <c r="AH127" s="173">
        <v>74627</v>
      </c>
      <c r="AI127" s="173">
        <v>46048</v>
      </c>
      <c r="AJ127" s="173">
        <v>122</v>
      </c>
      <c r="AK127" s="173">
        <v>10489</v>
      </c>
      <c r="AL127" s="173">
        <v>1860</v>
      </c>
      <c r="AM127" s="175">
        <f>100*AL127/$AI127</f>
        <v>4.03926337734538</v>
      </c>
      <c r="AN127" s="173">
        <f>IF(AM127&gt;$AI$8,1,0)</f>
        <v>0</v>
      </c>
      <c r="AO127" s="175">
        <f>IF($R127=AL$17,AM127,0)</f>
        <v>0</v>
      </c>
      <c r="AP127" s="173">
        <v>3409</v>
      </c>
      <c r="AQ127" s="175">
        <f>100*AP127/$AI127</f>
        <v>7.40314454482279</v>
      </c>
      <c r="AR127" s="173">
        <f>IF(AQ127&gt;$AI$8,1,0)</f>
        <v>0</v>
      </c>
      <c r="AS127" s="175">
        <f>IF($R127=AP$17,AQ127,0)</f>
        <v>0</v>
      </c>
      <c r="AT127" s="173">
        <v>22736</v>
      </c>
      <c r="AU127" s="175">
        <f>100*AT127/$AI127</f>
        <v>49.3745656706046</v>
      </c>
      <c r="AV127" s="173">
        <f>IF(AU127&gt;$AI$8,1,0)</f>
        <v>0</v>
      </c>
      <c r="AW127" s="175">
        <f>IF($R127=AT$17,AU127,0)</f>
        <v>0</v>
      </c>
      <c r="AX127" s="173">
        <v>3360</v>
      </c>
      <c r="AY127" s="175">
        <f>100*AX127/$AI127</f>
        <v>7.29673384294649</v>
      </c>
      <c r="AZ127" s="173">
        <f>IF(AY127&gt;$AI$8,1,0)</f>
        <v>0</v>
      </c>
      <c r="BA127" s="175">
        <f>IF($R127=AX$17,AY127,0)</f>
        <v>0</v>
      </c>
      <c r="BB127" s="173">
        <v>1641</v>
      </c>
      <c r="BC127" s="175">
        <f>100*BB127/$AI127</f>
        <v>3.56367268936762</v>
      </c>
      <c r="BD127" s="173">
        <f>IF(BC127&gt;$AI$8,1,0)</f>
        <v>0</v>
      </c>
      <c r="BE127" s="175">
        <f>IF($R127=BB$17,BC127,0)</f>
        <v>0</v>
      </c>
      <c r="BF127" s="173">
        <v>12247</v>
      </c>
      <c r="BG127" s="175">
        <f>100*BF127/$AI127</f>
        <v>26.5961605281445</v>
      </c>
      <c r="BH127" s="173">
        <f>IF(BG127&gt;$AI$8,1,0)</f>
        <v>0</v>
      </c>
      <c r="BI127" s="175">
        <f>IF($R127=BF$17,BG127,0)</f>
        <v>26.5961605281445</v>
      </c>
      <c r="BJ127" s="173">
        <v>0</v>
      </c>
      <c r="BK127" s="175">
        <f>100*BJ127/$AI127</f>
        <v>0</v>
      </c>
      <c r="BL127" s="173">
        <f>IF(BK127&gt;$AI$8,1,0)</f>
        <v>0</v>
      </c>
      <c r="BM127" s="175">
        <f>IF($R127=BJ$17,BK127,0)</f>
        <v>0</v>
      </c>
      <c r="BN127" s="173">
        <v>0</v>
      </c>
      <c r="BO127" s="175">
        <f>100*BN127/$AI127</f>
        <v>0</v>
      </c>
      <c r="BP127" s="173">
        <f>IF(BO127&gt;$AI$8,1,0)</f>
        <v>0</v>
      </c>
      <c r="BQ127" s="175">
        <f>IF($R127=BN$17,BO127,0)</f>
        <v>0</v>
      </c>
      <c r="BR127" s="173">
        <v>0</v>
      </c>
      <c r="BS127" s="175">
        <f>100*BR127/$AI127</f>
        <v>0</v>
      </c>
      <c r="BT127" s="173">
        <f>IF(BS127&gt;$AI$8,1,0)</f>
        <v>0</v>
      </c>
      <c r="BU127" s="175">
        <f>IF($R127=BR$17,BS127,0)</f>
        <v>0</v>
      </c>
      <c r="BV127" s="173">
        <v>0</v>
      </c>
      <c r="BW127" s="175">
        <f>100*BV127/$AI127</f>
        <v>0</v>
      </c>
      <c r="BX127" s="173">
        <f>IF(BW127&gt;$AI$8,1,0)</f>
        <v>0</v>
      </c>
      <c r="BY127" s="175">
        <f>IF($R127=BV$17,BW127,0)</f>
        <v>0</v>
      </c>
      <c r="BZ127" s="173">
        <v>0</v>
      </c>
      <c r="CA127" s="175">
        <f>100*BZ127/$AI127</f>
        <v>0</v>
      </c>
      <c r="CB127" s="173">
        <f>IF(CA127&gt;$AI$8,1,0)</f>
        <v>0</v>
      </c>
      <c r="CC127" s="175">
        <f>IF($R127=BZ$17,CA127,0)</f>
        <v>0</v>
      </c>
      <c r="CD127" s="173">
        <v>0</v>
      </c>
      <c r="CE127" s="175">
        <f>100*CD127/$AI127</f>
        <v>0</v>
      </c>
      <c r="CF127" s="173">
        <f>IF(CE127&gt;$AI$8,1,0)</f>
        <v>0</v>
      </c>
      <c r="CG127" s="175">
        <f>IF($R127=CD$17,CE127,0)</f>
        <v>0</v>
      </c>
      <c r="CH127" s="173">
        <v>0</v>
      </c>
      <c r="CI127" s="175">
        <f>100*CH127/$AI127</f>
        <v>0</v>
      </c>
      <c r="CJ127" s="173">
        <f>IF(CI127&gt;$AI$8,1,0)</f>
        <v>0</v>
      </c>
      <c r="CK127" s="175">
        <f>IF($R127=CH$17,CI127,0)</f>
        <v>0</v>
      </c>
      <c r="CL127" s="173">
        <v>376</v>
      </c>
      <c r="CM127" s="173">
        <v>0</v>
      </c>
      <c r="CN127" s="176"/>
    </row>
    <row r="128" ht="15.75" customHeight="1">
      <c r="A128" t="s" s="179">
        <v>2571</v>
      </c>
      <c r="B128" t="s" s="180">
        <v>160</v>
      </c>
      <c r="C128" t="s" s="180">
        <v>2572</v>
      </c>
      <c r="D128" t="s" s="181">
        <v>162</v>
      </c>
      <c r="E128" t="s" s="188">
        <v>79</v>
      </c>
      <c r="F128" t="s" s="146">
        <v>80</v>
      </c>
      <c r="G128" t="s" s="146">
        <v>297</v>
      </c>
      <c r="H128" t="s" s="146">
        <v>2573</v>
      </c>
      <c r="I128" t="s" s="146">
        <v>49</v>
      </c>
      <c r="J128" t="s" s="146">
        <v>50</v>
      </c>
      <c r="K128" t="s" s="183">
        <f>_xlfn.IFS(Q128=0,O128,T128=1,R128,U128=1,AA128,V128=1,AD128)</f>
        <v>28</v>
      </c>
      <c r="L128" s="189">
        <f>_xlfn.IFS(Q128=0,P128,T128=1,S128,U128=1,AB128,V128=1,AE128)</f>
        <v>49.3144651679369</v>
      </c>
      <c r="M128" t="s" s="146">
        <f>IF(O128="Lab","over","under")</f>
        <v>2429</v>
      </c>
      <c r="N128" s="145">
        <v>1</v>
      </c>
      <c r="O128" t="s" s="184">
        <v>28</v>
      </c>
      <c r="P128" s="147">
        <f>AQ128</f>
        <v>49.3144651679369</v>
      </c>
      <c r="Q128" s="145">
        <f>T128+U128+V128</f>
        <v>0</v>
      </c>
      <c r="R128" t="s" s="185">
        <v>27</v>
      </c>
      <c r="S128" s="147">
        <f>AO128</f>
        <v>24.6026578836506</v>
      </c>
      <c r="T128" s="138"/>
      <c r="U128" s="138"/>
      <c r="V128" s="138"/>
      <c r="W128" s="138"/>
      <c r="X128" t="s" s="146">
        <f>IF($A128=Y128,"ok","bad")</f>
        <v>2430</v>
      </c>
      <c r="Y128" t="s" s="146">
        <v>2571</v>
      </c>
      <c r="Z128" t="s" s="146">
        <v>2572</v>
      </c>
      <c r="AA128" t="s" s="186">
        <v>2365</v>
      </c>
      <c r="AB128" s="141">
        <f>100*AC128</f>
        <v>10.254299</v>
      </c>
      <c r="AC128" s="190">
        <v>0.10254299</v>
      </c>
      <c r="AD128" t="s" s="187">
        <v>29</v>
      </c>
      <c r="AE128" s="141">
        <v>8.4945042</v>
      </c>
      <c r="AF128" s="190">
        <v>0.084945042</v>
      </c>
      <c r="AG128" s="138"/>
      <c r="AH128" s="145">
        <v>77198</v>
      </c>
      <c r="AI128" s="145">
        <v>52222</v>
      </c>
      <c r="AJ128" s="145">
        <v>218</v>
      </c>
      <c r="AK128" s="145">
        <v>12905</v>
      </c>
      <c r="AL128" s="145">
        <v>12848</v>
      </c>
      <c r="AM128" s="148">
        <f>100*AL128/$AI128</f>
        <v>24.6026578836506</v>
      </c>
      <c r="AN128" s="145">
        <f>IF(AM128&gt;$AI$8,1,0)</f>
        <v>0</v>
      </c>
      <c r="AO128" s="148">
        <f>IF($R128=AL$17,AM128,0)</f>
        <v>24.6026578836506</v>
      </c>
      <c r="AP128" s="145">
        <v>25753</v>
      </c>
      <c r="AQ128" s="148">
        <f>100*AP128/$AI128</f>
        <v>49.3144651679369</v>
      </c>
      <c r="AR128" s="145">
        <f>IF(AQ128&gt;$AI$8,1,0)</f>
        <v>0</v>
      </c>
      <c r="AS128" s="148">
        <f>IF($R128=AP$17,AQ128,0)</f>
        <v>0</v>
      </c>
      <c r="AT128" s="145">
        <v>4436</v>
      </c>
      <c r="AU128" s="148">
        <f>100*AT128/$AI128</f>
        <v>8.4945042319329</v>
      </c>
      <c r="AV128" s="145">
        <f>IF(AU128&gt;$AI$8,1,0)</f>
        <v>0</v>
      </c>
      <c r="AW128" s="148">
        <f>IF($R128=AT$17,AU128,0)</f>
        <v>0</v>
      </c>
      <c r="AX128" s="145">
        <v>5355</v>
      </c>
      <c r="AY128" s="148">
        <f>100*AX128/$AI128</f>
        <v>10.2542989544636</v>
      </c>
      <c r="AZ128" s="145">
        <f>IF(AY128&gt;$AI$8,1,0)</f>
        <v>0</v>
      </c>
      <c r="BA128" s="148">
        <f>IF($R128=AX$17,AY128,0)</f>
        <v>0</v>
      </c>
      <c r="BB128" s="145">
        <v>3830</v>
      </c>
      <c r="BC128" s="148">
        <f>100*BB128/$AI128</f>
        <v>7.33407376201601</v>
      </c>
      <c r="BD128" s="145">
        <f>IF(BC128&gt;$AI$8,1,0)</f>
        <v>0</v>
      </c>
      <c r="BE128" s="148">
        <f>IF($R128=BB$17,BC128,0)</f>
        <v>0</v>
      </c>
      <c r="BF128" s="145">
        <v>0</v>
      </c>
      <c r="BG128" s="148">
        <f>100*BF128/$AI128</f>
        <v>0</v>
      </c>
      <c r="BH128" s="145">
        <f>IF(BG128&gt;$AI$8,1,0)</f>
        <v>0</v>
      </c>
      <c r="BI128" s="148">
        <f>IF($R128=BF$17,BG128,0)</f>
        <v>0</v>
      </c>
      <c r="BJ128" s="145">
        <v>0</v>
      </c>
      <c r="BK128" s="148">
        <f>100*BJ128/$AI128</f>
        <v>0</v>
      </c>
      <c r="BL128" s="145">
        <f>IF(BK128&gt;$AI$8,1,0)</f>
        <v>0</v>
      </c>
      <c r="BM128" s="148">
        <f>IF($R128=BJ$17,BK128,0)</f>
        <v>0</v>
      </c>
      <c r="BN128" s="145">
        <v>0</v>
      </c>
      <c r="BO128" s="148">
        <f>100*BN128/$AI128</f>
        <v>0</v>
      </c>
      <c r="BP128" s="145">
        <f>IF(BO128&gt;$AI$8,1,0)</f>
        <v>0</v>
      </c>
      <c r="BQ128" s="148">
        <f>IF($R128=BN$17,BO128,0)</f>
        <v>0</v>
      </c>
      <c r="BR128" s="145">
        <v>0</v>
      </c>
      <c r="BS128" s="148">
        <f>100*BR128/$AI128</f>
        <v>0</v>
      </c>
      <c r="BT128" s="145">
        <f>IF(BS128&gt;$AI$8,1,0)</f>
        <v>0</v>
      </c>
      <c r="BU128" s="148">
        <f>IF($R128=BR$17,BS128,0)</f>
        <v>0</v>
      </c>
      <c r="BV128" s="145">
        <v>0</v>
      </c>
      <c r="BW128" s="148">
        <f>100*BV128/$AI128</f>
        <v>0</v>
      </c>
      <c r="BX128" s="145">
        <f>IF(BW128&gt;$AI$8,1,0)</f>
        <v>0</v>
      </c>
      <c r="BY128" s="148">
        <f>IF($R128=BV$17,BW128,0)</f>
        <v>0</v>
      </c>
      <c r="BZ128" s="145">
        <v>0</v>
      </c>
      <c r="CA128" s="148">
        <f>100*BZ128/$AI128</f>
        <v>0</v>
      </c>
      <c r="CB128" s="145">
        <f>IF(CA128&gt;$AI$8,1,0)</f>
        <v>0</v>
      </c>
      <c r="CC128" s="148">
        <f>IF($R128=BZ$17,CA128,0)</f>
        <v>0</v>
      </c>
      <c r="CD128" s="145">
        <v>0</v>
      </c>
      <c r="CE128" s="148">
        <f>100*CD128/$AI128</f>
        <v>0</v>
      </c>
      <c r="CF128" s="145">
        <f>IF(CE128&gt;$AI$8,1,0)</f>
        <v>0</v>
      </c>
      <c r="CG128" s="148">
        <f>IF($R128=CD$17,CE128,0)</f>
        <v>0</v>
      </c>
      <c r="CH128" s="145">
        <v>0</v>
      </c>
      <c r="CI128" s="148">
        <f>100*CH128/$AI128</f>
        <v>0</v>
      </c>
      <c r="CJ128" s="145">
        <f>IF(CI128&gt;$AI$8,1,0)</f>
        <v>0</v>
      </c>
      <c r="CK128" s="148">
        <f>IF($R128=CH$17,CI128,0)</f>
        <v>0</v>
      </c>
      <c r="CL128" s="145">
        <v>0</v>
      </c>
      <c r="CM128" s="145">
        <v>0</v>
      </c>
      <c r="CN128" s="149"/>
    </row>
    <row r="129" ht="15.75" customHeight="1">
      <c r="A129" t="s" s="179">
        <v>2496</v>
      </c>
      <c r="B129" t="s" s="180">
        <v>166</v>
      </c>
      <c r="C129" t="s" s="180">
        <v>2497</v>
      </c>
      <c r="D129" t="s" s="181">
        <v>169</v>
      </c>
      <c r="E129" t="s" s="182">
        <v>79</v>
      </c>
      <c r="F129" t="s" s="130">
        <v>80</v>
      </c>
      <c r="G129" t="s" s="130">
        <v>1297</v>
      </c>
      <c r="H129" t="s" s="130">
        <v>1298</v>
      </c>
      <c r="I129" t="s" s="130">
        <v>64</v>
      </c>
      <c r="J129" t="s" s="130">
        <v>50</v>
      </c>
      <c r="K129" t="s" s="183">
        <f>_xlfn.IFS(Q129=0,O129,T129=1,R129,U129=1,AA129,V129=1,AD129)</f>
        <v>28</v>
      </c>
      <c r="L129" s="189">
        <f>_xlfn.IFS(Q129=0,P129,T129=1,S129,U129=1,AB129,V129=1,AE129)</f>
        <v>49.2959941809113</v>
      </c>
      <c r="M129" t="s" s="130">
        <f>IF(O129="Lab","over","under")</f>
        <v>2429</v>
      </c>
      <c r="N129" s="173">
        <v>1</v>
      </c>
      <c r="O129" t="s" s="184">
        <v>28</v>
      </c>
      <c r="P129" s="131">
        <f>AQ129</f>
        <v>49.2959941809113</v>
      </c>
      <c r="Q129" s="173">
        <f>T129+U129+V129</f>
        <v>0</v>
      </c>
      <c r="R129" t="s" s="185">
        <v>27</v>
      </c>
      <c r="S129" s="131">
        <f>AO129</f>
        <v>17.1039642541695</v>
      </c>
      <c r="T129" s="169"/>
      <c r="U129" s="169"/>
      <c r="V129" s="169"/>
      <c r="W129" s="169"/>
      <c r="X129" t="s" s="130">
        <f>IF($A129=Y129,"ok","bad")</f>
        <v>2430</v>
      </c>
      <c r="Y129" t="s" s="130">
        <v>2496</v>
      </c>
      <c r="Z129" t="s" s="130">
        <v>2497</v>
      </c>
      <c r="AA129" t="s" s="186">
        <v>2365</v>
      </c>
      <c r="AB129" s="125">
        <f>100*AC129</f>
        <v>16.3168286</v>
      </c>
      <c r="AC129" s="191">
        <v>0.163168286</v>
      </c>
      <c r="AD129" t="s" s="187">
        <v>31</v>
      </c>
      <c r="AE129" s="125">
        <v>9.8560815</v>
      </c>
      <c r="AF129" s="191">
        <v>0.098560815</v>
      </c>
      <c r="AG129" s="169"/>
      <c r="AH129" s="173">
        <v>70069</v>
      </c>
      <c r="AI129" s="173">
        <v>38494</v>
      </c>
      <c r="AJ129" s="173">
        <v>121</v>
      </c>
      <c r="AK129" s="173">
        <v>12392</v>
      </c>
      <c r="AL129" s="173">
        <v>6584</v>
      </c>
      <c r="AM129" s="175">
        <f>100*AL129/$AI129</f>
        <v>17.1039642541695</v>
      </c>
      <c r="AN129" s="173">
        <f>IF(AM129&gt;$AI$8,1,0)</f>
        <v>0</v>
      </c>
      <c r="AO129" s="175">
        <f>IF($R129=AL$17,AM129,0)</f>
        <v>17.1039642541695</v>
      </c>
      <c r="AP129" s="173">
        <v>18976</v>
      </c>
      <c r="AQ129" s="175">
        <f>100*AP129/$AI129</f>
        <v>49.2959941809113</v>
      </c>
      <c r="AR129" s="173">
        <f>IF(AQ129&gt;$AI$8,1,0)</f>
        <v>0</v>
      </c>
      <c r="AS129" s="175">
        <f>IF($R129=AP$17,AQ129,0)</f>
        <v>0</v>
      </c>
      <c r="AT129" s="173">
        <v>1743</v>
      </c>
      <c r="AU129" s="175">
        <f>100*AT129/$AI129</f>
        <v>4.52797838624201</v>
      </c>
      <c r="AV129" s="173">
        <f>IF(AU129&gt;$AI$8,1,0)</f>
        <v>0</v>
      </c>
      <c r="AW129" s="175">
        <f>IF($R129=AT$17,AU129,0)</f>
        <v>0</v>
      </c>
      <c r="AX129" s="173">
        <v>6281</v>
      </c>
      <c r="AY129" s="175">
        <f>100*AX129/$AI129</f>
        <v>16.3168285966644</v>
      </c>
      <c r="AZ129" s="173">
        <f>IF(AY129&gt;$AI$8,1,0)</f>
        <v>0</v>
      </c>
      <c r="BA129" s="175">
        <f>IF($R129=AX$17,AY129,0)</f>
        <v>0</v>
      </c>
      <c r="BB129" s="173">
        <v>3794</v>
      </c>
      <c r="BC129" s="175">
        <f>100*BB129/$AI129</f>
        <v>9.856081467241649</v>
      </c>
      <c r="BD129" s="173">
        <f>IF(BC129&gt;$AI$8,1,0)</f>
        <v>0</v>
      </c>
      <c r="BE129" s="175">
        <f>IF($R129=BB$17,BC129,0)</f>
        <v>0</v>
      </c>
      <c r="BF129" s="173">
        <v>0</v>
      </c>
      <c r="BG129" s="175">
        <f>100*BF129/$AI129</f>
        <v>0</v>
      </c>
      <c r="BH129" s="173">
        <f>IF(BG129&gt;$AI$8,1,0)</f>
        <v>0</v>
      </c>
      <c r="BI129" s="175">
        <f>IF($R129=BF$17,BG129,0)</f>
        <v>0</v>
      </c>
      <c r="BJ129" s="173">
        <v>0</v>
      </c>
      <c r="BK129" s="175">
        <f>100*BJ129/$AI129</f>
        <v>0</v>
      </c>
      <c r="BL129" s="173">
        <f>IF(BK129&gt;$AI$8,1,0)</f>
        <v>0</v>
      </c>
      <c r="BM129" s="175">
        <f>IF($R129=BJ$17,BK129,0)</f>
        <v>0</v>
      </c>
      <c r="BN129" s="173">
        <v>0</v>
      </c>
      <c r="BO129" s="175">
        <f>100*BN129/$AI129</f>
        <v>0</v>
      </c>
      <c r="BP129" s="173">
        <f>IF(BO129&gt;$AI$8,1,0)</f>
        <v>0</v>
      </c>
      <c r="BQ129" s="175">
        <f>IF($R129=BN$17,BO129,0)</f>
        <v>0</v>
      </c>
      <c r="BR129" s="173">
        <v>0</v>
      </c>
      <c r="BS129" s="175">
        <f>100*BR129/$AI129</f>
        <v>0</v>
      </c>
      <c r="BT129" s="173">
        <f>IF(BS129&gt;$AI$8,1,0)</f>
        <v>0</v>
      </c>
      <c r="BU129" s="175">
        <f>IF($R129=BR$17,BS129,0)</f>
        <v>0</v>
      </c>
      <c r="BV129" s="173">
        <v>0</v>
      </c>
      <c r="BW129" s="175">
        <f>100*BV129/$AI129</f>
        <v>0</v>
      </c>
      <c r="BX129" s="173">
        <f>IF(BW129&gt;$AI$8,1,0)</f>
        <v>0</v>
      </c>
      <c r="BY129" s="175">
        <f>IF($R129=BV$17,BW129,0)</f>
        <v>0</v>
      </c>
      <c r="BZ129" s="173">
        <v>0</v>
      </c>
      <c r="CA129" s="175">
        <f>100*BZ129/$AI129</f>
        <v>0</v>
      </c>
      <c r="CB129" s="173">
        <f>IF(CA129&gt;$AI$8,1,0)</f>
        <v>0</v>
      </c>
      <c r="CC129" s="175">
        <f>IF($R129=BZ$17,CA129,0)</f>
        <v>0</v>
      </c>
      <c r="CD129" s="173">
        <v>0</v>
      </c>
      <c r="CE129" s="175">
        <f>100*CD129/$AI129</f>
        <v>0</v>
      </c>
      <c r="CF129" s="173">
        <f>IF(CE129&gt;$AI$8,1,0)</f>
        <v>0</v>
      </c>
      <c r="CG129" s="175">
        <f>IF($R129=CD$17,CE129,0)</f>
        <v>0</v>
      </c>
      <c r="CH129" s="173">
        <v>0</v>
      </c>
      <c r="CI129" s="175">
        <f>100*CH129/$AI129</f>
        <v>0</v>
      </c>
      <c r="CJ129" s="173">
        <f>IF(CI129&gt;$AI$8,1,0)</f>
        <v>0</v>
      </c>
      <c r="CK129" s="175">
        <f>IF($R129=CH$17,CI129,0)</f>
        <v>0</v>
      </c>
      <c r="CL129" s="173">
        <v>2390</v>
      </c>
      <c r="CM129" s="173">
        <v>0</v>
      </c>
      <c r="CN129" s="176"/>
    </row>
    <row r="130" ht="15.75" customHeight="1">
      <c r="A130" t="s" s="179">
        <v>2505</v>
      </c>
      <c r="B130" t="s" s="180">
        <v>90</v>
      </c>
      <c r="C130" t="s" s="180">
        <v>2036</v>
      </c>
      <c r="D130" t="s" s="181">
        <v>93</v>
      </c>
      <c r="E130" t="s" s="188">
        <v>79</v>
      </c>
      <c r="F130" t="s" s="146">
        <v>80</v>
      </c>
      <c r="G130" t="s" s="146">
        <v>124</v>
      </c>
      <c r="H130" t="s" s="146">
        <v>2184</v>
      </c>
      <c r="I130" t="s" s="146">
        <v>49</v>
      </c>
      <c r="J130" t="s" s="146">
        <v>50</v>
      </c>
      <c r="K130" t="s" s="183">
        <f>_xlfn.IFS(Q130=0,O130,T130=1,R130,U130=1,AA130,V130=1,AD130)</f>
        <v>28</v>
      </c>
      <c r="L130" s="189">
        <f>_xlfn.IFS(Q130=0,P130,T130=1,S130,U130=1,AB130,V130=1,AE130)</f>
        <v>49.2195991478631</v>
      </c>
      <c r="M130" t="s" s="146">
        <f>IF(O130="Lab","over","under")</f>
        <v>2429</v>
      </c>
      <c r="N130" s="145">
        <v>1</v>
      </c>
      <c r="O130" t="s" s="184">
        <v>28</v>
      </c>
      <c r="P130" s="195">
        <f>AQ130</f>
        <v>49.2195991478631</v>
      </c>
      <c r="Q130" s="145">
        <f>T130+U130+V130</f>
        <v>0</v>
      </c>
      <c r="R130" t="s" s="185">
        <v>27</v>
      </c>
      <c r="S130" s="147">
        <f>AO130</f>
        <v>14.1124298943524</v>
      </c>
      <c r="T130" s="138"/>
      <c r="U130" s="138"/>
      <c r="V130" s="138"/>
      <c r="W130" s="138"/>
      <c r="X130" t="s" s="146">
        <f>IF($A130=Y130,"ok","bad")</f>
        <v>2430</v>
      </c>
      <c r="Y130" t="s" s="146">
        <v>2505</v>
      </c>
      <c r="Z130" t="s" s="146">
        <v>2036</v>
      </c>
      <c r="AA130" t="s" s="186">
        <v>2365</v>
      </c>
      <c r="AB130" s="141">
        <f>100*AC130</f>
        <v>11.9233946</v>
      </c>
      <c r="AC130" s="190">
        <v>0.119233946</v>
      </c>
      <c r="AD130" t="s" s="187">
        <v>2484</v>
      </c>
      <c r="AE130" s="141">
        <v>9.697404499999999</v>
      </c>
      <c r="AF130" s="190">
        <v>0.09697404499999999</v>
      </c>
      <c r="AG130" s="138"/>
      <c r="AH130" s="145">
        <v>75153</v>
      </c>
      <c r="AI130" s="145">
        <v>46002</v>
      </c>
      <c r="AJ130" s="145">
        <v>168</v>
      </c>
      <c r="AK130" s="145">
        <v>16150</v>
      </c>
      <c r="AL130" s="145">
        <v>6492</v>
      </c>
      <c r="AM130" s="148">
        <f>100*AL130/$AI130</f>
        <v>14.1124298943524</v>
      </c>
      <c r="AN130" s="145">
        <f>IF(AM130&gt;$AI$8,1,0)</f>
        <v>0</v>
      </c>
      <c r="AO130" s="148">
        <f>IF($R130=AL$17,AM130,0)</f>
        <v>14.1124298943524</v>
      </c>
      <c r="AP130" s="145">
        <v>22642</v>
      </c>
      <c r="AQ130" s="148">
        <f>100*AP130/$AI130</f>
        <v>49.2195991478631</v>
      </c>
      <c r="AR130" s="145">
        <f>IF(AQ130&gt;$AI$8,1,0)</f>
        <v>0</v>
      </c>
      <c r="AS130" s="148">
        <f>IF($R130=AP$17,AQ130,0)</f>
        <v>0</v>
      </c>
      <c r="AT130" s="145">
        <v>2216</v>
      </c>
      <c r="AU130" s="148">
        <f>100*AT130/$AI130</f>
        <v>4.81718186165819</v>
      </c>
      <c r="AV130" s="145">
        <f>IF(AU130&gt;$AI$8,1,0)</f>
        <v>0</v>
      </c>
      <c r="AW130" s="148">
        <f>IF($R130=AT$17,AU130,0)</f>
        <v>0</v>
      </c>
      <c r="AX130" s="145">
        <v>5485</v>
      </c>
      <c r="AY130" s="148">
        <f>100*AX130/$AI130</f>
        <v>11.9233946350159</v>
      </c>
      <c r="AZ130" s="145">
        <f>IF(AY130&gt;$AI$8,1,0)</f>
        <v>0</v>
      </c>
      <c r="BA130" s="148">
        <f>IF($R130=AX$17,AY130,0)</f>
        <v>0</v>
      </c>
      <c r="BB130" s="145">
        <v>4398</v>
      </c>
      <c r="BC130" s="148">
        <f>100*BB130/$AI130</f>
        <v>9.56045389330899</v>
      </c>
      <c r="BD130" s="145">
        <f>IF(BC130&gt;$AI$8,1,0)</f>
        <v>0</v>
      </c>
      <c r="BE130" s="148">
        <f>IF($R130=BB$17,BC130,0)</f>
        <v>0</v>
      </c>
      <c r="BF130" s="145">
        <v>0</v>
      </c>
      <c r="BG130" s="148">
        <f>100*BF130/$AI130</f>
        <v>0</v>
      </c>
      <c r="BH130" s="145">
        <f>IF(BG130&gt;$AI$8,1,0)</f>
        <v>0</v>
      </c>
      <c r="BI130" s="148">
        <f>IF($R130=BF$17,BG130,0)</f>
        <v>0</v>
      </c>
      <c r="BJ130" s="145">
        <v>0</v>
      </c>
      <c r="BK130" s="148">
        <f>100*BJ130/$AI130</f>
        <v>0</v>
      </c>
      <c r="BL130" s="145">
        <f>IF(BK130&gt;$AI$8,1,0)</f>
        <v>0</v>
      </c>
      <c r="BM130" s="148">
        <f>IF($R130=BJ$17,BK130,0)</f>
        <v>0</v>
      </c>
      <c r="BN130" s="145">
        <v>0</v>
      </c>
      <c r="BO130" s="148">
        <f>100*BN130/$AI130</f>
        <v>0</v>
      </c>
      <c r="BP130" s="145">
        <f>IF(BO130&gt;$AI$8,1,0)</f>
        <v>0</v>
      </c>
      <c r="BQ130" s="148">
        <f>IF($R130=BN$17,BO130,0)</f>
        <v>0</v>
      </c>
      <c r="BR130" s="145">
        <v>0</v>
      </c>
      <c r="BS130" s="148">
        <f>100*BR130/$AI130</f>
        <v>0</v>
      </c>
      <c r="BT130" s="145">
        <f>IF(BS130&gt;$AI$8,1,0)</f>
        <v>0</v>
      </c>
      <c r="BU130" s="148">
        <f>IF($R130=BR$17,BS130,0)</f>
        <v>0</v>
      </c>
      <c r="BV130" s="145">
        <v>0</v>
      </c>
      <c r="BW130" s="148">
        <f>100*BV130/$AI130</f>
        <v>0</v>
      </c>
      <c r="BX130" s="145">
        <f>IF(BW130&gt;$AI$8,1,0)</f>
        <v>0</v>
      </c>
      <c r="BY130" s="148">
        <f>IF($R130=BV$17,BW130,0)</f>
        <v>0</v>
      </c>
      <c r="BZ130" s="145">
        <v>0</v>
      </c>
      <c r="CA130" s="148">
        <f>100*BZ130/$AI130</f>
        <v>0</v>
      </c>
      <c r="CB130" s="145">
        <f>IF(CA130&gt;$AI$8,1,0)</f>
        <v>0</v>
      </c>
      <c r="CC130" s="148">
        <f>IF($R130=BZ$17,CA130,0)</f>
        <v>0</v>
      </c>
      <c r="CD130" s="145">
        <v>0</v>
      </c>
      <c r="CE130" s="148">
        <f>100*CD130/$AI130</f>
        <v>0</v>
      </c>
      <c r="CF130" s="145">
        <f>IF(CE130&gt;$AI$8,1,0)</f>
        <v>0</v>
      </c>
      <c r="CG130" s="148">
        <f>IF($R130=CD$17,CE130,0)</f>
        <v>0</v>
      </c>
      <c r="CH130" s="145">
        <v>0</v>
      </c>
      <c r="CI130" s="148">
        <f>100*CH130/$AI130</f>
        <v>0</v>
      </c>
      <c r="CJ130" s="145">
        <f>IF(CI130&gt;$AI$8,1,0)</f>
        <v>0</v>
      </c>
      <c r="CK130" s="148">
        <f>IF($R130=CH$17,CI130,0)</f>
        <v>0</v>
      </c>
      <c r="CL130" s="145">
        <v>0</v>
      </c>
      <c r="CM130" s="145">
        <v>0</v>
      </c>
      <c r="CN130" s="149"/>
    </row>
    <row r="131" ht="15.75" customHeight="1">
      <c r="A131" t="s" s="179">
        <v>3706</v>
      </c>
      <c r="B131" t="s" s="180">
        <v>160</v>
      </c>
      <c r="C131" t="s" s="180">
        <v>1218</v>
      </c>
      <c r="D131" t="s" s="181">
        <v>162</v>
      </c>
      <c r="E131" t="s" s="182">
        <v>79</v>
      </c>
      <c r="F131" t="s" s="130">
        <v>80</v>
      </c>
      <c r="G131" t="s" s="130">
        <v>1175</v>
      </c>
      <c r="H131" t="s" s="130">
        <v>1219</v>
      </c>
      <c r="I131" t="s" s="130">
        <v>49</v>
      </c>
      <c r="J131" t="s" s="130">
        <v>3384</v>
      </c>
      <c r="K131" t="s" s="183">
        <f>_xlfn.IFS(Q131=0,O131,T131=1,R131,U131=1,AA131,V131=1,AD131)</f>
        <v>217</v>
      </c>
      <c r="L131" s="189">
        <f>_xlfn.IFS(Q131=0,P131,T131=1,S131,U131=1,AB131,V131=1,AE131)</f>
        <v>49.218463</v>
      </c>
      <c r="M131" t="s" s="130">
        <f>IF(O131="Lab","over","under")</f>
        <v>3307</v>
      </c>
      <c r="N131" s="169"/>
      <c r="O131" t="s" s="305">
        <v>217</v>
      </c>
      <c r="P131" s="198">
        <f>100*0.49218463</f>
        <v>49.218463</v>
      </c>
      <c r="Q131" s="306">
        <f>T131+U131+V131</f>
        <v>0</v>
      </c>
      <c r="R131" t="s" s="185">
        <v>28</v>
      </c>
      <c r="S131" s="131">
        <f>AS131</f>
        <v>34.4304779006652</v>
      </c>
      <c r="T131" s="169"/>
      <c r="U131" s="169"/>
      <c r="V131" s="169"/>
      <c r="W131" s="169"/>
      <c r="X131" t="s" s="130">
        <f>IF($A131=Y131,"ok","bad")</f>
        <v>2430</v>
      </c>
      <c r="Y131" t="s" s="130">
        <v>3706</v>
      </c>
      <c r="Z131" t="s" s="130">
        <v>1218</v>
      </c>
      <c r="AA131" t="s" s="186">
        <v>31</v>
      </c>
      <c r="AB131" s="125">
        <f>100*AC131</f>
        <v>5.4279068</v>
      </c>
      <c r="AC131" s="191">
        <v>0.054279068</v>
      </c>
      <c r="AD131" t="s" s="187">
        <v>27</v>
      </c>
      <c r="AE131" s="125">
        <v>3.9791046</v>
      </c>
      <c r="AF131" s="191">
        <v>0.039791046</v>
      </c>
      <c r="AG131" s="169"/>
      <c r="AH131" s="173">
        <v>72852</v>
      </c>
      <c r="AI131" s="173">
        <v>49006</v>
      </c>
      <c r="AJ131" s="173">
        <v>116</v>
      </c>
      <c r="AK131" s="173">
        <v>7247</v>
      </c>
      <c r="AL131" s="173">
        <v>1950</v>
      </c>
      <c r="AM131" s="175">
        <f>100*AL131/$AI131</f>
        <v>3.9791045994368</v>
      </c>
      <c r="AN131" s="173">
        <f>IF(AM131&gt;$AI$8,1,0)</f>
        <v>0</v>
      </c>
      <c r="AO131" s="175">
        <f>IF($R131=AL$17,AM131,0)</f>
        <v>0</v>
      </c>
      <c r="AP131" s="173">
        <v>16873</v>
      </c>
      <c r="AQ131" s="175">
        <f>100*AP131/$AI131</f>
        <v>34.4304779006652</v>
      </c>
      <c r="AR131" s="173">
        <f>IF(AQ131&gt;$AI$8,1,0)</f>
        <v>0</v>
      </c>
      <c r="AS131" s="175">
        <f>IF($R131=AP$17,AQ131,0)</f>
        <v>34.4304779006652</v>
      </c>
      <c r="AT131" s="173">
        <v>1661</v>
      </c>
      <c r="AU131" s="175">
        <f>100*AT131/$AI131</f>
        <v>3.38938089213566</v>
      </c>
      <c r="AV131" s="173">
        <f>IF(AU131&gt;$AI$8,1,0)</f>
        <v>0</v>
      </c>
      <c r="AW131" s="175">
        <f>IF($R131=AT$17,AU131,0)</f>
        <v>0</v>
      </c>
      <c r="AX131" s="173">
        <v>1710</v>
      </c>
      <c r="AY131" s="175">
        <f>100*AX131/$AI131</f>
        <v>3.48936864873689</v>
      </c>
      <c r="AZ131" s="173">
        <f>IF(AY131&gt;$AI$8,1,0)</f>
        <v>0</v>
      </c>
      <c r="BA131" s="175">
        <f>IF($R131=AX$17,AY131,0)</f>
        <v>0</v>
      </c>
      <c r="BB131" s="173">
        <v>2660</v>
      </c>
      <c r="BC131" s="175">
        <f>100*BB131/$AI131</f>
        <v>5.42790678692405</v>
      </c>
      <c r="BD131" s="173">
        <f>IF(BC131&gt;$AI$8,1,0)</f>
        <v>0</v>
      </c>
      <c r="BE131" s="175">
        <f>IF($R131=BB$17,BC131,0)</f>
        <v>0</v>
      </c>
      <c r="BF131" s="173">
        <v>0</v>
      </c>
      <c r="BG131" s="175">
        <f>100*BF131/$AI131</f>
        <v>0</v>
      </c>
      <c r="BH131" s="173">
        <f>IF(BG131&gt;$AI$8,1,0)</f>
        <v>0</v>
      </c>
      <c r="BI131" s="175">
        <f>IF($R131=BF$17,BG131,0)</f>
        <v>0</v>
      </c>
      <c r="BJ131" s="173">
        <v>0</v>
      </c>
      <c r="BK131" s="175">
        <f>100*BJ131/$AI131</f>
        <v>0</v>
      </c>
      <c r="BL131" s="173">
        <f>IF(BK131&gt;$AI$8,1,0)</f>
        <v>0</v>
      </c>
      <c r="BM131" s="175">
        <f>IF($R131=BJ$17,BK131,0)</f>
        <v>0</v>
      </c>
      <c r="BN131" s="173">
        <v>0</v>
      </c>
      <c r="BO131" s="175">
        <f>100*BN131/$AI131</f>
        <v>0</v>
      </c>
      <c r="BP131" s="173">
        <f>IF(BO131&gt;$AI$8,1,0)</f>
        <v>0</v>
      </c>
      <c r="BQ131" s="175">
        <f>IF($R131=BN$17,BO131,0)</f>
        <v>0</v>
      </c>
      <c r="BR131" s="173">
        <v>0</v>
      </c>
      <c r="BS131" s="175">
        <f>100*BR131/$AI131</f>
        <v>0</v>
      </c>
      <c r="BT131" s="173">
        <f>IF(BS131&gt;$AI$8,1,0)</f>
        <v>0</v>
      </c>
      <c r="BU131" s="175">
        <f>IF($R131=BR$17,BS131,0)</f>
        <v>0</v>
      </c>
      <c r="BV131" s="173">
        <v>0</v>
      </c>
      <c r="BW131" s="175">
        <f>100*BV131/$AI131</f>
        <v>0</v>
      </c>
      <c r="BX131" s="173">
        <f>IF(BW131&gt;$AI$8,1,0)</f>
        <v>0</v>
      </c>
      <c r="BY131" s="175">
        <f>IF($R131=BV$17,BW131,0)</f>
        <v>0</v>
      </c>
      <c r="BZ131" s="173">
        <v>0</v>
      </c>
      <c r="CA131" s="175">
        <f>100*BZ131/$AI131</f>
        <v>0</v>
      </c>
      <c r="CB131" s="173">
        <f>IF(CA131&gt;$AI$8,1,0)</f>
        <v>0</v>
      </c>
      <c r="CC131" s="175">
        <f>IF($R131=BZ$17,CA131,0)</f>
        <v>0</v>
      </c>
      <c r="CD131" s="173">
        <v>0</v>
      </c>
      <c r="CE131" s="175">
        <f>100*CD131/$AI131</f>
        <v>0</v>
      </c>
      <c r="CF131" s="173">
        <f>IF(CE131&gt;$AI$8,1,0)</f>
        <v>0</v>
      </c>
      <c r="CG131" s="175">
        <f>IF($R131=CD$17,CE131,0)</f>
        <v>0</v>
      </c>
      <c r="CH131" s="173">
        <v>0</v>
      </c>
      <c r="CI131" s="175">
        <f>100*CH131/$AI131</f>
        <v>0</v>
      </c>
      <c r="CJ131" s="173">
        <f>IF(CI131&gt;$AI$8,1,0)</f>
        <v>0</v>
      </c>
      <c r="CK131" s="175">
        <f>IF($R131=CH$17,CI131,0)</f>
        <v>0</v>
      </c>
      <c r="CL131" s="173">
        <v>0</v>
      </c>
      <c r="CM131" s="173">
        <v>0</v>
      </c>
      <c r="CN131" s="176"/>
    </row>
    <row r="132" ht="15.75" customHeight="1">
      <c r="A132" t="s" s="179">
        <v>3633</v>
      </c>
      <c r="B132" t="s" s="180">
        <v>75</v>
      </c>
      <c r="C132" t="s" s="180">
        <v>625</v>
      </c>
      <c r="D132" t="s" s="181">
        <v>78</v>
      </c>
      <c r="E132" t="s" s="188">
        <v>79</v>
      </c>
      <c r="F132" t="s" s="146">
        <v>46</v>
      </c>
      <c r="G132" t="s" s="146">
        <v>315</v>
      </c>
      <c r="H132" t="s" s="146">
        <v>3634</v>
      </c>
      <c r="I132" t="s" s="146">
        <v>64</v>
      </c>
      <c r="J132" t="s" s="146">
        <v>1762</v>
      </c>
      <c r="K132" t="s" s="183">
        <f>_xlfn.IFS(Q132=0,O132,T132=1,R132,U132=1,AA132,V132=1,AD132)</f>
        <v>29</v>
      </c>
      <c r="L132" s="189">
        <f>_xlfn.IFS(Q132=0,P132,T132=1,S132,U132=1,AB132,V132=1,AE132)</f>
        <v>49.1654956012859</v>
      </c>
      <c r="M132" t="s" s="146">
        <f>IF(O132="Lab","over","under")</f>
        <v>3307</v>
      </c>
      <c r="N132" s="138"/>
      <c r="O132" t="s" s="184">
        <v>29</v>
      </c>
      <c r="P132" s="203">
        <f>AU132</f>
        <v>49.1654956012859</v>
      </c>
      <c r="Q132" s="145">
        <f>T132+U132+V132</f>
        <v>0</v>
      </c>
      <c r="R132" t="s" s="185">
        <v>27</v>
      </c>
      <c r="S132" s="147">
        <f>AO132</f>
        <v>25.7339211119025</v>
      </c>
      <c r="T132" s="138"/>
      <c r="U132" s="138"/>
      <c r="V132" s="138"/>
      <c r="W132" s="138"/>
      <c r="X132" t="s" s="146">
        <f>IF($A132=Y132,"ok","bad")</f>
        <v>2430</v>
      </c>
      <c r="Y132" t="s" s="146">
        <v>3633</v>
      </c>
      <c r="Z132" t="s" s="146">
        <v>625</v>
      </c>
      <c r="AA132" t="s" s="186">
        <v>2365</v>
      </c>
      <c r="AB132" s="141">
        <f>100*AC132</f>
        <v>15.1288814</v>
      </c>
      <c r="AC132" s="190">
        <v>0.151288814</v>
      </c>
      <c r="AD132" t="s" s="187">
        <v>28</v>
      </c>
      <c r="AE132" s="141">
        <v>6.1119988</v>
      </c>
      <c r="AF132" s="190">
        <v>0.061119988</v>
      </c>
      <c r="AG132" s="138"/>
      <c r="AH132" s="145">
        <v>78374</v>
      </c>
      <c r="AI132" s="145">
        <v>51947</v>
      </c>
      <c r="AJ132" s="145">
        <v>146</v>
      </c>
      <c r="AK132" s="145">
        <v>12172</v>
      </c>
      <c r="AL132" s="145">
        <v>13368</v>
      </c>
      <c r="AM132" s="148">
        <f>100*AL132/$AI132</f>
        <v>25.7339211119025</v>
      </c>
      <c r="AN132" s="145">
        <f>IF(AM132&gt;$AI$8,1,0)</f>
        <v>0</v>
      </c>
      <c r="AO132" s="148">
        <f>IF($R132=AL$17,AM132,0)</f>
        <v>25.7339211119025</v>
      </c>
      <c r="AP132" s="145">
        <v>3175</v>
      </c>
      <c r="AQ132" s="148">
        <f>100*AP132/$AI132</f>
        <v>6.11199876797505</v>
      </c>
      <c r="AR132" s="145">
        <f>IF(AQ132&gt;$AI$8,1,0)</f>
        <v>0</v>
      </c>
      <c r="AS132" s="148">
        <f>IF($R132=AP$17,AQ132,0)</f>
        <v>0</v>
      </c>
      <c r="AT132" s="145">
        <v>25540</v>
      </c>
      <c r="AU132" s="148">
        <f>100*AT132/$AI132</f>
        <v>49.1654956012859</v>
      </c>
      <c r="AV132" s="145">
        <f>IF(AU132&gt;$AI$8,1,0)</f>
        <v>0</v>
      </c>
      <c r="AW132" s="148">
        <f>IF($R132=AT$17,AU132,0)</f>
        <v>0</v>
      </c>
      <c r="AX132" s="145">
        <v>7859</v>
      </c>
      <c r="AY132" s="148">
        <f>100*AX132/$AI132</f>
        <v>15.1288813598475</v>
      </c>
      <c r="AZ132" s="145">
        <f>IF(AY132&gt;$AI$8,1,0)</f>
        <v>0</v>
      </c>
      <c r="BA132" s="148">
        <f>IF($R132=AX$17,AY132,0)</f>
        <v>0</v>
      </c>
      <c r="BB132" s="145">
        <v>1815</v>
      </c>
      <c r="BC132" s="148">
        <f>100*BB132/$AI132</f>
        <v>3.49394575240149</v>
      </c>
      <c r="BD132" s="145">
        <f>IF(BC132&gt;$AI$8,1,0)</f>
        <v>0</v>
      </c>
      <c r="BE132" s="148">
        <f>IF($R132=BB$17,BC132,0)</f>
        <v>0</v>
      </c>
      <c r="BF132" s="145">
        <v>0</v>
      </c>
      <c r="BG132" s="148">
        <f>100*BF132/$AI132</f>
        <v>0</v>
      </c>
      <c r="BH132" s="145">
        <f>IF(BG132&gt;$AI$8,1,0)</f>
        <v>0</v>
      </c>
      <c r="BI132" s="148">
        <f>IF($R132=BF$17,BG132,0)</f>
        <v>0</v>
      </c>
      <c r="BJ132" s="145">
        <v>0</v>
      </c>
      <c r="BK132" s="148">
        <f>100*BJ132/$AI132</f>
        <v>0</v>
      </c>
      <c r="BL132" s="145">
        <f>IF(BK132&gt;$AI$8,1,0)</f>
        <v>0</v>
      </c>
      <c r="BM132" s="148">
        <f>IF($R132=BJ$17,BK132,0)</f>
        <v>0</v>
      </c>
      <c r="BN132" s="145">
        <v>0</v>
      </c>
      <c r="BO132" s="148">
        <f>100*BN132/$AI132</f>
        <v>0</v>
      </c>
      <c r="BP132" s="145">
        <f>IF(BO132&gt;$AI$8,1,0)</f>
        <v>0</v>
      </c>
      <c r="BQ132" s="148">
        <f>IF($R132=BN$17,BO132,0)</f>
        <v>0</v>
      </c>
      <c r="BR132" s="145">
        <v>0</v>
      </c>
      <c r="BS132" s="148">
        <f>100*BR132/$AI132</f>
        <v>0</v>
      </c>
      <c r="BT132" s="145">
        <f>IF(BS132&gt;$AI$8,1,0)</f>
        <v>0</v>
      </c>
      <c r="BU132" s="148">
        <f>IF($R132=BR$17,BS132,0)</f>
        <v>0</v>
      </c>
      <c r="BV132" s="145">
        <v>0</v>
      </c>
      <c r="BW132" s="148">
        <f>100*BV132/$AI132</f>
        <v>0</v>
      </c>
      <c r="BX132" s="145">
        <f>IF(BW132&gt;$AI$8,1,0)</f>
        <v>0</v>
      </c>
      <c r="BY132" s="148">
        <f>IF($R132=BV$17,BW132,0)</f>
        <v>0</v>
      </c>
      <c r="BZ132" s="145">
        <v>0</v>
      </c>
      <c r="CA132" s="148">
        <f>100*BZ132/$AI132</f>
        <v>0</v>
      </c>
      <c r="CB132" s="145">
        <f>IF(CA132&gt;$AI$8,1,0)</f>
        <v>0</v>
      </c>
      <c r="CC132" s="148">
        <f>IF($R132=BZ$17,CA132,0)</f>
        <v>0</v>
      </c>
      <c r="CD132" s="145">
        <v>0</v>
      </c>
      <c r="CE132" s="148">
        <f>100*CD132/$AI132</f>
        <v>0</v>
      </c>
      <c r="CF132" s="145">
        <f>IF(CE132&gt;$AI$8,1,0)</f>
        <v>0</v>
      </c>
      <c r="CG132" s="148">
        <f>IF($R132=CD$17,CE132,0)</f>
        <v>0</v>
      </c>
      <c r="CH132" s="145">
        <v>0</v>
      </c>
      <c r="CI132" s="148">
        <f>100*CH132/$AI132</f>
        <v>0</v>
      </c>
      <c r="CJ132" s="145">
        <f>IF(CI132&gt;$AI$8,1,0)</f>
        <v>0</v>
      </c>
      <c r="CK132" s="148">
        <f>IF($R132=CH$17,CI132,0)</f>
        <v>0</v>
      </c>
      <c r="CL132" s="145">
        <v>755</v>
      </c>
      <c r="CM132" s="145">
        <v>0</v>
      </c>
      <c r="CN132" s="149"/>
    </row>
    <row r="133" ht="15.75" customHeight="1">
      <c r="A133" t="s" s="179">
        <v>2567</v>
      </c>
      <c r="B133" t="s" s="180">
        <v>160</v>
      </c>
      <c r="C133" t="s" s="180">
        <v>913</v>
      </c>
      <c r="D133" t="s" s="181">
        <v>162</v>
      </c>
      <c r="E133" t="s" s="182">
        <v>79</v>
      </c>
      <c r="F133" t="s" s="130">
        <v>80</v>
      </c>
      <c r="G133" t="s" s="130">
        <v>914</v>
      </c>
      <c r="H133" t="s" s="130">
        <v>915</v>
      </c>
      <c r="I133" t="s" s="130">
        <v>64</v>
      </c>
      <c r="J133" t="s" s="130">
        <v>50</v>
      </c>
      <c r="K133" t="s" s="183">
        <f>_xlfn.IFS(Q133=0,O133,T133=1,R133,U133=1,AA133,V133=1,AD133)</f>
        <v>28</v>
      </c>
      <c r="L133" s="189">
        <f>_xlfn.IFS(Q133=0,P133,T133=1,S133,U133=1,AB133,V133=1,AE133)</f>
        <v>49.1308746436126</v>
      </c>
      <c r="M133" t="s" s="130">
        <f>IF(O133="Lab","over","under")</f>
        <v>2429</v>
      </c>
      <c r="N133" s="173">
        <v>1</v>
      </c>
      <c r="O133" t="s" s="184">
        <v>28</v>
      </c>
      <c r="P133" s="131">
        <f>AQ133</f>
        <v>49.1308746436126</v>
      </c>
      <c r="Q133" s="173">
        <f>T133+U133+V133</f>
        <v>0</v>
      </c>
      <c r="R133" t="s" s="185">
        <v>27</v>
      </c>
      <c r="S133" s="131">
        <f>AO133</f>
        <v>19.8473282442748</v>
      </c>
      <c r="T133" s="169"/>
      <c r="U133" s="169"/>
      <c r="V133" s="169"/>
      <c r="W133" s="169"/>
      <c r="X133" t="s" s="130">
        <f>IF($A133=Y133,"ok","bad")</f>
        <v>2430</v>
      </c>
      <c r="Y133" t="s" s="130">
        <v>2567</v>
      </c>
      <c r="Z133" t="s" s="130">
        <v>913</v>
      </c>
      <c r="AA133" t="s" s="186">
        <v>2365</v>
      </c>
      <c r="AB133" s="125">
        <f>100*AC133</f>
        <v>11.8320611</v>
      </c>
      <c r="AC133" s="191">
        <v>0.118320611</v>
      </c>
      <c r="AD133" t="s" s="187">
        <v>31</v>
      </c>
      <c r="AE133" s="125">
        <v>8.537202199999999</v>
      </c>
      <c r="AF133" s="191">
        <v>0.08537202200000001</v>
      </c>
      <c r="AG133" s="169"/>
      <c r="AH133" s="173">
        <v>78770</v>
      </c>
      <c r="AI133" s="173">
        <v>43492</v>
      </c>
      <c r="AJ133" s="173">
        <v>159</v>
      </c>
      <c r="AK133" s="173">
        <v>12736</v>
      </c>
      <c r="AL133" s="173">
        <v>8632</v>
      </c>
      <c r="AM133" s="175">
        <f>100*AL133/$AI133</f>
        <v>19.8473282442748</v>
      </c>
      <c r="AN133" s="173">
        <f>IF(AM133&gt;$AI$8,1,0)</f>
        <v>0</v>
      </c>
      <c r="AO133" s="175">
        <f>IF($R133=AL$17,AM133,0)</f>
        <v>19.8473282442748</v>
      </c>
      <c r="AP133" s="173">
        <v>21368</v>
      </c>
      <c r="AQ133" s="175">
        <f>100*AP133/$AI133</f>
        <v>49.1308746436126</v>
      </c>
      <c r="AR133" s="173">
        <f>IF(AQ133&gt;$AI$8,1,0)</f>
        <v>0</v>
      </c>
      <c r="AS133" s="175">
        <f>IF($R133=AP$17,AQ133,0)</f>
        <v>0</v>
      </c>
      <c r="AT133" s="173">
        <v>2517</v>
      </c>
      <c r="AU133" s="175">
        <f>100*AT133/$AI133</f>
        <v>5.78727122229376</v>
      </c>
      <c r="AV133" s="173">
        <f>IF(AU133&gt;$AI$8,1,0)</f>
        <v>0</v>
      </c>
      <c r="AW133" s="175">
        <f>IF($R133=AT$17,AU133,0)</f>
        <v>0</v>
      </c>
      <c r="AX133" s="173">
        <v>5146</v>
      </c>
      <c r="AY133" s="175">
        <f>100*AX133/$AI133</f>
        <v>11.8320610687023</v>
      </c>
      <c r="AZ133" s="173">
        <f>IF(AY133&gt;$AI$8,1,0)</f>
        <v>0</v>
      </c>
      <c r="BA133" s="175">
        <f>IF($R133=AX$17,AY133,0)</f>
        <v>0</v>
      </c>
      <c r="BB133" s="173">
        <v>3713</v>
      </c>
      <c r="BC133" s="175">
        <f>100*BB133/$AI133</f>
        <v>8.537202244090871</v>
      </c>
      <c r="BD133" s="173">
        <f>IF(BC133&gt;$AI$8,1,0)</f>
        <v>0</v>
      </c>
      <c r="BE133" s="175">
        <f>IF($R133=BB$17,BC133,0)</f>
        <v>0</v>
      </c>
      <c r="BF133" s="173">
        <v>0</v>
      </c>
      <c r="BG133" s="175">
        <f>100*BF133/$AI133</f>
        <v>0</v>
      </c>
      <c r="BH133" s="173">
        <f>IF(BG133&gt;$AI$8,1,0)</f>
        <v>0</v>
      </c>
      <c r="BI133" s="175">
        <f>IF($R133=BF$17,BG133,0)</f>
        <v>0</v>
      </c>
      <c r="BJ133" s="173">
        <v>0</v>
      </c>
      <c r="BK133" s="175">
        <f>100*BJ133/$AI133</f>
        <v>0</v>
      </c>
      <c r="BL133" s="173">
        <f>IF(BK133&gt;$AI$8,1,0)</f>
        <v>0</v>
      </c>
      <c r="BM133" s="175">
        <f>IF($R133=BJ$17,BK133,0)</f>
        <v>0</v>
      </c>
      <c r="BN133" s="173">
        <v>0</v>
      </c>
      <c r="BO133" s="175">
        <f>100*BN133/$AI133</f>
        <v>0</v>
      </c>
      <c r="BP133" s="173">
        <f>IF(BO133&gt;$AI$8,1,0)</f>
        <v>0</v>
      </c>
      <c r="BQ133" s="175">
        <f>IF($R133=BN$17,BO133,0)</f>
        <v>0</v>
      </c>
      <c r="BR133" s="173">
        <v>0</v>
      </c>
      <c r="BS133" s="175">
        <f>100*BR133/$AI133</f>
        <v>0</v>
      </c>
      <c r="BT133" s="173">
        <f>IF(BS133&gt;$AI$8,1,0)</f>
        <v>0</v>
      </c>
      <c r="BU133" s="175">
        <f>IF($R133=BR$17,BS133,0)</f>
        <v>0</v>
      </c>
      <c r="BV133" s="173">
        <v>0</v>
      </c>
      <c r="BW133" s="175">
        <f>100*BV133/$AI133</f>
        <v>0</v>
      </c>
      <c r="BX133" s="173">
        <f>IF(BW133&gt;$AI$8,1,0)</f>
        <v>0</v>
      </c>
      <c r="BY133" s="175">
        <f>IF($R133=BV$17,BW133,0)</f>
        <v>0</v>
      </c>
      <c r="BZ133" s="173">
        <v>0</v>
      </c>
      <c r="CA133" s="175">
        <f>100*BZ133/$AI133</f>
        <v>0</v>
      </c>
      <c r="CB133" s="173">
        <f>IF(CA133&gt;$AI$8,1,0)</f>
        <v>0</v>
      </c>
      <c r="CC133" s="175">
        <f>IF($R133=BZ$17,CA133,0)</f>
        <v>0</v>
      </c>
      <c r="CD133" s="173">
        <v>0</v>
      </c>
      <c r="CE133" s="175">
        <f>100*CD133/$AI133</f>
        <v>0</v>
      </c>
      <c r="CF133" s="173">
        <f>IF(CE133&gt;$AI$8,1,0)</f>
        <v>0</v>
      </c>
      <c r="CG133" s="175">
        <f>IF($R133=CD$17,CE133,0)</f>
        <v>0</v>
      </c>
      <c r="CH133" s="173">
        <v>0</v>
      </c>
      <c r="CI133" s="175">
        <f>100*CH133/$AI133</f>
        <v>0</v>
      </c>
      <c r="CJ133" s="173">
        <f>IF(CI133&gt;$AI$8,1,0)</f>
        <v>0</v>
      </c>
      <c r="CK133" s="175">
        <f>IF($R133=CH$17,CI133,0)</f>
        <v>0</v>
      </c>
      <c r="CL133" s="173">
        <v>1042</v>
      </c>
      <c r="CM133" s="173">
        <v>0</v>
      </c>
      <c r="CN133" s="176"/>
    </row>
    <row r="134" ht="15.75" customHeight="1">
      <c r="A134" t="s" s="179">
        <v>2529</v>
      </c>
      <c r="B134" t="s" s="180">
        <v>160</v>
      </c>
      <c r="C134" t="s" s="180">
        <v>2530</v>
      </c>
      <c r="D134" t="s" s="181">
        <v>162</v>
      </c>
      <c r="E134" t="s" s="188">
        <v>79</v>
      </c>
      <c r="F134" t="s" s="146">
        <v>80</v>
      </c>
      <c r="G134" t="s" s="146">
        <v>2531</v>
      </c>
      <c r="H134" t="s" s="146">
        <v>2532</v>
      </c>
      <c r="I134" t="s" s="146">
        <v>64</v>
      </c>
      <c r="J134" t="s" s="146">
        <v>50</v>
      </c>
      <c r="K134" t="s" s="183">
        <f>_xlfn.IFS(Q134=0,O134,T134=1,R134,U134=1,AA134,V134=1,AD134)</f>
        <v>31</v>
      </c>
      <c r="L134" s="189">
        <f>_xlfn.IFS(Q134=0,P134,T134=1,S134,U134=1,AB134,V134=1,AE134)</f>
        <v>9.3045113</v>
      </c>
      <c r="M134" t="s" s="146">
        <f>IF(O134="Lab","over","under")</f>
        <v>2429</v>
      </c>
      <c r="N134" s="145">
        <v>1</v>
      </c>
      <c r="O134" t="s" s="184">
        <v>28</v>
      </c>
      <c r="P134" s="147">
        <f>AQ134</f>
        <v>49.1285030758715</v>
      </c>
      <c r="Q134" s="145">
        <f>T134+U134+V134</f>
        <v>1</v>
      </c>
      <c r="R134" t="s" s="185">
        <v>27</v>
      </c>
      <c r="S134" s="147">
        <f>AO134</f>
        <v>15.3943096377307</v>
      </c>
      <c r="T134" s="138"/>
      <c r="U134" s="145">
        <v>1</v>
      </c>
      <c r="V134" s="138"/>
      <c r="W134" s="138"/>
      <c r="X134" t="s" s="146">
        <f>IF($A134=Y134,"ok","bad")</f>
        <v>2430</v>
      </c>
      <c r="Y134" t="s" s="146">
        <v>2529</v>
      </c>
      <c r="Z134" t="s" s="146">
        <v>2530</v>
      </c>
      <c r="AA134" t="s" s="186">
        <v>31</v>
      </c>
      <c r="AB134" s="141">
        <f>100*AC134</f>
        <v>9.3045113</v>
      </c>
      <c r="AC134" s="190">
        <v>0.093045113</v>
      </c>
      <c r="AD134" t="s" s="187">
        <v>2484</v>
      </c>
      <c r="AE134" s="141">
        <v>9.050324700000001</v>
      </c>
      <c r="AF134" s="190">
        <v>0.090503247</v>
      </c>
      <c r="AG134" s="138"/>
      <c r="AH134" s="145">
        <v>78669</v>
      </c>
      <c r="AI134" s="145">
        <v>46816</v>
      </c>
      <c r="AJ134" s="145">
        <v>214</v>
      </c>
      <c r="AK134" s="145">
        <v>15793</v>
      </c>
      <c r="AL134" s="145">
        <v>7207</v>
      </c>
      <c r="AM134" s="148">
        <f>100*AL134/$AI134</f>
        <v>15.3943096377307</v>
      </c>
      <c r="AN134" s="145">
        <f>IF(AM134&gt;$AI$8,1,0)</f>
        <v>0</v>
      </c>
      <c r="AO134" s="148">
        <f>IF($R134=AL$17,AM134,0)</f>
        <v>15.3943096377307</v>
      </c>
      <c r="AP134" s="145">
        <v>23000</v>
      </c>
      <c r="AQ134" s="148">
        <f>100*AP134/$AI134</f>
        <v>49.1285030758715</v>
      </c>
      <c r="AR134" s="145">
        <f>IF(AQ134&gt;$AI$8,1,0)</f>
        <v>0</v>
      </c>
      <c r="AS134" s="148">
        <f>IF($R134=AP$17,AQ134,0)</f>
        <v>0</v>
      </c>
      <c r="AT134" s="145">
        <v>2832</v>
      </c>
      <c r="AU134" s="148">
        <f>100*AT134/$AI134</f>
        <v>6.04921394395079</v>
      </c>
      <c r="AV134" s="145">
        <f>IF(AU134&gt;$AI$8,1,0)</f>
        <v>0</v>
      </c>
      <c r="AW134" s="148">
        <f>IF($R134=AT$17,AU134,0)</f>
        <v>0</v>
      </c>
      <c r="AX134" s="145">
        <v>2585</v>
      </c>
      <c r="AY134" s="148">
        <f>100*AX134/$AI134</f>
        <v>5.52161654135338</v>
      </c>
      <c r="AZ134" s="145">
        <f>IF(AY134&gt;$AI$8,1,0)</f>
        <v>0</v>
      </c>
      <c r="BA134" s="148">
        <f>IF($R134=AX$17,AY134,0)</f>
        <v>0</v>
      </c>
      <c r="BB134" s="145">
        <v>4356</v>
      </c>
      <c r="BC134" s="148">
        <f>100*BB134/$AI134</f>
        <v>9.30451127819549</v>
      </c>
      <c r="BD134" s="145">
        <f>IF(BC134&gt;$AI$8,1,0)</f>
        <v>0</v>
      </c>
      <c r="BE134" s="148">
        <f>IF($R134=BB$17,BC134,0)</f>
        <v>0</v>
      </c>
      <c r="BF134" s="145">
        <v>0</v>
      </c>
      <c r="BG134" s="148">
        <f>100*BF134/$AI134</f>
        <v>0</v>
      </c>
      <c r="BH134" s="145">
        <f>IF(BG134&gt;$AI$8,1,0)</f>
        <v>0</v>
      </c>
      <c r="BI134" s="148">
        <f>IF($R134=BF$17,BG134,0)</f>
        <v>0</v>
      </c>
      <c r="BJ134" s="145">
        <v>0</v>
      </c>
      <c r="BK134" s="148">
        <f>100*BJ134/$AI134</f>
        <v>0</v>
      </c>
      <c r="BL134" s="145">
        <f>IF(BK134&gt;$AI$8,1,0)</f>
        <v>0</v>
      </c>
      <c r="BM134" s="148">
        <f>IF($R134=BJ$17,BK134,0)</f>
        <v>0</v>
      </c>
      <c r="BN134" s="145">
        <v>0</v>
      </c>
      <c r="BO134" s="148">
        <f>100*BN134/$AI134</f>
        <v>0</v>
      </c>
      <c r="BP134" s="145">
        <f>IF(BO134&gt;$AI$8,1,0)</f>
        <v>0</v>
      </c>
      <c r="BQ134" s="148">
        <f>IF($R134=BN$17,BO134,0)</f>
        <v>0</v>
      </c>
      <c r="BR134" s="145">
        <v>0</v>
      </c>
      <c r="BS134" s="148">
        <f>100*BR134/$AI134</f>
        <v>0</v>
      </c>
      <c r="BT134" s="145">
        <f>IF(BS134&gt;$AI$8,1,0)</f>
        <v>0</v>
      </c>
      <c r="BU134" s="148">
        <f>IF($R134=BR$17,BS134,0)</f>
        <v>0</v>
      </c>
      <c r="BV134" s="145">
        <v>0</v>
      </c>
      <c r="BW134" s="148">
        <f>100*BV134/$AI134</f>
        <v>0</v>
      </c>
      <c r="BX134" s="145">
        <f>IF(BW134&gt;$AI$8,1,0)</f>
        <v>0</v>
      </c>
      <c r="BY134" s="148">
        <f>IF($R134=BV$17,BW134,0)</f>
        <v>0</v>
      </c>
      <c r="BZ134" s="145">
        <v>0</v>
      </c>
      <c r="CA134" s="148">
        <f>100*BZ134/$AI134</f>
        <v>0</v>
      </c>
      <c r="CB134" s="145">
        <f>IF(CA134&gt;$AI$8,1,0)</f>
        <v>0</v>
      </c>
      <c r="CC134" s="148">
        <f>IF($R134=BZ$17,CA134,0)</f>
        <v>0</v>
      </c>
      <c r="CD134" s="145">
        <v>0</v>
      </c>
      <c r="CE134" s="148">
        <f>100*CD134/$AI134</f>
        <v>0</v>
      </c>
      <c r="CF134" s="145">
        <f>IF(CE134&gt;$AI$8,1,0)</f>
        <v>0</v>
      </c>
      <c r="CG134" s="148">
        <f>IF($R134=CD$17,CE134,0)</f>
        <v>0</v>
      </c>
      <c r="CH134" s="145">
        <v>0</v>
      </c>
      <c r="CI134" s="148">
        <f>100*CH134/$AI134</f>
        <v>0</v>
      </c>
      <c r="CJ134" s="145">
        <f>IF(CI134&gt;$AI$8,1,0)</f>
        <v>0</v>
      </c>
      <c r="CK134" s="148">
        <f>IF($R134=CH$17,CI134,0)</f>
        <v>0</v>
      </c>
      <c r="CL134" s="145">
        <v>1131</v>
      </c>
      <c r="CM134" s="145">
        <v>0</v>
      </c>
      <c r="CN134" s="149"/>
    </row>
    <row r="135" ht="20.3" customHeight="1">
      <c r="A135" t="s" s="179">
        <v>2739</v>
      </c>
      <c r="B135" t="s" s="180">
        <v>58</v>
      </c>
      <c r="C135" t="s" s="180">
        <v>2740</v>
      </c>
      <c r="D135" t="s" s="181">
        <v>60</v>
      </c>
      <c r="E135" t="s" s="182">
        <v>60</v>
      </c>
      <c r="F135" t="s" s="130">
        <v>46</v>
      </c>
      <c r="G135" t="s" s="130">
        <v>2741</v>
      </c>
      <c r="H135" t="s" s="130">
        <v>2742</v>
      </c>
      <c r="I135" t="s" s="130">
        <v>64</v>
      </c>
      <c r="J135" t="s" s="130">
        <v>2585</v>
      </c>
      <c r="K135" t="s" s="183">
        <f>_xlfn.IFS(Q135=0,O135,T135=1,R135,U135=1,AA135,V135=1,AD135)</f>
        <v>28</v>
      </c>
      <c r="L135" s="189">
        <f>_xlfn.IFS(Q135=0,P135,T135=1,S135,U135=1,AB135,V135=1,AE135)</f>
        <v>49.1159739660739</v>
      </c>
      <c r="M135" t="s" s="130">
        <f>IF(O135="Lab","over","under")</f>
        <v>2429</v>
      </c>
      <c r="N135" s="173">
        <v>1</v>
      </c>
      <c r="O135" t="s" s="184">
        <v>28</v>
      </c>
      <c r="P135" s="131">
        <f>AQ135</f>
        <v>49.1159739660739</v>
      </c>
      <c r="Q135" s="173">
        <f>T135+U135+V135</f>
        <v>0</v>
      </c>
      <c r="R135" t="s" s="185">
        <v>32</v>
      </c>
      <c r="S135" s="131">
        <f>BI135</f>
        <v>30.9614103418234</v>
      </c>
      <c r="T135" s="169"/>
      <c r="U135" s="169"/>
      <c r="V135" s="169"/>
      <c r="W135" s="169"/>
      <c r="X135" t="s" s="130">
        <f>IF($A135=Y135,"ok","bad")</f>
        <v>2430</v>
      </c>
      <c r="Y135" t="s" s="130">
        <v>2739</v>
      </c>
      <c r="Z135" t="s" s="130">
        <v>2740</v>
      </c>
      <c r="AA135" t="s" s="186">
        <v>2365</v>
      </c>
      <c r="AB135" s="125">
        <f>100*AC135</f>
        <v>7.6974325</v>
      </c>
      <c r="AC135" s="191">
        <v>0.076974325</v>
      </c>
      <c r="AD135" t="s" s="187">
        <v>27</v>
      </c>
      <c r="AE135" s="125">
        <v>6.1881822</v>
      </c>
      <c r="AF135" s="191">
        <v>0.061881822</v>
      </c>
      <c r="AG135" s="169"/>
      <c r="AH135" s="173">
        <v>71777</v>
      </c>
      <c r="AI135" s="173">
        <v>39026</v>
      </c>
      <c r="AJ135" s="173">
        <v>125</v>
      </c>
      <c r="AK135" s="173">
        <v>7085</v>
      </c>
      <c r="AL135" s="173">
        <v>2415</v>
      </c>
      <c r="AM135" s="175">
        <f>100*AL135/$AI135</f>
        <v>6.1881822374827</v>
      </c>
      <c r="AN135" s="173">
        <f>IF(AM135&gt;$AI$8,1,0)</f>
        <v>0</v>
      </c>
      <c r="AO135" s="175">
        <f>IF($R135=AL$17,AM135,0)</f>
        <v>0</v>
      </c>
      <c r="AP135" s="173">
        <v>19168</v>
      </c>
      <c r="AQ135" s="175">
        <f>100*AP135/$AI135</f>
        <v>49.1159739660739</v>
      </c>
      <c r="AR135" s="173">
        <f>IF(AQ135&gt;$AI$8,1,0)</f>
        <v>0</v>
      </c>
      <c r="AS135" s="175">
        <f>IF($R135=AP$17,AQ135,0)</f>
        <v>0</v>
      </c>
      <c r="AT135" s="173">
        <v>822</v>
      </c>
      <c r="AU135" s="175">
        <f>100*AT135/$AI135</f>
        <v>2.10628811561523</v>
      </c>
      <c r="AV135" s="173">
        <f>IF(AU135&gt;$AI$8,1,0)</f>
        <v>0</v>
      </c>
      <c r="AW135" s="175">
        <f>IF($R135=AT$17,AU135,0)</f>
        <v>0</v>
      </c>
      <c r="AX135" s="173">
        <v>3004</v>
      </c>
      <c r="AY135" s="175">
        <f>100*AX135/$AI135</f>
        <v>7.69743248091016</v>
      </c>
      <c r="AZ135" s="173">
        <f>IF(AY135&gt;$AI$8,1,0)</f>
        <v>0</v>
      </c>
      <c r="BA135" s="175">
        <f>IF($R135=AX$17,AY135,0)</f>
        <v>0</v>
      </c>
      <c r="BB135" s="173">
        <v>1200</v>
      </c>
      <c r="BC135" s="175">
        <f>100*BB135/$AI135</f>
        <v>3.07487316148209</v>
      </c>
      <c r="BD135" s="173">
        <f>IF(BC135&gt;$AI$8,1,0)</f>
        <v>0</v>
      </c>
      <c r="BE135" s="175">
        <f>IF($R135=BB$17,BC135,0)</f>
        <v>0</v>
      </c>
      <c r="BF135" s="173">
        <v>12083</v>
      </c>
      <c r="BG135" s="175">
        <f>100*BF135/$AI135</f>
        <v>30.9614103418234</v>
      </c>
      <c r="BH135" s="173">
        <f>IF(BG135&gt;$AI$8,1,0)</f>
        <v>0</v>
      </c>
      <c r="BI135" s="175">
        <f>IF($R135=BF$17,BG135,0)</f>
        <v>30.9614103418234</v>
      </c>
      <c r="BJ135" s="173">
        <v>0</v>
      </c>
      <c r="BK135" s="175">
        <f>100*BJ135/$AI135</f>
        <v>0</v>
      </c>
      <c r="BL135" s="173">
        <f>IF(BK135&gt;$AI$8,1,0)</f>
        <v>0</v>
      </c>
      <c r="BM135" s="175">
        <f>IF($R135=BJ$17,BK135,0)</f>
        <v>0</v>
      </c>
      <c r="BN135" s="173">
        <v>0</v>
      </c>
      <c r="BO135" s="175">
        <f>100*BN135/$AI135</f>
        <v>0</v>
      </c>
      <c r="BP135" s="173">
        <f>IF(BO135&gt;$AI$8,1,0)</f>
        <v>0</v>
      </c>
      <c r="BQ135" s="175">
        <f>IF($R135=BN$17,BO135,0)</f>
        <v>0</v>
      </c>
      <c r="BR135" s="173">
        <v>0</v>
      </c>
      <c r="BS135" s="175">
        <f>100*BR135/$AI135</f>
        <v>0</v>
      </c>
      <c r="BT135" s="173">
        <f>IF(BS135&gt;$AI$8,1,0)</f>
        <v>0</v>
      </c>
      <c r="BU135" s="175">
        <f>IF($R135=BR$17,BS135,0)</f>
        <v>0</v>
      </c>
      <c r="BV135" s="173">
        <v>0</v>
      </c>
      <c r="BW135" s="175">
        <f>100*BV135/$AI135</f>
        <v>0</v>
      </c>
      <c r="BX135" s="173">
        <f>IF(BW135&gt;$AI$8,1,0)</f>
        <v>0</v>
      </c>
      <c r="BY135" s="175">
        <f>IF($R135=BV$17,BW135,0)</f>
        <v>0</v>
      </c>
      <c r="BZ135" s="173">
        <v>0</v>
      </c>
      <c r="CA135" s="175">
        <f>100*BZ135/$AI135</f>
        <v>0</v>
      </c>
      <c r="CB135" s="173">
        <f>IF(CA135&gt;$AI$8,1,0)</f>
        <v>0</v>
      </c>
      <c r="CC135" s="175">
        <f>IF($R135=BZ$17,CA135,0)</f>
        <v>0</v>
      </c>
      <c r="CD135" s="173">
        <v>0</v>
      </c>
      <c r="CE135" s="175">
        <f>100*CD135/$AI135</f>
        <v>0</v>
      </c>
      <c r="CF135" s="173">
        <f>IF(CE135&gt;$AI$8,1,0)</f>
        <v>0</v>
      </c>
      <c r="CG135" s="175">
        <f>IF($R135=CD$17,CE135,0)</f>
        <v>0</v>
      </c>
      <c r="CH135" s="205">
        <v>0</v>
      </c>
      <c r="CI135" s="175">
        <f>100*CH135/$AI135</f>
        <v>0</v>
      </c>
      <c r="CJ135" s="173">
        <f>IF(CI135&gt;$AI$8,1,0)</f>
        <v>0</v>
      </c>
      <c r="CK135" s="175">
        <f>IF($R135=CH$17,CI135,0)</f>
        <v>0</v>
      </c>
      <c r="CL135" s="173">
        <v>0</v>
      </c>
      <c r="CM135" s="173">
        <v>0</v>
      </c>
      <c r="CN135" s="176"/>
    </row>
    <row r="136" ht="15.75" customHeight="1">
      <c r="A136" t="s" s="179">
        <v>3638</v>
      </c>
      <c r="B136" t="s" s="180">
        <v>228</v>
      </c>
      <c r="C136" t="s" s="180">
        <v>3639</v>
      </c>
      <c r="D136" t="s" s="181">
        <v>230</v>
      </c>
      <c r="E136" t="s" s="188">
        <v>230</v>
      </c>
      <c r="F136" t="s" s="146">
        <v>80</v>
      </c>
      <c r="G136" t="s" s="146">
        <v>240</v>
      </c>
      <c r="H136" t="s" s="146">
        <v>241</v>
      </c>
      <c r="I136" t="s" s="146">
        <v>64</v>
      </c>
      <c r="J136" t="s" s="146">
        <v>3611</v>
      </c>
      <c r="K136" t="s" s="183">
        <f>_xlfn.IFS(Q136=0,O136,T136=1,R136,U136=1,AA136,V136=1,AD136)</f>
        <v>36</v>
      </c>
      <c r="L136" s="189">
        <f>_xlfn.IFS(Q136=0,P136,T136=1,S136,U136=1,AB136,V136=1,AE136)</f>
        <v>49.0791198178934</v>
      </c>
      <c r="M136" t="s" s="146">
        <f>IF(O136="Lab","over","under")</f>
        <v>3307</v>
      </c>
      <c r="N136" s="138"/>
      <c r="O136" t="s" s="184">
        <v>36</v>
      </c>
      <c r="P136" s="147">
        <f>BW136</f>
        <v>49.0791198178934</v>
      </c>
      <c r="Q136" s="145">
        <f>T136+U136+V136</f>
        <v>0</v>
      </c>
      <c r="R136" t="s" s="185">
        <v>2390</v>
      </c>
      <c r="S136" s="147">
        <f>CE136</f>
        <v>20.3237451426732</v>
      </c>
      <c r="T136" s="138"/>
      <c r="U136" s="138"/>
      <c r="V136" s="138"/>
      <c r="W136" s="138"/>
      <c r="X136" t="s" s="146">
        <f>IF($A136=Y136,"ok","bad")</f>
        <v>2430</v>
      </c>
      <c r="Y136" t="s" s="146">
        <v>3638</v>
      </c>
      <c r="Z136" t="s" s="146">
        <v>3639</v>
      </c>
      <c r="AA136" t="s" s="186">
        <v>34</v>
      </c>
      <c r="AB136" s="141">
        <f>100*AC136</f>
        <v>15.7710791</v>
      </c>
      <c r="AC136" s="190">
        <v>0.157710791</v>
      </c>
      <c r="AD136" t="s" s="187">
        <v>37</v>
      </c>
      <c r="AE136" s="141">
        <v>6.1001127</v>
      </c>
      <c r="AF136" s="190">
        <v>0.061001127</v>
      </c>
      <c r="AG136" s="138"/>
      <c r="AH136" s="145">
        <v>74749</v>
      </c>
      <c r="AI136" s="145">
        <v>43491</v>
      </c>
      <c r="AJ136" s="145">
        <v>266</v>
      </c>
      <c r="AK136" s="145">
        <v>12506</v>
      </c>
      <c r="AL136" s="145">
        <v>0</v>
      </c>
      <c r="AM136" s="148">
        <f>100*AL136/$AI136</f>
        <v>0</v>
      </c>
      <c r="AN136" s="145">
        <f>IF(AM136&gt;$AI$8,1,0)</f>
        <v>0</v>
      </c>
      <c r="AO136" s="148">
        <f>IF($R136=AL$17,AM136,0)</f>
        <v>0</v>
      </c>
      <c r="AP136" s="145">
        <v>0</v>
      </c>
      <c r="AQ136" s="148">
        <f>100*AP136/$AI136</f>
        <v>0</v>
      </c>
      <c r="AR136" s="145">
        <f>IF(AQ136&gt;$AI$8,1,0)</f>
        <v>0</v>
      </c>
      <c r="AS136" s="148">
        <f>IF($R136=AP$17,AQ136,0)</f>
        <v>0</v>
      </c>
      <c r="AT136" s="145">
        <v>0</v>
      </c>
      <c r="AU136" s="148">
        <f>100*AT136/$AI136</f>
        <v>0</v>
      </c>
      <c r="AV136" s="145">
        <f>IF(AU136&gt;$AI$8,1,0)</f>
        <v>0</v>
      </c>
      <c r="AW136" s="148">
        <f>IF($R136=AT$17,AU136,0)</f>
        <v>0</v>
      </c>
      <c r="AX136" s="145">
        <v>0</v>
      </c>
      <c r="AY136" s="148">
        <f>100*AX136/$AI136</f>
        <v>0</v>
      </c>
      <c r="AZ136" s="145">
        <f>IF(AY136&gt;$AI$8,1,0)</f>
        <v>0</v>
      </c>
      <c r="BA136" s="148">
        <f>IF($R136=AX$17,AY136,0)</f>
        <v>0</v>
      </c>
      <c r="BB136" s="145">
        <v>1577</v>
      </c>
      <c r="BC136" s="148">
        <f>100*BB136/$AI136</f>
        <v>3.6260375709917</v>
      </c>
      <c r="BD136" s="145">
        <f>IF(BC136&gt;$AI$8,1,0)</f>
        <v>0</v>
      </c>
      <c r="BE136" s="148">
        <f>IF($R136=BB$17,BC136,0)</f>
        <v>0</v>
      </c>
      <c r="BF136" s="145">
        <v>0</v>
      </c>
      <c r="BG136" s="148">
        <f>100*BF136/$AI136</f>
        <v>0</v>
      </c>
      <c r="BH136" s="145">
        <f>IF(BG136&gt;$AI$8,1,0)</f>
        <v>0</v>
      </c>
      <c r="BI136" s="148">
        <f>IF($R136=BF$17,BG136,0)</f>
        <v>0</v>
      </c>
      <c r="BJ136" s="145">
        <v>0</v>
      </c>
      <c r="BK136" s="148">
        <f>100*BJ136/$AI136</f>
        <v>0</v>
      </c>
      <c r="BL136" s="145">
        <f>IF(BK136&gt;$AI$8,1,0)</f>
        <v>0</v>
      </c>
      <c r="BM136" s="148">
        <f>IF($R136=BJ$17,BK136,0)</f>
        <v>0</v>
      </c>
      <c r="BN136" s="145">
        <v>6859</v>
      </c>
      <c r="BO136" s="148">
        <f>100*BN136/$AI136</f>
        <v>15.7710790738314</v>
      </c>
      <c r="BP136" s="145">
        <f>IF(BO136&gt;$AI$8,1,0)</f>
        <v>0</v>
      </c>
      <c r="BQ136" s="148">
        <f>IF($R136=BN$17,BO136,0)</f>
        <v>0</v>
      </c>
      <c r="BR136" s="145">
        <v>0</v>
      </c>
      <c r="BS136" s="148">
        <f>100*BR136/$AI136</f>
        <v>0</v>
      </c>
      <c r="BT136" s="145">
        <f>IF(BS136&gt;$AI$8,1,0)</f>
        <v>0</v>
      </c>
      <c r="BU136" s="148">
        <f>IF($R136=BR$17,BS136,0)</f>
        <v>0</v>
      </c>
      <c r="BV136" s="145">
        <v>21345</v>
      </c>
      <c r="BW136" s="148">
        <f>100*BV136/$AI136</f>
        <v>49.0791198178934</v>
      </c>
      <c r="BX136" s="145">
        <f>IF(BW136&gt;$AI$8,1,0)</f>
        <v>0</v>
      </c>
      <c r="BY136" s="148">
        <f>IF($R136=BV$17,BW136,0)</f>
        <v>0</v>
      </c>
      <c r="BZ136" s="145">
        <v>2653</v>
      </c>
      <c r="CA136" s="148">
        <f>100*BZ136/$AI136</f>
        <v>6.10011266698857</v>
      </c>
      <c r="CB136" s="145">
        <f>IF(CA136&gt;$AI$8,1,0)</f>
        <v>0</v>
      </c>
      <c r="CC136" s="148">
        <f>IF($R136=BZ$17,CA136,0)</f>
        <v>0</v>
      </c>
      <c r="CD136" s="145">
        <v>8839</v>
      </c>
      <c r="CE136" s="148">
        <f>100*CD136/$AI136</f>
        <v>20.3237451426732</v>
      </c>
      <c r="CF136" s="145">
        <f>IF(CE136&gt;$AI$8,1,0)</f>
        <v>0</v>
      </c>
      <c r="CG136" s="206">
        <f>IF($R136=CD$17,CE136,0)</f>
        <v>20.3237451426732</v>
      </c>
      <c r="CH136" s="207">
        <v>2218</v>
      </c>
      <c r="CI136" s="208">
        <f>100*CH136/$AI136</f>
        <v>5.09990572762181</v>
      </c>
      <c r="CJ136" s="145">
        <f>IF(CI136&gt;$AI$8,1,0)</f>
        <v>0</v>
      </c>
      <c r="CK136" s="148">
        <f>IF($R136=CH$17,CI136,0)</f>
        <v>5.09990572762181</v>
      </c>
      <c r="CL136" s="145">
        <v>4273</v>
      </c>
      <c r="CM136" s="145">
        <v>0</v>
      </c>
      <c r="CN136" s="149"/>
    </row>
    <row r="137" ht="15.75" customHeight="1">
      <c r="A137" t="s" s="179">
        <v>2836</v>
      </c>
      <c r="B137" t="s" s="180">
        <v>256</v>
      </c>
      <c r="C137" t="s" s="180">
        <v>2837</v>
      </c>
      <c r="D137" t="s" s="181">
        <v>259</v>
      </c>
      <c r="E137" t="s" s="182">
        <v>79</v>
      </c>
      <c r="F137" t="s" s="130">
        <v>46</v>
      </c>
      <c r="G137" t="s" s="130">
        <v>1260</v>
      </c>
      <c r="H137" t="s" s="130">
        <v>2838</v>
      </c>
      <c r="I137" t="s" s="130">
        <v>64</v>
      </c>
      <c r="J137" t="s" s="130">
        <v>50</v>
      </c>
      <c r="K137" t="s" s="183">
        <f>_xlfn.IFS(Q137=0,O137,T137=1,R137,U137=1,AA137,V137=1,AD137)</f>
        <v>2365</v>
      </c>
      <c r="L137" s="189">
        <f>_xlfn.IFS(Q137=0,P137,T137=1,S137,U137=1,AB137,V137=1,AE137)</f>
        <v>20.8265409525488</v>
      </c>
      <c r="M137" t="s" s="130">
        <f>IF(O137="Lab","over","under")</f>
        <v>2429</v>
      </c>
      <c r="N137" s="173">
        <v>1</v>
      </c>
      <c r="O137" t="s" s="184">
        <v>28</v>
      </c>
      <c r="P137" s="131">
        <f>AQ137</f>
        <v>49.068158787505</v>
      </c>
      <c r="Q137" s="173">
        <f>T137+U137+V137</f>
        <v>1</v>
      </c>
      <c r="R137" t="s" s="185">
        <v>2365</v>
      </c>
      <c r="S137" s="131">
        <f>BA137</f>
        <v>20.8265409525488</v>
      </c>
      <c r="T137" s="173">
        <v>1</v>
      </c>
      <c r="U137" s="169"/>
      <c r="V137" s="169"/>
      <c r="W137" s="169"/>
      <c r="X137" t="s" s="130">
        <f>IF($A137=Y137,"ok","bad")</f>
        <v>2430</v>
      </c>
      <c r="Y137" t="s" s="130">
        <v>2836</v>
      </c>
      <c r="Z137" t="s" s="130">
        <v>2837</v>
      </c>
      <c r="AA137" t="s" s="186">
        <v>27</v>
      </c>
      <c r="AB137" s="125">
        <f>100*AC137</f>
        <v>18.9276116</v>
      </c>
      <c r="AC137" s="191">
        <v>0.189276116</v>
      </c>
      <c r="AD137" t="s" s="187">
        <v>31</v>
      </c>
      <c r="AE137" s="125">
        <v>4.7230912</v>
      </c>
      <c r="AF137" s="191">
        <v>0.047230912</v>
      </c>
      <c r="AG137" s="169"/>
      <c r="AH137" s="173">
        <v>76228</v>
      </c>
      <c r="AI137" s="173">
        <v>45394</v>
      </c>
      <c r="AJ137" s="173">
        <v>128</v>
      </c>
      <c r="AK137" s="173">
        <v>12820</v>
      </c>
      <c r="AL137" s="173">
        <v>8592</v>
      </c>
      <c r="AM137" s="175">
        <f>100*AL137/$AI137</f>
        <v>18.9276115786227</v>
      </c>
      <c r="AN137" s="173">
        <f>IF(AM137&gt;$AI$8,1,0)</f>
        <v>0</v>
      </c>
      <c r="AO137" s="175">
        <f>IF($R137=AL$17,AM137,0)</f>
        <v>0</v>
      </c>
      <c r="AP137" s="173">
        <v>22274</v>
      </c>
      <c r="AQ137" s="175">
        <f>100*AP137/$AI137</f>
        <v>49.068158787505</v>
      </c>
      <c r="AR137" s="173">
        <f>IF(AQ137&gt;$AI$8,1,0)</f>
        <v>0</v>
      </c>
      <c r="AS137" s="175">
        <f>IF($R137=AP$17,AQ137,0)</f>
        <v>0</v>
      </c>
      <c r="AT137" s="173">
        <v>1898</v>
      </c>
      <c r="AU137" s="175">
        <f>100*AT137/$AI137</f>
        <v>4.18116931753095</v>
      </c>
      <c r="AV137" s="173">
        <f>IF(AU137&gt;$AI$8,1,0)</f>
        <v>0</v>
      </c>
      <c r="AW137" s="175">
        <f>IF($R137=AT$17,AU137,0)</f>
        <v>0</v>
      </c>
      <c r="AX137" s="173">
        <v>9454</v>
      </c>
      <c r="AY137" s="175">
        <f>100*AX137/$AI137</f>
        <v>20.8265409525488</v>
      </c>
      <c r="AZ137" s="173">
        <f>IF(AY137&gt;$AI$8,1,0)</f>
        <v>0</v>
      </c>
      <c r="BA137" s="175">
        <f>IF($R137=AX$17,AY137,0)</f>
        <v>20.8265409525488</v>
      </c>
      <c r="BB137" s="173">
        <v>2144</v>
      </c>
      <c r="BC137" s="175">
        <f>100*BB137/$AI137</f>
        <v>4.72309115742169</v>
      </c>
      <c r="BD137" s="173">
        <f>IF(BC137&gt;$AI$8,1,0)</f>
        <v>0</v>
      </c>
      <c r="BE137" s="175">
        <f>IF($R137=BB$17,BC137,0)</f>
        <v>0</v>
      </c>
      <c r="BF137" s="173">
        <v>0</v>
      </c>
      <c r="BG137" s="175">
        <f>100*BF137/$AI137</f>
        <v>0</v>
      </c>
      <c r="BH137" s="173">
        <f>IF(BG137&gt;$AI$8,1,0)</f>
        <v>0</v>
      </c>
      <c r="BI137" s="175">
        <f>IF($R137=BF$17,BG137,0)</f>
        <v>0</v>
      </c>
      <c r="BJ137" s="173">
        <v>0</v>
      </c>
      <c r="BK137" s="175">
        <f>100*BJ137/$AI137</f>
        <v>0</v>
      </c>
      <c r="BL137" s="173">
        <f>IF(BK137&gt;$AI$8,1,0)</f>
        <v>0</v>
      </c>
      <c r="BM137" s="175">
        <f>IF($R137=BJ$17,BK137,0)</f>
        <v>0</v>
      </c>
      <c r="BN137" s="173">
        <v>0</v>
      </c>
      <c r="BO137" s="175">
        <f>100*BN137/$AI137</f>
        <v>0</v>
      </c>
      <c r="BP137" s="173">
        <f>IF(BO137&gt;$AI$8,1,0)</f>
        <v>0</v>
      </c>
      <c r="BQ137" s="175">
        <f>IF($R137=BN$17,BO137,0)</f>
        <v>0</v>
      </c>
      <c r="BR137" s="173">
        <v>0</v>
      </c>
      <c r="BS137" s="175">
        <f>100*BR137/$AI137</f>
        <v>0</v>
      </c>
      <c r="BT137" s="173">
        <f>IF(BS137&gt;$AI$8,1,0)</f>
        <v>0</v>
      </c>
      <c r="BU137" s="175">
        <f>IF($R137=BR$17,BS137,0)</f>
        <v>0</v>
      </c>
      <c r="BV137" s="173">
        <v>0</v>
      </c>
      <c r="BW137" s="175">
        <f>100*BV137/$AI137</f>
        <v>0</v>
      </c>
      <c r="BX137" s="173">
        <f>IF(BW137&gt;$AI$8,1,0)</f>
        <v>0</v>
      </c>
      <c r="BY137" s="175">
        <f>IF($R137=BV$17,BW137,0)</f>
        <v>0</v>
      </c>
      <c r="BZ137" s="173">
        <v>0</v>
      </c>
      <c r="CA137" s="175">
        <f>100*BZ137/$AI137</f>
        <v>0</v>
      </c>
      <c r="CB137" s="173">
        <f>IF(CA137&gt;$AI$8,1,0)</f>
        <v>0</v>
      </c>
      <c r="CC137" s="175">
        <f>IF($R137=BZ$17,CA137,0)</f>
        <v>0</v>
      </c>
      <c r="CD137" s="173">
        <v>0</v>
      </c>
      <c r="CE137" s="175">
        <f>100*CD137/$AI137</f>
        <v>0</v>
      </c>
      <c r="CF137" s="173">
        <f>IF(CE137&gt;$AI$8,1,0)</f>
        <v>0</v>
      </c>
      <c r="CG137" s="175">
        <f>IF($R137=CD$17,CE137,0)</f>
        <v>0</v>
      </c>
      <c r="CH137" s="209">
        <v>0</v>
      </c>
      <c r="CI137" s="175">
        <f>100*CH137/$AI137</f>
        <v>0</v>
      </c>
      <c r="CJ137" s="173">
        <f>IF(CI137&gt;$AI$8,1,0)</f>
        <v>0</v>
      </c>
      <c r="CK137" s="175">
        <f>IF($R137=CH$17,CI137,0)</f>
        <v>0</v>
      </c>
      <c r="CL137" s="173">
        <v>990</v>
      </c>
      <c r="CM137" s="173">
        <v>0</v>
      </c>
      <c r="CN137" s="176"/>
    </row>
    <row r="138" ht="15.75" customHeight="1">
      <c r="A138" t="s" s="179">
        <v>2815</v>
      </c>
      <c r="B138" t="s" s="180">
        <v>166</v>
      </c>
      <c r="C138" t="s" s="180">
        <v>2816</v>
      </c>
      <c r="D138" t="s" s="181">
        <v>169</v>
      </c>
      <c r="E138" t="s" s="188">
        <v>79</v>
      </c>
      <c r="F138" t="s" s="146">
        <v>46</v>
      </c>
      <c r="G138" t="s" s="146">
        <v>187</v>
      </c>
      <c r="H138" t="s" s="146">
        <v>2214</v>
      </c>
      <c r="I138" t="s" s="146">
        <v>49</v>
      </c>
      <c r="J138" t="s" s="146">
        <v>50</v>
      </c>
      <c r="K138" t="s" s="183">
        <f>_xlfn.IFS(Q138=0,O138,T138=1,R138,U138=1,AA138,V138=1,AD138)</f>
        <v>2365</v>
      </c>
      <c r="L138" s="189">
        <f>_xlfn.IFS(Q138=0,P138,T138=1,S138,U138=1,AB138,V138=1,AE138)</f>
        <v>28.6219915054271</v>
      </c>
      <c r="M138" t="s" s="146">
        <f>IF(O138="Lab","over","under")</f>
        <v>2429</v>
      </c>
      <c r="N138" s="145">
        <v>1</v>
      </c>
      <c r="O138" t="s" s="184">
        <v>28</v>
      </c>
      <c r="P138" s="147">
        <f>AQ138</f>
        <v>48.9971684756961</v>
      </c>
      <c r="Q138" s="145">
        <f>T138+U138+V138</f>
        <v>1</v>
      </c>
      <c r="R138" t="s" s="185">
        <v>2365</v>
      </c>
      <c r="S138" s="147">
        <f>BA138</f>
        <v>28.6219915054271</v>
      </c>
      <c r="T138" s="145">
        <v>1</v>
      </c>
      <c r="U138" s="138"/>
      <c r="V138" s="138"/>
      <c r="W138" s="138"/>
      <c r="X138" t="s" s="146">
        <f>IF($A138=Y138,"ok","bad")</f>
        <v>2430</v>
      </c>
      <c r="Y138" t="s" s="146">
        <v>2815</v>
      </c>
      <c r="Z138" t="s" s="146">
        <v>2816</v>
      </c>
      <c r="AA138" t="s" s="186">
        <v>27</v>
      </c>
      <c r="AB138" s="141">
        <f>100*AC138</f>
        <v>13.2609722</v>
      </c>
      <c r="AC138" s="190">
        <v>0.132609722</v>
      </c>
      <c r="AD138" t="s" s="187">
        <v>31</v>
      </c>
      <c r="AE138" s="141">
        <v>4.9758141</v>
      </c>
      <c r="AF138" s="190">
        <v>0.049758141</v>
      </c>
      <c r="AG138" s="138"/>
      <c r="AH138" s="145">
        <v>69133</v>
      </c>
      <c r="AI138" s="145">
        <v>33904</v>
      </c>
      <c r="AJ138" s="145">
        <v>109</v>
      </c>
      <c r="AK138" s="145">
        <v>6908</v>
      </c>
      <c r="AL138" s="145">
        <v>4496</v>
      </c>
      <c r="AM138" s="148">
        <f>100*AL138/$AI138</f>
        <v>13.2609721566777</v>
      </c>
      <c r="AN138" s="145">
        <f>IF(AM138&gt;$AI$8,1,0)</f>
        <v>0</v>
      </c>
      <c r="AO138" s="148">
        <f>IF($R138=AL$17,AM138,0)</f>
        <v>0</v>
      </c>
      <c r="AP138" s="145">
        <v>16612</v>
      </c>
      <c r="AQ138" s="148">
        <f>100*AP138/$AI138</f>
        <v>48.9971684756961</v>
      </c>
      <c r="AR138" s="145">
        <f>IF(AQ138&gt;$AI$8,1,0)</f>
        <v>0</v>
      </c>
      <c r="AS138" s="148">
        <f>IF($R138=AP$17,AQ138,0)</f>
        <v>0</v>
      </c>
      <c r="AT138" s="145">
        <v>1137</v>
      </c>
      <c r="AU138" s="148">
        <f>100*AT138/$AI138</f>
        <v>3.35358659745163</v>
      </c>
      <c r="AV138" s="145">
        <f>IF(AU138&gt;$AI$8,1,0)</f>
        <v>0</v>
      </c>
      <c r="AW138" s="148">
        <f>IF($R138=AT$17,AU138,0)</f>
        <v>0</v>
      </c>
      <c r="AX138" s="145">
        <v>9704</v>
      </c>
      <c r="AY138" s="148">
        <f>100*AX138/$AI138</f>
        <v>28.6219915054271</v>
      </c>
      <c r="AZ138" s="145">
        <f>IF(AY138&gt;$AI$8,1,0)</f>
        <v>0</v>
      </c>
      <c r="BA138" s="148">
        <f>IF($R138=AX$17,AY138,0)</f>
        <v>28.6219915054271</v>
      </c>
      <c r="BB138" s="145">
        <v>1687</v>
      </c>
      <c r="BC138" s="148">
        <f>100*BB138/$AI138</f>
        <v>4.97581406323738</v>
      </c>
      <c r="BD138" s="145">
        <f>IF(BC138&gt;$AI$8,1,0)</f>
        <v>0</v>
      </c>
      <c r="BE138" s="148">
        <f>IF($R138=BB$17,BC138,0)</f>
        <v>0</v>
      </c>
      <c r="BF138" s="145">
        <v>0</v>
      </c>
      <c r="BG138" s="148">
        <f>100*BF138/$AI138</f>
        <v>0</v>
      </c>
      <c r="BH138" s="145">
        <f>IF(BG138&gt;$AI$8,1,0)</f>
        <v>0</v>
      </c>
      <c r="BI138" s="148">
        <f>IF($R138=BF$17,BG138,0)</f>
        <v>0</v>
      </c>
      <c r="BJ138" s="145">
        <v>0</v>
      </c>
      <c r="BK138" s="148">
        <f>100*BJ138/$AI138</f>
        <v>0</v>
      </c>
      <c r="BL138" s="145">
        <f>IF(BK138&gt;$AI$8,1,0)</f>
        <v>0</v>
      </c>
      <c r="BM138" s="148">
        <f>IF($R138=BJ$17,BK138,0)</f>
        <v>0</v>
      </c>
      <c r="BN138" s="145">
        <v>0</v>
      </c>
      <c r="BO138" s="148">
        <f>100*BN138/$AI138</f>
        <v>0</v>
      </c>
      <c r="BP138" s="145">
        <f>IF(BO138&gt;$AI$8,1,0)</f>
        <v>0</v>
      </c>
      <c r="BQ138" s="148">
        <f>IF($R138=BN$17,BO138,0)</f>
        <v>0</v>
      </c>
      <c r="BR138" s="145">
        <v>0</v>
      </c>
      <c r="BS138" s="148">
        <f>100*BR138/$AI138</f>
        <v>0</v>
      </c>
      <c r="BT138" s="145">
        <f>IF(BS138&gt;$AI$8,1,0)</f>
        <v>0</v>
      </c>
      <c r="BU138" s="148">
        <f>IF($R138=BR$17,BS138,0)</f>
        <v>0</v>
      </c>
      <c r="BV138" s="145">
        <v>0</v>
      </c>
      <c r="BW138" s="148">
        <f>100*BV138/$AI138</f>
        <v>0</v>
      </c>
      <c r="BX138" s="145">
        <f>IF(BW138&gt;$AI$8,1,0)</f>
        <v>0</v>
      </c>
      <c r="BY138" s="148">
        <f>IF($R138=BV$17,BW138,0)</f>
        <v>0</v>
      </c>
      <c r="BZ138" s="145">
        <v>0</v>
      </c>
      <c r="CA138" s="148">
        <f>100*BZ138/$AI138</f>
        <v>0</v>
      </c>
      <c r="CB138" s="145">
        <f>IF(CA138&gt;$AI$8,1,0)</f>
        <v>0</v>
      </c>
      <c r="CC138" s="148">
        <f>IF($R138=BZ$17,CA138,0)</f>
        <v>0</v>
      </c>
      <c r="CD138" s="145">
        <v>0</v>
      </c>
      <c r="CE138" s="148">
        <f>100*CD138/$AI138</f>
        <v>0</v>
      </c>
      <c r="CF138" s="145">
        <f>IF(CE138&gt;$AI$8,1,0)</f>
        <v>0</v>
      </c>
      <c r="CG138" s="148">
        <f>IF($R138=CD$17,CE138,0)</f>
        <v>0</v>
      </c>
      <c r="CH138" s="145">
        <v>0</v>
      </c>
      <c r="CI138" s="148">
        <f>100*CH138/$AI138</f>
        <v>0</v>
      </c>
      <c r="CJ138" s="145">
        <f>IF(CI138&gt;$AI$8,1,0)</f>
        <v>0</v>
      </c>
      <c r="CK138" s="148">
        <f>IF($R138=CH$17,CI138,0)</f>
        <v>0</v>
      </c>
      <c r="CL138" s="145">
        <v>0</v>
      </c>
      <c r="CM138" s="145">
        <v>0</v>
      </c>
      <c r="CN138" s="149"/>
    </row>
    <row r="139" ht="15.75" customHeight="1">
      <c r="A139" t="s" s="179">
        <v>2729</v>
      </c>
      <c r="B139" t="s" s="180">
        <v>58</v>
      </c>
      <c r="C139" t="s" s="180">
        <v>2730</v>
      </c>
      <c r="D139" t="s" s="181">
        <v>60</v>
      </c>
      <c r="E139" t="s" s="182">
        <v>60</v>
      </c>
      <c r="F139" t="s" s="130">
        <v>46</v>
      </c>
      <c r="G139" t="s" s="130">
        <v>805</v>
      </c>
      <c r="H139" t="s" s="130">
        <v>1795</v>
      </c>
      <c r="I139" t="s" s="130">
        <v>49</v>
      </c>
      <c r="J139" t="s" s="130">
        <v>2585</v>
      </c>
      <c r="K139" t="s" s="183">
        <f>_xlfn.IFS(Q139=0,O139,T139=1,R139,U139=1,AA139,V139=1,AD139)</f>
        <v>28</v>
      </c>
      <c r="L139" s="189">
        <f>_xlfn.IFS(Q139=0,P139,T139=1,S139,U139=1,AB139,V139=1,AE139)</f>
        <v>48.9688578437487</v>
      </c>
      <c r="M139" t="s" s="130">
        <f>IF(O139="Lab","over","under")</f>
        <v>2429</v>
      </c>
      <c r="N139" s="173">
        <v>1</v>
      </c>
      <c r="O139" t="s" s="184">
        <v>28</v>
      </c>
      <c r="P139" s="131">
        <f>AQ139</f>
        <v>48.9688578437487</v>
      </c>
      <c r="Q139" s="173">
        <f>T139+U139+V139</f>
        <v>0</v>
      </c>
      <c r="R139" t="s" s="185">
        <v>32</v>
      </c>
      <c r="S139" s="210">
        <f>BI139</f>
        <v>21.3920419109393</v>
      </c>
      <c r="T139" s="169"/>
      <c r="U139" s="169"/>
      <c r="V139" s="169"/>
      <c r="W139" s="169"/>
      <c r="X139" t="s" s="130">
        <f>IF($A139=Y139,"ok","bad")</f>
        <v>2430</v>
      </c>
      <c r="Y139" t="s" s="130">
        <v>2729</v>
      </c>
      <c r="Z139" t="s" s="130">
        <v>2730</v>
      </c>
      <c r="AA139" t="s" s="186">
        <v>27</v>
      </c>
      <c r="AB139" s="125">
        <f>100*AC139</f>
        <v>11.5067981</v>
      </c>
      <c r="AC139" s="191">
        <v>0.115067981</v>
      </c>
      <c r="AD139" t="s" s="187">
        <v>2365</v>
      </c>
      <c r="AE139" s="125">
        <v>6.3178246</v>
      </c>
      <c r="AF139" s="191">
        <v>0.06317824599999999</v>
      </c>
      <c r="AG139" s="169"/>
      <c r="AH139" s="173">
        <v>75456</v>
      </c>
      <c r="AI139" s="173">
        <v>48102</v>
      </c>
      <c r="AJ139" s="173">
        <v>132</v>
      </c>
      <c r="AK139" s="173">
        <v>13265</v>
      </c>
      <c r="AL139" s="173">
        <v>5535</v>
      </c>
      <c r="AM139" s="175">
        <f>100*AL139/$AI139</f>
        <v>11.506798054135</v>
      </c>
      <c r="AN139" s="173">
        <f>IF(AM139&gt;$AI$8,1,0)</f>
        <v>0</v>
      </c>
      <c r="AO139" s="175">
        <f>IF($R139=AL$17,AM139,0)</f>
        <v>0</v>
      </c>
      <c r="AP139" s="173">
        <v>23555</v>
      </c>
      <c r="AQ139" s="175">
        <f>100*AP139/$AI139</f>
        <v>48.9688578437487</v>
      </c>
      <c r="AR139" s="173">
        <f>IF(AQ139&gt;$AI$8,1,0)</f>
        <v>0</v>
      </c>
      <c r="AS139" s="175">
        <f>IF($R139=AP$17,AQ139,0)</f>
        <v>0</v>
      </c>
      <c r="AT139" s="173">
        <v>2649</v>
      </c>
      <c r="AU139" s="175">
        <f>100*AT139/$AI139</f>
        <v>5.50704752401148</v>
      </c>
      <c r="AV139" s="173">
        <f>IF(AU139&gt;$AI$8,1,0)</f>
        <v>0</v>
      </c>
      <c r="AW139" s="175">
        <f>IF($R139=AT$17,AU139,0)</f>
        <v>0</v>
      </c>
      <c r="AX139" s="173">
        <v>3039</v>
      </c>
      <c r="AY139" s="175">
        <f>100*AX139/$AI139</f>
        <v>6.31782462267681</v>
      </c>
      <c r="AZ139" s="173">
        <f>IF(AY139&gt;$AI$8,1,0)</f>
        <v>0</v>
      </c>
      <c r="BA139" s="175">
        <f>IF($R139=AX$17,AY139,0)</f>
        <v>0</v>
      </c>
      <c r="BB139" s="173">
        <v>2477</v>
      </c>
      <c r="BC139" s="175">
        <f>100*BB139/$AI139</f>
        <v>5.14947403434369</v>
      </c>
      <c r="BD139" s="173">
        <f>IF(BC139&gt;$AI$8,1,0)</f>
        <v>0</v>
      </c>
      <c r="BE139" s="175">
        <f>IF($R139=BB$17,BC139,0)</f>
        <v>0</v>
      </c>
      <c r="BF139" s="173">
        <v>10290</v>
      </c>
      <c r="BG139" s="175">
        <f>100*BF139/$AI139</f>
        <v>21.3920419109393</v>
      </c>
      <c r="BH139" s="173">
        <f>IF(BG139&gt;$AI$8,1,0)</f>
        <v>0</v>
      </c>
      <c r="BI139" s="175">
        <f>IF($R139=BF$17,BG139,0)</f>
        <v>21.3920419109393</v>
      </c>
      <c r="BJ139" s="173">
        <v>0</v>
      </c>
      <c r="BK139" s="175">
        <f>100*BJ139/$AI139</f>
        <v>0</v>
      </c>
      <c r="BL139" s="173">
        <f>IF(BK139&gt;$AI$8,1,0)</f>
        <v>0</v>
      </c>
      <c r="BM139" s="175">
        <f>IF($R139=BJ$17,BK139,0)</f>
        <v>0</v>
      </c>
      <c r="BN139" s="173">
        <v>0</v>
      </c>
      <c r="BO139" s="175">
        <f>100*BN139/$AI139</f>
        <v>0</v>
      </c>
      <c r="BP139" s="173">
        <f>IF(BO139&gt;$AI$8,1,0)</f>
        <v>0</v>
      </c>
      <c r="BQ139" s="175">
        <f>IF($R139=BN$17,BO139,0)</f>
        <v>0</v>
      </c>
      <c r="BR139" s="173">
        <v>0</v>
      </c>
      <c r="BS139" s="175">
        <f>100*BR139/$AI139</f>
        <v>0</v>
      </c>
      <c r="BT139" s="173">
        <f>IF(BS139&gt;$AI$8,1,0)</f>
        <v>0</v>
      </c>
      <c r="BU139" s="175">
        <f>IF($R139=BR$17,BS139,0)</f>
        <v>0</v>
      </c>
      <c r="BV139" s="173">
        <v>0</v>
      </c>
      <c r="BW139" s="175">
        <f>100*BV139/$AI139</f>
        <v>0</v>
      </c>
      <c r="BX139" s="173">
        <f>IF(BW139&gt;$AI$8,1,0)</f>
        <v>0</v>
      </c>
      <c r="BY139" s="175">
        <f>IF($R139=BV$17,BW139,0)</f>
        <v>0</v>
      </c>
      <c r="BZ139" s="173">
        <v>0</v>
      </c>
      <c r="CA139" s="175">
        <f>100*BZ139/$AI139</f>
        <v>0</v>
      </c>
      <c r="CB139" s="173">
        <f>IF(CA139&gt;$AI$8,1,0)</f>
        <v>0</v>
      </c>
      <c r="CC139" s="175">
        <f>IF($R139=BZ$17,CA139,0)</f>
        <v>0</v>
      </c>
      <c r="CD139" s="173">
        <v>0</v>
      </c>
      <c r="CE139" s="175">
        <f>100*CD139/$AI139</f>
        <v>0</v>
      </c>
      <c r="CF139" s="173">
        <f>IF(CE139&gt;$AI$8,1,0)</f>
        <v>0</v>
      </c>
      <c r="CG139" s="175">
        <f>IF($R139=CD$17,CE139,0)</f>
        <v>0</v>
      </c>
      <c r="CH139" s="173">
        <v>0</v>
      </c>
      <c r="CI139" s="175">
        <f>100*CH139/$AI139</f>
        <v>0</v>
      </c>
      <c r="CJ139" s="173">
        <f>IF(CI139&gt;$AI$8,1,0)</f>
        <v>0</v>
      </c>
      <c r="CK139" s="175">
        <f>IF($R139=CH$17,CI139,0)</f>
        <v>0</v>
      </c>
      <c r="CL139" s="173">
        <v>0</v>
      </c>
      <c r="CM139" s="173">
        <v>0</v>
      </c>
      <c r="CN139" s="176"/>
    </row>
    <row r="140" ht="15.75" customHeight="1">
      <c r="A140" t="s" s="179">
        <v>2673</v>
      </c>
      <c r="B140" t="s" s="180">
        <v>160</v>
      </c>
      <c r="C140" t="s" s="180">
        <v>1162</v>
      </c>
      <c r="D140" t="s" s="181">
        <v>162</v>
      </c>
      <c r="E140" t="s" s="188">
        <v>79</v>
      </c>
      <c r="F140" t="s" s="146">
        <v>80</v>
      </c>
      <c r="G140" t="s" s="146">
        <v>1163</v>
      </c>
      <c r="H140" t="s" s="146">
        <v>1164</v>
      </c>
      <c r="I140" t="s" s="146">
        <v>49</v>
      </c>
      <c r="J140" t="s" s="146">
        <v>50</v>
      </c>
      <c r="K140" t="s" s="183">
        <f>_xlfn.IFS(Q140=0,O140,T140=1,R140,U140=1,AA140,V140=1,AD140)</f>
        <v>31</v>
      </c>
      <c r="L140" s="189">
        <f>_xlfn.IFS(Q140=0,P140,T140=1,S140,U140=1,AB140,V140=1,AE140)</f>
        <v>10.4398736</v>
      </c>
      <c r="M140" t="s" s="146">
        <f>IF(O140="Lab","over","under")</f>
        <v>2429</v>
      </c>
      <c r="N140" s="145">
        <v>1</v>
      </c>
      <c r="O140" t="s" s="184">
        <v>28</v>
      </c>
      <c r="P140" s="147">
        <f>AQ140</f>
        <v>48.9197450909279</v>
      </c>
      <c r="Q140" s="145">
        <f>T140+U140+V140</f>
        <v>1</v>
      </c>
      <c r="R140" t="s" s="197">
        <v>217</v>
      </c>
      <c r="S140" s="211">
        <f>100*0.189420237</f>
        <v>18.9420237</v>
      </c>
      <c r="T140" s="277"/>
      <c r="U140" s="145">
        <v>1</v>
      </c>
      <c r="V140" s="138"/>
      <c r="W140" s="138"/>
      <c r="X140" t="s" s="146">
        <f>IF($A140=Y140,"ok","bad")</f>
        <v>2430</v>
      </c>
      <c r="Y140" t="s" s="146">
        <v>2673</v>
      </c>
      <c r="Z140" t="s" s="146">
        <v>1162</v>
      </c>
      <c r="AA140" t="s" s="186">
        <v>31</v>
      </c>
      <c r="AB140" s="141">
        <f>100*AC140</f>
        <v>10.4398736</v>
      </c>
      <c r="AC140" s="190">
        <v>0.104398736</v>
      </c>
      <c r="AD140" t="s" s="187">
        <v>27</v>
      </c>
      <c r="AE140" s="141">
        <v>7.1913372</v>
      </c>
      <c r="AF140" s="190">
        <v>0.071913372</v>
      </c>
      <c r="AG140" s="138"/>
      <c r="AH140" s="145">
        <v>71300</v>
      </c>
      <c r="AI140" s="145">
        <v>38602</v>
      </c>
      <c r="AJ140" s="145">
        <v>223</v>
      </c>
      <c r="AK140" s="145">
        <v>11572</v>
      </c>
      <c r="AL140" s="145">
        <v>2776</v>
      </c>
      <c r="AM140" s="148">
        <f>100*AL140/$AI140</f>
        <v>7.19133723641262</v>
      </c>
      <c r="AN140" s="145">
        <f>IF(AM140&gt;$AI$8,1,0)</f>
        <v>0</v>
      </c>
      <c r="AO140" s="148">
        <f>IF($R140=AL$17,AM140,0)</f>
        <v>0</v>
      </c>
      <c r="AP140" s="145">
        <v>18884</v>
      </c>
      <c r="AQ140" s="148">
        <f>100*AP140/$AI140</f>
        <v>48.9197450909279</v>
      </c>
      <c r="AR140" s="145">
        <f>IF(AQ140&gt;$AI$8,1,0)</f>
        <v>0</v>
      </c>
      <c r="AS140" s="148">
        <f>IF($R140=AP$17,AQ140,0)</f>
        <v>0</v>
      </c>
      <c r="AT140" s="145">
        <v>2236</v>
      </c>
      <c r="AU140" s="148">
        <f>100*AT140/$AI140</f>
        <v>5.79244598725455</v>
      </c>
      <c r="AV140" s="145">
        <f>IF(AU140&gt;$AI$8,1,0)</f>
        <v>0</v>
      </c>
      <c r="AW140" s="148">
        <f>IF($R140=AT$17,AU140,0)</f>
        <v>0</v>
      </c>
      <c r="AX140" s="145">
        <v>2371</v>
      </c>
      <c r="AY140" s="148">
        <f>100*AX140/$AI140</f>
        <v>6.14216879954407</v>
      </c>
      <c r="AZ140" s="145">
        <f>IF(AY140&gt;$AI$8,1,0)</f>
        <v>0</v>
      </c>
      <c r="BA140" s="148">
        <f>IF($R140=AX$17,AY140,0)</f>
        <v>0</v>
      </c>
      <c r="BB140" s="145">
        <v>4030</v>
      </c>
      <c r="BC140" s="148">
        <f>100*BB140/$AI140</f>
        <v>10.4398735816797</v>
      </c>
      <c r="BD140" s="145">
        <f>IF(BC140&gt;$AI$8,1,0)</f>
        <v>0</v>
      </c>
      <c r="BE140" s="148">
        <f>IF($R140=BB$17,BC140,0)</f>
        <v>0</v>
      </c>
      <c r="BF140" s="145">
        <v>0</v>
      </c>
      <c r="BG140" s="148">
        <f>100*BF140/$AI140</f>
        <v>0</v>
      </c>
      <c r="BH140" s="145">
        <f>IF(BG140&gt;$AI$8,1,0)</f>
        <v>0</v>
      </c>
      <c r="BI140" s="148">
        <f>IF($R140=BF$17,BG140,0)</f>
        <v>0</v>
      </c>
      <c r="BJ140" s="145">
        <v>0</v>
      </c>
      <c r="BK140" s="148">
        <f>100*BJ140/$AI140</f>
        <v>0</v>
      </c>
      <c r="BL140" s="145">
        <f>IF(BK140&gt;$AI$8,1,0)</f>
        <v>0</v>
      </c>
      <c r="BM140" s="148">
        <f>IF($R140=BJ$17,BK140,0)</f>
        <v>0</v>
      </c>
      <c r="BN140" s="145">
        <v>0</v>
      </c>
      <c r="BO140" s="148">
        <f>100*BN140/$AI140</f>
        <v>0</v>
      </c>
      <c r="BP140" s="145">
        <f>IF(BO140&gt;$AI$8,1,0)</f>
        <v>0</v>
      </c>
      <c r="BQ140" s="148">
        <f>IF($R140=BN$17,BO140,0)</f>
        <v>0</v>
      </c>
      <c r="BR140" s="145">
        <v>0</v>
      </c>
      <c r="BS140" s="148">
        <f>100*BR140/$AI140</f>
        <v>0</v>
      </c>
      <c r="BT140" s="145">
        <f>IF(BS140&gt;$AI$8,1,0)</f>
        <v>0</v>
      </c>
      <c r="BU140" s="148">
        <f>IF($R140=BR$17,BS140,0)</f>
        <v>0</v>
      </c>
      <c r="BV140" s="145">
        <v>0</v>
      </c>
      <c r="BW140" s="148">
        <f>100*BV140/$AI140</f>
        <v>0</v>
      </c>
      <c r="BX140" s="145">
        <f>IF(BW140&gt;$AI$8,1,0)</f>
        <v>0</v>
      </c>
      <c r="BY140" s="148">
        <f>IF($R140=BV$17,BW140,0)</f>
        <v>0</v>
      </c>
      <c r="BZ140" s="145">
        <v>0</v>
      </c>
      <c r="CA140" s="148">
        <f>100*BZ140/$AI140</f>
        <v>0</v>
      </c>
      <c r="CB140" s="145">
        <f>IF(CA140&gt;$AI$8,1,0)</f>
        <v>0</v>
      </c>
      <c r="CC140" s="148">
        <f>IF($R140=BZ$17,CA140,0)</f>
        <v>0</v>
      </c>
      <c r="CD140" s="145">
        <v>0</v>
      </c>
      <c r="CE140" s="148">
        <f>100*CD140/$AI140</f>
        <v>0</v>
      </c>
      <c r="CF140" s="145">
        <f>IF(CE140&gt;$AI$8,1,0)</f>
        <v>0</v>
      </c>
      <c r="CG140" s="148">
        <f>IF($R140=CD$17,CE140,0)</f>
        <v>0</v>
      </c>
      <c r="CH140" s="145">
        <v>0</v>
      </c>
      <c r="CI140" s="148">
        <f>100*CH140/$AI140</f>
        <v>0</v>
      </c>
      <c r="CJ140" s="145">
        <f>IF(CI140&gt;$AI$8,1,0)</f>
        <v>0</v>
      </c>
      <c r="CK140" s="148">
        <f>IF($R140=CH$17,CI140,0)</f>
        <v>0</v>
      </c>
      <c r="CL140" s="145">
        <v>691</v>
      </c>
      <c r="CM140" s="145">
        <v>0</v>
      </c>
      <c r="CN140" s="149"/>
    </row>
    <row r="141" ht="15.75" customHeight="1">
      <c r="A141" t="s" s="179">
        <v>2643</v>
      </c>
      <c r="B141" t="s" s="180">
        <v>160</v>
      </c>
      <c r="C141" t="s" s="180">
        <v>1731</v>
      </c>
      <c r="D141" t="s" s="181">
        <v>162</v>
      </c>
      <c r="E141" t="s" s="182">
        <v>79</v>
      </c>
      <c r="F141" t="s" s="130">
        <v>80</v>
      </c>
      <c r="G141" t="s" s="130">
        <v>1732</v>
      </c>
      <c r="H141" t="s" s="130">
        <v>130</v>
      </c>
      <c r="I141" t="s" s="130">
        <v>64</v>
      </c>
      <c r="J141" t="s" s="130">
        <v>50</v>
      </c>
      <c r="K141" t="s" s="183">
        <f>_xlfn.IFS(Q141=0,O141,T141=1,R141,U141=1,AA141,V141=1,AD141)</f>
        <v>28</v>
      </c>
      <c r="L141" s="189">
        <f>_xlfn.IFS(Q141=0,P141,T141=1,S141,U141=1,AB141,V141=1,AE141)</f>
        <v>48.9157115326098</v>
      </c>
      <c r="M141" t="s" s="130">
        <f>IF(O141="Lab","over","under")</f>
        <v>2429</v>
      </c>
      <c r="N141" s="173">
        <v>1</v>
      </c>
      <c r="O141" t="s" s="184">
        <v>28</v>
      </c>
      <c r="P141" s="131">
        <f>AQ141</f>
        <v>48.9157115326098</v>
      </c>
      <c r="Q141" s="173">
        <f>T141+U141+V141</f>
        <v>0</v>
      </c>
      <c r="R141" t="s" s="185">
        <v>27</v>
      </c>
      <c r="S141" s="213">
        <f>AO141</f>
        <v>23.5825134394969</v>
      </c>
      <c r="T141" s="169"/>
      <c r="U141" s="169"/>
      <c r="V141" s="169"/>
      <c r="W141" s="169"/>
      <c r="X141" t="s" s="130">
        <f>IF($A141=Y141,"ok","bad")</f>
        <v>2430</v>
      </c>
      <c r="Y141" t="s" s="130">
        <v>2643</v>
      </c>
      <c r="Z141" t="s" s="130">
        <v>1731</v>
      </c>
      <c r="AA141" t="s" s="186">
        <v>29</v>
      </c>
      <c r="AB141" s="125">
        <f>100*AC141</f>
        <v>12.0559895</v>
      </c>
      <c r="AC141" s="191">
        <v>0.120559895</v>
      </c>
      <c r="AD141" t="s" s="187">
        <v>31</v>
      </c>
      <c r="AE141" s="125">
        <v>7.5484329</v>
      </c>
      <c r="AF141" s="191">
        <v>0.075484329</v>
      </c>
      <c r="AG141" s="169"/>
      <c r="AH141" s="173">
        <v>72686</v>
      </c>
      <c r="AI141" s="173">
        <v>49295</v>
      </c>
      <c r="AJ141" s="173">
        <v>218</v>
      </c>
      <c r="AK141" s="173">
        <v>12488</v>
      </c>
      <c r="AL141" s="173">
        <v>11625</v>
      </c>
      <c r="AM141" s="175">
        <f>100*AL141/$AI141</f>
        <v>23.5825134394969</v>
      </c>
      <c r="AN141" s="173">
        <f>IF(AM141&gt;$AI$8,1,0)</f>
        <v>0</v>
      </c>
      <c r="AO141" s="175">
        <f>IF($R141=AL$17,AM141,0)</f>
        <v>23.5825134394969</v>
      </c>
      <c r="AP141" s="173">
        <v>24113</v>
      </c>
      <c r="AQ141" s="175">
        <f>100*AP141/$AI141</f>
        <v>48.9157115326098</v>
      </c>
      <c r="AR141" s="173">
        <f>IF(AQ141&gt;$AI$8,1,0)</f>
        <v>0</v>
      </c>
      <c r="AS141" s="175">
        <f>IF($R141=AP$17,AQ141,0)</f>
        <v>0</v>
      </c>
      <c r="AT141" s="173">
        <v>5943</v>
      </c>
      <c r="AU141" s="175">
        <f>100*AT141/$AI141</f>
        <v>12.0559894512628</v>
      </c>
      <c r="AV141" s="173">
        <f>IF(AU141&gt;$AI$8,1,0)</f>
        <v>0</v>
      </c>
      <c r="AW141" s="175">
        <f>IF($R141=AT$17,AU141,0)</f>
        <v>0</v>
      </c>
      <c r="AX141" s="173">
        <v>3070</v>
      </c>
      <c r="AY141" s="175">
        <f>100*AX141/$AI141</f>
        <v>6.22781215133381</v>
      </c>
      <c r="AZ141" s="173">
        <f>IF(AY141&gt;$AI$8,1,0)</f>
        <v>0</v>
      </c>
      <c r="BA141" s="175">
        <f>IF($R141=AX$17,AY141,0)</f>
        <v>0</v>
      </c>
      <c r="BB141" s="173">
        <v>3721</v>
      </c>
      <c r="BC141" s="175">
        <f>100*BB141/$AI141</f>
        <v>7.54843290394563</v>
      </c>
      <c r="BD141" s="173">
        <f>IF(BC141&gt;$AI$8,1,0)</f>
        <v>0</v>
      </c>
      <c r="BE141" s="175">
        <f>IF($R141=BB$17,BC141,0)</f>
        <v>0</v>
      </c>
      <c r="BF141" s="173">
        <v>0</v>
      </c>
      <c r="BG141" s="175">
        <f>100*BF141/$AI141</f>
        <v>0</v>
      </c>
      <c r="BH141" s="173">
        <f>IF(BG141&gt;$AI$8,1,0)</f>
        <v>0</v>
      </c>
      <c r="BI141" s="175">
        <f>IF($R141=BF$17,BG141,0)</f>
        <v>0</v>
      </c>
      <c r="BJ141" s="173">
        <v>0</v>
      </c>
      <c r="BK141" s="175">
        <f>100*BJ141/$AI141</f>
        <v>0</v>
      </c>
      <c r="BL141" s="173">
        <f>IF(BK141&gt;$AI$8,1,0)</f>
        <v>0</v>
      </c>
      <c r="BM141" s="175">
        <f>IF($R141=BJ$17,BK141,0)</f>
        <v>0</v>
      </c>
      <c r="BN141" s="173">
        <v>0</v>
      </c>
      <c r="BO141" s="175">
        <f>100*BN141/$AI141</f>
        <v>0</v>
      </c>
      <c r="BP141" s="173">
        <f>IF(BO141&gt;$AI$8,1,0)</f>
        <v>0</v>
      </c>
      <c r="BQ141" s="175">
        <f>IF($R141=BN$17,BO141,0)</f>
        <v>0</v>
      </c>
      <c r="BR141" s="173">
        <v>0</v>
      </c>
      <c r="BS141" s="175">
        <f>100*BR141/$AI141</f>
        <v>0</v>
      </c>
      <c r="BT141" s="173">
        <f>IF(BS141&gt;$AI$8,1,0)</f>
        <v>0</v>
      </c>
      <c r="BU141" s="175">
        <f>IF($R141=BR$17,BS141,0)</f>
        <v>0</v>
      </c>
      <c r="BV141" s="173">
        <v>0</v>
      </c>
      <c r="BW141" s="175">
        <f>100*BV141/$AI141</f>
        <v>0</v>
      </c>
      <c r="BX141" s="173">
        <f>IF(BW141&gt;$AI$8,1,0)</f>
        <v>0</v>
      </c>
      <c r="BY141" s="175">
        <f>IF($R141=BV$17,BW141,0)</f>
        <v>0</v>
      </c>
      <c r="BZ141" s="173">
        <v>0</v>
      </c>
      <c r="CA141" s="175">
        <f>100*BZ141/$AI141</f>
        <v>0</v>
      </c>
      <c r="CB141" s="173">
        <f>IF(CA141&gt;$AI$8,1,0)</f>
        <v>0</v>
      </c>
      <c r="CC141" s="175">
        <f>IF($R141=BZ$17,CA141,0)</f>
        <v>0</v>
      </c>
      <c r="CD141" s="173">
        <v>0</v>
      </c>
      <c r="CE141" s="175">
        <f>100*CD141/$AI141</f>
        <v>0</v>
      </c>
      <c r="CF141" s="173">
        <f>IF(CE141&gt;$AI$8,1,0)</f>
        <v>0</v>
      </c>
      <c r="CG141" s="175">
        <f>IF($R141=CD$17,CE141,0)</f>
        <v>0</v>
      </c>
      <c r="CH141" s="173">
        <v>0</v>
      </c>
      <c r="CI141" s="175">
        <f>100*CH141/$AI141</f>
        <v>0</v>
      </c>
      <c r="CJ141" s="173">
        <f>IF(CI141&gt;$AI$8,1,0)</f>
        <v>0</v>
      </c>
      <c r="CK141" s="175">
        <f>IF($R141=CH$17,CI141,0)</f>
        <v>0</v>
      </c>
      <c r="CL141" s="173">
        <v>0</v>
      </c>
      <c r="CM141" s="173">
        <v>0</v>
      </c>
      <c r="CN141" s="176"/>
    </row>
    <row r="142" ht="15.75" customHeight="1">
      <c r="A142" t="s" s="179">
        <v>2847</v>
      </c>
      <c r="B142" t="s" s="180">
        <v>256</v>
      </c>
      <c r="C142" t="s" s="180">
        <v>822</v>
      </c>
      <c r="D142" t="s" s="181">
        <v>259</v>
      </c>
      <c r="E142" t="s" s="188">
        <v>79</v>
      </c>
      <c r="F142" t="s" s="146">
        <v>46</v>
      </c>
      <c r="G142" t="s" s="146">
        <v>823</v>
      </c>
      <c r="H142" t="s" s="146">
        <v>824</v>
      </c>
      <c r="I142" t="s" s="146">
        <v>49</v>
      </c>
      <c r="J142" t="s" s="146">
        <v>50</v>
      </c>
      <c r="K142" t="s" s="183">
        <f>_xlfn.IFS(Q142=0,O142,T142=1,R142,U142=1,AA142,V142=1,AD142)</f>
        <v>2365</v>
      </c>
      <c r="L142" s="189">
        <f>_xlfn.IFS(Q142=0,P142,T142=1,S142,U142=1,AB142,V142=1,AE142)</f>
        <v>29.8100454492483</v>
      </c>
      <c r="M142" t="s" s="146">
        <f>IF(O142="Lab","over","under")</f>
        <v>2429</v>
      </c>
      <c r="N142" s="145">
        <v>1</v>
      </c>
      <c r="O142" t="s" s="184">
        <v>28</v>
      </c>
      <c r="P142" s="147">
        <f>AQ142</f>
        <v>48.8695956182263</v>
      </c>
      <c r="Q142" s="145">
        <f>T142+U142+V142</f>
        <v>1</v>
      </c>
      <c r="R142" t="s" s="185">
        <v>2365</v>
      </c>
      <c r="S142" s="147">
        <f>BA142</f>
        <v>29.8100454492483</v>
      </c>
      <c r="T142" s="145">
        <v>1</v>
      </c>
      <c r="U142" s="138"/>
      <c r="V142" s="138"/>
      <c r="W142" s="138"/>
      <c r="X142" t="s" s="146">
        <f>IF($A142=Y142,"ok","bad")</f>
        <v>2430</v>
      </c>
      <c r="Y142" t="s" s="146">
        <v>2847</v>
      </c>
      <c r="Z142" t="s" s="146">
        <v>822</v>
      </c>
      <c r="AA142" t="s" s="186">
        <v>27</v>
      </c>
      <c r="AB142" s="141">
        <f>100*AC142</f>
        <v>10.9340403</v>
      </c>
      <c r="AC142" s="190">
        <v>0.109340403</v>
      </c>
      <c r="AD142" t="s" s="187">
        <v>2848</v>
      </c>
      <c r="AE142" s="141">
        <v>4.6061065</v>
      </c>
      <c r="AF142" s="190">
        <v>0.046061065</v>
      </c>
      <c r="AG142" s="138"/>
      <c r="AH142" s="145">
        <v>69395</v>
      </c>
      <c r="AI142" s="145">
        <v>34324</v>
      </c>
      <c r="AJ142" s="145">
        <v>72</v>
      </c>
      <c r="AK142" s="145">
        <v>6542</v>
      </c>
      <c r="AL142" s="145">
        <v>3753</v>
      </c>
      <c r="AM142" s="148">
        <f>100*AL142/$AI142</f>
        <v>10.9340403216408</v>
      </c>
      <c r="AN142" s="145">
        <f>IF(AM142&gt;$AI$8,1,0)</f>
        <v>0</v>
      </c>
      <c r="AO142" s="148">
        <f>IF($R142=AL$17,AM142,0)</f>
        <v>0</v>
      </c>
      <c r="AP142" s="145">
        <v>16774</v>
      </c>
      <c r="AQ142" s="148">
        <f>100*AP142/$AI142</f>
        <v>48.8695956182263</v>
      </c>
      <c r="AR142" s="145">
        <f>IF(AQ142&gt;$AI$8,1,0)</f>
        <v>0</v>
      </c>
      <c r="AS142" s="148">
        <f>IF($R142=AP$17,AQ142,0)</f>
        <v>0</v>
      </c>
      <c r="AT142" s="145">
        <v>811</v>
      </c>
      <c r="AU142" s="148">
        <f>100*AT142/$AI142</f>
        <v>2.36277823097541</v>
      </c>
      <c r="AV142" s="145">
        <f>IF(AU142&gt;$AI$8,1,0)</f>
        <v>0</v>
      </c>
      <c r="AW142" s="148">
        <f>IF($R142=AT$17,AU142,0)</f>
        <v>0</v>
      </c>
      <c r="AX142" s="145">
        <v>10232</v>
      </c>
      <c r="AY142" s="148">
        <f>100*AX142/$AI142</f>
        <v>29.8100454492483</v>
      </c>
      <c r="AZ142" s="145">
        <f>IF(AY142&gt;$AI$8,1,0)</f>
        <v>0</v>
      </c>
      <c r="BA142" s="148">
        <f>IF($R142=AX$17,AY142,0)</f>
        <v>29.8100454492483</v>
      </c>
      <c r="BB142" s="145">
        <v>1173</v>
      </c>
      <c r="BC142" s="148">
        <f>100*BB142/$AI142</f>
        <v>3.41743386551684</v>
      </c>
      <c r="BD142" s="145">
        <f>IF(BC142&gt;$AI$8,1,0)</f>
        <v>0</v>
      </c>
      <c r="BE142" s="148">
        <f>IF($R142=BB$17,BC142,0)</f>
        <v>0</v>
      </c>
      <c r="BF142" s="145">
        <v>0</v>
      </c>
      <c r="BG142" s="148">
        <f>100*BF142/$AI142</f>
        <v>0</v>
      </c>
      <c r="BH142" s="145">
        <f>IF(BG142&gt;$AI$8,1,0)</f>
        <v>0</v>
      </c>
      <c r="BI142" s="148">
        <f>IF($R142=BF$17,BG142,0)</f>
        <v>0</v>
      </c>
      <c r="BJ142" s="145">
        <v>0</v>
      </c>
      <c r="BK142" s="148">
        <f>100*BJ142/$AI142</f>
        <v>0</v>
      </c>
      <c r="BL142" s="145">
        <f>IF(BK142&gt;$AI$8,1,0)</f>
        <v>0</v>
      </c>
      <c r="BM142" s="148">
        <f>IF($R142=BJ$17,BK142,0)</f>
        <v>0</v>
      </c>
      <c r="BN142" s="145">
        <v>0</v>
      </c>
      <c r="BO142" s="148">
        <f>100*BN142/$AI142</f>
        <v>0</v>
      </c>
      <c r="BP142" s="145">
        <f>IF(BO142&gt;$AI$8,1,0)</f>
        <v>0</v>
      </c>
      <c r="BQ142" s="148">
        <f>IF($R142=BN$17,BO142,0)</f>
        <v>0</v>
      </c>
      <c r="BR142" s="145">
        <v>0</v>
      </c>
      <c r="BS142" s="148">
        <f>100*BR142/$AI142</f>
        <v>0</v>
      </c>
      <c r="BT142" s="145">
        <f>IF(BS142&gt;$AI$8,1,0)</f>
        <v>0</v>
      </c>
      <c r="BU142" s="148">
        <f>IF($R142=BR$17,BS142,0)</f>
        <v>0</v>
      </c>
      <c r="BV142" s="145">
        <v>0</v>
      </c>
      <c r="BW142" s="148">
        <f>100*BV142/$AI142</f>
        <v>0</v>
      </c>
      <c r="BX142" s="145">
        <f>IF(BW142&gt;$AI$8,1,0)</f>
        <v>0</v>
      </c>
      <c r="BY142" s="148">
        <f>IF($R142=BV$17,BW142,0)</f>
        <v>0</v>
      </c>
      <c r="BZ142" s="145">
        <v>0</v>
      </c>
      <c r="CA142" s="148">
        <f>100*BZ142/$AI142</f>
        <v>0</v>
      </c>
      <c r="CB142" s="145">
        <f>IF(CA142&gt;$AI$8,1,0)</f>
        <v>0</v>
      </c>
      <c r="CC142" s="148">
        <f>IF($R142=BZ$17,CA142,0)</f>
        <v>0</v>
      </c>
      <c r="CD142" s="145">
        <v>0</v>
      </c>
      <c r="CE142" s="148">
        <f>100*CD142/$AI142</f>
        <v>0</v>
      </c>
      <c r="CF142" s="145">
        <f>IF(CE142&gt;$AI$8,1,0)</f>
        <v>0</v>
      </c>
      <c r="CG142" s="148">
        <f>IF($R142=CD$17,CE142,0)</f>
        <v>0</v>
      </c>
      <c r="CH142" s="145">
        <v>0</v>
      </c>
      <c r="CI142" s="148">
        <f>100*CH142/$AI142</f>
        <v>0</v>
      </c>
      <c r="CJ142" s="145">
        <f>IF(CI142&gt;$AI$8,1,0)</f>
        <v>0</v>
      </c>
      <c r="CK142" s="148">
        <f>IF($R142=CH$17,CI142,0)</f>
        <v>0</v>
      </c>
      <c r="CL142" s="145">
        <v>869</v>
      </c>
      <c r="CM142" s="145">
        <v>0</v>
      </c>
      <c r="CN142" s="149"/>
    </row>
    <row r="143" ht="15.75" customHeight="1">
      <c r="A143" t="s" s="179">
        <v>2537</v>
      </c>
      <c r="B143" t="s" s="180">
        <v>160</v>
      </c>
      <c r="C143" t="s" s="180">
        <v>210</v>
      </c>
      <c r="D143" t="s" s="181">
        <v>162</v>
      </c>
      <c r="E143" t="s" s="182">
        <v>79</v>
      </c>
      <c r="F143" t="s" s="130">
        <v>80</v>
      </c>
      <c r="G143" t="s" s="130">
        <v>211</v>
      </c>
      <c r="H143" t="s" s="130">
        <v>212</v>
      </c>
      <c r="I143" t="s" s="130">
        <v>64</v>
      </c>
      <c r="J143" t="s" s="130">
        <v>50</v>
      </c>
      <c r="K143" t="s" s="183">
        <f>_xlfn.IFS(Q143=0,O143,T143=1,R143,U143=1,AA143,V143=1,AD143)</f>
        <v>28</v>
      </c>
      <c r="L143" s="189">
        <f>_xlfn.IFS(Q143=0,P143,T143=1,S143,U143=1,AB143,V143=1,AE143)</f>
        <v>48.8148336944055</v>
      </c>
      <c r="M143" t="s" s="130">
        <f>IF(O143="Lab","over","under")</f>
        <v>2429</v>
      </c>
      <c r="N143" s="173">
        <v>1</v>
      </c>
      <c r="O143" t="s" s="184">
        <v>28</v>
      </c>
      <c r="P143" s="131">
        <f>AQ143</f>
        <v>48.8148336944055</v>
      </c>
      <c r="Q143" s="173">
        <f>T143+U143+V143</f>
        <v>0</v>
      </c>
      <c r="R143" t="s" s="185">
        <v>27</v>
      </c>
      <c r="S143" s="131">
        <f>AO143</f>
        <v>23.2445520581114</v>
      </c>
      <c r="T143" s="169"/>
      <c r="U143" s="169"/>
      <c r="V143" s="169"/>
      <c r="W143" s="169"/>
      <c r="X143" t="s" s="130">
        <f>IF($A143=Y143,"ok","bad")</f>
        <v>2430</v>
      </c>
      <c r="Y143" t="s" s="130">
        <v>2537</v>
      </c>
      <c r="Z143" t="s" s="130">
        <v>210</v>
      </c>
      <c r="AA143" t="s" s="186">
        <v>29</v>
      </c>
      <c r="AB143" s="125">
        <f>100*AC143</f>
        <v>10.2502018</v>
      </c>
      <c r="AC143" s="191">
        <v>0.102502018</v>
      </c>
      <c r="AD143" t="s" s="187">
        <v>31</v>
      </c>
      <c r="AE143" s="125">
        <v>9.0034408</v>
      </c>
      <c r="AF143" s="191">
        <v>0.090034408</v>
      </c>
      <c r="AG143" s="169"/>
      <c r="AH143" s="173">
        <v>72827</v>
      </c>
      <c r="AI143" s="173">
        <v>47082</v>
      </c>
      <c r="AJ143" s="173">
        <v>237</v>
      </c>
      <c r="AK143" s="173">
        <v>12039</v>
      </c>
      <c r="AL143" s="173">
        <v>10944</v>
      </c>
      <c r="AM143" s="175">
        <f>100*AL143/$AI143</f>
        <v>23.2445520581114</v>
      </c>
      <c r="AN143" s="173">
        <f>IF(AM143&gt;$AI$8,1,0)</f>
        <v>0</v>
      </c>
      <c r="AO143" s="175">
        <f>IF($R143=AL$17,AM143,0)</f>
        <v>23.2445520581114</v>
      </c>
      <c r="AP143" s="173">
        <v>22983</v>
      </c>
      <c r="AQ143" s="175">
        <f>100*AP143/$AI143</f>
        <v>48.8148336944055</v>
      </c>
      <c r="AR143" s="173">
        <f>IF(AQ143&gt;$AI$8,1,0)</f>
        <v>0</v>
      </c>
      <c r="AS143" s="175">
        <f>IF($R143=AP$17,AQ143,0)</f>
        <v>0</v>
      </c>
      <c r="AT143" s="173">
        <v>4826</v>
      </c>
      <c r="AU143" s="175">
        <f>100*AT143/$AI143</f>
        <v>10.2502017756255</v>
      </c>
      <c r="AV143" s="173">
        <f>IF(AU143&gt;$AI$8,1,0)</f>
        <v>0</v>
      </c>
      <c r="AW143" s="175">
        <f>IF($R143=AT$17,AU143,0)</f>
        <v>0</v>
      </c>
      <c r="AX143" s="173">
        <v>2825</v>
      </c>
      <c r="AY143" s="175">
        <f>100*AX143/$AI143</f>
        <v>6.00016991631621</v>
      </c>
      <c r="AZ143" s="173">
        <f>IF(AY143&gt;$AI$8,1,0)</f>
        <v>0</v>
      </c>
      <c r="BA143" s="175">
        <f>IF($R143=AX$17,AY143,0)</f>
        <v>0</v>
      </c>
      <c r="BB143" s="173">
        <v>4239</v>
      </c>
      <c r="BC143" s="175">
        <f>100*BB143/$AI143</f>
        <v>9.00344080540334</v>
      </c>
      <c r="BD143" s="173">
        <f>IF(BC143&gt;$AI$8,1,0)</f>
        <v>0</v>
      </c>
      <c r="BE143" s="175">
        <f>IF($R143=BB$17,BC143,0)</f>
        <v>0</v>
      </c>
      <c r="BF143" s="173">
        <v>0</v>
      </c>
      <c r="BG143" s="175">
        <f>100*BF143/$AI143</f>
        <v>0</v>
      </c>
      <c r="BH143" s="173">
        <f>IF(BG143&gt;$AI$8,1,0)</f>
        <v>0</v>
      </c>
      <c r="BI143" s="175">
        <f>IF($R143=BF$17,BG143,0)</f>
        <v>0</v>
      </c>
      <c r="BJ143" s="173">
        <v>0</v>
      </c>
      <c r="BK143" s="175">
        <f>100*BJ143/$AI143</f>
        <v>0</v>
      </c>
      <c r="BL143" s="173">
        <f>IF(BK143&gt;$AI$8,1,0)</f>
        <v>0</v>
      </c>
      <c r="BM143" s="175">
        <f>IF($R143=BJ$17,BK143,0)</f>
        <v>0</v>
      </c>
      <c r="BN143" s="173">
        <v>0</v>
      </c>
      <c r="BO143" s="175">
        <f>100*BN143/$AI143</f>
        <v>0</v>
      </c>
      <c r="BP143" s="173">
        <f>IF(BO143&gt;$AI$8,1,0)</f>
        <v>0</v>
      </c>
      <c r="BQ143" s="175">
        <f>IF($R143=BN$17,BO143,0)</f>
        <v>0</v>
      </c>
      <c r="BR143" s="173">
        <v>0</v>
      </c>
      <c r="BS143" s="175">
        <f>100*BR143/$AI143</f>
        <v>0</v>
      </c>
      <c r="BT143" s="173">
        <f>IF(BS143&gt;$AI$8,1,0)</f>
        <v>0</v>
      </c>
      <c r="BU143" s="175">
        <f>IF($R143=BR$17,BS143,0)</f>
        <v>0</v>
      </c>
      <c r="BV143" s="173">
        <v>0</v>
      </c>
      <c r="BW143" s="175">
        <f>100*BV143/$AI143</f>
        <v>0</v>
      </c>
      <c r="BX143" s="173">
        <f>IF(BW143&gt;$AI$8,1,0)</f>
        <v>0</v>
      </c>
      <c r="BY143" s="175">
        <f>IF($R143=BV$17,BW143,0)</f>
        <v>0</v>
      </c>
      <c r="BZ143" s="173">
        <v>0</v>
      </c>
      <c r="CA143" s="175">
        <f>100*BZ143/$AI143</f>
        <v>0</v>
      </c>
      <c r="CB143" s="173">
        <f>IF(CA143&gt;$AI$8,1,0)</f>
        <v>0</v>
      </c>
      <c r="CC143" s="175">
        <f>IF($R143=BZ$17,CA143,0)</f>
        <v>0</v>
      </c>
      <c r="CD143" s="173">
        <v>0</v>
      </c>
      <c r="CE143" s="175">
        <f>100*CD143/$AI143</f>
        <v>0</v>
      </c>
      <c r="CF143" s="173">
        <f>IF(CE143&gt;$AI$8,1,0)</f>
        <v>0</v>
      </c>
      <c r="CG143" s="175">
        <f>IF($R143=CD$17,CE143,0)</f>
        <v>0</v>
      </c>
      <c r="CH143" s="173">
        <v>0</v>
      </c>
      <c r="CI143" s="175">
        <f>100*CH143/$AI143</f>
        <v>0</v>
      </c>
      <c r="CJ143" s="173">
        <f>IF(CI143&gt;$AI$8,1,0)</f>
        <v>0</v>
      </c>
      <c r="CK143" s="175">
        <f>IF($R143=CH$17,CI143,0)</f>
        <v>0</v>
      </c>
      <c r="CL143" s="173">
        <v>606</v>
      </c>
      <c r="CM143" s="173">
        <v>0</v>
      </c>
      <c r="CN143" s="176"/>
    </row>
    <row r="144" ht="15.75" customHeight="1">
      <c r="A144" t="s" s="179">
        <v>2879</v>
      </c>
      <c r="B144" t="s" s="180">
        <v>58</v>
      </c>
      <c r="C144" t="s" s="180">
        <v>2230</v>
      </c>
      <c r="D144" t="s" s="181">
        <v>60</v>
      </c>
      <c r="E144" t="s" s="188">
        <v>60</v>
      </c>
      <c r="F144" t="s" s="146">
        <v>46</v>
      </c>
      <c r="G144" t="s" s="146">
        <v>805</v>
      </c>
      <c r="H144" t="s" s="146">
        <v>2880</v>
      </c>
      <c r="I144" t="s" s="146">
        <v>49</v>
      </c>
      <c r="J144" t="s" s="146">
        <v>2585</v>
      </c>
      <c r="K144" t="s" s="183">
        <f>_xlfn.IFS(Q144=0,O144,T144=1,R144,U144=1,AA144,V144=1,AD144)</f>
        <v>28</v>
      </c>
      <c r="L144" s="189">
        <f>_xlfn.IFS(Q144=0,P144,T144=1,S144,U144=1,AB144,V144=1,AE144)</f>
        <v>48.7873888439774</v>
      </c>
      <c r="M144" t="s" s="146">
        <f>IF(O144="Lab","over","under")</f>
        <v>2429</v>
      </c>
      <c r="N144" s="145">
        <v>1</v>
      </c>
      <c r="O144" t="s" s="184">
        <v>28</v>
      </c>
      <c r="P144" s="147">
        <f>AQ144</f>
        <v>48.7873888439774</v>
      </c>
      <c r="Q144" s="145">
        <f>T144+U144+V144</f>
        <v>0</v>
      </c>
      <c r="R144" t="s" s="185">
        <v>32</v>
      </c>
      <c r="S144" s="147">
        <f>BI144</f>
        <v>33.6044866612773</v>
      </c>
      <c r="T144" s="138"/>
      <c r="U144" s="138"/>
      <c r="V144" s="138"/>
      <c r="W144" s="138"/>
      <c r="X144" t="s" s="146">
        <f>IF($A144=Y144,"ok","bad")</f>
        <v>2430</v>
      </c>
      <c r="Y144" t="s" s="146">
        <v>2879</v>
      </c>
      <c r="Z144" t="s" s="146">
        <v>2230</v>
      </c>
      <c r="AA144" t="s" s="186">
        <v>2365</v>
      </c>
      <c r="AB144" s="141">
        <f>100*AC144</f>
        <v>6.9977769</v>
      </c>
      <c r="AC144" s="190">
        <v>0.069977769</v>
      </c>
      <c r="AD144" t="s" s="187">
        <v>31</v>
      </c>
      <c r="AE144" s="141">
        <v>3.7793048</v>
      </c>
      <c r="AF144" s="190">
        <v>0.037793048</v>
      </c>
      <c r="AG144" s="138"/>
      <c r="AH144" s="145">
        <v>69074</v>
      </c>
      <c r="AI144" s="145">
        <v>39584</v>
      </c>
      <c r="AJ144" s="145">
        <v>123</v>
      </c>
      <c r="AK144" s="145">
        <v>6010</v>
      </c>
      <c r="AL144" s="145">
        <v>1474</v>
      </c>
      <c r="AM144" s="148">
        <f>100*AL144/$AI144</f>
        <v>3.72372675828618</v>
      </c>
      <c r="AN144" s="145">
        <f>IF(AM144&gt;$AI$8,1,0)</f>
        <v>0</v>
      </c>
      <c r="AO144" s="148">
        <f>IF($R144=AL$17,AM144,0)</f>
        <v>0</v>
      </c>
      <c r="AP144" s="145">
        <v>19312</v>
      </c>
      <c r="AQ144" s="148">
        <f>100*AP144/$AI144</f>
        <v>48.7873888439774</v>
      </c>
      <c r="AR144" s="145">
        <f>IF(AQ144&gt;$AI$8,1,0)</f>
        <v>0</v>
      </c>
      <c r="AS144" s="148">
        <f>IF($R144=AP$17,AQ144,0)</f>
        <v>0</v>
      </c>
      <c r="AT144" s="145">
        <v>839</v>
      </c>
      <c r="AU144" s="148">
        <f>100*AT144/$AI144</f>
        <v>2.1195432497979</v>
      </c>
      <c r="AV144" s="145">
        <f>IF(AU144&gt;$AI$8,1,0)</f>
        <v>0</v>
      </c>
      <c r="AW144" s="148">
        <f>IF($R144=AT$17,AU144,0)</f>
        <v>0</v>
      </c>
      <c r="AX144" s="145">
        <v>2770</v>
      </c>
      <c r="AY144" s="148">
        <f>100*AX144/$AI144</f>
        <v>6.99777687954729</v>
      </c>
      <c r="AZ144" s="145">
        <f>IF(AY144&gt;$AI$8,1,0)</f>
        <v>0</v>
      </c>
      <c r="BA144" s="148">
        <f>IF($R144=AX$17,AY144,0)</f>
        <v>0</v>
      </c>
      <c r="BB144" s="145">
        <v>1496</v>
      </c>
      <c r="BC144" s="148">
        <f>100*BB144/$AI144</f>
        <v>3.77930476960388</v>
      </c>
      <c r="BD144" s="145">
        <f>IF(BC144&gt;$AI$8,1,0)</f>
        <v>0</v>
      </c>
      <c r="BE144" s="148">
        <f>IF($R144=BB$17,BC144,0)</f>
        <v>0</v>
      </c>
      <c r="BF144" s="145">
        <v>13302</v>
      </c>
      <c r="BG144" s="148">
        <f>100*BF144/$AI144</f>
        <v>33.6044866612773</v>
      </c>
      <c r="BH144" s="145">
        <f>IF(BG144&gt;$AI$8,1,0)</f>
        <v>0</v>
      </c>
      <c r="BI144" s="148">
        <f>IF($R144=BF$17,BG144,0)</f>
        <v>33.6044866612773</v>
      </c>
      <c r="BJ144" s="145">
        <v>0</v>
      </c>
      <c r="BK144" s="148">
        <f>100*BJ144/$AI144</f>
        <v>0</v>
      </c>
      <c r="BL144" s="145">
        <f>IF(BK144&gt;$AI$8,1,0)</f>
        <v>0</v>
      </c>
      <c r="BM144" s="148">
        <f>IF($R144=BJ$17,BK144,0)</f>
        <v>0</v>
      </c>
      <c r="BN144" s="145">
        <v>0</v>
      </c>
      <c r="BO144" s="148">
        <f>100*BN144/$AI144</f>
        <v>0</v>
      </c>
      <c r="BP144" s="145">
        <f>IF(BO144&gt;$AI$8,1,0)</f>
        <v>0</v>
      </c>
      <c r="BQ144" s="148">
        <f>IF($R144=BN$17,BO144,0)</f>
        <v>0</v>
      </c>
      <c r="BR144" s="145">
        <v>0</v>
      </c>
      <c r="BS144" s="148">
        <f>100*BR144/$AI144</f>
        <v>0</v>
      </c>
      <c r="BT144" s="145">
        <f>IF(BS144&gt;$AI$8,1,0)</f>
        <v>0</v>
      </c>
      <c r="BU144" s="148">
        <f>IF($R144=BR$17,BS144,0)</f>
        <v>0</v>
      </c>
      <c r="BV144" s="145">
        <v>0</v>
      </c>
      <c r="BW144" s="148">
        <f>100*BV144/$AI144</f>
        <v>0</v>
      </c>
      <c r="BX144" s="145">
        <f>IF(BW144&gt;$AI$8,1,0)</f>
        <v>0</v>
      </c>
      <c r="BY144" s="148">
        <f>IF($R144=BV$17,BW144,0)</f>
        <v>0</v>
      </c>
      <c r="BZ144" s="145">
        <v>0</v>
      </c>
      <c r="CA144" s="148">
        <f>100*BZ144/$AI144</f>
        <v>0</v>
      </c>
      <c r="CB144" s="145">
        <f>IF(CA144&gt;$AI$8,1,0)</f>
        <v>0</v>
      </c>
      <c r="CC144" s="148">
        <f>IF($R144=BZ$17,CA144,0)</f>
        <v>0</v>
      </c>
      <c r="CD144" s="145">
        <v>0</v>
      </c>
      <c r="CE144" s="148">
        <f>100*CD144/$AI144</f>
        <v>0</v>
      </c>
      <c r="CF144" s="145">
        <f>IF(CE144&gt;$AI$8,1,0)</f>
        <v>0</v>
      </c>
      <c r="CG144" s="148">
        <f>IF($R144=CD$17,CE144,0)</f>
        <v>0</v>
      </c>
      <c r="CH144" s="145">
        <v>0</v>
      </c>
      <c r="CI144" s="148">
        <f>100*CH144/$AI144</f>
        <v>0</v>
      </c>
      <c r="CJ144" s="145">
        <f>IF(CI144&gt;$AI$8,1,0)</f>
        <v>0</v>
      </c>
      <c r="CK144" s="148">
        <f>IF($R144=CH$17,CI144,0)</f>
        <v>0</v>
      </c>
      <c r="CL144" s="145">
        <v>0</v>
      </c>
      <c r="CM144" s="145">
        <v>0</v>
      </c>
      <c r="CN144" s="149"/>
    </row>
    <row r="145" ht="15.75" customHeight="1">
      <c r="A145" t="s" s="179">
        <v>2528</v>
      </c>
      <c r="B145" t="s" s="180">
        <v>84</v>
      </c>
      <c r="C145" t="s" s="180">
        <v>2183</v>
      </c>
      <c r="D145" t="s" s="181">
        <v>86</v>
      </c>
      <c r="E145" t="s" s="182">
        <v>79</v>
      </c>
      <c r="F145" t="s" s="130">
        <v>46</v>
      </c>
      <c r="G145" t="s" s="130">
        <v>374</v>
      </c>
      <c r="H145" t="s" s="130">
        <v>2184</v>
      </c>
      <c r="I145" t="s" s="130">
        <v>49</v>
      </c>
      <c r="J145" t="s" s="130">
        <v>50</v>
      </c>
      <c r="K145" t="s" s="183">
        <f>_xlfn.IFS(Q145=0,O145,T145=1,R145,U145=1,AA145,V145=1,AD145)</f>
        <v>28</v>
      </c>
      <c r="L145" s="189">
        <f>_xlfn.IFS(Q145=0,P145,T145=1,S145,U145=1,AB145,V145=1,AE145)</f>
        <v>48.7316557583642</v>
      </c>
      <c r="M145" t="s" s="130">
        <f>IF(O145="Lab","over","under")</f>
        <v>2429</v>
      </c>
      <c r="N145" s="173">
        <v>1</v>
      </c>
      <c r="O145" t="s" s="184">
        <v>28</v>
      </c>
      <c r="P145" s="131">
        <f>AQ145</f>
        <v>48.7316557583642</v>
      </c>
      <c r="Q145" s="173">
        <f>T145+U145+V145</f>
        <v>0</v>
      </c>
      <c r="R145" t="s" s="185">
        <v>27</v>
      </c>
      <c r="S145" s="131">
        <f>AO145</f>
        <v>23.5029879263385</v>
      </c>
      <c r="T145" s="169"/>
      <c r="U145" s="169"/>
      <c r="V145" s="169"/>
      <c r="W145" s="169"/>
      <c r="X145" t="s" s="130">
        <f>IF($A145=Y145,"ok","bad")</f>
        <v>2430</v>
      </c>
      <c r="Y145" t="s" s="130">
        <v>2528</v>
      </c>
      <c r="Z145" t="s" s="130">
        <v>2183</v>
      </c>
      <c r="AA145" t="s" s="186">
        <v>2365</v>
      </c>
      <c r="AB145" s="125">
        <f>100*AC145</f>
        <v>10.4760356</v>
      </c>
      <c r="AC145" s="191">
        <v>0.104760356</v>
      </c>
      <c r="AD145" t="s" s="187">
        <v>31</v>
      </c>
      <c r="AE145" s="125">
        <v>9.0877678</v>
      </c>
      <c r="AF145" s="191">
        <v>0.090877678</v>
      </c>
      <c r="AG145" s="169"/>
      <c r="AH145" s="173">
        <v>76294</v>
      </c>
      <c r="AI145" s="173">
        <v>49198</v>
      </c>
      <c r="AJ145" s="173">
        <v>245</v>
      </c>
      <c r="AK145" s="173">
        <v>12412</v>
      </c>
      <c r="AL145" s="173">
        <v>11563</v>
      </c>
      <c r="AM145" s="175">
        <f>100*AL145/$AI145</f>
        <v>23.5029879263385</v>
      </c>
      <c r="AN145" s="173">
        <f>IF(AM145&gt;$AI$8,1,0)</f>
        <v>0</v>
      </c>
      <c r="AO145" s="175">
        <f>IF($R145=AL$17,AM145,0)</f>
        <v>23.5029879263385</v>
      </c>
      <c r="AP145" s="173">
        <v>23975</v>
      </c>
      <c r="AQ145" s="175">
        <f>100*AP145/$AI145</f>
        <v>48.7316557583642</v>
      </c>
      <c r="AR145" s="173">
        <f>IF(AQ145&gt;$AI$8,1,0)</f>
        <v>0</v>
      </c>
      <c r="AS145" s="175">
        <f>IF($R145=AP$17,AQ145,0)</f>
        <v>0</v>
      </c>
      <c r="AT145" s="173">
        <v>3881</v>
      </c>
      <c r="AU145" s="175">
        <f>100*AT145/$AI145</f>
        <v>7.88853205414854</v>
      </c>
      <c r="AV145" s="173">
        <f>IF(AU145&gt;$AI$8,1,0)</f>
        <v>0</v>
      </c>
      <c r="AW145" s="175">
        <f>IF($R145=AT$17,AU145,0)</f>
        <v>0</v>
      </c>
      <c r="AX145" s="173">
        <v>5154</v>
      </c>
      <c r="AY145" s="175">
        <f>100*AX145/$AI145</f>
        <v>10.4760356112037</v>
      </c>
      <c r="AZ145" s="173">
        <f>IF(AY145&gt;$AI$8,1,0)</f>
        <v>0</v>
      </c>
      <c r="BA145" s="175">
        <f>IF($R145=AX$17,AY145,0)</f>
        <v>0</v>
      </c>
      <c r="BB145" s="173">
        <v>4471</v>
      </c>
      <c r="BC145" s="175">
        <f>100*BB145/$AI145</f>
        <v>9.08776779543884</v>
      </c>
      <c r="BD145" s="173">
        <f>IF(BC145&gt;$AI$8,1,0)</f>
        <v>0</v>
      </c>
      <c r="BE145" s="175">
        <f>IF($R145=BB$17,BC145,0)</f>
        <v>0</v>
      </c>
      <c r="BF145" s="173">
        <v>0</v>
      </c>
      <c r="BG145" s="175">
        <f>100*BF145/$AI145</f>
        <v>0</v>
      </c>
      <c r="BH145" s="173">
        <f>IF(BG145&gt;$AI$8,1,0)</f>
        <v>0</v>
      </c>
      <c r="BI145" s="175">
        <f>IF($R145=BF$17,BG145,0)</f>
        <v>0</v>
      </c>
      <c r="BJ145" s="173">
        <v>0</v>
      </c>
      <c r="BK145" s="175">
        <f>100*BJ145/$AI145</f>
        <v>0</v>
      </c>
      <c r="BL145" s="173">
        <f>IF(BK145&gt;$AI$8,1,0)</f>
        <v>0</v>
      </c>
      <c r="BM145" s="175">
        <f>IF($R145=BJ$17,BK145,0)</f>
        <v>0</v>
      </c>
      <c r="BN145" s="173">
        <v>0</v>
      </c>
      <c r="BO145" s="175">
        <f>100*BN145/$AI145</f>
        <v>0</v>
      </c>
      <c r="BP145" s="173">
        <f>IF(BO145&gt;$AI$8,1,0)</f>
        <v>0</v>
      </c>
      <c r="BQ145" s="175">
        <f>IF($R145=BN$17,BO145,0)</f>
        <v>0</v>
      </c>
      <c r="BR145" s="173">
        <v>0</v>
      </c>
      <c r="BS145" s="175">
        <f>100*BR145/$AI145</f>
        <v>0</v>
      </c>
      <c r="BT145" s="173">
        <f>IF(BS145&gt;$AI$8,1,0)</f>
        <v>0</v>
      </c>
      <c r="BU145" s="175">
        <f>IF($R145=BR$17,BS145,0)</f>
        <v>0</v>
      </c>
      <c r="BV145" s="173">
        <v>0</v>
      </c>
      <c r="BW145" s="175">
        <f>100*BV145/$AI145</f>
        <v>0</v>
      </c>
      <c r="BX145" s="173">
        <f>IF(BW145&gt;$AI$8,1,0)</f>
        <v>0</v>
      </c>
      <c r="BY145" s="175">
        <f>IF($R145=BV$17,BW145,0)</f>
        <v>0</v>
      </c>
      <c r="BZ145" s="173">
        <v>0</v>
      </c>
      <c r="CA145" s="175">
        <f>100*BZ145/$AI145</f>
        <v>0</v>
      </c>
      <c r="CB145" s="173">
        <f>IF(CA145&gt;$AI$8,1,0)</f>
        <v>0</v>
      </c>
      <c r="CC145" s="175">
        <f>IF($R145=BZ$17,CA145,0)</f>
        <v>0</v>
      </c>
      <c r="CD145" s="173">
        <v>0</v>
      </c>
      <c r="CE145" s="175">
        <f>100*CD145/$AI145</f>
        <v>0</v>
      </c>
      <c r="CF145" s="173">
        <f>IF(CE145&gt;$AI$8,1,0)</f>
        <v>0</v>
      </c>
      <c r="CG145" s="175">
        <f>IF($R145=CD$17,CE145,0)</f>
        <v>0</v>
      </c>
      <c r="CH145" s="173">
        <v>0</v>
      </c>
      <c r="CI145" s="175">
        <f>100*CH145/$AI145</f>
        <v>0</v>
      </c>
      <c r="CJ145" s="173">
        <f>IF(CI145&gt;$AI$8,1,0)</f>
        <v>0</v>
      </c>
      <c r="CK145" s="175">
        <f>IF($R145=CH$17,CI145,0)</f>
        <v>0</v>
      </c>
      <c r="CL145" s="173">
        <v>0</v>
      </c>
      <c r="CM145" s="173">
        <v>0</v>
      </c>
      <c r="CN145" s="176"/>
    </row>
    <row r="146" ht="15.75" customHeight="1">
      <c r="A146" t="s" s="179">
        <v>2843</v>
      </c>
      <c r="B146" t="s" s="180">
        <v>228</v>
      </c>
      <c r="C146" t="s" s="180">
        <v>957</v>
      </c>
      <c r="D146" t="s" s="181">
        <v>230</v>
      </c>
      <c r="E146" t="s" s="188">
        <v>230</v>
      </c>
      <c r="F146" t="s" s="146">
        <v>46</v>
      </c>
      <c r="G146" t="s" s="146">
        <v>2292</v>
      </c>
      <c r="H146" t="s" s="146">
        <v>2844</v>
      </c>
      <c r="I146" t="s" s="146">
        <v>64</v>
      </c>
      <c r="J146" t="s" s="146">
        <v>247</v>
      </c>
      <c r="K146" t="s" s="183">
        <f>_xlfn.IFS(Q146=0,O146,T146=1,R146,U146=1,AA146,V146=1,AD146)</f>
        <v>37</v>
      </c>
      <c r="L146" s="189">
        <f>_xlfn.IFS(Q146=0,P146,T146=1,S146,U146=1,AB146,V146=1,AE146)</f>
        <v>39.6918317800924</v>
      </c>
      <c r="M146" t="s" s="146">
        <v>2429</v>
      </c>
      <c r="N146" s="145">
        <v>1</v>
      </c>
      <c r="O146" t="s" s="184">
        <v>35</v>
      </c>
      <c r="P146" s="147">
        <f>BS146</f>
        <v>48.6412405043465</v>
      </c>
      <c r="Q146" s="145">
        <f>T146+U146+V146</f>
        <v>1</v>
      </c>
      <c r="R146" t="s" s="185">
        <v>37</v>
      </c>
      <c r="S146" s="147">
        <f>CC146</f>
        <v>39.6918317800924</v>
      </c>
      <c r="T146" s="145">
        <v>1</v>
      </c>
      <c r="U146" s="138"/>
      <c r="V146" s="138"/>
      <c r="W146" s="138"/>
      <c r="X146" t="s" s="146">
        <f>IF($A146=Y146,"ok","bad")</f>
        <v>2430</v>
      </c>
      <c r="Y146" t="s" s="146">
        <v>2843</v>
      </c>
      <c r="Z146" t="s" s="146">
        <v>957</v>
      </c>
      <c r="AA146" t="s" s="186">
        <v>2390</v>
      </c>
      <c r="AB146" s="141">
        <f>100*AC146</f>
        <v>4.7380374</v>
      </c>
      <c r="AC146" s="190">
        <v>0.047380374</v>
      </c>
      <c r="AD146" t="s" s="187">
        <v>36</v>
      </c>
      <c r="AE146" s="141">
        <v>4.67147</v>
      </c>
      <c r="AF146" s="190">
        <v>0.0467147</v>
      </c>
      <c r="AG146" s="138"/>
      <c r="AH146" s="145">
        <v>77828</v>
      </c>
      <c r="AI146" s="145">
        <v>51076</v>
      </c>
      <c r="AJ146" s="145">
        <v>260</v>
      </c>
      <c r="AK146" s="145">
        <v>4571</v>
      </c>
      <c r="AL146" s="145">
        <v>0</v>
      </c>
      <c r="AM146" s="148">
        <f>100*AL146/$AI146</f>
        <v>0</v>
      </c>
      <c r="AN146" s="145">
        <f>IF(AM146&gt;$AI$8,1,0)</f>
        <v>0</v>
      </c>
      <c r="AO146" s="148">
        <f>IF($R146=AL$17,AM146,0)</f>
        <v>0</v>
      </c>
      <c r="AP146" s="145">
        <v>0</v>
      </c>
      <c r="AQ146" s="148">
        <f>100*AP146/$AI146</f>
        <v>0</v>
      </c>
      <c r="AR146" s="145">
        <f>IF(AQ146&gt;$AI$8,1,0)</f>
        <v>0</v>
      </c>
      <c r="AS146" s="148">
        <f>IF($R146=AP$17,AQ146,0)</f>
        <v>0</v>
      </c>
      <c r="AT146" s="145">
        <v>0</v>
      </c>
      <c r="AU146" s="148">
        <f>100*AT146/$AI146</f>
        <v>0</v>
      </c>
      <c r="AV146" s="145">
        <f>IF(AU146&gt;$AI$8,1,0)</f>
        <v>0</v>
      </c>
      <c r="AW146" s="148">
        <f>IF($R146=AT$17,AU146,0)</f>
        <v>0</v>
      </c>
      <c r="AX146" s="145">
        <v>0</v>
      </c>
      <c r="AY146" s="148">
        <f>100*AX146/$AI146</f>
        <v>0</v>
      </c>
      <c r="AZ146" s="145">
        <f>IF(AY146&gt;$AI$8,1,0)</f>
        <v>0</v>
      </c>
      <c r="BA146" s="148">
        <f>IF($R146=AX$17,AY146,0)</f>
        <v>0</v>
      </c>
      <c r="BB146" s="145">
        <v>0</v>
      </c>
      <c r="BC146" s="148">
        <f>100*BB146/$AI146</f>
        <v>0</v>
      </c>
      <c r="BD146" s="145">
        <f>IF(BC146&gt;$AI$8,1,0)</f>
        <v>0</v>
      </c>
      <c r="BE146" s="148">
        <f>IF($R146=BB$17,BC146,0)</f>
        <v>0</v>
      </c>
      <c r="BF146" s="145">
        <v>0</v>
      </c>
      <c r="BG146" s="148">
        <f>100*BF146/$AI146</f>
        <v>0</v>
      </c>
      <c r="BH146" s="145">
        <f>IF(BG146&gt;$AI$8,1,0)</f>
        <v>0</v>
      </c>
      <c r="BI146" s="148">
        <f>IF($R146=BF$17,BG146,0)</f>
        <v>0</v>
      </c>
      <c r="BJ146" s="145">
        <v>0</v>
      </c>
      <c r="BK146" s="148">
        <f>100*BJ146/$AI146</f>
        <v>0</v>
      </c>
      <c r="BL146" s="145">
        <f>IF(BK146&gt;$AI$8,1,0)</f>
        <v>0</v>
      </c>
      <c r="BM146" s="148">
        <f>IF($R146=BJ$17,BK146,0)</f>
        <v>0</v>
      </c>
      <c r="BN146" s="145">
        <v>0</v>
      </c>
      <c r="BO146" s="148">
        <f>100*BN146/$AI146</f>
        <v>0</v>
      </c>
      <c r="BP146" s="145">
        <f>IF(BO146&gt;$AI$8,1,0)</f>
        <v>0</v>
      </c>
      <c r="BQ146" s="148">
        <f>IF($R146=BN$17,BO146,0)</f>
        <v>0</v>
      </c>
      <c r="BR146" s="145">
        <v>24844</v>
      </c>
      <c r="BS146" s="148">
        <f>100*BR146/$AI146</f>
        <v>48.6412405043465</v>
      </c>
      <c r="BT146" s="145">
        <f>IF(BS146&gt;$AI$8,1,0)</f>
        <v>0</v>
      </c>
      <c r="BU146" s="148">
        <f>IF($R146=BR$17,BS146,0)</f>
        <v>0</v>
      </c>
      <c r="BV146" s="145">
        <v>2386</v>
      </c>
      <c r="BW146" s="148">
        <f>100*BV146/$AI146</f>
        <v>4.67146996632469</v>
      </c>
      <c r="BX146" s="145">
        <f>IF(BW146&gt;$AI$8,1,0)</f>
        <v>0</v>
      </c>
      <c r="BY146" s="148">
        <f>IF($R146=BV$17,BW146,0)</f>
        <v>0</v>
      </c>
      <c r="BZ146" s="145">
        <v>20273</v>
      </c>
      <c r="CA146" s="148">
        <f>100*BZ146/$AI146</f>
        <v>39.6918317800924</v>
      </c>
      <c r="CB146" s="145">
        <f>IF(CA146&gt;$AI$8,1,0)</f>
        <v>0</v>
      </c>
      <c r="CC146" s="148">
        <f>IF($R146=BZ$17,CA146,0)</f>
        <v>39.6918317800924</v>
      </c>
      <c r="CD146" s="145">
        <v>2420</v>
      </c>
      <c r="CE146" s="148">
        <f>100*CD146/$AI146</f>
        <v>4.73803743441147</v>
      </c>
      <c r="CF146" s="145">
        <f>IF(CE146&gt;$AI$8,1,0)</f>
        <v>0</v>
      </c>
      <c r="CG146" s="148">
        <f>IF($R146=CD$17,CE146,0)</f>
        <v>0</v>
      </c>
      <c r="CH146" s="145">
        <v>0</v>
      </c>
      <c r="CI146" s="148">
        <f>100*CH146/$AI146</f>
        <v>0</v>
      </c>
      <c r="CJ146" s="145">
        <f>IF(CI146&gt;$AI$8,1,0)</f>
        <v>0</v>
      </c>
      <c r="CK146" s="148">
        <f>IF($R146=CH$17,CI146,0)</f>
        <v>0</v>
      </c>
      <c r="CL146" s="145">
        <v>0</v>
      </c>
      <c r="CM146" s="145">
        <v>0</v>
      </c>
      <c r="CN146" s="149"/>
    </row>
    <row r="147" ht="15.75" customHeight="1">
      <c r="A147" t="s" s="179">
        <v>1428</v>
      </c>
      <c r="B147" t="s" s="180">
        <v>58</v>
      </c>
      <c r="C147" t="s" s="180">
        <v>1429</v>
      </c>
      <c r="D147" t="s" s="181">
        <v>60</v>
      </c>
      <c r="E147" t="s" s="182">
        <v>60</v>
      </c>
      <c r="F147" t="s" s="130">
        <v>46</v>
      </c>
      <c r="G147" t="s" s="130">
        <v>62</v>
      </c>
      <c r="H147" t="s" s="130">
        <v>2665</v>
      </c>
      <c r="I147" t="s" s="130">
        <v>64</v>
      </c>
      <c r="J147" t="s" s="130">
        <v>2585</v>
      </c>
      <c r="K147" t="s" s="183">
        <f>_xlfn.IFS(Q147=0,O147,T147=1,R147,U147=1,AA147,V147=1,AD147)</f>
        <v>28</v>
      </c>
      <c r="L147" s="189">
        <f>_xlfn.IFS(Q147=0,P147,T147=1,S147,U147=1,AB147,V147=1,AE147)</f>
        <v>48.6357975772671</v>
      </c>
      <c r="M147" t="s" s="130">
        <f>IF(O147="Lab","over","under")</f>
        <v>2429</v>
      </c>
      <c r="N147" s="173">
        <v>1</v>
      </c>
      <c r="O147" t="s" s="184">
        <v>28</v>
      </c>
      <c r="P147" s="131">
        <f>AQ147</f>
        <v>48.6357975772671</v>
      </c>
      <c r="Q147" s="173">
        <f>T147+U147+V147</f>
        <v>0</v>
      </c>
      <c r="R147" t="s" s="185">
        <v>32</v>
      </c>
      <c r="S147" s="131">
        <f>BI147</f>
        <v>30.1437790105287</v>
      </c>
      <c r="T147" s="169"/>
      <c r="U147" s="169"/>
      <c r="V147" s="169"/>
      <c r="W147" s="169"/>
      <c r="X147" t="s" s="130">
        <f>IF($A147=Y147,"ok","bad")</f>
        <v>2430</v>
      </c>
      <c r="Y147" t="s" s="130">
        <v>1428</v>
      </c>
      <c r="Z147" t="s" s="130">
        <v>1429</v>
      </c>
      <c r="AA147" t="s" s="186">
        <v>2365</v>
      </c>
      <c r="AB147" s="125">
        <f>100*AC147</f>
        <v>7.4176384</v>
      </c>
      <c r="AC147" s="191">
        <v>0.074176384</v>
      </c>
      <c r="AD147" t="s" s="187">
        <v>27</v>
      </c>
      <c r="AE147" s="125">
        <v>7.3542398</v>
      </c>
      <c r="AF147" s="191">
        <v>0.07354239799999999</v>
      </c>
      <c r="AG147" s="169"/>
      <c r="AH147" s="173">
        <v>73554</v>
      </c>
      <c r="AI147" s="173">
        <v>44165</v>
      </c>
      <c r="AJ147" s="173">
        <v>162</v>
      </c>
      <c r="AK147" s="173">
        <v>8167</v>
      </c>
      <c r="AL147" s="173">
        <v>3248</v>
      </c>
      <c r="AM147" s="175">
        <f>100*AL147/$AI147</f>
        <v>7.35423978263331</v>
      </c>
      <c r="AN147" s="173">
        <f>IF(AM147&gt;$AI$8,1,0)</f>
        <v>0</v>
      </c>
      <c r="AO147" s="175">
        <f>IF($R147=AL$17,AM147,0)</f>
        <v>0</v>
      </c>
      <c r="AP147" s="173">
        <v>21480</v>
      </c>
      <c r="AQ147" s="175">
        <f>100*AP147/$AI147</f>
        <v>48.6357975772671</v>
      </c>
      <c r="AR147" s="173">
        <f>IF(AQ147&gt;$AI$8,1,0)</f>
        <v>0</v>
      </c>
      <c r="AS147" s="175">
        <f>IF($R147=AP$17,AQ147,0)</f>
        <v>0</v>
      </c>
      <c r="AT147" s="173">
        <v>2589</v>
      </c>
      <c r="AU147" s="175">
        <f>100*AT147/$AI147</f>
        <v>5.86210800407563</v>
      </c>
      <c r="AV147" s="173">
        <f>IF(AU147&gt;$AI$8,1,0)</f>
        <v>0</v>
      </c>
      <c r="AW147" s="175">
        <f>IF($R147=AT$17,AU147,0)</f>
        <v>0</v>
      </c>
      <c r="AX147" s="173">
        <v>3276</v>
      </c>
      <c r="AY147" s="175">
        <f>100*AX147/$AI147</f>
        <v>7.41763840144911</v>
      </c>
      <c r="AZ147" s="173">
        <f>IF(AY147&gt;$AI$8,1,0)</f>
        <v>0</v>
      </c>
      <c r="BA147" s="175">
        <f>IF($R147=AX$17,AY147,0)</f>
        <v>0</v>
      </c>
      <c r="BB147" s="173">
        <v>0</v>
      </c>
      <c r="BC147" s="175">
        <f>100*BB147/$AI147</f>
        <v>0</v>
      </c>
      <c r="BD147" s="173">
        <f>IF(BC147&gt;$AI$8,1,0)</f>
        <v>0</v>
      </c>
      <c r="BE147" s="175">
        <f>IF($R147=BB$17,BC147,0)</f>
        <v>0</v>
      </c>
      <c r="BF147" s="173">
        <v>13313</v>
      </c>
      <c r="BG147" s="175">
        <f>100*BF147/$AI147</f>
        <v>30.1437790105287</v>
      </c>
      <c r="BH147" s="173">
        <f>IF(BG147&gt;$AI$8,1,0)</f>
        <v>0</v>
      </c>
      <c r="BI147" s="175">
        <f>IF($R147=BF$17,BG147,0)</f>
        <v>30.1437790105287</v>
      </c>
      <c r="BJ147" s="173">
        <v>0</v>
      </c>
      <c r="BK147" s="175">
        <f>100*BJ147/$AI147</f>
        <v>0</v>
      </c>
      <c r="BL147" s="173">
        <f>IF(BK147&gt;$AI$8,1,0)</f>
        <v>0</v>
      </c>
      <c r="BM147" s="175">
        <f>IF($R147=BJ$17,BK147,0)</f>
        <v>0</v>
      </c>
      <c r="BN147" s="173">
        <v>0</v>
      </c>
      <c r="BO147" s="175">
        <f>100*BN147/$AI147</f>
        <v>0</v>
      </c>
      <c r="BP147" s="173">
        <f>IF(BO147&gt;$AI$8,1,0)</f>
        <v>0</v>
      </c>
      <c r="BQ147" s="175">
        <f>IF($R147=BN$17,BO147,0)</f>
        <v>0</v>
      </c>
      <c r="BR147" s="173">
        <v>0</v>
      </c>
      <c r="BS147" s="175">
        <f>100*BR147/$AI147</f>
        <v>0</v>
      </c>
      <c r="BT147" s="173">
        <f>IF(BS147&gt;$AI$8,1,0)</f>
        <v>0</v>
      </c>
      <c r="BU147" s="175">
        <f>IF($R147=BR$17,BS147,0)</f>
        <v>0</v>
      </c>
      <c r="BV147" s="173">
        <v>0</v>
      </c>
      <c r="BW147" s="175">
        <f>100*BV147/$AI147</f>
        <v>0</v>
      </c>
      <c r="BX147" s="173">
        <f>IF(BW147&gt;$AI$8,1,0)</f>
        <v>0</v>
      </c>
      <c r="BY147" s="175">
        <f>IF($R147=BV$17,BW147,0)</f>
        <v>0</v>
      </c>
      <c r="BZ147" s="173">
        <v>0</v>
      </c>
      <c r="CA147" s="175">
        <f>100*BZ147/$AI147</f>
        <v>0</v>
      </c>
      <c r="CB147" s="173">
        <f>IF(CA147&gt;$AI$8,1,0)</f>
        <v>0</v>
      </c>
      <c r="CC147" s="175">
        <f>IF($R147=BZ$17,CA147,0)</f>
        <v>0</v>
      </c>
      <c r="CD147" s="173">
        <v>0</v>
      </c>
      <c r="CE147" s="175">
        <f>100*CD147/$AI147</f>
        <v>0</v>
      </c>
      <c r="CF147" s="173">
        <f>IF(CE147&gt;$AI$8,1,0)</f>
        <v>0</v>
      </c>
      <c r="CG147" s="175">
        <f>IF($R147=CD$17,CE147,0)</f>
        <v>0</v>
      </c>
      <c r="CH147" s="173">
        <v>0</v>
      </c>
      <c r="CI147" s="175">
        <f>100*CH147/$AI147</f>
        <v>0</v>
      </c>
      <c r="CJ147" s="173">
        <f>IF(CI147&gt;$AI$8,1,0)</f>
        <v>0</v>
      </c>
      <c r="CK147" s="175">
        <f>IF($R147=CH$17,CI147,0)</f>
        <v>0</v>
      </c>
      <c r="CL147" s="173">
        <v>0</v>
      </c>
      <c r="CM147" s="173">
        <v>0</v>
      </c>
      <c r="CN147" s="176"/>
    </row>
    <row r="148" ht="15.75" customHeight="1">
      <c r="A148" t="s" s="179">
        <v>2668</v>
      </c>
      <c r="B148" t="s" s="180">
        <v>58</v>
      </c>
      <c r="C148" t="s" s="180">
        <v>2669</v>
      </c>
      <c r="D148" t="s" s="181">
        <v>60</v>
      </c>
      <c r="E148" t="s" s="188">
        <v>60</v>
      </c>
      <c r="F148" t="s" s="146">
        <v>46</v>
      </c>
      <c r="G148" t="s" s="146">
        <v>2670</v>
      </c>
      <c r="H148" t="s" s="146">
        <v>2671</v>
      </c>
      <c r="I148" t="s" s="146">
        <v>64</v>
      </c>
      <c r="J148" t="s" s="146">
        <v>2585</v>
      </c>
      <c r="K148" t="s" s="183">
        <f>_xlfn.IFS(Q148=0,O148,T148=1,R148,U148=1,AA148,V148=1,AD148)</f>
        <v>28</v>
      </c>
      <c r="L148" s="189">
        <f>_xlfn.IFS(Q148=0,P148,T148=1,S148,U148=1,AB148,V148=1,AE148)</f>
        <v>48.5623140000428</v>
      </c>
      <c r="M148" t="s" s="146">
        <f>IF(O148="Lab","over","under")</f>
        <v>2429</v>
      </c>
      <c r="N148" s="145">
        <v>1</v>
      </c>
      <c r="O148" t="s" s="184">
        <v>28</v>
      </c>
      <c r="P148" s="147">
        <f>AQ148</f>
        <v>48.5623140000428</v>
      </c>
      <c r="Q148" s="145">
        <f>T148+U148+V148</f>
        <v>0</v>
      </c>
      <c r="R148" t="s" s="185">
        <v>32</v>
      </c>
      <c r="S148" s="147">
        <f>BI148</f>
        <v>29.171216305907</v>
      </c>
      <c r="T148" s="138"/>
      <c r="U148" s="138"/>
      <c r="V148" s="138"/>
      <c r="W148" s="138"/>
      <c r="X148" t="s" s="146">
        <f>IF($A148=Y148,"ok","bad")</f>
        <v>2430</v>
      </c>
      <c r="Y148" t="s" s="146">
        <v>2668</v>
      </c>
      <c r="Z148" t="s" s="146">
        <v>2669</v>
      </c>
      <c r="AA148" t="s" s="186">
        <v>27</v>
      </c>
      <c r="AB148" s="141">
        <f>100*AC148</f>
        <v>7.5941508</v>
      </c>
      <c r="AC148" s="190">
        <v>0.075941508</v>
      </c>
      <c r="AD148" t="s" s="187">
        <v>2365</v>
      </c>
      <c r="AE148" s="141">
        <v>7.2301796</v>
      </c>
      <c r="AF148" s="190">
        <v>0.072301796</v>
      </c>
      <c r="AG148" s="138"/>
      <c r="AH148" s="145">
        <v>76414</v>
      </c>
      <c r="AI148" s="145">
        <v>46707</v>
      </c>
      <c r="AJ148" s="145">
        <v>131</v>
      </c>
      <c r="AK148" s="145">
        <v>9057</v>
      </c>
      <c r="AL148" s="145">
        <v>3547</v>
      </c>
      <c r="AM148" s="148">
        <f>100*AL148/$AI148</f>
        <v>7.59415076969191</v>
      </c>
      <c r="AN148" s="145">
        <f>IF(AM148&gt;$AI$8,1,0)</f>
        <v>0</v>
      </c>
      <c r="AO148" s="148">
        <f>IF($R148=AL$17,AM148,0)</f>
        <v>0</v>
      </c>
      <c r="AP148" s="145">
        <v>22682</v>
      </c>
      <c r="AQ148" s="148">
        <f>100*AP148/$AI148</f>
        <v>48.5623140000428</v>
      </c>
      <c r="AR148" s="145">
        <f>IF(AQ148&gt;$AI$8,1,0)</f>
        <v>0</v>
      </c>
      <c r="AS148" s="148">
        <f>IF($R148=AP$17,AQ148,0)</f>
        <v>0</v>
      </c>
      <c r="AT148" s="145">
        <v>1074</v>
      </c>
      <c r="AU148" s="148">
        <f>100*AT148/$AI148</f>
        <v>2.29944119725095</v>
      </c>
      <c r="AV148" s="145">
        <f>IF(AU148&gt;$AI$8,1,0)</f>
        <v>0</v>
      </c>
      <c r="AW148" s="148">
        <f>IF($R148=AT$17,AU148,0)</f>
        <v>0</v>
      </c>
      <c r="AX148" s="145">
        <v>3377</v>
      </c>
      <c r="AY148" s="148">
        <f>100*AX148/$AI148</f>
        <v>7.23017963046224</v>
      </c>
      <c r="AZ148" s="145">
        <f>IF(AY148&gt;$AI$8,1,0)</f>
        <v>0</v>
      </c>
      <c r="BA148" s="148">
        <f>IF($R148=AX$17,AY148,0)</f>
        <v>0</v>
      </c>
      <c r="BB148" s="145">
        <v>1811</v>
      </c>
      <c r="BC148" s="148">
        <f>100*BB148/$AI148</f>
        <v>3.87736313614662</v>
      </c>
      <c r="BD148" s="145">
        <f>IF(BC148&gt;$AI$8,1,0)</f>
        <v>0</v>
      </c>
      <c r="BE148" s="148">
        <f>IF($R148=BB$17,BC148,0)</f>
        <v>0</v>
      </c>
      <c r="BF148" s="145">
        <v>13625</v>
      </c>
      <c r="BG148" s="148">
        <f>100*BF148/$AI148</f>
        <v>29.171216305907</v>
      </c>
      <c r="BH148" s="145">
        <f>IF(BG148&gt;$AI$8,1,0)</f>
        <v>0</v>
      </c>
      <c r="BI148" s="148">
        <f>IF($R148=BF$17,BG148,0)</f>
        <v>29.171216305907</v>
      </c>
      <c r="BJ148" s="145">
        <v>0</v>
      </c>
      <c r="BK148" s="148">
        <f>100*BJ148/$AI148</f>
        <v>0</v>
      </c>
      <c r="BL148" s="145">
        <f>IF(BK148&gt;$AI$8,1,0)</f>
        <v>0</v>
      </c>
      <c r="BM148" s="148">
        <f>IF($R148=BJ$17,BK148,0)</f>
        <v>0</v>
      </c>
      <c r="BN148" s="145">
        <v>0</v>
      </c>
      <c r="BO148" s="148">
        <f>100*BN148/$AI148</f>
        <v>0</v>
      </c>
      <c r="BP148" s="145">
        <f>IF(BO148&gt;$AI$8,1,0)</f>
        <v>0</v>
      </c>
      <c r="BQ148" s="148">
        <f>IF($R148=BN$17,BO148,0)</f>
        <v>0</v>
      </c>
      <c r="BR148" s="145">
        <v>0</v>
      </c>
      <c r="BS148" s="148">
        <f>100*BR148/$AI148</f>
        <v>0</v>
      </c>
      <c r="BT148" s="145">
        <f>IF(BS148&gt;$AI$8,1,0)</f>
        <v>0</v>
      </c>
      <c r="BU148" s="148">
        <f>IF($R148=BR$17,BS148,0)</f>
        <v>0</v>
      </c>
      <c r="BV148" s="145">
        <v>0</v>
      </c>
      <c r="BW148" s="148">
        <f>100*BV148/$AI148</f>
        <v>0</v>
      </c>
      <c r="BX148" s="145">
        <f>IF(BW148&gt;$AI$8,1,0)</f>
        <v>0</v>
      </c>
      <c r="BY148" s="148">
        <f>IF($R148=BV$17,BW148,0)</f>
        <v>0</v>
      </c>
      <c r="BZ148" s="145">
        <v>0</v>
      </c>
      <c r="CA148" s="148">
        <f>100*BZ148/$AI148</f>
        <v>0</v>
      </c>
      <c r="CB148" s="145">
        <f>IF(CA148&gt;$AI$8,1,0)</f>
        <v>0</v>
      </c>
      <c r="CC148" s="148">
        <f>IF($R148=BZ$17,CA148,0)</f>
        <v>0</v>
      </c>
      <c r="CD148" s="145">
        <v>0</v>
      </c>
      <c r="CE148" s="148">
        <f>100*CD148/$AI148</f>
        <v>0</v>
      </c>
      <c r="CF148" s="145">
        <f>IF(CE148&gt;$AI$8,1,0)</f>
        <v>0</v>
      </c>
      <c r="CG148" s="148">
        <f>IF($R148=CD$17,CE148,0)</f>
        <v>0</v>
      </c>
      <c r="CH148" s="145">
        <v>0</v>
      </c>
      <c r="CI148" s="148">
        <f>100*CH148/$AI148</f>
        <v>0</v>
      </c>
      <c r="CJ148" s="145">
        <f>IF(CI148&gt;$AI$8,1,0)</f>
        <v>0</v>
      </c>
      <c r="CK148" s="148">
        <f>IF($R148=CH$17,CI148,0)</f>
        <v>0</v>
      </c>
      <c r="CL148" s="145">
        <v>0</v>
      </c>
      <c r="CM148" s="145">
        <v>0</v>
      </c>
      <c r="CN148" s="149"/>
    </row>
    <row r="149" ht="20.3" customHeight="1">
      <c r="A149" t="s" s="179">
        <v>3628</v>
      </c>
      <c r="B149" t="s" s="180">
        <v>197</v>
      </c>
      <c r="C149" t="s" s="180">
        <v>2323</v>
      </c>
      <c r="D149" t="s" s="181">
        <v>200</v>
      </c>
      <c r="E149" t="s" s="182">
        <v>79</v>
      </c>
      <c r="F149" t="s" s="130">
        <v>46</v>
      </c>
      <c r="G149" t="s" s="130">
        <v>1041</v>
      </c>
      <c r="H149" t="s" s="130">
        <v>3629</v>
      </c>
      <c r="I149" t="s" s="130">
        <v>49</v>
      </c>
      <c r="J149" t="s" s="130">
        <v>1762</v>
      </c>
      <c r="K149" t="s" s="183">
        <f>_xlfn.IFS(Q149=0,O149,T149=1,R149,U149=1,AA149,V149=1,AD149)</f>
        <v>29</v>
      </c>
      <c r="L149" s="189">
        <f>_xlfn.IFS(Q149=0,P149,T149=1,S149,U149=1,AB149,V149=1,AE149)</f>
        <v>48.5475567903252</v>
      </c>
      <c r="M149" t="s" s="130">
        <f>IF(O149="Lab","over","under")</f>
        <v>3307</v>
      </c>
      <c r="N149" s="169"/>
      <c r="O149" t="s" s="184">
        <v>29</v>
      </c>
      <c r="P149" s="131">
        <f>AU149</f>
        <v>48.5475567903252</v>
      </c>
      <c r="Q149" s="173">
        <f>T149+U149+V149</f>
        <v>0</v>
      </c>
      <c r="R149" t="s" s="185">
        <v>27</v>
      </c>
      <c r="S149" s="131">
        <f>AO149</f>
        <v>23.4862722667102</v>
      </c>
      <c r="T149" s="169"/>
      <c r="U149" s="169"/>
      <c r="V149" s="169"/>
      <c r="W149" s="169"/>
      <c r="X149" t="s" s="130">
        <f>IF($A149=Y149,"ok","bad")</f>
        <v>2430</v>
      </c>
      <c r="Y149" t="s" s="130">
        <v>3628</v>
      </c>
      <c r="Z149" t="s" s="130">
        <v>2323</v>
      </c>
      <c r="AA149" t="s" s="186">
        <v>2365</v>
      </c>
      <c r="AB149" s="125">
        <f>100*AC149</f>
        <v>15.6827096</v>
      </c>
      <c r="AC149" s="191">
        <v>0.156827096</v>
      </c>
      <c r="AD149" t="s" s="187">
        <v>28</v>
      </c>
      <c r="AE149" s="125">
        <v>6.132538</v>
      </c>
      <c r="AF149" s="191">
        <v>0.06132538</v>
      </c>
      <c r="AG149" s="169"/>
      <c r="AH149" s="173">
        <v>79918</v>
      </c>
      <c r="AI149" s="173">
        <v>48952</v>
      </c>
      <c r="AJ149" s="173">
        <v>109</v>
      </c>
      <c r="AK149" s="173">
        <v>12268</v>
      </c>
      <c r="AL149" s="173">
        <v>11497</v>
      </c>
      <c r="AM149" s="175">
        <f>100*AL149/$AI149</f>
        <v>23.4862722667102</v>
      </c>
      <c r="AN149" s="173">
        <f>IF(AM149&gt;$AI$8,1,0)</f>
        <v>0</v>
      </c>
      <c r="AO149" s="175">
        <f>IF($R149=AL$17,AM149,0)</f>
        <v>23.4862722667102</v>
      </c>
      <c r="AP149" s="173">
        <v>3002</v>
      </c>
      <c r="AQ149" s="175">
        <f>100*AP149/$AI149</f>
        <v>6.13253799640464</v>
      </c>
      <c r="AR149" s="173">
        <f>IF(AQ149&gt;$AI$8,1,0)</f>
        <v>0</v>
      </c>
      <c r="AS149" s="175">
        <f>IF($R149=AP$17,AQ149,0)</f>
        <v>0</v>
      </c>
      <c r="AT149" s="173">
        <v>23765</v>
      </c>
      <c r="AU149" s="175">
        <f>100*AT149/$AI149</f>
        <v>48.5475567903252</v>
      </c>
      <c r="AV149" s="173">
        <f>IF(AU149&gt;$AI$8,1,0)</f>
        <v>0</v>
      </c>
      <c r="AW149" s="175">
        <f>IF($R149=AT$17,AU149,0)</f>
        <v>0</v>
      </c>
      <c r="AX149" s="173">
        <v>7677</v>
      </c>
      <c r="AY149" s="175">
        <f>100*AX149/$AI149</f>
        <v>15.6827095930708</v>
      </c>
      <c r="AZ149" s="173">
        <f>IF(AY149&gt;$AI$8,1,0)</f>
        <v>0</v>
      </c>
      <c r="BA149" s="175">
        <f>IF($R149=AX$17,AY149,0)</f>
        <v>0</v>
      </c>
      <c r="BB149" s="173">
        <v>2403</v>
      </c>
      <c r="BC149" s="175">
        <f>100*BB149/$AI149</f>
        <v>4.90889034155908</v>
      </c>
      <c r="BD149" s="173">
        <f>IF(BC149&gt;$AI$8,1,0)</f>
        <v>0</v>
      </c>
      <c r="BE149" s="175">
        <f>IF($R149=BB$17,BC149,0)</f>
        <v>0</v>
      </c>
      <c r="BF149" s="173">
        <v>0</v>
      </c>
      <c r="BG149" s="175">
        <f>100*BF149/$AI149</f>
        <v>0</v>
      </c>
      <c r="BH149" s="173">
        <f>IF(BG149&gt;$AI$8,1,0)</f>
        <v>0</v>
      </c>
      <c r="BI149" s="175">
        <f>IF($R149=BF$17,BG149,0)</f>
        <v>0</v>
      </c>
      <c r="BJ149" s="173">
        <v>0</v>
      </c>
      <c r="BK149" s="175">
        <f>100*BJ149/$AI149</f>
        <v>0</v>
      </c>
      <c r="BL149" s="173">
        <f>IF(BK149&gt;$AI$8,1,0)</f>
        <v>0</v>
      </c>
      <c r="BM149" s="175">
        <f>IF($R149=BJ$17,BK149,0)</f>
        <v>0</v>
      </c>
      <c r="BN149" s="173">
        <v>0</v>
      </c>
      <c r="BO149" s="175">
        <f>100*BN149/$AI149</f>
        <v>0</v>
      </c>
      <c r="BP149" s="173">
        <f>IF(BO149&gt;$AI$8,1,0)</f>
        <v>0</v>
      </c>
      <c r="BQ149" s="175">
        <f>IF($R149=BN$17,BO149,0)</f>
        <v>0</v>
      </c>
      <c r="BR149" s="173">
        <v>0</v>
      </c>
      <c r="BS149" s="175">
        <f>100*BR149/$AI149</f>
        <v>0</v>
      </c>
      <c r="BT149" s="173">
        <f>IF(BS149&gt;$AI$8,1,0)</f>
        <v>0</v>
      </c>
      <c r="BU149" s="175">
        <f>IF($R149=BR$17,BS149,0)</f>
        <v>0</v>
      </c>
      <c r="BV149" s="173">
        <v>0</v>
      </c>
      <c r="BW149" s="175">
        <f>100*BV149/$AI149</f>
        <v>0</v>
      </c>
      <c r="BX149" s="173">
        <f>IF(BW149&gt;$AI$8,1,0)</f>
        <v>0</v>
      </c>
      <c r="BY149" s="175">
        <f>IF($R149=BV$17,BW149,0)</f>
        <v>0</v>
      </c>
      <c r="BZ149" s="173">
        <v>0</v>
      </c>
      <c r="CA149" s="175">
        <f>100*BZ149/$AI149</f>
        <v>0</v>
      </c>
      <c r="CB149" s="173">
        <f>IF(CA149&gt;$AI$8,1,0)</f>
        <v>0</v>
      </c>
      <c r="CC149" s="175">
        <f>IF($R149=BZ$17,CA149,0)</f>
        <v>0</v>
      </c>
      <c r="CD149" s="173">
        <v>0</v>
      </c>
      <c r="CE149" s="175">
        <f>100*CD149/$AI149</f>
        <v>0</v>
      </c>
      <c r="CF149" s="173">
        <f>IF(CE149&gt;$AI$8,1,0)</f>
        <v>0</v>
      </c>
      <c r="CG149" s="175">
        <f>IF($R149=CD$17,CE149,0)</f>
        <v>0</v>
      </c>
      <c r="CH149" s="205">
        <v>0</v>
      </c>
      <c r="CI149" s="175">
        <f>100*CH149/$AI149</f>
        <v>0</v>
      </c>
      <c r="CJ149" s="173">
        <f>IF(CI149&gt;$AI$8,1,0)</f>
        <v>0</v>
      </c>
      <c r="CK149" s="175">
        <f>IF($R149=CH$17,CI149,0)</f>
        <v>0</v>
      </c>
      <c r="CL149" s="173">
        <v>0</v>
      </c>
      <c r="CM149" s="173">
        <v>0</v>
      </c>
      <c r="CN149" s="176"/>
    </row>
    <row r="150" ht="15.75" customHeight="1">
      <c r="A150" t="s" s="179">
        <v>2538</v>
      </c>
      <c r="B150" t="s" s="180">
        <v>228</v>
      </c>
      <c r="C150" t="s" s="180">
        <v>1517</v>
      </c>
      <c r="D150" t="s" s="181">
        <v>230</v>
      </c>
      <c r="E150" t="s" s="188">
        <v>230</v>
      </c>
      <c r="F150" t="s" s="146">
        <v>46</v>
      </c>
      <c r="G150" t="s" s="146">
        <v>2539</v>
      </c>
      <c r="H150" t="s" s="146">
        <v>2157</v>
      </c>
      <c r="I150" t="s" s="146">
        <v>49</v>
      </c>
      <c r="J150" t="s" s="146">
        <v>247</v>
      </c>
      <c r="K150" t="s" s="183">
        <f>_xlfn.IFS(Q150=0,O150,T150=1,R150,U150=1,AA150,V150=1,AD150)</f>
        <v>35</v>
      </c>
      <c r="L150" s="189">
        <f>_xlfn.IFS(Q150=0,P150,T150=1,S150,U150=1,AB150,V150=1,AE150)</f>
        <v>48.5372861433982</v>
      </c>
      <c r="M150" t="s" s="146">
        <v>2429</v>
      </c>
      <c r="N150" s="145">
        <v>1</v>
      </c>
      <c r="O150" t="s" s="184">
        <v>35</v>
      </c>
      <c r="P150" s="147">
        <f>BS150</f>
        <v>48.5372861433982</v>
      </c>
      <c r="Q150" s="145">
        <f>T150+U150+V150</f>
        <v>0</v>
      </c>
      <c r="R150" t="s" s="185">
        <v>36</v>
      </c>
      <c r="S150" s="147">
        <f>BY150</f>
        <v>14.8143311131427</v>
      </c>
      <c r="T150" s="138"/>
      <c r="U150" s="138"/>
      <c r="V150" s="138"/>
      <c r="W150" s="138"/>
      <c r="X150" t="s" s="146">
        <f>IF($A150=Y150,"ok","bad")</f>
        <v>2430</v>
      </c>
      <c r="Y150" t="s" s="146">
        <v>2538</v>
      </c>
      <c r="Z150" t="s" s="146">
        <v>1517</v>
      </c>
      <c r="AA150" t="s" s="186">
        <v>34</v>
      </c>
      <c r="AB150" s="141">
        <f>100*AC150</f>
        <v>12.8422794</v>
      </c>
      <c r="AC150" s="190">
        <v>0.128422794</v>
      </c>
      <c r="AD150" t="s" s="187">
        <v>2394</v>
      </c>
      <c r="AE150" s="141">
        <v>8.922119199999999</v>
      </c>
      <c r="AF150" s="190">
        <v>0.089221192</v>
      </c>
      <c r="AG150" s="138"/>
      <c r="AH150" s="145">
        <v>78244</v>
      </c>
      <c r="AI150" s="145">
        <v>45942</v>
      </c>
      <c r="AJ150" s="145">
        <v>294</v>
      </c>
      <c r="AK150" s="145">
        <v>15493</v>
      </c>
      <c r="AL150" s="145">
        <v>83</v>
      </c>
      <c r="AM150" s="148">
        <f>100*AL150/$AI150</f>
        <v>0.18066257455052</v>
      </c>
      <c r="AN150" s="145">
        <f>IF(AM150&gt;$AI$8,1,0)</f>
        <v>0</v>
      </c>
      <c r="AO150" s="148">
        <f>IF($R150=AL$17,AM150,0)</f>
        <v>0</v>
      </c>
      <c r="AP150" s="145">
        <v>0</v>
      </c>
      <c r="AQ150" s="148">
        <f>100*AP150/$AI150</f>
        <v>0</v>
      </c>
      <c r="AR150" s="145">
        <f>IF(AQ150&gt;$AI$8,1,0)</f>
        <v>0</v>
      </c>
      <c r="AS150" s="148">
        <f>IF($R150=AP$17,AQ150,0)</f>
        <v>0</v>
      </c>
      <c r="AT150" s="145">
        <v>0</v>
      </c>
      <c r="AU150" s="148">
        <f>100*AT150/$AI150</f>
        <v>0</v>
      </c>
      <c r="AV150" s="145">
        <f>IF(AU150&gt;$AI$8,1,0)</f>
        <v>0</v>
      </c>
      <c r="AW150" s="148">
        <f>IF($R150=AT$17,AU150,0)</f>
        <v>0</v>
      </c>
      <c r="AX150" s="145">
        <v>0</v>
      </c>
      <c r="AY150" s="148">
        <f>100*AX150/$AI150</f>
        <v>0</v>
      </c>
      <c r="AZ150" s="145">
        <f>IF(AY150&gt;$AI$8,1,0)</f>
        <v>0</v>
      </c>
      <c r="BA150" s="148">
        <f>IF($R150=AX$17,AY150,0)</f>
        <v>0</v>
      </c>
      <c r="BB150" s="145">
        <v>0</v>
      </c>
      <c r="BC150" s="148">
        <f>100*BB150/$AI150</f>
        <v>0</v>
      </c>
      <c r="BD150" s="145">
        <f>IF(BC150&gt;$AI$8,1,0)</f>
        <v>0</v>
      </c>
      <c r="BE150" s="148">
        <f>IF($R150=BB$17,BC150,0)</f>
        <v>0</v>
      </c>
      <c r="BF150" s="145">
        <v>0</v>
      </c>
      <c r="BG150" s="148">
        <f>100*BF150/$AI150</f>
        <v>0</v>
      </c>
      <c r="BH150" s="145">
        <f>IF(BG150&gt;$AI$8,1,0)</f>
        <v>0</v>
      </c>
      <c r="BI150" s="148">
        <f>IF($R150=BF$17,BG150,0)</f>
        <v>0</v>
      </c>
      <c r="BJ150" s="145">
        <v>0</v>
      </c>
      <c r="BK150" s="148">
        <f>100*BJ150/$AI150</f>
        <v>0</v>
      </c>
      <c r="BL150" s="145">
        <f>IF(BK150&gt;$AI$8,1,0)</f>
        <v>0</v>
      </c>
      <c r="BM150" s="148">
        <f>IF($R150=BJ$17,BK150,0)</f>
        <v>0</v>
      </c>
      <c r="BN150" s="145">
        <v>5900</v>
      </c>
      <c r="BO150" s="148">
        <f>100*BN150/$AI150</f>
        <v>12.8422793957599</v>
      </c>
      <c r="BP150" s="145">
        <f>IF(BO150&gt;$AI$8,1,0)</f>
        <v>0</v>
      </c>
      <c r="BQ150" s="148">
        <f>IF($R150=BN$17,BO150,0)</f>
        <v>0</v>
      </c>
      <c r="BR150" s="145">
        <v>22299</v>
      </c>
      <c r="BS150" s="148">
        <f>100*BR150/$AI150</f>
        <v>48.5372861433982</v>
      </c>
      <c r="BT150" s="145">
        <f>IF(BS150&gt;$AI$8,1,0)</f>
        <v>0</v>
      </c>
      <c r="BU150" s="148">
        <f>IF($R150=BR$17,BS150,0)</f>
        <v>0</v>
      </c>
      <c r="BV150" s="145">
        <v>6806</v>
      </c>
      <c r="BW150" s="148">
        <f>100*BV150/$AI150</f>
        <v>14.8143311131427</v>
      </c>
      <c r="BX150" s="145">
        <f>IF(BW150&gt;$AI$8,1,0)</f>
        <v>0</v>
      </c>
      <c r="BY150" s="148">
        <f>IF($R150=BV$17,BW150,0)</f>
        <v>14.8143311131427</v>
      </c>
      <c r="BZ150" s="145">
        <v>3175</v>
      </c>
      <c r="CA150" s="148">
        <f>100*BZ150/$AI150</f>
        <v>6.91088764093857</v>
      </c>
      <c r="CB150" s="145">
        <f>IF(CA150&gt;$AI$8,1,0)</f>
        <v>0</v>
      </c>
      <c r="CC150" s="148">
        <f>IF($R150=BZ$17,CA150,0)</f>
        <v>0</v>
      </c>
      <c r="CD150" s="145">
        <v>2692</v>
      </c>
      <c r="CE150" s="148">
        <f>100*CD150/$AI150</f>
        <v>5.85956205650603</v>
      </c>
      <c r="CF150" s="145">
        <f>IF(CE150&gt;$AI$8,1,0)</f>
        <v>0</v>
      </c>
      <c r="CG150" s="206">
        <f>IF($R150=CD$17,CE150,0)</f>
        <v>0</v>
      </c>
      <c r="CH150" s="207">
        <v>4099</v>
      </c>
      <c r="CI150" s="208">
        <f>100*CH150/$AI150</f>
        <v>8.922119193766051</v>
      </c>
      <c r="CJ150" s="145">
        <f>IF(CI150&gt;$AI$8,1,0)</f>
        <v>0</v>
      </c>
      <c r="CK150" s="148">
        <f>IF($R150=CH$17,CI150,0)</f>
        <v>0</v>
      </c>
      <c r="CL150" s="145">
        <v>761</v>
      </c>
      <c r="CM150" s="145">
        <v>0</v>
      </c>
      <c r="CN150" s="149"/>
    </row>
    <row r="151" ht="15.75" customHeight="1">
      <c r="A151" t="s" s="179">
        <v>2873</v>
      </c>
      <c r="B151" t="s" s="180">
        <v>90</v>
      </c>
      <c r="C151" t="s" s="180">
        <v>2874</v>
      </c>
      <c r="D151" t="s" s="181">
        <v>93</v>
      </c>
      <c r="E151" t="s" s="182">
        <v>79</v>
      </c>
      <c r="F151" t="s" s="130">
        <v>80</v>
      </c>
      <c r="G151" t="s" s="130">
        <v>509</v>
      </c>
      <c r="H151" t="s" s="130">
        <v>2875</v>
      </c>
      <c r="I151" t="s" s="130">
        <v>64</v>
      </c>
      <c r="J151" t="s" s="130">
        <v>1733</v>
      </c>
      <c r="K151" t="s" s="183">
        <f>_xlfn.IFS(Q151=0,O151,T151=1,R151,U151=1,AA151,V151=1,AD151)</f>
        <v>2365</v>
      </c>
      <c r="L151" s="189">
        <f>_xlfn.IFS(Q151=0,P151,T151=1,S151,U151=1,AB151,V151=1,AE151)</f>
        <v>26.9370901141608</v>
      </c>
      <c r="M151" t="s" s="130">
        <f>IF(O151="Lab","over","under")</f>
        <v>2429</v>
      </c>
      <c r="N151" s="173">
        <v>1</v>
      </c>
      <c r="O151" t="s" s="184">
        <v>28</v>
      </c>
      <c r="P151" s="131">
        <f>AQ151</f>
        <v>48.5086227835803</v>
      </c>
      <c r="Q151" s="173">
        <f>T151+U151+V151</f>
        <v>1</v>
      </c>
      <c r="R151" t="s" s="185">
        <v>2365</v>
      </c>
      <c r="S151" s="131">
        <f>BA151</f>
        <v>26.9370901141608</v>
      </c>
      <c r="T151" s="173">
        <v>1</v>
      </c>
      <c r="U151" s="169"/>
      <c r="V151" s="169"/>
      <c r="W151" s="169"/>
      <c r="X151" t="s" s="130">
        <f>IF($A151=Y151,"ok","bad")</f>
        <v>2430</v>
      </c>
      <c r="Y151" t="s" s="130">
        <v>2873</v>
      </c>
      <c r="Z151" t="s" s="130">
        <v>2874</v>
      </c>
      <c r="AA151" t="s" s="186">
        <v>27</v>
      </c>
      <c r="AB151" s="125">
        <f>100*AC151</f>
        <v>15.7469031</v>
      </c>
      <c r="AC151" s="191">
        <v>0.157469031</v>
      </c>
      <c r="AD151" t="s" s="187">
        <v>31</v>
      </c>
      <c r="AE151" s="125">
        <v>4.0150595</v>
      </c>
      <c r="AF151" s="191">
        <v>0.040150595</v>
      </c>
      <c r="AG151" s="169"/>
      <c r="AH151" s="173">
        <v>79978</v>
      </c>
      <c r="AI151" s="173">
        <v>41170</v>
      </c>
      <c r="AJ151" s="173">
        <v>147</v>
      </c>
      <c r="AK151" s="173">
        <v>8881</v>
      </c>
      <c r="AL151" s="173">
        <v>6483</v>
      </c>
      <c r="AM151" s="175">
        <f>100*AL151/$AI151</f>
        <v>15.7469030847705</v>
      </c>
      <c r="AN151" s="173">
        <f>IF(AM151&gt;$AI$8,1,0)</f>
        <v>0</v>
      </c>
      <c r="AO151" s="175">
        <f>IF($R151=AL$17,AM151,0)</f>
        <v>0</v>
      </c>
      <c r="AP151" s="173">
        <v>19971</v>
      </c>
      <c r="AQ151" s="175">
        <f>100*AP151/$AI151</f>
        <v>48.5086227835803</v>
      </c>
      <c r="AR151" s="173">
        <f>IF(AQ151&gt;$AI$8,1,0)</f>
        <v>0</v>
      </c>
      <c r="AS151" s="175">
        <f>IF($R151=AP$17,AQ151,0)</f>
        <v>0</v>
      </c>
      <c r="AT151" s="173">
        <v>1597</v>
      </c>
      <c r="AU151" s="175">
        <f>100*AT151/$AI151</f>
        <v>3.879038134564</v>
      </c>
      <c r="AV151" s="173">
        <f>IF(AU151&gt;$AI$8,1,0)</f>
        <v>0</v>
      </c>
      <c r="AW151" s="175">
        <f>IF($R151=AT$17,AU151,0)</f>
        <v>0</v>
      </c>
      <c r="AX151" s="173">
        <v>11090</v>
      </c>
      <c r="AY151" s="175">
        <f>100*AX151/$AI151</f>
        <v>26.9370901141608</v>
      </c>
      <c r="AZ151" s="173">
        <f>IF(AY151&gt;$AI$8,1,0)</f>
        <v>0</v>
      </c>
      <c r="BA151" s="175">
        <f>IF($R151=AX$17,AY151,0)</f>
        <v>26.9370901141608</v>
      </c>
      <c r="BB151" s="173">
        <v>1653</v>
      </c>
      <c r="BC151" s="175">
        <f>100*BB151/$AI151</f>
        <v>4.01505950935147</v>
      </c>
      <c r="BD151" s="173">
        <f>IF(BC151&gt;$AI$8,1,0)</f>
        <v>0</v>
      </c>
      <c r="BE151" s="175">
        <f>IF($R151=BB$17,BC151,0)</f>
        <v>0</v>
      </c>
      <c r="BF151" s="173">
        <v>0</v>
      </c>
      <c r="BG151" s="175">
        <f>100*BF151/$AI151</f>
        <v>0</v>
      </c>
      <c r="BH151" s="173">
        <f>IF(BG151&gt;$AI$8,1,0)</f>
        <v>0</v>
      </c>
      <c r="BI151" s="175">
        <f>IF($R151=BF$17,BG151,0)</f>
        <v>0</v>
      </c>
      <c r="BJ151" s="173">
        <v>0</v>
      </c>
      <c r="BK151" s="175">
        <f>100*BJ151/$AI151</f>
        <v>0</v>
      </c>
      <c r="BL151" s="173">
        <f>IF(BK151&gt;$AI$8,1,0)</f>
        <v>0</v>
      </c>
      <c r="BM151" s="175">
        <f>IF($R151=BJ$17,BK151,0)</f>
        <v>0</v>
      </c>
      <c r="BN151" s="173">
        <v>0</v>
      </c>
      <c r="BO151" s="175">
        <f>100*BN151/$AI151</f>
        <v>0</v>
      </c>
      <c r="BP151" s="173">
        <f>IF(BO151&gt;$AI$8,1,0)</f>
        <v>0</v>
      </c>
      <c r="BQ151" s="175">
        <f>IF($R151=BN$17,BO151,0)</f>
        <v>0</v>
      </c>
      <c r="BR151" s="173">
        <v>0</v>
      </c>
      <c r="BS151" s="175">
        <f>100*BR151/$AI151</f>
        <v>0</v>
      </c>
      <c r="BT151" s="173">
        <f>IF(BS151&gt;$AI$8,1,0)</f>
        <v>0</v>
      </c>
      <c r="BU151" s="175">
        <f>IF($R151=BR$17,BS151,0)</f>
        <v>0</v>
      </c>
      <c r="BV151" s="173">
        <v>0</v>
      </c>
      <c r="BW151" s="175">
        <f>100*BV151/$AI151</f>
        <v>0</v>
      </c>
      <c r="BX151" s="173">
        <f>IF(BW151&gt;$AI$8,1,0)</f>
        <v>0</v>
      </c>
      <c r="BY151" s="175">
        <f>IF($R151=BV$17,BW151,0)</f>
        <v>0</v>
      </c>
      <c r="BZ151" s="173">
        <v>0</v>
      </c>
      <c r="CA151" s="175">
        <f>100*BZ151/$AI151</f>
        <v>0</v>
      </c>
      <c r="CB151" s="173">
        <f>IF(CA151&gt;$AI$8,1,0)</f>
        <v>0</v>
      </c>
      <c r="CC151" s="175">
        <f>IF($R151=BZ$17,CA151,0)</f>
        <v>0</v>
      </c>
      <c r="CD151" s="173">
        <v>0</v>
      </c>
      <c r="CE151" s="175">
        <f>100*CD151/$AI151</f>
        <v>0</v>
      </c>
      <c r="CF151" s="173">
        <f>IF(CE151&gt;$AI$8,1,0)</f>
        <v>0</v>
      </c>
      <c r="CG151" s="175">
        <f>IF($R151=CD$17,CE151,0)</f>
        <v>0</v>
      </c>
      <c r="CH151" s="209">
        <v>0</v>
      </c>
      <c r="CI151" s="175">
        <f>100*CH151/$AI151</f>
        <v>0</v>
      </c>
      <c r="CJ151" s="173">
        <f>IF(CI151&gt;$AI$8,1,0)</f>
        <v>0</v>
      </c>
      <c r="CK151" s="175">
        <f>IF($R151=CH$17,CI151,0)</f>
        <v>0</v>
      </c>
      <c r="CL151" s="173">
        <v>0</v>
      </c>
      <c r="CM151" s="173">
        <v>0</v>
      </c>
      <c r="CN151" s="176"/>
    </row>
    <row r="152" ht="15.75" customHeight="1">
      <c r="A152" t="s" s="179">
        <v>2438</v>
      </c>
      <c r="B152" t="s" s="180">
        <v>75</v>
      </c>
      <c r="C152" t="s" s="180">
        <v>1720</v>
      </c>
      <c r="D152" t="s" s="181">
        <v>78</v>
      </c>
      <c r="E152" t="s" s="188">
        <v>79</v>
      </c>
      <c r="F152" t="s" s="146">
        <v>80</v>
      </c>
      <c r="G152" t="s" s="146">
        <v>47</v>
      </c>
      <c r="H152" t="s" s="146">
        <v>1721</v>
      </c>
      <c r="I152" t="s" s="146">
        <v>49</v>
      </c>
      <c r="J152" t="s" s="146">
        <v>50</v>
      </c>
      <c r="K152" t="s" s="183">
        <f>_xlfn.IFS(Q152=0,O152,T152=1,R152,U152=1,AA152,V152=1,AD152)</f>
        <v>2365</v>
      </c>
      <c r="L152" s="189">
        <f>_xlfn.IFS(Q152=0,P152,T152=1,S152,U152=1,AB152,V152=1,AE152)</f>
        <v>14.647554459515</v>
      </c>
      <c r="M152" t="s" s="146">
        <f>IF(O152="Lab","over","under")</f>
        <v>2429</v>
      </c>
      <c r="N152" s="145">
        <v>1</v>
      </c>
      <c r="O152" t="s" s="184">
        <v>28</v>
      </c>
      <c r="P152" s="147">
        <f>AQ152</f>
        <v>48.4407110563091</v>
      </c>
      <c r="Q152" s="145">
        <f>T152+U152+V152</f>
        <v>1</v>
      </c>
      <c r="R152" t="s" s="185">
        <v>2365</v>
      </c>
      <c r="S152" s="147">
        <f>BA152</f>
        <v>14.647554459515</v>
      </c>
      <c r="T152" s="145">
        <v>1</v>
      </c>
      <c r="U152" s="138"/>
      <c r="V152" s="138"/>
      <c r="W152" s="138"/>
      <c r="X152" t="s" s="146">
        <f>IF($A152=Y152,"ok","bad")</f>
        <v>2430</v>
      </c>
      <c r="Y152" t="s" s="146">
        <v>2438</v>
      </c>
      <c r="Z152" t="s" s="146">
        <v>1720</v>
      </c>
      <c r="AA152" t="s" s="186">
        <v>27</v>
      </c>
      <c r="AB152" s="141">
        <f>100*AC152</f>
        <v>14.4959926</v>
      </c>
      <c r="AC152" s="190">
        <v>0.144959926</v>
      </c>
      <c r="AD152" t="s" s="187">
        <v>29</v>
      </c>
      <c r="AE152" s="141">
        <v>12.5513769</v>
      </c>
      <c r="AF152" s="190">
        <v>0.125513769</v>
      </c>
      <c r="AG152" s="138"/>
      <c r="AH152" s="145">
        <v>73711</v>
      </c>
      <c r="AI152" s="145">
        <v>38928</v>
      </c>
      <c r="AJ152" s="145">
        <v>180</v>
      </c>
      <c r="AK152" s="145">
        <v>13155</v>
      </c>
      <c r="AL152" s="145">
        <v>5643</v>
      </c>
      <c r="AM152" s="148">
        <f>100*AL152/$AI152</f>
        <v>14.4959926017263</v>
      </c>
      <c r="AN152" s="145">
        <f>IF(AM152&gt;$AI$8,1,0)</f>
        <v>0</v>
      </c>
      <c r="AO152" s="148">
        <f>IF($R152=AL$17,AM152,0)</f>
        <v>0</v>
      </c>
      <c r="AP152" s="145">
        <v>18857</v>
      </c>
      <c r="AQ152" s="148">
        <f>100*AP152/$AI152</f>
        <v>48.4407110563091</v>
      </c>
      <c r="AR152" s="145">
        <f>IF(AQ152&gt;$AI$8,1,0)</f>
        <v>0</v>
      </c>
      <c r="AS152" s="148">
        <f>IF($R152=AP$17,AQ152,0)</f>
        <v>0</v>
      </c>
      <c r="AT152" s="145">
        <v>4886</v>
      </c>
      <c r="AU152" s="148">
        <f>100*AT152/$AI152</f>
        <v>12.5513769009453</v>
      </c>
      <c r="AV152" s="145">
        <f>IF(AU152&gt;$AI$8,1,0)</f>
        <v>0</v>
      </c>
      <c r="AW152" s="148">
        <f>IF($R152=AT$17,AU152,0)</f>
        <v>0</v>
      </c>
      <c r="AX152" s="145">
        <v>5702</v>
      </c>
      <c r="AY152" s="148">
        <f>100*AX152/$AI152</f>
        <v>14.647554459515</v>
      </c>
      <c r="AZ152" s="145">
        <f>IF(AY152&gt;$AI$8,1,0)</f>
        <v>0</v>
      </c>
      <c r="BA152" s="148">
        <f>IF($R152=AX$17,AY152,0)</f>
        <v>14.647554459515</v>
      </c>
      <c r="BB152" s="145">
        <v>3107</v>
      </c>
      <c r="BC152" s="148">
        <f>100*BB152/$AI152</f>
        <v>7.98140156185779</v>
      </c>
      <c r="BD152" s="145">
        <f>IF(BC152&gt;$AI$8,1,0)</f>
        <v>0</v>
      </c>
      <c r="BE152" s="148">
        <f>IF($R152=BB$17,BC152,0)</f>
        <v>0</v>
      </c>
      <c r="BF152" s="145">
        <v>0</v>
      </c>
      <c r="BG152" s="148">
        <f>100*BF152/$AI152</f>
        <v>0</v>
      </c>
      <c r="BH152" s="145">
        <f>IF(BG152&gt;$AI$8,1,0)</f>
        <v>0</v>
      </c>
      <c r="BI152" s="148">
        <f>IF($R152=BF$17,BG152,0)</f>
        <v>0</v>
      </c>
      <c r="BJ152" s="145">
        <v>0</v>
      </c>
      <c r="BK152" s="148">
        <f>100*BJ152/$AI152</f>
        <v>0</v>
      </c>
      <c r="BL152" s="145">
        <f>IF(BK152&gt;$AI$8,1,0)</f>
        <v>0</v>
      </c>
      <c r="BM152" s="148">
        <f>IF($R152=BJ$17,BK152,0)</f>
        <v>0</v>
      </c>
      <c r="BN152" s="145">
        <v>0</v>
      </c>
      <c r="BO152" s="148">
        <f>100*BN152/$AI152</f>
        <v>0</v>
      </c>
      <c r="BP152" s="145">
        <f>IF(BO152&gt;$AI$8,1,0)</f>
        <v>0</v>
      </c>
      <c r="BQ152" s="148">
        <f>IF($R152=BN$17,BO152,0)</f>
        <v>0</v>
      </c>
      <c r="BR152" s="145">
        <v>0</v>
      </c>
      <c r="BS152" s="148">
        <f>100*BR152/$AI152</f>
        <v>0</v>
      </c>
      <c r="BT152" s="145">
        <f>IF(BS152&gt;$AI$8,1,0)</f>
        <v>0</v>
      </c>
      <c r="BU152" s="148">
        <f>IF($R152=BR$17,BS152,0)</f>
        <v>0</v>
      </c>
      <c r="BV152" s="145">
        <v>0</v>
      </c>
      <c r="BW152" s="148">
        <f>100*BV152/$AI152</f>
        <v>0</v>
      </c>
      <c r="BX152" s="145">
        <f>IF(BW152&gt;$AI$8,1,0)</f>
        <v>0</v>
      </c>
      <c r="BY152" s="148">
        <f>IF($R152=BV$17,BW152,0)</f>
        <v>0</v>
      </c>
      <c r="BZ152" s="145">
        <v>0</v>
      </c>
      <c r="CA152" s="148">
        <f>100*BZ152/$AI152</f>
        <v>0</v>
      </c>
      <c r="CB152" s="145">
        <f>IF(CA152&gt;$AI$8,1,0)</f>
        <v>0</v>
      </c>
      <c r="CC152" s="148">
        <f>IF($R152=BZ$17,CA152,0)</f>
        <v>0</v>
      </c>
      <c r="CD152" s="145">
        <v>0</v>
      </c>
      <c r="CE152" s="148">
        <f>100*CD152/$AI152</f>
        <v>0</v>
      </c>
      <c r="CF152" s="145">
        <f>IF(CE152&gt;$AI$8,1,0)</f>
        <v>0</v>
      </c>
      <c r="CG152" s="148">
        <f>IF($R152=CD$17,CE152,0)</f>
        <v>0</v>
      </c>
      <c r="CH152" s="145">
        <v>0</v>
      </c>
      <c r="CI152" s="148">
        <f>100*CH152/$AI152</f>
        <v>0</v>
      </c>
      <c r="CJ152" s="145">
        <f>IF(CI152&gt;$AI$8,1,0)</f>
        <v>0</v>
      </c>
      <c r="CK152" s="148">
        <f>IF($R152=CH$17,CI152,0)</f>
        <v>0</v>
      </c>
      <c r="CL152" s="145">
        <v>0</v>
      </c>
      <c r="CM152" s="145">
        <v>0</v>
      </c>
      <c r="CN152" s="149"/>
    </row>
    <row r="153" ht="15.75" customHeight="1">
      <c r="A153" t="s" s="179">
        <v>2789</v>
      </c>
      <c r="B153" t="s" s="180">
        <v>197</v>
      </c>
      <c r="C153" t="s" s="180">
        <v>2790</v>
      </c>
      <c r="D153" t="s" s="181">
        <v>200</v>
      </c>
      <c r="E153" t="s" s="182">
        <v>79</v>
      </c>
      <c r="F153" t="s" s="130">
        <v>80</v>
      </c>
      <c r="G153" t="s" s="130">
        <v>2791</v>
      </c>
      <c r="H153" t="s" s="130">
        <v>1795</v>
      </c>
      <c r="I153" t="s" s="130">
        <v>64</v>
      </c>
      <c r="J153" t="s" s="130">
        <v>1733</v>
      </c>
      <c r="K153" t="s" s="183">
        <f>_xlfn.IFS(Q153=0,O153,T153=1,R153,U153=1,AA153,V153=1,AD153)</f>
        <v>28</v>
      </c>
      <c r="L153" s="189">
        <f>_xlfn.IFS(Q153=0,P153,T153=1,S153,U153=1,AB153,V153=1,AE153)</f>
        <v>48.3904094298344</v>
      </c>
      <c r="M153" t="s" s="130">
        <f>IF(O153="Lab","over","under")</f>
        <v>2429</v>
      </c>
      <c r="N153" s="173">
        <v>1</v>
      </c>
      <c r="O153" t="s" s="184">
        <v>28</v>
      </c>
      <c r="P153" s="131">
        <f>AQ153</f>
        <v>48.3904094298344</v>
      </c>
      <c r="Q153" s="173">
        <f>T153+U153+V153</f>
        <v>0</v>
      </c>
      <c r="R153" t="s" s="185">
        <v>27</v>
      </c>
      <c r="S153" s="131">
        <f>AO153</f>
        <v>26.9455730678216</v>
      </c>
      <c r="T153" s="169"/>
      <c r="U153" s="169"/>
      <c r="V153" s="169"/>
      <c r="W153" s="169"/>
      <c r="X153" t="s" s="130">
        <f>IF($A153=Y153,"ok","bad")</f>
        <v>2430</v>
      </c>
      <c r="Y153" t="s" s="130">
        <v>2789</v>
      </c>
      <c r="Z153" t="s" s="130">
        <v>2790</v>
      </c>
      <c r="AA153" t="s" s="186">
        <v>2365</v>
      </c>
      <c r="AB153" s="125">
        <f>100*AC153</f>
        <v>13.8277448</v>
      </c>
      <c r="AC153" s="191">
        <v>0.138277448</v>
      </c>
      <c r="AD153" t="s" s="187">
        <v>31</v>
      </c>
      <c r="AE153" s="125">
        <v>5.6681698</v>
      </c>
      <c r="AF153" s="191">
        <v>0.056681698</v>
      </c>
      <c r="AG153" s="169"/>
      <c r="AH153" s="173">
        <v>72575</v>
      </c>
      <c r="AI153" s="173">
        <v>44794</v>
      </c>
      <c r="AJ153" s="173">
        <v>147</v>
      </c>
      <c r="AK153" s="173">
        <v>9606</v>
      </c>
      <c r="AL153" s="173">
        <v>12070</v>
      </c>
      <c r="AM153" s="175">
        <f>100*AL153/$AI153</f>
        <v>26.9455730678216</v>
      </c>
      <c r="AN153" s="173">
        <f>IF(AM153&gt;$AI$8,1,0)</f>
        <v>0</v>
      </c>
      <c r="AO153" s="175">
        <f>IF($R153=AL$17,AM153,0)</f>
        <v>26.9455730678216</v>
      </c>
      <c r="AP153" s="173">
        <v>21676</v>
      </c>
      <c r="AQ153" s="175">
        <f>100*AP153/$AI153</f>
        <v>48.3904094298344</v>
      </c>
      <c r="AR153" s="173">
        <f>IF(AQ153&gt;$AI$8,1,0)</f>
        <v>0</v>
      </c>
      <c r="AS153" s="175">
        <f>IF($R153=AP$17,AQ153,0)</f>
        <v>0</v>
      </c>
      <c r="AT153" s="173">
        <v>1843</v>
      </c>
      <c r="AU153" s="175">
        <f>100*AT153/$AI153</f>
        <v>4.11439032013216</v>
      </c>
      <c r="AV153" s="173">
        <f>IF(AU153&gt;$AI$8,1,0)</f>
        <v>0</v>
      </c>
      <c r="AW153" s="175">
        <f>IF($R153=AT$17,AU153,0)</f>
        <v>0</v>
      </c>
      <c r="AX153" s="173">
        <v>6194</v>
      </c>
      <c r="AY153" s="175">
        <f>100*AX153/$AI153</f>
        <v>13.8277447872483</v>
      </c>
      <c r="AZ153" s="173">
        <f>IF(AY153&gt;$AI$8,1,0)</f>
        <v>0</v>
      </c>
      <c r="BA153" s="175">
        <f>IF($R153=AX$17,AY153,0)</f>
        <v>0</v>
      </c>
      <c r="BB153" s="173">
        <v>2539</v>
      </c>
      <c r="BC153" s="175">
        <f>100*BB153/$AI153</f>
        <v>5.66816984417556</v>
      </c>
      <c r="BD153" s="173">
        <f>IF(BC153&gt;$AI$8,1,0)</f>
        <v>0</v>
      </c>
      <c r="BE153" s="175">
        <f>IF($R153=BB$17,BC153,0)</f>
        <v>0</v>
      </c>
      <c r="BF153" s="173">
        <v>0</v>
      </c>
      <c r="BG153" s="175">
        <f>100*BF153/$AI153</f>
        <v>0</v>
      </c>
      <c r="BH153" s="173">
        <f>IF(BG153&gt;$AI$8,1,0)</f>
        <v>0</v>
      </c>
      <c r="BI153" s="175">
        <f>IF($R153=BF$17,BG153,0)</f>
        <v>0</v>
      </c>
      <c r="BJ153" s="173">
        <v>0</v>
      </c>
      <c r="BK153" s="175">
        <f>100*BJ153/$AI153</f>
        <v>0</v>
      </c>
      <c r="BL153" s="173">
        <f>IF(BK153&gt;$AI$8,1,0)</f>
        <v>0</v>
      </c>
      <c r="BM153" s="175">
        <f>IF($R153=BJ$17,BK153,0)</f>
        <v>0</v>
      </c>
      <c r="BN153" s="173">
        <v>0</v>
      </c>
      <c r="BO153" s="175">
        <f>100*BN153/$AI153</f>
        <v>0</v>
      </c>
      <c r="BP153" s="173">
        <f>IF(BO153&gt;$AI$8,1,0)</f>
        <v>0</v>
      </c>
      <c r="BQ153" s="175">
        <f>IF($R153=BN$17,BO153,0)</f>
        <v>0</v>
      </c>
      <c r="BR153" s="173">
        <v>0</v>
      </c>
      <c r="BS153" s="175">
        <f>100*BR153/$AI153</f>
        <v>0</v>
      </c>
      <c r="BT153" s="173">
        <f>IF(BS153&gt;$AI$8,1,0)</f>
        <v>0</v>
      </c>
      <c r="BU153" s="175">
        <f>IF($R153=BR$17,BS153,0)</f>
        <v>0</v>
      </c>
      <c r="BV153" s="173">
        <v>0</v>
      </c>
      <c r="BW153" s="175">
        <f>100*BV153/$AI153</f>
        <v>0</v>
      </c>
      <c r="BX153" s="173">
        <f>IF(BW153&gt;$AI$8,1,0)</f>
        <v>0</v>
      </c>
      <c r="BY153" s="175">
        <f>IF($R153=BV$17,BW153,0)</f>
        <v>0</v>
      </c>
      <c r="BZ153" s="173">
        <v>0</v>
      </c>
      <c r="CA153" s="175">
        <f>100*BZ153/$AI153</f>
        <v>0</v>
      </c>
      <c r="CB153" s="173">
        <f>IF(CA153&gt;$AI$8,1,0)</f>
        <v>0</v>
      </c>
      <c r="CC153" s="175">
        <f>IF($R153=BZ$17,CA153,0)</f>
        <v>0</v>
      </c>
      <c r="CD153" s="173">
        <v>0</v>
      </c>
      <c r="CE153" s="175">
        <f>100*CD153/$AI153</f>
        <v>0</v>
      </c>
      <c r="CF153" s="173">
        <f>IF(CE153&gt;$AI$8,1,0)</f>
        <v>0</v>
      </c>
      <c r="CG153" s="175">
        <f>IF($R153=CD$17,CE153,0)</f>
        <v>0</v>
      </c>
      <c r="CH153" s="173">
        <v>0</v>
      </c>
      <c r="CI153" s="175">
        <f>100*CH153/$AI153</f>
        <v>0</v>
      </c>
      <c r="CJ153" s="173">
        <f>IF(CI153&gt;$AI$8,1,0)</f>
        <v>0</v>
      </c>
      <c r="CK153" s="175">
        <f>IF($R153=CH$17,CI153,0)</f>
        <v>0</v>
      </c>
      <c r="CL153" s="173">
        <v>2278</v>
      </c>
      <c r="CM153" s="173">
        <v>0</v>
      </c>
      <c r="CN153" s="176"/>
    </row>
    <row r="154" ht="19.95" customHeight="1">
      <c r="A154" t="s" s="179">
        <v>3578</v>
      </c>
      <c r="B154" t="s" s="180">
        <v>197</v>
      </c>
      <c r="C154" t="s" s="180">
        <v>3579</v>
      </c>
      <c r="D154" t="s" s="181">
        <v>200</v>
      </c>
      <c r="E154" t="s" s="188">
        <v>79</v>
      </c>
      <c r="F154" t="s" s="146">
        <v>46</v>
      </c>
      <c r="G154" t="s" s="146">
        <v>2012</v>
      </c>
      <c r="H154" t="s" s="146">
        <v>3580</v>
      </c>
      <c r="I154" t="s" s="146">
        <v>49</v>
      </c>
      <c r="J154" t="s" s="146">
        <v>1762</v>
      </c>
      <c r="K154" t="s" s="183">
        <f>_xlfn.IFS(Q154=0,O154,T154=1,R154,U154=1,AA154,V154=1,AD154)</f>
        <v>29</v>
      </c>
      <c r="L154" s="189">
        <f>_xlfn.IFS(Q154=0,P154,T154=1,S154,U154=1,AB154,V154=1,AE154)</f>
        <v>48.3775400644212</v>
      </c>
      <c r="M154" t="s" s="146">
        <f>IF(O154="Lab","over","under")</f>
        <v>3307</v>
      </c>
      <c r="N154" s="138"/>
      <c r="O154" t="s" s="184">
        <v>29</v>
      </c>
      <c r="P154" s="147">
        <f>AU154</f>
        <v>48.3775400644212</v>
      </c>
      <c r="Q154" s="145">
        <f>T154+U154+V154</f>
        <v>0</v>
      </c>
      <c r="R154" t="s" s="185">
        <v>27</v>
      </c>
      <c r="S154" s="147">
        <f>AO154</f>
        <v>24.6391219628584</v>
      </c>
      <c r="T154" s="138"/>
      <c r="U154" s="138"/>
      <c r="V154" s="138"/>
      <c r="W154" s="138"/>
      <c r="X154" t="s" s="146">
        <f>IF($A154=Y154,"ok","bad")</f>
        <v>2430</v>
      </c>
      <c r="Y154" t="s" s="146">
        <v>3578</v>
      </c>
      <c r="Z154" t="s" s="146">
        <v>3579</v>
      </c>
      <c r="AA154" t="s" s="186">
        <v>2365</v>
      </c>
      <c r="AB154" s="141">
        <f>100*AC154</f>
        <v>16.0118503</v>
      </c>
      <c r="AC154" s="190">
        <v>0.160118503</v>
      </c>
      <c r="AD154" t="s" s="187">
        <v>28</v>
      </c>
      <c r="AE154" s="141">
        <v>7.0624727</v>
      </c>
      <c r="AF154" s="190">
        <v>0.070624727</v>
      </c>
      <c r="AG154" s="138"/>
      <c r="AH154" s="145">
        <v>78680</v>
      </c>
      <c r="AI154" s="145">
        <v>50294</v>
      </c>
      <c r="AJ154" s="145">
        <v>167</v>
      </c>
      <c r="AK154" s="145">
        <v>11939</v>
      </c>
      <c r="AL154" s="145">
        <v>12392</v>
      </c>
      <c r="AM154" s="148">
        <f>100*AL154/$AI154</f>
        <v>24.6391219628584</v>
      </c>
      <c r="AN154" s="145">
        <f>IF(AM154&gt;$AI$8,1,0)</f>
        <v>0</v>
      </c>
      <c r="AO154" s="148">
        <f>IF($R154=AL$17,AM154,0)</f>
        <v>24.6391219628584</v>
      </c>
      <c r="AP154" s="145">
        <v>3552</v>
      </c>
      <c r="AQ154" s="148">
        <f>100*AP154/$AI154</f>
        <v>7.06247266075476</v>
      </c>
      <c r="AR154" s="145">
        <f>IF(AQ154&gt;$AI$8,1,0)</f>
        <v>0</v>
      </c>
      <c r="AS154" s="148">
        <f>IF($R154=AP$17,AQ154,0)</f>
        <v>0</v>
      </c>
      <c r="AT154" s="145">
        <v>24331</v>
      </c>
      <c r="AU154" s="148">
        <f>100*AT154/$AI154</f>
        <v>48.3775400644212</v>
      </c>
      <c r="AV154" s="145">
        <f>IF(AU154&gt;$AI$8,1,0)</f>
        <v>0</v>
      </c>
      <c r="AW154" s="148">
        <f>IF($R154=AT$17,AU154,0)</f>
        <v>0</v>
      </c>
      <c r="AX154" s="145">
        <v>8053</v>
      </c>
      <c r="AY154" s="148">
        <f>100*AX154/$AI154</f>
        <v>16.0118503201177</v>
      </c>
      <c r="AZ154" s="145">
        <f>IF(AY154&gt;$AI$8,1,0)</f>
        <v>0</v>
      </c>
      <c r="BA154" s="148">
        <f>IF($R154=AX$17,AY154,0)</f>
        <v>0</v>
      </c>
      <c r="BB154" s="145">
        <v>1832</v>
      </c>
      <c r="BC154" s="148">
        <f>100*BB154/$AI154</f>
        <v>3.64258162007397</v>
      </c>
      <c r="BD154" s="145">
        <f>IF(BC154&gt;$AI$8,1,0)</f>
        <v>0</v>
      </c>
      <c r="BE154" s="148">
        <f>IF($R154=BB$17,BC154,0)</f>
        <v>0</v>
      </c>
      <c r="BF154" s="145">
        <v>0</v>
      </c>
      <c r="BG154" s="148">
        <f>100*BF154/$AI154</f>
        <v>0</v>
      </c>
      <c r="BH154" s="145">
        <f>IF(BG154&gt;$AI$8,1,0)</f>
        <v>0</v>
      </c>
      <c r="BI154" s="148">
        <f>IF($R154=BF$17,BG154,0)</f>
        <v>0</v>
      </c>
      <c r="BJ154" s="145">
        <v>0</v>
      </c>
      <c r="BK154" s="148">
        <f>100*BJ154/$AI154</f>
        <v>0</v>
      </c>
      <c r="BL154" s="145">
        <f>IF(BK154&gt;$AI$8,1,0)</f>
        <v>0</v>
      </c>
      <c r="BM154" s="148">
        <f>IF($R154=BJ$17,BK154,0)</f>
        <v>0</v>
      </c>
      <c r="BN154" s="145">
        <v>0</v>
      </c>
      <c r="BO154" s="148">
        <f>100*BN154/$AI154</f>
        <v>0</v>
      </c>
      <c r="BP154" s="145">
        <f>IF(BO154&gt;$AI$8,1,0)</f>
        <v>0</v>
      </c>
      <c r="BQ154" s="148">
        <f>IF($R154=BN$17,BO154,0)</f>
        <v>0</v>
      </c>
      <c r="BR154" s="145">
        <v>0</v>
      </c>
      <c r="BS154" s="148">
        <f>100*BR154/$AI154</f>
        <v>0</v>
      </c>
      <c r="BT154" s="145">
        <f>IF(BS154&gt;$AI$8,1,0)</f>
        <v>0</v>
      </c>
      <c r="BU154" s="148">
        <f>IF($R154=BR$17,BS154,0)</f>
        <v>0</v>
      </c>
      <c r="BV154" s="145">
        <v>0</v>
      </c>
      <c r="BW154" s="148">
        <f>100*BV154/$AI154</f>
        <v>0</v>
      </c>
      <c r="BX154" s="145">
        <f>IF(BW154&gt;$AI$8,1,0)</f>
        <v>0</v>
      </c>
      <c r="BY154" s="148">
        <f>IF($R154=BV$17,BW154,0)</f>
        <v>0</v>
      </c>
      <c r="BZ154" s="145">
        <v>0</v>
      </c>
      <c r="CA154" s="148">
        <f>100*BZ154/$AI154</f>
        <v>0</v>
      </c>
      <c r="CB154" s="145">
        <f>IF(CA154&gt;$AI$8,1,0)</f>
        <v>0</v>
      </c>
      <c r="CC154" s="148">
        <f>IF($R154=BZ$17,CA154,0)</f>
        <v>0</v>
      </c>
      <c r="CD154" s="145">
        <v>0</v>
      </c>
      <c r="CE154" s="148">
        <f>100*CD154/$AI154</f>
        <v>0</v>
      </c>
      <c r="CF154" s="145">
        <f>IF(CE154&gt;$AI$8,1,0)</f>
        <v>0</v>
      </c>
      <c r="CG154" s="148">
        <f>IF($R154=CD$17,CE154,0)</f>
        <v>0</v>
      </c>
      <c r="CH154" s="145">
        <v>0</v>
      </c>
      <c r="CI154" s="148">
        <f>100*CH154/$AI154</f>
        <v>0</v>
      </c>
      <c r="CJ154" s="145">
        <f>IF(CI154&gt;$AI$8,1,0)</f>
        <v>0</v>
      </c>
      <c r="CK154" s="148">
        <f>IF($R154=CH$17,CI154,0)</f>
        <v>0</v>
      </c>
      <c r="CL154" s="145">
        <v>588</v>
      </c>
      <c r="CM154" s="145">
        <v>0</v>
      </c>
      <c r="CN154" s="149"/>
    </row>
    <row r="155" ht="20.3" customHeight="1">
      <c r="A155" t="s" s="179">
        <v>2574</v>
      </c>
      <c r="B155" t="s" s="180">
        <v>166</v>
      </c>
      <c r="C155" t="s" s="180">
        <v>2575</v>
      </c>
      <c r="D155" t="s" s="181">
        <v>169</v>
      </c>
      <c r="E155" t="s" s="182">
        <v>79</v>
      </c>
      <c r="F155" t="s" s="130">
        <v>80</v>
      </c>
      <c r="G155" t="s" s="130">
        <v>1257</v>
      </c>
      <c r="H155" t="s" s="130">
        <v>740</v>
      </c>
      <c r="I155" t="s" s="130">
        <v>64</v>
      </c>
      <c r="J155" t="s" s="130">
        <v>50</v>
      </c>
      <c r="K155" t="s" s="183">
        <f>_xlfn.IFS(Q155=0,O155,T155=1,R155,U155=1,AA155,V155=1,AD155)</f>
        <v>2365</v>
      </c>
      <c r="L155" s="189">
        <f>_xlfn.IFS(Q155=0,P155,T155=1,S155,U155=1,AB155,V155=1,AE155)</f>
        <v>20.406508318510</v>
      </c>
      <c r="M155" t="s" s="130">
        <f>IF(O155="Lab","over","under")</f>
        <v>2429</v>
      </c>
      <c r="N155" s="173">
        <v>1</v>
      </c>
      <c r="O155" t="s" s="184">
        <v>28</v>
      </c>
      <c r="P155" s="210">
        <f>AQ155</f>
        <v>48.3415297687559</v>
      </c>
      <c r="Q155" s="173">
        <f>T155+U155+V155</f>
        <v>1</v>
      </c>
      <c r="R155" t="s" s="185">
        <v>2365</v>
      </c>
      <c r="S155" s="131">
        <f>BA155</f>
        <v>20.406508318510</v>
      </c>
      <c r="T155" s="173">
        <v>1</v>
      </c>
      <c r="U155" s="169"/>
      <c r="V155" s="169"/>
      <c r="W155" s="169"/>
      <c r="X155" t="s" s="130">
        <f>IF($A155=Y155,"ok","bad")</f>
        <v>2430</v>
      </c>
      <c r="Y155" t="s" s="130">
        <v>2574</v>
      </c>
      <c r="Z155" t="s" s="130">
        <v>2575</v>
      </c>
      <c r="AA155" t="s" s="186">
        <v>27</v>
      </c>
      <c r="AB155" s="125">
        <f>100*AC155</f>
        <v>12.8099822</v>
      </c>
      <c r="AC155" s="191">
        <v>0.128099822</v>
      </c>
      <c r="AD155" t="s" s="187">
        <v>29</v>
      </c>
      <c r="AE155" s="125">
        <v>8.4911583</v>
      </c>
      <c r="AF155" s="191">
        <v>0.084911583</v>
      </c>
      <c r="AG155" s="169"/>
      <c r="AH155" s="173">
        <v>75280</v>
      </c>
      <c r="AI155" s="173">
        <v>38228</v>
      </c>
      <c r="AJ155" s="173">
        <v>137</v>
      </c>
      <c r="AK155" s="173">
        <v>10679</v>
      </c>
      <c r="AL155" s="173">
        <v>4897</v>
      </c>
      <c r="AM155" s="175">
        <f>100*AL155/$AI155</f>
        <v>12.8099822119912</v>
      </c>
      <c r="AN155" s="173">
        <f>IF(AM155&gt;$AI$8,1,0)</f>
        <v>0</v>
      </c>
      <c r="AO155" s="175">
        <f>IF($R155=AL$17,AM155,0)</f>
        <v>0</v>
      </c>
      <c r="AP155" s="173">
        <v>18480</v>
      </c>
      <c r="AQ155" s="175">
        <f>100*AP155/$AI155</f>
        <v>48.3415297687559</v>
      </c>
      <c r="AR155" s="173">
        <f>IF(AQ155&gt;$AI$8,1,0)</f>
        <v>0</v>
      </c>
      <c r="AS155" s="175">
        <f>IF($R155=AP$17,AQ155,0)</f>
        <v>0</v>
      </c>
      <c r="AT155" s="173">
        <v>3246</v>
      </c>
      <c r="AU155" s="175">
        <f>100*AT155/$AI155</f>
        <v>8.49115831327823</v>
      </c>
      <c r="AV155" s="173">
        <f>IF(AU155&gt;$AI$8,1,0)</f>
        <v>0</v>
      </c>
      <c r="AW155" s="175">
        <f>IF($R155=AT$17,AU155,0)</f>
        <v>0</v>
      </c>
      <c r="AX155" s="173">
        <v>7801</v>
      </c>
      <c r="AY155" s="175">
        <f>100*AX155/$AI155</f>
        <v>20.406508318510</v>
      </c>
      <c r="AZ155" s="173">
        <f>IF(AY155&gt;$AI$8,1,0)</f>
        <v>0</v>
      </c>
      <c r="BA155" s="175">
        <f>IF($R155=AX$17,AY155,0)</f>
        <v>20.406508318510</v>
      </c>
      <c r="BB155" s="173">
        <v>2322</v>
      </c>
      <c r="BC155" s="175">
        <f>100*BB155/$AI155</f>
        <v>6.07408182484043</v>
      </c>
      <c r="BD155" s="173">
        <f>IF(BC155&gt;$AI$8,1,0)</f>
        <v>0</v>
      </c>
      <c r="BE155" s="175">
        <f>IF($R155=BB$17,BC155,0)</f>
        <v>0</v>
      </c>
      <c r="BF155" s="173">
        <v>0</v>
      </c>
      <c r="BG155" s="175">
        <f>100*BF155/$AI155</f>
        <v>0</v>
      </c>
      <c r="BH155" s="173">
        <f>IF(BG155&gt;$AI$8,1,0)</f>
        <v>0</v>
      </c>
      <c r="BI155" s="175">
        <f>IF($R155=BF$17,BG155,0)</f>
        <v>0</v>
      </c>
      <c r="BJ155" s="173">
        <v>0</v>
      </c>
      <c r="BK155" s="175">
        <f>100*BJ155/$AI155</f>
        <v>0</v>
      </c>
      <c r="BL155" s="173">
        <f>IF(BK155&gt;$AI$8,1,0)</f>
        <v>0</v>
      </c>
      <c r="BM155" s="175">
        <f>IF($R155=BJ$17,BK155,0)</f>
        <v>0</v>
      </c>
      <c r="BN155" s="173">
        <v>0</v>
      </c>
      <c r="BO155" s="175">
        <f>100*BN155/$AI155</f>
        <v>0</v>
      </c>
      <c r="BP155" s="173">
        <f>IF(BO155&gt;$AI$8,1,0)</f>
        <v>0</v>
      </c>
      <c r="BQ155" s="175">
        <f>IF($R155=BN$17,BO155,0)</f>
        <v>0</v>
      </c>
      <c r="BR155" s="173">
        <v>0</v>
      </c>
      <c r="BS155" s="175">
        <f>100*BR155/$AI155</f>
        <v>0</v>
      </c>
      <c r="BT155" s="173">
        <f>IF(BS155&gt;$AI$8,1,0)</f>
        <v>0</v>
      </c>
      <c r="BU155" s="175">
        <f>IF($R155=BR$17,BS155,0)</f>
        <v>0</v>
      </c>
      <c r="BV155" s="173">
        <v>0</v>
      </c>
      <c r="BW155" s="175">
        <f>100*BV155/$AI155</f>
        <v>0</v>
      </c>
      <c r="BX155" s="173">
        <f>IF(BW155&gt;$AI$8,1,0)</f>
        <v>0</v>
      </c>
      <c r="BY155" s="175">
        <f>IF($R155=BV$17,BW155,0)</f>
        <v>0</v>
      </c>
      <c r="BZ155" s="173">
        <v>0</v>
      </c>
      <c r="CA155" s="175">
        <f>100*BZ155/$AI155</f>
        <v>0</v>
      </c>
      <c r="CB155" s="173">
        <f>IF(CA155&gt;$AI$8,1,0)</f>
        <v>0</v>
      </c>
      <c r="CC155" s="175">
        <f>IF($R155=BZ$17,CA155,0)</f>
        <v>0</v>
      </c>
      <c r="CD155" s="173">
        <v>0</v>
      </c>
      <c r="CE155" s="175">
        <f>100*CD155/$AI155</f>
        <v>0</v>
      </c>
      <c r="CF155" s="173">
        <f>IF(CE155&gt;$AI$8,1,0)</f>
        <v>0</v>
      </c>
      <c r="CG155" s="175">
        <f>IF($R155=CD$17,CE155,0)</f>
        <v>0</v>
      </c>
      <c r="CH155" s="173">
        <v>0</v>
      </c>
      <c r="CI155" s="175">
        <f>100*CH155/$AI155</f>
        <v>0</v>
      </c>
      <c r="CJ155" s="173">
        <f>IF(CI155&gt;$AI$8,1,0)</f>
        <v>0</v>
      </c>
      <c r="CK155" s="175">
        <f>IF($R155=CH$17,CI155,0)</f>
        <v>0</v>
      </c>
      <c r="CL155" s="173">
        <v>0</v>
      </c>
      <c r="CM155" s="173">
        <v>0</v>
      </c>
      <c r="CN155" s="176"/>
    </row>
    <row r="156" ht="15.75" customHeight="1">
      <c r="A156" t="s" s="179">
        <v>3717</v>
      </c>
      <c r="B156" t="s" s="180">
        <v>228</v>
      </c>
      <c r="C156" t="s" s="180">
        <v>1549</v>
      </c>
      <c r="D156" t="s" s="181">
        <v>230</v>
      </c>
      <c r="E156" t="s" s="188">
        <v>230</v>
      </c>
      <c r="F156" t="s" s="146">
        <v>46</v>
      </c>
      <c r="G156" t="s" s="146">
        <v>428</v>
      </c>
      <c r="H156" t="s" s="146">
        <v>3718</v>
      </c>
      <c r="I156" t="s" s="146">
        <v>49</v>
      </c>
      <c r="J156" t="s" s="146">
        <v>3719</v>
      </c>
      <c r="K156" t="s" s="183">
        <f>_xlfn.IFS(Q156=0,O156,T156=1,R156,U156=1,AA156,V156=1,AD156)</f>
        <v>217</v>
      </c>
      <c r="L156" s="189">
        <f>_xlfn.IFS(Q156=0,P156,T156=1,S156,U156=1,AB156,V156=1,AE156)</f>
        <v>48.3023836</v>
      </c>
      <c r="M156" t="s" s="146">
        <f>IF(O156="Lab","over","under")</f>
        <v>3307</v>
      </c>
      <c r="N156" s="138"/>
      <c r="O156" t="s" s="305">
        <v>217</v>
      </c>
      <c r="P156" s="211">
        <f>100*0.483023836</f>
        <v>48.3023836</v>
      </c>
      <c r="Q156" s="307">
        <f>T156+U156+V156</f>
        <v>0</v>
      </c>
      <c r="R156" t="s" s="185">
        <v>2390</v>
      </c>
      <c r="S156" s="147">
        <f>CE156</f>
        <v>31.430155210643</v>
      </c>
      <c r="T156" s="138"/>
      <c r="U156" s="138"/>
      <c r="V156" s="138"/>
      <c r="W156" s="138"/>
      <c r="X156" t="s" s="146">
        <f>IF($A156=Y156,"ok","bad")</f>
        <v>2430</v>
      </c>
      <c r="Y156" t="s" s="146">
        <v>3717</v>
      </c>
      <c r="Z156" t="s" s="146">
        <v>1549</v>
      </c>
      <c r="AA156" t="s" s="186">
        <v>37</v>
      </c>
      <c r="AB156" s="141">
        <f>100*AC156</f>
        <v>15.5995935</v>
      </c>
      <c r="AC156" s="190">
        <v>0.155995935</v>
      </c>
      <c r="AD156" t="s" s="187">
        <v>31</v>
      </c>
      <c r="AE156" s="141">
        <v>2.8801737</v>
      </c>
      <c r="AF156" s="190">
        <v>0.028801737</v>
      </c>
      <c r="AG156" s="138"/>
      <c r="AH156" s="145">
        <v>73885</v>
      </c>
      <c r="AI156" s="145">
        <v>43296</v>
      </c>
      <c r="AJ156" s="145">
        <v>168</v>
      </c>
      <c r="AK156" s="145">
        <v>7305</v>
      </c>
      <c r="AL156" s="145">
        <v>0</v>
      </c>
      <c r="AM156" s="148">
        <f>100*AL156/$AI156</f>
        <v>0</v>
      </c>
      <c r="AN156" s="145">
        <f>IF(AM156&gt;$AI$8,1,0)</f>
        <v>0</v>
      </c>
      <c r="AO156" s="148">
        <f>IF($R156=AL$17,AM156,0)</f>
        <v>0</v>
      </c>
      <c r="AP156" s="145">
        <v>0</v>
      </c>
      <c r="AQ156" s="148">
        <f>100*AP156/$AI156</f>
        <v>0</v>
      </c>
      <c r="AR156" s="145">
        <f>IF(AQ156&gt;$AI$8,1,0)</f>
        <v>0</v>
      </c>
      <c r="AS156" s="148">
        <f>IF($R156=AP$17,AQ156,0)</f>
        <v>0</v>
      </c>
      <c r="AT156" s="145">
        <v>0</v>
      </c>
      <c r="AU156" s="148">
        <f>100*AT156/$AI156</f>
        <v>0</v>
      </c>
      <c r="AV156" s="145">
        <f>IF(AU156&gt;$AI$8,1,0)</f>
        <v>0</v>
      </c>
      <c r="AW156" s="148">
        <f>IF($R156=AT$17,AU156,0)</f>
        <v>0</v>
      </c>
      <c r="AX156" s="145">
        <v>0</v>
      </c>
      <c r="AY156" s="148">
        <f>100*AX156/$AI156</f>
        <v>0</v>
      </c>
      <c r="AZ156" s="145">
        <f>IF(AY156&gt;$AI$8,1,0)</f>
        <v>0</v>
      </c>
      <c r="BA156" s="148">
        <f>IF($R156=AX$17,AY156,0)</f>
        <v>0</v>
      </c>
      <c r="BB156" s="145">
        <v>1247</v>
      </c>
      <c r="BC156" s="148">
        <f>100*BB156/$AI156</f>
        <v>2.88017368810052</v>
      </c>
      <c r="BD156" s="145">
        <f>IF(BC156&gt;$AI$8,1,0)</f>
        <v>0</v>
      </c>
      <c r="BE156" s="148">
        <f>IF($R156=BB$17,BC156,0)</f>
        <v>0</v>
      </c>
      <c r="BF156" s="145">
        <v>0</v>
      </c>
      <c r="BG156" s="148">
        <f>100*BF156/$AI156</f>
        <v>0</v>
      </c>
      <c r="BH156" s="145">
        <f>IF(BG156&gt;$AI$8,1,0)</f>
        <v>0</v>
      </c>
      <c r="BI156" s="148">
        <f>IF($R156=BF$17,BG156,0)</f>
        <v>0</v>
      </c>
      <c r="BJ156" s="145">
        <v>0</v>
      </c>
      <c r="BK156" s="148">
        <f>100*BJ156/$AI156</f>
        <v>0</v>
      </c>
      <c r="BL156" s="145">
        <f>IF(BK156&gt;$AI$8,1,0)</f>
        <v>0</v>
      </c>
      <c r="BM156" s="148">
        <f>IF($R156=BJ$17,BK156,0)</f>
        <v>0</v>
      </c>
      <c r="BN156" s="145">
        <v>0</v>
      </c>
      <c r="BO156" s="148">
        <f>100*BN156/$AI156</f>
        <v>0</v>
      </c>
      <c r="BP156" s="145">
        <f>IF(BO156&gt;$AI$8,1,0)</f>
        <v>0</v>
      </c>
      <c r="BQ156" s="148">
        <f>IF($R156=BN$17,BO156,0)</f>
        <v>0</v>
      </c>
      <c r="BR156" s="145">
        <v>0</v>
      </c>
      <c r="BS156" s="148">
        <f>100*BR156/$AI156</f>
        <v>0</v>
      </c>
      <c r="BT156" s="145">
        <f>IF(BS156&gt;$AI$8,1,0)</f>
        <v>0</v>
      </c>
      <c r="BU156" s="148">
        <f>IF($R156=BR$17,BS156,0)</f>
        <v>0</v>
      </c>
      <c r="BV156" s="145">
        <v>657</v>
      </c>
      <c r="BW156" s="148">
        <f>100*BV156/$AI156</f>
        <v>1.51746119733925</v>
      </c>
      <c r="BX156" s="145">
        <f>IF(BW156&gt;$AI$8,1,0)</f>
        <v>0</v>
      </c>
      <c r="BY156" s="148">
        <f>IF($R156=BV$17,BW156,0)</f>
        <v>0</v>
      </c>
      <c r="BZ156" s="145">
        <v>6754</v>
      </c>
      <c r="CA156" s="148">
        <f>100*BZ156/$AI156</f>
        <v>15.599593495935</v>
      </c>
      <c r="CB156" s="145">
        <f>IF(CA156&gt;$AI$8,1,0)</f>
        <v>0</v>
      </c>
      <c r="CC156" s="148">
        <f>IF($R156=BZ$17,CA156,0)</f>
        <v>0</v>
      </c>
      <c r="CD156" s="145">
        <v>13608</v>
      </c>
      <c r="CE156" s="148">
        <f>100*CD156/$AI156</f>
        <v>31.430155210643</v>
      </c>
      <c r="CF156" s="145">
        <f>IF(CE156&gt;$AI$8,1,0)</f>
        <v>0</v>
      </c>
      <c r="CG156" s="148">
        <f>IF($R156=CD$17,CE156,0)</f>
        <v>31.430155210643</v>
      </c>
      <c r="CH156" s="145">
        <v>0</v>
      </c>
      <c r="CI156" s="148">
        <f>100*CH156/$AI156</f>
        <v>0</v>
      </c>
      <c r="CJ156" s="145">
        <f>IF(CI156&gt;$AI$8,1,0)</f>
        <v>0</v>
      </c>
      <c r="CK156" s="148">
        <f>IF($R156=CH$17,CI156,0)</f>
        <v>0</v>
      </c>
      <c r="CL156" s="145">
        <v>0</v>
      </c>
      <c r="CM156" s="145">
        <v>0</v>
      </c>
      <c r="CN156" s="149"/>
    </row>
    <row r="157" ht="15.75" customHeight="1">
      <c r="A157" t="s" s="179">
        <v>2436</v>
      </c>
      <c r="B157" t="s" s="180">
        <v>160</v>
      </c>
      <c r="C157" t="s" s="180">
        <v>2437</v>
      </c>
      <c r="D157" t="s" s="181">
        <v>162</v>
      </c>
      <c r="E157" t="s" s="182">
        <v>79</v>
      </c>
      <c r="F157" t="s" s="130">
        <v>80</v>
      </c>
      <c r="G157" t="s" s="130">
        <v>1085</v>
      </c>
      <c r="H157" t="s" s="130">
        <v>1086</v>
      </c>
      <c r="I157" t="s" s="130">
        <v>64</v>
      </c>
      <c r="J157" t="s" s="130">
        <v>50</v>
      </c>
      <c r="K157" t="s" s="183">
        <f>_xlfn.IFS(Q157=0,O157,T157=1,R157,U157=1,AA157,V157=1,AD157)</f>
        <v>31</v>
      </c>
      <c r="L157" s="189">
        <f>_xlfn.IFS(Q157=0,P157,T157=1,S157,U157=1,AB157,V157=1,AE157)</f>
        <v>13.6560247</v>
      </c>
      <c r="M157" t="s" s="130">
        <f>IF(O157="Lab","over","under")</f>
        <v>2429</v>
      </c>
      <c r="N157" s="173">
        <v>1</v>
      </c>
      <c r="O157" t="s" s="184">
        <v>28</v>
      </c>
      <c r="P157" s="213">
        <f>AQ157</f>
        <v>48.2636457260556</v>
      </c>
      <c r="Q157" s="173">
        <f>T157+U157+V157</f>
        <v>1</v>
      </c>
      <c r="R157" t="s" s="185">
        <v>27</v>
      </c>
      <c r="S157" s="131">
        <f>AO157</f>
        <v>17.4294541709578</v>
      </c>
      <c r="T157" s="169"/>
      <c r="U157" s="173">
        <v>1</v>
      </c>
      <c r="V157" s="169"/>
      <c r="W157" s="169"/>
      <c r="X157" t="s" s="130">
        <f>IF($A157=Y157,"ok","bad")</f>
        <v>2430</v>
      </c>
      <c r="Y157" t="s" s="130">
        <v>2436</v>
      </c>
      <c r="Z157" t="s" s="130">
        <v>2437</v>
      </c>
      <c r="AA157" t="s" s="186">
        <v>31</v>
      </c>
      <c r="AB157" s="125">
        <f>100*AC157</f>
        <v>13.6560247</v>
      </c>
      <c r="AC157" s="191">
        <v>0.136560247</v>
      </c>
      <c r="AD157" t="s" s="187">
        <v>29</v>
      </c>
      <c r="AE157" s="125">
        <v>12.7312049</v>
      </c>
      <c r="AF157" s="191">
        <v>0.127312049</v>
      </c>
      <c r="AG157" s="169"/>
      <c r="AH157" s="173">
        <v>80029</v>
      </c>
      <c r="AI157" s="173">
        <v>48550</v>
      </c>
      <c r="AJ157" s="173">
        <v>238</v>
      </c>
      <c r="AK157" s="173">
        <v>14970</v>
      </c>
      <c r="AL157" s="173">
        <v>8462</v>
      </c>
      <c r="AM157" s="175">
        <f>100*AL157/$AI157</f>
        <v>17.4294541709578</v>
      </c>
      <c r="AN157" s="173">
        <f>IF(AM157&gt;$AI$8,1,0)</f>
        <v>0</v>
      </c>
      <c r="AO157" s="175">
        <f>IF($R157=AL$17,AM157,0)</f>
        <v>17.4294541709578</v>
      </c>
      <c r="AP157" s="173">
        <v>23432</v>
      </c>
      <c r="AQ157" s="175">
        <f>100*AP157/$AI157</f>
        <v>48.2636457260556</v>
      </c>
      <c r="AR157" s="173">
        <f>IF(AQ157&gt;$AI$8,1,0)</f>
        <v>0</v>
      </c>
      <c r="AS157" s="175">
        <f>IF($R157=AP$17,AQ157,0)</f>
        <v>0</v>
      </c>
      <c r="AT157" s="173">
        <v>6181</v>
      </c>
      <c r="AU157" s="175">
        <f>100*AT157/$AI157</f>
        <v>12.7312049433574</v>
      </c>
      <c r="AV157" s="173">
        <f>IF(AU157&gt;$AI$8,1,0)</f>
        <v>0</v>
      </c>
      <c r="AW157" s="175">
        <f>IF($R157=AT$17,AU157,0)</f>
        <v>0</v>
      </c>
      <c r="AX157" s="173">
        <v>2940</v>
      </c>
      <c r="AY157" s="175">
        <f>100*AX157/$AI157</f>
        <v>6.05561277033986</v>
      </c>
      <c r="AZ157" s="173">
        <f>IF(AY157&gt;$AI$8,1,0)</f>
        <v>0</v>
      </c>
      <c r="BA157" s="175">
        <f>IF($R157=AX$17,AY157,0)</f>
        <v>0</v>
      </c>
      <c r="BB157" s="173">
        <v>6630</v>
      </c>
      <c r="BC157" s="175">
        <f>100*BB157/$AI157</f>
        <v>13.6560247167868</v>
      </c>
      <c r="BD157" s="173">
        <f>IF(BC157&gt;$AI$8,1,0)</f>
        <v>0</v>
      </c>
      <c r="BE157" s="175">
        <f>IF($R157=BB$17,BC157,0)</f>
        <v>0</v>
      </c>
      <c r="BF157" s="173">
        <v>0</v>
      </c>
      <c r="BG157" s="175">
        <f>100*BF157/$AI157</f>
        <v>0</v>
      </c>
      <c r="BH157" s="173">
        <f>IF(BG157&gt;$AI$8,1,0)</f>
        <v>0</v>
      </c>
      <c r="BI157" s="175">
        <f>IF($R157=BF$17,BG157,0)</f>
        <v>0</v>
      </c>
      <c r="BJ157" s="173">
        <v>0</v>
      </c>
      <c r="BK157" s="175">
        <f>100*BJ157/$AI157</f>
        <v>0</v>
      </c>
      <c r="BL157" s="173">
        <f>IF(BK157&gt;$AI$8,1,0)</f>
        <v>0</v>
      </c>
      <c r="BM157" s="175">
        <f>IF($R157=BJ$17,BK157,0)</f>
        <v>0</v>
      </c>
      <c r="BN157" s="173">
        <v>0</v>
      </c>
      <c r="BO157" s="175">
        <f>100*BN157/$AI157</f>
        <v>0</v>
      </c>
      <c r="BP157" s="173">
        <f>IF(BO157&gt;$AI$8,1,0)</f>
        <v>0</v>
      </c>
      <c r="BQ157" s="175">
        <f>IF($R157=BN$17,BO157,0)</f>
        <v>0</v>
      </c>
      <c r="BR157" s="173">
        <v>0</v>
      </c>
      <c r="BS157" s="175">
        <f>100*BR157/$AI157</f>
        <v>0</v>
      </c>
      <c r="BT157" s="173">
        <f>IF(BS157&gt;$AI$8,1,0)</f>
        <v>0</v>
      </c>
      <c r="BU157" s="175">
        <f>IF($R157=BR$17,BS157,0)</f>
        <v>0</v>
      </c>
      <c r="BV157" s="173">
        <v>0</v>
      </c>
      <c r="BW157" s="175">
        <f>100*BV157/$AI157</f>
        <v>0</v>
      </c>
      <c r="BX157" s="173">
        <f>IF(BW157&gt;$AI$8,1,0)</f>
        <v>0</v>
      </c>
      <c r="BY157" s="175">
        <f>IF($R157=BV$17,BW157,0)</f>
        <v>0</v>
      </c>
      <c r="BZ157" s="173">
        <v>0</v>
      </c>
      <c r="CA157" s="175">
        <f>100*BZ157/$AI157</f>
        <v>0</v>
      </c>
      <c r="CB157" s="173">
        <f>IF(CA157&gt;$AI$8,1,0)</f>
        <v>0</v>
      </c>
      <c r="CC157" s="175">
        <f>IF($R157=BZ$17,CA157,0)</f>
        <v>0</v>
      </c>
      <c r="CD157" s="173">
        <v>0</v>
      </c>
      <c r="CE157" s="175">
        <f>100*CD157/$AI157</f>
        <v>0</v>
      </c>
      <c r="CF157" s="173">
        <f>IF(CE157&gt;$AI$8,1,0)</f>
        <v>0</v>
      </c>
      <c r="CG157" s="175">
        <f>IF($R157=CD$17,CE157,0)</f>
        <v>0</v>
      </c>
      <c r="CH157" s="173">
        <v>0</v>
      </c>
      <c r="CI157" s="175">
        <f>100*CH157/$AI157</f>
        <v>0</v>
      </c>
      <c r="CJ157" s="173">
        <f>IF(CI157&gt;$AI$8,1,0)</f>
        <v>0</v>
      </c>
      <c r="CK157" s="175">
        <f>IF($R157=CH$17,CI157,0)</f>
        <v>0</v>
      </c>
      <c r="CL157" s="173">
        <v>136</v>
      </c>
      <c r="CM157" s="173">
        <v>0</v>
      </c>
      <c r="CN157" s="176"/>
    </row>
    <row r="158" ht="15.75" customHeight="1">
      <c r="A158" t="s" s="179">
        <v>2886</v>
      </c>
      <c r="B158" t="s" s="180">
        <v>90</v>
      </c>
      <c r="C158" t="s" s="180">
        <v>334</v>
      </c>
      <c r="D158" t="s" s="181">
        <v>93</v>
      </c>
      <c r="E158" t="s" s="188">
        <v>79</v>
      </c>
      <c r="F158" t="s" s="146">
        <v>80</v>
      </c>
      <c r="G158" t="s" s="146">
        <v>366</v>
      </c>
      <c r="H158" t="s" s="146">
        <v>2024</v>
      </c>
      <c r="I158" t="s" s="146">
        <v>49</v>
      </c>
      <c r="J158" t="s" s="146">
        <v>1733</v>
      </c>
      <c r="K158" t="s" s="183">
        <f>_xlfn.IFS(Q158=0,O158,T158=1,R158,U158=1,AA158,V158=1,AD158)</f>
        <v>2365</v>
      </c>
      <c r="L158" s="189">
        <f>_xlfn.IFS(Q158=0,P158,T158=1,S158,U158=1,AB158,V158=1,AE158)</f>
        <v>28.6185332575327</v>
      </c>
      <c r="M158" t="s" s="146">
        <f>IF(O158="Lab","over","under")</f>
        <v>2429</v>
      </c>
      <c r="N158" s="145">
        <v>1</v>
      </c>
      <c r="O158" t="s" s="184">
        <v>28</v>
      </c>
      <c r="P158" s="147">
        <f>AQ158</f>
        <v>48.0841387151791</v>
      </c>
      <c r="Q158" s="145">
        <f>T158+U158+V158</f>
        <v>1</v>
      </c>
      <c r="R158" t="s" s="185">
        <v>2365</v>
      </c>
      <c r="S158" s="147">
        <f>BA158</f>
        <v>28.6185332575327</v>
      </c>
      <c r="T158" s="145">
        <v>1</v>
      </c>
      <c r="U158" s="138"/>
      <c r="V158" s="138"/>
      <c r="W158" s="138"/>
      <c r="X158" t="s" s="146">
        <f>IF($A158=Y158,"ok","bad")</f>
        <v>2430</v>
      </c>
      <c r="Y158" t="s" s="146">
        <v>2886</v>
      </c>
      <c r="Z158" t="s" s="146">
        <v>334</v>
      </c>
      <c r="AA158" t="s" s="186">
        <v>27</v>
      </c>
      <c r="AB158" s="141">
        <f>100*AC158</f>
        <v>15.645253</v>
      </c>
      <c r="AC158" s="190">
        <v>0.15645253</v>
      </c>
      <c r="AD158" t="s" s="187">
        <v>31</v>
      </c>
      <c r="AE158" s="141">
        <v>3.4309267</v>
      </c>
      <c r="AF158" s="190">
        <v>0.034309267</v>
      </c>
      <c r="AG158" s="138"/>
      <c r="AH158" s="145">
        <v>77460</v>
      </c>
      <c r="AI158" s="145">
        <v>35180</v>
      </c>
      <c r="AJ158" s="145">
        <v>129</v>
      </c>
      <c r="AK158" s="145">
        <v>6848</v>
      </c>
      <c r="AL158" s="145">
        <v>5504</v>
      </c>
      <c r="AM158" s="148">
        <f>100*AL158/$AI158</f>
        <v>15.6452529846504</v>
      </c>
      <c r="AN158" s="145">
        <f>IF(AM158&gt;$AI$8,1,0)</f>
        <v>0</v>
      </c>
      <c r="AO158" s="148">
        <f>IF($R158=AL$17,AM158,0)</f>
        <v>0</v>
      </c>
      <c r="AP158" s="145">
        <v>16916</v>
      </c>
      <c r="AQ158" s="148">
        <f>100*AP158/$AI158</f>
        <v>48.0841387151791</v>
      </c>
      <c r="AR158" s="145">
        <f>IF(AQ158&gt;$AI$8,1,0)</f>
        <v>0</v>
      </c>
      <c r="AS158" s="148">
        <f>IF($R158=AP$17,AQ158,0)</f>
        <v>0</v>
      </c>
      <c r="AT158" s="145">
        <v>1041</v>
      </c>
      <c r="AU158" s="148">
        <f>100*AT158/$AI158</f>
        <v>2.95906765207504</v>
      </c>
      <c r="AV158" s="145">
        <f>IF(AU158&gt;$AI$8,1,0)</f>
        <v>0</v>
      </c>
      <c r="AW158" s="148">
        <f>IF($R158=AT$17,AU158,0)</f>
        <v>0</v>
      </c>
      <c r="AX158" s="145">
        <v>10068</v>
      </c>
      <c r="AY158" s="148">
        <f>100*AX158/$AI158</f>
        <v>28.6185332575327</v>
      </c>
      <c r="AZ158" s="145">
        <f>IF(AY158&gt;$AI$8,1,0)</f>
        <v>0</v>
      </c>
      <c r="BA158" s="148">
        <f>IF($R158=AX$17,AY158,0)</f>
        <v>28.6185332575327</v>
      </c>
      <c r="BB158" s="145">
        <v>1207</v>
      </c>
      <c r="BC158" s="148">
        <f>100*BB158/$AI158</f>
        <v>3.43092666287663</v>
      </c>
      <c r="BD158" s="145">
        <f>IF(BC158&gt;$AI$8,1,0)</f>
        <v>0</v>
      </c>
      <c r="BE158" s="148">
        <f>IF($R158=BB$17,BC158,0)</f>
        <v>0</v>
      </c>
      <c r="BF158" s="145">
        <v>0</v>
      </c>
      <c r="BG158" s="148">
        <f>100*BF158/$AI158</f>
        <v>0</v>
      </c>
      <c r="BH158" s="145">
        <f>IF(BG158&gt;$AI$8,1,0)</f>
        <v>0</v>
      </c>
      <c r="BI158" s="148">
        <f>IF($R158=BF$17,BG158,0)</f>
        <v>0</v>
      </c>
      <c r="BJ158" s="145">
        <v>0</v>
      </c>
      <c r="BK158" s="148">
        <f>100*BJ158/$AI158</f>
        <v>0</v>
      </c>
      <c r="BL158" s="145">
        <f>IF(BK158&gt;$AI$8,1,0)</f>
        <v>0</v>
      </c>
      <c r="BM158" s="148">
        <f>IF($R158=BJ$17,BK158,0)</f>
        <v>0</v>
      </c>
      <c r="BN158" s="145">
        <v>0</v>
      </c>
      <c r="BO158" s="148">
        <f>100*BN158/$AI158</f>
        <v>0</v>
      </c>
      <c r="BP158" s="145">
        <f>IF(BO158&gt;$AI$8,1,0)</f>
        <v>0</v>
      </c>
      <c r="BQ158" s="148">
        <f>IF($R158=BN$17,BO158,0)</f>
        <v>0</v>
      </c>
      <c r="BR158" s="145">
        <v>0</v>
      </c>
      <c r="BS158" s="148">
        <f>100*BR158/$AI158</f>
        <v>0</v>
      </c>
      <c r="BT158" s="145">
        <f>IF(BS158&gt;$AI$8,1,0)</f>
        <v>0</v>
      </c>
      <c r="BU158" s="148">
        <f>IF($R158=BR$17,BS158,0)</f>
        <v>0</v>
      </c>
      <c r="BV158" s="145">
        <v>0</v>
      </c>
      <c r="BW158" s="148">
        <f>100*BV158/$AI158</f>
        <v>0</v>
      </c>
      <c r="BX158" s="145">
        <f>IF(BW158&gt;$AI$8,1,0)</f>
        <v>0</v>
      </c>
      <c r="BY158" s="148">
        <f>IF($R158=BV$17,BW158,0)</f>
        <v>0</v>
      </c>
      <c r="BZ158" s="145">
        <v>0</v>
      </c>
      <c r="CA158" s="148">
        <f>100*BZ158/$AI158</f>
        <v>0</v>
      </c>
      <c r="CB158" s="145">
        <f>IF(CA158&gt;$AI$8,1,0)</f>
        <v>0</v>
      </c>
      <c r="CC158" s="148">
        <f>IF($R158=BZ$17,CA158,0)</f>
        <v>0</v>
      </c>
      <c r="CD158" s="145">
        <v>0</v>
      </c>
      <c r="CE158" s="148">
        <f>100*CD158/$AI158</f>
        <v>0</v>
      </c>
      <c r="CF158" s="145">
        <f>IF(CE158&gt;$AI$8,1,0)</f>
        <v>0</v>
      </c>
      <c r="CG158" s="148">
        <f>IF($R158=CD$17,CE158,0)</f>
        <v>0</v>
      </c>
      <c r="CH158" s="145">
        <v>0</v>
      </c>
      <c r="CI158" s="148">
        <f>100*CH158/$AI158</f>
        <v>0</v>
      </c>
      <c r="CJ158" s="145">
        <f>IF(CI158&gt;$AI$8,1,0)</f>
        <v>0</v>
      </c>
      <c r="CK158" s="148">
        <f>IF($R158=CH$17,CI158,0)</f>
        <v>0</v>
      </c>
      <c r="CL158" s="145">
        <v>0</v>
      </c>
      <c r="CM158" s="145">
        <v>0</v>
      </c>
      <c r="CN158" s="149"/>
    </row>
    <row r="159" ht="19.95" customHeight="1">
      <c r="A159" t="s" s="179">
        <v>2614</v>
      </c>
      <c r="B159" t="s" s="180">
        <v>84</v>
      </c>
      <c r="C159" t="s" s="180">
        <v>2615</v>
      </c>
      <c r="D159" t="s" s="181">
        <v>86</v>
      </c>
      <c r="E159" t="s" s="182">
        <v>79</v>
      </c>
      <c r="F159" t="s" s="130">
        <v>80</v>
      </c>
      <c r="G159" t="s" s="130">
        <v>2616</v>
      </c>
      <c r="H159" t="s" s="130">
        <v>2617</v>
      </c>
      <c r="I159" t="s" s="130">
        <v>49</v>
      </c>
      <c r="J159" t="s" s="130">
        <v>50</v>
      </c>
      <c r="K159" t="s" s="183">
        <f>_xlfn.IFS(Q159=0,O159,T159=1,R159,U159=1,AA159,V159=1,AD159)</f>
        <v>2365</v>
      </c>
      <c r="L159" s="189">
        <f>_xlfn.IFS(Q159=0,P159,T159=1,S159,U159=1,AB159,V159=1,AE159)</f>
        <v>16.1469457496796</v>
      </c>
      <c r="M159" t="s" s="130">
        <f>IF(O159="Lab","over","under")</f>
        <v>2429</v>
      </c>
      <c r="N159" s="173">
        <v>1</v>
      </c>
      <c r="O159" t="s" s="184">
        <v>28</v>
      </c>
      <c r="P159" s="131">
        <f>AQ159</f>
        <v>48.0079738003702</v>
      </c>
      <c r="Q159" s="173">
        <f>T159+U159+V159</f>
        <v>1</v>
      </c>
      <c r="R159" t="s" s="185">
        <v>2365</v>
      </c>
      <c r="S159" s="131">
        <f>BA159</f>
        <v>16.1469457496796</v>
      </c>
      <c r="T159" s="173">
        <v>1</v>
      </c>
      <c r="U159" s="169"/>
      <c r="V159" s="169"/>
      <c r="W159" s="169"/>
      <c r="X159" t="s" s="130">
        <f>IF($A159=Y159,"ok","bad")</f>
        <v>2430</v>
      </c>
      <c r="Y159" t="s" s="130">
        <v>2614</v>
      </c>
      <c r="Z159" t="s" s="130">
        <v>2615</v>
      </c>
      <c r="AA159" t="s" s="186">
        <v>27</v>
      </c>
      <c r="AB159" s="125">
        <f>100*AC159</f>
        <v>12.9460345</v>
      </c>
      <c r="AC159" s="191">
        <v>0.129460345</v>
      </c>
      <c r="AD159" t="s" s="187">
        <v>31</v>
      </c>
      <c r="AE159" s="125">
        <v>7.805781</v>
      </c>
      <c r="AF159" s="191">
        <v>0.07805781000000001</v>
      </c>
      <c r="AG159" s="169"/>
      <c r="AH159" s="173">
        <v>72863</v>
      </c>
      <c r="AI159" s="173">
        <v>35115</v>
      </c>
      <c r="AJ159" s="173">
        <v>211</v>
      </c>
      <c r="AK159" s="173">
        <v>11188</v>
      </c>
      <c r="AL159" s="173">
        <v>4546</v>
      </c>
      <c r="AM159" s="175">
        <f>100*AL159/$AI159</f>
        <v>12.9460344582087</v>
      </c>
      <c r="AN159" s="173">
        <f>IF(AM159&gt;$AI$8,1,0)</f>
        <v>0</v>
      </c>
      <c r="AO159" s="175">
        <f>IF($R159=AL$17,AM159,0)</f>
        <v>0</v>
      </c>
      <c r="AP159" s="173">
        <v>16858</v>
      </c>
      <c r="AQ159" s="175">
        <f>100*AP159/$AI159</f>
        <v>48.0079738003702</v>
      </c>
      <c r="AR159" s="173">
        <f>IF(AQ159&gt;$AI$8,1,0)</f>
        <v>0</v>
      </c>
      <c r="AS159" s="175">
        <f>IF($R159=AP$17,AQ159,0)</f>
        <v>0</v>
      </c>
      <c r="AT159" s="173">
        <v>1018</v>
      </c>
      <c r="AU159" s="175">
        <f>100*AT159/$AI159</f>
        <v>2.89904599174142</v>
      </c>
      <c r="AV159" s="173">
        <f>IF(AU159&gt;$AI$8,1,0)</f>
        <v>0</v>
      </c>
      <c r="AW159" s="175">
        <f>IF($R159=AT$17,AU159,0)</f>
        <v>0</v>
      </c>
      <c r="AX159" s="173">
        <v>5670</v>
      </c>
      <c r="AY159" s="175">
        <f>100*AX159/$AI159</f>
        <v>16.1469457496796</v>
      </c>
      <c r="AZ159" s="173">
        <f>IF(AY159&gt;$AI$8,1,0)</f>
        <v>0</v>
      </c>
      <c r="BA159" s="175">
        <f>IF($R159=AX$17,AY159,0)</f>
        <v>16.1469457496796</v>
      </c>
      <c r="BB159" s="173">
        <v>2741</v>
      </c>
      <c r="BC159" s="175">
        <f>100*BB159/$AI159</f>
        <v>7.8057810052684</v>
      </c>
      <c r="BD159" s="173">
        <f>IF(BC159&gt;$AI$8,1,0)</f>
        <v>0</v>
      </c>
      <c r="BE159" s="175">
        <f>IF($R159=BB$17,BC159,0)</f>
        <v>0</v>
      </c>
      <c r="BF159" s="173">
        <v>0</v>
      </c>
      <c r="BG159" s="175">
        <f>100*BF159/$AI159</f>
        <v>0</v>
      </c>
      <c r="BH159" s="173">
        <f>IF(BG159&gt;$AI$8,1,0)</f>
        <v>0</v>
      </c>
      <c r="BI159" s="175">
        <f>IF($R159=BF$17,BG159,0)</f>
        <v>0</v>
      </c>
      <c r="BJ159" s="173">
        <v>0</v>
      </c>
      <c r="BK159" s="175">
        <f>100*BJ159/$AI159</f>
        <v>0</v>
      </c>
      <c r="BL159" s="173">
        <f>IF(BK159&gt;$AI$8,1,0)</f>
        <v>0</v>
      </c>
      <c r="BM159" s="175">
        <f>IF($R159=BJ$17,BK159,0)</f>
        <v>0</v>
      </c>
      <c r="BN159" s="173">
        <v>0</v>
      </c>
      <c r="BO159" s="175">
        <f>100*BN159/$AI159</f>
        <v>0</v>
      </c>
      <c r="BP159" s="173">
        <f>IF(BO159&gt;$AI$8,1,0)</f>
        <v>0</v>
      </c>
      <c r="BQ159" s="175">
        <f>IF($R159=BN$17,BO159,0)</f>
        <v>0</v>
      </c>
      <c r="BR159" s="173">
        <v>0</v>
      </c>
      <c r="BS159" s="175">
        <f>100*BR159/$AI159</f>
        <v>0</v>
      </c>
      <c r="BT159" s="173">
        <f>IF(BS159&gt;$AI$8,1,0)</f>
        <v>0</v>
      </c>
      <c r="BU159" s="175">
        <f>IF($R159=BR$17,BS159,0)</f>
        <v>0</v>
      </c>
      <c r="BV159" s="173">
        <v>0</v>
      </c>
      <c r="BW159" s="175">
        <f>100*BV159/$AI159</f>
        <v>0</v>
      </c>
      <c r="BX159" s="173">
        <f>IF(BW159&gt;$AI$8,1,0)</f>
        <v>0</v>
      </c>
      <c r="BY159" s="175">
        <f>IF($R159=BV$17,BW159,0)</f>
        <v>0</v>
      </c>
      <c r="BZ159" s="173">
        <v>0</v>
      </c>
      <c r="CA159" s="175">
        <f>100*BZ159/$AI159</f>
        <v>0</v>
      </c>
      <c r="CB159" s="173">
        <f>IF(CA159&gt;$AI$8,1,0)</f>
        <v>0</v>
      </c>
      <c r="CC159" s="175">
        <f>IF($R159=BZ$17,CA159,0)</f>
        <v>0</v>
      </c>
      <c r="CD159" s="173">
        <v>0</v>
      </c>
      <c r="CE159" s="175">
        <f>100*CD159/$AI159</f>
        <v>0</v>
      </c>
      <c r="CF159" s="173">
        <f>IF(CE159&gt;$AI$8,1,0)</f>
        <v>0</v>
      </c>
      <c r="CG159" s="175">
        <f>IF($R159=CD$17,CE159,0)</f>
        <v>0</v>
      </c>
      <c r="CH159" s="173">
        <v>0</v>
      </c>
      <c r="CI159" s="175">
        <f>100*CH159/$AI159</f>
        <v>0</v>
      </c>
      <c r="CJ159" s="173">
        <f>IF(CI159&gt;$AI$8,1,0)</f>
        <v>0</v>
      </c>
      <c r="CK159" s="175">
        <f>IF($R159=CH$17,CI159,0)</f>
        <v>0</v>
      </c>
      <c r="CL159" s="173">
        <v>0</v>
      </c>
      <c r="CM159" s="173">
        <v>0</v>
      </c>
      <c r="CN159" s="176"/>
    </row>
    <row r="160" ht="19.95" customHeight="1">
      <c r="A160" t="s" s="179">
        <v>2783</v>
      </c>
      <c r="B160" t="s" s="180">
        <v>42</v>
      </c>
      <c r="C160" t="s" s="180">
        <v>2784</v>
      </c>
      <c r="D160" t="s" s="181">
        <v>45</v>
      </c>
      <c r="E160" t="s" s="188">
        <v>45</v>
      </c>
      <c r="F160" t="s" s="146">
        <v>46</v>
      </c>
      <c r="G160" t="s" s="146">
        <v>366</v>
      </c>
      <c r="H160" t="s" s="146">
        <v>1756</v>
      </c>
      <c r="I160" t="s" s="146">
        <v>49</v>
      </c>
      <c r="J160" t="s" s="146">
        <v>50</v>
      </c>
      <c r="K160" t="s" s="183">
        <f>_xlfn.IFS(Q160=0,O160,T160=1,R160,U160=1,AA160,V160=1,AD160)</f>
        <v>2365</v>
      </c>
      <c r="L160" s="189">
        <f>_xlfn.IFS(Q160=0,P160,T160=1,S160,U160=1,AB160,V160=1,AE160)</f>
        <v>26.0514997486455</v>
      </c>
      <c r="M160" t="s" s="146">
        <f>IF(O160="Lab","over","under")</f>
        <v>2429</v>
      </c>
      <c r="N160" s="145">
        <v>1</v>
      </c>
      <c r="O160" t="s" s="184">
        <v>28</v>
      </c>
      <c r="P160" s="147">
        <f>AQ160</f>
        <v>47.8076300061442</v>
      </c>
      <c r="Q160" s="145">
        <f>T160+U160+V160</f>
        <v>1</v>
      </c>
      <c r="R160" t="s" s="185">
        <v>2365</v>
      </c>
      <c r="S160" s="147">
        <f>BA160</f>
        <v>26.0514997486455</v>
      </c>
      <c r="T160" s="145">
        <v>1</v>
      </c>
      <c r="U160" s="138"/>
      <c r="V160" s="138"/>
      <c r="W160" s="138"/>
      <c r="X160" t="s" s="146">
        <f>IF($A160=Y160,"ok","bad")</f>
        <v>2430</v>
      </c>
      <c r="Y160" t="s" s="146">
        <v>2783</v>
      </c>
      <c r="Z160" t="s" s="146">
        <v>2784</v>
      </c>
      <c r="AA160" t="s" s="186">
        <v>33</v>
      </c>
      <c r="AB160" s="141">
        <f>100*AC160</f>
        <v>14.51712</v>
      </c>
      <c r="AC160" s="190">
        <v>0.1451712</v>
      </c>
      <c r="AD160" t="s" s="187">
        <v>27</v>
      </c>
      <c r="AE160" s="141">
        <v>5.7252974</v>
      </c>
      <c r="AF160" s="190">
        <v>0.057252974</v>
      </c>
      <c r="AG160" s="138"/>
      <c r="AH160" s="145">
        <v>74493</v>
      </c>
      <c r="AI160" s="145">
        <v>35806</v>
      </c>
      <c r="AJ160" s="145">
        <v>136</v>
      </c>
      <c r="AK160" s="145">
        <v>7790</v>
      </c>
      <c r="AL160" s="145">
        <v>2050</v>
      </c>
      <c r="AM160" s="148">
        <f>100*AL160/$AI160</f>
        <v>5.72529743618388</v>
      </c>
      <c r="AN160" s="145">
        <f>IF(AM160&gt;$AI$8,1,0)</f>
        <v>0</v>
      </c>
      <c r="AO160" s="148">
        <f>IF($R160=AL$17,AM160,0)</f>
        <v>0</v>
      </c>
      <c r="AP160" s="145">
        <v>17118</v>
      </c>
      <c r="AQ160" s="148">
        <f>100*AP160/$AI160</f>
        <v>47.8076300061442</v>
      </c>
      <c r="AR160" s="145">
        <f>IF(AQ160&gt;$AI$8,1,0)</f>
        <v>0</v>
      </c>
      <c r="AS160" s="148">
        <f>IF($R160=AP$17,AQ160,0)</f>
        <v>0</v>
      </c>
      <c r="AT160" s="145">
        <v>935</v>
      </c>
      <c r="AU160" s="148">
        <f>100*AT160/$AI160</f>
        <v>2.61129419650338</v>
      </c>
      <c r="AV160" s="145">
        <f>IF(AU160&gt;$AI$8,1,0)</f>
        <v>0</v>
      </c>
      <c r="AW160" s="148">
        <f>IF($R160=AT$17,AU160,0)</f>
        <v>0</v>
      </c>
      <c r="AX160" s="145">
        <v>9328</v>
      </c>
      <c r="AY160" s="148">
        <f>100*AX160/$AI160</f>
        <v>26.0514997486455</v>
      </c>
      <c r="AZ160" s="145">
        <f>IF(AY160&gt;$AI$8,1,0)</f>
        <v>0</v>
      </c>
      <c r="BA160" s="148">
        <f>IF($R160=AX$17,AY160,0)</f>
        <v>26.0514997486455</v>
      </c>
      <c r="BB160" s="145">
        <v>1177</v>
      </c>
      <c r="BC160" s="148">
        <f>100*BB160/$AI160</f>
        <v>3.28715857677484</v>
      </c>
      <c r="BD160" s="145">
        <f>IF(BC160&gt;$AI$8,1,0)</f>
        <v>0</v>
      </c>
      <c r="BE160" s="148">
        <f>IF($R160=BB$17,BC160,0)</f>
        <v>0</v>
      </c>
      <c r="BF160" s="145">
        <v>0</v>
      </c>
      <c r="BG160" s="148">
        <f>100*BF160/$AI160</f>
        <v>0</v>
      </c>
      <c r="BH160" s="145">
        <f>IF(BG160&gt;$AI$8,1,0)</f>
        <v>0</v>
      </c>
      <c r="BI160" s="148">
        <f>IF($R160=BF$17,BG160,0)</f>
        <v>0</v>
      </c>
      <c r="BJ160" s="145">
        <v>5198</v>
      </c>
      <c r="BK160" s="148">
        <f>100*BJ160/$AI160</f>
        <v>14.5171200357482</v>
      </c>
      <c r="BL160" s="145">
        <f>IF(BK160&gt;$AI$8,1,0)</f>
        <v>0</v>
      </c>
      <c r="BM160" s="148">
        <f>IF($R160=BJ$17,BK160,0)</f>
        <v>0</v>
      </c>
      <c r="BN160" s="145">
        <v>0</v>
      </c>
      <c r="BO160" s="148">
        <f>100*BN160/$AI160</f>
        <v>0</v>
      </c>
      <c r="BP160" s="145">
        <f>IF(BO160&gt;$AI$8,1,0)</f>
        <v>0</v>
      </c>
      <c r="BQ160" s="148">
        <f>IF($R160=BN$17,BO160,0)</f>
        <v>0</v>
      </c>
      <c r="BR160" s="145">
        <v>0</v>
      </c>
      <c r="BS160" s="148">
        <f>100*BR160/$AI160</f>
        <v>0</v>
      </c>
      <c r="BT160" s="145">
        <f>IF(BS160&gt;$AI$8,1,0)</f>
        <v>0</v>
      </c>
      <c r="BU160" s="148">
        <f>IF($R160=BR$17,BS160,0)</f>
        <v>0</v>
      </c>
      <c r="BV160" s="145">
        <v>0</v>
      </c>
      <c r="BW160" s="148">
        <f>100*BV160/$AI160</f>
        <v>0</v>
      </c>
      <c r="BX160" s="145">
        <f>IF(BW160&gt;$AI$8,1,0)</f>
        <v>0</v>
      </c>
      <c r="BY160" s="148">
        <f>IF($R160=BV$17,BW160,0)</f>
        <v>0</v>
      </c>
      <c r="BZ160" s="145">
        <v>0</v>
      </c>
      <c r="CA160" s="148">
        <f>100*BZ160/$AI160</f>
        <v>0</v>
      </c>
      <c r="CB160" s="145">
        <f>IF(CA160&gt;$AI$8,1,0)</f>
        <v>0</v>
      </c>
      <c r="CC160" s="148">
        <f>IF($R160=BZ$17,CA160,0)</f>
        <v>0</v>
      </c>
      <c r="CD160" s="145">
        <v>0</v>
      </c>
      <c r="CE160" s="148">
        <f>100*CD160/$AI160</f>
        <v>0</v>
      </c>
      <c r="CF160" s="145">
        <f>IF(CE160&gt;$AI$8,1,0)</f>
        <v>0</v>
      </c>
      <c r="CG160" s="148">
        <f>IF($R160=CD$17,CE160,0)</f>
        <v>0</v>
      </c>
      <c r="CH160" s="145">
        <v>0</v>
      </c>
      <c r="CI160" s="148">
        <f>100*CH160/$AI160</f>
        <v>0</v>
      </c>
      <c r="CJ160" s="145">
        <f>IF(CI160&gt;$AI$8,1,0)</f>
        <v>0</v>
      </c>
      <c r="CK160" s="148">
        <f>IF($R160=CH$17,CI160,0)</f>
        <v>0</v>
      </c>
      <c r="CL160" s="145">
        <v>728</v>
      </c>
      <c r="CM160" s="145">
        <v>0</v>
      </c>
      <c r="CN160" s="149"/>
    </row>
    <row r="161" ht="15.75" customHeight="1">
      <c r="A161" t="s" s="179">
        <v>2526</v>
      </c>
      <c r="B161" t="s" s="180">
        <v>160</v>
      </c>
      <c r="C161" t="s" s="180">
        <v>815</v>
      </c>
      <c r="D161" t="s" s="181">
        <v>162</v>
      </c>
      <c r="E161" t="s" s="182">
        <v>79</v>
      </c>
      <c r="F161" t="s" s="130">
        <v>80</v>
      </c>
      <c r="G161" t="s" s="130">
        <v>393</v>
      </c>
      <c r="H161" t="s" s="130">
        <v>816</v>
      </c>
      <c r="I161" t="s" s="130">
        <v>49</v>
      </c>
      <c r="J161" t="s" s="130">
        <v>50</v>
      </c>
      <c r="K161" t="s" s="183">
        <f>_xlfn.IFS(Q161=0,O161,T161=1,R161,U161=1,AA161,V161=1,AD161)</f>
        <v>31</v>
      </c>
      <c r="L161" s="189">
        <f>_xlfn.IFS(Q161=0,P161,T161=1,S161,U161=1,AB161,V161=1,AE161)</f>
        <v>9.381939300000001</v>
      </c>
      <c r="M161" t="s" s="130">
        <f>IF(O161="Lab","over","under")</f>
        <v>2429</v>
      </c>
      <c r="N161" s="173">
        <v>1</v>
      </c>
      <c r="O161" t="s" s="184">
        <v>28</v>
      </c>
      <c r="P161" s="131">
        <f>AQ161</f>
        <v>47.7956143597335</v>
      </c>
      <c r="Q161" s="173">
        <f>T161+U161+V161</f>
        <v>1</v>
      </c>
      <c r="R161" t="s" s="185">
        <v>27</v>
      </c>
      <c r="S161" s="131">
        <f>AO161</f>
        <v>18.8378978534419</v>
      </c>
      <c r="T161" s="169"/>
      <c r="U161" s="173">
        <v>1</v>
      </c>
      <c r="V161" s="169"/>
      <c r="W161" s="169"/>
      <c r="X161" t="s" s="130">
        <f>IF($A161=Y161,"ok","bad")</f>
        <v>2430</v>
      </c>
      <c r="Y161" t="s" s="130">
        <v>2526</v>
      </c>
      <c r="Z161" t="s" s="130">
        <v>815</v>
      </c>
      <c r="AA161" t="s" s="186">
        <v>31</v>
      </c>
      <c r="AB161" s="125">
        <f>100*AC161</f>
        <v>9.381939300000001</v>
      </c>
      <c r="AC161" s="191">
        <v>0.093819393</v>
      </c>
      <c r="AD161" t="s" s="187">
        <v>2365</v>
      </c>
      <c r="AE161" s="125">
        <v>9.1321244</v>
      </c>
      <c r="AF161" s="191">
        <v>0.091321244</v>
      </c>
      <c r="AG161" s="169"/>
      <c r="AH161" s="173">
        <v>74820</v>
      </c>
      <c r="AI161" s="173">
        <v>43232</v>
      </c>
      <c r="AJ161" s="173">
        <v>198</v>
      </c>
      <c r="AK161" s="173">
        <v>12519</v>
      </c>
      <c r="AL161" s="173">
        <v>8144</v>
      </c>
      <c r="AM161" s="175">
        <f>100*AL161/$AI161</f>
        <v>18.8378978534419</v>
      </c>
      <c r="AN161" s="173">
        <f>IF(AM161&gt;$AI$8,1,0)</f>
        <v>0</v>
      </c>
      <c r="AO161" s="175">
        <f>IF($R161=AL$17,AM161,0)</f>
        <v>18.8378978534419</v>
      </c>
      <c r="AP161" s="173">
        <v>20663</v>
      </c>
      <c r="AQ161" s="175">
        <f>100*AP161/$AI161</f>
        <v>47.7956143597335</v>
      </c>
      <c r="AR161" s="173">
        <f>IF(AQ161&gt;$AI$8,1,0)</f>
        <v>0</v>
      </c>
      <c r="AS161" s="175">
        <f>IF($R161=AP$17,AQ161,0)</f>
        <v>0</v>
      </c>
      <c r="AT161" s="173">
        <v>2543</v>
      </c>
      <c r="AU161" s="175">
        <f>100*AT161/$AI161</f>
        <v>5.88221687638786</v>
      </c>
      <c r="AV161" s="173">
        <f>IF(AU161&gt;$AI$8,1,0)</f>
        <v>0</v>
      </c>
      <c r="AW161" s="175">
        <f>IF($R161=AT$17,AU161,0)</f>
        <v>0</v>
      </c>
      <c r="AX161" s="173">
        <v>3948</v>
      </c>
      <c r="AY161" s="175">
        <f>100*AX161/$AI161</f>
        <v>9.13212435233161</v>
      </c>
      <c r="AZ161" s="173">
        <f>IF(AY161&gt;$AI$8,1,0)</f>
        <v>0</v>
      </c>
      <c r="BA161" s="175">
        <f>IF($R161=AX$17,AY161,0)</f>
        <v>0</v>
      </c>
      <c r="BB161" s="173">
        <v>4056</v>
      </c>
      <c r="BC161" s="175">
        <f>100*BB161/$AI161</f>
        <v>9.381939304219101</v>
      </c>
      <c r="BD161" s="173">
        <f>IF(BC161&gt;$AI$8,1,0)</f>
        <v>0</v>
      </c>
      <c r="BE161" s="175">
        <f>IF($R161=BB$17,BC161,0)</f>
        <v>0</v>
      </c>
      <c r="BF161" s="173">
        <v>0</v>
      </c>
      <c r="BG161" s="175">
        <f>100*BF161/$AI161</f>
        <v>0</v>
      </c>
      <c r="BH161" s="173">
        <f>IF(BG161&gt;$AI$8,1,0)</f>
        <v>0</v>
      </c>
      <c r="BI161" s="175">
        <f>IF($R161=BF$17,BG161,0)</f>
        <v>0</v>
      </c>
      <c r="BJ161" s="173">
        <v>0</v>
      </c>
      <c r="BK161" s="175">
        <f>100*BJ161/$AI161</f>
        <v>0</v>
      </c>
      <c r="BL161" s="173">
        <f>IF(BK161&gt;$AI$8,1,0)</f>
        <v>0</v>
      </c>
      <c r="BM161" s="175">
        <f>IF($R161=BJ$17,BK161,0)</f>
        <v>0</v>
      </c>
      <c r="BN161" s="173">
        <v>0</v>
      </c>
      <c r="BO161" s="175">
        <f>100*BN161/$AI161</f>
        <v>0</v>
      </c>
      <c r="BP161" s="173">
        <f>IF(BO161&gt;$AI$8,1,0)</f>
        <v>0</v>
      </c>
      <c r="BQ161" s="175">
        <f>IF($R161=BN$17,BO161,0)</f>
        <v>0</v>
      </c>
      <c r="BR161" s="173">
        <v>0</v>
      </c>
      <c r="BS161" s="175">
        <f>100*BR161/$AI161</f>
        <v>0</v>
      </c>
      <c r="BT161" s="173">
        <f>IF(BS161&gt;$AI$8,1,0)</f>
        <v>0</v>
      </c>
      <c r="BU161" s="175">
        <f>IF($R161=BR$17,BS161,0)</f>
        <v>0</v>
      </c>
      <c r="BV161" s="173">
        <v>0</v>
      </c>
      <c r="BW161" s="175">
        <f>100*BV161/$AI161</f>
        <v>0</v>
      </c>
      <c r="BX161" s="173">
        <f>IF(BW161&gt;$AI$8,1,0)</f>
        <v>0</v>
      </c>
      <c r="BY161" s="175">
        <f>IF($R161=BV$17,BW161,0)</f>
        <v>0</v>
      </c>
      <c r="BZ161" s="173">
        <v>0</v>
      </c>
      <c r="CA161" s="175">
        <f>100*BZ161/$AI161</f>
        <v>0</v>
      </c>
      <c r="CB161" s="173">
        <f>IF(CA161&gt;$AI$8,1,0)</f>
        <v>0</v>
      </c>
      <c r="CC161" s="175">
        <f>IF($R161=BZ$17,CA161,0)</f>
        <v>0</v>
      </c>
      <c r="CD161" s="173">
        <v>0</v>
      </c>
      <c r="CE161" s="175">
        <f>100*CD161/$AI161</f>
        <v>0</v>
      </c>
      <c r="CF161" s="173">
        <f>IF(CE161&gt;$AI$8,1,0)</f>
        <v>0</v>
      </c>
      <c r="CG161" s="175">
        <f>IF($R161=CD$17,CE161,0)</f>
        <v>0</v>
      </c>
      <c r="CH161" s="173">
        <v>0</v>
      </c>
      <c r="CI161" s="175">
        <f>100*CH161/$AI161</f>
        <v>0</v>
      </c>
      <c r="CJ161" s="173">
        <f>IF(CI161&gt;$AI$8,1,0)</f>
        <v>0</v>
      </c>
      <c r="CK161" s="175">
        <f>IF($R161=CH$17,CI161,0)</f>
        <v>0</v>
      </c>
      <c r="CL161" s="173">
        <v>522</v>
      </c>
      <c r="CM161" s="173">
        <v>0</v>
      </c>
      <c r="CN161" s="176"/>
    </row>
    <row r="162" ht="15.75" customHeight="1">
      <c r="A162" t="s" s="179">
        <v>2725</v>
      </c>
      <c r="B162" t="s" s="180">
        <v>101</v>
      </c>
      <c r="C162" t="s" s="180">
        <v>988</v>
      </c>
      <c r="D162" t="s" s="181">
        <v>104</v>
      </c>
      <c r="E162" t="s" s="188">
        <v>79</v>
      </c>
      <c r="F162" t="s" s="146">
        <v>46</v>
      </c>
      <c r="G162" t="s" s="146">
        <v>1329</v>
      </c>
      <c r="H162" t="s" s="146">
        <v>2726</v>
      </c>
      <c r="I162" t="s" s="146">
        <v>49</v>
      </c>
      <c r="J162" t="s" s="146">
        <v>1733</v>
      </c>
      <c r="K162" t="s" s="183">
        <f>_xlfn.IFS(Q162=0,O162,T162=1,R162,U162=1,AA162,V162=1,AD162)</f>
        <v>28</v>
      </c>
      <c r="L162" s="189">
        <f>_xlfn.IFS(Q162=0,P162,T162=1,S162,U162=1,AB162,V162=1,AE162)</f>
        <v>47.7771848446287</v>
      </c>
      <c r="M162" t="s" s="146">
        <f>IF(O162="Lab","over","under")</f>
        <v>2429</v>
      </c>
      <c r="N162" s="145">
        <v>1</v>
      </c>
      <c r="O162" t="s" s="184">
        <v>28</v>
      </c>
      <c r="P162" s="147">
        <f>AQ162</f>
        <v>47.7771848446287</v>
      </c>
      <c r="Q162" s="145">
        <f>T162+U162+V162</f>
        <v>0</v>
      </c>
      <c r="R162" t="s" s="185">
        <v>27</v>
      </c>
      <c r="S162" s="147">
        <f>AO162</f>
        <v>23.3918968843644</v>
      </c>
      <c r="T162" s="138"/>
      <c r="U162" s="138"/>
      <c r="V162" s="138"/>
      <c r="W162" s="138"/>
      <c r="X162" t="s" s="146">
        <f>IF($A162=Y162,"ok","bad")</f>
        <v>2430</v>
      </c>
      <c r="Y162" t="s" s="146">
        <v>2725</v>
      </c>
      <c r="Z162" t="s" s="146">
        <v>988</v>
      </c>
      <c r="AA162" t="s" s="186">
        <v>2365</v>
      </c>
      <c r="AB162" s="141">
        <f>100*AC162</f>
        <v>16.8527565</v>
      </c>
      <c r="AC162" s="190">
        <v>0.168527565</v>
      </c>
      <c r="AD162" t="s" s="187">
        <v>31</v>
      </c>
      <c r="AE162" s="141">
        <v>6.4077829</v>
      </c>
      <c r="AF162" s="190">
        <v>0.064077829</v>
      </c>
      <c r="AG162" s="138"/>
      <c r="AH162" s="145">
        <v>77006</v>
      </c>
      <c r="AI162" s="145">
        <v>48722</v>
      </c>
      <c r="AJ162" s="145">
        <v>176</v>
      </c>
      <c r="AK162" s="145">
        <v>11881</v>
      </c>
      <c r="AL162" s="145">
        <v>11397</v>
      </c>
      <c r="AM162" s="148">
        <f>100*AL162/$AI162</f>
        <v>23.3918968843644</v>
      </c>
      <c r="AN162" s="145">
        <f>IF(AM162&gt;$AI$8,1,0)</f>
        <v>0</v>
      </c>
      <c r="AO162" s="148">
        <f>IF($R162=AL$17,AM162,0)</f>
        <v>23.3918968843644</v>
      </c>
      <c r="AP162" s="145">
        <v>23278</v>
      </c>
      <c r="AQ162" s="148">
        <f>100*AP162/$AI162</f>
        <v>47.7771848446287</v>
      </c>
      <c r="AR162" s="145">
        <f>IF(AQ162&gt;$AI$8,1,0)</f>
        <v>0</v>
      </c>
      <c r="AS162" s="148">
        <f>IF($R162=AP$17,AQ162,0)</f>
        <v>0</v>
      </c>
      <c r="AT162" s="145">
        <v>2473</v>
      </c>
      <c r="AU162" s="148">
        <f>100*AT162/$AI162</f>
        <v>5.07573580723287</v>
      </c>
      <c r="AV162" s="145">
        <f>IF(AU162&gt;$AI$8,1,0)</f>
        <v>0</v>
      </c>
      <c r="AW162" s="148">
        <f>IF($R162=AT$17,AU162,0)</f>
        <v>0</v>
      </c>
      <c r="AX162" s="145">
        <v>8211</v>
      </c>
      <c r="AY162" s="148">
        <f>100*AX162/$AI162</f>
        <v>16.8527564549895</v>
      </c>
      <c r="AZ162" s="145">
        <f>IF(AY162&gt;$AI$8,1,0)</f>
        <v>0</v>
      </c>
      <c r="BA162" s="148">
        <f>IF($R162=AX$17,AY162,0)</f>
        <v>0</v>
      </c>
      <c r="BB162" s="145">
        <v>3122</v>
      </c>
      <c r="BC162" s="148">
        <f>100*BB162/$AI162</f>
        <v>6.40778293173515</v>
      </c>
      <c r="BD162" s="145">
        <f>IF(BC162&gt;$AI$8,1,0)</f>
        <v>0</v>
      </c>
      <c r="BE162" s="148">
        <f>IF($R162=BB$17,BC162,0)</f>
        <v>0</v>
      </c>
      <c r="BF162" s="145">
        <v>0</v>
      </c>
      <c r="BG162" s="148">
        <f>100*BF162/$AI162</f>
        <v>0</v>
      </c>
      <c r="BH162" s="145">
        <f>IF(BG162&gt;$AI$8,1,0)</f>
        <v>0</v>
      </c>
      <c r="BI162" s="148">
        <f>IF($R162=BF$17,BG162,0)</f>
        <v>0</v>
      </c>
      <c r="BJ162" s="145">
        <v>0</v>
      </c>
      <c r="BK162" s="148">
        <f>100*BJ162/$AI162</f>
        <v>0</v>
      </c>
      <c r="BL162" s="145">
        <f>IF(BK162&gt;$AI$8,1,0)</f>
        <v>0</v>
      </c>
      <c r="BM162" s="148">
        <f>IF($R162=BJ$17,BK162,0)</f>
        <v>0</v>
      </c>
      <c r="BN162" s="145">
        <v>0</v>
      </c>
      <c r="BO162" s="148">
        <f>100*BN162/$AI162</f>
        <v>0</v>
      </c>
      <c r="BP162" s="145">
        <f>IF(BO162&gt;$AI$8,1,0)</f>
        <v>0</v>
      </c>
      <c r="BQ162" s="148">
        <f>IF($R162=BN$17,BO162,0)</f>
        <v>0</v>
      </c>
      <c r="BR162" s="145">
        <v>0</v>
      </c>
      <c r="BS162" s="148">
        <f>100*BR162/$AI162</f>
        <v>0</v>
      </c>
      <c r="BT162" s="145">
        <f>IF(BS162&gt;$AI$8,1,0)</f>
        <v>0</v>
      </c>
      <c r="BU162" s="148">
        <f>IF($R162=BR$17,BS162,0)</f>
        <v>0</v>
      </c>
      <c r="BV162" s="145">
        <v>0</v>
      </c>
      <c r="BW162" s="148">
        <f>100*BV162/$AI162</f>
        <v>0</v>
      </c>
      <c r="BX162" s="145">
        <f>IF(BW162&gt;$AI$8,1,0)</f>
        <v>0</v>
      </c>
      <c r="BY162" s="148">
        <f>IF($R162=BV$17,BW162,0)</f>
        <v>0</v>
      </c>
      <c r="BZ162" s="145">
        <v>0</v>
      </c>
      <c r="CA162" s="148">
        <f>100*BZ162/$AI162</f>
        <v>0</v>
      </c>
      <c r="CB162" s="145">
        <f>IF(CA162&gt;$AI$8,1,0)</f>
        <v>0</v>
      </c>
      <c r="CC162" s="148">
        <f>IF($R162=BZ$17,CA162,0)</f>
        <v>0</v>
      </c>
      <c r="CD162" s="145">
        <v>0</v>
      </c>
      <c r="CE162" s="148">
        <f>100*CD162/$AI162</f>
        <v>0</v>
      </c>
      <c r="CF162" s="145">
        <f>IF(CE162&gt;$AI$8,1,0)</f>
        <v>0</v>
      </c>
      <c r="CG162" s="148">
        <f>IF($R162=CD$17,CE162,0)</f>
        <v>0</v>
      </c>
      <c r="CH162" s="145">
        <v>0</v>
      </c>
      <c r="CI162" s="148">
        <f>100*CH162/$AI162</f>
        <v>0</v>
      </c>
      <c r="CJ162" s="145">
        <f>IF(CI162&gt;$AI$8,1,0)</f>
        <v>0</v>
      </c>
      <c r="CK162" s="148">
        <f>IF($R162=CH$17,CI162,0)</f>
        <v>0</v>
      </c>
      <c r="CL162" s="145">
        <v>0</v>
      </c>
      <c r="CM162" s="145">
        <v>0</v>
      </c>
      <c r="CN162" s="149"/>
    </row>
    <row r="163" ht="15.75" customHeight="1">
      <c r="A163" t="s" s="179">
        <v>2853</v>
      </c>
      <c r="B163" t="s" s="180">
        <v>256</v>
      </c>
      <c r="C163" t="s" s="180">
        <v>2854</v>
      </c>
      <c r="D163" t="s" s="181">
        <v>259</v>
      </c>
      <c r="E163" t="s" s="182">
        <v>79</v>
      </c>
      <c r="F163" t="s" s="130">
        <v>80</v>
      </c>
      <c r="G163" t="s" s="130">
        <v>2187</v>
      </c>
      <c r="H163" t="s" s="130">
        <v>2188</v>
      </c>
      <c r="I163" t="s" s="130">
        <v>64</v>
      </c>
      <c r="J163" t="s" s="130">
        <v>50</v>
      </c>
      <c r="K163" t="s" s="183">
        <f>_xlfn.IFS(Q163=0,O163,T163=1,R163,U163=1,AA163,V163=1,AD163)</f>
        <v>2365</v>
      </c>
      <c r="L163" s="189">
        <f>_xlfn.IFS(Q163=0,P163,T163=1,S163,U163=1,AB163,V163=1,AE163)</f>
        <v>29.0888954917479</v>
      </c>
      <c r="M163" t="s" s="130">
        <f>IF(O163="Lab","over","under")</f>
        <v>2429</v>
      </c>
      <c r="N163" s="173">
        <v>1</v>
      </c>
      <c r="O163" t="s" s="184">
        <v>28</v>
      </c>
      <c r="P163" s="131">
        <f>AQ163</f>
        <v>47.7620809810648</v>
      </c>
      <c r="Q163" s="173">
        <f>T163+U163+V163</f>
        <v>1</v>
      </c>
      <c r="R163" t="s" s="185">
        <v>2365</v>
      </c>
      <c r="S163" s="131">
        <f>BA163</f>
        <v>29.0888954917479</v>
      </c>
      <c r="T163" s="173">
        <v>1</v>
      </c>
      <c r="U163" s="169"/>
      <c r="V163" s="169"/>
      <c r="W163" s="169"/>
      <c r="X163" t="s" s="130">
        <f>IF($A163=Y163,"ok","bad")</f>
        <v>2430</v>
      </c>
      <c r="Y163" t="s" s="130">
        <v>2853</v>
      </c>
      <c r="Z163" t="s" s="130">
        <v>2854</v>
      </c>
      <c r="AA163" t="s" s="186">
        <v>27</v>
      </c>
      <c r="AB163" s="125">
        <f>100*AC163</f>
        <v>12.5712433</v>
      </c>
      <c r="AC163" s="191">
        <v>0.125712433</v>
      </c>
      <c r="AD163" t="s" s="187">
        <v>31</v>
      </c>
      <c r="AE163" s="125">
        <v>4.5568731</v>
      </c>
      <c r="AF163" s="191">
        <v>0.045568731</v>
      </c>
      <c r="AG163" s="169"/>
      <c r="AH163" s="173">
        <v>70972</v>
      </c>
      <c r="AI163" s="173">
        <v>37021</v>
      </c>
      <c r="AJ163" s="173">
        <v>100</v>
      </c>
      <c r="AK163" s="173">
        <v>6913</v>
      </c>
      <c r="AL163" s="173">
        <v>4654</v>
      </c>
      <c r="AM163" s="175">
        <f>100*AL163/$AI163</f>
        <v>12.5712433483698</v>
      </c>
      <c r="AN163" s="173">
        <f>IF(AM163&gt;$AI$8,1,0)</f>
        <v>0</v>
      </c>
      <c r="AO163" s="175">
        <f>IF($R163=AL$17,AM163,0)</f>
        <v>0</v>
      </c>
      <c r="AP163" s="173">
        <v>17682</v>
      </c>
      <c r="AQ163" s="175">
        <f>100*AP163/$AI163</f>
        <v>47.7620809810648</v>
      </c>
      <c r="AR163" s="173">
        <f>IF(AQ163&gt;$AI$8,1,0)</f>
        <v>0</v>
      </c>
      <c r="AS163" s="175">
        <f>IF($R163=AP$17,AQ163,0)</f>
        <v>0</v>
      </c>
      <c r="AT163" s="173">
        <v>1602</v>
      </c>
      <c r="AU163" s="175">
        <f>100*AT163/$AI163</f>
        <v>4.32727370951622</v>
      </c>
      <c r="AV163" s="173">
        <f>IF(AU163&gt;$AI$8,1,0)</f>
        <v>0</v>
      </c>
      <c r="AW163" s="175">
        <f>IF($R163=AT$17,AU163,0)</f>
        <v>0</v>
      </c>
      <c r="AX163" s="173">
        <v>10769</v>
      </c>
      <c r="AY163" s="175">
        <f>100*AX163/$AI163</f>
        <v>29.0888954917479</v>
      </c>
      <c r="AZ163" s="173">
        <f>IF(AY163&gt;$AI$8,1,0)</f>
        <v>0</v>
      </c>
      <c r="BA163" s="175">
        <f>IF($R163=AX$17,AY163,0)</f>
        <v>29.0888954917479</v>
      </c>
      <c r="BB163" s="173">
        <v>1687</v>
      </c>
      <c r="BC163" s="175">
        <f>100*BB163/$AI163</f>
        <v>4.55687312606359</v>
      </c>
      <c r="BD163" s="173">
        <f>IF(BC163&gt;$AI$8,1,0)</f>
        <v>0</v>
      </c>
      <c r="BE163" s="175">
        <f>IF($R163=BB$17,BC163,0)</f>
        <v>0</v>
      </c>
      <c r="BF163" s="173">
        <v>0</v>
      </c>
      <c r="BG163" s="175">
        <f>100*BF163/$AI163</f>
        <v>0</v>
      </c>
      <c r="BH163" s="173">
        <f>IF(BG163&gt;$AI$8,1,0)</f>
        <v>0</v>
      </c>
      <c r="BI163" s="175">
        <f>IF($R163=BF$17,BG163,0)</f>
        <v>0</v>
      </c>
      <c r="BJ163" s="173">
        <v>0</v>
      </c>
      <c r="BK163" s="175">
        <f>100*BJ163/$AI163</f>
        <v>0</v>
      </c>
      <c r="BL163" s="173">
        <f>IF(BK163&gt;$AI$8,1,0)</f>
        <v>0</v>
      </c>
      <c r="BM163" s="175">
        <f>IF($R163=BJ$17,BK163,0)</f>
        <v>0</v>
      </c>
      <c r="BN163" s="173">
        <v>0</v>
      </c>
      <c r="BO163" s="175">
        <f>100*BN163/$AI163</f>
        <v>0</v>
      </c>
      <c r="BP163" s="173">
        <f>IF(BO163&gt;$AI$8,1,0)</f>
        <v>0</v>
      </c>
      <c r="BQ163" s="175">
        <f>IF($R163=BN$17,BO163,0)</f>
        <v>0</v>
      </c>
      <c r="BR163" s="173">
        <v>0</v>
      </c>
      <c r="BS163" s="175">
        <f>100*BR163/$AI163</f>
        <v>0</v>
      </c>
      <c r="BT163" s="173">
        <f>IF(BS163&gt;$AI$8,1,0)</f>
        <v>0</v>
      </c>
      <c r="BU163" s="175">
        <f>IF($R163=BR$17,BS163,0)</f>
        <v>0</v>
      </c>
      <c r="BV163" s="173">
        <v>0</v>
      </c>
      <c r="BW163" s="175">
        <f>100*BV163/$AI163</f>
        <v>0</v>
      </c>
      <c r="BX163" s="173">
        <f>IF(BW163&gt;$AI$8,1,0)</f>
        <v>0</v>
      </c>
      <c r="BY163" s="175">
        <f>IF($R163=BV$17,BW163,0)</f>
        <v>0</v>
      </c>
      <c r="BZ163" s="173">
        <v>0</v>
      </c>
      <c r="CA163" s="175">
        <f>100*BZ163/$AI163</f>
        <v>0</v>
      </c>
      <c r="CB163" s="173">
        <f>IF(CA163&gt;$AI$8,1,0)</f>
        <v>0</v>
      </c>
      <c r="CC163" s="175">
        <f>IF($R163=BZ$17,CA163,0)</f>
        <v>0</v>
      </c>
      <c r="CD163" s="173">
        <v>0</v>
      </c>
      <c r="CE163" s="175">
        <f>100*CD163/$AI163</f>
        <v>0</v>
      </c>
      <c r="CF163" s="173">
        <f>IF(CE163&gt;$AI$8,1,0)</f>
        <v>0</v>
      </c>
      <c r="CG163" s="175">
        <f>IF($R163=CD$17,CE163,0)</f>
        <v>0</v>
      </c>
      <c r="CH163" s="173">
        <v>0</v>
      </c>
      <c r="CI163" s="175">
        <f>100*CH163/$AI163</f>
        <v>0</v>
      </c>
      <c r="CJ163" s="173">
        <f>IF(CI163&gt;$AI$8,1,0)</f>
        <v>0</v>
      </c>
      <c r="CK163" s="175">
        <f>IF($R163=CH$17,CI163,0)</f>
        <v>0</v>
      </c>
      <c r="CL163" s="173">
        <v>0</v>
      </c>
      <c r="CM163" s="173">
        <v>0</v>
      </c>
      <c r="CN163" s="176"/>
    </row>
    <row r="164" ht="19.95" customHeight="1">
      <c r="A164" t="s" s="179">
        <v>2554</v>
      </c>
      <c r="B164" t="s" s="180">
        <v>75</v>
      </c>
      <c r="C164" t="s" s="180">
        <v>2555</v>
      </c>
      <c r="D164" t="s" s="181">
        <v>78</v>
      </c>
      <c r="E164" t="s" s="188">
        <v>79</v>
      </c>
      <c r="F164" t="s" s="146">
        <v>80</v>
      </c>
      <c r="G164" t="s" s="146">
        <v>374</v>
      </c>
      <c r="H164" t="s" s="146">
        <v>1740</v>
      </c>
      <c r="I164" t="s" s="146">
        <v>49</v>
      </c>
      <c r="J164" t="s" s="146">
        <v>50</v>
      </c>
      <c r="K164" t="s" s="183">
        <f>_xlfn.IFS(Q164=0,O164,T164=1,R164,U164=1,AA164,V164=1,AD164)</f>
        <v>31</v>
      </c>
      <c r="L164" s="189">
        <f>_xlfn.IFS(Q164=0,P164,T164=1,S164,U164=1,AB164,V164=1,AE164)</f>
        <v>14.1683778</v>
      </c>
      <c r="M164" t="s" s="146">
        <f>IF(O164="Lab","over","under")</f>
        <v>2429</v>
      </c>
      <c r="N164" s="145">
        <v>1</v>
      </c>
      <c r="O164" t="s" s="184">
        <v>28</v>
      </c>
      <c r="P164" s="147">
        <f>AQ164</f>
        <v>47.6871784681283</v>
      </c>
      <c r="Q164" s="145">
        <f>T164+U164+V164</f>
        <v>1</v>
      </c>
      <c r="R164" t="s" s="185">
        <v>27</v>
      </c>
      <c r="S164" s="147">
        <f>AO164</f>
        <v>19.7853878253958</v>
      </c>
      <c r="T164" s="138"/>
      <c r="U164" s="145">
        <v>1</v>
      </c>
      <c r="V164" s="138"/>
      <c r="W164" s="138"/>
      <c r="X164" t="s" s="146">
        <f>IF($A164=Y164,"ok","bad")</f>
        <v>2430</v>
      </c>
      <c r="Y164" t="s" s="146">
        <v>2554</v>
      </c>
      <c r="Z164" t="s" s="146">
        <v>2555</v>
      </c>
      <c r="AA164" t="s" s="186">
        <v>31</v>
      </c>
      <c r="AB164" s="141">
        <f>100*AC164</f>
        <v>14.1683778</v>
      </c>
      <c r="AC164" s="190">
        <v>0.141683778</v>
      </c>
      <c r="AD164" t="s" s="187">
        <v>29</v>
      </c>
      <c r="AE164" s="141">
        <v>8.750082799999999</v>
      </c>
      <c r="AF164" s="190">
        <v>0.087500828</v>
      </c>
      <c r="AG164" s="138"/>
      <c r="AH164" s="145">
        <v>73600</v>
      </c>
      <c r="AI164" s="145">
        <v>45291</v>
      </c>
      <c r="AJ164" s="145">
        <v>216</v>
      </c>
      <c r="AK164" s="145">
        <v>12637</v>
      </c>
      <c r="AL164" s="145">
        <v>8961</v>
      </c>
      <c r="AM164" s="148">
        <f>100*AL164/$AI164</f>
        <v>19.7853878253958</v>
      </c>
      <c r="AN164" s="145">
        <f>IF(AM164&gt;$AI$8,1,0)</f>
        <v>0</v>
      </c>
      <c r="AO164" s="148">
        <f>IF($R164=AL$17,AM164,0)</f>
        <v>19.7853878253958</v>
      </c>
      <c r="AP164" s="145">
        <v>21598</v>
      </c>
      <c r="AQ164" s="148">
        <f>100*AP164/$AI164</f>
        <v>47.6871784681283</v>
      </c>
      <c r="AR164" s="145">
        <f>IF(AQ164&gt;$AI$8,1,0)</f>
        <v>0</v>
      </c>
      <c r="AS164" s="148">
        <f>IF($R164=AP$17,AQ164,0)</f>
        <v>0</v>
      </c>
      <c r="AT164" s="145">
        <v>3963</v>
      </c>
      <c r="AU164" s="148">
        <f>100*AT164/$AI164</f>
        <v>8.75008279790687</v>
      </c>
      <c r="AV164" s="145">
        <f>IF(AU164&gt;$AI$8,1,0)</f>
        <v>0</v>
      </c>
      <c r="AW164" s="148">
        <f>IF($R164=AT$17,AU164,0)</f>
        <v>0</v>
      </c>
      <c r="AX164" s="145">
        <v>3904</v>
      </c>
      <c r="AY164" s="148">
        <f>100*AX164/$AI164</f>
        <v>8.61981409109978</v>
      </c>
      <c r="AZ164" s="145">
        <f>IF(AY164&gt;$AI$8,1,0)</f>
        <v>0</v>
      </c>
      <c r="BA164" s="148">
        <f>IF($R164=AX$17,AY164,0)</f>
        <v>0</v>
      </c>
      <c r="BB164" s="145">
        <v>6417</v>
      </c>
      <c r="BC164" s="148">
        <f>100*BB164/$AI164</f>
        <v>14.1683778234086</v>
      </c>
      <c r="BD164" s="145">
        <f>IF(BC164&gt;$AI$8,1,0)</f>
        <v>0</v>
      </c>
      <c r="BE164" s="148">
        <f>IF($R164=BB$17,BC164,0)</f>
        <v>0</v>
      </c>
      <c r="BF164" s="145">
        <v>0</v>
      </c>
      <c r="BG164" s="148">
        <f>100*BF164/$AI164</f>
        <v>0</v>
      </c>
      <c r="BH164" s="145">
        <f>IF(BG164&gt;$AI$8,1,0)</f>
        <v>0</v>
      </c>
      <c r="BI164" s="148">
        <f>IF($R164=BF$17,BG164,0)</f>
        <v>0</v>
      </c>
      <c r="BJ164" s="145">
        <v>0</v>
      </c>
      <c r="BK164" s="148">
        <f>100*BJ164/$AI164</f>
        <v>0</v>
      </c>
      <c r="BL164" s="145">
        <f>IF(BK164&gt;$AI$8,1,0)</f>
        <v>0</v>
      </c>
      <c r="BM164" s="148">
        <f>IF($R164=BJ$17,BK164,0)</f>
        <v>0</v>
      </c>
      <c r="BN164" s="145">
        <v>0</v>
      </c>
      <c r="BO164" s="148">
        <f>100*BN164/$AI164</f>
        <v>0</v>
      </c>
      <c r="BP164" s="145">
        <f>IF(BO164&gt;$AI$8,1,0)</f>
        <v>0</v>
      </c>
      <c r="BQ164" s="148">
        <f>IF($R164=BN$17,BO164,0)</f>
        <v>0</v>
      </c>
      <c r="BR164" s="145">
        <v>0</v>
      </c>
      <c r="BS164" s="148">
        <f>100*BR164/$AI164</f>
        <v>0</v>
      </c>
      <c r="BT164" s="145">
        <f>IF(BS164&gt;$AI$8,1,0)</f>
        <v>0</v>
      </c>
      <c r="BU164" s="148">
        <f>IF($R164=BR$17,BS164,0)</f>
        <v>0</v>
      </c>
      <c r="BV164" s="145">
        <v>0</v>
      </c>
      <c r="BW164" s="148">
        <f>100*BV164/$AI164</f>
        <v>0</v>
      </c>
      <c r="BX164" s="145">
        <f>IF(BW164&gt;$AI$8,1,0)</f>
        <v>0</v>
      </c>
      <c r="BY164" s="148">
        <f>IF($R164=BV$17,BW164,0)</f>
        <v>0</v>
      </c>
      <c r="BZ164" s="145">
        <v>0</v>
      </c>
      <c r="CA164" s="148">
        <f>100*BZ164/$AI164</f>
        <v>0</v>
      </c>
      <c r="CB164" s="145">
        <f>IF(CA164&gt;$AI$8,1,0)</f>
        <v>0</v>
      </c>
      <c r="CC164" s="148">
        <f>IF($R164=BZ$17,CA164,0)</f>
        <v>0</v>
      </c>
      <c r="CD164" s="145">
        <v>0</v>
      </c>
      <c r="CE164" s="148">
        <f>100*CD164/$AI164</f>
        <v>0</v>
      </c>
      <c r="CF164" s="145">
        <f>IF(CE164&gt;$AI$8,1,0)</f>
        <v>0</v>
      </c>
      <c r="CG164" s="148">
        <f>IF($R164=CD$17,CE164,0)</f>
        <v>0</v>
      </c>
      <c r="CH164" s="145">
        <v>0</v>
      </c>
      <c r="CI164" s="148">
        <f>100*CH164/$AI164</f>
        <v>0</v>
      </c>
      <c r="CJ164" s="145">
        <f>IF(CI164&gt;$AI$8,1,0)</f>
        <v>0</v>
      </c>
      <c r="CK164" s="148">
        <f>IF($R164=CH$17,CI164,0)</f>
        <v>0</v>
      </c>
      <c r="CL164" s="145">
        <v>0</v>
      </c>
      <c r="CM164" s="145">
        <v>0</v>
      </c>
      <c r="CN164" s="149"/>
    </row>
    <row r="165" ht="15.75" customHeight="1">
      <c r="A165" t="s" s="179">
        <v>3594</v>
      </c>
      <c r="B165" t="s" s="180">
        <v>75</v>
      </c>
      <c r="C165" t="s" s="180">
        <v>2286</v>
      </c>
      <c r="D165" t="s" s="181">
        <v>78</v>
      </c>
      <c r="E165" t="s" s="182">
        <v>79</v>
      </c>
      <c r="F165" t="s" s="130">
        <v>46</v>
      </c>
      <c r="G165" t="s" s="130">
        <v>910</v>
      </c>
      <c r="H165" t="s" s="130">
        <v>414</v>
      </c>
      <c r="I165" t="s" s="130">
        <v>49</v>
      </c>
      <c r="J165" t="s" s="130">
        <v>1762</v>
      </c>
      <c r="K165" t="s" s="183">
        <f>_xlfn.IFS(Q165=0,O165,T165=1,R165,U165=1,AA165,V165=1,AD165)</f>
        <v>29</v>
      </c>
      <c r="L165" s="189">
        <f>_xlfn.IFS(Q165=0,P165,T165=1,S165,U165=1,AB165,V165=1,AE165)</f>
        <v>47.6731050575011</v>
      </c>
      <c r="M165" t="s" s="130">
        <f>IF(O165="Lab","over","under")</f>
        <v>3307</v>
      </c>
      <c r="N165" s="169"/>
      <c r="O165" t="s" s="184">
        <v>29</v>
      </c>
      <c r="P165" s="131">
        <f>AU165</f>
        <v>47.6731050575011</v>
      </c>
      <c r="Q165" s="173">
        <f>T165+U165+V165</f>
        <v>0</v>
      </c>
      <c r="R165" t="s" s="185">
        <v>27</v>
      </c>
      <c r="S165" s="131">
        <f>AO165</f>
        <v>32.2191151687994</v>
      </c>
      <c r="T165" s="169"/>
      <c r="U165" s="169"/>
      <c r="V165" s="169"/>
      <c r="W165" s="169"/>
      <c r="X165" t="s" s="130">
        <f>IF($A165=Y165,"ok","bad")</f>
        <v>2430</v>
      </c>
      <c r="Y165" t="s" s="130">
        <v>3594</v>
      </c>
      <c r="Z165" t="s" s="130">
        <v>2286</v>
      </c>
      <c r="AA165" t="s" s="186">
        <v>2365</v>
      </c>
      <c r="AB165" s="125">
        <f>100*AC165</f>
        <v>9.766847500000001</v>
      </c>
      <c r="AC165" s="191">
        <v>0.097668475</v>
      </c>
      <c r="AD165" t="s" s="187">
        <v>28</v>
      </c>
      <c r="AE165" s="125">
        <v>6.7241986</v>
      </c>
      <c r="AF165" s="191">
        <v>0.067241986</v>
      </c>
      <c r="AG165" s="169"/>
      <c r="AH165" s="173">
        <v>75082</v>
      </c>
      <c r="AI165" s="173">
        <v>53999</v>
      </c>
      <c r="AJ165" s="173">
        <v>199</v>
      </c>
      <c r="AK165" s="173">
        <v>8345</v>
      </c>
      <c r="AL165" s="173">
        <v>17398</v>
      </c>
      <c r="AM165" s="175">
        <f>100*AL165/$AI165</f>
        <v>32.2191151687994</v>
      </c>
      <c r="AN165" s="173">
        <f>IF(AM165&gt;$AI$8,1,0)</f>
        <v>0</v>
      </c>
      <c r="AO165" s="175">
        <f>IF($R165=AL$17,AM165,0)</f>
        <v>32.2191151687994</v>
      </c>
      <c r="AP165" s="173">
        <v>3631</v>
      </c>
      <c r="AQ165" s="175">
        <f>100*AP165/$AI165</f>
        <v>6.7241985962703</v>
      </c>
      <c r="AR165" s="173">
        <f>IF(AQ165&gt;$AI$8,1,0)</f>
        <v>0</v>
      </c>
      <c r="AS165" s="175">
        <f>IF($R165=AP$17,AQ165,0)</f>
        <v>0</v>
      </c>
      <c r="AT165" s="173">
        <v>25743</v>
      </c>
      <c r="AU165" s="175">
        <f>100*AT165/$AI165</f>
        <v>47.6731050575011</v>
      </c>
      <c r="AV165" s="173">
        <f>IF(AU165&gt;$AI$8,1,0)</f>
        <v>0</v>
      </c>
      <c r="AW165" s="175">
        <f>IF($R165=AT$17,AU165,0)</f>
        <v>0</v>
      </c>
      <c r="AX165" s="173">
        <v>5274</v>
      </c>
      <c r="AY165" s="175">
        <f>100*AX165/$AI165</f>
        <v>9.7668475342136</v>
      </c>
      <c r="AZ165" s="173">
        <f>IF(AY165&gt;$AI$8,1,0)</f>
        <v>0</v>
      </c>
      <c r="BA165" s="175">
        <f>IF($R165=AX$17,AY165,0)</f>
        <v>0</v>
      </c>
      <c r="BB165" s="173">
        <v>1953</v>
      </c>
      <c r="BC165" s="175">
        <f>100*BB165/$AI165</f>
        <v>3.61673364321562</v>
      </c>
      <c r="BD165" s="173">
        <f>IF(BC165&gt;$AI$8,1,0)</f>
        <v>0</v>
      </c>
      <c r="BE165" s="175">
        <f>IF($R165=BB$17,BC165,0)</f>
        <v>0</v>
      </c>
      <c r="BF165" s="173">
        <v>0</v>
      </c>
      <c r="BG165" s="175">
        <f>100*BF165/$AI165</f>
        <v>0</v>
      </c>
      <c r="BH165" s="173">
        <f>IF(BG165&gt;$AI$8,1,0)</f>
        <v>0</v>
      </c>
      <c r="BI165" s="175">
        <f>IF($R165=BF$17,BG165,0)</f>
        <v>0</v>
      </c>
      <c r="BJ165" s="173">
        <v>0</v>
      </c>
      <c r="BK165" s="175">
        <f>100*BJ165/$AI165</f>
        <v>0</v>
      </c>
      <c r="BL165" s="173">
        <f>IF(BK165&gt;$AI$8,1,0)</f>
        <v>0</v>
      </c>
      <c r="BM165" s="175">
        <f>IF($R165=BJ$17,BK165,0)</f>
        <v>0</v>
      </c>
      <c r="BN165" s="173">
        <v>0</v>
      </c>
      <c r="BO165" s="175">
        <f>100*BN165/$AI165</f>
        <v>0</v>
      </c>
      <c r="BP165" s="173">
        <f>IF(BO165&gt;$AI$8,1,0)</f>
        <v>0</v>
      </c>
      <c r="BQ165" s="175">
        <f>IF($R165=BN$17,BO165,0)</f>
        <v>0</v>
      </c>
      <c r="BR165" s="173">
        <v>0</v>
      </c>
      <c r="BS165" s="175">
        <f>100*BR165/$AI165</f>
        <v>0</v>
      </c>
      <c r="BT165" s="173">
        <f>IF(BS165&gt;$AI$8,1,0)</f>
        <v>0</v>
      </c>
      <c r="BU165" s="175">
        <f>IF($R165=BR$17,BS165,0)</f>
        <v>0</v>
      </c>
      <c r="BV165" s="173">
        <v>0</v>
      </c>
      <c r="BW165" s="175">
        <f>100*BV165/$AI165</f>
        <v>0</v>
      </c>
      <c r="BX165" s="173">
        <f>IF(BW165&gt;$AI$8,1,0)</f>
        <v>0</v>
      </c>
      <c r="BY165" s="175">
        <f>IF($R165=BV$17,BW165,0)</f>
        <v>0</v>
      </c>
      <c r="BZ165" s="173">
        <v>0</v>
      </c>
      <c r="CA165" s="175">
        <f>100*BZ165/$AI165</f>
        <v>0</v>
      </c>
      <c r="CB165" s="173">
        <f>IF(CA165&gt;$AI$8,1,0)</f>
        <v>0</v>
      </c>
      <c r="CC165" s="175">
        <f>IF($R165=BZ$17,CA165,0)</f>
        <v>0</v>
      </c>
      <c r="CD165" s="173">
        <v>0</v>
      </c>
      <c r="CE165" s="175">
        <f>100*CD165/$AI165</f>
        <v>0</v>
      </c>
      <c r="CF165" s="173">
        <f>IF(CE165&gt;$AI$8,1,0)</f>
        <v>0</v>
      </c>
      <c r="CG165" s="175">
        <f>IF($R165=CD$17,CE165,0)</f>
        <v>0</v>
      </c>
      <c r="CH165" s="173">
        <v>0</v>
      </c>
      <c r="CI165" s="175">
        <f>100*CH165/$AI165</f>
        <v>0</v>
      </c>
      <c r="CJ165" s="173">
        <f>IF(CI165&gt;$AI$8,1,0)</f>
        <v>0</v>
      </c>
      <c r="CK165" s="175">
        <f>IF($R165=CH$17,CI165,0)</f>
        <v>0</v>
      </c>
      <c r="CL165" s="173">
        <v>366</v>
      </c>
      <c r="CM165" s="173">
        <v>0</v>
      </c>
      <c r="CN165" s="176"/>
    </row>
    <row r="166" ht="15.75" customHeight="1">
      <c r="A166" t="s" s="179">
        <v>2619</v>
      </c>
      <c r="B166" t="s" s="180">
        <v>90</v>
      </c>
      <c r="C166" t="s" s="180">
        <v>2620</v>
      </c>
      <c r="D166" t="s" s="181">
        <v>93</v>
      </c>
      <c r="E166" t="s" s="188">
        <v>79</v>
      </c>
      <c r="F166" t="s" s="146">
        <v>46</v>
      </c>
      <c r="G166" t="s" s="146">
        <v>1329</v>
      </c>
      <c r="H166" t="s" s="146">
        <v>1901</v>
      </c>
      <c r="I166" t="s" s="146">
        <v>49</v>
      </c>
      <c r="J166" t="s" s="146">
        <v>50</v>
      </c>
      <c r="K166" t="s" s="183">
        <f>_xlfn.IFS(Q166=0,O166,T166=1,R166,U166=1,AA166,V166=1,AD166)</f>
        <v>2365</v>
      </c>
      <c r="L166" s="189">
        <f>_xlfn.IFS(Q166=0,P166,T166=1,S166,U166=1,AB166,V166=1,AE166)</f>
        <v>21.5922713489881</v>
      </c>
      <c r="M166" t="s" s="146">
        <f>IF(O166="Lab","over","under")</f>
        <v>2429</v>
      </c>
      <c r="N166" s="145">
        <v>1</v>
      </c>
      <c r="O166" t="s" s="184">
        <v>28</v>
      </c>
      <c r="P166" s="147">
        <f>AQ166</f>
        <v>47.6623651364502</v>
      </c>
      <c r="Q166" s="145">
        <f>T166+U166+V166</f>
        <v>1</v>
      </c>
      <c r="R166" t="s" s="185">
        <v>2365</v>
      </c>
      <c r="S166" s="147">
        <f>BA166</f>
        <v>21.5922713489881</v>
      </c>
      <c r="T166" s="145">
        <v>1</v>
      </c>
      <c r="U166" s="138"/>
      <c r="V166" s="138"/>
      <c r="W166" s="138"/>
      <c r="X166" t="s" s="146">
        <f>IF($A166=Y166,"ok","bad")</f>
        <v>2430</v>
      </c>
      <c r="Y166" t="s" s="146">
        <v>2619</v>
      </c>
      <c r="Z166" t="s" s="146">
        <v>2620</v>
      </c>
      <c r="AA166" t="s" s="186">
        <v>27</v>
      </c>
      <c r="AB166" s="141">
        <f>100*AC166</f>
        <v>15.9626731</v>
      </c>
      <c r="AC166" s="190">
        <v>0.159626731</v>
      </c>
      <c r="AD166" t="s" s="187">
        <v>31</v>
      </c>
      <c r="AE166" s="141">
        <v>7.7168982</v>
      </c>
      <c r="AF166" s="190">
        <v>0.077168982</v>
      </c>
      <c r="AG166" s="138"/>
      <c r="AH166" s="145">
        <v>78643</v>
      </c>
      <c r="AI166" s="145">
        <v>42543</v>
      </c>
      <c r="AJ166" s="145">
        <v>164</v>
      </c>
      <c r="AK166" s="145">
        <v>11091</v>
      </c>
      <c r="AL166" s="145">
        <v>6791</v>
      </c>
      <c r="AM166" s="148">
        <f>100*AL166/$AI166</f>
        <v>15.9626730601979</v>
      </c>
      <c r="AN166" s="145">
        <f>IF(AM166&gt;$AI$8,1,0)</f>
        <v>0</v>
      </c>
      <c r="AO166" s="148">
        <f>IF($R166=AL$17,AM166,0)</f>
        <v>0</v>
      </c>
      <c r="AP166" s="145">
        <v>20277</v>
      </c>
      <c r="AQ166" s="148">
        <f>100*AP166/$AI166</f>
        <v>47.6623651364502</v>
      </c>
      <c r="AR166" s="145">
        <f>IF(AQ166&gt;$AI$8,1,0)</f>
        <v>0</v>
      </c>
      <c r="AS166" s="148">
        <f>IF($R166=AP$17,AQ166,0)</f>
        <v>0</v>
      </c>
      <c r="AT166" s="145">
        <v>1851</v>
      </c>
      <c r="AU166" s="148">
        <f>100*AT166/$AI166</f>
        <v>4.35089203864326</v>
      </c>
      <c r="AV166" s="145">
        <f>IF(AU166&gt;$AI$8,1,0)</f>
        <v>0</v>
      </c>
      <c r="AW166" s="148">
        <f>IF($R166=AT$17,AU166,0)</f>
        <v>0</v>
      </c>
      <c r="AX166" s="145">
        <v>9186</v>
      </c>
      <c r="AY166" s="148">
        <f>100*AX166/$AI166</f>
        <v>21.5922713489881</v>
      </c>
      <c r="AZ166" s="145">
        <f>IF(AY166&gt;$AI$8,1,0)</f>
        <v>0</v>
      </c>
      <c r="BA166" s="148">
        <f>IF($R166=AX$17,AY166,0)</f>
        <v>21.5922713489881</v>
      </c>
      <c r="BB166" s="145">
        <v>3283</v>
      </c>
      <c r="BC166" s="148">
        <f>100*BB166/$AI166</f>
        <v>7.71689819711821</v>
      </c>
      <c r="BD166" s="145">
        <f>IF(BC166&gt;$AI$8,1,0)</f>
        <v>0</v>
      </c>
      <c r="BE166" s="148">
        <f>IF($R166=BB$17,BC166,0)</f>
        <v>0</v>
      </c>
      <c r="BF166" s="145">
        <v>0</v>
      </c>
      <c r="BG166" s="148">
        <f>100*BF166/$AI166</f>
        <v>0</v>
      </c>
      <c r="BH166" s="145">
        <f>IF(BG166&gt;$AI$8,1,0)</f>
        <v>0</v>
      </c>
      <c r="BI166" s="148">
        <f>IF($R166=BF$17,BG166,0)</f>
        <v>0</v>
      </c>
      <c r="BJ166" s="145">
        <v>0</v>
      </c>
      <c r="BK166" s="148">
        <f>100*BJ166/$AI166</f>
        <v>0</v>
      </c>
      <c r="BL166" s="145">
        <f>IF(BK166&gt;$AI$8,1,0)</f>
        <v>0</v>
      </c>
      <c r="BM166" s="148">
        <f>IF($R166=BJ$17,BK166,0)</f>
        <v>0</v>
      </c>
      <c r="BN166" s="145">
        <v>0</v>
      </c>
      <c r="BO166" s="148">
        <f>100*BN166/$AI166</f>
        <v>0</v>
      </c>
      <c r="BP166" s="145">
        <f>IF(BO166&gt;$AI$8,1,0)</f>
        <v>0</v>
      </c>
      <c r="BQ166" s="148">
        <f>IF($R166=BN$17,BO166,0)</f>
        <v>0</v>
      </c>
      <c r="BR166" s="145">
        <v>0</v>
      </c>
      <c r="BS166" s="148">
        <f>100*BR166/$AI166</f>
        <v>0</v>
      </c>
      <c r="BT166" s="145">
        <f>IF(BS166&gt;$AI$8,1,0)</f>
        <v>0</v>
      </c>
      <c r="BU166" s="148">
        <f>IF($R166=BR$17,BS166,0)</f>
        <v>0</v>
      </c>
      <c r="BV166" s="145">
        <v>0</v>
      </c>
      <c r="BW166" s="148">
        <f>100*BV166/$AI166</f>
        <v>0</v>
      </c>
      <c r="BX166" s="145">
        <f>IF(BW166&gt;$AI$8,1,0)</f>
        <v>0</v>
      </c>
      <c r="BY166" s="148">
        <f>IF($R166=BV$17,BW166,0)</f>
        <v>0</v>
      </c>
      <c r="BZ166" s="145">
        <v>0</v>
      </c>
      <c r="CA166" s="148">
        <f>100*BZ166/$AI166</f>
        <v>0</v>
      </c>
      <c r="CB166" s="145">
        <f>IF(CA166&gt;$AI$8,1,0)</f>
        <v>0</v>
      </c>
      <c r="CC166" s="148">
        <f>IF($R166=BZ$17,CA166,0)</f>
        <v>0</v>
      </c>
      <c r="CD166" s="145">
        <v>0</v>
      </c>
      <c r="CE166" s="148">
        <f>100*CD166/$AI166</f>
        <v>0</v>
      </c>
      <c r="CF166" s="145">
        <f>IF(CE166&gt;$AI$8,1,0)</f>
        <v>0</v>
      </c>
      <c r="CG166" s="148">
        <f>IF($R166=CD$17,CE166,0)</f>
        <v>0</v>
      </c>
      <c r="CH166" s="145">
        <v>0</v>
      </c>
      <c r="CI166" s="148">
        <f>100*CH166/$AI166</f>
        <v>0</v>
      </c>
      <c r="CJ166" s="145">
        <f>IF(CI166&gt;$AI$8,1,0)</f>
        <v>0</v>
      </c>
      <c r="CK166" s="148">
        <f>IF($R166=CH$17,CI166,0)</f>
        <v>0</v>
      </c>
      <c r="CL166" s="145">
        <v>0</v>
      </c>
      <c r="CM166" s="145">
        <v>0</v>
      </c>
      <c r="CN166" s="149"/>
    </row>
    <row r="167" ht="15.75" customHeight="1">
      <c r="A167" t="s" s="179">
        <v>2760</v>
      </c>
      <c r="B167" t="s" s="180">
        <v>84</v>
      </c>
      <c r="C167" t="s" s="180">
        <v>703</v>
      </c>
      <c r="D167" t="s" s="181">
        <v>86</v>
      </c>
      <c r="E167" t="s" s="182">
        <v>79</v>
      </c>
      <c r="F167" t="s" s="130">
        <v>80</v>
      </c>
      <c r="G167" t="s" s="130">
        <v>704</v>
      </c>
      <c r="H167" t="s" s="130">
        <v>705</v>
      </c>
      <c r="I167" t="s" s="130">
        <v>64</v>
      </c>
      <c r="J167" t="s" s="130">
        <v>50</v>
      </c>
      <c r="K167" t="s" s="183">
        <f>_xlfn.IFS(Q167=0,O167,T167=1,R167,U167=1,AA167,V167=1,AD167)</f>
        <v>28</v>
      </c>
      <c r="L167" s="189">
        <f>_xlfn.IFS(Q167=0,P167,T167=1,S167,U167=1,AB167,V167=1,AE167)</f>
        <v>47.6492476188247</v>
      </c>
      <c r="M167" t="s" s="130">
        <f>IF(O167="Lab","over","under")</f>
        <v>2429</v>
      </c>
      <c r="N167" s="173">
        <v>1</v>
      </c>
      <c r="O167" t="s" s="184">
        <v>28</v>
      </c>
      <c r="P167" s="131">
        <f>AQ167</f>
        <v>47.6492476188247</v>
      </c>
      <c r="Q167" s="173">
        <f>T167+U167+V167</f>
        <v>0</v>
      </c>
      <c r="R167" t="s" s="185">
        <v>27</v>
      </c>
      <c r="S167" s="131">
        <f>AO167</f>
        <v>23.776649271021</v>
      </c>
      <c r="T167" s="169"/>
      <c r="U167" s="169"/>
      <c r="V167" s="169"/>
      <c r="W167" s="169"/>
      <c r="X167" t="s" s="130">
        <f>IF($A167=Y167,"ok","bad")</f>
        <v>2430</v>
      </c>
      <c r="Y167" t="s" s="130">
        <v>2760</v>
      </c>
      <c r="Z167" t="s" s="130">
        <v>703</v>
      </c>
      <c r="AA167" t="s" s="186">
        <v>2365</v>
      </c>
      <c r="AB167" s="125">
        <f>100*AC167</f>
        <v>13.3650043</v>
      </c>
      <c r="AC167" s="191">
        <v>0.133650043</v>
      </c>
      <c r="AD167" t="s" s="187">
        <v>29</v>
      </c>
      <c r="AE167" s="125">
        <v>5.9231003</v>
      </c>
      <c r="AF167" s="191">
        <v>0.059231003</v>
      </c>
      <c r="AG167" s="169"/>
      <c r="AH167" s="173">
        <v>76232</v>
      </c>
      <c r="AI167" s="173">
        <v>42731</v>
      </c>
      <c r="AJ167" s="173">
        <v>159</v>
      </c>
      <c r="AK167" s="173">
        <v>10201</v>
      </c>
      <c r="AL167" s="173">
        <v>10160</v>
      </c>
      <c r="AM167" s="175">
        <f>100*AL167/$AI167</f>
        <v>23.776649271021</v>
      </c>
      <c r="AN167" s="173">
        <f>IF(AM167&gt;$AI$8,1,0)</f>
        <v>0</v>
      </c>
      <c r="AO167" s="175">
        <f>IF($R167=AL$17,AM167,0)</f>
        <v>23.776649271021</v>
      </c>
      <c r="AP167" s="173">
        <v>20361</v>
      </c>
      <c r="AQ167" s="175">
        <f>100*AP167/$AI167</f>
        <v>47.6492476188247</v>
      </c>
      <c r="AR167" s="173">
        <f>IF(AQ167&gt;$AI$8,1,0)</f>
        <v>0</v>
      </c>
      <c r="AS167" s="175">
        <f>IF($R167=AP$17,AQ167,0)</f>
        <v>0</v>
      </c>
      <c r="AT167" s="173">
        <v>2531</v>
      </c>
      <c r="AU167" s="175">
        <f>100*AT167/$AI167</f>
        <v>5.92310032529077</v>
      </c>
      <c r="AV167" s="173">
        <f>IF(AU167&gt;$AI$8,1,0)</f>
        <v>0</v>
      </c>
      <c r="AW167" s="175">
        <f>IF($R167=AT$17,AU167,0)</f>
        <v>0</v>
      </c>
      <c r="AX167" s="173">
        <v>5711</v>
      </c>
      <c r="AY167" s="175">
        <f>100*AX167/$AI167</f>
        <v>13.3650043294096</v>
      </c>
      <c r="AZ167" s="173">
        <f>IF(AY167&gt;$AI$8,1,0)</f>
        <v>0</v>
      </c>
      <c r="BA167" s="175">
        <f>IF($R167=AX$17,AY167,0)</f>
        <v>0</v>
      </c>
      <c r="BB167" s="173">
        <v>2363</v>
      </c>
      <c r="BC167" s="175">
        <f>100*BB167/$AI167</f>
        <v>5.52994313262035</v>
      </c>
      <c r="BD167" s="173">
        <f>IF(BC167&gt;$AI$8,1,0)</f>
        <v>0</v>
      </c>
      <c r="BE167" s="175">
        <f>IF($R167=BB$17,BC167,0)</f>
        <v>0</v>
      </c>
      <c r="BF167" s="173">
        <v>0</v>
      </c>
      <c r="BG167" s="175">
        <f>100*BF167/$AI167</f>
        <v>0</v>
      </c>
      <c r="BH167" s="173">
        <f>IF(BG167&gt;$AI$8,1,0)</f>
        <v>0</v>
      </c>
      <c r="BI167" s="175">
        <f>IF($R167=BF$17,BG167,0)</f>
        <v>0</v>
      </c>
      <c r="BJ167" s="173">
        <v>0</v>
      </c>
      <c r="BK167" s="175">
        <f>100*BJ167/$AI167</f>
        <v>0</v>
      </c>
      <c r="BL167" s="173">
        <f>IF(BK167&gt;$AI$8,1,0)</f>
        <v>0</v>
      </c>
      <c r="BM167" s="175">
        <f>IF($R167=BJ$17,BK167,0)</f>
        <v>0</v>
      </c>
      <c r="BN167" s="173">
        <v>0</v>
      </c>
      <c r="BO167" s="175">
        <f>100*BN167/$AI167</f>
        <v>0</v>
      </c>
      <c r="BP167" s="173">
        <f>IF(BO167&gt;$AI$8,1,0)</f>
        <v>0</v>
      </c>
      <c r="BQ167" s="175">
        <f>IF($R167=BN$17,BO167,0)</f>
        <v>0</v>
      </c>
      <c r="BR167" s="173">
        <v>0</v>
      </c>
      <c r="BS167" s="175">
        <f>100*BR167/$AI167</f>
        <v>0</v>
      </c>
      <c r="BT167" s="173">
        <f>IF(BS167&gt;$AI$8,1,0)</f>
        <v>0</v>
      </c>
      <c r="BU167" s="175">
        <f>IF($R167=BR$17,BS167,0)</f>
        <v>0</v>
      </c>
      <c r="BV167" s="173">
        <v>0</v>
      </c>
      <c r="BW167" s="175">
        <f>100*BV167/$AI167</f>
        <v>0</v>
      </c>
      <c r="BX167" s="173">
        <f>IF(BW167&gt;$AI$8,1,0)</f>
        <v>0</v>
      </c>
      <c r="BY167" s="175">
        <f>IF($R167=BV$17,BW167,0)</f>
        <v>0</v>
      </c>
      <c r="BZ167" s="173">
        <v>0</v>
      </c>
      <c r="CA167" s="175">
        <f>100*BZ167/$AI167</f>
        <v>0</v>
      </c>
      <c r="CB167" s="173">
        <f>IF(CA167&gt;$AI$8,1,0)</f>
        <v>0</v>
      </c>
      <c r="CC167" s="175">
        <f>IF($R167=BZ$17,CA167,0)</f>
        <v>0</v>
      </c>
      <c r="CD167" s="173">
        <v>0</v>
      </c>
      <c r="CE167" s="175">
        <f>100*CD167/$AI167</f>
        <v>0</v>
      </c>
      <c r="CF167" s="173">
        <f>IF(CE167&gt;$AI$8,1,0)</f>
        <v>0</v>
      </c>
      <c r="CG167" s="175">
        <f>IF($R167=CD$17,CE167,0)</f>
        <v>0</v>
      </c>
      <c r="CH167" s="173">
        <v>0</v>
      </c>
      <c r="CI167" s="175">
        <f>100*CH167/$AI167</f>
        <v>0</v>
      </c>
      <c r="CJ167" s="173">
        <f>IF(CI167&gt;$AI$8,1,0)</f>
        <v>0</v>
      </c>
      <c r="CK167" s="175">
        <f>IF($R167=CH$17,CI167,0)</f>
        <v>0</v>
      </c>
      <c r="CL167" s="173">
        <v>0</v>
      </c>
      <c r="CM167" s="173">
        <v>0</v>
      </c>
      <c r="CN167" s="176"/>
    </row>
    <row r="168" ht="15.75" customHeight="1">
      <c r="A168" t="s" s="179">
        <v>2449</v>
      </c>
      <c r="B168" t="s" s="180">
        <v>183</v>
      </c>
      <c r="C168" t="s" s="180">
        <v>1627</v>
      </c>
      <c r="D168" t="s" s="181">
        <v>186</v>
      </c>
      <c r="E168" t="s" s="188">
        <v>79</v>
      </c>
      <c r="F168" t="s" s="146">
        <v>80</v>
      </c>
      <c r="G168" t="s" s="146">
        <v>910</v>
      </c>
      <c r="H168" t="s" s="146">
        <v>1050</v>
      </c>
      <c r="I168" t="s" s="146">
        <v>49</v>
      </c>
      <c r="J168" t="s" s="146">
        <v>50</v>
      </c>
      <c r="K168" t="s" s="183">
        <f>_xlfn.IFS(Q168=0,O168,T168=1,R168,U168=1,AA168,V168=1,AD168)</f>
        <v>31</v>
      </c>
      <c r="L168" s="189">
        <f>_xlfn.IFS(Q168=0,P168,T168=1,S168,U168=1,AB168,V168=1,AE168)</f>
        <v>18.2836234615811</v>
      </c>
      <c r="M168" t="s" s="146">
        <f>IF(O168="Lab","over","under")</f>
        <v>2429</v>
      </c>
      <c r="N168" s="145">
        <v>1</v>
      </c>
      <c r="O168" t="s" s="184">
        <v>28</v>
      </c>
      <c r="P168" s="147">
        <f>AQ168</f>
        <v>47.6416454152345</v>
      </c>
      <c r="Q168" s="145">
        <f>T168+U168+V168</f>
        <v>1</v>
      </c>
      <c r="R168" t="s" s="185">
        <v>31</v>
      </c>
      <c r="S168" s="147">
        <f>BE168</f>
        <v>18.2836234615811</v>
      </c>
      <c r="T168" s="145">
        <v>1</v>
      </c>
      <c r="U168" s="138"/>
      <c r="V168" s="138"/>
      <c r="W168" s="138"/>
      <c r="X168" t="s" s="146">
        <f>IF($A168=Y168,"ok","bad")</f>
        <v>2430</v>
      </c>
      <c r="Y168" t="s" s="146">
        <v>2449</v>
      </c>
      <c r="Z168" t="s" s="146">
        <v>1627</v>
      </c>
      <c r="AA168" t="s" s="186">
        <v>27</v>
      </c>
      <c r="AB168" s="141">
        <f>100*AC168</f>
        <v>12.8750416</v>
      </c>
      <c r="AC168" s="190">
        <v>0.128750416</v>
      </c>
      <c r="AD168" t="s" s="187">
        <v>2365</v>
      </c>
      <c r="AE168" s="141">
        <v>11.5910855</v>
      </c>
      <c r="AF168" s="190">
        <v>0.115910855</v>
      </c>
      <c r="AG168" s="138"/>
      <c r="AH168" s="145">
        <v>76296</v>
      </c>
      <c r="AI168" s="145">
        <v>45095</v>
      </c>
      <c r="AJ168" s="145">
        <v>179</v>
      </c>
      <c r="AK168" s="145">
        <v>13239</v>
      </c>
      <c r="AL168" s="145">
        <v>5806</v>
      </c>
      <c r="AM168" s="148">
        <f>100*AL168/$AI168</f>
        <v>12.875041578889</v>
      </c>
      <c r="AN168" s="145">
        <f>IF(AM168&gt;$AI$8,1,0)</f>
        <v>0</v>
      </c>
      <c r="AO168" s="148">
        <f>IF($R168=AL$17,AM168,0)</f>
        <v>0</v>
      </c>
      <c r="AP168" s="145">
        <v>21484</v>
      </c>
      <c r="AQ168" s="148">
        <f>100*AP168/$AI168</f>
        <v>47.6416454152345</v>
      </c>
      <c r="AR168" s="145">
        <f>IF(AQ168&gt;$AI$8,1,0)</f>
        <v>0</v>
      </c>
      <c r="AS168" s="148">
        <f>IF($R168=AP$17,AQ168,0)</f>
        <v>0</v>
      </c>
      <c r="AT168" s="145">
        <v>3577</v>
      </c>
      <c r="AU168" s="148">
        <f>100*AT168/$AI168</f>
        <v>7.93214325313228</v>
      </c>
      <c r="AV168" s="145">
        <f>IF(AU168&gt;$AI$8,1,0)</f>
        <v>0</v>
      </c>
      <c r="AW168" s="148">
        <f>IF($R168=AT$17,AU168,0)</f>
        <v>0</v>
      </c>
      <c r="AX168" s="145">
        <v>5227</v>
      </c>
      <c r="AY168" s="148">
        <f>100*AX168/$AI168</f>
        <v>11.5910854861958</v>
      </c>
      <c r="AZ168" s="145">
        <f>IF(AY168&gt;$AI$8,1,0)</f>
        <v>0</v>
      </c>
      <c r="BA168" s="148">
        <f>IF($R168=AX$17,AY168,0)</f>
        <v>0</v>
      </c>
      <c r="BB168" s="145">
        <v>8245</v>
      </c>
      <c r="BC168" s="148">
        <f>100*BB168/$AI168</f>
        <v>18.2836234615811</v>
      </c>
      <c r="BD168" s="145">
        <f>IF(BC168&gt;$AI$8,1,0)</f>
        <v>0</v>
      </c>
      <c r="BE168" s="148">
        <f>IF($R168=BB$17,BC168,0)</f>
        <v>18.2836234615811</v>
      </c>
      <c r="BF168" s="145">
        <v>0</v>
      </c>
      <c r="BG168" s="148">
        <f>100*BF168/$AI168</f>
        <v>0</v>
      </c>
      <c r="BH168" s="145">
        <f>IF(BG168&gt;$AI$8,1,0)</f>
        <v>0</v>
      </c>
      <c r="BI168" s="148">
        <f>IF($R168=BF$17,BG168,0)</f>
        <v>0</v>
      </c>
      <c r="BJ168" s="145">
        <v>0</v>
      </c>
      <c r="BK168" s="148">
        <f>100*BJ168/$AI168</f>
        <v>0</v>
      </c>
      <c r="BL168" s="145">
        <f>IF(BK168&gt;$AI$8,1,0)</f>
        <v>0</v>
      </c>
      <c r="BM168" s="148">
        <f>IF($R168=BJ$17,BK168,0)</f>
        <v>0</v>
      </c>
      <c r="BN168" s="145">
        <v>0</v>
      </c>
      <c r="BO168" s="148">
        <f>100*BN168/$AI168</f>
        <v>0</v>
      </c>
      <c r="BP168" s="145">
        <f>IF(BO168&gt;$AI$8,1,0)</f>
        <v>0</v>
      </c>
      <c r="BQ168" s="148">
        <f>IF($R168=BN$17,BO168,0)</f>
        <v>0</v>
      </c>
      <c r="BR168" s="145">
        <v>0</v>
      </c>
      <c r="BS168" s="148">
        <f>100*BR168/$AI168</f>
        <v>0</v>
      </c>
      <c r="BT168" s="145">
        <f>IF(BS168&gt;$AI$8,1,0)</f>
        <v>0</v>
      </c>
      <c r="BU168" s="148">
        <f>IF($R168=BR$17,BS168,0)</f>
        <v>0</v>
      </c>
      <c r="BV168" s="145">
        <v>0</v>
      </c>
      <c r="BW168" s="148">
        <f>100*BV168/$AI168</f>
        <v>0</v>
      </c>
      <c r="BX168" s="145">
        <f>IF(BW168&gt;$AI$8,1,0)</f>
        <v>0</v>
      </c>
      <c r="BY168" s="148">
        <f>IF($R168=BV$17,BW168,0)</f>
        <v>0</v>
      </c>
      <c r="BZ168" s="145">
        <v>0</v>
      </c>
      <c r="CA168" s="148">
        <f>100*BZ168/$AI168</f>
        <v>0</v>
      </c>
      <c r="CB168" s="145">
        <f>IF(CA168&gt;$AI$8,1,0)</f>
        <v>0</v>
      </c>
      <c r="CC168" s="148">
        <f>IF($R168=BZ$17,CA168,0)</f>
        <v>0</v>
      </c>
      <c r="CD168" s="145">
        <v>0</v>
      </c>
      <c r="CE168" s="148">
        <f>100*CD168/$AI168</f>
        <v>0</v>
      </c>
      <c r="CF168" s="145">
        <f>IF(CE168&gt;$AI$8,1,0)</f>
        <v>0</v>
      </c>
      <c r="CG168" s="148">
        <f>IF($R168=CD$17,CE168,0)</f>
        <v>0</v>
      </c>
      <c r="CH168" s="145">
        <v>0</v>
      </c>
      <c r="CI168" s="148">
        <f>100*CH168/$AI168</f>
        <v>0</v>
      </c>
      <c r="CJ168" s="145">
        <f>IF(CI168&gt;$AI$8,1,0)</f>
        <v>0</v>
      </c>
      <c r="CK168" s="148">
        <f>IF($R168=CH$17,CI168,0)</f>
        <v>0</v>
      </c>
      <c r="CL168" s="145">
        <v>80</v>
      </c>
      <c r="CM168" s="145">
        <v>0</v>
      </c>
      <c r="CN168" s="149"/>
    </row>
    <row r="169" ht="15.75" customHeight="1">
      <c r="A169" t="s" s="179">
        <v>2849</v>
      </c>
      <c r="B169" t="s" s="180">
        <v>166</v>
      </c>
      <c r="C169" t="s" s="180">
        <v>2850</v>
      </c>
      <c r="D169" t="s" s="181">
        <v>169</v>
      </c>
      <c r="E169" t="s" s="182">
        <v>79</v>
      </c>
      <c r="F169" t="s" s="130">
        <v>46</v>
      </c>
      <c r="G169" t="s" s="130">
        <v>1524</v>
      </c>
      <c r="H169" t="s" s="130">
        <v>1525</v>
      </c>
      <c r="I169" t="s" s="130">
        <v>64</v>
      </c>
      <c r="J169" t="s" s="130">
        <v>50</v>
      </c>
      <c r="K169" t="s" s="183">
        <f>_xlfn.IFS(Q169=0,O169,T169=1,R169,U169=1,AA169,V169=1,AD169)</f>
        <v>2365</v>
      </c>
      <c r="L169" s="189">
        <f>_xlfn.IFS(Q169=0,P169,T169=1,S169,U169=1,AB169,V169=1,AE169)</f>
        <v>29.0875212058848</v>
      </c>
      <c r="M169" t="s" s="130">
        <f>IF(O169="Lab","over","under")</f>
        <v>2429</v>
      </c>
      <c r="N169" s="173">
        <v>1</v>
      </c>
      <c r="O169" t="s" s="184">
        <v>28</v>
      </c>
      <c r="P169" s="131">
        <f>AQ169</f>
        <v>47.5262118641711</v>
      </c>
      <c r="Q169" s="173">
        <f>T169+U169+V169</f>
        <v>1</v>
      </c>
      <c r="R169" t="s" s="185">
        <v>2365</v>
      </c>
      <c r="S169" s="131">
        <f>BA169</f>
        <v>29.0875212058848</v>
      </c>
      <c r="T169" s="173">
        <v>1</v>
      </c>
      <c r="U169" s="169"/>
      <c r="V169" s="169"/>
      <c r="W169" s="169"/>
      <c r="X169" t="s" s="130">
        <f>IF($A169=Y169,"ok","bad")</f>
        <v>2430</v>
      </c>
      <c r="Y169" t="s" s="130">
        <v>2849</v>
      </c>
      <c r="Z169" t="s" s="130">
        <v>2850</v>
      </c>
      <c r="AA169" t="s" s="186">
        <v>27</v>
      </c>
      <c r="AB169" s="125">
        <f>100*AC169</f>
        <v>15.0346247</v>
      </c>
      <c r="AC169" s="191">
        <v>0.150346247</v>
      </c>
      <c r="AD169" t="s" s="187">
        <v>31</v>
      </c>
      <c r="AE169" s="125">
        <v>4.5915955</v>
      </c>
      <c r="AF169" s="191">
        <v>0.045915955</v>
      </c>
      <c r="AG169" s="169"/>
      <c r="AH169" s="173">
        <v>74618</v>
      </c>
      <c r="AI169" s="173">
        <v>35957</v>
      </c>
      <c r="AJ169" s="173">
        <v>123</v>
      </c>
      <c r="AK169" s="173">
        <v>6630</v>
      </c>
      <c r="AL169" s="173">
        <v>5406</v>
      </c>
      <c r="AM169" s="175">
        <f>100*AL169/$AI169</f>
        <v>15.0346246906027</v>
      </c>
      <c r="AN169" s="173">
        <f>IF(AM169&gt;$AI$8,1,0)</f>
        <v>0</v>
      </c>
      <c r="AO169" s="175">
        <f>IF($R169=AL$17,AM169,0)</f>
        <v>0</v>
      </c>
      <c r="AP169" s="173">
        <v>17089</v>
      </c>
      <c r="AQ169" s="175">
        <f>100*AP169/$AI169</f>
        <v>47.5262118641711</v>
      </c>
      <c r="AR169" s="173">
        <f>IF(AQ169&gt;$AI$8,1,0)</f>
        <v>0</v>
      </c>
      <c r="AS169" s="175">
        <f>IF($R169=AP$17,AQ169,0)</f>
        <v>0</v>
      </c>
      <c r="AT169" s="173">
        <v>1213</v>
      </c>
      <c r="AU169" s="175">
        <f>100*AT169/$AI169</f>
        <v>3.37347387156882</v>
      </c>
      <c r="AV169" s="173">
        <f>IF(AU169&gt;$AI$8,1,0)</f>
        <v>0</v>
      </c>
      <c r="AW169" s="175">
        <f>IF($R169=AT$17,AU169,0)</f>
        <v>0</v>
      </c>
      <c r="AX169" s="173">
        <v>10459</v>
      </c>
      <c r="AY169" s="175">
        <f>100*AX169/$AI169</f>
        <v>29.0875212058848</v>
      </c>
      <c r="AZ169" s="173">
        <f>IF(AY169&gt;$AI$8,1,0)</f>
        <v>0</v>
      </c>
      <c r="BA169" s="175">
        <f>IF($R169=AX$17,AY169,0)</f>
        <v>29.0875212058848</v>
      </c>
      <c r="BB169" s="173">
        <v>1651</v>
      </c>
      <c r="BC169" s="175">
        <f>100*BB169/$AI169</f>
        <v>4.59159551686737</v>
      </c>
      <c r="BD169" s="173">
        <f>IF(BC169&gt;$AI$8,1,0)</f>
        <v>0</v>
      </c>
      <c r="BE169" s="175">
        <f>IF($R169=BB$17,BC169,0)</f>
        <v>0</v>
      </c>
      <c r="BF169" s="173">
        <v>0</v>
      </c>
      <c r="BG169" s="175">
        <f>100*BF169/$AI169</f>
        <v>0</v>
      </c>
      <c r="BH169" s="173">
        <f>IF(BG169&gt;$AI$8,1,0)</f>
        <v>0</v>
      </c>
      <c r="BI169" s="175">
        <f>IF($R169=BF$17,BG169,0)</f>
        <v>0</v>
      </c>
      <c r="BJ169" s="173">
        <v>0</v>
      </c>
      <c r="BK169" s="175">
        <f>100*BJ169/$AI169</f>
        <v>0</v>
      </c>
      <c r="BL169" s="173">
        <f>IF(BK169&gt;$AI$8,1,0)</f>
        <v>0</v>
      </c>
      <c r="BM169" s="175">
        <f>IF($R169=BJ$17,BK169,0)</f>
        <v>0</v>
      </c>
      <c r="BN169" s="173">
        <v>0</v>
      </c>
      <c r="BO169" s="175">
        <f>100*BN169/$AI169</f>
        <v>0</v>
      </c>
      <c r="BP169" s="173">
        <f>IF(BO169&gt;$AI$8,1,0)</f>
        <v>0</v>
      </c>
      <c r="BQ169" s="175">
        <f>IF($R169=BN$17,BO169,0)</f>
        <v>0</v>
      </c>
      <c r="BR169" s="173">
        <v>0</v>
      </c>
      <c r="BS169" s="175">
        <f>100*BR169/$AI169</f>
        <v>0</v>
      </c>
      <c r="BT169" s="173">
        <f>IF(BS169&gt;$AI$8,1,0)</f>
        <v>0</v>
      </c>
      <c r="BU169" s="175">
        <f>IF($R169=BR$17,BS169,0)</f>
        <v>0</v>
      </c>
      <c r="BV169" s="173">
        <v>0</v>
      </c>
      <c r="BW169" s="175">
        <f>100*BV169/$AI169</f>
        <v>0</v>
      </c>
      <c r="BX169" s="173">
        <f>IF(BW169&gt;$AI$8,1,0)</f>
        <v>0</v>
      </c>
      <c r="BY169" s="175">
        <f>IF($R169=BV$17,BW169,0)</f>
        <v>0</v>
      </c>
      <c r="BZ169" s="173">
        <v>0</v>
      </c>
      <c r="CA169" s="175">
        <f>100*BZ169/$AI169</f>
        <v>0</v>
      </c>
      <c r="CB169" s="173">
        <f>IF(CA169&gt;$AI$8,1,0)</f>
        <v>0</v>
      </c>
      <c r="CC169" s="175">
        <f>IF($R169=BZ$17,CA169,0)</f>
        <v>0</v>
      </c>
      <c r="CD169" s="173">
        <v>0</v>
      </c>
      <c r="CE169" s="175">
        <f>100*CD169/$AI169</f>
        <v>0</v>
      </c>
      <c r="CF169" s="173">
        <f>IF(CE169&gt;$AI$8,1,0)</f>
        <v>0</v>
      </c>
      <c r="CG169" s="175">
        <f>IF($R169=CD$17,CE169,0)</f>
        <v>0</v>
      </c>
      <c r="CH169" s="173">
        <v>0</v>
      </c>
      <c r="CI169" s="175">
        <f>100*CH169/$AI169</f>
        <v>0</v>
      </c>
      <c r="CJ169" s="173">
        <f>IF(CI169&gt;$AI$8,1,0)</f>
        <v>0</v>
      </c>
      <c r="CK169" s="175">
        <f>IF($R169=CH$17,CI169,0)</f>
        <v>0</v>
      </c>
      <c r="CL169" s="173">
        <v>185</v>
      </c>
      <c r="CM169" s="173">
        <v>0</v>
      </c>
      <c r="CN169" s="176"/>
    </row>
    <row r="170" ht="15.75" customHeight="1">
      <c r="A170" t="s" s="179">
        <v>2764</v>
      </c>
      <c r="B170" t="s" s="180">
        <v>166</v>
      </c>
      <c r="C170" t="s" s="180">
        <v>2765</v>
      </c>
      <c r="D170" t="s" s="181">
        <v>169</v>
      </c>
      <c r="E170" t="s" s="188">
        <v>79</v>
      </c>
      <c r="F170" t="s" s="146">
        <v>46</v>
      </c>
      <c r="G170" t="s" s="146">
        <v>732</v>
      </c>
      <c r="H170" t="s" s="146">
        <v>1128</v>
      </c>
      <c r="I170" t="s" s="146">
        <v>49</v>
      </c>
      <c r="J170" t="s" s="146">
        <v>50</v>
      </c>
      <c r="K170" t="s" s="183">
        <f>_xlfn.IFS(Q170=0,O170,T170=1,R170,U170=1,AA170,V170=1,AD170)</f>
        <v>2365</v>
      </c>
      <c r="L170" s="189">
        <f>_xlfn.IFS(Q170=0,P170,T170=1,S170,U170=1,AB170,V170=1,AE170)</f>
        <v>29.1975019945528</v>
      </c>
      <c r="M170" t="s" s="146">
        <f>IF(O170="Lab","over","under")</f>
        <v>2429</v>
      </c>
      <c r="N170" s="145">
        <v>1</v>
      </c>
      <c r="O170" t="s" s="184">
        <v>28</v>
      </c>
      <c r="P170" s="147">
        <f>AQ170</f>
        <v>47.5253789650334</v>
      </c>
      <c r="Q170" s="145">
        <f>T170+U170+V170</f>
        <v>1</v>
      </c>
      <c r="R170" t="s" s="185">
        <v>2365</v>
      </c>
      <c r="S170" s="147">
        <f>BA170</f>
        <v>29.1975019945528</v>
      </c>
      <c r="T170" s="145">
        <v>1</v>
      </c>
      <c r="U170" s="138"/>
      <c r="V170" s="138"/>
      <c r="W170" s="138"/>
      <c r="X170" t="s" s="146">
        <f>IF($A170=Y170,"ok","bad")</f>
        <v>2430</v>
      </c>
      <c r="Y170" t="s" s="146">
        <v>2764</v>
      </c>
      <c r="Z170" t="s" s="146">
        <v>2765</v>
      </c>
      <c r="AA170" t="s" s="186">
        <v>27</v>
      </c>
      <c r="AB170" s="141">
        <f>100*AC170</f>
        <v>13.7417811</v>
      </c>
      <c r="AC170" s="190">
        <v>0.137417811</v>
      </c>
      <c r="AD170" t="s" s="187">
        <v>31</v>
      </c>
      <c r="AE170" s="141">
        <v>5.9066274</v>
      </c>
      <c r="AF170" s="190">
        <v>0.059066274</v>
      </c>
      <c r="AG170" s="138"/>
      <c r="AH170" s="145">
        <v>75645</v>
      </c>
      <c r="AI170" s="145">
        <v>36349</v>
      </c>
      <c r="AJ170" s="145">
        <v>137</v>
      </c>
      <c r="AK170" s="145">
        <v>6662</v>
      </c>
      <c r="AL170" s="145">
        <v>4995</v>
      </c>
      <c r="AM170" s="148">
        <f>100*AL170/$AI170</f>
        <v>13.7417810668794</v>
      </c>
      <c r="AN170" s="145">
        <f>IF(AM170&gt;$AI$8,1,0)</f>
        <v>0</v>
      </c>
      <c r="AO170" s="148">
        <f>IF($R170=AL$17,AM170,0)</f>
        <v>0</v>
      </c>
      <c r="AP170" s="145">
        <v>17275</v>
      </c>
      <c r="AQ170" s="148">
        <f>100*AP170/$AI170</f>
        <v>47.5253789650334</v>
      </c>
      <c r="AR170" s="145">
        <f>IF(AQ170&gt;$AI$8,1,0)</f>
        <v>0</v>
      </c>
      <c r="AS170" s="148">
        <f>IF($R170=AP$17,AQ170,0)</f>
        <v>0</v>
      </c>
      <c r="AT170" s="145">
        <v>1319</v>
      </c>
      <c r="AU170" s="148">
        <f>100*AT170/$AI170</f>
        <v>3.62871055599879</v>
      </c>
      <c r="AV170" s="145">
        <f>IF(AU170&gt;$AI$8,1,0)</f>
        <v>0</v>
      </c>
      <c r="AW170" s="148">
        <f>IF($R170=AT$17,AU170,0)</f>
        <v>0</v>
      </c>
      <c r="AX170" s="145">
        <v>10613</v>
      </c>
      <c r="AY170" s="148">
        <f>100*AX170/$AI170</f>
        <v>29.1975019945528</v>
      </c>
      <c r="AZ170" s="145">
        <f>IF(AY170&gt;$AI$8,1,0)</f>
        <v>0</v>
      </c>
      <c r="BA170" s="148">
        <f>IF($R170=AX$17,AY170,0)</f>
        <v>29.1975019945528</v>
      </c>
      <c r="BB170" s="145">
        <v>2147</v>
      </c>
      <c r="BC170" s="148">
        <f>100*BB170/$AI170</f>
        <v>5.90662741753556</v>
      </c>
      <c r="BD170" s="145">
        <f>IF(BC170&gt;$AI$8,1,0)</f>
        <v>0</v>
      </c>
      <c r="BE170" s="148">
        <f>IF($R170=BB$17,BC170,0)</f>
        <v>0</v>
      </c>
      <c r="BF170" s="145">
        <v>0</v>
      </c>
      <c r="BG170" s="148">
        <f>100*BF170/$AI170</f>
        <v>0</v>
      </c>
      <c r="BH170" s="145">
        <f>IF(BG170&gt;$AI$8,1,0)</f>
        <v>0</v>
      </c>
      <c r="BI170" s="148">
        <f>IF($R170=BF$17,BG170,0)</f>
        <v>0</v>
      </c>
      <c r="BJ170" s="145">
        <v>0</v>
      </c>
      <c r="BK170" s="148">
        <f>100*BJ170/$AI170</f>
        <v>0</v>
      </c>
      <c r="BL170" s="145">
        <f>IF(BK170&gt;$AI$8,1,0)</f>
        <v>0</v>
      </c>
      <c r="BM170" s="148">
        <f>IF($R170=BJ$17,BK170,0)</f>
        <v>0</v>
      </c>
      <c r="BN170" s="145">
        <v>0</v>
      </c>
      <c r="BO170" s="148">
        <f>100*BN170/$AI170</f>
        <v>0</v>
      </c>
      <c r="BP170" s="145">
        <f>IF(BO170&gt;$AI$8,1,0)</f>
        <v>0</v>
      </c>
      <c r="BQ170" s="148">
        <f>IF($R170=BN$17,BO170,0)</f>
        <v>0</v>
      </c>
      <c r="BR170" s="145">
        <v>0</v>
      </c>
      <c r="BS170" s="148">
        <f>100*BR170/$AI170</f>
        <v>0</v>
      </c>
      <c r="BT170" s="145">
        <f>IF(BS170&gt;$AI$8,1,0)</f>
        <v>0</v>
      </c>
      <c r="BU170" s="148">
        <f>IF($R170=BR$17,BS170,0)</f>
        <v>0</v>
      </c>
      <c r="BV170" s="145">
        <v>0</v>
      </c>
      <c r="BW170" s="148">
        <f>100*BV170/$AI170</f>
        <v>0</v>
      </c>
      <c r="BX170" s="145">
        <f>IF(BW170&gt;$AI$8,1,0)</f>
        <v>0</v>
      </c>
      <c r="BY170" s="148">
        <f>IF($R170=BV$17,BW170,0)</f>
        <v>0</v>
      </c>
      <c r="BZ170" s="145">
        <v>0</v>
      </c>
      <c r="CA170" s="148">
        <f>100*BZ170/$AI170</f>
        <v>0</v>
      </c>
      <c r="CB170" s="145">
        <f>IF(CA170&gt;$AI$8,1,0)</f>
        <v>0</v>
      </c>
      <c r="CC170" s="148">
        <f>IF($R170=BZ$17,CA170,0)</f>
        <v>0</v>
      </c>
      <c r="CD170" s="145">
        <v>0</v>
      </c>
      <c r="CE170" s="148">
        <f>100*CD170/$AI170</f>
        <v>0</v>
      </c>
      <c r="CF170" s="145">
        <f>IF(CE170&gt;$AI$8,1,0)</f>
        <v>0</v>
      </c>
      <c r="CG170" s="148">
        <f>IF($R170=CD$17,CE170,0)</f>
        <v>0</v>
      </c>
      <c r="CH170" s="145">
        <v>0</v>
      </c>
      <c r="CI170" s="148">
        <f>100*CH170/$AI170</f>
        <v>0</v>
      </c>
      <c r="CJ170" s="145">
        <f>IF(CI170&gt;$AI$8,1,0)</f>
        <v>0</v>
      </c>
      <c r="CK170" s="148">
        <f>IF($R170=CH$17,CI170,0)</f>
        <v>0</v>
      </c>
      <c r="CL170" s="145">
        <v>0</v>
      </c>
      <c r="CM170" s="145">
        <v>0</v>
      </c>
      <c r="CN170" s="149"/>
    </row>
    <row r="171" ht="15.75" customHeight="1">
      <c r="A171" t="s" s="179">
        <v>3510</v>
      </c>
      <c r="B171" t="s" s="180">
        <v>166</v>
      </c>
      <c r="C171" t="s" s="180">
        <v>3511</v>
      </c>
      <c r="D171" t="s" s="181">
        <v>169</v>
      </c>
      <c r="E171" t="s" s="182">
        <v>79</v>
      </c>
      <c r="F171" t="s" s="130">
        <v>46</v>
      </c>
      <c r="G171" t="s" s="130">
        <v>1765</v>
      </c>
      <c r="H171" t="s" s="130">
        <v>1766</v>
      </c>
      <c r="I171" t="s" s="130">
        <v>49</v>
      </c>
      <c r="J171" t="s" s="130">
        <v>56</v>
      </c>
      <c r="K171" t="s" s="183">
        <f>_xlfn.IFS(Q171=0,O171,T171=1,R171,U171=1,AA171,V171=1,AD171)</f>
        <v>27</v>
      </c>
      <c r="L171" s="189">
        <f>_xlfn.IFS(Q171=0,P171,T171=1,S171,U171=1,AB171,V171=1,AE171)</f>
        <v>47.5188558710794</v>
      </c>
      <c r="M171" t="s" s="130">
        <f>IF(O171="Lab","over","under")</f>
        <v>3307</v>
      </c>
      <c r="N171" s="169"/>
      <c r="O171" t="s" s="184">
        <v>27</v>
      </c>
      <c r="P171" s="131">
        <f>AM171</f>
        <v>47.5188558710794</v>
      </c>
      <c r="Q171" s="173">
        <f>T171+U171+V171</f>
        <v>0</v>
      </c>
      <c r="R171" t="s" s="185">
        <v>28</v>
      </c>
      <c r="S171" s="131">
        <f>AS171</f>
        <v>22.4086056959156</v>
      </c>
      <c r="T171" s="169"/>
      <c r="U171" s="169"/>
      <c r="V171" s="169"/>
      <c r="W171" s="169"/>
      <c r="X171" t="s" s="130">
        <f>IF($A171=Y171,"ok","bad")</f>
        <v>2430</v>
      </c>
      <c r="Y171" t="s" s="130">
        <v>3510</v>
      </c>
      <c r="Z171" t="s" s="130">
        <v>3511</v>
      </c>
      <c r="AA171" t="s" s="186">
        <v>2365</v>
      </c>
      <c r="AB171" s="125">
        <f>100*AC171</f>
        <v>14.7178832</v>
      </c>
      <c r="AC171" s="191">
        <v>0.147178832</v>
      </c>
      <c r="AD171" t="s" s="187">
        <v>29</v>
      </c>
      <c r="AE171" s="125">
        <v>8.9065656</v>
      </c>
      <c r="AF171" s="191">
        <v>0.08906565600000001</v>
      </c>
      <c r="AG171" s="169"/>
      <c r="AH171" s="173">
        <v>73886</v>
      </c>
      <c r="AI171" s="173">
        <v>48526</v>
      </c>
      <c r="AJ171" s="173">
        <v>99</v>
      </c>
      <c r="AK171" s="173">
        <v>12185</v>
      </c>
      <c r="AL171" s="173">
        <v>23059</v>
      </c>
      <c r="AM171" s="175">
        <f>100*AL171/$AI171</f>
        <v>47.5188558710794</v>
      </c>
      <c r="AN171" s="173">
        <f>IF(AM171&gt;$AI$8,1,0)</f>
        <v>0</v>
      </c>
      <c r="AO171" s="175">
        <f>IF($R171=AL$17,AM171,0)</f>
        <v>0</v>
      </c>
      <c r="AP171" s="173">
        <v>10874</v>
      </c>
      <c r="AQ171" s="175">
        <f>100*AP171/$AI171</f>
        <v>22.4086056959156</v>
      </c>
      <c r="AR171" s="173">
        <f>IF(AQ171&gt;$AI$8,1,0)</f>
        <v>0</v>
      </c>
      <c r="AS171" s="175">
        <f>IF($R171=AP$17,AQ171,0)</f>
        <v>22.4086056959156</v>
      </c>
      <c r="AT171" s="173">
        <v>4322</v>
      </c>
      <c r="AU171" s="175">
        <f>100*AT171/$AI171</f>
        <v>8.906565552487329</v>
      </c>
      <c r="AV171" s="173">
        <f>IF(AU171&gt;$AI$8,1,0)</f>
        <v>0</v>
      </c>
      <c r="AW171" s="175">
        <f>IF($R171=AT$17,AU171,0)</f>
        <v>0</v>
      </c>
      <c r="AX171" s="173">
        <v>7142</v>
      </c>
      <c r="AY171" s="175">
        <f>100*AX171/$AI171</f>
        <v>14.7178831966369</v>
      </c>
      <c r="AZ171" s="173">
        <f>IF(AY171&gt;$AI$8,1,0)</f>
        <v>0</v>
      </c>
      <c r="BA171" s="175">
        <f>IF($R171=AX$17,AY171,0)</f>
        <v>0</v>
      </c>
      <c r="BB171" s="173">
        <v>2058</v>
      </c>
      <c r="BC171" s="175">
        <f>100*BB171/$AI171</f>
        <v>4.24102542966657</v>
      </c>
      <c r="BD171" s="173">
        <f>IF(BC171&gt;$AI$8,1,0)</f>
        <v>0</v>
      </c>
      <c r="BE171" s="175">
        <f>IF($R171=BB$17,BC171,0)</f>
        <v>0</v>
      </c>
      <c r="BF171" s="173">
        <v>0</v>
      </c>
      <c r="BG171" s="175">
        <f>100*BF171/$AI171</f>
        <v>0</v>
      </c>
      <c r="BH171" s="173">
        <f>IF(BG171&gt;$AI$8,1,0)</f>
        <v>0</v>
      </c>
      <c r="BI171" s="175">
        <f>IF($R171=BF$17,BG171,0)</f>
        <v>0</v>
      </c>
      <c r="BJ171" s="173">
        <v>0</v>
      </c>
      <c r="BK171" s="175">
        <f>100*BJ171/$AI171</f>
        <v>0</v>
      </c>
      <c r="BL171" s="173">
        <f>IF(BK171&gt;$AI$8,1,0)</f>
        <v>0</v>
      </c>
      <c r="BM171" s="175">
        <f>IF($R171=BJ$17,BK171,0)</f>
        <v>0</v>
      </c>
      <c r="BN171" s="173">
        <v>0</v>
      </c>
      <c r="BO171" s="175">
        <f>100*BN171/$AI171</f>
        <v>0</v>
      </c>
      <c r="BP171" s="173">
        <f>IF(BO171&gt;$AI$8,1,0)</f>
        <v>0</v>
      </c>
      <c r="BQ171" s="175">
        <f>IF($R171=BN$17,BO171,0)</f>
        <v>0</v>
      </c>
      <c r="BR171" s="173">
        <v>0</v>
      </c>
      <c r="BS171" s="175">
        <f>100*BR171/$AI171</f>
        <v>0</v>
      </c>
      <c r="BT171" s="173">
        <f>IF(BS171&gt;$AI$8,1,0)</f>
        <v>0</v>
      </c>
      <c r="BU171" s="175">
        <f>IF($R171=BR$17,BS171,0)</f>
        <v>0</v>
      </c>
      <c r="BV171" s="173">
        <v>0</v>
      </c>
      <c r="BW171" s="175">
        <f>100*BV171/$AI171</f>
        <v>0</v>
      </c>
      <c r="BX171" s="173">
        <f>IF(BW171&gt;$AI$8,1,0)</f>
        <v>0</v>
      </c>
      <c r="BY171" s="175">
        <f>IF($R171=BV$17,BW171,0)</f>
        <v>0</v>
      </c>
      <c r="BZ171" s="173">
        <v>0</v>
      </c>
      <c r="CA171" s="175">
        <f>100*BZ171/$AI171</f>
        <v>0</v>
      </c>
      <c r="CB171" s="173">
        <f>IF(CA171&gt;$AI$8,1,0)</f>
        <v>0</v>
      </c>
      <c r="CC171" s="175">
        <f>IF($R171=BZ$17,CA171,0)</f>
        <v>0</v>
      </c>
      <c r="CD171" s="173">
        <v>0</v>
      </c>
      <c r="CE171" s="175">
        <f>100*CD171/$AI171</f>
        <v>0</v>
      </c>
      <c r="CF171" s="173">
        <f>IF(CE171&gt;$AI$8,1,0)</f>
        <v>0</v>
      </c>
      <c r="CG171" s="175">
        <f>IF($R171=CD$17,CE171,0)</f>
        <v>0</v>
      </c>
      <c r="CH171" s="173">
        <v>0</v>
      </c>
      <c r="CI171" s="175">
        <f>100*CH171/$AI171</f>
        <v>0</v>
      </c>
      <c r="CJ171" s="173">
        <f>IF(CI171&gt;$AI$8,1,0)</f>
        <v>0</v>
      </c>
      <c r="CK171" s="175">
        <f>IF($R171=CH$17,CI171,0)</f>
        <v>0</v>
      </c>
      <c r="CL171" s="173">
        <v>292</v>
      </c>
      <c r="CM171" s="173">
        <v>0</v>
      </c>
      <c r="CN171" s="176"/>
    </row>
    <row r="172" ht="15.75" customHeight="1">
      <c r="A172" t="s" s="179">
        <v>3528</v>
      </c>
      <c r="B172" t="s" s="180">
        <v>75</v>
      </c>
      <c r="C172" t="s" s="180">
        <v>1056</v>
      </c>
      <c r="D172" t="s" s="181">
        <v>78</v>
      </c>
      <c r="E172" t="s" s="188">
        <v>79</v>
      </c>
      <c r="F172" t="s" s="146">
        <v>46</v>
      </c>
      <c r="G172" t="s" s="146">
        <v>3529</v>
      </c>
      <c r="H172" t="s" s="146">
        <v>3530</v>
      </c>
      <c r="I172" t="s" s="146">
        <v>64</v>
      </c>
      <c r="J172" t="s" s="146">
        <v>1762</v>
      </c>
      <c r="K172" t="s" s="183">
        <f>_xlfn.IFS(Q172=0,O172,T172=1,R172,U172=1,AA172,V172=1,AD172)</f>
        <v>29</v>
      </c>
      <c r="L172" s="189">
        <f>_xlfn.IFS(Q172=0,P172,T172=1,S172,U172=1,AB172,V172=1,AE172)</f>
        <v>47.4945127759142</v>
      </c>
      <c r="M172" t="s" s="146">
        <f>IF(O172="Lab","over","under")</f>
        <v>3307</v>
      </c>
      <c r="N172" s="138"/>
      <c r="O172" t="s" s="184">
        <v>29</v>
      </c>
      <c r="P172" s="147">
        <f>AU172</f>
        <v>47.4945127759142</v>
      </c>
      <c r="Q172" s="145">
        <f>T172+U172+V172</f>
        <v>0</v>
      </c>
      <c r="R172" t="s" s="185">
        <v>27</v>
      </c>
      <c r="S172" s="147">
        <f>AO172</f>
        <v>30.0409988818487</v>
      </c>
      <c r="T172" s="138"/>
      <c r="U172" s="138"/>
      <c r="V172" s="138"/>
      <c r="W172" s="138"/>
      <c r="X172" t="s" s="146">
        <f>IF($A172=Y172,"ok","bad")</f>
        <v>2430</v>
      </c>
      <c r="Y172" t="s" s="146">
        <v>3528</v>
      </c>
      <c r="Z172" t="s" s="146">
        <v>1056</v>
      </c>
      <c r="AA172" t="s" s="186">
        <v>2365</v>
      </c>
      <c r="AB172" s="141">
        <f>100*AC172</f>
        <v>9.1005094</v>
      </c>
      <c r="AC172" s="190">
        <v>0.09100509399999999</v>
      </c>
      <c r="AD172" t="s" s="187">
        <v>28</v>
      </c>
      <c r="AE172" s="141">
        <v>8.139727499999999</v>
      </c>
      <c r="AF172" s="190">
        <v>0.08139727500000001</v>
      </c>
      <c r="AG172" s="138"/>
      <c r="AH172" s="145">
        <v>70662</v>
      </c>
      <c r="AI172" s="145">
        <v>48294</v>
      </c>
      <c r="AJ172" s="145">
        <v>162</v>
      </c>
      <c r="AK172" s="145">
        <v>8429</v>
      </c>
      <c r="AL172" s="145">
        <v>14508</v>
      </c>
      <c r="AM172" s="148">
        <f>100*AL172/$AI172</f>
        <v>30.0409988818487</v>
      </c>
      <c r="AN172" s="145">
        <f>IF(AM172&gt;$AI$8,1,0)</f>
        <v>0</v>
      </c>
      <c r="AO172" s="148">
        <f>IF($R172=AL$17,AM172,0)</f>
        <v>30.0409988818487</v>
      </c>
      <c r="AP172" s="145">
        <v>3931</v>
      </c>
      <c r="AQ172" s="148">
        <f>100*AP172/$AI172</f>
        <v>8.13972750238125</v>
      </c>
      <c r="AR172" s="145">
        <f>IF(AQ172&gt;$AI$8,1,0)</f>
        <v>0</v>
      </c>
      <c r="AS172" s="148">
        <f>IF($R172=AP$17,AQ172,0)</f>
        <v>0</v>
      </c>
      <c r="AT172" s="145">
        <v>22937</v>
      </c>
      <c r="AU172" s="148">
        <f>100*AT172/$AI172</f>
        <v>47.4945127759142</v>
      </c>
      <c r="AV172" s="145">
        <f>IF(AU172&gt;$AI$8,1,0)</f>
        <v>0</v>
      </c>
      <c r="AW172" s="148">
        <f>IF($R172=AT$17,AU172,0)</f>
        <v>0</v>
      </c>
      <c r="AX172" s="145">
        <v>4395</v>
      </c>
      <c r="AY172" s="148">
        <f>100*AX172/$AI172</f>
        <v>9.10050938004721</v>
      </c>
      <c r="AZ172" s="145">
        <f>IF(AY172&gt;$AI$8,1,0)</f>
        <v>0</v>
      </c>
      <c r="BA172" s="148">
        <f>IF($R172=AX$17,AY172,0)</f>
        <v>0</v>
      </c>
      <c r="BB172" s="145">
        <v>2268</v>
      </c>
      <c r="BC172" s="148">
        <f>100*BB172/$AI172</f>
        <v>4.69623555721208</v>
      </c>
      <c r="BD172" s="145">
        <f>IF(BC172&gt;$AI$8,1,0)</f>
        <v>0</v>
      </c>
      <c r="BE172" s="148">
        <f>IF($R172=BB$17,BC172,0)</f>
        <v>0</v>
      </c>
      <c r="BF172" s="145">
        <v>0</v>
      </c>
      <c r="BG172" s="148">
        <f>100*BF172/$AI172</f>
        <v>0</v>
      </c>
      <c r="BH172" s="145">
        <f>IF(BG172&gt;$AI$8,1,0)</f>
        <v>0</v>
      </c>
      <c r="BI172" s="148">
        <f>IF($R172=BF$17,BG172,0)</f>
        <v>0</v>
      </c>
      <c r="BJ172" s="145">
        <v>0</v>
      </c>
      <c r="BK172" s="148">
        <f>100*BJ172/$AI172</f>
        <v>0</v>
      </c>
      <c r="BL172" s="145">
        <f>IF(BK172&gt;$AI$8,1,0)</f>
        <v>0</v>
      </c>
      <c r="BM172" s="148">
        <f>IF($R172=BJ$17,BK172,0)</f>
        <v>0</v>
      </c>
      <c r="BN172" s="145">
        <v>0</v>
      </c>
      <c r="BO172" s="148">
        <f>100*BN172/$AI172</f>
        <v>0</v>
      </c>
      <c r="BP172" s="145">
        <f>IF(BO172&gt;$AI$8,1,0)</f>
        <v>0</v>
      </c>
      <c r="BQ172" s="148">
        <f>IF($R172=BN$17,BO172,0)</f>
        <v>0</v>
      </c>
      <c r="BR172" s="145">
        <v>0</v>
      </c>
      <c r="BS172" s="148">
        <f>100*BR172/$AI172</f>
        <v>0</v>
      </c>
      <c r="BT172" s="145">
        <f>IF(BS172&gt;$AI$8,1,0)</f>
        <v>0</v>
      </c>
      <c r="BU172" s="148">
        <f>IF($R172=BR$17,BS172,0)</f>
        <v>0</v>
      </c>
      <c r="BV172" s="145">
        <v>0</v>
      </c>
      <c r="BW172" s="148">
        <f>100*BV172/$AI172</f>
        <v>0</v>
      </c>
      <c r="BX172" s="145">
        <f>IF(BW172&gt;$AI$8,1,0)</f>
        <v>0</v>
      </c>
      <c r="BY172" s="148">
        <f>IF($R172=BV$17,BW172,0)</f>
        <v>0</v>
      </c>
      <c r="BZ172" s="145">
        <v>0</v>
      </c>
      <c r="CA172" s="148">
        <f>100*BZ172/$AI172</f>
        <v>0</v>
      </c>
      <c r="CB172" s="145">
        <f>IF(CA172&gt;$AI$8,1,0)</f>
        <v>0</v>
      </c>
      <c r="CC172" s="148">
        <f>IF($R172=BZ$17,CA172,0)</f>
        <v>0</v>
      </c>
      <c r="CD172" s="145">
        <v>0</v>
      </c>
      <c r="CE172" s="148">
        <f>100*CD172/$AI172</f>
        <v>0</v>
      </c>
      <c r="CF172" s="145">
        <f>IF(CE172&gt;$AI$8,1,0)</f>
        <v>0</v>
      </c>
      <c r="CG172" s="148">
        <f>IF($R172=CD$17,CE172,0)</f>
        <v>0</v>
      </c>
      <c r="CH172" s="145">
        <v>0</v>
      </c>
      <c r="CI172" s="148">
        <f>100*CH172/$AI172</f>
        <v>0</v>
      </c>
      <c r="CJ172" s="145">
        <f>IF(CI172&gt;$AI$8,1,0)</f>
        <v>0</v>
      </c>
      <c r="CK172" s="148">
        <f>IF($R172=CH$17,CI172,0)</f>
        <v>0</v>
      </c>
      <c r="CL172" s="145">
        <v>0</v>
      </c>
      <c r="CM172" s="145">
        <v>0</v>
      </c>
      <c r="CN172" s="149"/>
    </row>
    <row r="173" ht="15.75" customHeight="1">
      <c r="A173" t="s" s="179">
        <v>2513</v>
      </c>
      <c r="B173" t="s" s="180">
        <v>160</v>
      </c>
      <c r="C173" t="s" s="180">
        <v>1325</v>
      </c>
      <c r="D173" t="s" s="181">
        <v>162</v>
      </c>
      <c r="E173" t="s" s="182">
        <v>79</v>
      </c>
      <c r="F173" t="s" s="130">
        <v>80</v>
      </c>
      <c r="G173" t="s" s="130">
        <v>2514</v>
      </c>
      <c r="H173" t="s" s="130">
        <v>2225</v>
      </c>
      <c r="I173" t="s" s="130">
        <v>49</v>
      </c>
      <c r="J173" t="s" s="130">
        <v>50</v>
      </c>
      <c r="K173" t="s" s="183">
        <f>_xlfn.IFS(Q173=0,O173,T173=1,R173,U173=1,AA173,V173=1,AD173)</f>
        <v>31</v>
      </c>
      <c r="L173" s="189">
        <f>_xlfn.IFS(Q173=0,P173,T173=1,S173,U173=1,AB173,V173=1,AE173)</f>
        <v>15.5286746547151</v>
      </c>
      <c r="M173" t="s" s="130">
        <f>IF(O173="Lab","over","under")</f>
        <v>2429</v>
      </c>
      <c r="N173" s="173">
        <v>1</v>
      </c>
      <c r="O173" t="s" s="184">
        <v>28</v>
      </c>
      <c r="P173" s="131">
        <f>AQ173</f>
        <v>47.4595262050672</v>
      </c>
      <c r="Q173" s="173">
        <f>T173+U173+V173</f>
        <v>1</v>
      </c>
      <c r="R173" t="s" s="185">
        <v>31</v>
      </c>
      <c r="S173" s="131">
        <f>BE173</f>
        <v>15.5286746547151</v>
      </c>
      <c r="T173" s="173">
        <v>1</v>
      </c>
      <c r="U173" s="169"/>
      <c r="V173" s="169"/>
      <c r="W173" s="169"/>
      <c r="X173" t="s" s="130">
        <f>IF($A173=Y173,"ok","bad")</f>
        <v>2430</v>
      </c>
      <c r="Y173" t="s" s="130">
        <v>2513</v>
      </c>
      <c r="Z173" t="s" s="130">
        <v>1325</v>
      </c>
      <c r="AA173" t="s" s="186">
        <v>27</v>
      </c>
      <c r="AB173" s="125">
        <f>100*AC173</f>
        <v>11.0811305</v>
      </c>
      <c r="AC173" s="191">
        <v>0.110811305</v>
      </c>
      <c r="AD173" t="s" s="187">
        <v>217</v>
      </c>
      <c r="AE173" s="125">
        <v>9.542211699999999</v>
      </c>
      <c r="AF173" s="191">
        <v>0.095422117</v>
      </c>
      <c r="AG173" s="169"/>
      <c r="AH173" s="173">
        <v>71491</v>
      </c>
      <c r="AI173" s="173">
        <v>43732</v>
      </c>
      <c r="AJ173" s="173">
        <v>208</v>
      </c>
      <c r="AK173" s="173">
        <v>13964</v>
      </c>
      <c r="AL173" s="173">
        <v>4846</v>
      </c>
      <c r="AM173" s="175">
        <f>100*AL173/$AI173</f>
        <v>11.081130522272</v>
      </c>
      <c r="AN173" s="173">
        <f>IF(AM173&gt;$AI$8,1,0)</f>
        <v>0</v>
      </c>
      <c r="AO173" s="175">
        <f>IF($R173=AL$17,AM173,0)</f>
        <v>0</v>
      </c>
      <c r="AP173" s="173">
        <v>20755</v>
      </c>
      <c r="AQ173" s="175">
        <f>100*AP173/$AI173</f>
        <v>47.4595262050672</v>
      </c>
      <c r="AR173" s="173">
        <f>IF(AQ173&gt;$AI$8,1,0)</f>
        <v>0</v>
      </c>
      <c r="AS173" s="175">
        <f>IF($R173=AP$17,AQ173,0)</f>
        <v>0</v>
      </c>
      <c r="AT173" s="173">
        <v>2815</v>
      </c>
      <c r="AU173" s="175">
        <f>100*AT173/$AI173</f>
        <v>6.43693405286747</v>
      </c>
      <c r="AV173" s="173">
        <f>IF(AU173&gt;$AI$8,1,0)</f>
        <v>0</v>
      </c>
      <c r="AW173" s="175">
        <f>IF($R173=AT$17,AU173,0)</f>
        <v>0</v>
      </c>
      <c r="AX173" s="173">
        <v>2475</v>
      </c>
      <c r="AY173" s="175">
        <f>100*AX173/$AI173</f>
        <v>5.65947132534528</v>
      </c>
      <c r="AZ173" s="173">
        <f>IF(AY173&gt;$AI$8,1,0)</f>
        <v>0</v>
      </c>
      <c r="BA173" s="175">
        <f>IF($R173=AX$17,AY173,0)</f>
        <v>0</v>
      </c>
      <c r="BB173" s="173">
        <v>6791</v>
      </c>
      <c r="BC173" s="175">
        <f>100*BB173/$AI173</f>
        <v>15.5286746547151</v>
      </c>
      <c r="BD173" s="173">
        <f>IF(BC173&gt;$AI$8,1,0)</f>
        <v>0</v>
      </c>
      <c r="BE173" s="175">
        <f>IF($R173=BB$17,BC173,0)</f>
        <v>15.5286746547151</v>
      </c>
      <c r="BF173" s="173">
        <v>0</v>
      </c>
      <c r="BG173" s="175">
        <f>100*BF173/$AI173</f>
        <v>0</v>
      </c>
      <c r="BH173" s="173">
        <f>IF(BG173&gt;$AI$8,1,0)</f>
        <v>0</v>
      </c>
      <c r="BI173" s="175">
        <f>IF($R173=BF$17,BG173,0)</f>
        <v>0</v>
      </c>
      <c r="BJ173" s="173">
        <v>0</v>
      </c>
      <c r="BK173" s="175">
        <f>100*BJ173/$AI173</f>
        <v>0</v>
      </c>
      <c r="BL173" s="173">
        <f>IF(BK173&gt;$AI$8,1,0)</f>
        <v>0</v>
      </c>
      <c r="BM173" s="175">
        <f>IF($R173=BJ$17,BK173,0)</f>
        <v>0</v>
      </c>
      <c r="BN173" s="173">
        <v>0</v>
      </c>
      <c r="BO173" s="175">
        <f>100*BN173/$AI173</f>
        <v>0</v>
      </c>
      <c r="BP173" s="173">
        <f>IF(BO173&gt;$AI$8,1,0)</f>
        <v>0</v>
      </c>
      <c r="BQ173" s="175">
        <f>IF($R173=BN$17,BO173,0)</f>
        <v>0</v>
      </c>
      <c r="BR173" s="173">
        <v>0</v>
      </c>
      <c r="BS173" s="175">
        <f>100*BR173/$AI173</f>
        <v>0</v>
      </c>
      <c r="BT173" s="173">
        <f>IF(BS173&gt;$AI$8,1,0)</f>
        <v>0</v>
      </c>
      <c r="BU173" s="175">
        <f>IF($R173=BR$17,BS173,0)</f>
        <v>0</v>
      </c>
      <c r="BV173" s="173">
        <v>0</v>
      </c>
      <c r="BW173" s="175">
        <f>100*BV173/$AI173</f>
        <v>0</v>
      </c>
      <c r="BX173" s="173">
        <f>IF(BW173&gt;$AI$8,1,0)</f>
        <v>0</v>
      </c>
      <c r="BY173" s="175">
        <f>IF($R173=BV$17,BW173,0)</f>
        <v>0</v>
      </c>
      <c r="BZ173" s="173">
        <v>0</v>
      </c>
      <c r="CA173" s="175">
        <f>100*BZ173/$AI173</f>
        <v>0</v>
      </c>
      <c r="CB173" s="173">
        <f>IF(CA173&gt;$AI$8,1,0)</f>
        <v>0</v>
      </c>
      <c r="CC173" s="175">
        <f>IF($R173=BZ$17,CA173,0)</f>
        <v>0</v>
      </c>
      <c r="CD173" s="173">
        <v>0</v>
      </c>
      <c r="CE173" s="175">
        <f>100*CD173/$AI173</f>
        <v>0</v>
      </c>
      <c r="CF173" s="173">
        <f>IF(CE173&gt;$AI$8,1,0)</f>
        <v>0</v>
      </c>
      <c r="CG173" s="175">
        <f>IF($R173=CD$17,CE173,0)</f>
        <v>0</v>
      </c>
      <c r="CH173" s="173">
        <v>0</v>
      </c>
      <c r="CI173" s="175">
        <f>100*CH173/$AI173</f>
        <v>0</v>
      </c>
      <c r="CJ173" s="173">
        <f>IF(CI173&gt;$AI$8,1,0)</f>
        <v>0</v>
      </c>
      <c r="CK173" s="175">
        <f>IF($R173=CH$17,CI173,0)</f>
        <v>0</v>
      </c>
      <c r="CL173" s="173">
        <v>544</v>
      </c>
      <c r="CM173" s="173">
        <v>0</v>
      </c>
      <c r="CN173" s="176"/>
    </row>
    <row r="174" ht="15.75" customHeight="1">
      <c r="A174" t="s" s="179">
        <v>2563</v>
      </c>
      <c r="B174" t="s" s="180">
        <v>90</v>
      </c>
      <c r="C174" t="s" s="180">
        <v>2259</v>
      </c>
      <c r="D174" t="s" s="181">
        <v>93</v>
      </c>
      <c r="E174" t="s" s="188">
        <v>79</v>
      </c>
      <c r="F174" t="s" s="146">
        <v>46</v>
      </c>
      <c r="G174" t="s" s="146">
        <v>848</v>
      </c>
      <c r="H174" t="s" s="146">
        <v>2260</v>
      </c>
      <c r="I174" t="s" s="146">
        <v>64</v>
      </c>
      <c r="J174" t="s" s="146">
        <v>50</v>
      </c>
      <c r="K174" t="s" s="183">
        <f>_xlfn.IFS(Q174=0,O174,T174=1,R174,U174=1,AA174,V174=1,AD174)</f>
        <v>2365</v>
      </c>
      <c r="L174" s="189">
        <f>_xlfn.IFS(Q174=0,P174,T174=1,S174,U174=1,AB174,V174=1,AE174)</f>
        <v>24.0886085234358</v>
      </c>
      <c r="M174" t="s" s="146">
        <f>IF(O174="Lab","over","under")</f>
        <v>2429</v>
      </c>
      <c r="N174" s="145">
        <v>1</v>
      </c>
      <c r="O174" t="s" s="184">
        <v>28</v>
      </c>
      <c r="P174" s="147">
        <f>AQ174</f>
        <v>47.4363676373505</v>
      </c>
      <c r="Q174" s="145">
        <f>T174+U174+V174</f>
        <v>1</v>
      </c>
      <c r="R174" t="s" s="185">
        <v>2365</v>
      </c>
      <c r="S174" s="147">
        <f>BA174</f>
        <v>24.0886085234358</v>
      </c>
      <c r="T174" s="145">
        <v>1</v>
      </c>
      <c r="U174" s="138"/>
      <c r="V174" s="138"/>
      <c r="W174" s="138"/>
      <c r="X174" t="s" s="146">
        <f>IF($A174=Y174,"ok","bad")</f>
        <v>2430</v>
      </c>
      <c r="Y174" t="s" s="146">
        <v>2563</v>
      </c>
      <c r="Z174" t="s" s="146">
        <v>2259</v>
      </c>
      <c r="AA174" t="s" s="186">
        <v>27</v>
      </c>
      <c r="AB174" s="141">
        <f>100*AC174</f>
        <v>10.538155</v>
      </c>
      <c r="AC174" s="190">
        <v>0.10538155</v>
      </c>
      <c r="AD174" t="s" s="187">
        <v>217</v>
      </c>
      <c r="AE174" s="141">
        <v>8.6114575</v>
      </c>
      <c r="AF174" s="190">
        <v>0.086114575</v>
      </c>
      <c r="AG174" s="138"/>
      <c r="AH174" s="145">
        <v>77538</v>
      </c>
      <c r="AI174" s="145">
        <v>40899</v>
      </c>
      <c r="AJ174" s="145">
        <v>124</v>
      </c>
      <c r="AK174" s="145">
        <v>9549</v>
      </c>
      <c r="AL174" s="145">
        <v>4310</v>
      </c>
      <c r="AM174" s="148">
        <f>100*AL174/$AI174</f>
        <v>10.5381549671141</v>
      </c>
      <c r="AN174" s="145">
        <f>IF(AM174&gt;$AI$8,1,0)</f>
        <v>0</v>
      </c>
      <c r="AO174" s="148">
        <f>IF($R174=AL$17,AM174,0)</f>
        <v>0</v>
      </c>
      <c r="AP174" s="145">
        <v>19401</v>
      </c>
      <c r="AQ174" s="148">
        <f>100*AP174/$AI174</f>
        <v>47.4363676373505</v>
      </c>
      <c r="AR174" s="145">
        <f>IF(AQ174&gt;$AI$8,1,0)</f>
        <v>0</v>
      </c>
      <c r="AS174" s="148">
        <f>IF($R174=AP$17,AQ174,0)</f>
        <v>0</v>
      </c>
      <c r="AT174" s="145">
        <v>1692</v>
      </c>
      <c r="AU174" s="148">
        <f>100*AT174/$AI174</f>
        <v>4.13702046504805</v>
      </c>
      <c r="AV174" s="145">
        <f>IF(AU174&gt;$AI$8,1,0)</f>
        <v>0</v>
      </c>
      <c r="AW174" s="148">
        <f>IF($R174=AT$17,AU174,0)</f>
        <v>0</v>
      </c>
      <c r="AX174" s="145">
        <v>9852</v>
      </c>
      <c r="AY174" s="148">
        <f>100*AX174/$AI174</f>
        <v>24.0886085234358</v>
      </c>
      <c r="AZ174" s="145">
        <f>IF(AY174&gt;$AI$8,1,0)</f>
        <v>0</v>
      </c>
      <c r="BA174" s="148">
        <f>IF($R174=AX$17,AY174,0)</f>
        <v>24.0886085234358</v>
      </c>
      <c r="BB174" s="145">
        <v>1629</v>
      </c>
      <c r="BC174" s="148">
        <f>100*BB174/$AI174</f>
        <v>3.98298246900902</v>
      </c>
      <c r="BD174" s="145">
        <f>IF(BC174&gt;$AI$8,1,0)</f>
        <v>0</v>
      </c>
      <c r="BE174" s="148">
        <f>IF($R174=BB$17,BC174,0)</f>
        <v>0</v>
      </c>
      <c r="BF174" s="145">
        <v>0</v>
      </c>
      <c r="BG174" s="148">
        <f>100*BF174/$AI174</f>
        <v>0</v>
      </c>
      <c r="BH174" s="145">
        <f>IF(BG174&gt;$AI$8,1,0)</f>
        <v>0</v>
      </c>
      <c r="BI174" s="148">
        <f>IF($R174=BF$17,BG174,0)</f>
        <v>0</v>
      </c>
      <c r="BJ174" s="145">
        <v>0</v>
      </c>
      <c r="BK174" s="148">
        <f>100*BJ174/$AI174</f>
        <v>0</v>
      </c>
      <c r="BL174" s="145">
        <f>IF(BK174&gt;$AI$8,1,0)</f>
        <v>0</v>
      </c>
      <c r="BM174" s="148">
        <f>IF($R174=BJ$17,BK174,0)</f>
        <v>0</v>
      </c>
      <c r="BN174" s="145">
        <v>0</v>
      </c>
      <c r="BO174" s="148">
        <f>100*BN174/$AI174</f>
        <v>0</v>
      </c>
      <c r="BP174" s="145">
        <f>IF(BO174&gt;$AI$8,1,0)</f>
        <v>0</v>
      </c>
      <c r="BQ174" s="148">
        <f>IF($R174=BN$17,BO174,0)</f>
        <v>0</v>
      </c>
      <c r="BR174" s="145">
        <v>0</v>
      </c>
      <c r="BS174" s="148">
        <f>100*BR174/$AI174</f>
        <v>0</v>
      </c>
      <c r="BT174" s="145">
        <f>IF(BS174&gt;$AI$8,1,0)</f>
        <v>0</v>
      </c>
      <c r="BU174" s="148">
        <f>IF($R174=BR$17,BS174,0)</f>
        <v>0</v>
      </c>
      <c r="BV174" s="145">
        <v>0</v>
      </c>
      <c r="BW174" s="148">
        <f>100*BV174/$AI174</f>
        <v>0</v>
      </c>
      <c r="BX174" s="145">
        <f>IF(BW174&gt;$AI$8,1,0)</f>
        <v>0</v>
      </c>
      <c r="BY174" s="148">
        <f>IF($R174=BV$17,BW174,0)</f>
        <v>0</v>
      </c>
      <c r="BZ174" s="145">
        <v>0</v>
      </c>
      <c r="CA174" s="148">
        <f>100*BZ174/$AI174</f>
        <v>0</v>
      </c>
      <c r="CB174" s="145">
        <f>IF(CA174&gt;$AI$8,1,0)</f>
        <v>0</v>
      </c>
      <c r="CC174" s="148">
        <f>IF($R174=BZ$17,CA174,0)</f>
        <v>0</v>
      </c>
      <c r="CD174" s="145">
        <v>0</v>
      </c>
      <c r="CE174" s="148">
        <f>100*CD174/$AI174</f>
        <v>0</v>
      </c>
      <c r="CF174" s="145">
        <f>IF(CE174&gt;$AI$8,1,0)</f>
        <v>0</v>
      </c>
      <c r="CG174" s="148">
        <f>IF($R174=CD$17,CE174,0)</f>
        <v>0</v>
      </c>
      <c r="CH174" s="145">
        <v>0</v>
      </c>
      <c r="CI174" s="148">
        <f>100*CH174/$AI174</f>
        <v>0</v>
      </c>
      <c r="CJ174" s="145">
        <f>IF(CI174&gt;$AI$8,1,0)</f>
        <v>0</v>
      </c>
      <c r="CK174" s="148">
        <f>IF($R174=CH$17,CI174,0)</f>
        <v>0</v>
      </c>
      <c r="CL174" s="145">
        <v>1012</v>
      </c>
      <c r="CM174" s="145">
        <v>0</v>
      </c>
      <c r="CN174" s="149"/>
    </row>
    <row r="175" ht="19.95" customHeight="1">
      <c r="A175" t="s" s="179">
        <v>2802</v>
      </c>
      <c r="B175" t="s" s="180">
        <v>58</v>
      </c>
      <c r="C175" t="s" s="180">
        <v>1678</v>
      </c>
      <c r="D175" t="s" s="181">
        <v>60</v>
      </c>
      <c r="E175" t="s" s="182">
        <v>60</v>
      </c>
      <c r="F175" t="s" s="130">
        <v>46</v>
      </c>
      <c r="G175" t="s" s="130">
        <v>2803</v>
      </c>
      <c r="H175" t="s" s="130">
        <v>2804</v>
      </c>
      <c r="I175" t="s" s="130">
        <v>64</v>
      </c>
      <c r="J175" t="s" s="130">
        <v>2585</v>
      </c>
      <c r="K175" t="s" s="183">
        <f>_xlfn.IFS(Q175=0,O175,T175=1,R175,U175=1,AA175,V175=1,AD175)</f>
        <v>28</v>
      </c>
      <c r="L175" s="189">
        <f>_xlfn.IFS(Q175=0,P175,T175=1,S175,U175=1,AB175,V175=1,AE175)</f>
        <v>47.4359906014582</v>
      </c>
      <c r="M175" t="s" s="130">
        <f>IF(O175="Lab","over","under")</f>
        <v>2429</v>
      </c>
      <c r="N175" s="173">
        <v>1</v>
      </c>
      <c r="O175" t="s" s="184">
        <v>28</v>
      </c>
      <c r="P175" s="131">
        <f>AQ175</f>
        <v>47.4359906014582</v>
      </c>
      <c r="Q175" s="173">
        <f>T175+U175+V175</f>
        <v>0</v>
      </c>
      <c r="R175" t="s" s="185">
        <v>32</v>
      </c>
      <c r="S175" s="131">
        <f>BI175</f>
        <v>31.6256086040259</v>
      </c>
      <c r="T175" s="169"/>
      <c r="U175" s="169"/>
      <c r="V175" s="169"/>
      <c r="W175" s="169"/>
      <c r="X175" t="s" s="130">
        <f>IF($A175=Y175,"ok","bad")</f>
        <v>2430</v>
      </c>
      <c r="Y175" t="s" s="130">
        <v>2802</v>
      </c>
      <c r="Z175" t="s" s="130">
        <v>1678</v>
      </c>
      <c r="AA175" t="s" s="186">
        <v>2365</v>
      </c>
      <c r="AB175" s="125">
        <f>100*AC175</f>
        <v>7.1603323</v>
      </c>
      <c r="AC175" s="191">
        <v>0.071603323</v>
      </c>
      <c r="AD175" t="s" s="187">
        <v>27</v>
      </c>
      <c r="AE175" s="125">
        <v>5.3750939</v>
      </c>
      <c r="AF175" s="191">
        <v>0.053750939</v>
      </c>
      <c r="AG175" s="169"/>
      <c r="AH175" s="173">
        <v>71574</v>
      </c>
      <c r="AI175" s="173">
        <v>41283</v>
      </c>
      <c r="AJ175" s="173">
        <v>133</v>
      </c>
      <c r="AK175" s="173">
        <v>6527</v>
      </c>
      <c r="AL175" s="173">
        <v>2219</v>
      </c>
      <c r="AM175" s="175">
        <f>100*AL175/$AI175</f>
        <v>5.3750938643025</v>
      </c>
      <c r="AN175" s="173">
        <f>IF(AM175&gt;$AI$8,1,0)</f>
        <v>0</v>
      </c>
      <c r="AO175" s="175">
        <f>IF($R175=AL$17,AM175,0)</f>
        <v>0</v>
      </c>
      <c r="AP175" s="173">
        <v>19583</v>
      </c>
      <c r="AQ175" s="175">
        <f>100*AP175/$AI175</f>
        <v>47.4359906014582</v>
      </c>
      <c r="AR175" s="173">
        <f>IF(AQ175&gt;$AI$8,1,0)</f>
        <v>0</v>
      </c>
      <c r="AS175" s="175">
        <f>IF($R175=AP$17,AQ175,0)</f>
        <v>0</v>
      </c>
      <c r="AT175" s="173">
        <v>1315</v>
      </c>
      <c r="AU175" s="175">
        <f>100*AT175/$AI175</f>
        <v>3.18533052346002</v>
      </c>
      <c r="AV175" s="173">
        <f>IF(AU175&gt;$AI$8,1,0)</f>
        <v>0</v>
      </c>
      <c r="AW175" s="175">
        <f>IF($R175=AT$17,AU175,0)</f>
        <v>0</v>
      </c>
      <c r="AX175" s="173">
        <v>2956</v>
      </c>
      <c r="AY175" s="175">
        <f>100*AX175/$AI175</f>
        <v>7.16033234018846</v>
      </c>
      <c r="AZ175" s="173">
        <f>IF(AY175&gt;$AI$8,1,0)</f>
        <v>0</v>
      </c>
      <c r="BA175" s="175">
        <f>IF($R175=AX$17,AY175,0)</f>
        <v>0</v>
      </c>
      <c r="BB175" s="173">
        <v>1724</v>
      </c>
      <c r="BC175" s="175">
        <f>100*BB175/$AI175</f>
        <v>4.17605309691641</v>
      </c>
      <c r="BD175" s="173">
        <f>IF(BC175&gt;$AI$8,1,0)</f>
        <v>0</v>
      </c>
      <c r="BE175" s="175">
        <f>IF($R175=BB$17,BC175,0)</f>
        <v>0</v>
      </c>
      <c r="BF175" s="173">
        <v>13056</v>
      </c>
      <c r="BG175" s="175">
        <f>100*BF175/$AI175</f>
        <v>31.6256086040259</v>
      </c>
      <c r="BH175" s="173">
        <f>IF(BG175&gt;$AI$8,1,0)</f>
        <v>0</v>
      </c>
      <c r="BI175" s="175">
        <f>IF($R175=BF$17,BG175,0)</f>
        <v>31.6256086040259</v>
      </c>
      <c r="BJ175" s="173">
        <v>0</v>
      </c>
      <c r="BK175" s="175">
        <f>100*BJ175/$AI175</f>
        <v>0</v>
      </c>
      <c r="BL175" s="173">
        <f>IF(BK175&gt;$AI$8,1,0)</f>
        <v>0</v>
      </c>
      <c r="BM175" s="175">
        <f>IF($R175=BJ$17,BK175,0)</f>
        <v>0</v>
      </c>
      <c r="BN175" s="173">
        <v>0</v>
      </c>
      <c r="BO175" s="175">
        <f>100*BN175/$AI175</f>
        <v>0</v>
      </c>
      <c r="BP175" s="173">
        <f>IF(BO175&gt;$AI$8,1,0)</f>
        <v>0</v>
      </c>
      <c r="BQ175" s="175">
        <f>IF($R175=BN$17,BO175,0)</f>
        <v>0</v>
      </c>
      <c r="BR175" s="173">
        <v>0</v>
      </c>
      <c r="BS175" s="175">
        <f>100*BR175/$AI175</f>
        <v>0</v>
      </c>
      <c r="BT175" s="173">
        <f>IF(BS175&gt;$AI$8,1,0)</f>
        <v>0</v>
      </c>
      <c r="BU175" s="175">
        <f>IF($R175=BR$17,BS175,0)</f>
        <v>0</v>
      </c>
      <c r="BV175" s="173">
        <v>0</v>
      </c>
      <c r="BW175" s="175">
        <f>100*BV175/$AI175</f>
        <v>0</v>
      </c>
      <c r="BX175" s="173">
        <f>IF(BW175&gt;$AI$8,1,0)</f>
        <v>0</v>
      </c>
      <c r="BY175" s="175">
        <f>IF($R175=BV$17,BW175,0)</f>
        <v>0</v>
      </c>
      <c r="BZ175" s="173">
        <v>0</v>
      </c>
      <c r="CA175" s="175">
        <f>100*BZ175/$AI175</f>
        <v>0</v>
      </c>
      <c r="CB175" s="173">
        <f>IF(CA175&gt;$AI$8,1,0)</f>
        <v>0</v>
      </c>
      <c r="CC175" s="175">
        <f>IF($R175=BZ$17,CA175,0)</f>
        <v>0</v>
      </c>
      <c r="CD175" s="173">
        <v>0</v>
      </c>
      <c r="CE175" s="175">
        <f>100*CD175/$AI175</f>
        <v>0</v>
      </c>
      <c r="CF175" s="173">
        <f>IF(CE175&gt;$AI$8,1,0)</f>
        <v>0</v>
      </c>
      <c r="CG175" s="175">
        <f>IF($R175=CD$17,CE175,0)</f>
        <v>0</v>
      </c>
      <c r="CH175" s="173">
        <v>0</v>
      </c>
      <c r="CI175" s="175">
        <f>100*CH175/$AI175</f>
        <v>0</v>
      </c>
      <c r="CJ175" s="173">
        <f>IF(CI175&gt;$AI$8,1,0)</f>
        <v>0</v>
      </c>
      <c r="CK175" s="175">
        <f>IF($R175=CH$17,CI175,0)</f>
        <v>0</v>
      </c>
      <c r="CL175" s="173">
        <v>0</v>
      </c>
      <c r="CM175" s="173">
        <v>0</v>
      </c>
      <c r="CN175" s="176"/>
    </row>
    <row r="176" ht="19.95" customHeight="1">
      <c r="A176" t="s" s="179">
        <v>2548</v>
      </c>
      <c r="B176" t="s" s="180">
        <v>101</v>
      </c>
      <c r="C176" t="s" s="180">
        <v>1636</v>
      </c>
      <c r="D176" t="s" s="181">
        <v>104</v>
      </c>
      <c r="E176" t="s" s="188">
        <v>79</v>
      </c>
      <c r="F176" t="s" s="146">
        <v>80</v>
      </c>
      <c r="G176" t="s" s="146">
        <v>1637</v>
      </c>
      <c r="H176" t="s" s="146">
        <v>1638</v>
      </c>
      <c r="I176" t="s" s="146">
        <v>64</v>
      </c>
      <c r="J176" t="s" s="146">
        <v>50</v>
      </c>
      <c r="K176" t="s" s="183">
        <f>_xlfn.IFS(Q176=0,O176,T176=1,R176,U176=1,AA176,V176=1,AD176)</f>
        <v>28</v>
      </c>
      <c r="L176" s="189">
        <f>_xlfn.IFS(Q176=0,P176,T176=1,S176,U176=1,AB176,V176=1,AE176)</f>
        <v>47.3828279448888</v>
      </c>
      <c r="M176" t="s" s="146">
        <f>IF(O176="Lab","over","under")</f>
        <v>2429</v>
      </c>
      <c r="N176" s="145">
        <v>1</v>
      </c>
      <c r="O176" t="s" s="184">
        <v>28</v>
      </c>
      <c r="P176" s="147">
        <f>AQ176</f>
        <v>47.3828279448888</v>
      </c>
      <c r="Q176" s="145">
        <f>T176+U176+V176</f>
        <v>0</v>
      </c>
      <c r="R176" t="s" s="185">
        <v>27</v>
      </c>
      <c r="S176" s="147">
        <f>AO176</f>
        <v>16.0740898445816</v>
      </c>
      <c r="T176" s="138"/>
      <c r="U176" s="138"/>
      <c r="V176" s="138"/>
      <c r="W176" s="138"/>
      <c r="X176" t="s" s="146">
        <f>IF($A176=Y176,"ok","bad")</f>
        <v>2430</v>
      </c>
      <c r="Y176" t="s" s="146">
        <v>2548</v>
      </c>
      <c r="Z176" t="s" s="146">
        <v>1636</v>
      </c>
      <c r="AA176" t="s" s="186">
        <v>2365</v>
      </c>
      <c r="AB176" s="141">
        <f>100*AC176</f>
        <v>15.012622</v>
      </c>
      <c r="AC176" s="190">
        <v>0.15012622</v>
      </c>
      <c r="AD176" t="s" s="187">
        <v>31</v>
      </c>
      <c r="AE176" s="141">
        <v>8.8901731</v>
      </c>
      <c r="AF176" s="190">
        <v>0.088901731</v>
      </c>
      <c r="AG176" s="138"/>
      <c r="AH176" s="145">
        <v>64255</v>
      </c>
      <c r="AI176" s="145">
        <v>32879</v>
      </c>
      <c r="AJ176" s="145">
        <v>164</v>
      </c>
      <c r="AK176" s="145">
        <v>10294</v>
      </c>
      <c r="AL176" s="145">
        <v>5285</v>
      </c>
      <c r="AM176" s="148">
        <f>100*AL176/$AI176</f>
        <v>16.0740898445816</v>
      </c>
      <c r="AN176" s="145">
        <f>IF(AM176&gt;$AI$8,1,0)</f>
        <v>0</v>
      </c>
      <c r="AO176" s="148">
        <f>IF($R176=AL$17,AM176,0)</f>
        <v>16.0740898445816</v>
      </c>
      <c r="AP176" s="145">
        <v>15579</v>
      </c>
      <c r="AQ176" s="148">
        <f>100*AP176/$AI176</f>
        <v>47.3828279448888</v>
      </c>
      <c r="AR176" s="145">
        <f>IF(AQ176&gt;$AI$8,1,0)</f>
        <v>0</v>
      </c>
      <c r="AS176" s="148">
        <f>IF($R176=AP$17,AQ176,0)</f>
        <v>0</v>
      </c>
      <c r="AT176" s="145">
        <v>2059</v>
      </c>
      <c r="AU176" s="148">
        <f>100*AT176/$AI176</f>
        <v>6.26235591106785</v>
      </c>
      <c r="AV176" s="145">
        <f>IF(AU176&gt;$AI$8,1,0)</f>
        <v>0</v>
      </c>
      <c r="AW176" s="148">
        <f>IF($R176=AT$17,AU176,0)</f>
        <v>0</v>
      </c>
      <c r="AX176" s="145">
        <v>4936</v>
      </c>
      <c r="AY176" s="148">
        <f>100*AX176/$AI176</f>
        <v>15.0126220383832</v>
      </c>
      <c r="AZ176" s="145">
        <f>IF(AY176&gt;$AI$8,1,0)</f>
        <v>0</v>
      </c>
      <c r="BA176" s="148">
        <f>IF($R176=AX$17,AY176,0)</f>
        <v>0</v>
      </c>
      <c r="BB176" s="145">
        <v>2923</v>
      </c>
      <c r="BC176" s="148">
        <f>100*BB176/$AI176</f>
        <v>8.89017305879133</v>
      </c>
      <c r="BD176" s="145">
        <f>IF(BC176&gt;$AI$8,1,0)</f>
        <v>0</v>
      </c>
      <c r="BE176" s="148">
        <f>IF($R176=BB$17,BC176,0)</f>
        <v>0</v>
      </c>
      <c r="BF176" s="145">
        <v>0</v>
      </c>
      <c r="BG176" s="148">
        <f>100*BF176/$AI176</f>
        <v>0</v>
      </c>
      <c r="BH176" s="145">
        <f>IF(BG176&gt;$AI$8,1,0)</f>
        <v>0</v>
      </c>
      <c r="BI176" s="148">
        <f>IF($R176=BF$17,BG176,0)</f>
        <v>0</v>
      </c>
      <c r="BJ176" s="145">
        <v>0</v>
      </c>
      <c r="BK176" s="148">
        <f>100*BJ176/$AI176</f>
        <v>0</v>
      </c>
      <c r="BL176" s="145">
        <f>IF(BK176&gt;$AI$8,1,0)</f>
        <v>0</v>
      </c>
      <c r="BM176" s="148">
        <f>IF($R176=BJ$17,BK176,0)</f>
        <v>0</v>
      </c>
      <c r="BN176" s="145">
        <v>0</v>
      </c>
      <c r="BO176" s="148">
        <f>100*BN176/$AI176</f>
        <v>0</v>
      </c>
      <c r="BP176" s="145">
        <f>IF(BO176&gt;$AI$8,1,0)</f>
        <v>0</v>
      </c>
      <c r="BQ176" s="148">
        <f>IF($R176=BN$17,BO176,0)</f>
        <v>0</v>
      </c>
      <c r="BR176" s="145">
        <v>0</v>
      </c>
      <c r="BS176" s="148">
        <f>100*BR176/$AI176</f>
        <v>0</v>
      </c>
      <c r="BT176" s="145">
        <f>IF(BS176&gt;$AI$8,1,0)</f>
        <v>0</v>
      </c>
      <c r="BU176" s="148">
        <f>IF($R176=BR$17,BS176,0)</f>
        <v>0</v>
      </c>
      <c r="BV176" s="145">
        <v>0</v>
      </c>
      <c r="BW176" s="148">
        <f>100*BV176/$AI176</f>
        <v>0</v>
      </c>
      <c r="BX176" s="145">
        <f>IF(BW176&gt;$AI$8,1,0)</f>
        <v>0</v>
      </c>
      <c r="BY176" s="148">
        <f>IF($R176=BV$17,BW176,0)</f>
        <v>0</v>
      </c>
      <c r="BZ176" s="145">
        <v>0</v>
      </c>
      <c r="CA176" s="148">
        <f>100*BZ176/$AI176</f>
        <v>0</v>
      </c>
      <c r="CB176" s="145">
        <f>IF(CA176&gt;$AI$8,1,0)</f>
        <v>0</v>
      </c>
      <c r="CC176" s="148">
        <f>IF($R176=BZ$17,CA176,0)</f>
        <v>0</v>
      </c>
      <c r="CD176" s="145">
        <v>0</v>
      </c>
      <c r="CE176" s="148">
        <f>100*CD176/$AI176</f>
        <v>0</v>
      </c>
      <c r="CF176" s="145">
        <f>IF(CE176&gt;$AI$8,1,0)</f>
        <v>0</v>
      </c>
      <c r="CG176" s="148">
        <f>IF($R176=CD$17,CE176,0)</f>
        <v>0</v>
      </c>
      <c r="CH176" s="145">
        <v>0</v>
      </c>
      <c r="CI176" s="148">
        <f>100*CH176/$AI176</f>
        <v>0</v>
      </c>
      <c r="CJ176" s="145">
        <f>IF(CI176&gt;$AI$8,1,0)</f>
        <v>0</v>
      </c>
      <c r="CK176" s="148">
        <f>IF($R176=CH$17,CI176,0)</f>
        <v>0</v>
      </c>
      <c r="CL176" s="145">
        <v>0</v>
      </c>
      <c r="CM176" s="145">
        <v>0</v>
      </c>
      <c r="CN176" s="149"/>
    </row>
    <row r="177" ht="19.95" customHeight="1">
      <c r="A177" t="s" s="179">
        <v>2547</v>
      </c>
      <c r="B177" t="s" s="180">
        <v>166</v>
      </c>
      <c r="C177" t="s" s="180">
        <v>1286</v>
      </c>
      <c r="D177" t="s" s="181">
        <v>169</v>
      </c>
      <c r="E177" t="s" s="182">
        <v>79</v>
      </c>
      <c r="F177" t="s" s="130">
        <v>46</v>
      </c>
      <c r="G177" t="s" s="130">
        <v>1025</v>
      </c>
      <c r="H177" t="s" s="130">
        <v>1287</v>
      </c>
      <c r="I177" t="s" s="130">
        <v>49</v>
      </c>
      <c r="J177" t="s" s="130">
        <v>50</v>
      </c>
      <c r="K177" t="s" s="183">
        <f>_xlfn.IFS(Q177=0,O177,T177=1,R177,U177=1,AA177,V177=1,AD177)</f>
        <v>2365</v>
      </c>
      <c r="L177" s="189">
        <f>_xlfn.IFS(Q177=0,P177,T177=1,S177,U177=1,AB177,V177=1,AE177)</f>
        <v>18.6478115161978</v>
      </c>
      <c r="M177" t="s" s="130">
        <f>IF(O177="Lab","over","under")</f>
        <v>2429</v>
      </c>
      <c r="N177" s="173">
        <v>1</v>
      </c>
      <c r="O177" t="s" s="184">
        <v>28</v>
      </c>
      <c r="P177" s="131">
        <f>AQ177</f>
        <v>47.247892759216</v>
      </c>
      <c r="Q177" s="173">
        <f>T177+U177+V177</f>
        <v>1</v>
      </c>
      <c r="R177" t="s" s="185">
        <v>2365</v>
      </c>
      <c r="S177" s="131">
        <f>BA177</f>
        <v>18.6478115161978</v>
      </c>
      <c r="T177" s="173">
        <v>1</v>
      </c>
      <c r="U177" s="169"/>
      <c r="V177" s="169"/>
      <c r="W177" s="169"/>
      <c r="X177" t="s" s="130">
        <f>IF($A177=Y177,"ok","bad")</f>
        <v>2430</v>
      </c>
      <c r="Y177" t="s" s="130">
        <v>2547</v>
      </c>
      <c r="Z177" t="s" s="130">
        <v>1286</v>
      </c>
      <c r="AA177" t="s" s="186">
        <v>27</v>
      </c>
      <c r="AB177" s="125">
        <f>100*AC177</f>
        <v>17.5129481</v>
      </c>
      <c r="AC177" s="191">
        <v>0.175129481</v>
      </c>
      <c r="AD177" t="s" s="187">
        <v>31</v>
      </c>
      <c r="AE177" s="125">
        <v>8.9011882</v>
      </c>
      <c r="AF177" s="191">
        <v>0.089011882</v>
      </c>
      <c r="AG177" s="169"/>
      <c r="AH177" s="173">
        <v>76207</v>
      </c>
      <c r="AI177" s="173">
        <v>39388</v>
      </c>
      <c r="AJ177" s="173">
        <v>129</v>
      </c>
      <c r="AK177" s="173">
        <v>11265</v>
      </c>
      <c r="AL177" s="173">
        <v>6898</v>
      </c>
      <c r="AM177" s="175">
        <f>100*AL177/$AI177</f>
        <v>17.5129481060221</v>
      </c>
      <c r="AN177" s="173">
        <f>IF(AM177&gt;$AI$8,1,0)</f>
        <v>0</v>
      </c>
      <c r="AO177" s="175">
        <f>IF($R177=AL$17,AM177,0)</f>
        <v>0</v>
      </c>
      <c r="AP177" s="173">
        <v>18610</v>
      </c>
      <c r="AQ177" s="175">
        <f>100*AP177/$AI177</f>
        <v>47.247892759216</v>
      </c>
      <c r="AR177" s="173">
        <f>IF(AQ177&gt;$AI$8,1,0)</f>
        <v>0</v>
      </c>
      <c r="AS177" s="175">
        <f>IF($R177=AP$17,AQ177,0)</f>
        <v>0</v>
      </c>
      <c r="AT177" s="173">
        <v>1445</v>
      </c>
      <c r="AU177" s="175">
        <f>100*AT177/$AI177</f>
        <v>3.66863003960597</v>
      </c>
      <c r="AV177" s="173">
        <f>IF(AU177&gt;$AI$8,1,0)</f>
        <v>0</v>
      </c>
      <c r="AW177" s="175">
        <f>IF($R177=AT$17,AU177,0)</f>
        <v>0</v>
      </c>
      <c r="AX177" s="173">
        <v>7345</v>
      </c>
      <c r="AY177" s="175">
        <f>100*AX177/$AI177</f>
        <v>18.6478115161978</v>
      </c>
      <c r="AZ177" s="173">
        <f>IF(AY177&gt;$AI$8,1,0)</f>
        <v>0</v>
      </c>
      <c r="BA177" s="175">
        <f>IF($R177=AX$17,AY177,0)</f>
        <v>18.6478115161978</v>
      </c>
      <c r="BB177" s="173">
        <v>3506</v>
      </c>
      <c r="BC177" s="175">
        <f>100*BB177/$AI177</f>
        <v>8.90118817914086</v>
      </c>
      <c r="BD177" s="173">
        <f>IF(BC177&gt;$AI$8,1,0)</f>
        <v>0</v>
      </c>
      <c r="BE177" s="175">
        <f>IF($R177=BB$17,BC177,0)</f>
        <v>0</v>
      </c>
      <c r="BF177" s="173">
        <v>0</v>
      </c>
      <c r="BG177" s="175">
        <f>100*BF177/$AI177</f>
        <v>0</v>
      </c>
      <c r="BH177" s="173">
        <f>IF(BG177&gt;$AI$8,1,0)</f>
        <v>0</v>
      </c>
      <c r="BI177" s="175">
        <f>IF($R177=BF$17,BG177,0)</f>
        <v>0</v>
      </c>
      <c r="BJ177" s="173">
        <v>0</v>
      </c>
      <c r="BK177" s="175">
        <f>100*BJ177/$AI177</f>
        <v>0</v>
      </c>
      <c r="BL177" s="173">
        <f>IF(BK177&gt;$AI$8,1,0)</f>
        <v>0</v>
      </c>
      <c r="BM177" s="175">
        <f>IF($R177=BJ$17,BK177,0)</f>
        <v>0</v>
      </c>
      <c r="BN177" s="173">
        <v>0</v>
      </c>
      <c r="BO177" s="175">
        <f>100*BN177/$AI177</f>
        <v>0</v>
      </c>
      <c r="BP177" s="173">
        <f>IF(BO177&gt;$AI$8,1,0)</f>
        <v>0</v>
      </c>
      <c r="BQ177" s="175">
        <f>IF($R177=BN$17,BO177,0)</f>
        <v>0</v>
      </c>
      <c r="BR177" s="173">
        <v>0</v>
      </c>
      <c r="BS177" s="175">
        <f>100*BR177/$AI177</f>
        <v>0</v>
      </c>
      <c r="BT177" s="173">
        <f>IF(BS177&gt;$AI$8,1,0)</f>
        <v>0</v>
      </c>
      <c r="BU177" s="175">
        <f>IF($R177=BR$17,BS177,0)</f>
        <v>0</v>
      </c>
      <c r="BV177" s="173">
        <v>0</v>
      </c>
      <c r="BW177" s="175">
        <f>100*BV177/$AI177</f>
        <v>0</v>
      </c>
      <c r="BX177" s="173">
        <f>IF(BW177&gt;$AI$8,1,0)</f>
        <v>0</v>
      </c>
      <c r="BY177" s="175">
        <f>IF($R177=BV$17,BW177,0)</f>
        <v>0</v>
      </c>
      <c r="BZ177" s="173">
        <v>0</v>
      </c>
      <c r="CA177" s="175">
        <f>100*BZ177/$AI177</f>
        <v>0</v>
      </c>
      <c r="CB177" s="173">
        <f>IF(CA177&gt;$AI$8,1,0)</f>
        <v>0</v>
      </c>
      <c r="CC177" s="175">
        <f>IF($R177=BZ$17,CA177,0)</f>
        <v>0</v>
      </c>
      <c r="CD177" s="173">
        <v>0</v>
      </c>
      <c r="CE177" s="175">
        <f>100*CD177/$AI177</f>
        <v>0</v>
      </c>
      <c r="CF177" s="173">
        <f>IF(CE177&gt;$AI$8,1,0)</f>
        <v>0</v>
      </c>
      <c r="CG177" s="175">
        <f>IF($R177=CD$17,CE177,0)</f>
        <v>0</v>
      </c>
      <c r="CH177" s="173">
        <v>0</v>
      </c>
      <c r="CI177" s="175">
        <f>100*CH177/$AI177</f>
        <v>0</v>
      </c>
      <c r="CJ177" s="173">
        <f>IF(CI177&gt;$AI$8,1,0)</f>
        <v>0</v>
      </c>
      <c r="CK177" s="175">
        <f>IF($R177=CH$17,CI177,0)</f>
        <v>0</v>
      </c>
      <c r="CL177" s="173">
        <v>240</v>
      </c>
      <c r="CM177" s="173">
        <v>0</v>
      </c>
      <c r="CN177" s="176"/>
    </row>
    <row r="178" ht="15.75" customHeight="1">
      <c r="A178" t="s" s="179">
        <v>2776</v>
      </c>
      <c r="B178" t="s" s="180">
        <v>256</v>
      </c>
      <c r="C178" t="s" s="180">
        <v>2777</v>
      </c>
      <c r="D178" t="s" s="181">
        <v>259</v>
      </c>
      <c r="E178" t="s" s="188">
        <v>79</v>
      </c>
      <c r="F178" t="s" s="146">
        <v>80</v>
      </c>
      <c r="G178" t="s" s="146">
        <v>1081</v>
      </c>
      <c r="H178" t="s" s="146">
        <v>725</v>
      </c>
      <c r="I178" t="s" s="146">
        <v>49</v>
      </c>
      <c r="J178" t="s" s="146">
        <v>50</v>
      </c>
      <c r="K178" t="s" s="183">
        <f>_xlfn.IFS(Q178=0,O178,T178=1,R178,U178=1,AA178,V178=1,AD178)</f>
        <v>2365</v>
      </c>
      <c r="L178" s="189">
        <f>_xlfn.IFS(Q178=0,P178,T178=1,S178,U178=1,AB178,V178=1,AE178)</f>
        <v>20.4783910250821</v>
      </c>
      <c r="M178" t="s" s="146">
        <f>IF(O178="Lab","over","under")</f>
        <v>2429</v>
      </c>
      <c r="N178" s="145">
        <v>1</v>
      </c>
      <c r="O178" t="s" s="184">
        <v>28</v>
      </c>
      <c r="P178" s="147">
        <f>AQ178</f>
        <v>47.1938849652687</v>
      </c>
      <c r="Q178" s="145">
        <f>T178+U178+V178</f>
        <v>1</v>
      </c>
      <c r="R178" t="s" s="185">
        <v>2365</v>
      </c>
      <c r="S178" s="147">
        <f>BA178</f>
        <v>20.4783910250821</v>
      </c>
      <c r="T178" s="145">
        <v>1</v>
      </c>
      <c r="U178" s="138"/>
      <c r="V178" s="138"/>
      <c r="W178" s="138"/>
      <c r="X178" t="s" s="146">
        <f>IF($A178=Y178,"ok","bad")</f>
        <v>2430</v>
      </c>
      <c r="Y178" t="s" s="146">
        <v>2776</v>
      </c>
      <c r="Z178" t="s" s="146">
        <v>2777</v>
      </c>
      <c r="AA178" t="s" s="186">
        <v>27</v>
      </c>
      <c r="AB178" s="141">
        <f>100*AC178</f>
        <v>17.944023</v>
      </c>
      <c r="AC178" s="190">
        <v>0.17944023</v>
      </c>
      <c r="AD178" t="s" s="187">
        <v>2484</v>
      </c>
      <c r="AE178" s="141">
        <v>5.8331154</v>
      </c>
      <c r="AF178" s="190">
        <v>0.058331154</v>
      </c>
      <c r="AG178" s="138"/>
      <c r="AH178" s="145">
        <v>75123</v>
      </c>
      <c r="AI178" s="145">
        <v>34407</v>
      </c>
      <c r="AJ178" s="145">
        <v>92</v>
      </c>
      <c r="AK178" s="145">
        <v>9192</v>
      </c>
      <c r="AL178" s="145">
        <v>6174</v>
      </c>
      <c r="AM178" s="148">
        <f>100*AL178/$AI178</f>
        <v>17.9440230185718</v>
      </c>
      <c r="AN178" s="145">
        <f>IF(AM178&gt;$AI$8,1,0)</f>
        <v>0</v>
      </c>
      <c r="AO178" s="148">
        <f>IF($R178=AL$17,AM178,0)</f>
        <v>0</v>
      </c>
      <c r="AP178" s="145">
        <v>16238</v>
      </c>
      <c r="AQ178" s="148">
        <f>100*AP178/$AI178</f>
        <v>47.1938849652687</v>
      </c>
      <c r="AR178" s="145">
        <f>IF(AQ178&gt;$AI$8,1,0)</f>
        <v>0</v>
      </c>
      <c r="AS178" s="148">
        <f>IF($R178=AP$17,AQ178,0)</f>
        <v>0</v>
      </c>
      <c r="AT178" s="145">
        <v>1037</v>
      </c>
      <c r="AU178" s="148">
        <f>100*AT178/$AI178</f>
        <v>3.01392158572384</v>
      </c>
      <c r="AV178" s="145">
        <f>IF(AU178&gt;$AI$8,1,0)</f>
        <v>0</v>
      </c>
      <c r="AW178" s="148">
        <f>IF($R178=AT$17,AU178,0)</f>
        <v>0</v>
      </c>
      <c r="AX178" s="145">
        <v>7046</v>
      </c>
      <c r="AY178" s="148">
        <f>100*AX178/$AI178</f>
        <v>20.4783910250821</v>
      </c>
      <c r="AZ178" s="145">
        <f>IF(AY178&gt;$AI$8,1,0)</f>
        <v>0</v>
      </c>
      <c r="BA178" s="148">
        <f>IF($R178=AX$17,AY178,0)</f>
        <v>20.4783910250821</v>
      </c>
      <c r="BB178" s="145">
        <v>1522</v>
      </c>
      <c r="BC178" s="148">
        <f>100*BB178/$AI178</f>
        <v>4.42351847007876</v>
      </c>
      <c r="BD178" s="145">
        <f>IF(BC178&gt;$AI$8,1,0)</f>
        <v>0</v>
      </c>
      <c r="BE178" s="148">
        <f>IF($R178=BB$17,BC178,0)</f>
        <v>0</v>
      </c>
      <c r="BF178" s="145">
        <v>0</v>
      </c>
      <c r="BG178" s="148">
        <f>100*BF178/$AI178</f>
        <v>0</v>
      </c>
      <c r="BH178" s="145">
        <f>IF(BG178&gt;$AI$8,1,0)</f>
        <v>0</v>
      </c>
      <c r="BI178" s="148">
        <f>IF($R178=BF$17,BG178,0)</f>
        <v>0</v>
      </c>
      <c r="BJ178" s="145">
        <v>0</v>
      </c>
      <c r="BK178" s="148">
        <f>100*BJ178/$AI178</f>
        <v>0</v>
      </c>
      <c r="BL178" s="145">
        <f>IF(BK178&gt;$AI$8,1,0)</f>
        <v>0</v>
      </c>
      <c r="BM178" s="148">
        <f>IF($R178=BJ$17,BK178,0)</f>
        <v>0</v>
      </c>
      <c r="BN178" s="145">
        <v>0</v>
      </c>
      <c r="BO178" s="148">
        <f>100*BN178/$AI178</f>
        <v>0</v>
      </c>
      <c r="BP178" s="145">
        <f>IF(BO178&gt;$AI$8,1,0)</f>
        <v>0</v>
      </c>
      <c r="BQ178" s="148">
        <f>IF($R178=BN$17,BO178,0)</f>
        <v>0</v>
      </c>
      <c r="BR178" s="145">
        <v>0</v>
      </c>
      <c r="BS178" s="148">
        <f>100*BR178/$AI178</f>
        <v>0</v>
      </c>
      <c r="BT178" s="145">
        <f>IF(BS178&gt;$AI$8,1,0)</f>
        <v>0</v>
      </c>
      <c r="BU178" s="148">
        <f>IF($R178=BR$17,BS178,0)</f>
        <v>0</v>
      </c>
      <c r="BV178" s="145">
        <v>0</v>
      </c>
      <c r="BW178" s="148">
        <f>100*BV178/$AI178</f>
        <v>0</v>
      </c>
      <c r="BX178" s="145">
        <f>IF(BW178&gt;$AI$8,1,0)</f>
        <v>0</v>
      </c>
      <c r="BY178" s="148">
        <f>IF($R178=BV$17,BW178,0)</f>
        <v>0</v>
      </c>
      <c r="BZ178" s="145">
        <v>0</v>
      </c>
      <c r="CA178" s="148">
        <f>100*BZ178/$AI178</f>
        <v>0</v>
      </c>
      <c r="CB178" s="145">
        <f>IF(CA178&gt;$AI$8,1,0)</f>
        <v>0</v>
      </c>
      <c r="CC178" s="148">
        <f>IF($R178=BZ$17,CA178,0)</f>
        <v>0</v>
      </c>
      <c r="CD178" s="145">
        <v>0</v>
      </c>
      <c r="CE178" s="148">
        <f>100*CD178/$AI178</f>
        <v>0</v>
      </c>
      <c r="CF178" s="145">
        <f>IF(CE178&gt;$AI$8,1,0)</f>
        <v>0</v>
      </c>
      <c r="CG178" s="148">
        <f>IF($R178=CD$17,CE178,0)</f>
        <v>0</v>
      </c>
      <c r="CH178" s="145">
        <v>0</v>
      </c>
      <c r="CI178" s="148">
        <f>100*CH178/$AI178</f>
        <v>0</v>
      </c>
      <c r="CJ178" s="145">
        <f>IF(CI178&gt;$AI$8,1,0)</f>
        <v>0</v>
      </c>
      <c r="CK178" s="148">
        <f>IF($R178=CH$17,CI178,0)</f>
        <v>0</v>
      </c>
      <c r="CL178" s="145">
        <v>0</v>
      </c>
      <c r="CM178" s="145">
        <v>0</v>
      </c>
      <c r="CN178" s="149"/>
    </row>
    <row r="179" ht="19.95" customHeight="1">
      <c r="A179" t="s" s="179">
        <v>2727</v>
      </c>
      <c r="B179" t="s" s="180">
        <v>58</v>
      </c>
      <c r="C179" t="s" s="180">
        <v>1675</v>
      </c>
      <c r="D179" t="s" s="181">
        <v>60</v>
      </c>
      <c r="E179" t="s" s="182">
        <v>60</v>
      </c>
      <c r="F179" t="s" s="130">
        <v>61</v>
      </c>
      <c r="G179" t="s" s="130">
        <v>996</v>
      </c>
      <c r="H179" t="s" s="130">
        <v>2728</v>
      </c>
      <c r="I179" t="s" s="130">
        <v>64</v>
      </c>
      <c r="J179" t="s" s="130">
        <v>2585</v>
      </c>
      <c r="K179" t="s" s="183">
        <f>_xlfn.IFS(Q179=0,O179,T179=1,R179,U179=1,AA179,V179=1,AD179)</f>
        <v>28</v>
      </c>
      <c r="L179" s="189">
        <f>_xlfn.IFS(Q179=0,P179,T179=1,S179,U179=1,AB179,V179=1,AE179)</f>
        <v>47.1133697825092</v>
      </c>
      <c r="M179" t="s" s="130">
        <f>IF(O179="Lab","over","under")</f>
        <v>2429</v>
      </c>
      <c r="N179" s="173">
        <v>1</v>
      </c>
      <c r="O179" t="s" s="184">
        <v>28</v>
      </c>
      <c r="P179" s="131">
        <f>AQ179</f>
        <v>47.1133697825092</v>
      </c>
      <c r="Q179" s="173">
        <f>T179+U179+V179</f>
        <v>0</v>
      </c>
      <c r="R179" t="s" s="185">
        <v>32</v>
      </c>
      <c r="S179" s="131">
        <f>BI179</f>
        <v>31.8601122377707</v>
      </c>
      <c r="T179" s="169"/>
      <c r="U179" s="169"/>
      <c r="V179" s="169"/>
      <c r="W179" s="169"/>
      <c r="X179" t="s" s="130">
        <f>IF($A179=Y179,"ok","bad")</f>
        <v>2430</v>
      </c>
      <c r="Y179" t="s" s="130">
        <v>2727</v>
      </c>
      <c r="Z179" t="s" s="130">
        <v>1675</v>
      </c>
      <c r="AA179" t="s" s="186">
        <v>2365</v>
      </c>
      <c r="AB179" s="125">
        <f>100*AC179</f>
        <v>7.7747537</v>
      </c>
      <c r="AC179" s="191">
        <v>0.07774753700000001</v>
      </c>
      <c r="AD179" t="s" s="187">
        <v>27</v>
      </c>
      <c r="AE179" s="125">
        <v>6.4042968</v>
      </c>
      <c r="AF179" s="191">
        <v>0.06404296800000001</v>
      </c>
      <c r="AG179" s="169"/>
      <c r="AH179" s="173">
        <v>71103</v>
      </c>
      <c r="AI179" s="173">
        <v>41519</v>
      </c>
      <c r="AJ179" s="173">
        <v>144</v>
      </c>
      <c r="AK179" s="173">
        <v>6333</v>
      </c>
      <c r="AL179" s="173">
        <v>2659</v>
      </c>
      <c r="AM179" s="175">
        <f>100*AL179/$AI179</f>
        <v>6.40429682795828</v>
      </c>
      <c r="AN179" s="173">
        <f>IF(AM179&gt;$AI$8,1,0)</f>
        <v>0</v>
      </c>
      <c r="AO179" s="175">
        <f>IF($R179=AL$17,AM179,0)</f>
        <v>0</v>
      </c>
      <c r="AP179" s="173">
        <v>19561</v>
      </c>
      <c r="AQ179" s="175">
        <f>100*AP179/$AI179</f>
        <v>47.1133697825092</v>
      </c>
      <c r="AR179" s="173">
        <f>IF(AQ179&gt;$AI$8,1,0)</f>
        <v>0</v>
      </c>
      <c r="AS179" s="175">
        <f>IF($R179=AP$17,AQ179,0)</f>
        <v>0</v>
      </c>
      <c r="AT179" s="173">
        <v>1374</v>
      </c>
      <c r="AU179" s="175">
        <f>100*AT179/$AI179</f>
        <v>3.30932825935114</v>
      </c>
      <c r="AV179" s="173">
        <f>IF(AU179&gt;$AI$8,1,0)</f>
        <v>0</v>
      </c>
      <c r="AW179" s="175">
        <f>IF($R179=AT$17,AU179,0)</f>
        <v>0</v>
      </c>
      <c r="AX179" s="173">
        <v>3228</v>
      </c>
      <c r="AY179" s="175">
        <f>100*AX179/$AI179</f>
        <v>7.77475372720923</v>
      </c>
      <c r="AZ179" s="173">
        <f>IF(AY179&gt;$AI$8,1,0)</f>
        <v>0</v>
      </c>
      <c r="BA179" s="175">
        <f>IF($R179=AX$17,AY179,0)</f>
        <v>0</v>
      </c>
      <c r="BB179" s="173">
        <v>1469</v>
      </c>
      <c r="BC179" s="175">
        <f>100*BB179/$AI179</f>
        <v>3.53813916520147</v>
      </c>
      <c r="BD179" s="173">
        <f>IF(BC179&gt;$AI$8,1,0)</f>
        <v>0</v>
      </c>
      <c r="BE179" s="175">
        <f>IF($R179=BB$17,BC179,0)</f>
        <v>0</v>
      </c>
      <c r="BF179" s="173">
        <v>13228</v>
      </c>
      <c r="BG179" s="175">
        <f>100*BF179/$AI179</f>
        <v>31.8601122377707</v>
      </c>
      <c r="BH179" s="173">
        <f>IF(BG179&gt;$AI$8,1,0)</f>
        <v>0</v>
      </c>
      <c r="BI179" s="175">
        <f>IF($R179=BF$17,BG179,0)</f>
        <v>31.8601122377707</v>
      </c>
      <c r="BJ179" s="173">
        <v>0</v>
      </c>
      <c r="BK179" s="175">
        <f>100*BJ179/$AI179</f>
        <v>0</v>
      </c>
      <c r="BL179" s="173">
        <f>IF(BK179&gt;$AI$8,1,0)</f>
        <v>0</v>
      </c>
      <c r="BM179" s="175">
        <f>IF($R179=BJ$17,BK179,0)</f>
        <v>0</v>
      </c>
      <c r="BN179" s="173">
        <v>0</v>
      </c>
      <c r="BO179" s="175">
        <f>100*BN179/$AI179</f>
        <v>0</v>
      </c>
      <c r="BP179" s="173">
        <f>IF(BO179&gt;$AI$8,1,0)</f>
        <v>0</v>
      </c>
      <c r="BQ179" s="175">
        <f>IF($R179=BN$17,BO179,0)</f>
        <v>0</v>
      </c>
      <c r="BR179" s="173">
        <v>0</v>
      </c>
      <c r="BS179" s="175">
        <f>100*BR179/$AI179</f>
        <v>0</v>
      </c>
      <c r="BT179" s="173">
        <f>IF(BS179&gt;$AI$8,1,0)</f>
        <v>0</v>
      </c>
      <c r="BU179" s="175">
        <f>IF($R179=BR$17,BS179,0)</f>
        <v>0</v>
      </c>
      <c r="BV179" s="173">
        <v>0</v>
      </c>
      <c r="BW179" s="175">
        <f>100*BV179/$AI179</f>
        <v>0</v>
      </c>
      <c r="BX179" s="173">
        <f>IF(BW179&gt;$AI$8,1,0)</f>
        <v>0</v>
      </c>
      <c r="BY179" s="175">
        <f>IF($R179=BV$17,BW179,0)</f>
        <v>0</v>
      </c>
      <c r="BZ179" s="173">
        <v>0</v>
      </c>
      <c r="CA179" s="175">
        <f>100*BZ179/$AI179</f>
        <v>0</v>
      </c>
      <c r="CB179" s="173">
        <f>IF(CA179&gt;$AI$8,1,0)</f>
        <v>0</v>
      </c>
      <c r="CC179" s="175">
        <f>IF($R179=BZ$17,CA179,0)</f>
        <v>0</v>
      </c>
      <c r="CD179" s="173">
        <v>0</v>
      </c>
      <c r="CE179" s="175">
        <f>100*CD179/$AI179</f>
        <v>0</v>
      </c>
      <c r="CF179" s="173">
        <f>IF(CE179&gt;$AI$8,1,0)</f>
        <v>0</v>
      </c>
      <c r="CG179" s="175">
        <f>IF($R179=CD$17,CE179,0)</f>
        <v>0</v>
      </c>
      <c r="CH179" s="173">
        <v>0</v>
      </c>
      <c r="CI179" s="175">
        <f>100*CH179/$AI179</f>
        <v>0</v>
      </c>
      <c r="CJ179" s="173">
        <f>IF(CI179&gt;$AI$8,1,0)</f>
        <v>0</v>
      </c>
      <c r="CK179" s="175">
        <f>IF($R179=CH$17,CI179,0)</f>
        <v>0</v>
      </c>
      <c r="CL179" s="173">
        <v>0</v>
      </c>
      <c r="CM179" s="173">
        <v>0</v>
      </c>
      <c r="CN179" s="176"/>
    </row>
    <row r="180" ht="15.75" customHeight="1">
      <c r="A180" t="s" s="179">
        <v>2434</v>
      </c>
      <c r="B180" t="s" s="180">
        <v>256</v>
      </c>
      <c r="C180" t="s" s="180">
        <v>2435</v>
      </c>
      <c r="D180" t="s" s="181">
        <v>259</v>
      </c>
      <c r="E180" t="s" s="188">
        <v>79</v>
      </c>
      <c r="F180" t="s" s="146">
        <v>46</v>
      </c>
      <c r="G180" t="s" s="146">
        <v>604</v>
      </c>
      <c r="H180" t="s" s="146">
        <v>655</v>
      </c>
      <c r="I180" t="s" s="146">
        <v>64</v>
      </c>
      <c r="J180" t="s" s="146">
        <v>50</v>
      </c>
      <c r="K180" t="s" s="183">
        <f>_xlfn.IFS(Q180=0,O180,T180=1,R180,U180=1,AA180,V180=1,AD180)</f>
        <v>2365</v>
      </c>
      <c r="L180" s="189">
        <f>_xlfn.IFS(Q180=0,P180,T180=1,S180,U180=1,AB180,V180=1,AE180)</f>
        <v>18.1504910527482</v>
      </c>
      <c r="M180" t="s" s="146">
        <f>IF(O180="Lab","over","under")</f>
        <v>2429</v>
      </c>
      <c r="N180" s="145">
        <v>1</v>
      </c>
      <c r="O180" t="s" s="184">
        <v>28</v>
      </c>
      <c r="P180" s="147">
        <f>AQ180</f>
        <v>47.0893740615847</v>
      </c>
      <c r="Q180" s="145">
        <f>T180+U180+V180</f>
        <v>1</v>
      </c>
      <c r="R180" t="s" s="185">
        <v>2365</v>
      </c>
      <c r="S180" s="147">
        <f>BA180</f>
        <v>18.1504910527482</v>
      </c>
      <c r="T180" s="145">
        <v>1</v>
      </c>
      <c r="U180" s="138"/>
      <c r="V180" s="138"/>
      <c r="W180" s="138"/>
      <c r="X180" t="s" s="146">
        <f>IF($A180=Y180,"ok","bad")</f>
        <v>2430</v>
      </c>
      <c r="Y180" t="s" s="146">
        <v>2434</v>
      </c>
      <c r="Z180" t="s" s="146">
        <v>2435</v>
      </c>
      <c r="AA180" t="s" s="186">
        <v>29</v>
      </c>
      <c r="AB180" s="141">
        <f>100*AC180</f>
        <v>14.5715903</v>
      </c>
      <c r="AC180" s="190">
        <v>0.145715903</v>
      </c>
      <c r="AD180" t="s" s="187">
        <v>27</v>
      </c>
      <c r="AE180" s="141">
        <v>12.8510596</v>
      </c>
      <c r="AF180" s="190">
        <v>0.128510596</v>
      </c>
      <c r="AG180" s="138"/>
      <c r="AH180" s="145">
        <v>70583</v>
      </c>
      <c r="AI180" s="145">
        <v>40627</v>
      </c>
      <c r="AJ180" s="145">
        <v>165</v>
      </c>
      <c r="AK180" s="145">
        <v>11757</v>
      </c>
      <c r="AL180" s="145">
        <v>5221</v>
      </c>
      <c r="AM180" s="148">
        <f>100*AL180/$AI180</f>
        <v>12.8510596401408</v>
      </c>
      <c r="AN180" s="145">
        <f>IF(AM180&gt;$AI$8,1,0)</f>
        <v>0</v>
      </c>
      <c r="AO180" s="148">
        <f>IF($R180=AL$17,AM180,0)</f>
        <v>0</v>
      </c>
      <c r="AP180" s="145">
        <v>19131</v>
      </c>
      <c r="AQ180" s="148">
        <f>100*AP180/$AI180</f>
        <v>47.0893740615847</v>
      </c>
      <c r="AR180" s="145">
        <f>IF(AQ180&gt;$AI$8,1,0)</f>
        <v>0</v>
      </c>
      <c r="AS180" s="148">
        <f>IF($R180=AP$17,AQ180,0)</f>
        <v>0</v>
      </c>
      <c r="AT180" s="145">
        <v>5920</v>
      </c>
      <c r="AU180" s="148">
        <f>100*AT180/$AI180</f>
        <v>14.5715903217072</v>
      </c>
      <c r="AV180" s="145">
        <f>IF(AU180&gt;$AI$8,1,0)</f>
        <v>0</v>
      </c>
      <c r="AW180" s="148">
        <f>IF($R180=AT$17,AU180,0)</f>
        <v>0</v>
      </c>
      <c r="AX180" s="145">
        <v>7374</v>
      </c>
      <c r="AY180" s="148">
        <f>100*AX180/$AI180</f>
        <v>18.1504910527482</v>
      </c>
      <c r="AZ180" s="145">
        <f>IF(AY180&gt;$AI$8,1,0)</f>
        <v>0</v>
      </c>
      <c r="BA180" s="148">
        <f>IF($R180=AX$17,AY180,0)</f>
        <v>18.1504910527482</v>
      </c>
      <c r="BB180" s="145">
        <v>2803</v>
      </c>
      <c r="BC180" s="148">
        <f>100*BB180/$AI180</f>
        <v>6.89935264725429</v>
      </c>
      <c r="BD180" s="145">
        <f>IF(BC180&gt;$AI$8,1,0)</f>
        <v>0</v>
      </c>
      <c r="BE180" s="148">
        <f>IF($R180=BB$17,BC180,0)</f>
        <v>0</v>
      </c>
      <c r="BF180" s="145">
        <v>0</v>
      </c>
      <c r="BG180" s="148">
        <f>100*BF180/$AI180</f>
        <v>0</v>
      </c>
      <c r="BH180" s="145">
        <f>IF(BG180&gt;$AI$8,1,0)</f>
        <v>0</v>
      </c>
      <c r="BI180" s="148">
        <f>IF($R180=BF$17,BG180,0)</f>
        <v>0</v>
      </c>
      <c r="BJ180" s="145">
        <v>0</v>
      </c>
      <c r="BK180" s="148">
        <f>100*BJ180/$AI180</f>
        <v>0</v>
      </c>
      <c r="BL180" s="145">
        <f>IF(BK180&gt;$AI$8,1,0)</f>
        <v>0</v>
      </c>
      <c r="BM180" s="148">
        <f>IF($R180=BJ$17,BK180,0)</f>
        <v>0</v>
      </c>
      <c r="BN180" s="145">
        <v>0</v>
      </c>
      <c r="BO180" s="148">
        <f>100*BN180/$AI180</f>
        <v>0</v>
      </c>
      <c r="BP180" s="145">
        <f>IF(BO180&gt;$AI$8,1,0)</f>
        <v>0</v>
      </c>
      <c r="BQ180" s="148">
        <f>IF($R180=BN$17,BO180,0)</f>
        <v>0</v>
      </c>
      <c r="BR180" s="145">
        <v>0</v>
      </c>
      <c r="BS180" s="148">
        <f>100*BR180/$AI180</f>
        <v>0</v>
      </c>
      <c r="BT180" s="145">
        <f>IF(BS180&gt;$AI$8,1,0)</f>
        <v>0</v>
      </c>
      <c r="BU180" s="148">
        <f>IF($R180=BR$17,BS180,0)</f>
        <v>0</v>
      </c>
      <c r="BV180" s="145">
        <v>0</v>
      </c>
      <c r="BW180" s="148">
        <f>100*BV180/$AI180</f>
        <v>0</v>
      </c>
      <c r="BX180" s="145">
        <f>IF(BW180&gt;$AI$8,1,0)</f>
        <v>0</v>
      </c>
      <c r="BY180" s="148">
        <f>IF($R180=BV$17,BW180,0)</f>
        <v>0</v>
      </c>
      <c r="BZ180" s="145">
        <v>0</v>
      </c>
      <c r="CA180" s="148">
        <f>100*BZ180/$AI180</f>
        <v>0</v>
      </c>
      <c r="CB180" s="145">
        <f>IF(CA180&gt;$AI$8,1,0)</f>
        <v>0</v>
      </c>
      <c r="CC180" s="148">
        <f>IF($R180=BZ$17,CA180,0)</f>
        <v>0</v>
      </c>
      <c r="CD180" s="145">
        <v>0</v>
      </c>
      <c r="CE180" s="148">
        <f>100*CD180/$AI180</f>
        <v>0</v>
      </c>
      <c r="CF180" s="145">
        <f>IF(CE180&gt;$AI$8,1,0)</f>
        <v>0</v>
      </c>
      <c r="CG180" s="148">
        <f>IF($R180=CD$17,CE180,0)</f>
        <v>0</v>
      </c>
      <c r="CH180" s="145">
        <v>0</v>
      </c>
      <c r="CI180" s="148">
        <f>100*CH180/$AI180</f>
        <v>0</v>
      </c>
      <c r="CJ180" s="145">
        <f>IF(CI180&gt;$AI$8,1,0)</f>
        <v>0</v>
      </c>
      <c r="CK180" s="148">
        <f>IF($R180=CH$17,CI180,0)</f>
        <v>0</v>
      </c>
      <c r="CL180" s="145">
        <v>281</v>
      </c>
      <c r="CM180" s="145">
        <v>0</v>
      </c>
      <c r="CN180" s="149"/>
    </row>
    <row r="181" ht="15.75" customHeight="1">
      <c r="A181" t="s" s="179">
        <v>2508</v>
      </c>
      <c r="B181" t="s" s="180">
        <v>101</v>
      </c>
      <c r="C181" t="s" s="180">
        <v>2509</v>
      </c>
      <c r="D181" t="s" s="181">
        <v>104</v>
      </c>
      <c r="E181" t="s" s="182">
        <v>79</v>
      </c>
      <c r="F181" t="s" s="130">
        <v>80</v>
      </c>
      <c r="G181" t="s" s="130">
        <v>428</v>
      </c>
      <c r="H181" t="s" s="130">
        <v>1634</v>
      </c>
      <c r="I181" t="s" s="130">
        <v>49</v>
      </c>
      <c r="J181" t="s" s="130">
        <v>50</v>
      </c>
      <c r="K181" t="s" s="183">
        <f>_xlfn.IFS(Q181=0,O181,T181=1,R181,U181=1,AA181,V181=1,AD181)</f>
        <v>2365</v>
      </c>
      <c r="L181" s="189">
        <f>_xlfn.IFS(Q181=0,P181,T181=1,S181,U181=1,AB181,V181=1,AE181)</f>
        <v>20.1473990916102</v>
      </c>
      <c r="M181" t="s" s="130">
        <f>IF(O181="Lab","over","under")</f>
        <v>2429</v>
      </c>
      <c r="N181" s="173">
        <v>1</v>
      </c>
      <c r="O181" t="s" s="184">
        <v>28</v>
      </c>
      <c r="P181" s="131">
        <f>AQ181</f>
        <v>47.0762990259091</v>
      </c>
      <c r="Q181" s="173">
        <f>T181+U181+V181</f>
        <v>1</v>
      </c>
      <c r="R181" t="s" s="185">
        <v>2365</v>
      </c>
      <c r="S181" s="131">
        <f>BA181</f>
        <v>20.1473990916102</v>
      </c>
      <c r="T181" s="173">
        <v>1</v>
      </c>
      <c r="U181" s="169"/>
      <c r="V181" s="169"/>
      <c r="W181" s="169"/>
      <c r="X181" t="s" s="130">
        <f>IF($A181=Y181,"ok","bad")</f>
        <v>2430</v>
      </c>
      <c r="Y181" t="s" s="130">
        <v>2508</v>
      </c>
      <c r="Z181" t="s" s="130">
        <v>2509</v>
      </c>
      <c r="AA181" t="s" s="186">
        <v>27</v>
      </c>
      <c r="AB181" s="125">
        <f>100*AC181</f>
        <v>19.3875511</v>
      </c>
      <c r="AC181" s="191">
        <v>0.193875511</v>
      </c>
      <c r="AD181" t="s" s="187">
        <v>31</v>
      </c>
      <c r="AE181" s="125">
        <v>9.572371199999999</v>
      </c>
      <c r="AF181" s="191">
        <v>0.095723712</v>
      </c>
      <c r="AG181" s="169"/>
      <c r="AH181" s="173">
        <v>73768</v>
      </c>
      <c r="AI181" s="173">
        <v>35007</v>
      </c>
      <c r="AJ181" s="173">
        <v>200</v>
      </c>
      <c r="AK181" s="173">
        <v>9427</v>
      </c>
      <c r="AL181" s="173">
        <v>6787</v>
      </c>
      <c r="AM181" s="175">
        <f>100*AL181/$AI181</f>
        <v>19.3875510612163</v>
      </c>
      <c r="AN181" s="173">
        <f>IF(AM181&gt;$AI$8,1,0)</f>
        <v>0</v>
      </c>
      <c r="AO181" s="175">
        <f>IF($R181=AL$17,AM181,0)</f>
        <v>0</v>
      </c>
      <c r="AP181" s="173">
        <v>16480</v>
      </c>
      <c r="AQ181" s="175">
        <f>100*AP181/$AI181</f>
        <v>47.0762990259091</v>
      </c>
      <c r="AR181" s="173">
        <f>IF(AQ181&gt;$AI$8,1,0)</f>
        <v>0</v>
      </c>
      <c r="AS181" s="175">
        <f>IF($R181=AP$17,AQ181,0)</f>
        <v>0</v>
      </c>
      <c r="AT181" s="173">
        <v>1336</v>
      </c>
      <c r="AU181" s="175">
        <f>100*AT181/$AI181</f>
        <v>3.81637958122661</v>
      </c>
      <c r="AV181" s="173">
        <f>IF(AU181&gt;$AI$8,1,0)</f>
        <v>0</v>
      </c>
      <c r="AW181" s="175">
        <f>IF($R181=AT$17,AU181,0)</f>
        <v>0</v>
      </c>
      <c r="AX181" s="173">
        <v>7053</v>
      </c>
      <c r="AY181" s="175">
        <f>100*AX181/$AI181</f>
        <v>20.1473990916102</v>
      </c>
      <c r="AZ181" s="173">
        <f>IF(AY181&gt;$AI$8,1,0)</f>
        <v>0</v>
      </c>
      <c r="BA181" s="175">
        <f>IF($R181=AX$17,AY181,0)</f>
        <v>20.1473990916102</v>
      </c>
      <c r="BB181" s="173">
        <v>3351</v>
      </c>
      <c r="BC181" s="175">
        <f>100*BB181/$AI181</f>
        <v>9.572371240037709</v>
      </c>
      <c r="BD181" s="173">
        <f>IF(BC181&gt;$AI$8,1,0)</f>
        <v>0</v>
      </c>
      <c r="BE181" s="175">
        <f>IF($R181=BB$17,BC181,0)</f>
        <v>0</v>
      </c>
      <c r="BF181" s="173">
        <v>0</v>
      </c>
      <c r="BG181" s="175">
        <f>100*BF181/$AI181</f>
        <v>0</v>
      </c>
      <c r="BH181" s="173">
        <f>IF(BG181&gt;$AI$8,1,0)</f>
        <v>0</v>
      </c>
      <c r="BI181" s="175">
        <f>IF($R181=BF$17,BG181,0)</f>
        <v>0</v>
      </c>
      <c r="BJ181" s="173">
        <v>0</v>
      </c>
      <c r="BK181" s="175">
        <f>100*BJ181/$AI181</f>
        <v>0</v>
      </c>
      <c r="BL181" s="173">
        <f>IF(BK181&gt;$AI$8,1,0)</f>
        <v>0</v>
      </c>
      <c r="BM181" s="175">
        <f>IF($R181=BJ$17,BK181,0)</f>
        <v>0</v>
      </c>
      <c r="BN181" s="173">
        <v>0</v>
      </c>
      <c r="BO181" s="175">
        <f>100*BN181/$AI181</f>
        <v>0</v>
      </c>
      <c r="BP181" s="173">
        <f>IF(BO181&gt;$AI$8,1,0)</f>
        <v>0</v>
      </c>
      <c r="BQ181" s="175">
        <f>IF($R181=BN$17,BO181,0)</f>
        <v>0</v>
      </c>
      <c r="BR181" s="173">
        <v>0</v>
      </c>
      <c r="BS181" s="175">
        <f>100*BR181/$AI181</f>
        <v>0</v>
      </c>
      <c r="BT181" s="173">
        <f>IF(BS181&gt;$AI$8,1,0)</f>
        <v>0</v>
      </c>
      <c r="BU181" s="175">
        <f>IF($R181=BR$17,BS181,0)</f>
        <v>0</v>
      </c>
      <c r="BV181" s="173">
        <v>0</v>
      </c>
      <c r="BW181" s="175">
        <f>100*BV181/$AI181</f>
        <v>0</v>
      </c>
      <c r="BX181" s="173">
        <f>IF(BW181&gt;$AI$8,1,0)</f>
        <v>0</v>
      </c>
      <c r="BY181" s="175">
        <f>IF($R181=BV$17,BW181,0)</f>
        <v>0</v>
      </c>
      <c r="BZ181" s="173">
        <v>0</v>
      </c>
      <c r="CA181" s="175">
        <f>100*BZ181/$AI181</f>
        <v>0</v>
      </c>
      <c r="CB181" s="173">
        <f>IF(CA181&gt;$AI$8,1,0)</f>
        <v>0</v>
      </c>
      <c r="CC181" s="175">
        <f>IF($R181=BZ$17,CA181,0)</f>
        <v>0</v>
      </c>
      <c r="CD181" s="173">
        <v>0</v>
      </c>
      <c r="CE181" s="175">
        <f>100*CD181/$AI181</f>
        <v>0</v>
      </c>
      <c r="CF181" s="173">
        <f>IF(CE181&gt;$AI$8,1,0)</f>
        <v>0</v>
      </c>
      <c r="CG181" s="175">
        <f>IF($R181=CD$17,CE181,0)</f>
        <v>0</v>
      </c>
      <c r="CH181" s="173">
        <v>0</v>
      </c>
      <c r="CI181" s="175">
        <f>100*CH181/$AI181</f>
        <v>0</v>
      </c>
      <c r="CJ181" s="173">
        <f>IF(CI181&gt;$AI$8,1,0)</f>
        <v>0</v>
      </c>
      <c r="CK181" s="175">
        <f>IF($R181=CH$17,CI181,0)</f>
        <v>0</v>
      </c>
      <c r="CL181" s="173">
        <v>565</v>
      </c>
      <c r="CM181" s="173">
        <v>0</v>
      </c>
      <c r="CN181" s="176"/>
    </row>
    <row r="182" ht="15.75" customHeight="1">
      <c r="A182" t="s" s="179">
        <v>2785</v>
      </c>
      <c r="B182" t="s" s="180">
        <v>256</v>
      </c>
      <c r="C182" t="s" s="180">
        <v>1178</v>
      </c>
      <c r="D182" t="s" s="181">
        <v>259</v>
      </c>
      <c r="E182" t="s" s="188">
        <v>79</v>
      </c>
      <c r="F182" t="s" s="146">
        <v>46</v>
      </c>
      <c r="G182" t="s" s="146">
        <v>1179</v>
      </c>
      <c r="H182" t="s" s="146">
        <v>1180</v>
      </c>
      <c r="I182" t="s" s="146">
        <v>64</v>
      </c>
      <c r="J182" t="s" s="146">
        <v>50</v>
      </c>
      <c r="K182" t="s" s="183">
        <f>_xlfn.IFS(Q182=0,O182,T182=1,R182,U182=1,AA182,V182=1,AD182)</f>
        <v>2365</v>
      </c>
      <c r="L182" s="189">
        <f>_xlfn.IFS(Q182=0,P182,T182=1,S182,U182=1,AB182,V182=1,AE182)</f>
        <v>29.1466826538769</v>
      </c>
      <c r="M182" t="s" s="146">
        <f>IF(O182="Lab","over","under")</f>
        <v>2429</v>
      </c>
      <c r="N182" s="145">
        <v>1</v>
      </c>
      <c r="O182" t="s" s="184">
        <v>28</v>
      </c>
      <c r="P182" s="147">
        <f>AQ182</f>
        <v>47.0548561151079</v>
      </c>
      <c r="Q182" s="145">
        <f>T182+U182+V182</f>
        <v>1</v>
      </c>
      <c r="R182" t="s" s="185">
        <v>2365</v>
      </c>
      <c r="S182" s="147">
        <f>BA182</f>
        <v>29.1466826538769</v>
      </c>
      <c r="T182" s="145">
        <v>1</v>
      </c>
      <c r="U182" s="138"/>
      <c r="V182" s="138"/>
      <c r="W182" s="138"/>
      <c r="X182" t="s" s="146">
        <f>IF($A182=Y182,"ok","bad")</f>
        <v>2430</v>
      </c>
      <c r="Y182" t="s" s="146">
        <v>2785</v>
      </c>
      <c r="Z182" t="s" s="146">
        <v>1178</v>
      </c>
      <c r="AA182" t="s" s="186">
        <v>27</v>
      </c>
      <c r="AB182" s="141">
        <f>100*AC182</f>
        <v>13.7739808</v>
      </c>
      <c r="AC182" s="190">
        <v>0.137739808</v>
      </c>
      <c r="AD182" t="s" s="187">
        <v>29</v>
      </c>
      <c r="AE182" s="141">
        <v>5.7204237</v>
      </c>
      <c r="AF182" s="190">
        <v>0.057204237</v>
      </c>
      <c r="AG182" s="138"/>
      <c r="AH182" s="145">
        <v>78448</v>
      </c>
      <c r="AI182" s="145">
        <v>40032</v>
      </c>
      <c r="AJ182" s="145">
        <v>101</v>
      </c>
      <c r="AK182" s="145">
        <v>7169</v>
      </c>
      <c r="AL182" s="145">
        <v>5514</v>
      </c>
      <c r="AM182" s="148">
        <f>100*AL182/$AI182</f>
        <v>13.7739808153477</v>
      </c>
      <c r="AN182" s="145">
        <f>IF(AM182&gt;$AI$8,1,0)</f>
        <v>0</v>
      </c>
      <c r="AO182" s="148">
        <f>IF($R182=AL$17,AM182,0)</f>
        <v>0</v>
      </c>
      <c r="AP182" s="145">
        <v>18837</v>
      </c>
      <c r="AQ182" s="148">
        <f>100*AP182/$AI182</f>
        <v>47.0548561151079</v>
      </c>
      <c r="AR182" s="145">
        <f>IF(AQ182&gt;$AI$8,1,0)</f>
        <v>0</v>
      </c>
      <c r="AS182" s="148">
        <f>IF($R182=AP$17,AQ182,0)</f>
        <v>0</v>
      </c>
      <c r="AT182" s="145">
        <v>2290</v>
      </c>
      <c r="AU182" s="148">
        <f>100*AT182/$AI182</f>
        <v>5.72042366107114</v>
      </c>
      <c r="AV182" s="145">
        <f>IF(AU182&gt;$AI$8,1,0)</f>
        <v>0</v>
      </c>
      <c r="AW182" s="148">
        <f>IF($R182=AT$17,AU182,0)</f>
        <v>0</v>
      </c>
      <c r="AX182" s="145">
        <v>11668</v>
      </c>
      <c r="AY182" s="148">
        <f>100*AX182/$AI182</f>
        <v>29.1466826538769</v>
      </c>
      <c r="AZ182" s="145">
        <f>IF(AY182&gt;$AI$8,1,0)</f>
        <v>0</v>
      </c>
      <c r="BA182" s="148">
        <f>IF($R182=AX$17,AY182,0)</f>
        <v>29.1466826538769</v>
      </c>
      <c r="BB182" s="145">
        <v>1723</v>
      </c>
      <c r="BC182" s="148">
        <f>100*BB182/$AI182</f>
        <v>4.30405675459632</v>
      </c>
      <c r="BD182" s="145">
        <f>IF(BC182&gt;$AI$8,1,0)</f>
        <v>0</v>
      </c>
      <c r="BE182" s="148">
        <f>IF($R182=BB$17,BC182,0)</f>
        <v>0</v>
      </c>
      <c r="BF182" s="145">
        <v>0</v>
      </c>
      <c r="BG182" s="148">
        <f>100*BF182/$AI182</f>
        <v>0</v>
      </c>
      <c r="BH182" s="145">
        <f>IF(BG182&gt;$AI$8,1,0)</f>
        <v>0</v>
      </c>
      <c r="BI182" s="148">
        <f>IF($R182=BF$17,BG182,0)</f>
        <v>0</v>
      </c>
      <c r="BJ182" s="145">
        <v>0</v>
      </c>
      <c r="BK182" s="148">
        <f>100*BJ182/$AI182</f>
        <v>0</v>
      </c>
      <c r="BL182" s="145">
        <f>IF(BK182&gt;$AI$8,1,0)</f>
        <v>0</v>
      </c>
      <c r="BM182" s="148">
        <f>IF($R182=BJ$17,BK182,0)</f>
        <v>0</v>
      </c>
      <c r="BN182" s="145">
        <v>0</v>
      </c>
      <c r="BO182" s="148">
        <f>100*BN182/$AI182</f>
        <v>0</v>
      </c>
      <c r="BP182" s="145">
        <f>IF(BO182&gt;$AI$8,1,0)</f>
        <v>0</v>
      </c>
      <c r="BQ182" s="148">
        <f>IF($R182=BN$17,BO182,0)</f>
        <v>0</v>
      </c>
      <c r="BR182" s="145">
        <v>0</v>
      </c>
      <c r="BS182" s="148">
        <f>100*BR182/$AI182</f>
        <v>0</v>
      </c>
      <c r="BT182" s="145">
        <f>IF(BS182&gt;$AI$8,1,0)</f>
        <v>0</v>
      </c>
      <c r="BU182" s="148">
        <f>IF($R182=BR$17,BS182,0)</f>
        <v>0</v>
      </c>
      <c r="BV182" s="145">
        <v>0</v>
      </c>
      <c r="BW182" s="148">
        <f>100*BV182/$AI182</f>
        <v>0</v>
      </c>
      <c r="BX182" s="145">
        <f>IF(BW182&gt;$AI$8,1,0)</f>
        <v>0</v>
      </c>
      <c r="BY182" s="148">
        <f>IF($R182=BV$17,BW182,0)</f>
        <v>0</v>
      </c>
      <c r="BZ182" s="145">
        <v>0</v>
      </c>
      <c r="CA182" s="148">
        <f>100*BZ182/$AI182</f>
        <v>0</v>
      </c>
      <c r="CB182" s="145">
        <f>IF(CA182&gt;$AI$8,1,0)</f>
        <v>0</v>
      </c>
      <c r="CC182" s="148">
        <f>IF($R182=BZ$17,CA182,0)</f>
        <v>0</v>
      </c>
      <c r="CD182" s="145">
        <v>0</v>
      </c>
      <c r="CE182" s="148">
        <f>100*CD182/$AI182</f>
        <v>0</v>
      </c>
      <c r="CF182" s="145">
        <f>IF(CE182&gt;$AI$8,1,0)</f>
        <v>0</v>
      </c>
      <c r="CG182" s="148">
        <f>IF($R182=CD$17,CE182,0)</f>
        <v>0</v>
      </c>
      <c r="CH182" s="145">
        <v>0</v>
      </c>
      <c r="CI182" s="148">
        <f>100*CH182/$AI182</f>
        <v>0</v>
      </c>
      <c r="CJ182" s="145">
        <f>IF(CI182&gt;$AI$8,1,0)</f>
        <v>0</v>
      </c>
      <c r="CK182" s="148">
        <f>IF($R182=CH$17,CI182,0)</f>
        <v>0</v>
      </c>
      <c r="CL182" s="145">
        <v>1923</v>
      </c>
      <c r="CM182" s="145">
        <v>0</v>
      </c>
      <c r="CN182" s="149"/>
    </row>
    <row r="183" ht="15.75" customHeight="1">
      <c r="A183" t="s" s="179">
        <v>3651</v>
      </c>
      <c r="B183" t="s" s="180">
        <v>197</v>
      </c>
      <c r="C183" t="s" s="180">
        <v>1539</v>
      </c>
      <c r="D183" t="s" s="181">
        <v>200</v>
      </c>
      <c r="E183" t="s" s="182">
        <v>79</v>
      </c>
      <c r="F183" t="s" s="130">
        <v>46</v>
      </c>
      <c r="G183" t="s" s="130">
        <v>592</v>
      </c>
      <c r="H183" t="s" s="130">
        <v>3441</v>
      </c>
      <c r="I183" t="s" s="130">
        <v>49</v>
      </c>
      <c r="J183" t="s" s="130">
        <v>1762</v>
      </c>
      <c r="K183" t="s" s="183">
        <f>_xlfn.IFS(Q183=0,O183,T183=1,R183,U183=1,AA183,V183=1,AD183)</f>
        <v>29</v>
      </c>
      <c r="L183" s="189">
        <f>_xlfn.IFS(Q183=0,P183,T183=1,S183,U183=1,AB183,V183=1,AE183)</f>
        <v>47.0172699775588</v>
      </c>
      <c r="M183" t="s" s="130">
        <f>IF(O183="Lab","over","under")</f>
        <v>3307</v>
      </c>
      <c r="N183" s="169"/>
      <c r="O183" t="s" s="184">
        <v>29</v>
      </c>
      <c r="P183" s="131">
        <f>AU183</f>
        <v>47.0172699775588</v>
      </c>
      <c r="Q183" s="173">
        <f>T183+U183+V183</f>
        <v>0</v>
      </c>
      <c r="R183" t="s" s="185">
        <v>27</v>
      </c>
      <c r="S183" s="131">
        <f>AO183</f>
        <v>27.587081666504</v>
      </c>
      <c r="T183" s="169"/>
      <c r="U183" s="169"/>
      <c r="V183" s="169"/>
      <c r="W183" s="169"/>
      <c r="X183" t="s" s="130">
        <f>IF($A183=Y183,"ok","bad")</f>
        <v>2430</v>
      </c>
      <c r="Y183" t="s" s="130">
        <v>3651</v>
      </c>
      <c r="Z183" t="s" s="130">
        <v>1539</v>
      </c>
      <c r="AA183" t="s" s="186">
        <v>2365</v>
      </c>
      <c r="AB183" s="125">
        <f>100*AC183</f>
        <v>16.4777051</v>
      </c>
      <c r="AC183" s="191">
        <v>0.164777051</v>
      </c>
      <c r="AD183" t="s" s="187">
        <v>28</v>
      </c>
      <c r="AE183" s="125">
        <v>5.7722705</v>
      </c>
      <c r="AF183" s="191">
        <v>0.057722705</v>
      </c>
      <c r="AG183" s="169"/>
      <c r="AH183" s="173">
        <v>76741</v>
      </c>
      <c r="AI183" s="173">
        <v>51245</v>
      </c>
      <c r="AJ183" s="173">
        <v>47</v>
      </c>
      <c r="AK183" s="173">
        <v>9957</v>
      </c>
      <c r="AL183" s="173">
        <v>14137</v>
      </c>
      <c r="AM183" s="175">
        <f>100*AL183/$AI183</f>
        <v>27.587081666504</v>
      </c>
      <c r="AN183" s="173">
        <f>IF(AM183&gt;$AI$8,1,0)</f>
        <v>0</v>
      </c>
      <c r="AO183" s="175">
        <f>IF($R183=AL$17,AM183,0)</f>
        <v>27.587081666504</v>
      </c>
      <c r="AP183" s="173">
        <v>2958</v>
      </c>
      <c r="AQ183" s="175">
        <f>100*AP183/$AI183</f>
        <v>5.77227046541126</v>
      </c>
      <c r="AR183" s="173">
        <f>IF(AQ183&gt;$AI$8,1,0)</f>
        <v>0</v>
      </c>
      <c r="AS183" s="175">
        <f>IF($R183=AP$17,AQ183,0)</f>
        <v>0</v>
      </c>
      <c r="AT183" s="173">
        <v>24094</v>
      </c>
      <c r="AU183" s="175">
        <f>100*AT183/$AI183</f>
        <v>47.0172699775588</v>
      </c>
      <c r="AV183" s="173">
        <f>IF(AU183&gt;$AI$8,1,0)</f>
        <v>0</v>
      </c>
      <c r="AW183" s="175">
        <f>IF($R183=AT$17,AU183,0)</f>
        <v>0</v>
      </c>
      <c r="AX183" s="173">
        <v>8444</v>
      </c>
      <c r="AY183" s="175">
        <f>100*AX183/$AI183</f>
        <v>16.4777051419651</v>
      </c>
      <c r="AZ183" s="173">
        <f>IF(AY183&gt;$AI$8,1,0)</f>
        <v>0</v>
      </c>
      <c r="BA183" s="175">
        <f>IF($R183=AX$17,AY183,0)</f>
        <v>0</v>
      </c>
      <c r="BB183" s="173">
        <v>1335</v>
      </c>
      <c r="BC183" s="175">
        <f>100*BB183/$AI183</f>
        <v>2.60513220802029</v>
      </c>
      <c r="BD183" s="173">
        <f>IF(BC183&gt;$AI$8,1,0)</f>
        <v>0</v>
      </c>
      <c r="BE183" s="175">
        <f>IF($R183=BB$17,BC183,0)</f>
        <v>0</v>
      </c>
      <c r="BF183" s="173">
        <v>0</v>
      </c>
      <c r="BG183" s="175">
        <f>100*BF183/$AI183</f>
        <v>0</v>
      </c>
      <c r="BH183" s="173">
        <f>IF(BG183&gt;$AI$8,1,0)</f>
        <v>0</v>
      </c>
      <c r="BI183" s="175">
        <f>IF($R183=BF$17,BG183,0)</f>
        <v>0</v>
      </c>
      <c r="BJ183" s="173">
        <v>0</v>
      </c>
      <c r="BK183" s="175">
        <f>100*BJ183/$AI183</f>
        <v>0</v>
      </c>
      <c r="BL183" s="173">
        <f>IF(BK183&gt;$AI$8,1,0)</f>
        <v>0</v>
      </c>
      <c r="BM183" s="175">
        <f>IF($R183=BJ$17,BK183,0)</f>
        <v>0</v>
      </c>
      <c r="BN183" s="173">
        <v>0</v>
      </c>
      <c r="BO183" s="175">
        <f>100*BN183/$AI183</f>
        <v>0</v>
      </c>
      <c r="BP183" s="173">
        <f>IF(BO183&gt;$AI$8,1,0)</f>
        <v>0</v>
      </c>
      <c r="BQ183" s="175">
        <f>IF($R183=BN$17,BO183,0)</f>
        <v>0</v>
      </c>
      <c r="BR183" s="173">
        <v>0</v>
      </c>
      <c r="BS183" s="175">
        <f>100*BR183/$AI183</f>
        <v>0</v>
      </c>
      <c r="BT183" s="173">
        <f>IF(BS183&gt;$AI$8,1,0)</f>
        <v>0</v>
      </c>
      <c r="BU183" s="175">
        <f>IF($R183=BR$17,BS183,0)</f>
        <v>0</v>
      </c>
      <c r="BV183" s="173">
        <v>0</v>
      </c>
      <c r="BW183" s="175">
        <f>100*BV183/$AI183</f>
        <v>0</v>
      </c>
      <c r="BX183" s="173">
        <f>IF(BW183&gt;$AI$8,1,0)</f>
        <v>0</v>
      </c>
      <c r="BY183" s="175">
        <f>IF($R183=BV$17,BW183,0)</f>
        <v>0</v>
      </c>
      <c r="BZ183" s="173">
        <v>0</v>
      </c>
      <c r="CA183" s="175">
        <f>100*BZ183/$AI183</f>
        <v>0</v>
      </c>
      <c r="CB183" s="173">
        <f>IF(CA183&gt;$AI$8,1,0)</f>
        <v>0</v>
      </c>
      <c r="CC183" s="175">
        <f>IF($R183=BZ$17,CA183,0)</f>
        <v>0</v>
      </c>
      <c r="CD183" s="173">
        <v>0</v>
      </c>
      <c r="CE183" s="175">
        <f>100*CD183/$AI183</f>
        <v>0</v>
      </c>
      <c r="CF183" s="173">
        <f>IF(CE183&gt;$AI$8,1,0)</f>
        <v>0</v>
      </c>
      <c r="CG183" s="175">
        <f>IF($R183=CD$17,CE183,0)</f>
        <v>0</v>
      </c>
      <c r="CH183" s="173">
        <v>0</v>
      </c>
      <c r="CI183" s="175">
        <f>100*CH183/$AI183</f>
        <v>0</v>
      </c>
      <c r="CJ183" s="173">
        <f>IF(CI183&gt;$AI$8,1,0)</f>
        <v>0</v>
      </c>
      <c r="CK183" s="175">
        <f>IF($R183=CH$17,CI183,0)</f>
        <v>0</v>
      </c>
      <c r="CL183" s="173">
        <v>0</v>
      </c>
      <c r="CM183" s="173">
        <v>0</v>
      </c>
      <c r="CN183" s="176"/>
    </row>
    <row r="184" ht="15.75" customHeight="1">
      <c r="A184" t="s" s="179">
        <v>2649</v>
      </c>
      <c r="B184" t="s" s="180">
        <v>58</v>
      </c>
      <c r="C184" t="s" s="180">
        <v>2650</v>
      </c>
      <c r="D184" t="s" s="181">
        <v>60</v>
      </c>
      <c r="E184" t="s" s="188">
        <v>60</v>
      </c>
      <c r="F184" t="s" s="146">
        <v>46</v>
      </c>
      <c r="G184" t="s" s="146">
        <v>2651</v>
      </c>
      <c r="H184" t="s" s="146">
        <v>2652</v>
      </c>
      <c r="I184" t="s" s="146">
        <v>64</v>
      </c>
      <c r="J184" t="s" s="146">
        <v>2585</v>
      </c>
      <c r="K184" t="s" s="183">
        <f>_xlfn.IFS(Q184=0,O184,T184=1,R184,U184=1,AA184,V184=1,AD184)</f>
        <v>28</v>
      </c>
      <c r="L184" s="189">
        <f>_xlfn.IFS(Q184=0,P184,T184=1,S184,U184=1,AB184,V184=1,AE184)</f>
        <v>47.0082015927731</v>
      </c>
      <c r="M184" t="s" s="146">
        <f>IF(O184="Lab","over","under")</f>
        <v>2429</v>
      </c>
      <c r="N184" s="145">
        <v>1</v>
      </c>
      <c r="O184" t="s" s="184">
        <v>28</v>
      </c>
      <c r="P184" s="147">
        <f>AQ184</f>
        <v>47.0082015927731</v>
      </c>
      <c r="Q184" s="145">
        <f>T184+U184+V184</f>
        <v>0</v>
      </c>
      <c r="R184" t="s" s="185">
        <v>32</v>
      </c>
      <c r="S184" s="147">
        <f>BI184</f>
        <v>27.2221561868537</v>
      </c>
      <c r="T184" s="138"/>
      <c r="U184" s="138"/>
      <c r="V184" s="138"/>
      <c r="W184" s="138"/>
      <c r="X184" t="s" s="146">
        <f>IF($A184=Y184,"ok","bad")</f>
        <v>2430</v>
      </c>
      <c r="Y184" t="s" s="146">
        <v>2649</v>
      </c>
      <c r="Z184" t="s" s="146">
        <v>2650</v>
      </c>
      <c r="AA184" t="s" s="186">
        <v>2365</v>
      </c>
      <c r="AB184" s="141">
        <f>100*AC184</f>
        <v>8.377511</v>
      </c>
      <c r="AC184" s="190">
        <v>0.08377511</v>
      </c>
      <c r="AD184" t="s" s="187">
        <v>27</v>
      </c>
      <c r="AE184" s="141">
        <v>7.4741472</v>
      </c>
      <c r="AF184" s="190">
        <v>0.074741472</v>
      </c>
      <c r="AG184" s="138"/>
      <c r="AH184" s="145">
        <v>72185</v>
      </c>
      <c r="AI184" s="145">
        <v>42065</v>
      </c>
      <c r="AJ184" s="145">
        <v>92</v>
      </c>
      <c r="AK184" s="145">
        <v>8323</v>
      </c>
      <c r="AL184" s="145">
        <v>3144</v>
      </c>
      <c r="AM184" s="148">
        <f>100*AL184/$AI184</f>
        <v>7.47414715321526</v>
      </c>
      <c r="AN184" s="145">
        <f>IF(AM184&gt;$AI$8,1,0)</f>
        <v>0</v>
      </c>
      <c r="AO184" s="148">
        <f>IF($R184=AL$17,AM184,0)</f>
        <v>0</v>
      </c>
      <c r="AP184" s="145">
        <v>19774</v>
      </c>
      <c r="AQ184" s="148">
        <f>100*AP184/$AI184</f>
        <v>47.0082015927731</v>
      </c>
      <c r="AR184" s="145">
        <f>IF(AQ184&gt;$AI$8,1,0)</f>
        <v>0</v>
      </c>
      <c r="AS184" s="148">
        <f>IF($R184=AP$17,AQ184,0)</f>
        <v>0</v>
      </c>
      <c r="AT184" s="145">
        <v>2171</v>
      </c>
      <c r="AU184" s="148">
        <f>100*AT184/$AI184</f>
        <v>5.16106026387733</v>
      </c>
      <c r="AV184" s="145">
        <f>IF(AU184&gt;$AI$8,1,0)</f>
        <v>0</v>
      </c>
      <c r="AW184" s="148">
        <f>IF($R184=AT$17,AU184,0)</f>
        <v>0</v>
      </c>
      <c r="AX184" s="145">
        <v>3524</v>
      </c>
      <c r="AY184" s="148">
        <f>100*AX184/$AI184</f>
        <v>8.37751099488886</v>
      </c>
      <c r="AZ184" s="145">
        <f>IF(AY184&gt;$AI$8,1,0)</f>
        <v>0</v>
      </c>
      <c r="BA184" s="148">
        <f>IF($R184=AX$17,AY184,0)</f>
        <v>0</v>
      </c>
      <c r="BB184" s="145">
        <v>1390</v>
      </c>
      <c r="BC184" s="148">
        <f>100*BB184/$AI184</f>
        <v>3.30440984191133</v>
      </c>
      <c r="BD184" s="145">
        <f>IF(BC184&gt;$AI$8,1,0)</f>
        <v>0</v>
      </c>
      <c r="BE184" s="148">
        <f>IF($R184=BB$17,BC184,0)</f>
        <v>0</v>
      </c>
      <c r="BF184" s="145">
        <v>11451</v>
      </c>
      <c r="BG184" s="148">
        <f>100*BF184/$AI184</f>
        <v>27.2221561868537</v>
      </c>
      <c r="BH184" s="145">
        <f>IF(BG184&gt;$AI$8,1,0)</f>
        <v>0</v>
      </c>
      <c r="BI184" s="148">
        <f>IF($R184=BF$17,BG184,0)</f>
        <v>27.2221561868537</v>
      </c>
      <c r="BJ184" s="145">
        <v>0</v>
      </c>
      <c r="BK184" s="148">
        <f>100*BJ184/$AI184</f>
        <v>0</v>
      </c>
      <c r="BL184" s="145">
        <f>IF(BK184&gt;$AI$8,1,0)</f>
        <v>0</v>
      </c>
      <c r="BM184" s="148">
        <f>IF($R184=BJ$17,BK184,0)</f>
        <v>0</v>
      </c>
      <c r="BN184" s="145">
        <v>0</v>
      </c>
      <c r="BO184" s="148">
        <f>100*BN184/$AI184</f>
        <v>0</v>
      </c>
      <c r="BP184" s="145">
        <f>IF(BO184&gt;$AI$8,1,0)</f>
        <v>0</v>
      </c>
      <c r="BQ184" s="148">
        <f>IF($R184=BN$17,BO184,0)</f>
        <v>0</v>
      </c>
      <c r="BR184" s="145">
        <v>0</v>
      </c>
      <c r="BS184" s="148">
        <f>100*BR184/$AI184</f>
        <v>0</v>
      </c>
      <c r="BT184" s="145">
        <f>IF(BS184&gt;$AI$8,1,0)</f>
        <v>0</v>
      </c>
      <c r="BU184" s="148">
        <f>IF($R184=BR$17,BS184,0)</f>
        <v>0</v>
      </c>
      <c r="BV184" s="145">
        <v>0</v>
      </c>
      <c r="BW184" s="148">
        <f>100*BV184/$AI184</f>
        <v>0</v>
      </c>
      <c r="BX184" s="145">
        <f>IF(BW184&gt;$AI$8,1,0)</f>
        <v>0</v>
      </c>
      <c r="BY184" s="148">
        <f>IF($R184=BV$17,BW184,0)</f>
        <v>0</v>
      </c>
      <c r="BZ184" s="145">
        <v>0</v>
      </c>
      <c r="CA184" s="148">
        <f>100*BZ184/$AI184</f>
        <v>0</v>
      </c>
      <c r="CB184" s="145">
        <f>IF(CA184&gt;$AI$8,1,0)</f>
        <v>0</v>
      </c>
      <c r="CC184" s="148">
        <f>IF($R184=BZ$17,CA184,0)</f>
        <v>0</v>
      </c>
      <c r="CD184" s="145">
        <v>0</v>
      </c>
      <c r="CE184" s="148">
        <f>100*CD184/$AI184</f>
        <v>0</v>
      </c>
      <c r="CF184" s="145">
        <f>IF(CE184&gt;$AI$8,1,0)</f>
        <v>0</v>
      </c>
      <c r="CG184" s="148">
        <f>IF($R184=CD$17,CE184,0)</f>
        <v>0</v>
      </c>
      <c r="CH184" s="145">
        <v>0</v>
      </c>
      <c r="CI184" s="148">
        <f>100*CH184/$AI184</f>
        <v>0</v>
      </c>
      <c r="CJ184" s="145">
        <f>IF(CI184&gt;$AI$8,1,0)</f>
        <v>0</v>
      </c>
      <c r="CK184" s="148">
        <f>IF($R184=CH$17,CI184,0)</f>
        <v>0</v>
      </c>
      <c r="CL184" s="145">
        <v>227</v>
      </c>
      <c r="CM184" s="145">
        <v>0</v>
      </c>
      <c r="CN184" s="149"/>
    </row>
    <row r="185" ht="15.75" customHeight="1">
      <c r="A185" t="s" s="179">
        <v>3406</v>
      </c>
      <c r="B185" t="s" s="180">
        <v>42</v>
      </c>
      <c r="C185" t="s" s="180">
        <v>3407</v>
      </c>
      <c r="D185" t="s" s="181">
        <v>45</v>
      </c>
      <c r="E185" t="s" s="182">
        <v>45</v>
      </c>
      <c r="F185" t="s" s="130">
        <v>46</v>
      </c>
      <c r="G185" t="s" s="130">
        <v>592</v>
      </c>
      <c r="H185" t="s" s="130">
        <v>593</v>
      </c>
      <c r="I185" t="s" s="130">
        <v>49</v>
      </c>
      <c r="J185" t="s" s="130">
        <v>116</v>
      </c>
      <c r="K185" t="s" s="183">
        <f>_xlfn.IFS(Q185=0,O185,T185=1,R185,U185=1,AA185,V185=1,AD185)</f>
        <v>33</v>
      </c>
      <c r="L185" s="189">
        <f>_xlfn.IFS(Q185=0,P185,T185=1,S185,U185=1,AB185,V185=1,AE185)</f>
        <v>46.9482959699365</v>
      </c>
      <c r="M185" t="s" s="130">
        <f>IF(O185="Lab","over","under")</f>
        <v>3307</v>
      </c>
      <c r="N185" s="169"/>
      <c r="O185" t="s" s="184">
        <v>33</v>
      </c>
      <c r="P185" s="131">
        <f>BK185</f>
        <v>46.9482959699365</v>
      </c>
      <c r="Q185" s="173">
        <f>T185+U185+V185</f>
        <v>0</v>
      </c>
      <c r="R185" t="s" s="185">
        <v>29</v>
      </c>
      <c r="S185" s="131">
        <f>AW185</f>
        <v>15.0079910155069</v>
      </c>
      <c r="T185" s="169"/>
      <c r="U185" s="169"/>
      <c r="V185" s="169"/>
      <c r="W185" s="169"/>
      <c r="X185" t="s" s="130">
        <f>IF($A185=Y185,"ok","bad")</f>
        <v>2430</v>
      </c>
      <c r="Y185" t="s" s="130">
        <v>3406</v>
      </c>
      <c r="Z185" t="s" s="130">
        <v>3407</v>
      </c>
      <c r="AA185" t="s" s="186">
        <v>28</v>
      </c>
      <c r="AB185" s="125">
        <f>100*AC185</f>
        <v>11.6323269</v>
      </c>
      <c r="AC185" s="191">
        <v>0.116323269</v>
      </c>
      <c r="AD185" t="s" s="187">
        <v>2365</v>
      </c>
      <c r="AE185" s="125">
        <v>11.6064101</v>
      </c>
      <c r="AF185" s="191">
        <v>0.116064101</v>
      </c>
      <c r="AG185" s="169"/>
      <c r="AH185" s="173">
        <v>75690</v>
      </c>
      <c r="AI185" s="173">
        <v>46302</v>
      </c>
      <c r="AJ185" s="173">
        <v>155</v>
      </c>
      <c r="AK185" s="173">
        <v>14789</v>
      </c>
      <c r="AL185" s="173">
        <v>4763</v>
      </c>
      <c r="AM185" s="175">
        <f>100*AL185/$AI185</f>
        <v>10.2868126646797</v>
      </c>
      <c r="AN185" s="173">
        <f>IF(AM185&gt;$AI$8,1,0)</f>
        <v>0</v>
      </c>
      <c r="AO185" s="175">
        <f>IF($R185=AL$17,AM185,0)</f>
        <v>0</v>
      </c>
      <c r="AP185" s="173">
        <v>5386</v>
      </c>
      <c r="AQ185" s="175">
        <f>100*AP185/$AI185</f>
        <v>11.6323268973262</v>
      </c>
      <c r="AR185" s="173">
        <f>IF(AQ185&gt;$AI$8,1,0)</f>
        <v>0</v>
      </c>
      <c r="AS185" s="175">
        <f>IF($R185=AP$17,AQ185,0)</f>
        <v>0</v>
      </c>
      <c r="AT185" s="173">
        <v>6949</v>
      </c>
      <c r="AU185" s="175">
        <f>100*AT185/$AI185</f>
        <v>15.0079910155069</v>
      </c>
      <c r="AV185" s="173">
        <f>IF(AU185&gt;$AI$8,1,0)</f>
        <v>0</v>
      </c>
      <c r="AW185" s="175">
        <f>IF($R185=AT$17,AU185,0)</f>
        <v>15.0079910155069</v>
      </c>
      <c r="AX185" s="173">
        <v>5374</v>
      </c>
      <c r="AY185" s="175">
        <f>100*AX185/$AI185</f>
        <v>11.6064100902769</v>
      </c>
      <c r="AZ185" s="173">
        <f>IF(AY185&gt;$AI$8,1,0)</f>
        <v>0</v>
      </c>
      <c r="BA185" s="175">
        <f>IF($R185=AX$17,AY185,0)</f>
        <v>0</v>
      </c>
      <c r="BB185" s="173">
        <v>1864</v>
      </c>
      <c r="BC185" s="175">
        <f>100*BB185/$AI185</f>
        <v>4.02574402833571</v>
      </c>
      <c r="BD185" s="173">
        <f>IF(BC185&gt;$AI$8,1,0)</f>
        <v>0</v>
      </c>
      <c r="BE185" s="175">
        <f>IF($R185=BB$17,BC185,0)</f>
        <v>0</v>
      </c>
      <c r="BF185" s="173">
        <v>0</v>
      </c>
      <c r="BG185" s="175">
        <f>100*BF185/$AI185</f>
        <v>0</v>
      </c>
      <c r="BH185" s="173">
        <f>IF(BG185&gt;$AI$8,1,0)</f>
        <v>0</v>
      </c>
      <c r="BI185" s="175">
        <f>IF($R185=BF$17,BG185,0)</f>
        <v>0</v>
      </c>
      <c r="BJ185" s="173">
        <v>21738</v>
      </c>
      <c r="BK185" s="175">
        <f>100*BJ185/$AI185</f>
        <v>46.9482959699365</v>
      </c>
      <c r="BL185" s="173">
        <f>IF(BK185&gt;$AI$8,1,0)</f>
        <v>0</v>
      </c>
      <c r="BM185" s="175">
        <f>IF($R185=BJ$17,BK185,0)</f>
        <v>0</v>
      </c>
      <c r="BN185" s="173">
        <v>0</v>
      </c>
      <c r="BO185" s="175">
        <f>100*BN185/$AI185</f>
        <v>0</v>
      </c>
      <c r="BP185" s="173">
        <f>IF(BO185&gt;$AI$8,1,0)</f>
        <v>0</v>
      </c>
      <c r="BQ185" s="175">
        <f>IF($R185=BN$17,BO185,0)</f>
        <v>0</v>
      </c>
      <c r="BR185" s="173">
        <v>0</v>
      </c>
      <c r="BS185" s="175">
        <f>100*BR185/$AI185</f>
        <v>0</v>
      </c>
      <c r="BT185" s="173">
        <f>IF(BS185&gt;$AI$8,1,0)</f>
        <v>0</v>
      </c>
      <c r="BU185" s="175">
        <f>IF($R185=BR$17,BS185,0)</f>
        <v>0</v>
      </c>
      <c r="BV185" s="173">
        <v>0</v>
      </c>
      <c r="BW185" s="175">
        <f>100*BV185/$AI185</f>
        <v>0</v>
      </c>
      <c r="BX185" s="173">
        <f>IF(BW185&gt;$AI$8,1,0)</f>
        <v>0</v>
      </c>
      <c r="BY185" s="175">
        <f>IF($R185=BV$17,BW185,0)</f>
        <v>0</v>
      </c>
      <c r="BZ185" s="173">
        <v>0</v>
      </c>
      <c r="CA185" s="175">
        <f>100*BZ185/$AI185</f>
        <v>0</v>
      </c>
      <c r="CB185" s="173">
        <f>IF(CA185&gt;$AI$8,1,0)</f>
        <v>0</v>
      </c>
      <c r="CC185" s="175">
        <f>IF($R185=BZ$17,CA185,0)</f>
        <v>0</v>
      </c>
      <c r="CD185" s="173">
        <v>0</v>
      </c>
      <c r="CE185" s="175">
        <f>100*CD185/$AI185</f>
        <v>0</v>
      </c>
      <c r="CF185" s="173">
        <f>IF(CE185&gt;$AI$8,1,0)</f>
        <v>0</v>
      </c>
      <c r="CG185" s="175">
        <f>IF($R185=CD$17,CE185,0)</f>
        <v>0</v>
      </c>
      <c r="CH185" s="173">
        <v>0</v>
      </c>
      <c r="CI185" s="175">
        <f>100*CH185/$AI185</f>
        <v>0</v>
      </c>
      <c r="CJ185" s="173">
        <f>IF(CI185&gt;$AI$8,1,0)</f>
        <v>0</v>
      </c>
      <c r="CK185" s="175">
        <f>IF($R185=CH$17,CI185,0)</f>
        <v>0</v>
      </c>
      <c r="CL185" s="173">
        <v>0</v>
      </c>
      <c r="CM185" s="173">
        <v>0</v>
      </c>
      <c r="CN185" s="176"/>
    </row>
    <row r="186" ht="15.75" customHeight="1">
      <c r="A186" t="s" s="179">
        <v>2747</v>
      </c>
      <c r="B186" t="s" s="180">
        <v>58</v>
      </c>
      <c r="C186" t="s" s="180">
        <v>2748</v>
      </c>
      <c r="D186" t="s" s="181">
        <v>60</v>
      </c>
      <c r="E186" t="s" s="188">
        <v>60</v>
      </c>
      <c r="F186" t="s" s="146">
        <v>46</v>
      </c>
      <c r="G186" t="s" s="146">
        <v>662</v>
      </c>
      <c r="H186" t="s" s="146">
        <v>2749</v>
      </c>
      <c r="I186" t="s" s="146">
        <v>49</v>
      </c>
      <c r="J186" t="s" s="146">
        <v>2585</v>
      </c>
      <c r="K186" t="s" s="183">
        <f>_xlfn.IFS(Q186=0,O186,T186=1,R186,U186=1,AA186,V186=1,AD186)</f>
        <v>28</v>
      </c>
      <c r="L186" s="189">
        <f>_xlfn.IFS(Q186=0,P186,T186=1,S186,U186=1,AB186,V186=1,AE186)</f>
        <v>46.9169764560099</v>
      </c>
      <c r="M186" t="s" s="146">
        <f>IF(O186="Lab","over","under")</f>
        <v>2429</v>
      </c>
      <c r="N186" s="145">
        <v>1</v>
      </c>
      <c r="O186" t="s" s="184">
        <v>28</v>
      </c>
      <c r="P186" s="147">
        <f>AQ186</f>
        <v>46.9169764560099</v>
      </c>
      <c r="Q186" s="145">
        <f>T186+U186+V186</f>
        <v>0</v>
      </c>
      <c r="R186" t="s" s="185">
        <v>32</v>
      </c>
      <c r="S186" s="147">
        <f>BI186</f>
        <v>31.1276332094176</v>
      </c>
      <c r="T186" s="138"/>
      <c r="U186" s="138"/>
      <c r="V186" s="138"/>
      <c r="W186" s="138"/>
      <c r="X186" t="s" s="146">
        <f>IF($A186=Y186,"ok","bad")</f>
        <v>2430</v>
      </c>
      <c r="Y186" t="s" s="146">
        <v>2747</v>
      </c>
      <c r="Z186" t="s" s="146">
        <v>2748</v>
      </c>
      <c r="AA186" t="s" s="186">
        <v>27</v>
      </c>
      <c r="AB186" s="141">
        <f>100*AC186</f>
        <v>7.0954151</v>
      </c>
      <c r="AC186" s="190">
        <v>0.07095415099999999</v>
      </c>
      <c r="AD186" t="s" s="187">
        <v>2365</v>
      </c>
      <c r="AE186" s="141">
        <v>6.1363073</v>
      </c>
      <c r="AF186" s="190">
        <v>0.061363073</v>
      </c>
      <c r="AG186" s="138"/>
      <c r="AH186" s="145">
        <v>70126</v>
      </c>
      <c r="AI186" s="145">
        <v>40350</v>
      </c>
      <c r="AJ186" s="145">
        <v>101</v>
      </c>
      <c r="AK186" s="145">
        <v>6371</v>
      </c>
      <c r="AL186" s="145">
        <v>2863</v>
      </c>
      <c r="AM186" s="148">
        <f>100*AL186/$AI186</f>
        <v>7.09541511771995</v>
      </c>
      <c r="AN186" s="145">
        <f>IF(AM186&gt;$AI$8,1,0)</f>
        <v>0</v>
      </c>
      <c r="AO186" s="148">
        <f>IF($R186=AL$17,AM186,0)</f>
        <v>0</v>
      </c>
      <c r="AP186" s="145">
        <v>18931</v>
      </c>
      <c r="AQ186" s="148">
        <f>100*AP186/$AI186</f>
        <v>46.9169764560099</v>
      </c>
      <c r="AR186" s="145">
        <f>IF(AQ186&gt;$AI$8,1,0)</f>
        <v>0</v>
      </c>
      <c r="AS186" s="148">
        <f>IF($R186=AP$17,AQ186,0)</f>
        <v>0</v>
      </c>
      <c r="AT186" s="145">
        <v>1259</v>
      </c>
      <c r="AU186" s="148">
        <f>100*AT186/$AI186</f>
        <v>3.12019826517968</v>
      </c>
      <c r="AV186" s="145">
        <f>IF(AU186&gt;$AI$8,1,0)</f>
        <v>0</v>
      </c>
      <c r="AW186" s="148">
        <f>IF($R186=AT$17,AU186,0)</f>
        <v>0</v>
      </c>
      <c r="AX186" s="145">
        <v>2476</v>
      </c>
      <c r="AY186" s="148">
        <f>100*AX186/$AI186</f>
        <v>6.1363073110285</v>
      </c>
      <c r="AZ186" s="145">
        <f>IF(AY186&gt;$AI$8,1,0)</f>
        <v>0</v>
      </c>
      <c r="BA186" s="148">
        <f>IF($R186=AX$17,AY186,0)</f>
        <v>0</v>
      </c>
      <c r="BB186" s="145">
        <v>1173</v>
      </c>
      <c r="BC186" s="148">
        <f>100*BB186/$AI186</f>
        <v>2.90706319702602</v>
      </c>
      <c r="BD186" s="145">
        <f>IF(BC186&gt;$AI$8,1,0)</f>
        <v>0</v>
      </c>
      <c r="BE186" s="148">
        <f>IF($R186=BB$17,BC186,0)</f>
        <v>0</v>
      </c>
      <c r="BF186" s="145">
        <v>12560</v>
      </c>
      <c r="BG186" s="148">
        <f>100*BF186/$AI186</f>
        <v>31.1276332094176</v>
      </c>
      <c r="BH186" s="145">
        <f>IF(BG186&gt;$AI$8,1,0)</f>
        <v>0</v>
      </c>
      <c r="BI186" s="148">
        <f>IF($R186=BF$17,BG186,0)</f>
        <v>31.1276332094176</v>
      </c>
      <c r="BJ186" s="145">
        <v>0</v>
      </c>
      <c r="BK186" s="148">
        <f>100*BJ186/$AI186</f>
        <v>0</v>
      </c>
      <c r="BL186" s="145">
        <f>IF(BK186&gt;$AI$8,1,0)</f>
        <v>0</v>
      </c>
      <c r="BM186" s="148">
        <f>IF($R186=BJ$17,BK186,0)</f>
        <v>0</v>
      </c>
      <c r="BN186" s="145">
        <v>0</v>
      </c>
      <c r="BO186" s="148">
        <f>100*BN186/$AI186</f>
        <v>0</v>
      </c>
      <c r="BP186" s="145">
        <f>IF(BO186&gt;$AI$8,1,0)</f>
        <v>0</v>
      </c>
      <c r="BQ186" s="148">
        <f>IF($R186=BN$17,BO186,0)</f>
        <v>0</v>
      </c>
      <c r="BR186" s="145">
        <v>0</v>
      </c>
      <c r="BS186" s="148">
        <f>100*BR186/$AI186</f>
        <v>0</v>
      </c>
      <c r="BT186" s="145">
        <f>IF(BS186&gt;$AI$8,1,0)</f>
        <v>0</v>
      </c>
      <c r="BU186" s="148">
        <f>IF($R186=BR$17,BS186,0)</f>
        <v>0</v>
      </c>
      <c r="BV186" s="145">
        <v>0</v>
      </c>
      <c r="BW186" s="148">
        <f>100*BV186/$AI186</f>
        <v>0</v>
      </c>
      <c r="BX186" s="145">
        <f>IF(BW186&gt;$AI$8,1,0)</f>
        <v>0</v>
      </c>
      <c r="BY186" s="148">
        <f>IF($R186=BV$17,BW186,0)</f>
        <v>0</v>
      </c>
      <c r="BZ186" s="145">
        <v>0</v>
      </c>
      <c r="CA186" s="148">
        <f>100*BZ186/$AI186</f>
        <v>0</v>
      </c>
      <c r="CB186" s="145">
        <f>IF(CA186&gt;$AI$8,1,0)</f>
        <v>0</v>
      </c>
      <c r="CC186" s="148">
        <f>IF($R186=BZ$17,CA186,0)</f>
        <v>0</v>
      </c>
      <c r="CD186" s="145">
        <v>0</v>
      </c>
      <c r="CE186" s="148">
        <f>100*CD186/$AI186</f>
        <v>0</v>
      </c>
      <c r="CF186" s="145">
        <f>IF(CE186&gt;$AI$8,1,0)</f>
        <v>0</v>
      </c>
      <c r="CG186" s="148">
        <f>IF($R186=CD$17,CE186,0)</f>
        <v>0</v>
      </c>
      <c r="CH186" s="145">
        <v>0</v>
      </c>
      <c r="CI186" s="148">
        <f>100*CH186/$AI186</f>
        <v>0</v>
      </c>
      <c r="CJ186" s="145">
        <f>IF(CI186&gt;$AI$8,1,0)</f>
        <v>0</v>
      </c>
      <c r="CK186" s="148">
        <f>IF($R186=CH$17,CI186,0)</f>
        <v>0</v>
      </c>
      <c r="CL186" s="145">
        <v>0</v>
      </c>
      <c r="CM186" s="145">
        <v>0</v>
      </c>
      <c r="CN186" s="149"/>
    </row>
    <row r="187" ht="15.75" customHeight="1">
      <c r="A187" t="s" s="179">
        <v>3581</v>
      </c>
      <c r="B187" t="s" s="180">
        <v>197</v>
      </c>
      <c r="C187" t="s" s="180">
        <v>3582</v>
      </c>
      <c r="D187" t="s" s="181">
        <v>200</v>
      </c>
      <c r="E187" t="s" s="182">
        <v>79</v>
      </c>
      <c r="F187" t="s" s="130">
        <v>46</v>
      </c>
      <c r="G187" t="s" s="130">
        <v>3583</v>
      </c>
      <c r="H187" t="s" s="130">
        <v>3584</v>
      </c>
      <c r="I187" t="s" s="130">
        <v>64</v>
      </c>
      <c r="J187" t="s" s="130">
        <v>1762</v>
      </c>
      <c r="K187" t="s" s="183">
        <f>_xlfn.IFS(Q187=0,O187,T187=1,R187,U187=1,AA187,V187=1,AD187)</f>
        <v>29</v>
      </c>
      <c r="L187" s="189">
        <f>_xlfn.IFS(Q187=0,P187,T187=1,S187,U187=1,AB187,V187=1,AE187)</f>
        <v>46.8988246505718</v>
      </c>
      <c r="M187" t="s" s="130">
        <f>IF(O187="Lab","over","under")</f>
        <v>3307</v>
      </c>
      <c r="N187" s="169"/>
      <c r="O187" t="s" s="184">
        <v>29</v>
      </c>
      <c r="P187" s="131">
        <f>AU187</f>
        <v>46.8988246505718</v>
      </c>
      <c r="Q187" s="173">
        <f>T187+U187+V187</f>
        <v>0</v>
      </c>
      <c r="R187" t="s" s="185">
        <v>27</v>
      </c>
      <c r="S187" s="131">
        <f>AO187</f>
        <v>24.8193297331639</v>
      </c>
      <c r="T187" s="169"/>
      <c r="U187" s="169"/>
      <c r="V187" s="169"/>
      <c r="W187" s="169"/>
      <c r="X187" t="s" s="130">
        <f>IF($A187=Y187,"ok","bad")</f>
        <v>2430</v>
      </c>
      <c r="Y187" t="s" s="130">
        <v>3581</v>
      </c>
      <c r="Z187" t="s" s="130">
        <v>3582</v>
      </c>
      <c r="AA187" t="s" s="186">
        <v>2365</v>
      </c>
      <c r="AB187" s="125">
        <f>100*AC187</f>
        <v>13.1253971</v>
      </c>
      <c r="AC187" s="191">
        <v>0.131253971</v>
      </c>
      <c r="AD187" t="s" s="187">
        <v>28</v>
      </c>
      <c r="AE187" s="125">
        <v>7.0024619</v>
      </c>
      <c r="AF187" s="191">
        <v>0.070024619</v>
      </c>
      <c r="AG187" s="169"/>
      <c r="AH187" s="173">
        <v>72051</v>
      </c>
      <c r="AI187" s="173">
        <v>50368</v>
      </c>
      <c r="AJ187" s="173">
        <v>149</v>
      </c>
      <c r="AK187" s="173">
        <v>11121</v>
      </c>
      <c r="AL187" s="173">
        <v>12501</v>
      </c>
      <c r="AM187" s="175">
        <f>100*AL187/$AI187</f>
        <v>24.8193297331639</v>
      </c>
      <c r="AN187" s="173">
        <f>IF(AM187&gt;$AI$8,1,0)</f>
        <v>0</v>
      </c>
      <c r="AO187" s="175">
        <f>IF($R187=AL$17,AM187,0)</f>
        <v>24.8193297331639</v>
      </c>
      <c r="AP187" s="173">
        <v>3527</v>
      </c>
      <c r="AQ187" s="175">
        <f>100*AP187/$AI187</f>
        <v>7.00246188055909</v>
      </c>
      <c r="AR187" s="173">
        <f>IF(AQ187&gt;$AI$8,1,0)</f>
        <v>0</v>
      </c>
      <c r="AS187" s="175">
        <f>IF($R187=AP$17,AQ187,0)</f>
        <v>0</v>
      </c>
      <c r="AT187" s="173">
        <v>23622</v>
      </c>
      <c r="AU187" s="175">
        <f>100*AT187/$AI187</f>
        <v>46.8988246505718</v>
      </c>
      <c r="AV187" s="173">
        <f>IF(AU187&gt;$AI$8,1,0)</f>
        <v>0</v>
      </c>
      <c r="AW187" s="175">
        <f>IF($R187=AT$17,AU187,0)</f>
        <v>0</v>
      </c>
      <c r="AX187" s="173">
        <v>6611</v>
      </c>
      <c r="AY187" s="175">
        <f>100*AX187/$AI187</f>
        <v>13.1253970775095</v>
      </c>
      <c r="AZ187" s="173">
        <f>IF(AY187&gt;$AI$8,1,0)</f>
        <v>0</v>
      </c>
      <c r="BA187" s="175">
        <f>IF($R187=AX$17,AY187,0)</f>
        <v>0</v>
      </c>
      <c r="BB187" s="173">
        <v>2068</v>
      </c>
      <c r="BC187" s="175">
        <f>100*BB187/$AI187</f>
        <v>4.10578144853875</v>
      </c>
      <c r="BD187" s="173">
        <f>IF(BC187&gt;$AI$8,1,0)</f>
        <v>0</v>
      </c>
      <c r="BE187" s="175">
        <f>IF($R187=BB$17,BC187,0)</f>
        <v>0</v>
      </c>
      <c r="BF187" s="173">
        <v>0</v>
      </c>
      <c r="BG187" s="175">
        <f>100*BF187/$AI187</f>
        <v>0</v>
      </c>
      <c r="BH187" s="173">
        <f>IF(BG187&gt;$AI$8,1,0)</f>
        <v>0</v>
      </c>
      <c r="BI187" s="175">
        <f>IF($R187=BF$17,BG187,0)</f>
        <v>0</v>
      </c>
      <c r="BJ187" s="173">
        <v>0</v>
      </c>
      <c r="BK187" s="175">
        <f>100*BJ187/$AI187</f>
        <v>0</v>
      </c>
      <c r="BL187" s="173">
        <f>IF(BK187&gt;$AI$8,1,0)</f>
        <v>0</v>
      </c>
      <c r="BM187" s="175">
        <f>IF($R187=BJ$17,BK187,0)</f>
        <v>0</v>
      </c>
      <c r="BN187" s="173">
        <v>0</v>
      </c>
      <c r="BO187" s="175">
        <f>100*BN187/$AI187</f>
        <v>0</v>
      </c>
      <c r="BP187" s="173">
        <f>IF(BO187&gt;$AI$8,1,0)</f>
        <v>0</v>
      </c>
      <c r="BQ187" s="175">
        <f>IF($R187=BN$17,BO187,0)</f>
        <v>0</v>
      </c>
      <c r="BR187" s="173">
        <v>0</v>
      </c>
      <c r="BS187" s="175">
        <f>100*BR187/$AI187</f>
        <v>0</v>
      </c>
      <c r="BT187" s="173">
        <f>IF(BS187&gt;$AI$8,1,0)</f>
        <v>0</v>
      </c>
      <c r="BU187" s="175">
        <f>IF($R187=BR$17,BS187,0)</f>
        <v>0</v>
      </c>
      <c r="BV187" s="173">
        <v>0</v>
      </c>
      <c r="BW187" s="175">
        <f>100*BV187/$AI187</f>
        <v>0</v>
      </c>
      <c r="BX187" s="173">
        <f>IF(BW187&gt;$AI$8,1,0)</f>
        <v>0</v>
      </c>
      <c r="BY187" s="175">
        <f>IF($R187=BV$17,BW187,0)</f>
        <v>0</v>
      </c>
      <c r="BZ187" s="173">
        <v>0</v>
      </c>
      <c r="CA187" s="175">
        <f>100*BZ187/$AI187</f>
        <v>0</v>
      </c>
      <c r="CB187" s="173">
        <f>IF(CA187&gt;$AI$8,1,0)</f>
        <v>0</v>
      </c>
      <c r="CC187" s="175">
        <f>IF($R187=BZ$17,CA187,0)</f>
        <v>0</v>
      </c>
      <c r="CD187" s="173">
        <v>0</v>
      </c>
      <c r="CE187" s="175">
        <f>100*CD187/$AI187</f>
        <v>0</v>
      </c>
      <c r="CF187" s="173">
        <f>IF(CE187&gt;$AI$8,1,0)</f>
        <v>0</v>
      </c>
      <c r="CG187" s="175">
        <f>IF($R187=CD$17,CE187,0)</f>
        <v>0</v>
      </c>
      <c r="CH187" s="173">
        <v>0</v>
      </c>
      <c r="CI187" s="175">
        <f>100*CH187/$AI187</f>
        <v>0</v>
      </c>
      <c r="CJ187" s="173">
        <f>IF(CI187&gt;$AI$8,1,0)</f>
        <v>0</v>
      </c>
      <c r="CK187" s="175">
        <f>IF($R187=CH$17,CI187,0)</f>
        <v>0</v>
      </c>
      <c r="CL187" s="173">
        <v>0</v>
      </c>
      <c r="CM187" s="173">
        <v>0</v>
      </c>
      <c r="CN187" s="176"/>
    </row>
    <row r="188" ht="15.75" customHeight="1">
      <c r="A188" t="s" s="179">
        <v>2592</v>
      </c>
      <c r="B188" t="s" s="180">
        <v>84</v>
      </c>
      <c r="C188" t="s" s="180">
        <v>699</v>
      </c>
      <c r="D188" t="s" s="181">
        <v>86</v>
      </c>
      <c r="E188" t="s" s="188">
        <v>79</v>
      </c>
      <c r="F188" t="s" s="146">
        <v>80</v>
      </c>
      <c r="G188" t="s" s="146">
        <v>700</v>
      </c>
      <c r="H188" t="s" s="146">
        <v>701</v>
      </c>
      <c r="I188" t="s" s="146">
        <v>64</v>
      </c>
      <c r="J188" t="s" s="146">
        <v>50</v>
      </c>
      <c r="K188" t="s" s="183">
        <f>_xlfn.IFS(Q188=0,O188,T188=1,R188,U188=1,AA188,V188=1,AD188)</f>
        <v>28</v>
      </c>
      <c r="L188" s="189">
        <f>_xlfn.IFS(Q188=0,P188,T188=1,S188,U188=1,AB188,V188=1,AE188)</f>
        <v>46.8617654056626</v>
      </c>
      <c r="M188" t="s" s="146">
        <f>IF(O188="Lab","over","under")</f>
        <v>2429</v>
      </c>
      <c r="N188" s="145">
        <v>1</v>
      </c>
      <c r="O188" t="s" s="184">
        <v>28</v>
      </c>
      <c r="P188" s="147">
        <f>AQ188</f>
        <v>46.8617654056626</v>
      </c>
      <c r="Q188" s="145">
        <f>T188+U188+V188</f>
        <v>0</v>
      </c>
      <c r="R188" t="s" s="185">
        <v>27</v>
      </c>
      <c r="S188" s="147">
        <f>AO188</f>
        <v>20.2759933380918</v>
      </c>
      <c r="T188" s="138"/>
      <c r="U188" s="138"/>
      <c r="V188" s="138"/>
      <c r="W188" s="138"/>
      <c r="X188" t="s" s="146">
        <f>IF($A188=Y188,"ok","bad")</f>
        <v>2430</v>
      </c>
      <c r="Y188" t="s" s="146">
        <v>2592</v>
      </c>
      <c r="Z188" t="s" s="146">
        <v>699</v>
      </c>
      <c r="AA188" t="s" s="186">
        <v>2365</v>
      </c>
      <c r="AB188" s="141">
        <f>100*AC188</f>
        <v>18.9150607</v>
      </c>
      <c r="AC188" s="190">
        <v>0.189150607</v>
      </c>
      <c r="AD188" t="s" s="187">
        <v>31</v>
      </c>
      <c r="AE188" s="141">
        <v>8.137045000000001</v>
      </c>
      <c r="AF188" s="190">
        <v>0.08137045</v>
      </c>
      <c r="AG188" s="138"/>
      <c r="AH188" s="145">
        <v>75036</v>
      </c>
      <c r="AI188" s="145">
        <v>42030</v>
      </c>
      <c r="AJ188" s="145">
        <v>180</v>
      </c>
      <c r="AK188" s="145">
        <v>11174</v>
      </c>
      <c r="AL188" s="145">
        <v>8522</v>
      </c>
      <c r="AM188" s="148">
        <f>100*AL188/$AI188</f>
        <v>20.2759933380918</v>
      </c>
      <c r="AN188" s="145">
        <f>IF(AM188&gt;$AI$8,1,0)</f>
        <v>0</v>
      </c>
      <c r="AO188" s="148">
        <f>IF($R188=AL$17,AM188,0)</f>
        <v>20.2759933380918</v>
      </c>
      <c r="AP188" s="145">
        <v>19696</v>
      </c>
      <c r="AQ188" s="148">
        <f>100*AP188/$AI188</f>
        <v>46.8617654056626</v>
      </c>
      <c r="AR188" s="145">
        <f>IF(AQ188&gt;$AI$8,1,0)</f>
        <v>0</v>
      </c>
      <c r="AS188" s="148">
        <f>IF($R188=AP$17,AQ188,0)</f>
        <v>0</v>
      </c>
      <c r="AT188" s="145">
        <v>1931</v>
      </c>
      <c r="AU188" s="148">
        <f>100*AT188/$AI188</f>
        <v>4.59433737806329</v>
      </c>
      <c r="AV188" s="145">
        <f>IF(AU188&gt;$AI$8,1,0)</f>
        <v>0</v>
      </c>
      <c r="AW188" s="148">
        <f>IF($R188=AT$17,AU188,0)</f>
        <v>0</v>
      </c>
      <c r="AX188" s="145">
        <v>7950</v>
      </c>
      <c r="AY188" s="148">
        <f>100*AX188/$AI188</f>
        <v>18.9150606709493</v>
      </c>
      <c r="AZ188" s="145">
        <f>IF(AY188&gt;$AI$8,1,0)</f>
        <v>0</v>
      </c>
      <c r="BA188" s="148">
        <f>IF($R188=AX$17,AY188,0)</f>
        <v>0</v>
      </c>
      <c r="BB188" s="145">
        <v>3420</v>
      </c>
      <c r="BC188" s="148">
        <f>100*BB188/$AI188</f>
        <v>8.13704496788009</v>
      </c>
      <c r="BD188" s="145">
        <f>IF(BC188&gt;$AI$8,1,0)</f>
        <v>0</v>
      </c>
      <c r="BE188" s="148">
        <f>IF($R188=BB$17,BC188,0)</f>
        <v>0</v>
      </c>
      <c r="BF188" s="145">
        <v>0</v>
      </c>
      <c r="BG188" s="148">
        <f>100*BF188/$AI188</f>
        <v>0</v>
      </c>
      <c r="BH188" s="145">
        <f>IF(BG188&gt;$AI$8,1,0)</f>
        <v>0</v>
      </c>
      <c r="BI188" s="148">
        <f>IF($R188=BF$17,BG188,0)</f>
        <v>0</v>
      </c>
      <c r="BJ188" s="145">
        <v>0</v>
      </c>
      <c r="BK188" s="148">
        <f>100*BJ188/$AI188</f>
        <v>0</v>
      </c>
      <c r="BL188" s="145">
        <f>IF(BK188&gt;$AI$8,1,0)</f>
        <v>0</v>
      </c>
      <c r="BM188" s="148">
        <f>IF($R188=BJ$17,BK188,0)</f>
        <v>0</v>
      </c>
      <c r="BN188" s="145">
        <v>0</v>
      </c>
      <c r="BO188" s="148">
        <f>100*BN188/$AI188</f>
        <v>0</v>
      </c>
      <c r="BP188" s="145">
        <f>IF(BO188&gt;$AI$8,1,0)</f>
        <v>0</v>
      </c>
      <c r="BQ188" s="148">
        <f>IF($R188=BN$17,BO188,0)</f>
        <v>0</v>
      </c>
      <c r="BR188" s="145">
        <v>0</v>
      </c>
      <c r="BS188" s="148">
        <f>100*BR188/$AI188</f>
        <v>0</v>
      </c>
      <c r="BT188" s="145">
        <f>IF(BS188&gt;$AI$8,1,0)</f>
        <v>0</v>
      </c>
      <c r="BU188" s="148">
        <f>IF($R188=BR$17,BS188,0)</f>
        <v>0</v>
      </c>
      <c r="BV188" s="145">
        <v>0</v>
      </c>
      <c r="BW188" s="148">
        <f>100*BV188/$AI188</f>
        <v>0</v>
      </c>
      <c r="BX188" s="145">
        <f>IF(BW188&gt;$AI$8,1,0)</f>
        <v>0</v>
      </c>
      <c r="BY188" s="148">
        <f>IF($R188=BV$17,BW188,0)</f>
        <v>0</v>
      </c>
      <c r="BZ188" s="145">
        <v>0</v>
      </c>
      <c r="CA188" s="148">
        <f>100*BZ188/$AI188</f>
        <v>0</v>
      </c>
      <c r="CB188" s="145">
        <f>IF(CA188&gt;$AI$8,1,0)</f>
        <v>0</v>
      </c>
      <c r="CC188" s="148">
        <f>IF($R188=BZ$17,CA188,0)</f>
        <v>0</v>
      </c>
      <c r="CD188" s="145">
        <v>0</v>
      </c>
      <c r="CE188" s="148">
        <f>100*CD188/$AI188</f>
        <v>0</v>
      </c>
      <c r="CF188" s="145">
        <f>IF(CE188&gt;$AI$8,1,0)</f>
        <v>0</v>
      </c>
      <c r="CG188" s="148">
        <f>IF($R188=CD$17,CE188,0)</f>
        <v>0</v>
      </c>
      <c r="CH188" s="145">
        <v>0</v>
      </c>
      <c r="CI188" s="148">
        <f>100*CH188/$AI188</f>
        <v>0</v>
      </c>
      <c r="CJ188" s="145">
        <f>IF(CI188&gt;$AI$8,1,0)</f>
        <v>0</v>
      </c>
      <c r="CK188" s="148">
        <f>IF($R188=CH$17,CI188,0)</f>
        <v>0</v>
      </c>
      <c r="CL188" s="145">
        <v>457</v>
      </c>
      <c r="CM188" s="145">
        <v>0</v>
      </c>
      <c r="CN188" s="149"/>
    </row>
    <row r="189" ht="15.75" customHeight="1">
      <c r="A189" t="s" s="179">
        <v>3507</v>
      </c>
      <c r="B189" t="s" s="180">
        <v>183</v>
      </c>
      <c r="C189" t="s" s="180">
        <v>1895</v>
      </c>
      <c r="D189" t="s" s="181">
        <v>186</v>
      </c>
      <c r="E189" t="s" s="182">
        <v>79</v>
      </c>
      <c r="F189" t="s" s="130">
        <v>46</v>
      </c>
      <c r="G189" t="s" s="130">
        <v>3508</v>
      </c>
      <c r="H189" t="s" s="130">
        <v>3509</v>
      </c>
      <c r="I189" t="s" s="130">
        <v>64</v>
      </c>
      <c r="J189" t="s" s="130">
        <v>1762</v>
      </c>
      <c r="K189" t="s" s="183">
        <f>_xlfn.IFS(Q189=0,O189,T189=1,R189,U189=1,AA189,V189=1,AD189)</f>
        <v>29</v>
      </c>
      <c r="L189" s="189">
        <f>_xlfn.IFS(Q189=0,P189,T189=1,S189,U189=1,AB189,V189=1,AE189)</f>
        <v>46.8324678874009</v>
      </c>
      <c r="M189" t="s" s="130">
        <f>IF(O189="Lab","over","under")</f>
        <v>3307</v>
      </c>
      <c r="N189" s="169"/>
      <c r="O189" t="s" s="184">
        <v>29</v>
      </c>
      <c r="P189" s="131">
        <f>AU189</f>
        <v>46.8324678874009</v>
      </c>
      <c r="Q189" s="173">
        <f>T189+U189+V189</f>
        <v>0</v>
      </c>
      <c r="R189" t="s" s="185">
        <v>27</v>
      </c>
      <c r="S189" s="131">
        <f>AO189</f>
        <v>27.4446570101121</v>
      </c>
      <c r="T189" s="169"/>
      <c r="U189" s="169"/>
      <c r="V189" s="169"/>
      <c r="W189" s="169"/>
      <c r="X189" t="s" s="130">
        <f>IF($A189=Y189,"ok","bad")</f>
        <v>2430</v>
      </c>
      <c r="Y189" t="s" s="130">
        <v>3507</v>
      </c>
      <c r="Z189" t="s" s="130">
        <v>1895</v>
      </c>
      <c r="AA189" t="s" s="186">
        <v>28</v>
      </c>
      <c r="AB189" s="125">
        <f>100*AC189</f>
        <v>11.1250797</v>
      </c>
      <c r="AC189" s="191">
        <v>0.111250797</v>
      </c>
      <c r="AD189" t="s" s="187">
        <v>2365</v>
      </c>
      <c r="AE189" s="125">
        <v>8.9222921</v>
      </c>
      <c r="AF189" s="191">
        <v>0.089222921</v>
      </c>
      <c r="AG189" s="169"/>
      <c r="AH189" s="173">
        <v>77327</v>
      </c>
      <c r="AI189" s="173">
        <v>54885</v>
      </c>
      <c r="AJ189" s="173">
        <v>228</v>
      </c>
      <c r="AK189" s="173">
        <v>10641</v>
      </c>
      <c r="AL189" s="173">
        <v>15063</v>
      </c>
      <c r="AM189" s="175">
        <f>100*AL189/$AI189</f>
        <v>27.4446570101121</v>
      </c>
      <c r="AN189" s="173">
        <f>IF(AM189&gt;$AI$8,1,0)</f>
        <v>0</v>
      </c>
      <c r="AO189" s="175">
        <f>IF($R189=AL$17,AM189,0)</f>
        <v>27.4446570101121</v>
      </c>
      <c r="AP189" s="173">
        <v>6106</v>
      </c>
      <c r="AQ189" s="175">
        <f>100*AP189/$AI189</f>
        <v>11.1250797121254</v>
      </c>
      <c r="AR189" s="173">
        <f>IF(AQ189&gt;$AI$8,1,0)</f>
        <v>0</v>
      </c>
      <c r="AS189" s="175">
        <f>IF($R189=AP$17,AQ189,0)</f>
        <v>0</v>
      </c>
      <c r="AT189" s="173">
        <v>25704</v>
      </c>
      <c r="AU189" s="175">
        <f>100*AT189/$AI189</f>
        <v>46.8324678874009</v>
      </c>
      <c r="AV189" s="173">
        <f>IF(AU189&gt;$AI$8,1,0)</f>
        <v>0</v>
      </c>
      <c r="AW189" s="175">
        <f>IF($R189=AT$17,AU189,0)</f>
        <v>0</v>
      </c>
      <c r="AX189" s="173">
        <v>4897</v>
      </c>
      <c r="AY189" s="175">
        <f>100*AX189/$AI189</f>
        <v>8.922292065227291</v>
      </c>
      <c r="AZ189" s="173">
        <f>IF(AY189&gt;$AI$8,1,0)</f>
        <v>0</v>
      </c>
      <c r="BA189" s="175">
        <f>IF($R189=AX$17,AY189,0)</f>
        <v>0</v>
      </c>
      <c r="BB189" s="173">
        <v>2656</v>
      </c>
      <c r="BC189" s="175">
        <f>100*BB189/$AI189</f>
        <v>4.8392092557165</v>
      </c>
      <c r="BD189" s="173">
        <f>IF(BC189&gt;$AI$8,1,0)</f>
        <v>0</v>
      </c>
      <c r="BE189" s="175">
        <f>IF($R189=BB$17,BC189,0)</f>
        <v>0</v>
      </c>
      <c r="BF189" s="173">
        <v>0</v>
      </c>
      <c r="BG189" s="175">
        <f>100*BF189/$AI189</f>
        <v>0</v>
      </c>
      <c r="BH189" s="173">
        <f>IF(BG189&gt;$AI$8,1,0)</f>
        <v>0</v>
      </c>
      <c r="BI189" s="175">
        <f>IF($R189=BF$17,BG189,0)</f>
        <v>0</v>
      </c>
      <c r="BJ189" s="173">
        <v>0</v>
      </c>
      <c r="BK189" s="175">
        <f>100*BJ189/$AI189</f>
        <v>0</v>
      </c>
      <c r="BL189" s="173">
        <f>IF(BK189&gt;$AI$8,1,0)</f>
        <v>0</v>
      </c>
      <c r="BM189" s="175">
        <f>IF($R189=BJ$17,BK189,0)</f>
        <v>0</v>
      </c>
      <c r="BN189" s="173">
        <v>0</v>
      </c>
      <c r="BO189" s="175">
        <f>100*BN189/$AI189</f>
        <v>0</v>
      </c>
      <c r="BP189" s="173">
        <f>IF(BO189&gt;$AI$8,1,0)</f>
        <v>0</v>
      </c>
      <c r="BQ189" s="175">
        <f>IF($R189=BN$17,BO189,0)</f>
        <v>0</v>
      </c>
      <c r="BR189" s="173">
        <v>0</v>
      </c>
      <c r="BS189" s="175">
        <f>100*BR189/$AI189</f>
        <v>0</v>
      </c>
      <c r="BT189" s="173">
        <f>IF(BS189&gt;$AI$8,1,0)</f>
        <v>0</v>
      </c>
      <c r="BU189" s="175">
        <f>IF($R189=BR$17,BS189,0)</f>
        <v>0</v>
      </c>
      <c r="BV189" s="173">
        <v>0</v>
      </c>
      <c r="BW189" s="175">
        <f>100*BV189/$AI189</f>
        <v>0</v>
      </c>
      <c r="BX189" s="173">
        <f>IF(BW189&gt;$AI$8,1,0)</f>
        <v>0</v>
      </c>
      <c r="BY189" s="175">
        <f>IF($R189=BV$17,BW189,0)</f>
        <v>0</v>
      </c>
      <c r="BZ189" s="173">
        <v>0</v>
      </c>
      <c r="CA189" s="175">
        <f>100*BZ189/$AI189</f>
        <v>0</v>
      </c>
      <c r="CB189" s="173">
        <f>IF(CA189&gt;$AI$8,1,0)</f>
        <v>0</v>
      </c>
      <c r="CC189" s="175">
        <f>IF($R189=BZ$17,CA189,0)</f>
        <v>0</v>
      </c>
      <c r="CD189" s="173">
        <v>0</v>
      </c>
      <c r="CE189" s="175">
        <f>100*CD189/$AI189</f>
        <v>0</v>
      </c>
      <c r="CF189" s="173">
        <f>IF(CE189&gt;$AI$8,1,0)</f>
        <v>0</v>
      </c>
      <c r="CG189" s="175">
        <f>IF($R189=CD$17,CE189,0)</f>
        <v>0</v>
      </c>
      <c r="CH189" s="173">
        <v>0</v>
      </c>
      <c r="CI189" s="175">
        <f>100*CH189/$AI189</f>
        <v>0</v>
      </c>
      <c r="CJ189" s="173">
        <f>IF(CI189&gt;$AI$8,1,0)</f>
        <v>0</v>
      </c>
      <c r="CK189" s="175">
        <f>IF($R189=CH$17,CI189,0)</f>
        <v>0</v>
      </c>
      <c r="CL189" s="173">
        <v>0</v>
      </c>
      <c r="CM189" s="173">
        <v>0</v>
      </c>
      <c r="CN189" s="176"/>
    </row>
    <row r="190" ht="15.75" customHeight="1">
      <c r="A190" t="s" s="179">
        <v>2691</v>
      </c>
      <c r="B190" t="s" s="180">
        <v>166</v>
      </c>
      <c r="C190" t="s" s="180">
        <v>2692</v>
      </c>
      <c r="D190" t="s" s="181">
        <v>169</v>
      </c>
      <c r="E190" t="s" s="188">
        <v>79</v>
      </c>
      <c r="F190" t="s" s="146">
        <v>80</v>
      </c>
      <c r="G190" t="s" s="146">
        <v>1260</v>
      </c>
      <c r="H190" t="s" s="146">
        <v>1261</v>
      </c>
      <c r="I190" t="s" s="146">
        <v>64</v>
      </c>
      <c r="J190" t="s" s="146">
        <v>1733</v>
      </c>
      <c r="K190" t="s" s="183">
        <f>_xlfn.IFS(Q190=0,O190,T190=1,R190,U190=1,AA190,V190=1,AD190)</f>
        <v>2365</v>
      </c>
      <c r="L190" s="189">
        <f>_xlfn.IFS(Q190=0,P190,T190=1,S190,U190=1,AB190,V190=1,AE190)</f>
        <v>23.3013777568233</v>
      </c>
      <c r="M190" t="s" s="146">
        <f>IF(O190="Lab","over","under")</f>
        <v>2429</v>
      </c>
      <c r="N190" s="145">
        <v>1</v>
      </c>
      <c r="O190" t="s" s="184">
        <v>28</v>
      </c>
      <c r="P190" s="147">
        <f>AQ190</f>
        <v>46.8201582062968</v>
      </c>
      <c r="Q190" s="145">
        <f>T190+U190+V190</f>
        <v>1</v>
      </c>
      <c r="R190" t="s" s="185">
        <v>2365</v>
      </c>
      <c r="S190" s="147">
        <f>BA190</f>
        <v>23.3013777568233</v>
      </c>
      <c r="T190" s="145">
        <v>1</v>
      </c>
      <c r="U190" s="138"/>
      <c r="V190" s="138"/>
      <c r="W190" s="138"/>
      <c r="X190" t="s" s="146">
        <f>IF($A190=Y190,"ok","bad")</f>
        <v>2430</v>
      </c>
      <c r="Y190" t="s" s="146">
        <v>2691</v>
      </c>
      <c r="Z190" t="s" s="146">
        <v>2692</v>
      </c>
      <c r="AA190" t="s" s="186">
        <v>27</v>
      </c>
      <c r="AB190" s="141">
        <f>100*AC190</f>
        <v>18.1360993</v>
      </c>
      <c r="AC190" s="190">
        <v>0.181360993</v>
      </c>
      <c r="AD190" t="s" s="187">
        <v>29</v>
      </c>
      <c r="AE190" s="141">
        <v>6.8756876</v>
      </c>
      <c r="AF190" s="190">
        <v>0.06875687599999999</v>
      </c>
      <c r="AG190" s="138"/>
      <c r="AH190" s="145">
        <v>73252</v>
      </c>
      <c r="AI190" s="145">
        <v>38178</v>
      </c>
      <c r="AJ190" s="145">
        <v>116</v>
      </c>
      <c r="AK190" s="145">
        <v>8979</v>
      </c>
      <c r="AL190" s="145">
        <v>6924</v>
      </c>
      <c r="AM190" s="148">
        <f>100*AL190/$AI190</f>
        <v>18.1360993242181</v>
      </c>
      <c r="AN190" s="145">
        <f>IF(AM190&gt;$AI$8,1,0)</f>
        <v>0</v>
      </c>
      <c r="AO190" s="148">
        <f>IF($R190=AL$17,AM190,0)</f>
        <v>0</v>
      </c>
      <c r="AP190" s="145">
        <v>17875</v>
      </c>
      <c r="AQ190" s="148">
        <f>100*AP190/$AI190</f>
        <v>46.8201582062968</v>
      </c>
      <c r="AR190" s="145">
        <f>IF(AQ190&gt;$AI$8,1,0)</f>
        <v>0</v>
      </c>
      <c r="AS190" s="148">
        <f>IF($R190=AP$17,AQ190,0)</f>
        <v>0</v>
      </c>
      <c r="AT190" s="145">
        <v>2625</v>
      </c>
      <c r="AU190" s="148">
        <f>100*AT190/$AI190</f>
        <v>6.87568756875688</v>
      </c>
      <c r="AV190" s="145">
        <f>IF(AU190&gt;$AI$8,1,0)</f>
        <v>0</v>
      </c>
      <c r="AW190" s="148">
        <f>IF($R190=AT$17,AU190,0)</f>
        <v>0</v>
      </c>
      <c r="AX190" s="145">
        <v>8896</v>
      </c>
      <c r="AY190" s="148">
        <f>100*AX190/$AI190</f>
        <v>23.3013777568233</v>
      </c>
      <c r="AZ190" s="145">
        <f>IF(AY190&gt;$AI$8,1,0)</f>
        <v>0</v>
      </c>
      <c r="BA190" s="148">
        <f>IF($R190=AX$17,AY190,0)</f>
        <v>23.3013777568233</v>
      </c>
      <c r="BB190" s="145">
        <v>1748</v>
      </c>
      <c r="BC190" s="148">
        <f>100*BB190/$AI190</f>
        <v>4.57855309340458</v>
      </c>
      <c r="BD190" s="145">
        <f>IF(BC190&gt;$AI$8,1,0)</f>
        <v>0</v>
      </c>
      <c r="BE190" s="148">
        <f>IF($R190=BB$17,BC190,0)</f>
        <v>0</v>
      </c>
      <c r="BF190" s="145">
        <v>0</v>
      </c>
      <c r="BG190" s="148">
        <f>100*BF190/$AI190</f>
        <v>0</v>
      </c>
      <c r="BH190" s="145">
        <f>IF(BG190&gt;$AI$8,1,0)</f>
        <v>0</v>
      </c>
      <c r="BI190" s="148">
        <f>IF($R190=BF$17,BG190,0)</f>
        <v>0</v>
      </c>
      <c r="BJ190" s="145">
        <v>0</v>
      </c>
      <c r="BK190" s="148">
        <f>100*BJ190/$AI190</f>
        <v>0</v>
      </c>
      <c r="BL190" s="145">
        <f>IF(BK190&gt;$AI$8,1,0)</f>
        <v>0</v>
      </c>
      <c r="BM190" s="148">
        <f>IF($R190=BJ$17,BK190,0)</f>
        <v>0</v>
      </c>
      <c r="BN190" s="145">
        <v>0</v>
      </c>
      <c r="BO190" s="148">
        <f>100*BN190/$AI190</f>
        <v>0</v>
      </c>
      <c r="BP190" s="145">
        <f>IF(BO190&gt;$AI$8,1,0)</f>
        <v>0</v>
      </c>
      <c r="BQ190" s="148">
        <f>IF($R190=BN$17,BO190,0)</f>
        <v>0</v>
      </c>
      <c r="BR190" s="145">
        <v>0</v>
      </c>
      <c r="BS190" s="148">
        <f>100*BR190/$AI190</f>
        <v>0</v>
      </c>
      <c r="BT190" s="145">
        <f>IF(BS190&gt;$AI$8,1,0)</f>
        <v>0</v>
      </c>
      <c r="BU190" s="148">
        <f>IF($R190=BR$17,BS190,0)</f>
        <v>0</v>
      </c>
      <c r="BV190" s="145">
        <v>0</v>
      </c>
      <c r="BW190" s="148">
        <f>100*BV190/$AI190</f>
        <v>0</v>
      </c>
      <c r="BX190" s="145">
        <f>IF(BW190&gt;$AI$8,1,0)</f>
        <v>0</v>
      </c>
      <c r="BY190" s="148">
        <f>IF($R190=BV$17,BW190,0)</f>
        <v>0</v>
      </c>
      <c r="BZ190" s="145">
        <v>0</v>
      </c>
      <c r="CA190" s="148">
        <f>100*BZ190/$AI190</f>
        <v>0</v>
      </c>
      <c r="CB190" s="145">
        <f>IF(CA190&gt;$AI$8,1,0)</f>
        <v>0</v>
      </c>
      <c r="CC190" s="148">
        <f>IF($R190=BZ$17,CA190,0)</f>
        <v>0</v>
      </c>
      <c r="CD190" s="145">
        <v>0</v>
      </c>
      <c r="CE190" s="148">
        <f>100*CD190/$AI190</f>
        <v>0</v>
      </c>
      <c r="CF190" s="145">
        <f>IF(CE190&gt;$AI$8,1,0)</f>
        <v>0</v>
      </c>
      <c r="CG190" s="148">
        <f>IF($R190=CD$17,CE190,0)</f>
        <v>0</v>
      </c>
      <c r="CH190" s="145">
        <v>0</v>
      </c>
      <c r="CI190" s="148">
        <f>100*CH190/$AI190</f>
        <v>0</v>
      </c>
      <c r="CJ190" s="145">
        <f>IF(CI190&gt;$AI$8,1,0)</f>
        <v>0</v>
      </c>
      <c r="CK190" s="148">
        <f>IF($R190=CH$17,CI190,0)</f>
        <v>0</v>
      </c>
      <c r="CL190" s="145">
        <v>0</v>
      </c>
      <c r="CM190" s="145">
        <v>0</v>
      </c>
      <c r="CN190" s="149"/>
    </row>
    <row r="191" ht="15.75" customHeight="1">
      <c r="A191" t="s" s="179">
        <v>2698</v>
      </c>
      <c r="B191" t="s" s="180">
        <v>90</v>
      </c>
      <c r="C191" t="s" s="180">
        <v>2176</v>
      </c>
      <c r="D191" t="s" s="181">
        <v>93</v>
      </c>
      <c r="E191" t="s" s="182">
        <v>79</v>
      </c>
      <c r="F191" t="s" s="130">
        <v>46</v>
      </c>
      <c r="G191" t="s" s="130">
        <v>2177</v>
      </c>
      <c r="H191" t="s" s="130">
        <v>2178</v>
      </c>
      <c r="I191" t="s" s="130">
        <v>64</v>
      </c>
      <c r="J191" t="s" s="130">
        <v>50</v>
      </c>
      <c r="K191" t="s" s="183">
        <f>_xlfn.IFS(Q191=0,O191,T191=1,R191,U191=1,AA191,V191=1,AD191)</f>
        <v>2365</v>
      </c>
      <c r="L191" s="189">
        <f>_xlfn.IFS(Q191=0,P191,T191=1,S191,U191=1,AB191,V191=1,AE191)</f>
        <v>23.8255787817487</v>
      </c>
      <c r="M191" t="s" s="130">
        <f>IF(O191="Lab","over","under")</f>
        <v>2429</v>
      </c>
      <c r="N191" s="173">
        <v>1</v>
      </c>
      <c r="O191" t="s" s="184">
        <v>28</v>
      </c>
      <c r="P191" s="131">
        <f>AQ191</f>
        <v>46.7770535201419</v>
      </c>
      <c r="Q191" s="173">
        <f>T191+U191+V191</f>
        <v>1</v>
      </c>
      <c r="R191" t="s" s="185">
        <v>2365</v>
      </c>
      <c r="S191" s="131">
        <f>BA191</f>
        <v>23.8255787817487</v>
      </c>
      <c r="T191" s="173">
        <v>1</v>
      </c>
      <c r="U191" s="169"/>
      <c r="V191" s="169"/>
      <c r="W191" s="169"/>
      <c r="X191" t="s" s="130">
        <f>IF($A191=Y191,"ok","bad")</f>
        <v>2430</v>
      </c>
      <c r="Y191" t="s" s="130">
        <v>2698</v>
      </c>
      <c r="Z191" t="s" s="130">
        <v>2176</v>
      </c>
      <c r="AA191" t="s" s="186">
        <v>27</v>
      </c>
      <c r="AB191" s="125">
        <f>100*AC191</f>
        <v>16.1983966</v>
      </c>
      <c r="AC191" s="191">
        <v>0.161983966</v>
      </c>
      <c r="AD191" t="s" s="187">
        <v>29</v>
      </c>
      <c r="AE191" s="125">
        <v>6.8354936</v>
      </c>
      <c r="AF191" s="191">
        <v>0.06835493600000001</v>
      </c>
      <c r="AG191" s="169"/>
      <c r="AH191" s="173">
        <v>70601</v>
      </c>
      <c r="AI191" s="173">
        <v>40041</v>
      </c>
      <c r="AJ191" s="173">
        <v>125</v>
      </c>
      <c r="AK191" s="173">
        <v>9190</v>
      </c>
      <c r="AL191" s="173">
        <v>6486</v>
      </c>
      <c r="AM191" s="175">
        <f>100*AL191/$AI191</f>
        <v>16.1983966434405</v>
      </c>
      <c r="AN191" s="173">
        <f>IF(AM191&gt;$AI$8,1,0)</f>
        <v>0</v>
      </c>
      <c r="AO191" s="175">
        <f>IF($R191=AL$17,AM191,0)</f>
        <v>0</v>
      </c>
      <c r="AP191" s="173">
        <v>18730</v>
      </c>
      <c r="AQ191" s="175">
        <f>100*AP191/$AI191</f>
        <v>46.7770535201419</v>
      </c>
      <c r="AR191" s="173">
        <f>IF(AQ191&gt;$AI$8,1,0)</f>
        <v>0</v>
      </c>
      <c r="AS191" s="175">
        <f>IF($R191=AP$17,AQ191,0)</f>
        <v>0</v>
      </c>
      <c r="AT191" s="173">
        <v>2737</v>
      </c>
      <c r="AU191" s="175">
        <f>100*AT191/$AI191</f>
        <v>6.83549361904048</v>
      </c>
      <c r="AV191" s="173">
        <f>IF(AU191&gt;$AI$8,1,0)</f>
        <v>0</v>
      </c>
      <c r="AW191" s="175">
        <f>IF($R191=AT$17,AU191,0)</f>
        <v>0</v>
      </c>
      <c r="AX191" s="173">
        <v>9540</v>
      </c>
      <c r="AY191" s="175">
        <f>100*AX191/$AI191</f>
        <v>23.8255787817487</v>
      </c>
      <c r="AZ191" s="173">
        <f>IF(AY191&gt;$AI$8,1,0)</f>
        <v>0</v>
      </c>
      <c r="BA191" s="175">
        <f>IF($R191=AX$17,AY191,0)</f>
        <v>23.8255787817487</v>
      </c>
      <c r="BB191" s="173">
        <v>1889</v>
      </c>
      <c r="BC191" s="175">
        <f>100*BB191/$AI191</f>
        <v>4.71766439399615</v>
      </c>
      <c r="BD191" s="173">
        <f>IF(BC191&gt;$AI$8,1,0)</f>
        <v>0</v>
      </c>
      <c r="BE191" s="175">
        <f>IF($R191=BB$17,BC191,0)</f>
        <v>0</v>
      </c>
      <c r="BF191" s="173">
        <v>0</v>
      </c>
      <c r="BG191" s="175">
        <f>100*BF191/$AI191</f>
        <v>0</v>
      </c>
      <c r="BH191" s="173">
        <f>IF(BG191&gt;$AI$8,1,0)</f>
        <v>0</v>
      </c>
      <c r="BI191" s="175">
        <f>IF($R191=BF$17,BG191,0)</f>
        <v>0</v>
      </c>
      <c r="BJ191" s="173">
        <v>0</v>
      </c>
      <c r="BK191" s="175">
        <f>100*BJ191/$AI191</f>
        <v>0</v>
      </c>
      <c r="BL191" s="173">
        <f>IF(BK191&gt;$AI$8,1,0)</f>
        <v>0</v>
      </c>
      <c r="BM191" s="175">
        <f>IF($R191=BJ$17,BK191,0)</f>
        <v>0</v>
      </c>
      <c r="BN191" s="173">
        <v>0</v>
      </c>
      <c r="BO191" s="175">
        <f>100*BN191/$AI191</f>
        <v>0</v>
      </c>
      <c r="BP191" s="173">
        <f>IF(BO191&gt;$AI$8,1,0)</f>
        <v>0</v>
      </c>
      <c r="BQ191" s="175">
        <f>IF($R191=BN$17,BO191,0)</f>
        <v>0</v>
      </c>
      <c r="BR191" s="173">
        <v>0</v>
      </c>
      <c r="BS191" s="175">
        <f>100*BR191/$AI191</f>
        <v>0</v>
      </c>
      <c r="BT191" s="173">
        <f>IF(BS191&gt;$AI$8,1,0)</f>
        <v>0</v>
      </c>
      <c r="BU191" s="175">
        <f>IF($R191=BR$17,BS191,0)</f>
        <v>0</v>
      </c>
      <c r="BV191" s="173">
        <v>0</v>
      </c>
      <c r="BW191" s="175">
        <f>100*BV191/$AI191</f>
        <v>0</v>
      </c>
      <c r="BX191" s="173">
        <f>IF(BW191&gt;$AI$8,1,0)</f>
        <v>0</v>
      </c>
      <c r="BY191" s="175">
        <f>IF($R191=BV$17,BW191,0)</f>
        <v>0</v>
      </c>
      <c r="BZ191" s="173">
        <v>0</v>
      </c>
      <c r="CA191" s="175">
        <f>100*BZ191/$AI191</f>
        <v>0</v>
      </c>
      <c r="CB191" s="173">
        <f>IF(CA191&gt;$AI$8,1,0)</f>
        <v>0</v>
      </c>
      <c r="CC191" s="175">
        <f>IF($R191=BZ$17,CA191,0)</f>
        <v>0</v>
      </c>
      <c r="CD191" s="173">
        <v>0</v>
      </c>
      <c r="CE191" s="175">
        <f>100*CD191/$AI191</f>
        <v>0</v>
      </c>
      <c r="CF191" s="173">
        <f>IF(CE191&gt;$AI$8,1,0)</f>
        <v>0</v>
      </c>
      <c r="CG191" s="175">
        <f>IF($R191=CD$17,CE191,0)</f>
        <v>0</v>
      </c>
      <c r="CH191" s="173">
        <v>0</v>
      </c>
      <c r="CI191" s="175">
        <f>100*CH191/$AI191</f>
        <v>0</v>
      </c>
      <c r="CJ191" s="173">
        <f>IF(CI191&gt;$AI$8,1,0)</f>
        <v>0</v>
      </c>
      <c r="CK191" s="175">
        <f>IF($R191=CH$17,CI191,0)</f>
        <v>0</v>
      </c>
      <c r="CL191" s="173">
        <v>6432</v>
      </c>
      <c r="CM191" s="173">
        <v>0</v>
      </c>
      <c r="CN191" s="176"/>
    </row>
    <row r="192" ht="15.75" customHeight="1">
      <c r="A192" t="s" s="179">
        <v>2456</v>
      </c>
      <c r="B192" t="s" s="180">
        <v>160</v>
      </c>
      <c r="C192" t="s" s="180">
        <v>811</v>
      </c>
      <c r="D192" t="s" s="181">
        <v>162</v>
      </c>
      <c r="E192" t="s" s="188">
        <v>79</v>
      </c>
      <c r="F192" t="s" s="146">
        <v>80</v>
      </c>
      <c r="G192" t="s" s="146">
        <v>812</v>
      </c>
      <c r="H192" t="s" s="146">
        <v>813</v>
      </c>
      <c r="I192" t="s" s="146">
        <v>64</v>
      </c>
      <c r="J192" t="s" s="146">
        <v>50</v>
      </c>
      <c r="K192" t="s" s="183">
        <f>_xlfn.IFS(Q192=0,O192,T192=1,R192,U192=1,AA192,V192=1,AD192)</f>
        <v>28</v>
      </c>
      <c r="L192" s="189">
        <f>_xlfn.IFS(Q192=0,P192,T192=1,S192,U192=1,AB192,V192=1,AE192)</f>
        <v>46.7667315623103</v>
      </c>
      <c r="M192" t="s" s="146">
        <f>IF(O192="Lab","over","under")</f>
        <v>2429</v>
      </c>
      <c r="N192" s="145">
        <v>1</v>
      </c>
      <c r="O192" t="s" s="184">
        <v>28</v>
      </c>
      <c r="P192" s="147">
        <f>AQ192</f>
        <v>46.7667315623103</v>
      </c>
      <c r="Q192" s="145">
        <f>T192+U192+V192</f>
        <v>0</v>
      </c>
      <c r="R192" t="s" s="185">
        <v>27</v>
      </c>
      <c r="S192" s="147">
        <f>AO192</f>
        <v>17.4694885804601</v>
      </c>
      <c r="T192" s="138"/>
      <c r="U192" s="138"/>
      <c r="V192" s="138"/>
      <c r="W192" s="138"/>
      <c r="X192" t="s" s="146">
        <f>IF($A192=Y192,"ok","bad")</f>
        <v>2430</v>
      </c>
      <c r="Y192" t="s" s="146">
        <v>2456</v>
      </c>
      <c r="Z192" t="s" s="146">
        <v>811</v>
      </c>
      <c r="AA192" t="s" s="186">
        <v>29</v>
      </c>
      <c r="AB192" s="141">
        <f>100*AC192</f>
        <v>12.677678</v>
      </c>
      <c r="AC192" s="190">
        <v>0.12677678</v>
      </c>
      <c r="AD192" t="s" s="187">
        <v>31</v>
      </c>
      <c r="AE192" s="141">
        <v>11.3965124</v>
      </c>
      <c r="AF192" s="190">
        <v>0.113965124</v>
      </c>
      <c r="AG192" s="138"/>
      <c r="AH192" s="145">
        <v>78436</v>
      </c>
      <c r="AI192" s="145">
        <v>47769</v>
      </c>
      <c r="AJ192" s="145">
        <v>254</v>
      </c>
      <c r="AK192" s="145">
        <v>13995</v>
      </c>
      <c r="AL192" s="145">
        <v>8345</v>
      </c>
      <c r="AM192" s="148">
        <f>100*AL192/$AI192</f>
        <v>17.4694885804601</v>
      </c>
      <c r="AN192" s="145">
        <f>IF(AM192&gt;$AI$8,1,0)</f>
        <v>0</v>
      </c>
      <c r="AO192" s="148">
        <f>IF($R192=AL$17,AM192,0)</f>
        <v>17.4694885804601</v>
      </c>
      <c r="AP192" s="145">
        <v>22340</v>
      </c>
      <c r="AQ192" s="148">
        <f>100*AP192/$AI192</f>
        <v>46.7667315623103</v>
      </c>
      <c r="AR192" s="145">
        <f>IF(AQ192&gt;$AI$8,1,0)</f>
        <v>0</v>
      </c>
      <c r="AS192" s="148">
        <f>IF($R192=AP$17,AQ192,0)</f>
        <v>0</v>
      </c>
      <c r="AT192" s="145">
        <v>6056</v>
      </c>
      <c r="AU192" s="148">
        <f>100*AT192/$AI192</f>
        <v>12.6776779920032</v>
      </c>
      <c r="AV192" s="145">
        <f>IF(AU192&gt;$AI$8,1,0)</f>
        <v>0</v>
      </c>
      <c r="AW192" s="148">
        <f>IF($R192=AT$17,AU192,0)</f>
        <v>0</v>
      </c>
      <c r="AX192" s="145">
        <v>3105</v>
      </c>
      <c r="AY192" s="148">
        <f>100*AX192/$AI192</f>
        <v>6.50003140111788</v>
      </c>
      <c r="AZ192" s="145">
        <f>IF(AY192&gt;$AI$8,1,0)</f>
        <v>0</v>
      </c>
      <c r="BA192" s="148">
        <f>IF($R192=AX$17,AY192,0)</f>
        <v>0</v>
      </c>
      <c r="BB192" s="145">
        <v>5444</v>
      </c>
      <c r="BC192" s="148">
        <f>100*BB192/$AI192</f>
        <v>11.3965123825075</v>
      </c>
      <c r="BD192" s="145">
        <f>IF(BC192&gt;$AI$8,1,0)</f>
        <v>0</v>
      </c>
      <c r="BE192" s="148">
        <f>IF($R192=BB$17,BC192,0)</f>
        <v>0</v>
      </c>
      <c r="BF192" s="145">
        <v>0</v>
      </c>
      <c r="BG192" s="148">
        <f>100*BF192/$AI192</f>
        <v>0</v>
      </c>
      <c r="BH192" s="145">
        <f>IF(BG192&gt;$AI$8,1,0)</f>
        <v>0</v>
      </c>
      <c r="BI192" s="148">
        <f>IF($R192=BF$17,BG192,0)</f>
        <v>0</v>
      </c>
      <c r="BJ192" s="145">
        <v>0</v>
      </c>
      <c r="BK192" s="148">
        <f>100*BJ192/$AI192</f>
        <v>0</v>
      </c>
      <c r="BL192" s="145">
        <f>IF(BK192&gt;$AI$8,1,0)</f>
        <v>0</v>
      </c>
      <c r="BM192" s="148">
        <f>IF($R192=BJ$17,BK192,0)</f>
        <v>0</v>
      </c>
      <c r="BN192" s="145">
        <v>0</v>
      </c>
      <c r="BO192" s="148">
        <f>100*BN192/$AI192</f>
        <v>0</v>
      </c>
      <c r="BP192" s="145">
        <f>IF(BO192&gt;$AI$8,1,0)</f>
        <v>0</v>
      </c>
      <c r="BQ192" s="148">
        <f>IF($R192=BN$17,BO192,0)</f>
        <v>0</v>
      </c>
      <c r="BR192" s="145">
        <v>0</v>
      </c>
      <c r="BS192" s="148">
        <f>100*BR192/$AI192</f>
        <v>0</v>
      </c>
      <c r="BT192" s="145">
        <f>IF(BS192&gt;$AI$8,1,0)</f>
        <v>0</v>
      </c>
      <c r="BU192" s="148">
        <f>IF($R192=BR$17,BS192,0)</f>
        <v>0</v>
      </c>
      <c r="BV192" s="145">
        <v>0</v>
      </c>
      <c r="BW192" s="148">
        <f>100*BV192/$AI192</f>
        <v>0</v>
      </c>
      <c r="BX192" s="145">
        <f>IF(BW192&gt;$AI$8,1,0)</f>
        <v>0</v>
      </c>
      <c r="BY192" s="148">
        <f>IF($R192=BV$17,BW192,0)</f>
        <v>0</v>
      </c>
      <c r="BZ192" s="145">
        <v>0</v>
      </c>
      <c r="CA192" s="148">
        <f>100*BZ192/$AI192</f>
        <v>0</v>
      </c>
      <c r="CB192" s="145">
        <f>IF(CA192&gt;$AI$8,1,0)</f>
        <v>0</v>
      </c>
      <c r="CC192" s="148">
        <f>IF($R192=BZ$17,CA192,0)</f>
        <v>0</v>
      </c>
      <c r="CD192" s="145">
        <v>0</v>
      </c>
      <c r="CE192" s="148">
        <f>100*CD192/$AI192</f>
        <v>0</v>
      </c>
      <c r="CF192" s="145">
        <f>IF(CE192&gt;$AI$8,1,0)</f>
        <v>0</v>
      </c>
      <c r="CG192" s="148">
        <f>IF($R192=CD$17,CE192,0)</f>
        <v>0</v>
      </c>
      <c r="CH192" s="145">
        <v>0</v>
      </c>
      <c r="CI192" s="148">
        <f>100*CH192/$AI192</f>
        <v>0</v>
      </c>
      <c r="CJ192" s="145">
        <f>IF(CI192&gt;$AI$8,1,0)</f>
        <v>0</v>
      </c>
      <c r="CK192" s="148">
        <f>IF($R192=CH$17,CI192,0)</f>
        <v>0</v>
      </c>
      <c r="CL192" s="145">
        <v>1407</v>
      </c>
      <c r="CM192" s="145">
        <v>0</v>
      </c>
      <c r="CN192" s="149"/>
    </row>
    <row r="193" ht="15.75" customHeight="1">
      <c r="A193" t="s" s="179">
        <v>2858</v>
      </c>
      <c r="B193" t="s" s="180">
        <v>166</v>
      </c>
      <c r="C193" t="s" s="180">
        <v>2859</v>
      </c>
      <c r="D193" t="s" s="181">
        <v>169</v>
      </c>
      <c r="E193" t="s" s="182">
        <v>79</v>
      </c>
      <c r="F193" t="s" s="130">
        <v>46</v>
      </c>
      <c r="G193" t="s" s="130">
        <v>174</v>
      </c>
      <c r="H193" t="s" s="130">
        <v>175</v>
      </c>
      <c r="I193" t="s" s="130">
        <v>64</v>
      </c>
      <c r="J193" t="s" s="130">
        <v>50</v>
      </c>
      <c r="K193" t="s" s="183">
        <f>_xlfn.IFS(Q193=0,O193,T193=1,R193,U193=1,AA193,V193=1,AD193)</f>
        <v>2365</v>
      </c>
      <c r="L193" s="189">
        <f>_xlfn.IFS(Q193=0,P193,T193=1,S193,U193=1,AB193,V193=1,AE193)</f>
        <v>33.2107633544268</v>
      </c>
      <c r="M193" t="s" s="130">
        <f>IF(O193="Lab","over","under")</f>
        <v>2429</v>
      </c>
      <c r="N193" s="173">
        <v>1</v>
      </c>
      <c r="O193" t="s" s="184">
        <v>28</v>
      </c>
      <c r="P193" s="131">
        <f>AQ193</f>
        <v>46.7447693974118</v>
      </c>
      <c r="Q193" s="173">
        <f>T193+U193+V193</f>
        <v>1</v>
      </c>
      <c r="R193" t="s" s="185">
        <v>2365</v>
      </c>
      <c r="S193" s="131">
        <f>BA193</f>
        <v>33.2107633544268</v>
      </c>
      <c r="T193" s="173">
        <v>1</v>
      </c>
      <c r="U193" s="169"/>
      <c r="V193" s="169"/>
      <c r="W193" s="169"/>
      <c r="X193" t="s" s="130">
        <f>IF($A193=Y193,"ok","bad")</f>
        <v>2430</v>
      </c>
      <c r="Y193" t="s" s="130">
        <v>2858</v>
      </c>
      <c r="Z193" t="s" s="130">
        <v>2859</v>
      </c>
      <c r="AA193" t="s" s="186">
        <v>27</v>
      </c>
      <c r="AB193" s="125">
        <f>100*AC193</f>
        <v>9.255458600000001</v>
      </c>
      <c r="AC193" s="191">
        <v>0.09255458599999999</v>
      </c>
      <c r="AD193" t="s" s="187">
        <v>31</v>
      </c>
      <c r="AE193" s="125">
        <v>4.3355567</v>
      </c>
      <c r="AF193" s="191">
        <v>0.043355567</v>
      </c>
      <c r="AG193" s="169"/>
      <c r="AH193" s="173">
        <v>75853</v>
      </c>
      <c r="AI193" s="173">
        <v>35082</v>
      </c>
      <c r="AJ193" s="173">
        <v>78</v>
      </c>
      <c r="AK193" s="173">
        <v>4748</v>
      </c>
      <c r="AL193" s="173">
        <v>3247</v>
      </c>
      <c r="AM193" s="175">
        <f>100*AL193/$AI193</f>
        <v>9.255458639758279</v>
      </c>
      <c r="AN193" s="173">
        <f>IF(AM193&gt;$AI$8,1,0)</f>
        <v>0</v>
      </c>
      <c r="AO193" s="175">
        <f>IF($R193=AL$17,AM193,0)</f>
        <v>0</v>
      </c>
      <c r="AP193" s="173">
        <v>16399</v>
      </c>
      <c r="AQ193" s="175">
        <f>100*AP193/$AI193</f>
        <v>46.7447693974118</v>
      </c>
      <c r="AR193" s="173">
        <f>IF(AQ193&gt;$AI$8,1,0)</f>
        <v>0</v>
      </c>
      <c r="AS193" s="175">
        <f>IF($R193=AP$17,AQ193,0)</f>
        <v>0</v>
      </c>
      <c r="AT193" s="173">
        <v>1172</v>
      </c>
      <c r="AU193" s="175">
        <f>100*AT193/$AI193</f>
        <v>3.34074454136024</v>
      </c>
      <c r="AV193" s="173">
        <f>IF(AU193&gt;$AI$8,1,0)</f>
        <v>0</v>
      </c>
      <c r="AW193" s="175">
        <f>IF($R193=AT$17,AU193,0)</f>
        <v>0</v>
      </c>
      <c r="AX193" s="173">
        <v>11651</v>
      </c>
      <c r="AY193" s="175">
        <f>100*AX193/$AI193</f>
        <v>33.2107633544268</v>
      </c>
      <c r="AZ193" s="173">
        <f>IF(AY193&gt;$AI$8,1,0)</f>
        <v>0</v>
      </c>
      <c r="BA193" s="175">
        <f>IF($R193=AX$17,AY193,0)</f>
        <v>33.2107633544268</v>
      </c>
      <c r="BB193" s="173">
        <v>1521</v>
      </c>
      <c r="BC193" s="175">
        <f>100*BB193/$AI193</f>
        <v>4.33555669574141</v>
      </c>
      <c r="BD193" s="173">
        <f>IF(BC193&gt;$AI$8,1,0)</f>
        <v>0</v>
      </c>
      <c r="BE193" s="175">
        <f>IF($R193=BB$17,BC193,0)</f>
        <v>0</v>
      </c>
      <c r="BF193" s="173">
        <v>0</v>
      </c>
      <c r="BG193" s="175">
        <f>100*BF193/$AI193</f>
        <v>0</v>
      </c>
      <c r="BH193" s="173">
        <f>IF(BG193&gt;$AI$8,1,0)</f>
        <v>0</v>
      </c>
      <c r="BI193" s="175">
        <f>IF($R193=BF$17,BG193,0)</f>
        <v>0</v>
      </c>
      <c r="BJ193" s="173">
        <v>0</v>
      </c>
      <c r="BK193" s="175">
        <f>100*BJ193/$AI193</f>
        <v>0</v>
      </c>
      <c r="BL193" s="173">
        <f>IF(BK193&gt;$AI$8,1,0)</f>
        <v>0</v>
      </c>
      <c r="BM193" s="175">
        <f>IF($R193=BJ$17,BK193,0)</f>
        <v>0</v>
      </c>
      <c r="BN193" s="173">
        <v>0</v>
      </c>
      <c r="BO193" s="175">
        <f>100*BN193/$AI193</f>
        <v>0</v>
      </c>
      <c r="BP193" s="173">
        <f>IF(BO193&gt;$AI$8,1,0)</f>
        <v>0</v>
      </c>
      <c r="BQ193" s="175">
        <f>IF($R193=BN$17,BO193,0)</f>
        <v>0</v>
      </c>
      <c r="BR193" s="173">
        <v>0</v>
      </c>
      <c r="BS193" s="175">
        <f>100*BR193/$AI193</f>
        <v>0</v>
      </c>
      <c r="BT193" s="173">
        <f>IF(BS193&gt;$AI$8,1,0)</f>
        <v>0</v>
      </c>
      <c r="BU193" s="175">
        <f>IF($R193=BR$17,BS193,0)</f>
        <v>0</v>
      </c>
      <c r="BV193" s="173">
        <v>0</v>
      </c>
      <c r="BW193" s="175">
        <f>100*BV193/$AI193</f>
        <v>0</v>
      </c>
      <c r="BX193" s="173">
        <f>IF(BW193&gt;$AI$8,1,0)</f>
        <v>0</v>
      </c>
      <c r="BY193" s="175">
        <f>IF($R193=BV$17,BW193,0)</f>
        <v>0</v>
      </c>
      <c r="BZ193" s="173">
        <v>0</v>
      </c>
      <c r="CA193" s="175">
        <f>100*BZ193/$AI193</f>
        <v>0</v>
      </c>
      <c r="CB193" s="173">
        <f>IF(CA193&gt;$AI$8,1,0)</f>
        <v>0</v>
      </c>
      <c r="CC193" s="175">
        <f>IF($R193=BZ$17,CA193,0)</f>
        <v>0</v>
      </c>
      <c r="CD193" s="173">
        <v>0</v>
      </c>
      <c r="CE193" s="175">
        <f>100*CD193/$AI193</f>
        <v>0</v>
      </c>
      <c r="CF193" s="173">
        <f>IF(CE193&gt;$AI$8,1,0)</f>
        <v>0</v>
      </c>
      <c r="CG193" s="175">
        <f>IF($R193=CD$17,CE193,0)</f>
        <v>0</v>
      </c>
      <c r="CH193" s="173">
        <v>0</v>
      </c>
      <c r="CI193" s="175">
        <f>100*CH193/$AI193</f>
        <v>0</v>
      </c>
      <c r="CJ193" s="173">
        <f>IF(CI193&gt;$AI$8,1,0)</f>
        <v>0</v>
      </c>
      <c r="CK193" s="175">
        <f>IF($R193=CH$17,CI193,0)</f>
        <v>0</v>
      </c>
      <c r="CL193" s="173">
        <v>0</v>
      </c>
      <c r="CM193" s="173">
        <v>0</v>
      </c>
      <c r="CN193" s="176"/>
    </row>
    <row r="194" ht="15.75" customHeight="1">
      <c r="A194" t="s" s="179">
        <v>2839</v>
      </c>
      <c r="B194" t="s" s="180">
        <v>90</v>
      </c>
      <c r="C194" t="s" s="180">
        <v>1373</v>
      </c>
      <c r="D194" t="s" s="181">
        <v>93</v>
      </c>
      <c r="E194" t="s" s="188">
        <v>79</v>
      </c>
      <c r="F194" t="s" s="146">
        <v>46</v>
      </c>
      <c r="G194" t="s" s="146">
        <v>871</v>
      </c>
      <c r="H194" t="s" s="146">
        <v>2840</v>
      </c>
      <c r="I194" t="s" s="146">
        <v>49</v>
      </c>
      <c r="J194" t="s" s="146">
        <v>1733</v>
      </c>
      <c r="K194" t="s" s="183">
        <f>_xlfn.IFS(Q194=0,O194,T194=1,R194,U194=1,AA194,V194=1,AD194)</f>
        <v>28</v>
      </c>
      <c r="L194" s="189">
        <f>_xlfn.IFS(Q194=0,P194,T194=1,S194,U194=1,AB194,V194=1,AE194)</f>
        <v>46.734353689953</v>
      </c>
      <c r="M194" t="s" s="146">
        <f>IF(O194="Lab","over","under")</f>
        <v>2429</v>
      </c>
      <c r="N194" s="145">
        <v>1</v>
      </c>
      <c r="O194" t="s" s="184">
        <v>28</v>
      </c>
      <c r="P194" s="147">
        <f>AQ194</f>
        <v>46.734353689953</v>
      </c>
      <c r="Q194" s="145">
        <f>T194+U194+V194</f>
        <v>0</v>
      </c>
      <c r="R194" t="s" s="185">
        <v>27</v>
      </c>
      <c r="S194" s="147">
        <f>AO194</f>
        <v>29.4590089407486</v>
      </c>
      <c r="T194" s="138"/>
      <c r="U194" s="138"/>
      <c r="V194" s="138"/>
      <c r="W194" s="138"/>
      <c r="X194" t="s" s="146">
        <f>IF($A194=Y194,"ok","bad")</f>
        <v>2430</v>
      </c>
      <c r="Y194" t="s" s="146">
        <v>2839</v>
      </c>
      <c r="Z194" t="s" s="146">
        <v>1373</v>
      </c>
      <c r="AA194" t="s" s="186">
        <v>2365</v>
      </c>
      <c r="AB194" s="141">
        <f>100*AC194</f>
        <v>12.4867404</v>
      </c>
      <c r="AC194" s="190">
        <v>0.124867404</v>
      </c>
      <c r="AD194" t="s" s="187">
        <v>31</v>
      </c>
      <c r="AE194" s="141">
        <v>4.7223064</v>
      </c>
      <c r="AF194" s="190">
        <v>0.047223064</v>
      </c>
      <c r="AG194" s="138"/>
      <c r="AH194" s="145">
        <v>74876</v>
      </c>
      <c r="AI194" s="145">
        <v>52792</v>
      </c>
      <c r="AJ194" s="145">
        <v>143</v>
      </c>
      <c r="AK194" s="145">
        <v>9120</v>
      </c>
      <c r="AL194" s="145">
        <v>15552</v>
      </c>
      <c r="AM194" s="148">
        <f>100*AL194/$AI194</f>
        <v>29.4590089407486</v>
      </c>
      <c r="AN194" s="145">
        <f>IF(AM194&gt;$AI$8,1,0)</f>
        <v>0</v>
      </c>
      <c r="AO194" s="148">
        <f>IF($R194=AL$17,AM194,0)</f>
        <v>29.4590089407486</v>
      </c>
      <c r="AP194" s="145">
        <v>24672</v>
      </c>
      <c r="AQ194" s="148">
        <f>100*AP194/$AI194</f>
        <v>46.734353689953</v>
      </c>
      <c r="AR194" s="145">
        <f>IF(AQ194&gt;$AI$8,1,0)</f>
        <v>0</v>
      </c>
      <c r="AS194" s="148">
        <f>IF($R194=AP$17,AQ194,0)</f>
        <v>0</v>
      </c>
      <c r="AT194" s="145">
        <v>2482</v>
      </c>
      <c r="AU194" s="148">
        <f>100*AT194/$AI194</f>
        <v>4.7014699196848</v>
      </c>
      <c r="AV194" s="145">
        <f>IF(AU194&gt;$AI$8,1,0)</f>
        <v>0</v>
      </c>
      <c r="AW194" s="148">
        <f>IF($R194=AT$17,AU194,0)</f>
        <v>0</v>
      </c>
      <c r="AX194" s="145">
        <v>6592</v>
      </c>
      <c r="AY194" s="148">
        <f>100*AX194/$AI194</f>
        <v>12.4867404152144</v>
      </c>
      <c r="AZ194" s="145">
        <f>IF(AY194&gt;$AI$8,1,0)</f>
        <v>0</v>
      </c>
      <c r="BA194" s="148">
        <f>IF($R194=AX$17,AY194,0)</f>
        <v>0</v>
      </c>
      <c r="BB194" s="145">
        <v>2493</v>
      </c>
      <c r="BC194" s="148">
        <f>100*BB194/$AI194</f>
        <v>4.72230641006213</v>
      </c>
      <c r="BD194" s="145">
        <f>IF(BC194&gt;$AI$8,1,0)</f>
        <v>0</v>
      </c>
      <c r="BE194" s="148">
        <f>IF($R194=BB$17,BC194,0)</f>
        <v>0</v>
      </c>
      <c r="BF194" s="145">
        <v>0</v>
      </c>
      <c r="BG194" s="148">
        <f>100*BF194/$AI194</f>
        <v>0</v>
      </c>
      <c r="BH194" s="145">
        <f>IF(BG194&gt;$AI$8,1,0)</f>
        <v>0</v>
      </c>
      <c r="BI194" s="148">
        <f>IF($R194=BF$17,BG194,0)</f>
        <v>0</v>
      </c>
      <c r="BJ194" s="145">
        <v>0</v>
      </c>
      <c r="BK194" s="148">
        <f>100*BJ194/$AI194</f>
        <v>0</v>
      </c>
      <c r="BL194" s="145">
        <f>IF(BK194&gt;$AI$8,1,0)</f>
        <v>0</v>
      </c>
      <c r="BM194" s="148">
        <f>IF($R194=BJ$17,BK194,0)</f>
        <v>0</v>
      </c>
      <c r="BN194" s="145">
        <v>0</v>
      </c>
      <c r="BO194" s="148">
        <f>100*BN194/$AI194</f>
        <v>0</v>
      </c>
      <c r="BP194" s="145">
        <f>IF(BO194&gt;$AI$8,1,0)</f>
        <v>0</v>
      </c>
      <c r="BQ194" s="148">
        <f>IF($R194=BN$17,BO194,0)</f>
        <v>0</v>
      </c>
      <c r="BR194" s="145">
        <v>0</v>
      </c>
      <c r="BS194" s="148">
        <f>100*BR194/$AI194</f>
        <v>0</v>
      </c>
      <c r="BT194" s="145">
        <f>IF(BS194&gt;$AI$8,1,0)</f>
        <v>0</v>
      </c>
      <c r="BU194" s="148">
        <f>IF($R194=BR$17,BS194,0)</f>
        <v>0</v>
      </c>
      <c r="BV194" s="145">
        <v>0</v>
      </c>
      <c r="BW194" s="148">
        <f>100*BV194/$AI194</f>
        <v>0</v>
      </c>
      <c r="BX194" s="145">
        <f>IF(BW194&gt;$AI$8,1,0)</f>
        <v>0</v>
      </c>
      <c r="BY194" s="148">
        <f>IF($R194=BV$17,BW194,0)</f>
        <v>0</v>
      </c>
      <c r="BZ194" s="145">
        <v>0</v>
      </c>
      <c r="CA194" s="148">
        <f>100*BZ194/$AI194</f>
        <v>0</v>
      </c>
      <c r="CB194" s="145">
        <f>IF(CA194&gt;$AI$8,1,0)</f>
        <v>0</v>
      </c>
      <c r="CC194" s="148">
        <f>IF($R194=BZ$17,CA194,0)</f>
        <v>0</v>
      </c>
      <c r="CD194" s="145">
        <v>0</v>
      </c>
      <c r="CE194" s="148">
        <f>100*CD194/$AI194</f>
        <v>0</v>
      </c>
      <c r="CF194" s="145">
        <f>IF(CE194&gt;$AI$8,1,0)</f>
        <v>0</v>
      </c>
      <c r="CG194" s="148">
        <f>IF($R194=CD$17,CE194,0)</f>
        <v>0</v>
      </c>
      <c r="CH194" s="145">
        <v>0</v>
      </c>
      <c r="CI194" s="148">
        <f>100*CH194/$AI194</f>
        <v>0</v>
      </c>
      <c r="CJ194" s="145">
        <f>IF(CI194&gt;$AI$8,1,0)</f>
        <v>0</v>
      </c>
      <c r="CK194" s="148">
        <f>IF($R194=CH$17,CI194,0)</f>
        <v>0</v>
      </c>
      <c r="CL194" s="145">
        <v>1208</v>
      </c>
      <c r="CM194" s="145">
        <v>0</v>
      </c>
      <c r="CN194" s="149"/>
    </row>
    <row r="195" ht="15.75" customHeight="1">
      <c r="A195" t="s" s="179">
        <v>2624</v>
      </c>
      <c r="B195" t="s" s="180">
        <v>90</v>
      </c>
      <c r="C195" t="s" s="180">
        <v>2180</v>
      </c>
      <c r="D195" t="s" s="181">
        <v>93</v>
      </c>
      <c r="E195" t="s" s="182">
        <v>79</v>
      </c>
      <c r="F195" t="s" s="130">
        <v>46</v>
      </c>
      <c r="G195" t="s" s="130">
        <v>714</v>
      </c>
      <c r="H195" t="s" s="130">
        <v>2091</v>
      </c>
      <c r="I195" t="s" s="130">
        <v>64</v>
      </c>
      <c r="J195" t="s" s="130">
        <v>50</v>
      </c>
      <c r="K195" t="s" s="183">
        <f>_xlfn.IFS(Q195=0,O195,T195=1,R195,U195=1,AA195,V195=1,AD195)</f>
        <v>28</v>
      </c>
      <c r="L195" s="189">
        <f>_xlfn.IFS(Q195=0,P195,T195=1,S195,U195=1,AB195,V195=1,AE195)</f>
        <v>46.708407150910</v>
      </c>
      <c r="M195" t="s" s="130">
        <f>IF(O195="Lab","over","under")</f>
        <v>2429</v>
      </c>
      <c r="N195" s="173">
        <v>1</v>
      </c>
      <c r="O195" t="s" s="184">
        <v>28</v>
      </c>
      <c r="P195" s="131">
        <f>AQ195</f>
        <v>46.708407150910</v>
      </c>
      <c r="Q195" s="173">
        <f>T195+U195+V195</f>
        <v>0</v>
      </c>
      <c r="R195" t="s" s="185">
        <v>27</v>
      </c>
      <c r="S195" s="131">
        <f>AO195</f>
        <v>23.8786439040103</v>
      </c>
      <c r="T195" s="169"/>
      <c r="U195" s="169"/>
      <c r="V195" s="169"/>
      <c r="W195" s="169"/>
      <c r="X195" t="s" s="130">
        <f>IF($A195=Y195,"ok","bad")</f>
        <v>2430</v>
      </c>
      <c r="Y195" t="s" s="130">
        <v>2624</v>
      </c>
      <c r="Z195" t="s" s="130">
        <v>2180</v>
      </c>
      <c r="AA195" t="s" s="186">
        <v>2365</v>
      </c>
      <c r="AB195" s="125">
        <f>100*AC195</f>
        <v>15.9305041</v>
      </c>
      <c r="AC195" s="191">
        <v>0.159305041</v>
      </c>
      <c r="AD195" t="s" s="187">
        <v>29</v>
      </c>
      <c r="AE195" s="125">
        <v>7.7085682</v>
      </c>
      <c r="AF195" s="191">
        <v>0.077085682</v>
      </c>
      <c r="AG195" s="169"/>
      <c r="AH195" s="173">
        <v>78394</v>
      </c>
      <c r="AI195" s="173">
        <v>49672</v>
      </c>
      <c r="AJ195" s="173">
        <v>192</v>
      </c>
      <c r="AK195" s="173">
        <v>11340</v>
      </c>
      <c r="AL195" s="173">
        <v>11861</v>
      </c>
      <c r="AM195" s="175">
        <f>100*AL195/$AI195</f>
        <v>23.8786439040103</v>
      </c>
      <c r="AN195" s="173">
        <f>IF(AM195&gt;$AI$8,1,0)</f>
        <v>0</v>
      </c>
      <c r="AO195" s="175">
        <f>IF($R195=AL$17,AM195,0)</f>
        <v>23.8786439040103</v>
      </c>
      <c r="AP195" s="173">
        <v>23201</v>
      </c>
      <c r="AQ195" s="175">
        <f>100*AP195/$AI195</f>
        <v>46.708407150910</v>
      </c>
      <c r="AR195" s="173">
        <f>IF(AQ195&gt;$AI$8,1,0)</f>
        <v>0</v>
      </c>
      <c r="AS195" s="175">
        <f>IF($R195=AP$17,AQ195,0)</f>
        <v>0</v>
      </c>
      <c r="AT195" s="173">
        <v>3829</v>
      </c>
      <c r="AU195" s="175">
        <f>100*AT195/$AI195</f>
        <v>7.70856820744081</v>
      </c>
      <c r="AV195" s="173">
        <f>IF(AU195&gt;$AI$8,1,0)</f>
        <v>0</v>
      </c>
      <c r="AW195" s="175">
        <f>IF($R195=AT$17,AU195,0)</f>
        <v>0</v>
      </c>
      <c r="AX195" s="173">
        <v>7913</v>
      </c>
      <c r="AY195" s="175">
        <f>100*AX195/$AI195</f>
        <v>15.9305041069415</v>
      </c>
      <c r="AZ195" s="173">
        <f>IF(AY195&gt;$AI$8,1,0)</f>
        <v>0</v>
      </c>
      <c r="BA195" s="175">
        <f>IF($R195=AX$17,AY195,0)</f>
        <v>0</v>
      </c>
      <c r="BB195" s="173">
        <v>2313</v>
      </c>
      <c r="BC195" s="175">
        <f>100*BB195/$AI195</f>
        <v>4.65654694797874</v>
      </c>
      <c r="BD195" s="173">
        <f>IF(BC195&gt;$AI$8,1,0)</f>
        <v>0</v>
      </c>
      <c r="BE195" s="175">
        <f>IF($R195=BB$17,BC195,0)</f>
        <v>0</v>
      </c>
      <c r="BF195" s="173">
        <v>0</v>
      </c>
      <c r="BG195" s="175">
        <f>100*BF195/$AI195</f>
        <v>0</v>
      </c>
      <c r="BH195" s="173">
        <f>IF(BG195&gt;$AI$8,1,0)</f>
        <v>0</v>
      </c>
      <c r="BI195" s="175">
        <f>IF($R195=BF$17,BG195,0)</f>
        <v>0</v>
      </c>
      <c r="BJ195" s="173">
        <v>0</v>
      </c>
      <c r="BK195" s="175">
        <f>100*BJ195/$AI195</f>
        <v>0</v>
      </c>
      <c r="BL195" s="173">
        <f>IF(BK195&gt;$AI$8,1,0)</f>
        <v>0</v>
      </c>
      <c r="BM195" s="175">
        <f>IF($R195=BJ$17,BK195,0)</f>
        <v>0</v>
      </c>
      <c r="BN195" s="173">
        <v>0</v>
      </c>
      <c r="BO195" s="175">
        <f>100*BN195/$AI195</f>
        <v>0</v>
      </c>
      <c r="BP195" s="173">
        <f>IF(BO195&gt;$AI$8,1,0)</f>
        <v>0</v>
      </c>
      <c r="BQ195" s="175">
        <f>IF($R195=BN$17,BO195,0)</f>
        <v>0</v>
      </c>
      <c r="BR195" s="173">
        <v>0</v>
      </c>
      <c r="BS195" s="175">
        <f>100*BR195/$AI195</f>
        <v>0</v>
      </c>
      <c r="BT195" s="173">
        <f>IF(BS195&gt;$AI$8,1,0)</f>
        <v>0</v>
      </c>
      <c r="BU195" s="175">
        <f>IF($R195=BR$17,BS195,0)</f>
        <v>0</v>
      </c>
      <c r="BV195" s="173">
        <v>0</v>
      </c>
      <c r="BW195" s="175">
        <f>100*BV195/$AI195</f>
        <v>0</v>
      </c>
      <c r="BX195" s="173">
        <f>IF(BW195&gt;$AI$8,1,0)</f>
        <v>0</v>
      </c>
      <c r="BY195" s="175">
        <f>IF($R195=BV$17,BW195,0)</f>
        <v>0</v>
      </c>
      <c r="BZ195" s="173">
        <v>0</v>
      </c>
      <c r="CA195" s="175">
        <f>100*BZ195/$AI195</f>
        <v>0</v>
      </c>
      <c r="CB195" s="173">
        <f>IF(CA195&gt;$AI$8,1,0)</f>
        <v>0</v>
      </c>
      <c r="CC195" s="175">
        <f>IF($R195=BZ$17,CA195,0)</f>
        <v>0</v>
      </c>
      <c r="CD195" s="173">
        <v>0</v>
      </c>
      <c r="CE195" s="175">
        <f>100*CD195/$AI195</f>
        <v>0</v>
      </c>
      <c r="CF195" s="173">
        <f>IF(CE195&gt;$AI$8,1,0)</f>
        <v>0</v>
      </c>
      <c r="CG195" s="175">
        <f>IF($R195=CD$17,CE195,0)</f>
        <v>0</v>
      </c>
      <c r="CH195" s="173">
        <v>0</v>
      </c>
      <c r="CI195" s="175">
        <f>100*CH195/$AI195</f>
        <v>0</v>
      </c>
      <c r="CJ195" s="173">
        <f>IF(CI195&gt;$AI$8,1,0)</f>
        <v>0</v>
      </c>
      <c r="CK195" s="175">
        <f>IF($R195=CH$17,CI195,0)</f>
        <v>0</v>
      </c>
      <c r="CL195" s="173">
        <v>0</v>
      </c>
      <c r="CM195" s="173">
        <v>0</v>
      </c>
      <c r="CN195" s="176"/>
    </row>
    <row r="196" ht="15.75" customHeight="1">
      <c r="A196" t="s" s="179">
        <v>3459</v>
      </c>
      <c r="B196" t="s" s="180">
        <v>90</v>
      </c>
      <c r="C196" t="s" s="180">
        <v>603</v>
      </c>
      <c r="D196" t="s" s="181">
        <v>93</v>
      </c>
      <c r="E196" t="s" s="188">
        <v>79</v>
      </c>
      <c r="F196" t="s" s="146">
        <v>80</v>
      </c>
      <c r="G196" t="s" s="146">
        <v>693</v>
      </c>
      <c r="H196" t="s" s="146">
        <v>3460</v>
      </c>
      <c r="I196" t="s" s="146">
        <v>49</v>
      </c>
      <c r="J196" t="s" s="146">
        <v>1762</v>
      </c>
      <c r="K196" t="s" s="183">
        <f>_xlfn.IFS(Q196=0,O196,T196=1,R196,U196=1,AA196,V196=1,AD196)</f>
        <v>29</v>
      </c>
      <c r="L196" s="189">
        <f>_xlfn.IFS(Q196=0,P196,T196=1,S196,U196=1,AB196,V196=1,AE196)</f>
        <v>46.6795450513493</v>
      </c>
      <c r="M196" t="s" s="146">
        <f>IF(O196="Lab","over","under")</f>
        <v>3307</v>
      </c>
      <c r="N196" s="138"/>
      <c r="O196" t="s" s="184">
        <v>29</v>
      </c>
      <c r="P196" s="147">
        <f>AU196</f>
        <v>46.6795450513493</v>
      </c>
      <c r="Q196" s="145">
        <f>T196+U196+V196</f>
        <v>0</v>
      </c>
      <c r="R196" t="s" s="185">
        <v>27</v>
      </c>
      <c r="S196" s="147">
        <f>AO196</f>
        <v>22.5621414913958</v>
      </c>
      <c r="T196" s="138"/>
      <c r="U196" s="138"/>
      <c r="V196" s="138"/>
      <c r="W196" s="138"/>
      <c r="X196" t="s" s="146">
        <f>IF($A196=Y196,"ok","bad")</f>
        <v>2430</v>
      </c>
      <c r="Y196" t="s" s="146">
        <v>3459</v>
      </c>
      <c r="Z196" t="s" s="146">
        <v>603</v>
      </c>
      <c r="AA196" t="s" s="186">
        <v>28</v>
      </c>
      <c r="AB196" s="141">
        <f>100*AC196</f>
        <v>15.5900731</v>
      </c>
      <c r="AC196" s="190">
        <v>0.155900731</v>
      </c>
      <c r="AD196" t="s" s="187">
        <v>2365</v>
      </c>
      <c r="AE196" s="141">
        <v>10.1496127</v>
      </c>
      <c r="AF196" s="190">
        <v>0.101496127</v>
      </c>
      <c r="AG196" s="138"/>
      <c r="AH196" s="145">
        <v>74383</v>
      </c>
      <c r="AI196" s="145">
        <v>50731</v>
      </c>
      <c r="AJ196" s="145">
        <v>110</v>
      </c>
      <c r="AK196" s="145">
        <v>12235</v>
      </c>
      <c r="AL196" s="145">
        <v>11446</v>
      </c>
      <c r="AM196" s="148">
        <f>100*AL196/$AI196</f>
        <v>22.5621414913958</v>
      </c>
      <c r="AN196" s="145">
        <f>IF(AM196&gt;$AI$8,1,0)</f>
        <v>0</v>
      </c>
      <c r="AO196" s="148">
        <f>IF($R196=AL$17,AM196,0)</f>
        <v>22.5621414913958</v>
      </c>
      <c r="AP196" s="145">
        <v>7909</v>
      </c>
      <c r="AQ196" s="148">
        <f>100*AP196/$AI196</f>
        <v>15.5900731308273</v>
      </c>
      <c r="AR196" s="145">
        <f>IF(AQ196&gt;$AI$8,1,0)</f>
        <v>0</v>
      </c>
      <c r="AS196" s="148">
        <f>IF($R196=AP$17,AQ196,0)</f>
        <v>0</v>
      </c>
      <c r="AT196" s="145">
        <v>23681</v>
      </c>
      <c r="AU196" s="148">
        <f>100*AT196/$AI196</f>
        <v>46.6795450513493</v>
      </c>
      <c r="AV196" s="145">
        <f>IF(AU196&gt;$AI$8,1,0)</f>
        <v>0</v>
      </c>
      <c r="AW196" s="148">
        <f>IF($R196=AT$17,AU196,0)</f>
        <v>0</v>
      </c>
      <c r="AX196" s="145">
        <v>5149</v>
      </c>
      <c r="AY196" s="148">
        <f>100*AX196/$AI196</f>
        <v>10.1496126628689</v>
      </c>
      <c r="AZ196" s="145">
        <f>IF(AY196&gt;$AI$8,1,0)</f>
        <v>0</v>
      </c>
      <c r="BA196" s="148">
        <f>IF($R196=AX$17,AY196,0)</f>
        <v>0</v>
      </c>
      <c r="BB196" s="145">
        <v>1630</v>
      </c>
      <c r="BC196" s="148">
        <f>100*BB196/$AI196</f>
        <v>3.21302556622184</v>
      </c>
      <c r="BD196" s="145">
        <f>IF(BC196&gt;$AI$8,1,0)</f>
        <v>0</v>
      </c>
      <c r="BE196" s="148">
        <f>IF($R196=BB$17,BC196,0)</f>
        <v>0</v>
      </c>
      <c r="BF196" s="145">
        <v>0</v>
      </c>
      <c r="BG196" s="148">
        <f>100*BF196/$AI196</f>
        <v>0</v>
      </c>
      <c r="BH196" s="145">
        <f>IF(BG196&gt;$AI$8,1,0)</f>
        <v>0</v>
      </c>
      <c r="BI196" s="148">
        <f>IF($R196=BF$17,BG196,0)</f>
        <v>0</v>
      </c>
      <c r="BJ196" s="145">
        <v>0</v>
      </c>
      <c r="BK196" s="148">
        <f>100*BJ196/$AI196</f>
        <v>0</v>
      </c>
      <c r="BL196" s="145">
        <f>IF(BK196&gt;$AI$8,1,0)</f>
        <v>0</v>
      </c>
      <c r="BM196" s="148">
        <f>IF($R196=BJ$17,BK196,0)</f>
        <v>0</v>
      </c>
      <c r="BN196" s="145">
        <v>0</v>
      </c>
      <c r="BO196" s="148">
        <f>100*BN196/$AI196</f>
        <v>0</v>
      </c>
      <c r="BP196" s="145">
        <f>IF(BO196&gt;$AI$8,1,0)</f>
        <v>0</v>
      </c>
      <c r="BQ196" s="148">
        <f>IF($R196=BN$17,BO196,0)</f>
        <v>0</v>
      </c>
      <c r="BR196" s="145">
        <v>0</v>
      </c>
      <c r="BS196" s="148">
        <f>100*BR196/$AI196</f>
        <v>0</v>
      </c>
      <c r="BT196" s="145">
        <f>IF(BS196&gt;$AI$8,1,0)</f>
        <v>0</v>
      </c>
      <c r="BU196" s="148">
        <f>IF($R196=BR$17,BS196,0)</f>
        <v>0</v>
      </c>
      <c r="BV196" s="145">
        <v>0</v>
      </c>
      <c r="BW196" s="148">
        <f>100*BV196/$AI196</f>
        <v>0</v>
      </c>
      <c r="BX196" s="145">
        <f>IF(BW196&gt;$AI$8,1,0)</f>
        <v>0</v>
      </c>
      <c r="BY196" s="148">
        <f>IF($R196=BV$17,BW196,0)</f>
        <v>0</v>
      </c>
      <c r="BZ196" s="145">
        <v>0</v>
      </c>
      <c r="CA196" s="148">
        <f>100*BZ196/$AI196</f>
        <v>0</v>
      </c>
      <c r="CB196" s="145">
        <f>IF(CA196&gt;$AI$8,1,0)</f>
        <v>0</v>
      </c>
      <c r="CC196" s="148">
        <f>IF($R196=BZ$17,CA196,0)</f>
        <v>0</v>
      </c>
      <c r="CD196" s="145">
        <v>0</v>
      </c>
      <c r="CE196" s="148">
        <f>100*CD196/$AI196</f>
        <v>0</v>
      </c>
      <c r="CF196" s="145">
        <f>IF(CE196&gt;$AI$8,1,0)</f>
        <v>0</v>
      </c>
      <c r="CG196" s="148">
        <f>IF($R196=CD$17,CE196,0)</f>
        <v>0</v>
      </c>
      <c r="CH196" s="145">
        <v>0</v>
      </c>
      <c r="CI196" s="148">
        <f>100*CH196/$AI196</f>
        <v>0</v>
      </c>
      <c r="CJ196" s="145">
        <f>IF(CI196&gt;$AI$8,1,0)</f>
        <v>0</v>
      </c>
      <c r="CK196" s="148">
        <f>IF($R196=CH$17,CI196,0)</f>
        <v>0</v>
      </c>
      <c r="CL196" s="145">
        <v>0</v>
      </c>
      <c r="CM196" s="145">
        <v>0</v>
      </c>
      <c r="CN196" s="149"/>
    </row>
    <row r="197" ht="15.75" customHeight="1">
      <c r="A197" t="s" s="179">
        <v>2805</v>
      </c>
      <c r="B197" t="s" s="180">
        <v>58</v>
      </c>
      <c r="C197" t="s" s="180">
        <v>2806</v>
      </c>
      <c r="D197" t="s" s="181">
        <v>60</v>
      </c>
      <c r="E197" t="s" s="182">
        <v>60</v>
      </c>
      <c r="F197" t="s" s="130">
        <v>61</v>
      </c>
      <c r="G197" t="s" s="130">
        <v>1537</v>
      </c>
      <c r="H197" t="s" s="130">
        <v>2453</v>
      </c>
      <c r="I197" t="s" s="130">
        <v>64</v>
      </c>
      <c r="J197" t="s" s="130">
        <v>2585</v>
      </c>
      <c r="K197" t="s" s="183">
        <f>_xlfn.IFS(Q197=0,O197,T197=1,R197,U197=1,AA197,V197=1,AD197)</f>
        <v>31</v>
      </c>
      <c r="L197" s="189">
        <f>_xlfn.IFS(Q197=0,P197,T197=1,S197,U197=1,AB197,V197=1,AE197)</f>
        <v>9.1774848</v>
      </c>
      <c r="M197" t="s" s="130">
        <f>IF(O197="Lab","over","under")</f>
        <v>2429</v>
      </c>
      <c r="N197" s="173">
        <v>1</v>
      </c>
      <c r="O197" t="s" s="184">
        <v>28</v>
      </c>
      <c r="P197" s="131">
        <f>AQ197</f>
        <v>46.6668337426695</v>
      </c>
      <c r="Q197" s="173">
        <f>T197+U197+V197</f>
        <v>1</v>
      </c>
      <c r="R197" t="s" s="185">
        <v>32</v>
      </c>
      <c r="S197" s="131">
        <f>BI197</f>
        <v>30.5122550248108</v>
      </c>
      <c r="T197" s="169"/>
      <c r="U197" s="173">
        <v>1</v>
      </c>
      <c r="V197" s="169"/>
      <c r="W197" s="169"/>
      <c r="X197" t="s" s="130">
        <f>IF($A197=Y197,"ok","bad")</f>
        <v>2430</v>
      </c>
      <c r="Y197" t="s" s="130">
        <v>2805</v>
      </c>
      <c r="Z197" t="s" s="130">
        <v>2806</v>
      </c>
      <c r="AA197" t="s" s="186">
        <v>31</v>
      </c>
      <c r="AB197" s="125">
        <f>100*AC197</f>
        <v>9.1774848</v>
      </c>
      <c r="AC197" s="191">
        <v>0.09177484800000001</v>
      </c>
      <c r="AD197" t="s" s="187">
        <v>2365</v>
      </c>
      <c r="AE197" s="125">
        <v>5.2578818</v>
      </c>
      <c r="AF197" s="191">
        <v>0.052578818</v>
      </c>
      <c r="AG197" s="169"/>
      <c r="AH197" s="173">
        <v>69028</v>
      </c>
      <c r="AI197" s="173">
        <v>39902</v>
      </c>
      <c r="AJ197" s="173">
        <v>186</v>
      </c>
      <c r="AK197" s="173">
        <v>6446</v>
      </c>
      <c r="AL197" s="173">
        <v>1720</v>
      </c>
      <c r="AM197" s="175">
        <f>100*AL197/$AI197</f>
        <v>4.31056087414165</v>
      </c>
      <c r="AN197" s="173">
        <f>IF(AM197&gt;$AI$8,1,0)</f>
        <v>0</v>
      </c>
      <c r="AO197" s="175">
        <f>IF($R197=AL$17,AM197,0)</f>
        <v>0</v>
      </c>
      <c r="AP197" s="173">
        <v>18621</v>
      </c>
      <c r="AQ197" s="175">
        <f>100*AP197/$AI197</f>
        <v>46.6668337426695</v>
      </c>
      <c r="AR197" s="173">
        <f>IF(AQ197&gt;$AI$8,1,0)</f>
        <v>0</v>
      </c>
      <c r="AS197" s="175">
        <f>IF($R197=AP$17,AQ197,0)</f>
        <v>0</v>
      </c>
      <c r="AT197" s="173">
        <v>1316</v>
      </c>
      <c r="AU197" s="175">
        <f>100*AT197/$AI197</f>
        <v>3.29808029672698</v>
      </c>
      <c r="AV197" s="173">
        <f>IF(AU197&gt;$AI$8,1,0)</f>
        <v>0</v>
      </c>
      <c r="AW197" s="175">
        <f>IF($R197=AT$17,AU197,0)</f>
        <v>0</v>
      </c>
      <c r="AX197" s="173">
        <v>2098</v>
      </c>
      <c r="AY197" s="175">
        <f>100*AX197/$AI197</f>
        <v>5.25788181043557</v>
      </c>
      <c r="AZ197" s="173">
        <f>IF(AY197&gt;$AI$8,1,0)</f>
        <v>0</v>
      </c>
      <c r="BA197" s="175">
        <f>IF($R197=AX$17,AY197,0)</f>
        <v>0</v>
      </c>
      <c r="BB197" s="173">
        <v>3662</v>
      </c>
      <c r="BC197" s="175">
        <f>100*BB197/$AI197</f>
        <v>9.17748483785274</v>
      </c>
      <c r="BD197" s="173">
        <f>IF(BC197&gt;$AI$8,1,0)</f>
        <v>0</v>
      </c>
      <c r="BE197" s="175">
        <f>IF($R197=BB$17,BC197,0)</f>
        <v>0</v>
      </c>
      <c r="BF197" s="173">
        <v>12175</v>
      </c>
      <c r="BG197" s="175">
        <f>100*BF197/$AI197</f>
        <v>30.5122550248108</v>
      </c>
      <c r="BH197" s="173">
        <f>IF(BG197&gt;$AI$8,1,0)</f>
        <v>0</v>
      </c>
      <c r="BI197" s="175">
        <f>IF($R197=BF$17,BG197,0)</f>
        <v>30.5122550248108</v>
      </c>
      <c r="BJ197" s="173">
        <v>0</v>
      </c>
      <c r="BK197" s="175">
        <f>100*BJ197/$AI197</f>
        <v>0</v>
      </c>
      <c r="BL197" s="173">
        <f>IF(BK197&gt;$AI$8,1,0)</f>
        <v>0</v>
      </c>
      <c r="BM197" s="175">
        <f>IF($R197=BJ$17,BK197,0)</f>
        <v>0</v>
      </c>
      <c r="BN197" s="173">
        <v>0</v>
      </c>
      <c r="BO197" s="175">
        <f>100*BN197/$AI197</f>
        <v>0</v>
      </c>
      <c r="BP197" s="173">
        <f>IF(BO197&gt;$AI$8,1,0)</f>
        <v>0</v>
      </c>
      <c r="BQ197" s="175">
        <f>IF($R197=BN$17,BO197,0)</f>
        <v>0</v>
      </c>
      <c r="BR197" s="173">
        <v>0</v>
      </c>
      <c r="BS197" s="175">
        <f>100*BR197/$AI197</f>
        <v>0</v>
      </c>
      <c r="BT197" s="173">
        <f>IF(BS197&gt;$AI$8,1,0)</f>
        <v>0</v>
      </c>
      <c r="BU197" s="175">
        <f>IF($R197=BR$17,BS197,0)</f>
        <v>0</v>
      </c>
      <c r="BV197" s="173">
        <v>0</v>
      </c>
      <c r="BW197" s="175">
        <f>100*BV197/$AI197</f>
        <v>0</v>
      </c>
      <c r="BX197" s="173">
        <f>IF(BW197&gt;$AI$8,1,0)</f>
        <v>0</v>
      </c>
      <c r="BY197" s="175">
        <f>IF($R197=BV$17,BW197,0)</f>
        <v>0</v>
      </c>
      <c r="BZ197" s="173">
        <v>0</v>
      </c>
      <c r="CA197" s="175">
        <f>100*BZ197/$AI197</f>
        <v>0</v>
      </c>
      <c r="CB197" s="173">
        <f>IF(CA197&gt;$AI$8,1,0)</f>
        <v>0</v>
      </c>
      <c r="CC197" s="175">
        <f>IF($R197=BZ$17,CA197,0)</f>
        <v>0</v>
      </c>
      <c r="CD197" s="173">
        <v>0</v>
      </c>
      <c r="CE197" s="175">
        <f>100*CD197/$AI197</f>
        <v>0</v>
      </c>
      <c r="CF197" s="173">
        <f>IF(CE197&gt;$AI$8,1,0)</f>
        <v>0</v>
      </c>
      <c r="CG197" s="175">
        <f>IF($R197=CD$17,CE197,0)</f>
        <v>0</v>
      </c>
      <c r="CH197" s="173">
        <v>0</v>
      </c>
      <c r="CI197" s="175">
        <f>100*CH197/$AI197</f>
        <v>0</v>
      </c>
      <c r="CJ197" s="173">
        <f>IF(CI197&gt;$AI$8,1,0)</f>
        <v>0</v>
      </c>
      <c r="CK197" s="175">
        <f>IF($R197=CH$17,CI197,0)</f>
        <v>0</v>
      </c>
      <c r="CL197" s="173">
        <v>3364</v>
      </c>
      <c r="CM197" s="173">
        <v>0</v>
      </c>
      <c r="CN197" s="176"/>
    </row>
    <row r="198" ht="15.75" customHeight="1">
      <c r="A198" t="s" s="179">
        <v>2445</v>
      </c>
      <c r="B198" t="s" s="180">
        <v>183</v>
      </c>
      <c r="C198" t="s" s="180">
        <v>531</v>
      </c>
      <c r="D198" t="s" s="181">
        <v>186</v>
      </c>
      <c r="E198" t="s" s="188">
        <v>79</v>
      </c>
      <c r="F198" t="s" s="146">
        <v>80</v>
      </c>
      <c r="G198" t="s" s="146">
        <v>170</v>
      </c>
      <c r="H198" t="s" s="146">
        <v>533</v>
      </c>
      <c r="I198" t="s" s="146">
        <v>49</v>
      </c>
      <c r="J198" t="s" s="146">
        <v>50</v>
      </c>
      <c r="K198" t="s" s="183">
        <f>_xlfn.IFS(Q198=0,O198,T198=1,R198,U198=1,AA198,V198=1,AD198)</f>
        <v>29</v>
      </c>
      <c r="L198" s="189">
        <f>_xlfn.IFS(Q198=0,P198,T198=1,S198,U198=1,AB198,V198=1,AE198)</f>
        <v>20.2755344418052</v>
      </c>
      <c r="M198" t="s" s="146">
        <f>IF(O198="Lab","over","under")</f>
        <v>2429</v>
      </c>
      <c r="N198" s="145">
        <v>1</v>
      </c>
      <c r="O198" t="s" s="184">
        <v>28</v>
      </c>
      <c r="P198" s="147">
        <f>AQ198</f>
        <v>46.5890736342043</v>
      </c>
      <c r="Q198" s="145">
        <f>T198+U198+V198</f>
        <v>1</v>
      </c>
      <c r="R198" t="s" s="185">
        <v>29</v>
      </c>
      <c r="S198" s="147">
        <f>AW198</f>
        <v>20.2755344418052</v>
      </c>
      <c r="T198" s="145">
        <v>1</v>
      </c>
      <c r="U198" s="138"/>
      <c r="V198" s="138"/>
      <c r="W198" s="138"/>
      <c r="X198" t="s" s="146">
        <f>IF($A198=Y198,"ok","bad")</f>
        <v>2430</v>
      </c>
      <c r="Y198" t="s" s="146">
        <v>2445</v>
      </c>
      <c r="Z198" t="s" s="146">
        <v>531</v>
      </c>
      <c r="AA198" t="s" s="186">
        <v>31</v>
      </c>
      <c r="AB198" s="141">
        <f>100*AC198</f>
        <v>16.2517815</v>
      </c>
      <c r="AC198" s="190">
        <v>0.162517815</v>
      </c>
      <c r="AD198" t="s" s="187">
        <v>27</v>
      </c>
      <c r="AE198" s="141">
        <v>12.0498812</v>
      </c>
      <c r="AF198" s="190">
        <v>0.120498812</v>
      </c>
      <c r="AG198" s="138"/>
      <c r="AH198" s="145">
        <v>70321</v>
      </c>
      <c r="AI198" s="145">
        <v>42100</v>
      </c>
      <c r="AJ198" s="145">
        <v>372</v>
      </c>
      <c r="AK198" s="145">
        <v>11078</v>
      </c>
      <c r="AL198" s="145">
        <v>5073</v>
      </c>
      <c r="AM198" s="148">
        <f>100*AL198/$AI198</f>
        <v>12.0498812351544</v>
      </c>
      <c r="AN198" s="145">
        <f>IF(AM198&gt;$AI$8,1,0)</f>
        <v>0</v>
      </c>
      <c r="AO198" s="148">
        <f>IF($R198=AL$17,AM198,0)</f>
        <v>0</v>
      </c>
      <c r="AP198" s="145">
        <v>19614</v>
      </c>
      <c r="AQ198" s="148">
        <f>100*AP198/$AI198</f>
        <v>46.5890736342043</v>
      </c>
      <c r="AR198" s="145">
        <f>IF(AQ198&gt;$AI$8,1,0)</f>
        <v>0</v>
      </c>
      <c r="AS198" s="148">
        <f>IF($R198=AP$17,AQ198,0)</f>
        <v>0</v>
      </c>
      <c r="AT198" s="145">
        <v>8536</v>
      </c>
      <c r="AU198" s="148">
        <f>100*AT198/$AI198</f>
        <v>20.2755344418052</v>
      </c>
      <c r="AV198" s="145">
        <f>IF(AU198&gt;$AI$8,1,0)</f>
        <v>0</v>
      </c>
      <c r="AW198" s="148">
        <f>IF($R198=AT$17,AU198,0)</f>
        <v>20.2755344418052</v>
      </c>
      <c r="AX198" s="145">
        <v>0</v>
      </c>
      <c r="AY198" s="148">
        <f>100*AX198/$AI198</f>
        <v>0</v>
      </c>
      <c r="AZ198" s="145">
        <f>IF(AY198&gt;$AI$8,1,0)</f>
        <v>0</v>
      </c>
      <c r="BA198" s="148">
        <f>IF($R198=AX$17,AY198,0)</f>
        <v>0</v>
      </c>
      <c r="BB198" s="145">
        <v>6842</v>
      </c>
      <c r="BC198" s="148">
        <f>100*BB198/$AI198</f>
        <v>16.2517814726841</v>
      </c>
      <c r="BD198" s="145">
        <f>IF(BC198&gt;$AI$8,1,0)</f>
        <v>0</v>
      </c>
      <c r="BE198" s="148">
        <f>IF($R198=BB$17,BC198,0)</f>
        <v>0</v>
      </c>
      <c r="BF198" s="145">
        <v>0</v>
      </c>
      <c r="BG198" s="148">
        <f>100*BF198/$AI198</f>
        <v>0</v>
      </c>
      <c r="BH198" s="145">
        <f>IF(BG198&gt;$AI$8,1,0)</f>
        <v>0</v>
      </c>
      <c r="BI198" s="148">
        <f>IF($R198=BF$17,BG198,0)</f>
        <v>0</v>
      </c>
      <c r="BJ198" s="145">
        <v>0</v>
      </c>
      <c r="BK198" s="148">
        <f>100*BJ198/$AI198</f>
        <v>0</v>
      </c>
      <c r="BL198" s="145">
        <f>IF(BK198&gt;$AI$8,1,0)</f>
        <v>0</v>
      </c>
      <c r="BM198" s="148">
        <f>IF($R198=BJ$17,BK198,0)</f>
        <v>0</v>
      </c>
      <c r="BN198" s="145">
        <v>0</v>
      </c>
      <c r="BO198" s="148">
        <f>100*BN198/$AI198</f>
        <v>0</v>
      </c>
      <c r="BP198" s="145">
        <f>IF(BO198&gt;$AI$8,1,0)</f>
        <v>0</v>
      </c>
      <c r="BQ198" s="148">
        <f>IF($R198=BN$17,BO198,0)</f>
        <v>0</v>
      </c>
      <c r="BR198" s="145">
        <v>0</v>
      </c>
      <c r="BS198" s="148">
        <f>100*BR198/$AI198</f>
        <v>0</v>
      </c>
      <c r="BT198" s="145">
        <f>IF(BS198&gt;$AI$8,1,0)</f>
        <v>0</v>
      </c>
      <c r="BU198" s="148">
        <f>IF($R198=BR$17,BS198,0)</f>
        <v>0</v>
      </c>
      <c r="BV198" s="145">
        <v>0</v>
      </c>
      <c r="BW198" s="148">
        <f>100*BV198/$AI198</f>
        <v>0</v>
      </c>
      <c r="BX198" s="145">
        <f>IF(BW198&gt;$AI$8,1,0)</f>
        <v>0</v>
      </c>
      <c r="BY198" s="148">
        <f>IF($R198=BV$17,BW198,0)</f>
        <v>0</v>
      </c>
      <c r="BZ198" s="145">
        <v>0</v>
      </c>
      <c r="CA198" s="148">
        <f>100*BZ198/$AI198</f>
        <v>0</v>
      </c>
      <c r="CB198" s="145">
        <f>IF(CA198&gt;$AI$8,1,0)</f>
        <v>0</v>
      </c>
      <c r="CC198" s="148">
        <f>IF($R198=BZ$17,CA198,0)</f>
        <v>0</v>
      </c>
      <c r="CD198" s="145">
        <v>0</v>
      </c>
      <c r="CE198" s="148">
        <f>100*CD198/$AI198</f>
        <v>0</v>
      </c>
      <c r="CF198" s="145">
        <f>IF(CE198&gt;$AI$8,1,0)</f>
        <v>0</v>
      </c>
      <c r="CG198" s="148">
        <f>IF($R198=CD$17,CE198,0)</f>
        <v>0</v>
      </c>
      <c r="CH198" s="196">
        <v>0</v>
      </c>
      <c r="CI198" s="148">
        <f>100*CH198/$AI198</f>
        <v>0</v>
      </c>
      <c r="CJ198" s="145">
        <f>IF(CI198&gt;$AI$8,1,0)</f>
        <v>0</v>
      </c>
      <c r="CK198" s="148">
        <f>IF($R198=CH$17,CI198,0)</f>
        <v>0</v>
      </c>
      <c r="CL198" s="145">
        <v>0</v>
      </c>
      <c r="CM198" s="145">
        <v>0</v>
      </c>
      <c r="CN198" s="149"/>
    </row>
    <row r="199" ht="15.75" customHeight="1">
      <c r="A199" t="s" s="179">
        <v>2867</v>
      </c>
      <c r="B199" t="s" s="180">
        <v>228</v>
      </c>
      <c r="C199" t="s" s="180">
        <v>229</v>
      </c>
      <c r="D199" t="s" s="181">
        <v>230</v>
      </c>
      <c r="E199" t="s" s="182">
        <v>230</v>
      </c>
      <c r="F199" t="s" s="130">
        <v>80</v>
      </c>
      <c r="G199" t="s" s="130">
        <v>231</v>
      </c>
      <c r="H199" t="s" s="130">
        <v>232</v>
      </c>
      <c r="I199" t="s" s="130">
        <v>49</v>
      </c>
      <c r="J199" t="s" s="130">
        <v>233</v>
      </c>
      <c r="K199" t="s" s="183">
        <f>_xlfn.IFS(Q199=0,O199,T199=1,R199,U199=1,AA199,V199=1,AD199)</f>
        <v>34</v>
      </c>
      <c r="L199" s="189">
        <f>_xlfn.IFS(Q199=0,P199,T199=1,S199,U199=1,AB199,V199=1,AE199)</f>
        <v>46.583618226947</v>
      </c>
      <c r="M199" t="s" s="130">
        <v>2429</v>
      </c>
      <c r="N199" s="173">
        <v>1</v>
      </c>
      <c r="O199" t="s" s="184">
        <v>34</v>
      </c>
      <c r="P199" s="131">
        <f>BO199</f>
        <v>46.583618226947</v>
      </c>
      <c r="Q199" s="173">
        <f>T199+U199+V199</f>
        <v>0</v>
      </c>
      <c r="R199" t="s" s="185">
        <v>2390</v>
      </c>
      <c r="S199" s="131">
        <f>CE199</f>
        <v>40.3175197864469</v>
      </c>
      <c r="T199" s="169"/>
      <c r="U199" s="169"/>
      <c r="V199" s="169"/>
      <c r="W199" s="169"/>
      <c r="X199" t="s" s="130">
        <f>IF($A199=Y199,"ok","bad")</f>
        <v>2430</v>
      </c>
      <c r="Y199" t="s" s="130">
        <v>2867</v>
      </c>
      <c r="Z199" t="s" s="130">
        <v>229</v>
      </c>
      <c r="AA199" t="s" s="186">
        <v>2394</v>
      </c>
      <c r="AB199" s="125">
        <f>100*AC199</f>
        <v>4.4911722</v>
      </c>
      <c r="AC199" s="191">
        <v>0.044911722</v>
      </c>
      <c r="AD199" t="s" s="187">
        <v>37</v>
      </c>
      <c r="AE199" s="125">
        <v>4.2570131</v>
      </c>
      <c r="AF199" s="191">
        <v>0.042570131</v>
      </c>
      <c r="AG199" s="169"/>
      <c r="AH199" s="173">
        <v>72917</v>
      </c>
      <c r="AI199" s="173">
        <v>42706</v>
      </c>
      <c r="AJ199" s="173">
        <v>184</v>
      </c>
      <c r="AK199" s="173">
        <v>2676</v>
      </c>
      <c r="AL199" s="173">
        <v>0</v>
      </c>
      <c r="AM199" s="175">
        <f>100*AL199/$AI199</f>
        <v>0</v>
      </c>
      <c r="AN199" s="173">
        <f>IF(AM199&gt;$AI$8,1,0)</f>
        <v>0</v>
      </c>
      <c r="AO199" s="175">
        <f>IF($R199=AL$17,AM199,0)</f>
        <v>0</v>
      </c>
      <c r="AP199" s="173">
        <v>0</v>
      </c>
      <c r="AQ199" s="175">
        <f>100*AP199/$AI199</f>
        <v>0</v>
      </c>
      <c r="AR199" s="173">
        <f>IF(AQ199&gt;$AI$8,1,0)</f>
        <v>0</v>
      </c>
      <c r="AS199" s="175">
        <f>IF($R199=AP$17,AQ199,0)</f>
        <v>0</v>
      </c>
      <c r="AT199" s="173">
        <v>0</v>
      </c>
      <c r="AU199" s="175">
        <f>100*AT199/$AI199</f>
        <v>0</v>
      </c>
      <c r="AV199" s="173">
        <f>IF(AU199&gt;$AI$8,1,0)</f>
        <v>0</v>
      </c>
      <c r="AW199" s="175">
        <f>IF($R199=AT$17,AU199,0)</f>
        <v>0</v>
      </c>
      <c r="AX199" s="173">
        <v>0</v>
      </c>
      <c r="AY199" s="175">
        <f>100*AX199/$AI199</f>
        <v>0</v>
      </c>
      <c r="AZ199" s="173">
        <f>IF(AY199&gt;$AI$8,1,0)</f>
        <v>0</v>
      </c>
      <c r="BA199" s="175">
        <f>IF($R199=AX$17,AY199,0)</f>
        <v>0</v>
      </c>
      <c r="BB199" s="173">
        <v>1077</v>
      </c>
      <c r="BC199" s="175">
        <f>100*BB199/$AI199</f>
        <v>2.52189387908022</v>
      </c>
      <c r="BD199" s="173">
        <f>IF(BC199&gt;$AI$8,1,0)</f>
        <v>0</v>
      </c>
      <c r="BE199" s="175">
        <f>IF($R199=BB$17,BC199,0)</f>
        <v>0</v>
      </c>
      <c r="BF199" s="173">
        <v>0</v>
      </c>
      <c r="BG199" s="175">
        <f>100*BF199/$AI199</f>
        <v>0</v>
      </c>
      <c r="BH199" s="173">
        <f>IF(BG199&gt;$AI$8,1,0)</f>
        <v>0</v>
      </c>
      <c r="BI199" s="175">
        <f>IF($R199=BF$17,BG199,0)</f>
        <v>0</v>
      </c>
      <c r="BJ199" s="173">
        <v>0</v>
      </c>
      <c r="BK199" s="175">
        <f>100*BJ199/$AI199</f>
        <v>0</v>
      </c>
      <c r="BL199" s="173">
        <f>IF(BK199&gt;$AI$8,1,0)</f>
        <v>0</v>
      </c>
      <c r="BM199" s="175">
        <f>IF($R199=BJ$17,BK199,0)</f>
        <v>0</v>
      </c>
      <c r="BN199" s="173">
        <v>19894</v>
      </c>
      <c r="BO199" s="175">
        <f>100*BN199/$AI199</f>
        <v>46.583618226947</v>
      </c>
      <c r="BP199" s="173">
        <f>IF(BO199&gt;$AI$8,1,0)</f>
        <v>0</v>
      </c>
      <c r="BQ199" s="175">
        <f>IF($R199=BN$17,BO199,0)</f>
        <v>0</v>
      </c>
      <c r="BR199" s="173">
        <v>0</v>
      </c>
      <c r="BS199" s="175">
        <f>100*BR199/$AI199</f>
        <v>0</v>
      </c>
      <c r="BT199" s="173">
        <f>IF(BS199&gt;$AI$8,1,0)</f>
        <v>0</v>
      </c>
      <c r="BU199" s="175">
        <f>IF($R199=BR$17,BS199,0)</f>
        <v>0</v>
      </c>
      <c r="BV199" s="173">
        <v>619</v>
      </c>
      <c r="BW199" s="175">
        <f>100*BV199/$AI199</f>
        <v>1.44944504285112</v>
      </c>
      <c r="BX199" s="173">
        <f>IF(BW199&gt;$AI$8,1,0)</f>
        <v>0</v>
      </c>
      <c r="BY199" s="175">
        <f>IF($R199=BV$17,BW199,0)</f>
        <v>0</v>
      </c>
      <c r="BZ199" s="173">
        <v>1818</v>
      </c>
      <c r="CA199" s="175">
        <f>100*BZ199/$AI199</f>
        <v>4.25701306607971</v>
      </c>
      <c r="CB199" s="173">
        <f>IF(CA199&gt;$AI$8,1,0)</f>
        <v>0</v>
      </c>
      <c r="CC199" s="175">
        <f>IF($R199=BZ$17,CA199,0)</f>
        <v>0</v>
      </c>
      <c r="CD199" s="173">
        <v>17218</v>
      </c>
      <c r="CE199" s="175">
        <f>100*CD199/$AI199</f>
        <v>40.3175197864469</v>
      </c>
      <c r="CF199" s="173">
        <f>IF(CE199&gt;$AI$8,1,0)</f>
        <v>0</v>
      </c>
      <c r="CG199" s="200">
        <f>IF($R199=CD$17,CE199,0)</f>
        <v>40.3175197864469</v>
      </c>
      <c r="CH199" s="201">
        <v>1918</v>
      </c>
      <c r="CI199" s="202">
        <f>100*CH199/$AI199</f>
        <v>4.49117220062755</v>
      </c>
      <c r="CJ199" s="173">
        <f>IF(CI199&gt;$AI$8,1,0)</f>
        <v>0</v>
      </c>
      <c r="CK199" s="175">
        <f>IF($R199=CH$17,CI199,0)</f>
        <v>4.49117220062755</v>
      </c>
      <c r="CL199" s="173">
        <v>0</v>
      </c>
      <c r="CM199" s="173">
        <v>0</v>
      </c>
      <c r="CN199" s="176"/>
    </row>
    <row r="200" ht="15.75" customHeight="1">
      <c r="A200" t="s" s="179">
        <v>2719</v>
      </c>
      <c r="B200" t="s" s="180">
        <v>101</v>
      </c>
      <c r="C200" t="s" s="180">
        <v>621</v>
      </c>
      <c r="D200" t="s" s="181">
        <v>104</v>
      </c>
      <c r="E200" t="s" s="188">
        <v>79</v>
      </c>
      <c r="F200" t="s" s="146">
        <v>80</v>
      </c>
      <c r="G200" t="s" s="146">
        <v>622</v>
      </c>
      <c r="H200" t="s" s="146">
        <v>623</v>
      </c>
      <c r="I200" t="s" s="146">
        <v>49</v>
      </c>
      <c r="J200" t="s" s="146">
        <v>50</v>
      </c>
      <c r="K200" t="s" s="183">
        <f>_xlfn.IFS(Q200=0,O200,T200=1,R200,U200=1,AA200,V200=1,AD200)</f>
        <v>28</v>
      </c>
      <c r="L200" s="189">
        <f>_xlfn.IFS(Q200=0,P200,T200=1,S200,U200=1,AB200,V200=1,AE200)</f>
        <v>46.4829743713151</v>
      </c>
      <c r="M200" t="s" s="146">
        <f>IF(O200="Lab","over","under")</f>
        <v>2429</v>
      </c>
      <c r="N200" s="145">
        <v>1</v>
      </c>
      <c r="O200" t="s" s="184">
        <v>28</v>
      </c>
      <c r="P200" s="147">
        <f>AQ200</f>
        <v>46.4829743713151</v>
      </c>
      <c r="Q200" s="145">
        <f>T200+U200+V200</f>
        <v>0</v>
      </c>
      <c r="R200" t="s" s="185">
        <v>27</v>
      </c>
      <c r="S200" s="147">
        <f>AO200</f>
        <v>20.445193117555</v>
      </c>
      <c r="T200" s="138"/>
      <c r="U200" s="138"/>
      <c r="V200" s="138"/>
      <c r="W200" s="138"/>
      <c r="X200" t="s" s="146">
        <f>IF($A200=Y200,"ok","bad")</f>
        <v>2430</v>
      </c>
      <c r="Y200" t="s" s="146">
        <v>2719</v>
      </c>
      <c r="Z200" t="s" s="146">
        <v>621</v>
      </c>
      <c r="AA200" t="s" s="186">
        <v>2365</v>
      </c>
      <c r="AB200" s="141">
        <f>100*AC200</f>
        <v>19.00373</v>
      </c>
      <c r="AC200" s="190">
        <v>0.1900373</v>
      </c>
      <c r="AD200" t="s" s="187">
        <v>31</v>
      </c>
      <c r="AE200" s="141">
        <v>6.454097</v>
      </c>
      <c r="AF200" s="190">
        <v>0.06454097</v>
      </c>
      <c r="AG200" s="138"/>
      <c r="AH200" s="145">
        <v>71645</v>
      </c>
      <c r="AI200" s="145">
        <v>41555</v>
      </c>
      <c r="AJ200" s="145">
        <v>135</v>
      </c>
      <c r="AK200" s="145">
        <v>10820</v>
      </c>
      <c r="AL200" s="145">
        <v>8496</v>
      </c>
      <c r="AM200" s="148">
        <f>100*AL200/$AI200</f>
        <v>20.445193117555</v>
      </c>
      <c r="AN200" s="145">
        <f>IF(AM200&gt;$AI$8,1,0)</f>
        <v>0</v>
      </c>
      <c r="AO200" s="148">
        <f>IF($R200=AL$17,AM200,0)</f>
        <v>20.445193117555</v>
      </c>
      <c r="AP200" s="145">
        <v>19316</v>
      </c>
      <c r="AQ200" s="148">
        <f>100*AP200/$AI200</f>
        <v>46.4829743713151</v>
      </c>
      <c r="AR200" s="145">
        <f>IF(AQ200&gt;$AI$8,1,0)</f>
        <v>0</v>
      </c>
      <c r="AS200" s="148">
        <f>IF($R200=AP$17,AQ200,0)</f>
        <v>0</v>
      </c>
      <c r="AT200" s="145">
        <v>2553</v>
      </c>
      <c r="AU200" s="148">
        <f>100*AT200/$AI200</f>
        <v>6.14366502225966</v>
      </c>
      <c r="AV200" s="145">
        <f>IF(AU200&gt;$AI$8,1,0)</f>
        <v>0</v>
      </c>
      <c r="AW200" s="148">
        <f>IF($R200=AT$17,AU200,0)</f>
        <v>0</v>
      </c>
      <c r="AX200" s="145">
        <v>7897</v>
      </c>
      <c r="AY200" s="148">
        <f>100*AX200/$AI200</f>
        <v>19.0037299963903</v>
      </c>
      <c r="AZ200" s="145">
        <f>IF(AY200&gt;$AI$8,1,0)</f>
        <v>0</v>
      </c>
      <c r="BA200" s="148">
        <f>IF($R200=AX$17,AY200,0)</f>
        <v>0</v>
      </c>
      <c r="BB200" s="145">
        <v>2682</v>
      </c>
      <c r="BC200" s="148">
        <f>100*BB200/$AI200</f>
        <v>6.45409697990615</v>
      </c>
      <c r="BD200" s="145">
        <f>IF(BC200&gt;$AI$8,1,0)</f>
        <v>0</v>
      </c>
      <c r="BE200" s="148">
        <f>IF($R200=BB$17,BC200,0)</f>
        <v>0</v>
      </c>
      <c r="BF200" s="145">
        <v>0</v>
      </c>
      <c r="BG200" s="148">
        <f>100*BF200/$AI200</f>
        <v>0</v>
      </c>
      <c r="BH200" s="145">
        <f>IF(BG200&gt;$AI$8,1,0)</f>
        <v>0</v>
      </c>
      <c r="BI200" s="148">
        <f>IF($R200=BF$17,BG200,0)</f>
        <v>0</v>
      </c>
      <c r="BJ200" s="145">
        <v>0</v>
      </c>
      <c r="BK200" s="148">
        <f>100*BJ200/$AI200</f>
        <v>0</v>
      </c>
      <c r="BL200" s="145">
        <f>IF(BK200&gt;$AI$8,1,0)</f>
        <v>0</v>
      </c>
      <c r="BM200" s="148">
        <f>IF($R200=BJ$17,BK200,0)</f>
        <v>0</v>
      </c>
      <c r="BN200" s="145">
        <v>0</v>
      </c>
      <c r="BO200" s="148">
        <f>100*BN200/$AI200</f>
        <v>0</v>
      </c>
      <c r="BP200" s="145">
        <f>IF(BO200&gt;$AI$8,1,0)</f>
        <v>0</v>
      </c>
      <c r="BQ200" s="148">
        <f>IF($R200=BN$17,BO200,0)</f>
        <v>0</v>
      </c>
      <c r="BR200" s="145">
        <v>0</v>
      </c>
      <c r="BS200" s="148">
        <f>100*BR200/$AI200</f>
        <v>0</v>
      </c>
      <c r="BT200" s="145">
        <f>IF(BS200&gt;$AI$8,1,0)</f>
        <v>0</v>
      </c>
      <c r="BU200" s="148">
        <f>IF($R200=BR$17,BS200,0)</f>
        <v>0</v>
      </c>
      <c r="BV200" s="145">
        <v>0</v>
      </c>
      <c r="BW200" s="148">
        <f>100*BV200/$AI200</f>
        <v>0</v>
      </c>
      <c r="BX200" s="145">
        <f>IF(BW200&gt;$AI$8,1,0)</f>
        <v>0</v>
      </c>
      <c r="BY200" s="148">
        <f>IF($R200=BV$17,BW200,0)</f>
        <v>0</v>
      </c>
      <c r="BZ200" s="145">
        <v>0</v>
      </c>
      <c r="CA200" s="148">
        <f>100*BZ200/$AI200</f>
        <v>0</v>
      </c>
      <c r="CB200" s="145">
        <f>IF(CA200&gt;$AI$8,1,0)</f>
        <v>0</v>
      </c>
      <c r="CC200" s="148">
        <f>IF($R200=BZ$17,CA200,0)</f>
        <v>0</v>
      </c>
      <c r="CD200" s="145">
        <v>0</v>
      </c>
      <c r="CE200" s="148">
        <f>100*CD200/$AI200</f>
        <v>0</v>
      </c>
      <c r="CF200" s="145">
        <f>IF(CE200&gt;$AI$8,1,0)</f>
        <v>0</v>
      </c>
      <c r="CG200" s="148">
        <f>IF($R200=CD$17,CE200,0)</f>
        <v>0</v>
      </c>
      <c r="CH200" s="204">
        <v>0</v>
      </c>
      <c r="CI200" s="148">
        <f>100*CH200/$AI200</f>
        <v>0</v>
      </c>
      <c r="CJ200" s="145">
        <f>IF(CI200&gt;$AI$8,1,0)</f>
        <v>0</v>
      </c>
      <c r="CK200" s="148">
        <f>IF($R200=CH$17,CI200,0)</f>
        <v>0</v>
      </c>
      <c r="CL200" s="145">
        <v>245</v>
      </c>
      <c r="CM200" s="145">
        <v>0</v>
      </c>
      <c r="CN200" s="149"/>
    </row>
    <row r="201" ht="15.75" customHeight="1">
      <c r="A201" t="s" s="179">
        <v>3625</v>
      </c>
      <c r="B201" t="s" s="180">
        <v>84</v>
      </c>
      <c r="C201" t="s" s="180">
        <v>3626</v>
      </c>
      <c r="D201" t="s" s="181">
        <v>86</v>
      </c>
      <c r="E201" t="s" s="182">
        <v>79</v>
      </c>
      <c r="F201" t="s" s="130">
        <v>46</v>
      </c>
      <c r="G201" t="s" s="130">
        <v>231</v>
      </c>
      <c r="H201" t="s" s="130">
        <v>1939</v>
      </c>
      <c r="I201" t="s" s="130">
        <v>49</v>
      </c>
      <c r="J201" t="s" s="130">
        <v>56</v>
      </c>
      <c r="K201" t="s" s="183">
        <f>_xlfn.IFS(Q201=0,O201,T201=1,R201,U201=1,AA201,V201=1,AD201)</f>
        <v>27</v>
      </c>
      <c r="L201" s="189">
        <f>_xlfn.IFS(Q201=0,P201,T201=1,S201,U201=1,AB201,V201=1,AE201)</f>
        <v>46.481178396072</v>
      </c>
      <c r="M201" t="s" s="130">
        <f>IF(O201="Lab","over","under")</f>
        <v>3307</v>
      </c>
      <c r="N201" s="169"/>
      <c r="O201" t="s" s="184">
        <v>27</v>
      </c>
      <c r="P201" s="131">
        <f>AM201</f>
        <v>46.481178396072</v>
      </c>
      <c r="Q201" s="173">
        <f>T201+U201+V201</f>
        <v>0</v>
      </c>
      <c r="R201" t="s" s="185">
        <v>28</v>
      </c>
      <c r="S201" s="131">
        <f>AS201</f>
        <v>33.7011924245967</v>
      </c>
      <c r="T201" s="169"/>
      <c r="U201" s="169"/>
      <c r="V201" s="169"/>
      <c r="W201" s="169"/>
      <c r="X201" t="s" s="130">
        <f>IF($A201=Y201,"ok","bad")</f>
        <v>2430</v>
      </c>
      <c r="Y201" t="s" s="130">
        <v>3625</v>
      </c>
      <c r="Z201" t="s" s="130">
        <v>3626</v>
      </c>
      <c r="AA201" t="s" s="186">
        <v>29</v>
      </c>
      <c r="AB201" s="125">
        <f>100*AC201</f>
        <v>6.9020341</v>
      </c>
      <c r="AC201" s="191">
        <v>0.069020341</v>
      </c>
      <c r="AD201" t="s" s="187">
        <v>3627</v>
      </c>
      <c r="AE201" s="125">
        <v>6.1678747</v>
      </c>
      <c r="AF201" s="191">
        <v>0.061678747</v>
      </c>
      <c r="AG201" s="169"/>
      <c r="AH201" s="173">
        <v>71561</v>
      </c>
      <c r="AI201" s="173">
        <v>42770</v>
      </c>
      <c r="AJ201" s="173">
        <v>727</v>
      </c>
      <c r="AK201" s="173">
        <v>5466</v>
      </c>
      <c r="AL201" s="173">
        <v>19880</v>
      </c>
      <c r="AM201" s="175">
        <f>100*AL201/$AI201</f>
        <v>46.481178396072</v>
      </c>
      <c r="AN201" s="173">
        <f>IF(AM201&gt;$AI$8,1,0)</f>
        <v>0</v>
      </c>
      <c r="AO201" s="175">
        <f>IF($R201=AL$17,AM201,0)</f>
        <v>0</v>
      </c>
      <c r="AP201" s="173">
        <v>14414</v>
      </c>
      <c r="AQ201" s="175">
        <f>100*AP201/$AI201</f>
        <v>33.7011924245967</v>
      </c>
      <c r="AR201" s="173">
        <f>IF(AQ201&gt;$AI$8,1,0)</f>
        <v>0</v>
      </c>
      <c r="AS201" s="175">
        <f>IF($R201=AP$17,AQ201,0)</f>
        <v>33.7011924245967</v>
      </c>
      <c r="AT201" s="173">
        <v>2952</v>
      </c>
      <c r="AU201" s="175">
        <f>100*AT201/$AI201</f>
        <v>6.90203413607669</v>
      </c>
      <c r="AV201" s="173">
        <f>IF(AU201&gt;$AI$8,1,0)</f>
        <v>0</v>
      </c>
      <c r="AW201" s="175">
        <f>IF($R201=AT$17,AU201,0)</f>
        <v>0</v>
      </c>
      <c r="AX201" s="173">
        <v>0</v>
      </c>
      <c r="AY201" s="175">
        <f>100*AX201/$AI201</f>
        <v>0</v>
      </c>
      <c r="AZ201" s="173">
        <f>IF(AY201&gt;$AI$8,1,0)</f>
        <v>0</v>
      </c>
      <c r="BA201" s="175">
        <f>IF($R201=AX$17,AY201,0)</f>
        <v>0</v>
      </c>
      <c r="BB201" s="173">
        <v>2236</v>
      </c>
      <c r="BC201" s="175">
        <f>100*BB201/$AI201</f>
        <v>5.22796352583587</v>
      </c>
      <c r="BD201" s="173">
        <f>IF(BC201&gt;$AI$8,1,0)</f>
        <v>0</v>
      </c>
      <c r="BE201" s="175">
        <f>IF($R201=BB$17,BC201,0)</f>
        <v>0</v>
      </c>
      <c r="BF201" s="173">
        <v>0</v>
      </c>
      <c r="BG201" s="175">
        <f>100*BF201/$AI201</f>
        <v>0</v>
      </c>
      <c r="BH201" s="173">
        <f>IF(BG201&gt;$AI$8,1,0)</f>
        <v>0</v>
      </c>
      <c r="BI201" s="175">
        <f>IF($R201=BF$17,BG201,0)</f>
        <v>0</v>
      </c>
      <c r="BJ201" s="173">
        <v>0</v>
      </c>
      <c r="BK201" s="175">
        <f>100*BJ201/$AI201</f>
        <v>0</v>
      </c>
      <c r="BL201" s="173">
        <f>IF(BK201&gt;$AI$8,1,0)</f>
        <v>0</v>
      </c>
      <c r="BM201" s="175">
        <f>IF($R201=BJ$17,BK201,0)</f>
        <v>0</v>
      </c>
      <c r="BN201" s="173">
        <v>0</v>
      </c>
      <c r="BO201" s="175">
        <f>100*BN201/$AI201</f>
        <v>0</v>
      </c>
      <c r="BP201" s="173">
        <f>IF(BO201&gt;$AI$8,1,0)</f>
        <v>0</v>
      </c>
      <c r="BQ201" s="175">
        <f>IF($R201=BN$17,BO201,0)</f>
        <v>0</v>
      </c>
      <c r="BR201" s="173">
        <v>0</v>
      </c>
      <c r="BS201" s="175">
        <f>100*BR201/$AI201</f>
        <v>0</v>
      </c>
      <c r="BT201" s="173">
        <f>IF(BS201&gt;$AI$8,1,0)</f>
        <v>0</v>
      </c>
      <c r="BU201" s="175">
        <f>IF($R201=BR$17,BS201,0)</f>
        <v>0</v>
      </c>
      <c r="BV201" s="173">
        <v>0</v>
      </c>
      <c r="BW201" s="175">
        <f>100*BV201/$AI201</f>
        <v>0</v>
      </c>
      <c r="BX201" s="173">
        <f>IF(BW201&gt;$AI$8,1,0)</f>
        <v>0</v>
      </c>
      <c r="BY201" s="175">
        <f>IF($R201=BV$17,BW201,0)</f>
        <v>0</v>
      </c>
      <c r="BZ201" s="173">
        <v>0</v>
      </c>
      <c r="CA201" s="175">
        <f>100*BZ201/$AI201</f>
        <v>0</v>
      </c>
      <c r="CB201" s="173">
        <f>IF(CA201&gt;$AI$8,1,0)</f>
        <v>0</v>
      </c>
      <c r="CC201" s="175">
        <f>IF($R201=BZ$17,CA201,0)</f>
        <v>0</v>
      </c>
      <c r="CD201" s="173">
        <v>0</v>
      </c>
      <c r="CE201" s="175">
        <f>100*CD201/$AI201</f>
        <v>0</v>
      </c>
      <c r="CF201" s="173">
        <f>IF(CE201&gt;$AI$8,1,0)</f>
        <v>0</v>
      </c>
      <c r="CG201" s="175">
        <f>IF($R201=CD$17,CE201,0)</f>
        <v>0</v>
      </c>
      <c r="CH201" s="173">
        <v>0</v>
      </c>
      <c r="CI201" s="175">
        <f>100*CH201/$AI201</f>
        <v>0</v>
      </c>
      <c r="CJ201" s="173">
        <f>IF(CI201&gt;$AI$8,1,0)</f>
        <v>0</v>
      </c>
      <c r="CK201" s="175">
        <f>IF($R201=CH$17,CI201,0)</f>
        <v>0</v>
      </c>
      <c r="CL201" s="173">
        <v>1040</v>
      </c>
      <c r="CM201" s="173">
        <v>0</v>
      </c>
      <c r="CN201" s="176"/>
    </row>
    <row r="202" ht="15.75" customHeight="1">
      <c r="A202" t="s" s="179">
        <v>2480</v>
      </c>
      <c r="B202" t="s" s="180">
        <v>197</v>
      </c>
      <c r="C202" t="s" s="180">
        <v>2038</v>
      </c>
      <c r="D202" t="s" s="181">
        <v>200</v>
      </c>
      <c r="E202" t="s" s="188">
        <v>79</v>
      </c>
      <c r="F202" t="s" s="146">
        <v>46</v>
      </c>
      <c r="G202" t="s" s="146">
        <v>179</v>
      </c>
      <c r="H202" t="s" s="146">
        <v>2481</v>
      </c>
      <c r="I202" t="s" s="146">
        <v>49</v>
      </c>
      <c r="J202" t="s" s="146">
        <v>1733</v>
      </c>
      <c r="K202" t="s" s="183">
        <f>_xlfn.IFS(Q202=0,O202,T202=1,R202,U202=1,AA202,V202=1,AD202)</f>
        <v>28</v>
      </c>
      <c r="L202" s="189">
        <f>_xlfn.IFS(Q202=0,P202,T202=1,S202,U202=1,AB202,V202=1,AE202)</f>
        <v>46.3718512884591</v>
      </c>
      <c r="M202" t="s" s="146">
        <f>IF(O202="Lab","over","under")</f>
        <v>2429</v>
      </c>
      <c r="N202" s="145">
        <v>1</v>
      </c>
      <c r="O202" t="s" s="184">
        <v>28</v>
      </c>
      <c r="P202" s="147">
        <f>AQ202</f>
        <v>46.3718512884591</v>
      </c>
      <c r="Q202" s="145">
        <f>T202+U202+V202</f>
        <v>0</v>
      </c>
      <c r="R202" t="s" s="185">
        <v>27</v>
      </c>
      <c r="S202" s="147">
        <f>AO202</f>
        <v>25.7492620561018</v>
      </c>
      <c r="T202" s="138"/>
      <c r="U202" s="138"/>
      <c r="V202" s="138"/>
      <c r="W202" s="138"/>
      <c r="X202" t="s" s="146">
        <f>IF($A202=Y202,"ok","bad")</f>
        <v>2430</v>
      </c>
      <c r="Y202" t="s" s="146">
        <v>2480</v>
      </c>
      <c r="Z202" t="s" s="146">
        <v>2038</v>
      </c>
      <c r="AA202" t="s" s="186">
        <v>2365</v>
      </c>
      <c r="AB202" s="141">
        <f>100*AC202</f>
        <v>11.4612195</v>
      </c>
      <c r="AC202" s="190">
        <v>0.114612195</v>
      </c>
      <c r="AD202" t="s" s="187">
        <v>31</v>
      </c>
      <c r="AE202" s="141">
        <v>10.3746763</v>
      </c>
      <c r="AF202" s="190">
        <v>0.103746763</v>
      </c>
      <c r="AG202" s="138"/>
      <c r="AH202" s="145">
        <v>77905</v>
      </c>
      <c r="AI202" s="145">
        <v>55221</v>
      </c>
      <c r="AJ202" s="145">
        <v>227</v>
      </c>
      <c r="AK202" s="145">
        <v>11388</v>
      </c>
      <c r="AL202" s="145">
        <v>14219</v>
      </c>
      <c r="AM202" s="148">
        <f>100*AL202/$AI202</f>
        <v>25.7492620561018</v>
      </c>
      <c r="AN202" s="145">
        <f>IF(AM202&gt;$AI$8,1,0)</f>
        <v>0</v>
      </c>
      <c r="AO202" s="148">
        <f>IF($R202=AL$17,AM202,0)</f>
        <v>25.7492620561018</v>
      </c>
      <c r="AP202" s="145">
        <v>25607</v>
      </c>
      <c r="AQ202" s="148">
        <f>100*AP202/$AI202</f>
        <v>46.3718512884591</v>
      </c>
      <c r="AR202" s="145">
        <f>IF(AQ202&gt;$AI$8,1,0)</f>
        <v>0</v>
      </c>
      <c r="AS202" s="148">
        <f>IF($R202=AP$17,AQ202,0)</f>
        <v>0</v>
      </c>
      <c r="AT202" s="145">
        <v>2913</v>
      </c>
      <c r="AU202" s="148">
        <f>100*AT202/$AI202</f>
        <v>5.2751670560113</v>
      </c>
      <c r="AV202" s="145">
        <f>IF(AU202&gt;$AI$8,1,0)</f>
        <v>0</v>
      </c>
      <c r="AW202" s="148">
        <f>IF($R202=AT$17,AU202,0)</f>
        <v>0</v>
      </c>
      <c r="AX202" s="145">
        <v>6329</v>
      </c>
      <c r="AY202" s="148">
        <f>100*AX202/$AI202</f>
        <v>11.4612194636099</v>
      </c>
      <c r="AZ202" s="145">
        <f>IF(AY202&gt;$AI$8,1,0)</f>
        <v>0</v>
      </c>
      <c r="BA202" s="148">
        <f>IF($R202=AX$17,AY202,0)</f>
        <v>0</v>
      </c>
      <c r="BB202" s="145">
        <v>5729</v>
      </c>
      <c r="BC202" s="148">
        <f>100*BB202/$AI202</f>
        <v>10.3746763006827</v>
      </c>
      <c r="BD202" s="145">
        <f>IF(BC202&gt;$AI$8,1,0)</f>
        <v>0</v>
      </c>
      <c r="BE202" s="148">
        <f>IF($R202=BB$17,BC202,0)</f>
        <v>0</v>
      </c>
      <c r="BF202" s="145">
        <v>0</v>
      </c>
      <c r="BG202" s="148">
        <f>100*BF202/$AI202</f>
        <v>0</v>
      </c>
      <c r="BH202" s="145">
        <f>IF(BG202&gt;$AI$8,1,0)</f>
        <v>0</v>
      </c>
      <c r="BI202" s="148">
        <f>IF($R202=BF$17,BG202,0)</f>
        <v>0</v>
      </c>
      <c r="BJ202" s="145">
        <v>0</v>
      </c>
      <c r="BK202" s="148">
        <f>100*BJ202/$AI202</f>
        <v>0</v>
      </c>
      <c r="BL202" s="145">
        <f>IF(BK202&gt;$AI$8,1,0)</f>
        <v>0</v>
      </c>
      <c r="BM202" s="148">
        <f>IF($R202=BJ$17,BK202,0)</f>
        <v>0</v>
      </c>
      <c r="BN202" s="145">
        <v>0</v>
      </c>
      <c r="BO202" s="148">
        <f>100*BN202/$AI202</f>
        <v>0</v>
      </c>
      <c r="BP202" s="145">
        <f>IF(BO202&gt;$AI$8,1,0)</f>
        <v>0</v>
      </c>
      <c r="BQ202" s="148">
        <f>IF($R202=BN$17,BO202,0)</f>
        <v>0</v>
      </c>
      <c r="BR202" s="145">
        <v>0</v>
      </c>
      <c r="BS202" s="148">
        <f>100*BR202/$AI202</f>
        <v>0</v>
      </c>
      <c r="BT202" s="145">
        <f>IF(BS202&gt;$AI$8,1,0)</f>
        <v>0</v>
      </c>
      <c r="BU202" s="148">
        <f>IF($R202=BR$17,BS202,0)</f>
        <v>0</v>
      </c>
      <c r="BV202" s="145">
        <v>0</v>
      </c>
      <c r="BW202" s="148">
        <f>100*BV202/$AI202</f>
        <v>0</v>
      </c>
      <c r="BX202" s="145">
        <f>IF(BW202&gt;$AI$8,1,0)</f>
        <v>0</v>
      </c>
      <c r="BY202" s="148">
        <f>IF($R202=BV$17,BW202,0)</f>
        <v>0</v>
      </c>
      <c r="BZ202" s="145">
        <v>0</v>
      </c>
      <c r="CA202" s="148">
        <f>100*BZ202/$AI202</f>
        <v>0</v>
      </c>
      <c r="CB202" s="145">
        <f>IF(CA202&gt;$AI$8,1,0)</f>
        <v>0</v>
      </c>
      <c r="CC202" s="148">
        <f>IF($R202=BZ$17,CA202,0)</f>
        <v>0</v>
      </c>
      <c r="CD202" s="145">
        <v>0</v>
      </c>
      <c r="CE202" s="148">
        <f>100*CD202/$AI202</f>
        <v>0</v>
      </c>
      <c r="CF202" s="145">
        <f>IF(CE202&gt;$AI$8,1,0)</f>
        <v>0</v>
      </c>
      <c r="CG202" s="148">
        <f>IF($R202=CD$17,CE202,0)</f>
        <v>0</v>
      </c>
      <c r="CH202" s="145">
        <v>0</v>
      </c>
      <c r="CI202" s="148">
        <f>100*CH202/$AI202</f>
        <v>0</v>
      </c>
      <c r="CJ202" s="145">
        <f>IF(CI202&gt;$AI$8,1,0)</f>
        <v>0</v>
      </c>
      <c r="CK202" s="148">
        <f>IF($R202=CH$17,CI202,0)</f>
        <v>0</v>
      </c>
      <c r="CL202" s="145">
        <v>435</v>
      </c>
      <c r="CM202" s="145">
        <v>0</v>
      </c>
      <c r="CN202" s="149"/>
    </row>
    <row r="203" ht="15.75" customHeight="1">
      <c r="A203" t="s" s="179">
        <v>2579</v>
      </c>
      <c r="B203" t="s" s="180">
        <v>90</v>
      </c>
      <c r="C203" t="s" s="180">
        <v>2274</v>
      </c>
      <c r="D203" t="s" s="181">
        <v>93</v>
      </c>
      <c r="E203" t="s" s="182">
        <v>79</v>
      </c>
      <c r="F203" t="s" s="130">
        <v>46</v>
      </c>
      <c r="G203" t="s" s="130">
        <v>1053</v>
      </c>
      <c r="H203" t="s" s="130">
        <v>1003</v>
      </c>
      <c r="I203" t="s" s="130">
        <v>49</v>
      </c>
      <c r="J203" t="s" s="130">
        <v>50</v>
      </c>
      <c r="K203" t="s" s="183">
        <f>_xlfn.IFS(Q203=0,O203,T203=1,R203,U203=1,AA203,V203=1,AD203)</f>
        <v>28</v>
      </c>
      <c r="L203" s="189">
        <f>_xlfn.IFS(Q203=0,P203,T203=1,S203,U203=1,AB203,V203=1,AE203)</f>
        <v>46.357430281676</v>
      </c>
      <c r="M203" t="s" s="130">
        <f>IF(O203="Lab","over","under")</f>
        <v>2429</v>
      </c>
      <c r="N203" s="173">
        <v>1</v>
      </c>
      <c r="O203" t="s" s="184">
        <v>28</v>
      </c>
      <c r="P203" s="131">
        <f>AQ203</f>
        <v>46.357430281676</v>
      </c>
      <c r="Q203" s="173">
        <f>T203+U203+V203</f>
        <v>0</v>
      </c>
      <c r="R203" t="s" s="185">
        <v>27</v>
      </c>
      <c r="S203" s="131">
        <f>AO203</f>
        <v>26.3418149786791</v>
      </c>
      <c r="T203" s="169"/>
      <c r="U203" s="169"/>
      <c r="V203" s="169"/>
      <c r="W203" s="169"/>
      <c r="X203" t="s" s="130">
        <f>IF($A203=Y203,"ok","bad")</f>
        <v>2430</v>
      </c>
      <c r="Y203" t="s" s="130">
        <v>2579</v>
      </c>
      <c r="Z203" t="s" s="130">
        <v>2274</v>
      </c>
      <c r="AA203" t="s" s="186">
        <v>2365</v>
      </c>
      <c r="AB203" s="125">
        <f>100*AC203</f>
        <v>12.8565995</v>
      </c>
      <c r="AC203" s="191">
        <v>0.128565995</v>
      </c>
      <c r="AD203" t="s" s="187">
        <v>31</v>
      </c>
      <c r="AE203" s="125">
        <v>8.3281616</v>
      </c>
      <c r="AF203" s="191">
        <v>0.083281616</v>
      </c>
      <c r="AG203" s="169"/>
      <c r="AH203" s="173">
        <v>72838</v>
      </c>
      <c r="AI203" s="173">
        <v>49951</v>
      </c>
      <c r="AJ203" s="173">
        <v>187</v>
      </c>
      <c r="AK203" s="173">
        <v>9998</v>
      </c>
      <c r="AL203" s="173">
        <v>13158</v>
      </c>
      <c r="AM203" s="175">
        <f>100*AL203/$AI203</f>
        <v>26.3418149786791</v>
      </c>
      <c r="AN203" s="173">
        <f>IF(AM203&gt;$AI$8,1,0)</f>
        <v>0</v>
      </c>
      <c r="AO203" s="175">
        <f>IF($R203=AL$17,AM203,0)</f>
        <v>26.3418149786791</v>
      </c>
      <c r="AP203" s="173">
        <v>23156</v>
      </c>
      <c r="AQ203" s="175">
        <f>100*AP203/$AI203</f>
        <v>46.357430281676</v>
      </c>
      <c r="AR203" s="173">
        <f>IF(AQ203&gt;$AI$8,1,0)</f>
        <v>0</v>
      </c>
      <c r="AS203" s="175">
        <f>IF($R203=AP$17,AQ203,0)</f>
        <v>0</v>
      </c>
      <c r="AT203" s="173">
        <v>3055</v>
      </c>
      <c r="AU203" s="175">
        <f>100*AT203/$AI203</f>
        <v>6.11599367380032</v>
      </c>
      <c r="AV203" s="173">
        <f>IF(AU203&gt;$AI$8,1,0)</f>
        <v>0</v>
      </c>
      <c r="AW203" s="175">
        <f>IF($R203=AT$17,AU203,0)</f>
        <v>0</v>
      </c>
      <c r="AX203" s="173">
        <v>6422</v>
      </c>
      <c r="AY203" s="175">
        <f>100*AX203/$AI203</f>
        <v>12.8565994674781</v>
      </c>
      <c r="AZ203" s="173">
        <f>IF(AY203&gt;$AI$8,1,0)</f>
        <v>0</v>
      </c>
      <c r="BA203" s="175">
        <f>IF($R203=AX$17,AY203,0)</f>
        <v>0</v>
      </c>
      <c r="BB203" s="173">
        <v>4160</v>
      </c>
      <c r="BC203" s="175">
        <f>100*BB203/$AI203</f>
        <v>8.3281615983664</v>
      </c>
      <c r="BD203" s="173">
        <f>IF(BC203&gt;$AI$8,1,0)</f>
        <v>0</v>
      </c>
      <c r="BE203" s="175">
        <f>IF($R203=BB$17,BC203,0)</f>
        <v>0</v>
      </c>
      <c r="BF203" s="173">
        <v>0</v>
      </c>
      <c r="BG203" s="175">
        <f>100*BF203/$AI203</f>
        <v>0</v>
      </c>
      <c r="BH203" s="173">
        <f>IF(BG203&gt;$AI$8,1,0)</f>
        <v>0</v>
      </c>
      <c r="BI203" s="175">
        <f>IF($R203=BF$17,BG203,0)</f>
        <v>0</v>
      </c>
      <c r="BJ203" s="173">
        <v>0</v>
      </c>
      <c r="BK203" s="175">
        <f>100*BJ203/$AI203</f>
        <v>0</v>
      </c>
      <c r="BL203" s="173">
        <f>IF(BK203&gt;$AI$8,1,0)</f>
        <v>0</v>
      </c>
      <c r="BM203" s="175">
        <f>IF($R203=BJ$17,BK203,0)</f>
        <v>0</v>
      </c>
      <c r="BN203" s="173">
        <v>0</v>
      </c>
      <c r="BO203" s="175">
        <f>100*BN203/$AI203</f>
        <v>0</v>
      </c>
      <c r="BP203" s="173">
        <f>IF(BO203&gt;$AI$8,1,0)</f>
        <v>0</v>
      </c>
      <c r="BQ203" s="175">
        <f>IF($R203=BN$17,BO203,0)</f>
        <v>0</v>
      </c>
      <c r="BR203" s="173">
        <v>0</v>
      </c>
      <c r="BS203" s="175">
        <f>100*BR203/$AI203</f>
        <v>0</v>
      </c>
      <c r="BT203" s="173">
        <f>IF(BS203&gt;$AI$8,1,0)</f>
        <v>0</v>
      </c>
      <c r="BU203" s="175">
        <f>IF($R203=BR$17,BS203,0)</f>
        <v>0</v>
      </c>
      <c r="BV203" s="173">
        <v>0</v>
      </c>
      <c r="BW203" s="175">
        <f>100*BV203/$AI203</f>
        <v>0</v>
      </c>
      <c r="BX203" s="173">
        <f>IF(BW203&gt;$AI$8,1,0)</f>
        <v>0</v>
      </c>
      <c r="BY203" s="175">
        <f>IF($R203=BV$17,BW203,0)</f>
        <v>0</v>
      </c>
      <c r="BZ203" s="173">
        <v>0</v>
      </c>
      <c r="CA203" s="175">
        <f>100*BZ203/$AI203</f>
        <v>0</v>
      </c>
      <c r="CB203" s="173">
        <f>IF(CA203&gt;$AI$8,1,0)</f>
        <v>0</v>
      </c>
      <c r="CC203" s="175">
        <f>IF($R203=BZ$17,CA203,0)</f>
        <v>0</v>
      </c>
      <c r="CD203" s="173">
        <v>0</v>
      </c>
      <c r="CE203" s="175">
        <f>100*CD203/$AI203</f>
        <v>0</v>
      </c>
      <c r="CF203" s="173">
        <f>IF(CE203&gt;$AI$8,1,0)</f>
        <v>0</v>
      </c>
      <c r="CG203" s="175">
        <f>IF($R203=CD$17,CE203,0)</f>
        <v>0</v>
      </c>
      <c r="CH203" s="173">
        <v>0</v>
      </c>
      <c r="CI203" s="175">
        <f>100*CH203/$AI203</f>
        <v>0</v>
      </c>
      <c r="CJ203" s="173">
        <f>IF(CI203&gt;$AI$8,1,0)</f>
        <v>0</v>
      </c>
      <c r="CK203" s="175">
        <f>IF($R203=CH$17,CI203,0)</f>
        <v>0</v>
      </c>
      <c r="CL203" s="173">
        <v>13498</v>
      </c>
      <c r="CM203" s="173">
        <v>0</v>
      </c>
      <c r="CN203" s="176"/>
    </row>
    <row r="204" ht="15.75" customHeight="1">
      <c r="A204" t="s" s="179">
        <v>2812</v>
      </c>
      <c r="B204" t="s" s="180">
        <v>166</v>
      </c>
      <c r="C204" t="s" s="180">
        <v>2813</v>
      </c>
      <c r="D204" t="s" s="181">
        <v>169</v>
      </c>
      <c r="E204" t="s" s="188">
        <v>79</v>
      </c>
      <c r="F204" t="s" s="146">
        <v>46</v>
      </c>
      <c r="G204" t="s" s="146">
        <v>1163</v>
      </c>
      <c r="H204" t="s" s="146">
        <v>2814</v>
      </c>
      <c r="I204" t="s" s="146">
        <v>49</v>
      </c>
      <c r="J204" t="s" s="146">
        <v>1733</v>
      </c>
      <c r="K204" t="s" s="183">
        <f>_xlfn.IFS(Q204=0,O204,T204=1,R204,U204=1,AA204,V204=1,AD204)</f>
        <v>28</v>
      </c>
      <c r="L204" s="189">
        <f>_xlfn.IFS(Q204=0,P204,T204=1,S204,U204=1,AB204,V204=1,AE204)</f>
        <v>46.2963715411808</v>
      </c>
      <c r="M204" t="s" s="146">
        <f>IF(O204="Lab","over","under")</f>
        <v>2429</v>
      </c>
      <c r="N204" s="145">
        <v>1</v>
      </c>
      <c r="O204" t="s" s="184">
        <v>28</v>
      </c>
      <c r="P204" s="147">
        <f>AQ204</f>
        <v>46.2963715411808</v>
      </c>
      <c r="Q204" s="145">
        <f>T204+U204+V204</f>
        <v>0</v>
      </c>
      <c r="R204" t="s" s="185">
        <v>27</v>
      </c>
      <c r="S204" s="147">
        <f>AO204</f>
        <v>25.5840884157491</v>
      </c>
      <c r="T204" s="138"/>
      <c r="U204" s="138"/>
      <c r="V204" s="138"/>
      <c r="W204" s="138"/>
      <c r="X204" t="s" s="146">
        <f>IF($A204=Y204,"ok","bad")</f>
        <v>2430</v>
      </c>
      <c r="Y204" t="s" s="146">
        <v>2812</v>
      </c>
      <c r="Z204" t="s" s="146">
        <v>2813</v>
      </c>
      <c r="AA204" t="s" s="186">
        <v>2365</v>
      </c>
      <c r="AB204" s="141">
        <f>100*AC204</f>
        <v>19.4323676</v>
      </c>
      <c r="AC204" s="190">
        <v>0.194323676</v>
      </c>
      <c r="AD204" t="s" s="187">
        <v>31</v>
      </c>
      <c r="AE204" s="141">
        <v>5.0465239</v>
      </c>
      <c r="AF204" s="190">
        <v>0.050465239</v>
      </c>
      <c r="AG204" s="138"/>
      <c r="AH204" s="145">
        <v>78043</v>
      </c>
      <c r="AI204" s="145">
        <v>49222</v>
      </c>
      <c r="AJ204" s="145">
        <v>161</v>
      </c>
      <c r="AK204" s="145">
        <v>10195</v>
      </c>
      <c r="AL204" s="145">
        <v>12593</v>
      </c>
      <c r="AM204" s="148">
        <f>100*AL204/$AI204</f>
        <v>25.5840884157491</v>
      </c>
      <c r="AN204" s="145">
        <f>IF(AM204&gt;$AI$8,1,0)</f>
        <v>0</v>
      </c>
      <c r="AO204" s="148">
        <f>IF($R204=AL$17,AM204,0)</f>
        <v>25.5840884157491</v>
      </c>
      <c r="AP204" s="145">
        <v>22788</v>
      </c>
      <c r="AQ204" s="148">
        <f>100*AP204/$AI204</f>
        <v>46.2963715411808</v>
      </c>
      <c r="AR204" s="145">
        <f>IF(AQ204&gt;$AI$8,1,0)</f>
        <v>0</v>
      </c>
      <c r="AS204" s="148">
        <f>IF($R204=AP$17,AQ204,0)</f>
        <v>0</v>
      </c>
      <c r="AT204" s="145">
        <v>1792</v>
      </c>
      <c r="AU204" s="148">
        <f>100*AT204/$AI204</f>
        <v>3.64064849051237</v>
      </c>
      <c r="AV204" s="145">
        <f>IF(AU204&gt;$AI$8,1,0)</f>
        <v>0</v>
      </c>
      <c r="AW204" s="148">
        <f>IF($R204=AT$17,AU204,0)</f>
        <v>0</v>
      </c>
      <c r="AX204" s="145">
        <v>9565</v>
      </c>
      <c r="AY204" s="148">
        <f>100*AX204/$AI204</f>
        <v>19.432367640486</v>
      </c>
      <c r="AZ204" s="145">
        <f>IF(AY204&gt;$AI$8,1,0)</f>
        <v>0</v>
      </c>
      <c r="BA204" s="148">
        <f>IF($R204=AX$17,AY204,0)</f>
        <v>0</v>
      </c>
      <c r="BB204" s="145">
        <v>2484</v>
      </c>
      <c r="BC204" s="148">
        <f>100*BB204/$AI204</f>
        <v>5.04652391207184</v>
      </c>
      <c r="BD204" s="145">
        <f>IF(BC204&gt;$AI$8,1,0)</f>
        <v>0</v>
      </c>
      <c r="BE204" s="148">
        <f>IF($R204=BB$17,BC204,0)</f>
        <v>0</v>
      </c>
      <c r="BF204" s="145">
        <v>0</v>
      </c>
      <c r="BG204" s="148">
        <f>100*BF204/$AI204</f>
        <v>0</v>
      </c>
      <c r="BH204" s="145">
        <f>IF(BG204&gt;$AI$8,1,0)</f>
        <v>0</v>
      </c>
      <c r="BI204" s="148">
        <f>IF($R204=BF$17,BG204,0)</f>
        <v>0</v>
      </c>
      <c r="BJ204" s="145">
        <v>0</v>
      </c>
      <c r="BK204" s="148">
        <f>100*BJ204/$AI204</f>
        <v>0</v>
      </c>
      <c r="BL204" s="145">
        <f>IF(BK204&gt;$AI$8,1,0)</f>
        <v>0</v>
      </c>
      <c r="BM204" s="148">
        <f>IF($R204=BJ$17,BK204,0)</f>
        <v>0</v>
      </c>
      <c r="BN204" s="145">
        <v>0</v>
      </c>
      <c r="BO204" s="148">
        <f>100*BN204/$AI204</f>
        <v>0</v>
      </c>
      <c r="BP204" s="145">
        <f>IF(BO204&gt;$AI$8,1,0)</f>
        <v>0</v>
      </c>
      <c r="BQ204" s="148">
        <f>IF($R204=BN$17,BO204,0)</f>
        <v>0</v>
      </c>
      <c r="BR204" s="145">
        <v>0</v>
      </c>
      <c r="BS204" s="148">
        <f>100*BR204/$AI204</f>
        <v>0</v>
      </c>
      <c r="BT204" s="145">
        <f>IF(BS204&gt;$AI$8,1,0)</f>
        <v>0</v>
      </c>
      <c r="BU204" s="148">
        <f>IF($R204=BR$17,BS204,0)</f>
        <v>0</v>
      </c>
      <c r="BV204" s="145">
        <v>0</v>
      </c>
      <c r="BW204" s="148">
        <f>100*BV204/$AI204</f>
        <v>0</v>
      </c>
      <c r="BX204" s="145">
        <f>IF(BW204&gt;$AI$8,1,0)</f>
        <v>0</v>
      </c>
      <c r="BY204" s="148">
        <f>IF($R204=BV$17,BW204,0)</f>
        <v>0</v>
      </c>
      <c r="BZ204" s="145">
        <v>0</v>
      </c>
      <c r="CA204" s="148">
        <f>100*BZ204/$AI204</f>
        <v>0</v>
      </c>
      <c r="CB204" s="145">
        <f>IF(CA204&gt;$AI$8,1,0)</f>
        <v>0</v>
      </c>
      <c r="CC204" s="148">
        <f>IF($R204=BZ$17,CA204,0)</f>
        <v>0</v>
      </c>
      <c r="CD204" s="145">
        <v>0</v>
      </c>
      <c r="CE204" s="148">
        <f>100*CD204/$AI204</f>
        <v>0</v>
      </c>
      <c r="CF204" s="145">
        <f>IF(CE204&gt;$AI$8,1,0)</f>
        <v>0</v>
      </c>
      <c r="CG204" s="148">
        <f>IF($R204=CD$17,CE204,0)</f>
        <v>0</v>
      </c>
      <c r="CH204" s="145">
        <v>0</v>
      </c>
      <c r="CI204" s="148">
        <f>100*CH204/$AI204</f>
        <v>0</v>
      </c>
      <c r="CJ204" s="145">
        <f>IF(CI204&gt;$AI$8,1,0)</f>
        <v>0</v>
      </c>
      <c r="CK204" s="148">
        <f>IF($R204=CH$17,CI204,0)</f>
        <v>0</v>
      </c>
      <c r="CL204" s="145">
        <v>0</v>
      </c>
      <c r="CM204" s="145">
        <v>0</v>
      </c>
      <c r="CN204" s="149"/>
    </row>
    <row r="205" ht="15.75" customHeight="1">
      <c r="A205" t="s" s="179">
        <v>2851</v>
      </c>
      <c r="B205" t="s" s="180">
        <v>256</v>
      </c>
      <c r="C205" t="s" s="180">
        <v>1148</v>
      </c>
      <c r="D205" t="s" s="181">
        <v>259</v>
      </c>
      <c r="E205" t="s" s="182">
        <v>79</v>
      </c>
      <c r="F205" t="s" s="130">
        <v>46</v>
      </c>
      <c r="G205" t="s" s="130">
        <v>2852</v>
      </c>
      <c r="H205" t="s" s="130">
        <v>824</v>
      </c>
      <c r="I205" t="s" s="130">
        <v>49</v>
      </c>
      <c r="J205" t="s" s="130">
        <v>1733</v>
      </c>
      <c r="K205" t="s" s="183">
        <f>_xlfn.IFS(Q205=0,O205,T205=1,R205,U205=1,AA205,V205=1,AD205)</f>
        <v>31</v>
      </c>
      <c r="L205" s="189">
        <f>_xlfn.IFS(Q205=0,P205,T205=1,S205,U205=1,AB205,V205=1,AE205)</f>
        <v>4.7599753</v>
      </c>
      <c r="M205" t="s" s="130">
        <f>IF(O205="Lab","over","under")</f>
        <v>2429</v>
      </c>
      <c r="N205" s="173">
        <v>1</v>
      </c>
      <c r="O205" t="s" s="184">
        <v>28</v>
      </c>
      <c r="P205" s="131">
        <f>AQ205</f>
        <v>46.2838620050938</v>
      </c>
      <c r="Q205" s="173">
        <f>T205+U205+V205</f>
        <v>1</v>
      </c>
      <c r="R205" t="s" s="185">
        <v>27</v>
      </c>
      <c r="S205" s="131">
        <f>AO205</f>
        <v>39.1197808134599</v>
      </c>
      <c r="T205" s="169"/>
      <c r="U205" s="173">
        <v>1</v>
      </c>
      <c r="V205" s="169"/>
      <c r="W205" s="169"/>
      <c r="X205" t="s" s="130">
        <f>IF($A205=Y205,"ok","bad")</f>
        <v>2430</v>
      </c>
      <c r="Y205" t="s" s="130">
        <v>2851</v>
      </c>
      <c r="Z205" t="s" s="130">
        <v>1148</v>
      </c>
      <c r="AA205" t="s" s="186">
        <v>31</v>
      </c>
      <c r="AB205" s="125">
        <f>100*AC205</f>
        <v>4.7599753</v>
      </c>
      <c r="AC205" s="191">
        <v>0.047599753</v>
      </c>
      <c r="AD205" t="s" s="187">
        <v>29</v>
      </c>
      <c r="AE205" s="125">
        <v>4.5843945</v>
      </c>
      <c r="AF205" s="191">
        <v>0.045843945</v>
      </c>
      <c r="AG205" s="169"/>
      <c r="AH205" s="173">
        <v>76431</v>
      </c>
      <c r="AI205" s="173">
        <v>51828</v>
      </c>
      <c r="AJ205" s="173">
        <v>433</v>
      </c>
      <c r="AK205" s="173">
        <v>3713</v>
      </c>
      <c r="AL205" s="173">
        <v>20275</v>
      </c>
      <c r="AM205" s="175">
        <f>100*AL205/$AI205</f>
        <v>39.1197808134599</v>
      </c>
      <c r="AN205" s="173">
        <f>IF(AM205&gt;$AI$8,1,0)</f>
        <v>0</v>
      </c>
      <c r="AO205" s="175">
        <f>IF($R205=AL$17,AM205,0)</f>
        <v>39.1197808134599</v>
      </c>
      <c r="AP205" s="173">
        <v>23988</v>
      </c>
      <c r="AQ205" s="175">
        <f>100*AP205/$AI205</f>
        <v>46.2838620050938</v>
      </c>
      <c r="AR205" s="173">
        <f>IF(AQ205&gt;$AI$8,1,0)</f>
        <v>0</v>
      </c>
      <c r="AS205" s="175">
        <f>IF($R205=AP$17,AQ205,0)</f>
        <v>0</v>
      </c>
      <c r="AT205" s="173">
        <v>2376</v>
      </c>
      <c r="AU205" s="175">
        <f>100*AT205/$AI205</f>
        <v>4.58439453577217</v>
      </c>
      <c r="AV205" s="173">
        <f>IF(AU205&gt;$AI$8,1,0)</f>
        <v>0</v>
      </c>
      <c r="AW205" s="175">
        <f>IF($R205=AT$17,AU205,0)</f>
        <v>0</v>
      </c>
      <c r="AX205" s="173">
        <v>0</v>
      </c>
      <c r="AY205" s="175">
        <f>100*AX205/$AI205</f>
        <v>0</v>
      </c>
      <c r="AZ205" s="173">
        <f>IF(AY205&gt;$AI$8,1,0)</f>
        <v>0</v>
      </c>
      <c r="BA205" s="175">
        <f>IF($R205=AX$17,AY205,0)</f>
        <v>0</v>
      </c>
      <c r="BB205" s="173">
        <v>2467</v>
      </c>
      <c r="BC205" s="175">
        <f>100*BB205/$AI205</f>
        <v>4.75997530292506</v>
      </c>
      <c r="BD205" s="173">
        <f>IF(BC205&gt;$AI$8,1,0)</f>
        <v>0</v>
      </c>
      <c r="BE205" s="175">
        <f>IF($R205=BB$17,BC205,0)</f>
        <v>0</v>
      </c>
      <c r="BF205" s="173">
        <v>0</v>
      </c>
      <c r="BG205" s="175">
        <f>100*BF205/$AI205</f>
        <v>0</v>
      </c>
      <c r="BH205" s="173">
        <f>IF(BG205&gt;$AI$8,1,0)</f>
        <v>0</v>
      </c>
      <c r="BI205" s="175">
        <f>IF($R205=BF$17,BG205,0)</f>
        <v>0</v>
      </c>
      <c r="BJ205" s="173">
        <v>0</v>
      </c>
      <c r="BK205" s="175">
        <f>100*BJ205/$AI205</f>
        <v>0</v>
      </c>
      <c r="BL205" s="173">
        <f>IF(BK205&gt;$AI$8,1,0)</f>
        <v>0</v>
      </c>
      <c r="BM205" s="175">
        <f>IF($R205=BJ$17,BK205,0)</f>
        <v>0</v>
      </c>
      <c r="BN205" s="173">
        <v>0</v>
      </c>
      <c r="BO205" s="175">
        <f>100*BN205/$AI205</f>
        <v>0</v>
      </c>
      <c r="BP205" s="173">
        <f>IF(BO205&gt;$AI$8,1,0)</f>
        <v>0</v>
      </c>
      <c r="BQ205" s="175">
        <f>IF($R205=BN$17,BO205,0)</f>
        <v>0</v>
      </c>
      <c r="BR205" s="173">
        <v>0</v>
      </c>
      <c r="BS205" s="175">
        <f>100*BR205/$AI205</f>
        <v>0</v>
      </c>
      <c r="BT205" s="173">
        <f>IF(BS205&gt;$AI$8,1,0)</f>
        <v>0</v>
      </c>
      <c r="BU205" s="175">
        <f>IF($R205=BR$17,BS205,0)</f>
        <v>0</v>
      </c>
      <c r="BV205" s="173">
        <v>0</v>
      </c>
      <c r="BW205" s="175">
        <f>100*BV205/$AI205</f>
        <v>0</v>
      </c>
      <c r="BX205" s="173">
        <f>IF(BW205&gt;$AI$8,1,0)</f>
        <v>0</v>
      </c>
      <c r="BY205" s="175">
        <f>IF($R205=BV$17,BW205,0)</f>
        <v>0</v>
      </c>
      <c r="BZ205" s="173">
        <v>0</v>
      </c>
      <c r="CA205" s="175">
        <f>100*BZ205/$AI205</f>
        <v>0</v>
      </c>
      <c r="CB205" s="173">
        <f>IF(CA205&gt;$AI$8,1,0)</f>
        <v>0</v>
      </c>
      <c r="CC205" s="175">
        <f>IF($R205=BZ$17,CA205,0)</f>
        <v>0</v>
      </c>
      <c r="CD205" s="173">
        <v>0</v>
      </c>
      <c r="CE205" s="175">
        <f>100*CD205/$AI205</f>
        <v>0</v>
      </c>
      <c r="CF205" s="173">
        <f>IF(CE205&gt;$AI$8,1,0)</f>
        <v>0</v>
      </c>
      <c r="CG205" s="175">
        <f>IF($R205=CD$17,CE205,0)</f>
        <v>0</v>
      </c>
      <c r="CH205" s="173">
        <v>0</v>
      </c>
      <c r="CI205" s="175">
        <f>100*CH205/$AI205</f>
        <v>0</v>
      </c>
      <c r="CJ205" s="173">
        <f>IF(CI205&gt;$AI$8,1,0)</f>
        <v>0</v>
      </c>
      <c r="CK205" s="175">
        <f>IF($R205=CH$17,CI205,0)</f>
        <v>0</v>
      </c>
      <c r="CL205" s="173">
        <v>0</v>
      </c>
      <c r="CM205" s="173">
        <v>0</v>
      </c>
      <c r="CN205" s="176"/>
    </row>
    <row r="206" ht="15.75" customHeight="1">
      <c r="A206" t="s" s="179">
        <v>2558</v>
      </c>
      <c r="B206" t="s" s="180">
        <v>166</v>
      </c>
      <c r="C206" t="s" s="180">
        <v>2559</v>
      </c>
      <c r="D206" t="s" s="181">
        <v>169</v>
      </c>
      <c r="E206" t="s" s="188">
        <v>79</v>
      </c>
      <c r="F206" t="s" s="146">
        <v>46</v>
      </c>
      <c r="G206" t="s" s="146">
        <v>1850</v>
      </c>
      <c r="H206" t="s" s="146">
        <v>1851</v>
      </c>
      <c r="I206" t="s" s="146">
        <v>64</v>
      </c>
      <c r="J206" t="s" s="146">
        <v>50</v>
      </c>
      <c r="K206" t="s" s="183">
        <f>_xlfn.IFS(Q206=0,O206,T206=1,R206,U206=1,AA206,V206=1,AD206)</f>
        <v>29</v>
      </c>
      <c r="L206" s="189">
        <f>_xlfn.IFS(Q206=0,P206,T206=1,S206,U206=1,AB206,V206=1,AE206)</f>
        <v>30.3986356853549</v>
      </c>
      <c r="M206" t="s" s="146">
        <f>IF(O206="Lab","over","under")</f>
        <v>2429</v>
      </c>
      <c r="N206" s="145">
        <v>1</v>
      </c>
      <c r="O206" t="s" s="184">
        <v>28</v>
      </c>
      <c r="P206" s="147">
        <f>AQ206</f>
        <v>46.2684831689308</v>
      </c>
      <c r="Q206" s="145">
        <f>T206+U206+V206</f>
        <v>1</v>
      </c>
      <c r="R206" t="s" s="185">
        <v>29</v>
      </c>
      <c r="S206" s="147">
        <f>AW206</f>
        <v>30.3986356853549</v>
      </c>
      <c r="T206" s="145">
        <v>1</v>
      </c>
      <c r="U206" s="138"/>
      <c r="V206" s="138"/>
      <c r="W206" s="138"/>
      <c r="X206" t="s" s="146">
        <f>IF($A206=Y206,"ok","bad")</f>
        <v>2430</v>
      </c>
      <c r="Y206" t="s" s="146">
        <v>2558</v>
      </c>
      <c r="Z206" t="s" s="146">
        <v>2559</v>
      </c>
      <c r="AA206" t="s" s="186">
        <v>27</v>
      </c>
      <c r="AB206" s="141">
        <f>100*AC206</f>
        <v>12.0249608</v>
      </c>
      <c r="AC206" s="190">
        <v>0.120249608</v>
      </c>
      <c r="AD206" t="s" s="187">
        <v>31</v>
      </c>
      <c r="AE206" s="141">
        <v>8.7033197</v>
      </c>
      <c r="AF206" s="190">
        <v>0.08703319700000001</v>
      </c>
      <c r="AG206" s="138"/>
      <c r="AH206" s="145">
        <v>72900</v>
      </c>
      <c r="AI206" s="145">
        <v>51601</v>
      </c>
      <c r="AJ206" s="145">
        <v>504</v>
      </c>
      <c r="AK206" s="145">
        <v>8189</v>
      </c>
      <c r="AL206" s="145">
        <v>6205</v>
      </c>
      <c r="AM206" s="148">
        <f>100*AL206/$AI206</f>
        <v>12.0249607565745</v>
      </c>
      <c r="AN206" s="145">
        <f>IF(AM206&gt;$AI$8,1,0)</f>
        <v>0</v>
      </c>
      <c r="AO206" s="148">
        <f>IF($R206=AL$17,AM206,0)</f>
        <v>0</v>
      </c>
      <c r="AP206" s="145">
        <v>23875</v>
      </c>
      <c r="AQ206" s="148">
        <f>100*AP206/$AI206</f>
        <v>46.2684831689308</v>
      </c>
      <c r="AR206" s="145">
        <f>IF(AQ206&gt;$AI$8,1,0)</f>
        <v>0</v>
      </c>
      <c r="AS206" s="148">
        <f>IF($R206=AP$17,AQ206,0)</f>
        <v>0</v>
      </c>
      <c r="AT206" s="145">
        <v>15686</v>
      </c>
      <c r="AU206" s="148">
        <f>100*AT206/$AI206</f>
        <v>30.3986356853549</v>
      </c>
      <c r="AV206" s="145">
        <f>IF(AU206&gt;$AI$8,1,0)</f>
        <v>0</v>
      </c>
      <c r="AW206" s="148">
        <f>IF($R206=AT$17,AU206,0)</f>
        <v>30.3986356853549</v>
      </c>
      <c r="AX206" s="145">
        <v>0</v>
      </c>
      <c r="AY206" s="148">
        <f>100*AX206/$AI206</f>
        <v>0</v>
      </c>
      <c r="AZ206" s="145">
        <f>IF(AY206&gt;$AI$8,1,0)</f>
        <v>0</v>
      </c>
      <c r="BA206" s="148">
        <f>IF($R206=AX$17,AY206,0)</f>
        <v>0</v>
      </c>
      <c r="BB206" s="145">
        <v>4491</v>
      </c>
      <c r="BC206" s="148">
        <f>100*BB206/$AI206</f>
        <v>8.70331970310653</v>
      </c>
      <c r="BD206" s="145">
        <f>IF(BC206&gt;$AI$8,1,0)</f>
        <v>0</v>
      </c>
      <c r="BE206" s="148">
        <f>IF($R206=BB$17,BC206,0)</f>
        <v>0</v>
      </c>
      <c r="BF206" s="145">
        <v>0</v>
      </c>
      <c r="BG206" s="148">
        <f>100*BF206/$AI206</f>
        <v>0</v>
      </c>
      <c r="BH206" s="145">
        <f>IF(BG206&gt;$AI$8,1,0)</f>
        <v>0</v>
      </c>
      <c r="BI206" s="148">
        <f>IF($R206=BF$17,BG206,0)</f>
        <v>0</v>
      </c>
      <c r="BJ206" s="145">
        <v>0</v>
      </c>
      <c r="BK206" s="148">
        <f>100*BJ206/$AI206</f>
        <v>0</v>
      </c>
      <c r="BL206" s="145">
        <f>IF(BK206&gt;$AI$8,1,0)</f>
        <v>0</v>
      </c>
      <c r="BM206" s="148">
        <f>IF($R206=BJ$17,BK206,0)</f>
        <v>0</v>
      </c>
      <c r="BN206" s="145">
        <v>0</v>
      </c>
      <c r="BO206" s="148">
        <f>100*BN206/$AI206</f>
        <v>0</v>
      </c>
      <c r="BP206" s="145">
        <f>IF(BO206&gt;$AI$8,1,0)</f>
        <v>0</v>
      </c>
      <c r="BQ206" s="148">
        <f>IF($R206=BN$17,BO206,0)</f>
        <v>0</v>
      </c>
      <c r="BR206" s="145">
        <v>0</v>
      </c>
      <c r="BS206" s="148">
        <f>100*BR206/$AI206</f>
        <v>0</v>
      </c>
      <c r="BT206" s="145">
        <f>IF(BS206&gt;$AI$8,1,0)</f>
        <v>0</v>
      </c>
      <c r="BU206" s="148">
        <f>IF($R206=BR$17,BS206,0)</f>
        <v>0</v>
      </c>
      <c r="BV206" s="145">
        <v>0</v>
      </c>
      <c r="BW206" s="148">
        <f>100*BV206/$AI206</f>
        <v>0</v>
      </c>
      <c r="BX206" s="145">
        <f>IF(BW206&gt;$AI$8,1,0)</f>
        <v>0</v>
      </c>
      <c r="BY206" s="148">
        <f>IF($R206=BV$17,BW206,0)</f>
        <v>0</v>
      </c>
      <c r="BZ206" s="145">
        <v>0</v>
      </c>
      <c r="CA206" s="148">
        <f>100*BZ206/$AI206</f>
        <v>0</v>
      </c>
      <c r="CB206" s="145">
        <f>IF(CA206&gt;$AI$8,1,0)</f>
        <v>0</v>
      </c>
      <c r="CC206" s="148">
        <f>IF($R206=BZ$17,CA206,0)</f>
        <v>0</v>
      </c>
      <c r="CD206" s="145">
        <v>0</v>
      </c>
      <c r="CE206" s="148">
        <f>100*CD206/$AI206</f>
        <v>0</v>
      </c>
      <c r="CF206" s="145">
        <f>IF(CE206&gt;$AI$8,1,0)</f>
        <v>0</v>
      </c>
      <c r="CG206" s="148">
        <f>IF($R206=CD$17,CE206,0)</f>
        <v>0</v>
      </c>
      <c r="CH206" s="145">
        <v>0</v>
      </c>
      <c r="CI206" s="148">
        <f>100*CH206/$AI206</f>
        <v>0</v>
      </c>
      <c r="CJ206" s="145">
        <f>IF(CI206&gt;$AI$8,1,0)</f>
        <v>0</v>
      </c>
      <c r="CK206" s="148">
        <f>IF($R206=CH$17,CI206,0)</f>
        <v>0</v>
      </c>
      <c r="CL206" s="145">
        <v>1018</v>
      </c>
      <c r="CM206" s="145">
        <v>0</v>
      </c>
      <c r="CN206" s="149"/>
    </row>
    <row r="207" ht="15.75" customHeight="1">
      <c r="A207" t="s" s="179">
        <v>2792</v>
      </c>
      <c r="B207" t="s" s="180">
        <v>84</v>
      </c>
      <c r="C207" t="s" s="180">
        <v>2793</v>
      </c>
      <c r="D207" t="s" s="181">
        <v>86</v>
      </c>
      <c r="E207" t="s" s="182">
        <v>79</v>
      </c>
      <c r="F207" t="s" s="130">
        <v>80</v>
      </c>
      <c r="G207" t="s" s="130">
        <v>714</v>
      </c>
      <c r="H207" t="s" s="130">
        <v>2794</v>
      </c>
      <c r="I207" t="s" s="130">
        <v>64</v>
      </c>
      <c r="J207" t="s" s="130">
        <v>1733</v>
      </c>
      <c r="K207" t="s" s="183">
        <f>_xlfn.IFS(Q207=0,O207,T207=1,R207,U207=1,AA207,V207=1,AD207)</f>
        <v>28</v>
      </c>
      <c r="L207" s="189">
        <f>_xlfn.IFS(Q207=0,P207,T207=1,S207,U207=1,AB207,V207=1,AE207)</f>
        <v>46.2487322167704</v>
      </c>
      <c r="M207" t="s" s="130">
        <f>IF(O207="Lab","over","under")</f>
        <v>2429</v>
      </c>
      <c r="N207" s="173">
        <v>1</v>
      </c>
      <c r="O207" t="s" s="184">
        <v>28</v>
      </c>
      <c r="P207" s="131">
        <f>AQ207</f>
        <v>46.2487322167704</v>
      </c>
      <c r="Q207" s="173">
        <f>T207+U207+V207</f>
        <v>0</v>
      </c>
      <c r="R207" t="s" s="185">
        <v>27</v>
      </c>
      <c r="S207" s="131">
        <f>AO207</f>
        <v>20.0597571338505</v>
      </c>
      <c r="T207" s="169"/>
      <c r="U207" s="169"/>
      <c r="V207" s="169"/>
      <c r="W207" s="169"/>
      <c r="X207" t="s" s="130">
        <f>IF($A207=Y207,"ok","bad")</f>
        <v>2430</v>
      </c>
      <c r="Y207" t="s" s="130">
        <v>2792</v>
      </c>
      <c r="Z207" t="s" s="130">
        <v>2793</v>
      </c>
      <c r="AA207" t="s" s="186">
        <v>2365</v>
      </c>
      <c r="AB207" s="125">
        <f>100*AC207</f>
        <v>19.4649269</v>
      </c>
      <c r="AC207" s="191">
        <v>0.194649269</v>
      </c>
      <c r="AD207" t="s" s="187">
        <v>31</v>
      </c>
      <c r="AE207" s="125">
        <v>5.5809874</v>
      </c>
      <c r="AF207" s="191">
        <v>0.055809874</v>
      </c>
      <c r="AG207" s="169"/>
      <c r="AH207" s="173">
        <v>74025</v>
      </c>
      <c r="AI207" s="173">
        <v>36481</v>
      </c>
      <c r="AJ207" s="173">
        <v>136</v>
      </c>
      <c r="AK207" s="173">
        <v>9554</v>
      </c>
      <c r="AL207" s="173">
        <v>7318</v>
      </c>
      <c r="AM207" s="175">
        <f>100*AL207/$AI207</f>
        <v>20.0597571338505</v>
      </c>
      <c r="AN207" s="173">
        <f>IF(AM207&gt;$AI$8,1,0)</f>
        <v>0</v>
      </c>
      <c r="AO207" s="175">
        <f>IF($R207=AL$17,AM207,0)</f>
        <v>20.0597571338505</v>
      </c>
      <c r="AP207" s="173">
        <v>16872</v>
      </c>
      <c r="AQ207" s="175">
        <f>100*AP207/$AI207</f>
        <v>46.2487322167704</v>
      </c>
      <c r="AR207" s="173">
        <f>IF(AQ207&gt;$AI$8,1,0)</f>
        <v>0</v>
      </c>
      <c r="AS207" s="175">
        <f>IF($R207=AP$17,AQ207,0)</f>
        <v>0</v>
      </c>
      <c r="AT207" s="173">
        <v>1314</v>
      </c>
      <c r="AU207" s="175">
        <f>100*AT207/$AI207</f>
        <v>3.60187494860338</v>
      </c>
      <c r="AV207" s="173">
        <f>IF(AU207&gt;$AI$8,1,0)</f>
        <v>0</v>
      </c>
      <c r="AW207" s="175">
        <f>IF($R207=AT$17,AU207,0)</f>
        <v>0</v>
      </c>
      <c r="AX207" s="173">
        <v>7101</v>
      </c>
      <c r="AY207" s="175">
        <f>100*AX207/$AI207</f>
        <v>19.4649269482744</v>
      </c>
      <c r="AZ207" s="173">
        <f>IF(AY207&gt;$AI$8,1,0)</f>
        <v>0</v>
      </c>
      <c r="BA207" s="175">
        <f>IF($R207=AX$17,AY207,0)</f>
        <v>0</v>
      </c>
      <c r="BB207" s="173">
        <v>2036</v>
      </c>
      <c r="BC207" s="175">
        <f>100*BB207/$AI207</f>
        <v>5.580987363285</v>
      </c>
      <c r="BD207" s="173">
        <f>IF(BC207&gt;$AI$8,1,0)</f>
        <v>0</v>
      </c>
      <c r="BE207" s="175">
        <f>IF($R207=BB$17,BC207,0)</f>
        <v>0</v>
      </c>
      <c r="BF207" s="173">
        <v>0</v>
      </c>
      <c r="BG207" s="175">
        <f>100*BF207/$AI207</f>
        <v>0</v>
      </c>
      <c r="BH207" s="173">
        <f>IF(BG207&gt;$AI$8,1,0)</f>
        <v>0</v>
      </c>
      <c r="BI207" s="175">
        <f>IF($R207=BF$17,BG207,0)</f>
        <v>0</v>
      </c>
      <c r="BJ207" s="173">
        <v>0</v>
      </c>
      <c r="BK207" s="175">
        <f>100*BJ207/$AI207</f>
        <v>0</v>
      </c>
      <c r="BL207" s="173">
        <f>IF(BK207&gt;$AI$8,1,0)</f>
        <v>0</v>
      </c>
      <c r="BM207" s="175">
        <f>IF($R207=BJ$17,BK207,0)</f>
        <v>0</v>
      </c>
      <c r="BN207" s="173">
        <v>0</v>
      </c>
      <c r="BO207" s="175">
        <f>100*BN207/$AI207</f>
        <v>0</v>
      </c>
      <c r="BP207" s="173">
        <f>IF(BO207&gt;$AI$8,1,0)</f>
        <v>0</v>
      </c>
      <c r="BQ207" s="175">
        <f>IF($R207=BN$17,BO207,0)</f>
        <v>0</v>
      </c>
      <c r="BR207" s="173">
        <v>0</v>
      </c>
      <c r="BS207" s="175">
        <f>100*BR207/$AI207</f>
        <v>0</v>
      </c>
      <c r="BT207" s="173">
        <f>IF(BS207&gt;$AI$8,1,0)</f>
        <v>0</v>
      </c>
      <c r="BU207" s="175">
        <f>IF($R207=BR$17,BS207,0)</f>
        <v>0</v>
      </c>
      <c r="BV207" s="173">
        <v>0</v>
      </c>
      <c r="BW207" s="175">
        <f>100*BV207/$AI207</f>
        <v>0</v>
      </c>
      <c r="BX207" s="173">
        <f>IF(BW207&gt;$AI$8,1,0)</f>
        <v>0</v>
      </c>
      <c r="BY207" s="175">
        <f>IF($R207=BV$17,BW207,0)</f>
        <v>0</v>
      </c>
      <c r="BZ207" s="173">
        <v>0</v>
      </c>
      <c r="CA207" s="175">
        <f>100*BZ207/$AI207</f>
        <v>0</v>
      </c>
      <c r="CB207" s="173">
        <f>IF(CA207&gt;$AI$8,1,0)</f>
        <v>0</v>
      </c>
      <c r="CC207" s="175">
        <f>IF($R207=BZ$17,CA207,0)</f>
        <v>0</v>
      </c>
      <c r="CD207" s="173">
        <v>0</v>
      </c>
      <c r="CE207" s="175">
        <f>100*CD207/$AI207</f>
        <v>0</v>
      </c>
      <c r="CF207" s="173">
        <f>IF(CE207&gt;$AI$8,1,0)</f>
        <v>0</v>
      </c>
      <c r="CG207" s="175">
        <f>IF($R207=CD$17,CE207,0)</f>
        <v>0</v>
      </c>
      <c r="CH207" s="173">
        <v>0</v>
      </c>
      <c r="CI207" s="175">
        <f>100*CH207/$AI207</f>
        <v>0</v>
      </c>
      <c r="CJ207" s="173">
        <f>IF(CI207&gt;$AI$8,1,0)</f>
        <v>0</v>
      </c>
      <c r="CK207" s="175">
        <f>IF($R207=CH$17,CI207,0)</f>
        <v>0</v>
      </c>
      <c r="CL207" s="173">
        <v>1630</v>
      </c>
      <c r="CM207" s="173">
        <v>0</v>
      </c>
      <c r="CN207" s="176"/>
    </row>
    <row r="208" ht="15.75" customHeight="1">
      <c r="A208" t="s" s="179">
        <v>2890</v>
      </c>
      <c r="B208" t="s" s="180">
        <v>256</v>
      </c>
      <c r="C208" t="s" s="180">
        <v>1102</v>
      </c>
      <c r="D208" t="s" s="181">
        <v>259</v>
      </c>
      <c r="E208" t="s" s="188">
        <v>79</v>
      </c>
      <c r="F208" t="s" s="146">
        <v>46</v>
      </c>
      <c r="G208" t="s" s="146">
        <v>563</v>
      </c>
      <c r="H208" t="s" s="146">
        <v>2891</v>
      </c>
      <c r="I208" t="s" s="146">
        <v>49</v>
      </c>
      <c r="J208" t="s" s="146">
        <v>50</v>
      </c>
      <c r="K208" t="s" s="183">
        <f>_xlfn.IFS(Q208=0,O208,T208=1,R208,U208=1,AA208,V208=1,AD208)</f>
        <v>2365</v>
      </c>
      <c r="L208" s="189">
        <f>_xlfn.IFS(Q208=0,P208,T208=1,S208,U208=1,AB208,V208=1,AE208)</f>
        <v>24.5445073357551</v>
      </c>
      <c r="M208" t="s" s="146">
        <f>IF(O208="Lab","over","under")</f>
        <v>2429</v>
      </c>
      <c r="N208" s="145">
        <v>1</v>
      </c>
      <c r="O208" t="s" s="184">
        <v>28</v>
      </c>
      <c r="P208" s="147">
        <f>AQ208</f>
        <v>46.2222973163245</v>
      </c>
      <c r="Q208" s="145">
        <f>T208+U208+V208</f>
        <v>1</v>
      </c>
      <c r="R208" t="s" s="185">
        <v>2365</v>
      </c>
      <c r="S208" s="147">
        <f>BA208</f>
        <v>24.5445073357551</v>
      </c>
      <c r="T208" s="145">
        <v>1</v>
      </c>
      <c r="U208" s="138"/>
      <c r="V208" s="138"/>
      <c r="W208" s="138"/>
      <c r="X208" t="s" s="146">
        <f>IF($A208=Y208,"ok","bad")</f>
        <v>2430</v>
      </c>
      <c r="Y208" t="s" s="146">
        <v>2890</v>
      </c>
      <c r="Z208" t="s" s="146">
        <v>1102</v>
      </c>
      <c r="AA208" t="s" s="186">
        <v>27</v>
      </c>
      <c r="AB208" s="141">
        <f>100*AC208</f>
        <v>21.872096</v>
      </c>
      <c r="AC208" s="190">
        <v>0.21872096</v>
      </c>
      <c r="AD208" t="s" s="187">
        <v>217</v>
      </c>
      <c r="AE208" s="141">
        <v>2.5203458</v>
      </c>
      <c r="AF208" s="190">
        <v>0.025203458</v>
      </c>
      <c r="AG208" s="138"/>
      <c r="AH208" s="145">
        <v>71437</v>
      </c>
      <c r="AI208" s="145">
        <v>35511</v>
      </c>
      <c r="AJ208" s="145">
        <v>88</v>
      </c>
      <c r="AK208" s="145">
        <v>7698</v>
      </c>
      <c r="AL208" s="145">
        <v>7767</v>
      </c>
      <c r="AM208" s="148">
        <f>100*AL208/$AI208</f>
        <v>21.8720959702627</v>
      </c>
      <c r="AN208" s="145">
        <f>IF(AM208&gt;$AI$8,1,0)</f>
        <v>0</v>
      </c>
      <c r="AO208" s="148">
        <f>IF($R208=AL$17,AM208,0)</f>
        <v>0</v>
      </c>
      <c r="AP208" s="145">
        <v>16414</v>
      </c>
      <c r="AQ208" s="148">
        <f>100*AP208/$AI208</f>
        <v>46.2222973163245</v>
      </c>
      <c r="AR208" s="145">
        <f>IF(AQ208&gt;$AI$8,1,0)</f>
        <v>0</v>
      </c>
      <c r="AS208" s="148">
        <f>IF($R208=AP$17,AQ208,0)</f>
        <v>0</v>
      </c>
      <c r="AT208" s="145">
        <v>572</v>
      </c>
      <c r="AU208" s="148">
        <f>100*AT208/$AI208</f>
        <v>1.61076849426938</v>
      </c>
      <c r="AV208" s="145">
        <f>IF(AU208&gt;$AI$8,1,0)</f>
        <v>0</v>
      </c>
      <c r="AW208" s="148">
        <f>IF($R208=AT$17,AU208,0)</f>
        <v>0</v>
      </c>
      <c r="AX208" s="145">
        <v>8716</v>
      </c>
      <c r="AY208" s="148">
        <f>100*AX208/$AI208</f>
        <v>24.5445073357551</v>
      </c>
      <c r="AZ208" s="145">
        <f>IF(AY208&gt;$AI$8,1,0)</f>
        <v>0</v>
      </c>
      <c r="BA208" s="148">
        <f>IF($R208=AX$17,AY208,0)</f>
        <v>24.5445073357551</v>
      </c>
      <c r="BB208" s="145">
        <v>834</v>
      </c>
      <c r="BC208" s="148">
        <f>100*BB208/$AI208</f>
        <v>2.34856804933683</v>
      </c>
      <c r="BD208" s="145">
        <f>IF(BC208&gt;$AI$8,1,0)</f>
        <v>0</v>
      </c>
      <c r="BE208" s="148">
        <f>IF($R208=BB$17,BC208,0)</f>
        <v>0</v>
      </c>
      <c r="BF208" s="145">
        <v>0</v>
      </c>
      <c r="BG208" s="148">
        <f>100*BF208/$AI208</f>
        <v>0</v>
      </c>
      <c r="BH208" s="145">
        <f>IF(BG208&gt;$AI$8,1,0)</f>
        <v>0</v>
      </c>
      <c r="BI208" s="148">
        <f>IF($R208=BF$17,BG208,0)</f>
        <v>0</v>
      </c>
      <c r="BJ208" s="145">
        <v>0</v>
      </c>
      <c r="BK208" s="148">
        <f>100*BJ208/$AI208</f>
        <v>0</v>
      </c>
      <c r="BL208" s="145">
        <f>IF(BK208&gt;$AI$8,1,0)</f>
        <v>0</v>
      </c>
      <c r="BM208" s="148">
        <f>IF($R208=BJ$17,BK208,0)</f>
        <v>0</v>
      </c>
      <c r="BN208" s="145">
        <v>0</v>
      </c>
      <c r="BO208" s="148">
        <f>100*BN208/$AI208</f>
        <v>0</v>
      </c>
      <c r="BP208" s="145">
        <f>IF(BO208&gt;$AI$8,1,0)</f>
        <v>0</v>
      </c>
      <c r="BQ208" s="148">
        <f>IF($R208=BN$17,BO208,0)</f>
        <v>0</v>
      </c>
      <c r="BR208" s="145">
        <v>0</v>
      </c>
      <c r="BS208" s="148">
        <f>100*BR208/$AI208</f>
        <v>0</v>
      </c>
      <c r="BT208" s="145">
        <f>IF(BS208&gt;$AI$8,1,0)</f>
        <v>0</v>
      </c>
      <c r="BU208" s="148">
        <f>IF($R208=BR$17,BS208,0)</f>
        <v>0</v>
      </c>
      <c r="BV208" s="145">
        <v>0</v>
      </c>
      <c r="BW208" s="148">
        <f>100*BV208/$AI208</f>
        <v>0</v>
      </c>
      <c r="BX208" s="145">
        <f>IF(BW208&gt;$AI$8,1,0)</f>
        <v>0</v>
      </c>
      <c r="BY208" s="148">
        <f>IF($R208=BV$17,BW208,0)</f>
        <v>0</v>
      </c>
      <c r="BZ208" s="145">
        <v>0</v>
      </c>
      <c r="CA208" s="148">
        <f>100*BZ208/$AI208</f>
        <v>0</v>
      </c>
      <c r="CB208" s="145">
        <f>IF(CA208&gt;$AI$8,1,0)</f>
        <v>0</v>
      </c>
      <c r="CC208" s="148">
        <f>IF($R208=BZ$17,CA208,0)</f>
        <v>0</v>
      </c>
      <c r="CD208" s="145">
        <v>0</v>
      </c>
      <c r="CE208" s="148">
        <f>100*CD208/$AI208</f>
        <v>0</v>
      </c>
      <c r="CF208" s="145">
        <f>IF(CE208&gt;$AI$8,1,0)</f>
        <v>0</v>
      </c>
      <c r="CG208" s="148">
        <f>IF($R208=CD$17,CE208,0)</f>
        <v>0</v>
      </c>
      <c r="CH208" s="145">
        <v>0</v>
      </c>
      <c r="CI208" s="148">
        <f>100*CH208/$AI208</f>
        <v>0</v>
      </c>
      <c r="CJ208" s="145">
        <f>IF(CI208&gt;$AI$8,1,0)</f>
        <v>0</v>
      </c>
      <c r="CK208" s="148">
        <f>IF($R208=CH$17,CI208,0)</f>
        <v>0</v>
      </c>
      <c r="CL208" s="145">
        <v>0</v>
      </c>
      <c r="CM208" s="145">
        <v>0</v>
      </c>
      <c r="CN208" s="149"/>
    </row>
    <row r="209" ht="15.75" customHeight="1">
      <c r="A209" t="s" s="179">
        <v>3698</v>
      </c>
      <c r="B209" t="s" s="180">
        <v>183</v>
      </c>
      <c r="C209" t="s" s="180">
        <v>657</v>
      </c>
      <c r="D209" t="s" s="181">
        <v>186</v>
      </c>
      <c r="E209" t="s" s="182">
        <v>79</v>
      </c>
      <c r="F209" t="s" s="130">
        <v>46</v>
      </c>
      <c r="G209" t="s" s="130">
        <v>105</v>
      </c>
      <c r="H209" t="s" s="130">
        <v>3699</v>
      </c>
      <c r="I209" t="s" s="130">
        <v>49</v>
      </c>
      <c r="J209" t="s" s="130">
        <v>3525</v>
      </c>
      <c r="K209" t="s" s="183">
        <f>_xlfn.IFS(Q209=0,O209,T209=1,R209,U209=1,AA209,V209=1,AD209)</f>
        <v>2365</v>
      </c>
      <c r="L209" s="189">
        <f>_xlfn.IFS(Q209=0,P209,T209=1,S209,U209=1,AB209,V209=1,AE209)</f>
        <v>46.1834718656164</v>
      </c>
      <c r="M209" t="s" s="130">
        <f>IF(O209="Lab","over","under")</f>
        <v>3307</v>
      </c>
      <c r="N209" s="169"/>
      <c r="O209" t="s" s="184">
        <v>2365</v>
      </c>
      <c r="P209" s="131">
        <f>AY209</f>
        <v>46.1834718656164</v>
      </c>
      <c r="Q209" s="173">
        <f>T209+U209+V209</f>
        <v>0</v>
      </c>
      <c r="R209" t="s" s="185">
        <v>27</v>
      </c>
      <c r="S209" s="131">
        <f>AO209</f>
        <v>27.8950345968058</v>
      </c>
      <c r="T209" s="169"/>
      <c r="U209" s="169"/>
      <c r="V209" s="169"/>
      <c r="W209" s="169"/>
      <c r="X209" t="s" s="130">
        <f>IF($A209=Y209,"ok","bad")</f>
        <v>2430</v>
      </c>
      <c r="Y209" t="s" s="130">
        <v>3698</v>
      </c>
      <c r="Z209" t="s" s="130">
        <v>657</v>
      </c>
      <c r="AA209" t="s" s="186">
        <v>28</v>
      </c>
      <c r="AB209" s="125">
        <f>100*AC209</f>
        <v>16.2061012</v>
      </c>
      <c r="AC209" s="191">
        <v>0.162061012</v>
      </c>
      <c r="AD209" t="s" s="187">
        <v>29</v>
      </c>
      <c r="AE209" s="125">
        <v>4.3866139</v>
      </c>
      <c r="AF209" s="191">
        <v>0.043866139</v>
      </c>
      <c r="AG209" s="169"/>
      <c r="AH209" s="173">
        <v>78245</v>
      </c>
      <c r="AI209" s="173">
        <v>45958</v>
      </c>
      <c r="AJ209" s="173">
        <v>111</v>
      </c>
      <c r="AK209" s="173">
        <v>8405</v>
      </c>
      <c r="AL209" s="173">
        <v>12820</v>
      </c>
      <c r="AM209" s="175">
        <f>100*AL209/$AI209</f>
        <v>27.8950345968058</v>
      </c>
      <c r="AN209" s="173">
        <f>IF(AM209&gt;$AI$8,1,0)</f>
        <v>0</v>
      </c>
      <c r="AO209" s="175">
        <f>IF($R209=AL$17,AM209,0)</f>
        <v>27.8950345968058</v>
      </c>
      <c r="AP209" s="173">
        <v>7448</v>
      </c>
      <c r="AQ209" s="175">
        <f>100*AP209/$AI209</f>
        <v>16.2061012228557</v>
      </c>
      <c r="AR209" s="173">
        <f>IF(AQ209&gt;$AI$8,1,0)</f>
        <v>0</v>
      </c>
      <c r="AS209" s="175">
        <f>IF($R209=AP$17,AQ209,0)</f>
        <v>0</v>
      </c>
      <c r="AT209" s="173">
        <v>2016</v>
      </c>
      <c r="AU209" s="175">
        <f>100*AT209/$AI209</f>
        <v>4.38661386483311</v>
      </c>
      <c r="AV209" s="173">
        <f>IF(AU209&gt;$AI$8,1,0)</f>
        <v>0</v>
      </c>
      <c r="AW209" s="175">
        <f>IF($R209=AT$17,AU209,0)</f>
        <v>0</v>
      </c>
      <c r="AX209" s="173">
        <v>21225</v>
      </c>
      <c r="AY209" s="175">
        <f>100*AX209/$AI209</f>
        <v>46.1834718656164</v>
      </c>
      <c r="AZ209" s="173">
        <f>IF(AY209&gt;$AI$8,1,0)</f>
        <v>0</v>
      </c>
      <c r="BA209" s="175">
        <f>IF($R209=AX$17,AY209,0)</f>
        <v>0</v>
      </c>
      <c r="BB209" s="173">
        <v>1935</v>
      </c>
      <c r="BC209" s="175">
        <f>100*BB209/$AI209</f>
        <v>4.21036598633535</v>
      </c>
      <c r="BD209" s="173">
        <f>IF(BC209&gt;$AI$8,1,0)</f>
        <v>0</v>
      </c>
      <c r="BE209" s="175">
        <f>IF($R209=BB$17,BC209,0)</f>
        <v>0</v>
      </c>
      <c r="BF209" s="173">
        <v>0</v>
      </c>
      <c r="BG209" s="175">
        <f>100*BF209/$AI209</f>
        <v>0</v>
      </c>
      <c r="BH209" s="173">
        <f>IF(BG209&gt;$AI$8,1,0)</f>
        <v>0</v>
      </c>
      <c r="BI209" s="175">
        <f>IF($R209=BF$17,BG209,0)</f>
        <v>0</v>
      </c>
      <c r="BJ209" s="173">
        <v>0</v>
      </c>
      <c r="BK209" s="175">
        <f>100*BJ209/$AI209</f>
        <v>0</v>
      </c>
      <c r="BL209" s="173">
        <f>IF(BK209&gt;$AI$8,1,0)</f>
        <v>0</v>
      </c>
      <c r="BM209" s="175">
        <f>IF($R209=BJ$17,BK209,0)</f>
        <v>0</v>
      </c>
      <c r="BN209" s="173">
        <v>0</v>
      </c>
      <c r="BO209" s="175">
        <f>100*BN209/$AI209</f>
        <v>0</v>
      </c>
      <c r="BP209" s="173">
        <f>IF(BO209&gt;$AI$8,1,0)</f>
        <v>0</v>
      </c>
      <c r="BQ209" s="175">
        <f>IF($R209=BN$17,BO209,0)</f>
        <v>0</v>
      </c>
      <c r="BR209" s="173">
        <v>0</v>
      </c>
      <c r="BS209" s="175">
        <f>100*BR209/$AI209</f>
        <v>0</v>
      </c>
      <c r="BT209" s="173">
        <f>IF(BS209&gt;$AI$8,1,0)</f>
        <v>0</v>
      </c>
      <c r="BU209" s="175">
        <f>IF($R209=BR$17,BS209,0)</f>
        <v>0</v>
      </c>
      <c r="BV209" s="173">
        <v>0</v>
      </c>
      <c r="BW209" s="175">
        <f>100*BV209/$AI209</f>
        <v>0</v>
      </c>
      <c r="BX209" s="173">
        <f>IF(BW209&gt;$AI$8,1,0)</f>
        <v>0</v>
      </c>
      <c r="BY209" s="175">
        <f>IF($R209=BV$17,BW209,0)</f>
        <v>0</v>
      </c>
      <c r="BZ209" s="173">
        <v>0</v>
      </c>
      <c r="CA209" s="175">
        <f>100*BZ209/$AI209</f>
        <v>0</v>
      </c>
      <c r="CB209" s="173">
        <f>IF(CA209&gt;$AI$8,1,0)</f>
        <v>0</v>
      </c>
      <c r="CC209" s="175">
        <f>IF($R209=BZ$17,CA209,0)</f>
        <v>0</v>
      </c>
      <c r="CD209" s="173">
        <v>0</v>
      </c>
      <c r="CE209" s="175">
        <f>100*CD209/$AI209</f>
        <v>0</v>
      </c>
      <c r="CF209" s="173">
        <f>IF(CE209&gt;$AI$8,1,0)</f>
        <v>0</v>
      </c>
      <c r="CG209" s="175">
        <f>IF($R209=CD$17,CE209,0)</f>
        <v>0</v>
      </c>
      <c r="CH209" s="173">
        <v>0</v>
      </c>
      <c r="CI209" s="175">
        <f>100*CH209/$AI209</f>
        <v>0</v>
      </c>
      <c r="CJ209" s="173">
        <f>IF(CI209&gt;$AI$8,1,0)</f>
        <v>0</v>
      </c>
      <c r="CK209" s="175">
        <f>IF($R209=CH$17,CI209,0)</f>
        <v>0</v>
      </c>
      <c r="CL209" s="173">
        <v>623</v>
      </c>
      <c r="CM209" s="173">
        <v>0</v>
      </c>
      <c r="CN209" s="176"/>
    </row>
    <row r="210" ht="15.75" customHeight="1">
      <c r="A210" t="s" s="179">
        <v>2864</v>
      </c>
      <c r="B210" t="s" s="180">
        <v>256</v>
      </c>
      <c r="C210" t="s" s="180">
        <v>2865</v>
      </c>
      <c r="D210" t="s" s="181">
        <v>259</v>
      </c>
      <c r="E210" t="s" s="188">
        <v>79</v>
      </c>
      <c r="F210" t="s" s="146">
        <v>46</v>
      </c>
      <c r="G210" t="s" s="146">
        <v>1114</v>
      </c>
      <c r="H210" t="s" s="146">
        <v>2866</v>
      </c>
      <c r="I210" t="s" s="146">
        <v>49</v>
      </c>
      <c r="J210" t="s" s="146">
        <v>1733</v>
      </c>
      <c r="K210" t="s" s="183">
        <f>_xlfn.IFS(Q210=0,O210,T210=1,R210,U210=1,AA210,V210=1,AD210)</f>
        <v>2365</v>
      </c>
      <c r="L210" s="189">
        <f>_xlfn.IFS(Q210=0,P210,T210=1,S210,U210=1,AB210,V210=1,AE210)</f>
        <v>23.9798223159163</v>
      </c>
      <c r="M210" t="s" s="146">
        <f>IF(O210="Lab","over","under")</f>
        <v>2429</v>
      </c>
      <c r="N210" s="145">
        <v>1</v>
      </c>
      <c r="O210" t="s" s="184">
        <v>28</v>
      </c>
      <c r="P210" s="147">
        <f>AQ210</f>
        <v>46.1627264970135</v>
      </c>
      <c r="Q210" s="145">
        <f>T210+U210+V210</f>
        <v>1</v>
      </c>
      <c r="R210" t="s" s="185">
        <v>2365</v>
      </c>
      <c r="S210" s="147">
        <f>BA210</f>
        <v>23.9798223159163</v>
      </c>
      <c r="T210" s="145">
        <v>1</v>
      </c>
      <c r="U210" s="138"/>
      <c r="V210" s="138"/>
      <c r="W210" s="138"/>
      <c r="X210" t="s" s="146">
        <f>IF($A210=Y210,"ok","bad")</f>
        <v>2430</v>
      </c>
      <c r="Y210" t="s" s="146">
        <v>2864</v>
      </c>
      <c r="Z210" t="s" s="146">
        <v>2865</v>
      </c>
      <c r="AA210" t="s" s="186">
        <v>27</v>
      </c>
      <c r="AB210" s="141">
        <f>100*AC210</f>
        <v>20.5666817</v>
      </c>
      <c r="AC210" s="190">
        <v>0.205666817</v>
      </c>
      <c r="AD210" t="s" s="187">
        <v>31</v>
      </c>
      <c r="AE210" s="141">
        <v>4.2689354</v>
      </c>
      <c r="AF210" s="190">
        <v>0.042689354</v>
      </c>
      <c r="AG210" s="138"/>
      <c r="AH210" s="145">
        <v>72215</v>
      </c>
      <c r="AI210" s="145">
        <v>39846</v>
      </c>
      <c r="AJ210" s="145">
        <v>79</v>
      </c>
      <c r="AK210" s="145">
        <v>8839</v>
      </c>
      <c r="AL210" s="145">
        <v>8195</v>
      </c>
      <c r="AM210" s="148">
        <f>100*AL210/$AI210</f>
        <v>20.5666817246399</v>
      </c>
      <c r="AN210" s="145">
        <f>IF(AM210&gt;$AI$8,1,0)</f>
        <v>0</v>
      </c>
      <c r="AO210" s="148">
        <f>IF($R210=AL$17,AM210,0)</f>
        <v>0</v>
      </c>
      <c r="AP210" s="145">
        <v>18394</v>
      </c>
      <c r="AQ210" s="148">
        <f>100*AP210/$AI210</f>
        <v>46.1627264970135</v>
      </c>
      <c r="AR210" s="145">
        <f>IF(AQ210&gt;$AI$8,1,0)</f>
        <v>0</v>
      </c>
      <c r="AS210" s="148">
        <f>IF($R210=AP$17,AQ210,0)</f>
        <v>0</v>
      </c>
      <c r="AT210" s="145">
        <v>1491</v>
      </c>
      <c r="AU210" s="148">
        <f>100*AT210/$AI210</f>
        <v>3.74190633940672</v>
      </c>
      <c r="AV210" s="145">
        <f>IF(AU210&gt;$AI$8,1,0)</f>
        <v>0</v>
      </c>
      <c r="AW210" s="148">
        <f>IF($R210=AT$17,AU210,0)</f>
        <v>0</v>
      </c>
      <c r="AX210" s="145">
        <v>9555</v>
      </c>
      <c r="AY210" s="148">
        <f>100*AX210/$AI210</f>
        <v>23.9798223159163</v>
      </c>
      <c r="AZ210" s="145">
        <f>IF(AY210&gt;$AI$8,1,0)</f>
        <v>0</v>
      </c>
      <c r="BA210" s="148">
        <f>IF($R210=AX$17,AY210,0)</f>
        <v>23.9798223159163</v>
      </c>
      <c r="BB210" s="145">
        <v>1701</v>
      </c>
      <c r="BC210" s="148">
        <f>100*BB210/$AI210</f>
        <v>4.26893540129499</v>
      </c>
      <c r="BD210" s="145">
        <f>IF(BC210&gt;$AI$8,1,0)</f>
        <v>0</v>
      </c>
      <c r="BE210" s="148">
        <f>IF($R210=BB$17,BC210,0)</f>
        <v>0</v>
      </c>
      <c r="BF210" s="145">
        <v>0</v>
      </c>
      <c r="BG210" s="148">
        <f>100*BF210/$AI210</f>
        <v>0</v>
      </c>
      <c r="BH210" s="145">
        <f>IF(BG210&gt;$AI$8,1,0)</f>
        <v>0</v>
      </c>
      <c r="BI210" s="148">
        <f>IF($R210=BF$17,BG210,0)</f>
        <v>0</v>
      </c>
      <c r="BJ210" s="145">
        <v>0</v>
      </c>
      <c r="BK210" s="148">
        <f>100*BJ210/$AI210</f>
        <v>0</v>
      </c>
      <c r="BL210" s="145">
        <f>IF(BK210&gt;$AI$8,1,0)</f>
        <v>0</v>
      </c>
      <c r="BM210" s="148">
        <f>IF($R210=BJ$17,BK210,0)</f>
        <v>0</v>
      </c>
      <c r="BN210" s="145">
        <v>0</v>
      </c>
      <c r="BO210" s="148">
        <f>100*BN210/$AI210</f>
        <v>0</v>
      </c>
      <c r="BP210" s="145">
        <f>IF(BO210&gt;$AI$8,1,0)</f>
        <v>0</v>
      </c>
      <c r="BQ210" s="148">
        <f>IF($R210=BN$17,BO210,0)</f>
        <v>0</v>
      </c>
      <c r="BR210" s="145">
        <v>0</v>
      </c>
      <c r="BS210" s="148">
        <f>100*BR210/$AI210</f>
        <v>0</v>
      </c>
      <c r="BT210" s="145">
        <f>IF(BS210&gt;$AI$8,1,0)</f>
        <v>0</v>
      </c>
      <c r="BU210" s="148">
        <f>IF($R210=BR$17,BS210,0)</f>
        <v>0</v>
      </c>
      <c r="BV210" s="145">
        <v>0</v>
      </c>
      <c r="BW210" s="148">
        <f>100*BV210/$AI210</f>
        <v>0</v>
      </c>
      <c r="BX210" s="145">
        <f>IF(BW210&gt;$AI$8,1,0)</f>
        <v>0</v>
      </c>
      <c r="BY210" s="148">
        <f>IF($R210=BV$17,BW210,0)</f>
        <v>0</v>
      </c>
      <c r="BZ210" s="145">
        <v>0</v>
      </c>
      <c r="CA210" s="148">
        <f>100*BZ210/$AI210</f>
        <v>0</v>
      </c>
      <c r="CB210" s="145">
        <f>IF(CA210&gt;$AI$8,1,0)</f>
        <v>0</v>
      </c>
      <c r="CC210" s="148">
        <f>IF($R210=BZ$17,CA210,0)</f>
        <v>0</v>
      </c>
      <c r="CD210" s="145">
        <v>0</v>
      </c>
      <c r="CE210" s="148">
        <f>100*CD210/$AI210</f>
        <v>0</v>
      </c>
      <c r="CF210" s="145">
        <f>IF(CE210&gt;$AI$8,1,0)</f>
        <v>0</v>
      </c>
      <c r="CG210" s="148">
        <f>IF($R210=CD$17,CE210,0)</f>
        <v>0</v>
      </c>
      <c r="CH210" s="145">
        <v>0</v>
      </c>
      <c r="CI210" s="148">
        <f>100*CH210/$AI210</f>
        <v>0</v>
      </c>
      <c r="CJ210" s="145">
        <f>IF(CI210&gt;$AI$8,1,0)</f>
        <v>0</v>
      </c>
      <c r="CK210" s="148">
        <f>IF($R210=CH$17,CI210,0)</f>
        <v>0</v>
      </c>
      <c r="CL210" s="145">
        <v>488</v>
      </c>
      <c r="CM210" s="145">
        <v>0</v>
      </c>
      <c r="CN210" s="149"/>
    </row>
    <row r="211" ht="15.75" customHeight="1">
      <c r="A211" t="s" s="179">
        <v>2817</v>
      </c>
      <c r="B211" t="s" s="180">
        <v>166</v>
      </c>
      <c r="C211" t="s" s="180">
        <v>767</v>
      </c>
      <c r="D211" t="s" s="181">
        <v>169</v>
      </c>
      <c r="E211" t="s" s="182">
        <v>79</v>
      </c>
      <c r="F211" t="s" s="130">
        <v>46</v>
      </c>
      <c r="G211" t="s" s="130">
        <v>2818</v>
      </c>
      <c r="H211" t="s" s="130">
        <v>2819</v>
      </c>
      <c r="I211" t="s" s="130">
        <v>64</v>
      </c>
      <c r="J211" t="s" s="130">
        <v>50</v>
      </c>
      <c r="K211" t="s" s="183">
        <f>_xlfn.IFS(Q211=0,O211,T211=1,R211,U211=1,AA211,V211=1,AD211)</f>
        <v>28</v>
      </c>
      <c r="L211" s="189">
        <f>_xlfn.IFS(Q211=0,P211,T211=1,S211,U211=1,AB211,V211=1,AE211)</f>
        <v>46.1601307189542</v>
      </c>
      <c r="M211" t="s" s="130">
        <f>IF(O211="Lab","over","under")</f>
        <v>2429</v>
      </c>
      <c r="N211" s="173">
        <v>1</v>
      </c>
      <c r="O211" t="s" s="184">
        <v>28</v>
      </c>
      <c r="P211" s="131">
        <f>AQ211</f>
        <v>46.1601307189542</v>
      </c>
      <c r="Q211" s="173">
        <f>T211+U211+V211</f>
        <v>0</v>
      </c>
      <c r="R211" t="s" s="185">
        <v>27</v>
      </c>
      <c r="S211" s="131">
        <f>AO211</f>
        <v>20.988825637782</v>
      </c>
      <c r="T211" s="169"/>
      <c r="U211" s="169"/>
      <c r="V211" s="169"/>
      <c r="W211" s="169"/>
      <c r="X211" t="s" s="130">
        <f>IF($A211=Y211,"ok","bad")</f>
        <v>2430</v>
      </c>
      <c r="Y211" t="s" s="130">
        <v>2817</v>
      </c>
      <c r="Z211" t="s" s="130">
        <v>767</v>
      </c>
      <c r="AA211" t="s" s="186">
        <v>2365</v>
      </c>
      <c r="AB211" s="125">
        <f>100*AC211</f>
        <v>20.7832595</v>
      </c>
      <c r="AC211" s="191">
        <v>0.207832595</v>
      </c>
      <c r="AD211" t="s" s="187">
        <v>31</v>
      </c>
      <c r="AE211" s="125">
        <v>4.95467</v>
      </c>
      <c r="AF211" s="191">
        <v>0.0495467</v>
      </c>
      <c r="AG211" s="169"/>
      <c r="AH211" s="173">
        <v>74678</v>
      </c>
      <c r="AI211" s="173">
        <v>37944</v>
      </c>
      <c r="AJ211" s="173">
        <v>113</v>
      </c>
      <c r="AK211" s="173">
        <v>9551</v>
      </c>
      <c r="AL211" s="173">
        <v>7964</v>
      </c>
      <c r="AM211" s="175">
        <f>100*AL211/$AI211</f>
        <v>20.988825637782</v>
      </c>
      <c r="AN211" s="173">
        <f>IF(AM211&gt;$AI$8,1,0)</f>
        <v>0</v>
      </c>
      <c r="AO211" s="175">
        <f>IF($R211=AL$17,AM211,0)</f>
        <v>20.988825637782</v>
      </c>
      <c r="AP211" s="173">
        <v>17515</v>
      </c>
      <c r="AQ211" s="175">
        <f>100*AP211/$AI211</f>
        <v>46.1601307189542</v>
      </c>
      <c r="AR211" s="173">
        <f>IF(AQ211&gt;$AI$8,1,0)</f>
        <v>0</v>
      </c>
      <c r="AS211" s="175">
        <f>IF($R211=AP$17,AQ211,0)</f>
        <v>0</v>
      </c>
      <c r="AT211" s="173">
        <v>1199</v>
      </c>
      <c r="AU211" s="175">
        <f>100*AT211/$AI211</f>
        <v>3.15991988193127</v>
      </c>
      <c r="AV211" s="173">
        <f>IF(AU211&gt;$AI$8,1,0)</f>
        <v>0</v>
      </c>
      <c r="AW211" s="175">
        <f>IF($R211=AT$17,AU211,0)</f>
        <v>0</v>
      </c>
      <c r="AX211" s="173">
        <v>7886</v>
      </c>
      <c r="AY211" s="175">
        <f>100*AX211/$AI211</f>
        <v>20.7832595403753</v>
      </c>
      <c r="AZ211" s="173">
        <f>IF(AY211&gt;$AI$8,1,0)</f>
        <v>0</v>
      </c>
      <c r="BA211" s="175">
        <f>IF($R211=AX$17,AY211,0)</f>
        <v>0</v>
      </c>
      <c r="BB211" s="173">
        <v>1880</v>
      </c>
      <c r="BC211" s="175">
        <f>100*BB211/$AI211</f>
        <v>4.95467004005903</v>
      </c>
      <c r="BD211" s="173">
        <f>IF(BC211&gt;$AI$8,1,0)</f>
        <v>0</v>
      </c>
      <c r="BE211" s="175">
        <f>IF($R211=BB$17,BC211,0)</f>
        <v>0</v>
      </c>
      <c r="BF211" s="173">
        <v>0</v>
      </c>
      <c r="BG211" s="175">
        <f>100*BF211/$AI211</f>
        <v>0</v>
      </c>
      <c r="BH211" s="173">
        <f>IF(BG211&gt;$AI$8,1,0)</f>
        <v>0</v>
      </c>
      <c r="BI211" s="175">
        <f>IF($R211=BF$17,BG211,0)</f>
        <v>0</v>
      </c>
      <c r="BJ211" s="173">
        <v>0</v>
      </c>
      <c r="BK211" s="175">
        <f>100*BJ211/$AI211</f>
        <v>0</v>
      </c>
      <c r="BL211" s="173">
        <f>IF(BK211&gt;$AI$8,1,0)</f>
        <v>0</v>
      </c>
      <c r="BM211" s="175">
        <f>IF($R211=BJ$17,BK211,0)</f>
        <v>0</v>
      </c>
      <c r="BN211" s="173">
        <v>0</v>
      </c>
      <c r="BO211" s="175">
        <f>100*BN211/$AI211</f>
        <v>0</v>
      </c>
      <c r="BP211" s="173">
        <f>IF(BO211&gt;$AI$8,1,0)</f>
        <v>0</v>
      </c>
      <c r="BQ211" s="175">
        <f>IF($R211=BN$17,BO211,0)</f>
        <v>0</v>
      </c>
      <c r="BR211" s="173">
        <v>0</v>
      </c>
      <c r="BS211" s="175">
        <f>100*BR211/$AI211</f>
        <v>0</v>
      </c>
      <c r="BT211" s="173">
        <f>IF(BS211&gt;$AI$8,1,0)</f>
        <v>0</v>
      </c>
      <c r="BU211" s="175">
        <f>IF($R211=BR$17,BS211,0)</f>
        <v>0</v>
      </c>
      <c r="BV211" s="173">
        <v>0</v>
      </c>
      <c r="BW211" s="175">
        <f>100*BV211/$AI211</f>
        <v>0</v>
      </c>
      <c r="BX211" s="173">
        <f>IF(BW211&gt;$AI$8,1,0)</f>
        <v>0</v>
      </c>
      <c r="BY211" s="175">
        <f>IF($R211=BV$17,BW211,0)</f>
        <v>0</v>
      </c>
      <c r="BZ211" s="173">
        <v>0</v>
      </c>
      <c r="CA211" s="175">
        <f>100*BZ211/$AI211</f>
        <v>0</v>
      </c>
      <c r="CB211" s="173">
        <f>IF(CA211&gt;$AI$8,1,0)</f>
        <v>0</v>
      </c>
      <c r="CC211" s="175">
        <f>IF($R211=BZ$17,CA211,0)</f>
        <v>0</v>
      </c>
      <c r="CD211" s="173">
        <v>0</v>
      </c>
      <c r="CE211" s="175">
        <f>100*CD211/$AI211</f>
        <v>0</v>
      </c>
      <c r="CF211" s="173">
        <f>IF(CE211&gt;$AI$8,1,0)</f>
        <v>0</v>
      </c>
      <c r="CG211" s="175">
        <f>IF($R211=CD$17,CE211,0)</f>
        <v>0</v>
      </c>
      <c r="CH211" s="173">
        <v>0</v>
      </c>
      <c r="CI211" s="175">
        <f>100*CH211/$AI211</f>
        <v>0</v>
      </c>
      <c r="CJ211" s="173">
        <f>IF(CI211&gt;$AI$8,1,0)</f>
        <v>0</v>
      </c>
      <c r="CK211" s="175">
        <f>IF($R211=CH$17,CI211,0)</f>
        <v>0</v>
      </c>
      <c r="CL211" s="173">
        <v>1900</v>
      </c>
      <c r="CM211" s="173">
        <v>0</v>
      </c>
      <c r="CN211" s="176"/>
    </row>
    <row r="212" ht="15.75" customHeight="1">
      <c r="A212" t="s" s="179">
        <v>3539</v>
      </c>
      <c r="B212" t="s" s="180">
        <v>166</v>
      </c>
      <c r="C212" t="s" s="180">
        <v>1094</v>
      </c>
      <c r="D212" t="s" s="181">
        <v>169</v>
      </c>
      <c r="E212" t="s" s="188">
        <v>79</v>
      </c>
      <c r="F212" t="s" s="146">
        <v>46</v>
      </c>
      <c r="G212" t="s" s="146">
        <v>693</v>
      </c>
      <c r="H212" t="s" s="146">
        <v>1027</v>
      </c>
      <c r="I212" t="s" s="146">
        <v>49</v>
      </c>
      <c r="J212" t="s" s="146">
        <v>1762</v>
      </c>
      <c r="K212" t="s" s="183">
        <f>_xlfn.IFS(Q212=0,O212,T212=1,R212,U212=1,AA212,V212=1,AD212)</f>
        <v>29</v>
      </c>
      <c r="L212" s="189">
        <f>_xlfn.IFS(Q212=0,P212,T212=1,S212,U212=1,AB212,V212=1,AE212)</f>
        <v>46.0510141364474</v>
      </c>
      <c r="M212" t="s" s="146">
        <f>IF(O212="Lab","over","under")</f>
        <v>3307</v>
      </c>
      <c r="N212" s="138"/>
      <c r="O212" t="s" s="184">
        <v>29</v>
      </c>
      <c r="P212" s="147">
        <f>AU212</f>
        <v>46.0510141364474</v>
      </c>
      <c r="Q212" s="145">
        <f>T212+U212+V212</f>
        <v>0</v>
      </c>
      <c r="R212" t="s" s="185">
        <v>27</v>
      </c>
      <c r="S212" s="147">
        <f>AO212</f>
        <v>30.2281807006761</v>
      </c>
      <c r="T212" s="138"/>
      <c r="U212" s="138"/>
      <c r="V212" s="138"/>
      <c r="W212" s="138"/>
      <c r="X212" t="s" s="146">
        <f>IF($A212=Y212,"ok","bad")</f>
        <v>2430</v>
      </c>
      <c r="Y212" t="s" s="146">
        <v>3539</v>
      </c>
      <c r="Z212" t="s" s="146">
        <v>1094</v>
      </c>
      <c r="AA212" t="s" s="186">
        <v>2365</v>
      </c>
      <c r="AB212" s="141">
        <f>100*AC212</f>
        <v>10.9077289</v>
      </c>
      <c r="AC212" s="190">
        <v>0.109077289</v>
      </c>
      <c r="AD212" t="s" s="187">
        <v>28</v>
      </c>
      <c r="AE212" s="141">
        <v>7.976721</v>
      </c>
      <c r="AF212" s="190">
        <v>0.07976721000000001</v>
      </c>
      <c r="AG212" s="138"/>
      <c r="AH212" s="145">
        <v>77955</v>
      </c>
      <c r="AI212" s="145">
        <v>52064</v>
      </c>
      <c r="AJ212" s="145">
        <v>125</v>
      </c>
      <c r="AK212" s="145">
        <v>8238</v>
      </c>
      <c r="AL212" s="145">
        <v>15738</v>
      </c>
      <c r="AM212" s="148">
        <f>100*AL212/$AI212</f>
        <v>30.2281807006761</v>
      </c>
      <c r="AN212" s="145">
        <f>IF(AM212&gt;$AI$8,1,0)</f>
        <v>0</v>
      </c>
      <c r="AO212" s="148">
        <f>IF($R212=AL$17,AM212,0)</f>
        <v>30.2281807006761</v>
      </c>
      <c r="AP212" s="145">
        <v>4153</v>
      </c>
      <c r="AQ212" s="148">
        <f>100*AP212/$AI212</f>
        <v>7.97672095881991</v>
      </c>
      <c r="AR212" s="145">
        <f>IF(AQ212&gt;$AI$8,1,0)</f>
        <v>0</v>
      </c>
      <c r="AS212" s="148">
        <f>IF($R212=AP$17,AQ212,0)</f>
        <v>0</v>
      </c>
      <c r="AT212" s="145">
        <v>23976</v>
      </c>
      <c r="AU212" s="148">
        <f>100*AT212/$AI212</f>
        <v>46.0510141364474</v>
      </c>
      <c r="AV212" s="145">
        <f>IF(AU212&gt;$AI$8,1,0)</f>
        <v>0</v>
      </c>
      <c r="AW212" s="148">
        <f>IF($R212=AT$17,AU212,0)</f>
        <v>0</v>
      </c>
      <c r="AX212" s="145">
        <v>5679</v>
      </c>
      <c r="AY212" s="148">
        <f>100*AX212/$AI212</f>
        <v>10.9077289489859</v>
      </c>
      <c r="AZ212" s="145">
        <f>IF(AY212&gt;$AI$8,1,0)</f>
        <v>0</v>
      </c>
      <c r="BA212" s="148">
        <f>IF($R212=AX$17,AY212,0)</f>
        <v>0</v>
      </c>
      <c r="BB212" s="145">
        <v>1762</v>
      </c>
      <c r="BC212" s="148">
        <f>100*BB212/$AI212</f>
        <v>3.38429625076829</v>
      </c>
      <c r="BD212" s="145">
        <f>IF(BC212&gt;$AI$8,1,0)</f>
        <v>0</v>
      </c>
      <c r="BE212" s="148">
        <f>IF($R212=BB$17,BC212,0)</f>
        <v>0</v>
      </c>
      <c r="BF212" s="145">
        <v>0</v>
      </c>
      <c r="BG212" s="148">
        <f>100*BF212/$AI212</f>
        <v>0</v>
      </c>
      <c r="BH212" s="145">
        <f>IF(BG212&gt;$AI$8,1,0)</f>
        <v>0</v>
      </c>
      <c r="BI212" s="148">
        <f>IF($R212=BF$17,BG212,0)</f>
        <v>0</v>
      </c>
      <c r="BJ212" s="145">
        <v>0</v>
      </c>
      <c r="BK212" s="148">
        <f>100*BJ212/$AI212</f>
        <v>0</v>
      </c>
      <c r="BL212" s="145">
        <f>IF(BK212&gt;$AI$8,1,0)</f>
        <v>0</v>
      </c>
      <c r="BM212" s="148">
        <f>IF($R212=BJ$17,BK212,0)</f>
        <v>0</v>
      </c>
      <c r="BN212" s="145">
        <v>0</v>
      </c>
      <c r="BO212" s="148">
        <f>100*BN212/$AI212</f>
        <v>0</v>
      </c>
      <c r="BP212" s="145">
        <f>IF(BO212&gt;$AI$8,1,0)</f>
        <v>0</v>
      </c>
      <c r="BQ212" s="148">
        <f>IF($R212=BN$17,BO212,0)</f>
        <v>0</v>
      </c>
      <c r="BR212" s="145">
        <v>0</v>
      </c>
      <c r="BS212" s="148">
        <f>100*BR212/$AI212</f>
        <v>0</v>
      </c>
      <c r="BT212" s="145">
        <f>IF(BS212&gt;$AI$8,1,0)</f>
        <v>0</v>
      </c>
      <c r="BU212" s="148">
        <f>IF($R212=BR$17,BS212,0)</f>
        <v>0</v>
      </c>
      <c r="BV212" s="145">
        <v>0</v>
      </c>
      <c r="BW212" s="148">
        <f>100*BV212/$AI212</f>
        <v>0</v>
      </c>
      <c r="BX212" s="145">
        <f>IF(BW212&gt;$AI$8,1,0)</f>
        <v>0</v>
      </c>
      <c r="BY212" s="148">
        <f>IF($R212=BV$17,BW212,0)</f>
        <v>0</v>
      </c>
      <c r="BZ212" s="145">
        <v>0</v>
      </c>
      <c r="CA212" s="148">
        <f>100*BZ212/$AI212</f>
        <v>0</v>
      </c>
      <c r="CB212" s="145">
        <f>IF(CA212&gt;$AI$8,1,0)</f>
        <v>0</v>
      </c>
      <c r="CC212" s="148">
        <f>IF($R212=BZ$17,CA212,0)</f>
        <v>0</v>
      </c>
      <c r="CD212" s="145">
        <v>0</v>
      </c>
      <c r="CE212" s="148">
        <f>100*CD212/$AI212</f>
        <v>0</v>
      </c>
      <c r="CF212" s="145">
        <f>IF(CE212&gt;$AI$8,1,0)</f>
        <v>0</v>
      </c>
      <c r="CG212" s="148">
        <f>IF($R212=CD$17,CE212,0)</f>
        <v>0</v>
      </c>
      <c r="CH212" s="145">
        <v>0</v>
      </c>
      <c r="CI212" s="148">
        <f>100*CH212/$AI212</f>
        <v>0</v>
      </c>
      <c r="CJ212" s="145">
        <f>IF(CI212&gt;$AI$8,1,0)</f>
        <v>0</v>
      </c>
      <c r="CK212" s="148">
        <f>IF($R212=CH$17,CI212,0)</f>
        <v>0</v>
      </c>
      <c r="CL212" s="145">
        <v>0</v>
      </c>
      <c r="CM212" s="145">
        <v>0</v>
      </c>
      <c r="CN212" s="149"/>
    </row>
    <row r="213" ht="15.75" customHeight="1">
      <c r="A213" t="s" s="179">
        <v>3617</v>
      </c>
      <c r="B213" t="s" s="180">
        <v>197</v>
      </c>
      <c r="C213" t="s" s="180">
        <v>3618</v>
      </c>
      <c r="D213" t="s" s="181">
        <v>200</v>
      </c>
      <c r="E213" t="s" s="182">
        <v>79</v>
      </c>
      <c r="F213" t="s" s="130">
        <v>46</v>
      </c>
      <c r="G213" t="s" s="130">
        <v>447</v>
      </c>
      <c r="H213" t="s" s="130">
        <v>3619</v>
      </c>
      <c r="I213" t="s" s="130">
        <v>64</v>
      </c>
      <c r="J213" t="s" s="130">
        <v>1762</v>
      </c>
      <c r="K213" t="s" s="183">
        <f>_xlfn.IFS(Q213=0,O213,T213=1,R213,U213=1,AA213,V213=1,AD213)</f>
        <v>29</v>
      </c>
      <c r="L213" s="189">
        <f>_xlfn.IFS(Q213=0,P213,T213=1,S213,U213=1,AB213,V213=1,AE213)</f>
        <v>45.9962452044731</v>
      </c>
      <c r="M213" t="s" s="130">
        <f>IF(O213="Lab","over","under")</f>
        <v>3307</v>
      </c>
      <c r="N213" s="169"/>
      <c r="O213" t="s" s="184">
        <v>29</v>
      </c>
      <c r="P213" s="131">
        <f>AU213</f>
        <v>45.9962452044731</v>
      </c>
      <c r="Q213" s="173">
        <f>T213+U213+V213</f>
        <v>0</v>
      </c>
      <c r="R213" t="s" s="185">
        <v>27</v>
      </c>
      <c r="S213" s="131">
        <f>AO213</f>
        <v>31.4525344869807</v>
      </c>
      <c r="T213" s="169"/>
      <c r="U213" s="169"/>
      <c r="V213" s="169"/>
      <c r="W213" s="169"/>
      <c r="X213" t="s" s="130">
        <f>IF($A213=Y213,"ok","bad")</f>
        <v>2430</v>
      </c>
      <c r="Y213" t="s" s="130">
        <v>3617</v>
      </c>
      <c r="Z213" t="s" s="130">
        <v>3618</v>
      </c>
      <c r="AA213" t="s" s="186">
        <v>2365</v>
      </c>
      <c r="AB213" s="125">
        <f>100*AC213</f>
        <v>12.9846543</v>
      </c>
      <c r="AC213" s="191">
        <v>0.129846543</v>
      </c>
      <c r="AD213" t="s" s="187">
        <v>28</v>
      </c>
      <c r="AE213" s="125">
        <v>6.2566321</v>
      </c>
      <c r="AF213" s="191">
        <v>0.06256632099999999</v>
      </c>
      <c r="AG213" s="169"/>
      <c r="AH213" s="173">
        <v>72261</v>
      </c>
      <c r="AI213" s="173">
        <v>49004</v>
      </c>
      <c r="AJ213" s="173">
        <v>142</v>
      </c>
      <c r="AK213" s="173">
        <v>7127</v>
      </c>
      <c r="AL213" s="173">
        <v>15413</v>
      </c>
      <c r="AM213" s="175">
        <f>100*AL213/$AI213</f>
        <v>31.4525344869807</v>
      </c>
      <c r="AN213" s="173">
        <f>IF(AM213&gt;$AI$8,1,0)</f>
        <v>0</v>
      </c>
      <c r="AO213" s="175">
        <f>IF($R213=AL$17,AM213,0)</f>
        <v>31.4525344869807</v>
      </c>
      <c r="AP213" s="173">
        <v>3066</v>
      </c>
      <c r="AQ213" s="175">
        <f>100*AP213/$AI213</f>
        <v>6.25663211166435</v>
      </c>
      <c r="AR213" s="173">
        <f>IF(AQ213&gt;$AI$8,1,0)</f>
        <v>0</v>
      </c>
      <c r="AS213" s="175">
        <f>IF($R213=AP$17,AQ213,0)</f>
        <v>0</v>
      </c>
      <c r="AT213" s="173">
        <v>22540</v>
      </c>
      <c r="AU213" s="175">
        <f>100*AT213/$AI213</f>
        <v>45.9962452044731</v>
      </c>
      <c r="AV213" s="173">
        <f>IF(AU213&gt;$AI$8,1,0)</f>
        <v>0</v>
      </c>
      <c r="AW213" s="175">
        <f>IF($R213=AT$17,AU213,0)</f>
        <v>0</v>
      </c>
      <c r="AX213" s="173">
        <v>6363</v>
      </c>
      <c r="AY213" s="175">
        <f>100*AX213/$AI213</f>
        <v>12.9846543139336</v>
      </c>
      <c r="AZ213" s="173">
        <f>IF(AY213&gt;$AI$8,1,0)</f>
        <v>0</v>
      </c>
      <c r="BA213" s="175">
        <f>IF($R213=AX$17,AY213,0)</f>
        <v>0</v>
      </c>
      <c r="BB213" s="173">
        <v>1497</v>
      </c>
      <c r="BC213" s="175">
        <f>100*BB213/$AI213</f>
        <v>3.05485266508856</v>
      </c>
      <c r="BD213" s="173">
        <f>IF(BC213&gt;$AI$8,1,0)</f>
        <v>0</v>
      </c>
      <c r="BE213" s="175">
        <f>IF($R213=BB$17,BC213,0)</f>
        <v>0</v>
      </c>
      <c r="BF213" s="173">
        <v>0</v>
      </c>
      <c r="BG213" s="175">
        <f>100*BF213/$AI213</f>
        <v>0</v>
      </c>
      <c r="BH213" s="173">
        <f>IF(BG213&gt;$AI$8,1,0)</f>
        <v>0</v>
      </c>
      <c r="BI213" s="175">
        <f>IF($R213=BF$17,BG213,0)</f>
        <v>0</v>
      </c>
      <c r="BJ213" s="173">
        <v>0</v>
      </c>
      <c r="BK213" s="175">
        <f>100*BJ213/$AI213</f>
        <v>0</v>
      </c>
      <c r="BL213" s="173">
        <f>IF(BK213&gt;$AI$8,1,0)</f>
        <v>0</v>
      </c>
      <c r="BM213" s="175">
        <f>IF($R213=BJ$17,BK213,0)</f>
        <v>0</v>
      </c>
      <c r="BN213" s="173">
        <v>0</v>
      </c>
      <c r="BO213" s="175">
        <f>100*BN213/$AI213</f>
        <v>0</v>
      </c>
      <c r="BP213" s="173">
        <f>IF(BO213&gt;$AI$8,1,0)</f>
        <v>0</v>
      </c>
      <c r="BQ213" s="175">
        <f>IF($R213=BN$17,BO213,0)</f>
        <v>0</v>
      </c>
      <c r="BR213" s="173">
        <v>0</v>
      </c>
      <c r="BS213" s="175">
        <f>100*BR213/$AI213</f>
        <v>0</v>
      </c>
      <c r="BT213" s="173">
        <f>IF(BS213&gt;$AI$8,1,0)</f>
        <v>0</v>
      </c>
      <c r="BU213" s="175">
        <f>IF($R213=BR$17,BS213,0)</f>
        <v>0</v>
      </c>
      <c r="BV213" s="173">
        <v>0</v>
      </c>
      <c r="BW213" s="175">
        <f>100*BV213/$AI213</f>
        <v>0</v>
      </c>
      <c r="BX213" s="173">
        <f>IF(BW213&gt;$AI$8,1,0)</f>
        <v>0</v>
      </c>
      <c r="BY213" s="175">
        <f>IF($R213=BV$17,BW213,0)</f>
        <v>0</v>
      </c>
      <c r="BZ213" s="173">
        <v>0</v>
      </c>
      <c r="CA213" s="175">
        <f>100*BZ213/$AI213</f>
        <v>0</v>
      </c>
      <c r="CB213" s="173">
        <f>IF(CA213&gt;$AI$8,1,0)</f>
        <v>0</v>
      </c>
      <c r="CC213" s="175">
        <f>IF($R213=BZ$17,CA213,0)</f>
        <v>0</v>
      </c>
      <c r="CD213" s="173">
        <v>0</v>
      </c>
      <c r="CE213" s="175">
        <f>100*CD213/$AI213</f>
        <v>0</v>
      </c>
      <c r="CF213" s="173">
        <f>IF(CE213&gt;$AI$8,1,0)</f>
        <v>0</v>
      </c>
      <c r="CG213" s="175">
        <f>IF($R213=CD$17,CE213,0)</f>
        <v>0</v>
      </c>
      <c r="CH213" s="173">
        <v>0</v>
      </c>
      <c r="CI213" s="175">
        <f>100*CH213/$AI213</f>
        <v>0</v>
      </c>
      <c r="CJ213" s="173">
        <f>IF(CI213&gt;$AI$8,1,0)</f>
        <v>0</v>
      </c>
      <c r="CK213" s="175">
        <f>IF($R213=CH$17,CI213,0)</f>
        <v>0</v>
      </c>
      <c r="CL213" s="173">
        <v>545</v>
      </c>
      <c r="CM213" s="173">
        <v>0</v>
      </c>
      <c r="CN213" s="176"/>
    </row>
    <row r="214" ht="15.75" customHeight="1">
      <c r="A214" t="s" s="179">
        <v>2457</v>
      </c>
      <c r="B214" t="s" s="180">
        <v>166</v>
      </c>
      <c r="C214" t="s" s="180">
        <v>1293</v>
      </c>
      <c r="D214" t="s" s="181">
        <v>169</v>
      </c>
      <c r="E214" t="s" s="188">
        <v>79</v>
      </c>
      <c r="F214" t="s" s="146">
        <v>46</v>
      </c>
      <c r="G214" t="s" s="146">
        <v>2458</v>
      </c>
      <c r="H214" t="s" s="146">
        <v>2459</v>
      </c>
      <c r="I214" t="s" s="146">
        <v>64</v>
      </c>
      <c r="J214" t="s" s="146">
        <v>1733</v>
      </c>
      <c r="K214" t="s" s="183">
        <f>_xlfn.IFS(Q214=0,O214,T214=1,R214,U214=1,AA214,V214=1,AD214)</f>
        <v>28</v>
      </c>
      <c r="L214" s="189">
        <f>_xlfn.IFS(Q214=0,P214,T214=1,S214,U214=1,AB214,V214=1,AE214)</f>
        <v>45.9690218373948</v>
      </c>
      <c r="M214" t="s" s="146">
        <f>IF(O214="Lab","over","under")</f>
        <v>2429</v>
      </c>
      <c r="N214" s="145">
        <v>1</v>
      </c>
      <c r="O214" t="s" s="184">
        <v>28</v>
      </c>
      <c r="P214" s="147">
        <f>AQ214</f>
        <v>45.9690218373948</v>
      </c>
      <c r="Q214" s="145">
        <f>T214+U214+V214</f>
        <v>0</v>
      </c>
      <c r="R214" t="s" s="185">
        <v>27</v>
      </c>
      <c r="S214" s="147">
        <f>AO214</f>
        <v>22.0704341362477</v>
      </c>
      <c r="T214" s="138"/>
      <c r="U214" s="138"/>
      <c r="V214" s="138"/>
      <c r="W214" s="138"/>
      <c r="X214" t="s" s="146">
        <f>IF($A214=Y214,"ok","bad")</f>
        <v>2430</v>
      </c>
      <c r="Y214" t="s" s="146">
        <v>2457</v>
      </c>
      <c r="Z214" t="s" s="146">
        <v>1293</v>
      </c>
      <c r="AA214" t="s" s="186">
        <v>2365</v>
      </c>
      <c r="AB214" s="141">
        <f>100*AC214</f>
        <v>11.9231774</v>
      </c>
      <c r="AC214" s="190">
        <v>0.119231774</v>
      </c>
      <c r="AD214" t="s" s="187">
        <v>29</v>
      </c>
      <c r="AE214" s="141">
        <v>11.3325431</v>
      </c>
      <c r="AF214" s="190">
        <v>0.113325431</v>
      </c>
      <c r="AG214" s="138"/>
      <c r="AH214" s="145">
        <v>71592</v>
      </c>
      <c r="AI214" s="145">
        <v>49777</v>
      </c>
      <c r="AJ214" s="145">
        <v>176</v>
      </c>
      <c r="AK214" s="145">
        <v>11896</v>
      </c>
      <c r="AL214" s="145">
        <v>10986</v>
      </c>
      <c r="AM214" s="148">
        <f>100*AL214/$AI214</f>
        <v>22.0704341362477</v>
      </c>
      <c r="AN214" s="145">
        <f>IF(AM214&gt;$AI$8,1,0)</f>
        <v>0</v>
      </c>
      <c r="AO214" s="148">
        <f>IF($R214=AL$17,AM214,0)</f>
        <v>22.0704341362477</v>
      </c>
      <c r="AP214" s="145">
        <v>22882</v>
      </c>
      <c r="AQ214" s="148">
        <f>100*AP214/$AI214</f>
        <v>45.9690218373948</v>
      </c>
      <c r="AR214" s="145">
        <f>IF(AQ214&gt;$AI$8,1,0)</f>
        <v>0</v>
      </c>
      <c r="AS214" s="148">
        <f>IF($R214=AP$17,AQ214,0)</f>
        <v>0</v>
      </c>
      <c r="AT214" s="145">
        <v>5641</v>
      </c>
      <c r="AU214" s="148">
        <f>100*AT214/$AI214</f>
        <v>11.3325431424152</v>
      </c>
      <c r="AV214" s="145">
        <f>IF(AU214&gt;$AI$8,1,0)</f>
        <v>0</v>
      </c>
      <c r="AW214" s="148">
        <f>IF($R214=AT$17,AU214,0)</f>
        <v>0</v>
      </c>
      <c r="AX214" s="145">
        <v>5935</v>
      </c>
      <c r="AY214" s="148">
        <f>100*AX214/$AI214</f>
        <v>11.923177371075</v>
      </c>
      <c r="AZ214" s="145">
        <f>IF(AY214&gt;$AI$8,1,0)</f>
        <v>0</v>
      </c>
      <c r="BA214" s="148">
        <f>IF($R214=AX$17,AY214,0)</f>
        <v>0</v>
      </c>
      <c r="BB214" s="145">
        <v>3231</v>
      </c>
      <c r="BC214" s="148">
        <f>100*BB214/$AI214</f>
        <v>6.49094963537377</v>
      </c>
      <c r="BD214" s="145">
        <f>IF(BC214&gt;$AI$8,1,0)</f>
        <v>0</v>
      </c>
      <c r="BE214" s="148">
        <f>IF($R214=BB$17,BC214,0)</f>
        <v>0</v>
      </c>
      <c r="BF214" s="145">
        <v>0</v>
      </c>
      <c r="BG214" s="148">
        <f>100*BF214/$AI214</f>
        <v>0</v>
      </c>
      <c r="BH214" s="145">
        <f>IF(BG214&gt;$AI$8,1,0)</f>
        <v>0</v>
      </c>
      <c r="BI214" s="148">
        <f>IF($R214=BF$17,BG214,0)</f>
        <v>0</v>
      </c>
      <c r="BJ214" s="145">
        <v>0</v>
      </c>
      <c r="BK214" s="148">
        <f>100*BJ214/$AI214</f>
        <v>0</v>
      </c>
      <c r="BL214" s="145">
        <f>IF(BK214&gt;$AI$8,1,0)</f>
        <v>0</v>
      </c>
      <c r="BM214" s="148">
        <f>IF($R214=BJ$17,BK214,0)</f>
        <v>0</v>
      </c>
      <c r="BN214" s="145">
        <v>0</v>
      </c>
      <c r="BO214" s="148">
        <f>100*BN214/$AI214</f>
        <v>0</v>
      </c>
      <c r="BP214" s="145">
        <f>IF(BO214&gt;$AI$8,1,0)</f>
        <v>0</v>
      </c>
      <c r="BQ214" s="148">
        <f>IF($R214=BN$17,BO214,0)</f>
        <v>0</v>
      </c>
      <c r="BR214" s="145">
        <v>0</v>
      </c>
      <c r="BS214" s="148">
        <f>100*BR214/$AI214</f>
        <v>0</v>
      </c>
      <c r="BT214" s="145">
        <f>IF(BS214&gt;$AI$8,1,0)</f>
        <v>0</v>
      </c>
      <c r="BU214" s="148">
        <f>IF($R214=BR$17,BS214,0)</f>
        <v>0</v>
      </c>
      <c r="BV214" s="145">
        <v>0</v>
      </c>
      <c r="BW214" s="148">
        <f>100*BV214/$AI214</f>
        <v>0</v>
      </c>
      <c r="BX214" s="145">
        <f>IF(BW214&gt;$AI$8,1,0)</f>
        <v>0</v>
      </c>
      <c r="BY214" s="148">
        <f>IF($R214=BV$17,BW214,0)</f>
        <v>0</v>
      </c>
      <c r="BZ214" s="145">
        <v>0</v>
      </c>
      <c r="CA214" s="148">
        <f>100*BZ214/$AI214</f>
        <v>0</v>
      </c>
      <c r="CB214" s="145">
        <f>IF(CA214&gt;$AI$8,1,0)</f>
        <v>0</v>
      </c>
      <c r="CC214" s="148">
        <f>IF($R214=BZ$17,CA214,0)</f>
        <v>0</v>
      </c>
      <c r="CD214" s="145">
        <v>0</v>
      </c>
      <c r="CE214" s="148">
        <f>100*CD214/$AI214</f>
        <v>0</v>
      </c>
      <c r="CF214" s="145">
        <f>IF(CE214&gt;$AI$8,1,0)</f>
        <v>0</v>
      </c>
      <c r="CG214" s="148">
        <f>IF($R214=CD$17,CE214,0)</f>
        <v>0</v>
      </c>
      <c r="CH214" s="145">
        <v>0</v>
      </c>
      <c r="CI214" s="148">
        <f>100*CH214/$AI214</f>
        <v>0</v>
      </c>
      <c r="CJ214" s="145">
        <f>IF(CI214&gt;$AI$8,1,0)</f>
        <v>0</v>
      </c>
      <c r="CK214" s="148">
        <f>IF($R214=CH$17,CI214,0)</f>
        <v>0</v>
      </c>
      <c r="CL214" s="145">
        <v>0</v>
      </c>
      <c r="CM214" s="145">
        <v>0</v>
      </c>
      <c r="CN214" s="149"/>
    </row>
    <row r="215" ht="15.75" customHeight="1">
      <c r="A215" t="s" s="179">
        <v>2704</v>
      </c>
      <c r="B215" t="s" s="180">
        <v>58</v>
      </c>
      <c r="C215" t="s" s="180">
        <v>1006</v>
      </c>
      <c r="D215" t="s" s="181">
        <v>60</v>
      </c>
      <c r="E215" t="s" s="182">
        <v>60</v>
      </c>
      <c r="F215" t="s" s="130">
        <v>61</v>
      </c>
      <c r="G215" t="s" s="130">
        <v>2705</v>
      </c>
      <c r="H215" t="s" s="130">
        <v>2706</v>
      </c>
      <c r="I215" t="s" s="130">
        <v>64</v>
      </c>
      <c r="J215" t="s" s="130">
        <v>2585</v>
      </c>
      <c r="K215" t="s" s="183">
        <f>_xlfn.IFS(Q215=0,O215,T215=1,R215,U215=1,AA215,V215=1,AD215)</f>
        <v>31</v>
      </c>
      <c r="L215" s="189">
        <f>_xlfn.IFS(Q215=0,P215,T215=1,S215,U215=1,AB215,V215=1,AE215)</f>
        <v>7.2482473</v>
      </c>
      <c r="M215" t="s" s="130">
        <f>IF(O215="Lab","over","under")</f>
        <v>2429</v>
      </c>
      <c r="N215" s="173">
        <v>1</v>
      </c>
      <c r="O215" t="s" s="184">
        <v>28</v>
      </c>
      <c r="P215" s="131">
        <f>AQ215</f>
        <v>45.8742776685929</v>
      </c>
      <c r="Q215" s="173">
        <f>T215+U215+V215</f>
        <v>1</v>
      </c>
      <c r="R215" t="s" s="185">
        <v>32</v>
      </c>
      <c r="S215" s="131">
        <f>BI215</f>
        <v>32.2724472734739</v>
      </c>
      <c r="T215" s="169"/>
      <c r="U215" s="173">
        <v>1</v>
      </c>
      <c r="V215" s="169"/>
      <c r="W215" s="169"/>
      <c r="X215" t="s" s="130">
        <f>IF($A215=Y215,"ok","bad")</f>
        <v>2430</v>
      </c>
      <c r="Y215" t="s" s="130">
        <v>2704</v>
      </c>
      <c r="Z215" t="s" s="130">
        <v>1006</v>
      </c>
      <c r="AA215" t="s" s="186">
        <v>31</v>
      </c>
      <c r="AB215" s="125">
        <f>100*AC215</f>
        <v>7.2482473</v>
      </c>
      <c r="AC215" s="191">
        <v>0.07248247300000001</v>
      </c>
      <c r="AD215" t="s" s="187">
        <v>2365</v>
      </c>
      <c r="AE215" s="125">
        <v>6.6645156</v>
      </c>
      <c r="AF215" s="191">
        <v>0.066645156</v>
      </c>
      <c r="AG215" s="169"/>
      <c r="AH215" s="173">
        <v>72610</v>
      </c>
      <c r="AI215" s="173">
        <v>34091</v>
      </c>
      <c r="AJ215" s="173">
        <v>81</v>
      </c>
      <c r="AK215" s="173">
        <v>4637</v>
      </c>
      <c r="AL215" s="173">
        <v>1182</v>
      </c>
      <c r="AM215" s="175">
        <f>100*AL215/$AI215</f>
        <v>3.46719075415799</v>
      </c>
      <c r="AN215" s="173">
        <f>IF(AM215&gt;$AI$8,1,0)</f>
        <v>0</v>
      </c>
      <c r="AO215" s="175">
        <f>IF($R215=AL$17,AM215,0)</f>
        <v>0</v>
      </c>
      <c r="AP215" s="173">
        <v>15639</v>
      </c>
      <c r="AQ215" s="175">
        <f>100*AP215/$AI215</f>
        <v>45.8742776685929</v>
      </c>
      <c r="AR215" s="173">
        <f>IF(AQ215&gt;$AI$8,1,0)</f>
        <v>0</v>
      </c>
      <c r="AS215" s="175">
        <f>IF($R215=AP$17,AQ215,0)</f>
        <v>0</v>
      </c>
      <c r="AT215" s="173">
        <v>592</v>
      </c>
      <c r="AU215" s="175">
        <f>100*AT215/$AI215</f>
        <v>1.73652870259013</v>
      </c>
      <c r="AV215" s="173">
        <f>IF(AU215&gt;$AI$8,1,0)</f>
        <v>0</v>
      </c>
      <c r="AW215" s="175">
        <f>IF($R215=AT$17,AU215,0)</f>
        <v>0</v>
      </c>
      <c r="AX215" s="173">
        <v>2272</v>
      </c>
      <c r="AY215" s="175">
        <f>100*AX215/$AI215</f>
        <v>6.66451556129184</v>
      </c>
      <c r="AZ215" s="173">
        <f>IF(AY215&gt;$AI$8,1,0)</f>
        <v>0</v>
      </c>
      <c r="BA215" s="175">
        <f>IF($R215=AX$17,AY215,0)</f>
        <v>0</v>
      </c>
      <c r="BB215" s="173">
        <v>2471</v>
      </c>
      <c r="BC215" s="175">
        <f>100*BB215/$AI215</f>
        <v>7.2482473380071</v>
      </c>
      <c r="BD215" s="173">
        <f>IF(BC215&gt;$AI$8,1,0)</f>
        <v>0</v>
      </c>
      <c r="BE215" s="175">
        <f>IF($R215=BB$17,BC215,0)</f>
        <v>0</v>
      </c>
      <c r="BF215" s="173">
        <v>11002</v>
      </c>
      <c r="BG215" s="175">
        <f>100*BF215/$AI215</f>
        <v>32.2724472734739</v>
      </c>
      <c r="BH215" s="173">
        <f>IF(BG215&gt;$AI$8,1,0)</f>
        <v>0</v>
      </c>
      <c r="BI215" s="175">
        <f>IF($R215=BF$17,BG215,0)</f>
        <v>32.2724472734739</v>
      </c>
      <c r="BJ215" s="173">
        <v>0</v>
      </c>
      <c r="BK215" s="175">
        <f>100*BJ215/$AI215</f>
        <v>0</v>
      </c>
      <c r="BL215" s="173">
        <f>IF(BK215&gt;$AI$8,1,0)</f>
        <v>0</v>
      </c>
      <c r="BM215" s="175">
        <f>IF($R215=BJ$17,BK215,0)</f>
        <v>0</v>
      </c>
      <c r="BN215" s="173">
        <v>0</v>
      </c>
      <c r="BO215" s="175">
        <f>100*BN215/$AI215</f>
        <v>0</v>
      </c>
      <c r="BP215" s="173">
        <f>IF(BO215&gt;$AI$8,1,0)</f>
        <v>0</v>
      </c>
      <c r="BQ215" s="175">
        <f>IF($R215=BN$17,BO215,0)</f>
        <v>0</v>
      </c>
      <c r="BR215" s="173">
        <v>0</v>
      </c>
      <c r="BS215" s="175">
        <f>100*BR215/$AI215</f>
        <v>0</v>
      </c>
      <c r="BT215" s="173">
        <f>IF(BS215&gt;$AI$8,1,0)</f>
        <v>0</v>
      </c>
      <c r="BU215" s="175">
        <f>IF($R215=BR$17,BS215,0)</f>
        <v>0</v>
      </c>
      <c r="BV215" s="173">
        <v>0</v>
      </c>
      <c r="BW215" s="175">
        <f>100*BV215/$AI215</f>
        <v>0</v>
      </c>
      <c r="BX215" s="173">
        <f>IF(BW215&gt;$AI$8,1,0)</f>
        <v>0</v>
      </c>
      <c r="BY215" s="175">
        <f>IF($R215=BV$17,BW215,0)</f>
        <v>0</v>
      </c>
      <c r="BZ215" s="173">
        <v>0</v>
      </c>
      <c r="CA215" s="175">
        <f>100*BZ215/$AI215</f>
        <v>0</v>
      </c>
      <c r="CB215" s="173">
        <f>IF(CA215&gt;$AI$8,1,0)</f>
        <v>0</v>
      </c>
      <c r="CC215" s="175">
        <f>IF($R215=BZ$17,CA215,0)</f>
        <v>0</v>
      </c>
      <c r="CD215" s="173">
        <v>0</v>
      </c>
      <c r="CE215" s="175">
        <f>100*CD215/$AI215</f>
        <v>0</v>
      </c>
      <c r="CF215" s="173">
        <f>IF(CE215&gt;$AI$8,1,0)</f>
        <v>0</v>
      </c>
      <c r="CG215" s="175">
        <f>IF($R215=CD$17,CE215,0)</f>
        <v>0</v>
      </c>
      <c r="CH215" s="173">
        <v>0</v>
      </c>
      <c r="CI215" s="175">
        <f>100*CH215/$AI215</f>
        <v>0</v>
      </c>
      <c r="CJ215" s="173">
        <f>IF(CI215&gt;$AI$8,1,0)</f>
        <v>0</v>
      </c>
      <c r="CK215" s="175">
        <f>IF($R215=CH$17,CI215,0)</f>
        <v>0</v>
      </c>
      <c r="CL215" s="173">
        <v>325</v>
      </c>
      <c r="CM215" s="173">
        <v>0</v>
      </c>
      <c r="CN215" s="176"/>
    </row>
    <row r="216" ht="15.75" customHeight="1">
      <c r="A216" t="s" s="179">
        <v>2811</v>
      </c>
      <c r="B216" t="s" s="180">
        <v>256</v>
      </c>
      <c r="C216" t="s" s="180">
        <v>2006</v>
      </c>
      <c r="D216" t="s" s="181">
        <v>259</v>
      </c>
      <c r="E216" t="s" s="188">
        <v>79</v>
      </c>
      <c r="F216" t="s" s="146">
        <v>46</v>
      </c>
      <c r="G216" t="s" s="146">
        <v>366</v>
      </c>
      <c r="H216" t="s" s="146">
        <v>725</v>
      </c>
      <c r="I216" t="s" s="146">
        <v>49</v>
      </c>
      <c r="J216" t="s" s="146">
        <v>50</v>
      </c>
      <c r="K216" t="s" s="183">
        <f>_xlfn.IFS(Q216=0,O216,T216=1,R216,U216=1,AA216,V216=1,AD216)</f>
        <v>2365</v>
      </c>
      <c r="L216" s="189">
        <f>_xlfn.IFS(Q216=0,P216,T216=1,S216,U216=1,AB216,V216=1,AE216)</f>
        <v>24.5688617951392</v>
      </c>
      <c r="M216" t="s" s="146">
        <f>IF(O216="Lab","over","under")</f>
        <v>2429</v>
      </c>
      <c r="N216" s="145">
        <v>1</v>
      </c>
      <c r="O216" t="s" s="184">
        <v>28</v>
      </c>
      <c r="P216" s="147">
        <f>AQ216</f>
        <v>45.7955669634502</v>
      </c>
      <c r="Q216" s="145">
        <f>T216+U216+V216</f>
        <v>1</v>
      </c>
      <c r="R216" t="s" s="185">
        <v>2365</v>
      </c>
      <c r="S216" s="147">
        <f>BA216</f>
        <v>24.5688617951392</v>
      </c>
      <c r="T216" s="145">
        <v>1</v>
      </c>
      <c r="U216" s="138"/>
      <c r="V216" s="138"/>
      <c r="W216" s="138"/>
      <c r="X216" t="s" s="146">
        <f>IF($A216=Y216,"ok","bad")</f>
        <v>2430</v>
      </c>
      <c r="Y216" t="s" s="146">
        <v>2811</v>
      </c>
      <c r="Z216" t="s" s="146">
        <v>2006</v>
      </c>
      <c r="AA216" t="s" s="186">
        <v>27</v>
      </c>
      <c r="AB216" s="141">
        <f>100*AC216</f>
        <v>21.4646667</v>
      </c>
      <c r="AC216" s="190">
        <v>0.214646667</v>
      </c>
      <c r="AD216" t="s" s="187">
        <v>31</v>
      </c>
      <c r="AE216" s="141">
        <v>5.1415738</v>
      </c>
      <c r="AF216" s="190">
        <v>0.051415738</v>
      </c>
      <c r="AG216" s="138"/>
      <c r="AH216" s="145">
        <v>70242</v>
      </c>
      <c r="AI216" s="145">
        <v>37401</v>
      </c>
      <c r="AJ216" s="145">
        <v>125</v>
      </c>
      <c r="AK216" s="145">
        <v>7939</v>
      </c>
      <c r="AL216" s="145">
        <v>8028</v>
      </c>
      <c r="AM216" s="148">
        <f>100*AL216/$AI216</f>
        <v>21.4646667201412</v>
      </c>
      <c r="AN216" s="145">
        <f>IF(AM216&gt;$AI$8,1,0)</f>
        <v>0</v>
      </c>
      <c r="AO216" s="148">
        <f>IF($R216=AL$17,AM216,0)</f>
        <v>0</v>
      </c>
      <c r="AP216" s="145">
        <v>17128</v>
      </c>
      <c r="AQ216" s="148">
        <f>100*AP216/$AI216</f>
        <v>45.7955669634502</v>
      </c>
      <c r="AR216" s="145">
        <f>IF(AQ216&gt;$AI$8,1,0)</f>
        <v>0</v>
      </c>
      <c r="AS216" s="148">
        <f>IF($R216=AP$17,AQ216,0)</f>
        <v>0</v>
      </c>
      <c r="AT216" s="145">
        <v>1133</v>
      </c>
      <c r="AU216" s="148">
        <f>100*AT216/$AI216</f>
        <v>3.02933076655704</v>
      </c>
      <c r="AV216" s="145">
        <f>IF(AU216&gt;$AI$8,1,0)</f>
        <v>0</v>
      </c>
      <c r="AW216" s="148">
        <f>IF($R216=AT$17,AU216,0)</f>
        <v>0</v>
      </c>
      <c r="AX216" s="145">
        <v>9189</v>
      </c>
      <c r="AY216" s="148">
        <f>100*AX216/$AI216</f>
        <v>24.5688617951392</v>
      </c>
      <c r="AZ216" s="145">
        <f>IF(AY216&gt;$AI$8,1,0)</f>
        <v>0</v>
      </c>
      <c r="BA216" s="148">
        <f>IF($R216=AX$17,AY216,0)</f>
        <v>24.5688617951392</v>
      </c>
      <c r="BB216" s="145">
        <v>1923</v>
      </c>
      <c r="BC216" s="148">
        <f>100*BB216/$AI216</f>
        <v>5.14157375471244</v>
      </c>
      <c r="BD216" s="145">
        <f>IF(BC216&gt;$AI$8,1,0)</f>
        <v>0</v>
      </c>
      <c r="BE216" s="148">
        <f>IF($R216=BB$17,BC216,0)</f>
        <v>0</v>
      </c>
      <c r="BF216" s="145">
        <v>0</v>
      </c>
      <c r="BG216" s="148">
        <f>100*BF216/$AI216</f>
        <v>0</v>
      </c>
      <c r="BH216" s="145">
        <f>IF(BG216&gt;$AI$8,1,0)</f>
        <v>0</v>
      </c>
      <c r="BI216" s="148">
        <f>IF($R216=BF$17,BG216,0)</f>
        <v>0</v>
      </c>
      <c r="BJ216" s="145">
        <v>0</v>
      </c>
      <c r="BK216" s="148">
        <f>100*BJ216/$AI216</f>
        <v>0</v>
      </c>
      <c r="BL216" s="145">
        <f>IF(BK216&gt;$AI$8,1,0)</f>
        <v>0</v>
      </c>
      <c r="BM216" s="148">
        <f>IF($R216=BJ$17,BK216,0)</f>
        <v>0</v>
      </c>
      <c r="BN216" s="145">
        <v>0</v>
      </c>
      <c r="BO216" s="148">
        <f>100*BN216/$AI216</f>
        <v>0</v>
      </c>
      <c r="BP216" s="145">
        <f>IF(BO216&gt;$AI$8,1,0)</f>
        <v>0</v>
      </c>
      <c r="BQ216" s="148">
        <f>IF($R216=BN$17,BO216,0)</f>
        <v>0</v>
      </c>
      <c r="BR216" s="145">
        <v>0</v>
      </c>
      <c r="BS216" s="148">
        <f>100*BR216/$AI216</f>
        <v>0</v>
      </c>
      <c r="BT216" s="145">
        <f>IF(BS216&gt;$AI$8,1,0)</f>
        <v>0</v>
      </c>
      <c r="BU216" s="148">
        <f>IF($R216=BR$17,BS216,0)</f>
        <v>0</v>
      </c>
      <c r="BV216" s="145">
        <v>0</v>
      </c>
      <c r="BW216" s="148">
        <f>100*BV216/$AI216</f>
        <v>0</v>
      </c>
      <c r="BX216" s="145">
        <f>IF(BW216&gt;$AI$8,1,0)</f>
        <v>0</v>
      </c>
      <c r="BY216" s="148">
        <f>IF($R216=BV$17,BW216,0)</f>
        <v>0</v>
      </c>
      <c r="BZ216" s="145">
        <v>0</v>
      </c>
      <c r="CA216" s="148">
        <f>100*BZ216/$AI216</f>
        <v>0</v>
      </c>
      <c r="CB216" s="145">
        <f>IF(CA216&gt;$AI$8,1,0)</f>
        <v>0</v>
      </c>
      <c r="CC216" s="148">
        <f>IF($R216=BZ$17,CA216,0)</f>
        <v>0</v>
      </c>
      <c r="CD216" s="145">
        <v>0</v>
      </c>
      <c r="CE216" s="148">
        <f>100*CD216/$AI216</f>
        <v>0</v>
      </c>
      <c r="CF216" s="145">
        <f>IF(CE216&gt;$AI$8,1,0)</f>
        <v>0</v>
      </c>
      <c r="CG216" s="148">
        <f>IF($R216=CD$17,CE216,0)</f>
        <v>0</v>
      </c>
      <c r="CH216" s="145">
        <v>0</v>
      </c>
      <c r="CI216" s="148">
        <f>100*CH216/$AI216</f>
        <v>0</v>
      </c>
      <c r="CJ216" s="145">
        <f>IF(CI216&gt;$AI$8,1,0)</f>
        <v>0</v>
      </c>
      <c r="CK216" s="148">
        <f>IF($R216=CH$17,CI216,0)</f>
        <v>0</v>
      </c>
      <c r="CL216" s="145">
        <v>1441</v>
      </c>
      <c r="CM216" s="145">
        <v>0</v>
      </c>
      <c r="CN216" s="149"/>
    </row>
    <row r="217" ht="15.75" customHeight="1">
      <c r="A217" t="s" s="179">
        <v>2693</v>
      </c>
      <c r="B217" t="s" s="180">
        <v>101</v>
      </c>
      <c r="C217" t="s" s="180">
        <v>1155</v>
      </c>
      <c r="D217" t="s" s="181">
        <v>104</v>
      </c>
      <c r="E217" t="s" s="182">
        <v>79</v>
      </c>
      <c r="F217" t="s" s="130">
        <v>46</v>
      </c>
      <c r="G217" t="s" s="130">
        <v>732</v>
      </c>
      <c r="H217" t="s" s="130">
        <v>2694</v>
      </c>
      <c r="I217" t="s" s="130">
        <v>49</v>
      </c>
      <c r="J217" t="s" s="130">
        <v>1733</v>
      </c>
      <c r="K217" t="s" s="183">
        <f>_xlfn.IFS(Q217=0,O217,T217=1,R217,U217=1,AA217,V217=1,AD217)</f>
        <v>28</v>
      </c>
      <c r="L217" s="189">
        <f>_xlfn.IFS(Q217=0,P217,T217=1,S217,U217=1,AB217,V217=1,AE217)</f>
        <v>45.7931959517132</v>
      </c>
      <c r="M217" t="s" s="130">
        <f>IF(O217="Lab","over","under")</f>
        <v>2429</v>
      </c>
      <c r="N217" s="173">
        <v>1</v>
      </c>
      <c r="O217" t="s" s="184">
        <v>28</v>
      </c>
      <c r="P217" s="131">
        <f>AQ217</f>
        <v>45.7931959517132</v>
      </c>
      <c r="Q217" s="173">
        <f>T217+U217+V217</f>
        <v>0</v>
      </c>
      <c r="R217" t="s" s="185">
        <v>27</v>
      </c>
      <c r="S217" s="131">
        <f>AO217</f>
        <v>29.7219851237654</v>
      </c>
      <c r="T217" s="169"/>
      <c r="U217" s="169"/>
      <c r="V217" s="169"/>
      <c r="W217" s="169"/>
      <c r="X217" t="s" s="130">
        <f>IF($A217=Y217,"ok","bad")</f>
        <v>2430</v>
      </c>
      <c r="Y217" t="s" s="130">
        <v>2693</v>
      </c>
      <c r="Z217" t="s" s="130">
        <v>1155</v>
      </c>
      <c r="AA217" t="s" s="186">
        <v>2365</v>
      </c>
      <c r="AB217" s="125">
        <f>100*AC217</f>
        <v>14.1425842</v>
      </c>
      <c r="AC217" s="191">
        <v>0.141425842</v>
      </c>
      <c r="AD217" t="s" s="187">
        <v>31</v>
      </c>
      <c r="AE217" s="125">
        <v>6.8731456</v>
      </c>
      <c r="AF217" s="191">
        <v>0.068731456</v>
      </c>
      <c r="AG217" s="169"/>
      <c r="AH217" s="173">
        <v>74385</v>
      </c>
      <c r="AI217" s="173">
        <v>49206</v>
      </c>
      <c r="AJ217" s="173">
        <v>178</v>
      </c>
      <c r="AK217" s="173">
        <v>7908</v>
      </c>
      <c r="AL217" s="173">
        <v>14625</v>
      </c>
      <c r="AM217" s="175">
        <f>100*AL217/$AI217</f>
        <v>29.7219851237654</v>
      </c>
      <c r="AN217" s="173">
        <f>IF(AM217&gt;$AI$8,1,0)</f>
        <v>0</v>
      </c>
      <c r="AO217" s="175">
        <f>IF($R217=AL$17,AM217,0)</f>
        <v>29.7219851237654</v>
      </c>
      <c r="AP217" s="173">
        <v>22533</v>
      </c>
      <c r="AQ217" s="175">
        <f>100*AP217/$AI217</f>
        <v>45.7931959517132</v>
      </c>
      <c r="AR217" s="173">
        <f>IF(AQ217&gt;$AI$8,1,0)</f>
        <v>0</v>
      </c>
      <c r="AS217" s="175">
        <f>IF($R217=AP$17,AQ217,0)</f>
        <v>0</v>
      </c>
      <c r="AT217" s="173">
        <v>1707</v>
      </c>
      <c r="AU217" s="175">
        <f>100*AT217/$AI217</f>
        <v>3.46908913547128</v>
      </c>
      <c r="AV217" s="173">
        <f>IF(AU217&gt;$AI$8,1,0)</f>
        <v>0</v>
      </c>
      <c r="AW217" s="175">
        <f>IF($R217=AT$17,AU217,0)</f>
        <v>0</v>
      </c>
      <c r="AX217" s="173">
        <v>6959</v>
      </c>
      <c r="AY217" s="175">
        <f>100*AX217/$AI217</f>
        <v>14.1425842376946</v>
      </c>
      <c r="AZ217" s="173">
        <f>IF(AY217&gt;$AI$8,1,0)</f>
        <v>0</v>
      </c>
      <c r="BA217" s="175">
        <f>IF($R217=AX$17,AY217,0)</f>
        <v>0</v>
      </c>
      <c r="BB217" s="173">
        <v>3382</v>
      </c>
      <c r="BC217" s="175">
        <f>100*BB217/$AI217</f>
        <v>6.87314555135553</v>
      </c>
      <c r="BD217" s="173">
        <f>IF(BC217&gt;$AI$8,1,0)</f>
        <v>0</v>
      </c>
      <c r="BE217" s="175">
        <f>IF($R217=BB$17,BC217,0)</f>
        <v>0</v>
      </c>
      <c r="BF217" s="173">
        <v>0</v>
      </c>
      <c r="BG217" s="175">
        <f>100*BF217/$AI217</f>
        <v>0</v>
      </c>
      <c r="BH217" s="173">
        <f>IF(BG217&gt;$AI$8,1,0)</f>
        <v>0</v>
      </c>
      <c r="BI217" s="175">
        <f>IF($R217=BF$17,BG217,0)</f>
        <v>0</v>
      </c>
      <c r="BJ217" s="173">
        <v>0</v>
      </c>
      <c r="BK217" s="175">
        <f>100*BJ217/$AI217</f>
        <v>0</v>
      </c>
      <c r="BL217" s="173">
        <f>IF(BK217&gt;$AI$8,1,0)</f>
        <v>0</v>
      </c>
      <c r="BM217" s="175">
        <f>IF($R217=BJ$17,BK217,0)</f>
        <v>0</v>
      </c>
      <c r="BN217" s="173">
        <v>0</v>
      </c>
      <c r="BO217" s="175">
        <f>100*BN217/$AI217</f>
        <v>0</v>
      </c>
      <c r="BP217" s="173">
        <f>IF(BO217&gt;$AI$8,1,0)</f>
        <v>0</v>
      </c>
      <c r="BQ217" s="175">
        <f>IF($R217=BN$17,BO217,0)</f>
        <v>0</v>
      </c>
      <c r="BR217" s="173">
        <v>0</v>
      </c>
      <c r="BS217" s="175">
        <f>100*BR217/$AI217</f>
        <v>0</v>
      </c>
      <c r="BT217" s="173">
        <f>IF(BS217&gt;$AI$8,1,0)</f>
        <v>0</v>
      </c>
      <c r="BU217" s="175">
        <f>IF($R217=BR$17,BS217,0)</f>
        <v>0</v>
      </c>
      <c r="BV217" s="173">
        <v>0</v>
      </c>
      <c r="BW217" s="175">
        <f>100*BV217/$AI217</f>
        <v>0</v>
      </c>
      <c r="BX217" s="173">
        <f>IF(BW217&gt;$AI$8,1,0)</f>
        <v>0</v>
      </c>
      <c r="BY217" s="175">
        <f>IF($R217=BV$17,BW217,0)</f>
        <v>0</v>
      </c>
      <c r="BZ217" s="173">
        <v>0</v>
      </c>
      <c r="CA217" s="175">
        <f>100*BZ217/$AI217</f>
        <v>0</v>
      </c>
      <c r="CB217" s="173">
        <f>IF(CA217&gt;$AI$8,1,0)</f>
        <v>0</v>
      </c>
      <c r="CC217" s="175">
        <f>IF($R217=BZ$17,CA217,0)</f>
        <v>0</v>
      </c>
      <c r="CD217" s="173">
        <v>0</v>
      </c>
      <c r="CE217" s="175">
        <f>100*CD217/$AI217</f>
        <v>0</v>
      </c>
      <c r="CF217" s="173">
        <f>IF(CE217&gt;$AI$8,1,0)</f>
        <v>0</v>
      </c>
      <c r="CG217" s="175">
        <f>IF($R217=CD$17,CE217,0)</f>
        <v>0</v>
      </c>
      <c r="CH217" s="173">
        <v>0</v>
      </c>
      <c r="CI217" s="175">
        <f>100*CH217/$AI217</f>
        <v>0</v>
      </c>
      <c r="CJ217" s="173">
        <f>IF(CI217&gt;$AI$8,1,0)</f>
        <v>0</v>
      </c>
      <c r="CK217" s="175">
        <f>IF($R217=CH$17,CI217,0)</f>
        <v>0</v>
      </c>
      <c r="CL217" s="173">
        <v>0</v>
      </c>
      <c r="CM217" s="173">
        <v>0</v>
      </c>
      <c r="CN217" s="176"/>
    </row>
    <row r="218" ht="15.75" customHeight="1">
      <c r="A218" t="s" s="179">
        <v>2627</v>
      </c>
      <c r="B218" t="s" s="180">
        <v>58</v>
      </c>
      <c r="C218" t="s" s="180">
        <v>2628</v>
      </c>
      <c r="D218" t="s" s="181">
        <v>60</v>
      </c>
      <c r="E218" t="s" s="188">
        <v>60</v>
      </c>
      <c r="F218" t="s" s="146">
        <v>46</v>
      </c>
      <c r="G218" t="s" s="146">
        <v>2629</v>
      </c>
      <c r="H218" t="s" s="146">
        <v>2504</v>
      </c>
      <c r="I218" t="s" s="146">
        <v>64</v>
      </c>
      <c r="J218" t="s" s="146">
        <v>2585</v>
      </c>
      <c r="K218" t="s" s="183">
        <f>_xlfn.IFS(Q218=0,O218,T218=1,R218,U218=1,AA218,V218=1,AD218)</f>
        <v>28</v>
      </c>
      <c r="L218" s="189">
        <f>_xlfn.IFS(Q218=0,P218,T218=1,S218,U218=1,AB218,V218=1,AE218)</f>
        <v>45.7245062968589</v>
      </c>
      <c r="M218" t="s" s="146">
        <f>IF(O218="Lab","over","under")</f>
        <v>2429</v>
      </c>
      <c r="N218" s="145">
        <v>1</v>
      </c>
      <c r="O218" t="s" s="184">
        <v>28</v>
      </c>
      <c r="P218" s="147">
        <f>AQ218</f>
        <v>45.7245062968589</v>
      </c>
      <c r="Q218" s="145">
        <f>T218+U218+V218</f>
        <v>0</v>
      </c>
      <c r="R218" t="s" s="185">
        <v>32</v>
      </c>
      <c r="S218" s="147">
        <f>BI218</f>
        <v>27.9658940559612</v>
      </c>
      <c r="T218" s="138"/>
      <c r="U218" s="138"/>
      <c r="V218" s="138"/>
      <c r="W218" s="138"/>
      <c r="X218" t="s" s="146">
        <f>IF($A218=Y218,"ok","bad")</f>
        <v>2430</v>
      </c>
      <c r="Y218" t="s" s="146">
        <v>2627</v>
      </c>
      <c r="Z218" t="s" s="146">
        <v>2628</v>
      </c>
      <c r="AA218" t="s" s="186">
        <v>27</v>
      </c>
      <c r="AB218" s="141">
        <f>100*AC218</f>
        <v>7.8477973</v>
      </c>
      <c r="AC218" s="190">
        <v>0.07847797300000001</v>
      </c>
      <c r="AD218" t="s" s="187">
        <v>2365</v>
      </c>
      <c r="AE218" s="141">
        <v>7.6640369</v>
      </c>
      <c r="AF218" s="190">
        <v>0.076640369</v>
      </c>
      <c r="AG218" s="138"/>
      <c r="AH218" s="145">
        <v>71845</v>
      </c>
      <c r="AI218" s="145">
        <v>40814</v>
      </c>
      <c r="AJ218" s="145">
        <v>106</v>
      </c>
      <c r="AK218" s="145">
        <v>7248</v>
      </c>
      <c r="AL218" s="145">
        <v>3203</v>
      </c>
      <c r="AM218" s="148">
        <f>100*AL218/$AI218</f>
        <v>7.84779732444749</v>
      </c>
      <c r="AN218" s="145">
        <f>IF(AM218&gt;$AI$8,1,0)</f>
        <v>0</v>
      </c>
      <c r="AO218" s="148">
        <f>IF($R218=AL$17,AM218,0)</f>
        <v>0</v>
      </c>
      <c r="AP218" s="145">
        <v>18662</v>
      </c>
      <c r="AQ218" s="148">
        <f>100*AP218/$AI218</f>
        <v>45.7245062968589</v>
      </c>
      <c r="AR218" s="145">
        <f>IF(AQ218&gt;$AI$8,1,0)</f>
        <v>0</v>
      </c>
      <c r="AS218" s="148">
        <f>IF($R218=AP$17,AQ218,0)</f>
        <v>0</v>
      </c>
      <c r="AT218" s="145">
        <v>1593</v>
      </c>
      <c r="AU218" s="148">
        <f>100*AT218/$AI218</f>
        <v>3.90307247513108</v>
      </c>
      <c r="AV218" s="145">
        <f>IF(AU218&gt;$AI$8,1,0)</f>
        <v>0</v>
      </c>
      <c r="AW218" s="148">
        <f>IF($R218=AT$17,AU218,0)</f>
        <v>0</v>
      </c>
      <c r="AX218" s="145">
        <v>3128</v>
      </c>
      <c r="AY218" s="148">
        <f>100*AX218/$AI218</f>
        <v>7.66403685010046</v>
      </c>
      <c r="AZ218" s="145">
        <f>IF(AY218&gt;$AI$8,1,0)</f>
        <v>0</v>
      </c>
      <c r="BA218" s="148">
        <f>IF($R218=AX$17,AY218,0)</f>
        <v>0</v>
      </c>
      <c r="BB218" s="145">
        <v>1556</v>
      </c>
      <c r="BC218" s="148">
        <f>100*BB218/$AI218</f>
        <v>3.81241730778654</v>
      </c>
      <c r="BD218" s="145">
        <f>IF(BC218&gt;$AI$8,1,0)</f>
        <v>0</v>
      </c>
      <c r="BE218" s="148">
        <f>IF($R218=BB$17,BC218,0)</f>
        <v>0</v>
      </c>
      <c r="BF218" s="145">
        <v>11414</v>
      </c>
      <c r="BG218" s="148">
        <f>100*BF218/$AI218</f>
        <v>27.9658940559612</v>
      </c>
      <c r="BH218" s="145">
        <f>IF(BG218&gt;$AI$8,1,0)</f>
        <v>0</v>
      </c>
      <c r="BI218" s="148">
        <f>IF($R218=BF$17,BG218,0)</f>
        <v>27.9658940559612</v>
      </c>
      <c r="BJ218" s="145">
        <v>0</v>
      </c>
      <c r="BK218" s="148">
        <f>100*BJ218/$AI218</f>
        <v>0</v>
      </c>
      <c r="BL218" s="145">
        <f>IF(BK218&gt;$AI$8,1,0)</f>
        <v>0</v>
      </c>
      <c r="BM218" s="148">
        <f>IF($R218=BJ$17,BK218,0)</f>
        <v>0</v>
      </c>
      <c r="BN218" s="145">
        <v>0</v>
      </c>
      <c r="BO218" s="148">
        <f>100*BN218/$AI218</f>
        <v>0</v>
      </c>
      <c r="BP218" s="145">
        <f>IF(BO218&gt;$AI$8,1,0)</f>
        <v>0</v>
      </c>
      <c r="BQ218" s="148">
        <f>IF($R218=BN$17,BO218,0)</f>
        <v>0</v>
      </c>
      <c r="BR218" s="145">
        <v>0</v>
      </c>
      <c r="BS218" s="148">
        <f>100*BR218/$AI218</f>
        <v>0</v>
      </c>
      <c r="BT218" s="145">
        <f>IF(BS218&gt;$AI$8,1,0)</f>
        <v>0</v>
      </c>
      <c r="BU218" s="148">
        <f>IF($R218=BR$17,BS218,0)</f>
        <v>0</v>
      </c>
      <c r="BV218" s="145">
        <v>0</v>
      </c>
      <c r="BW218" s="148">
        <f>100*BV218/$AI218</f>
        <v>0</v>
      </c>
      <c r="BX218" s="145">
        <f>IF(BW218&gt;$AI$8,1,0)</f>
        <v>0</v>
      </c>
      <c r="BY218" s="148">
        <f>IF($R218=BV$17,BW218,0)</f>
        <v>0</v>
      </c>
      <c r="BZ218" s="145">
        <v>0</v>
      </c>
      <c r="CA218" s="148">
        <f>100*BZ218/$AI218</f>
        <v>0</v>
      </c>
      <c r="CB218" s="145">
        <f>IF(CA218&gt;$AI$8,1,0)</f>
        <v>0</v>
      </c>
      <c r="CC218" s="148">
        <f>IF($R218=BZ$17,CA218,0)</f>
        <v>0</v>
      </c>
      <c r="CD218" s="145">
        <v>0</v>
      </c>
      <c r="CE218" s="148">
        <f>100*CD218/$AI218</f>
        <v>0</v>
      </c>
      <c r="CF218" s="145">
        <f>IF(CE218&gt;$AI$8,1,0)</f>
        <v>0</v>
      </c>
      <c r="CG218" s="148">
        <f>IF($R218=CD$17,CE218,0)</f>
        <v>0</v>
      </c>
      <c r="CH218" s="145">
        <v>0</v>
      </c>
      <c r="CI218" s="148">
        <f>100*CH218/$AI218</f>
        <v>0</v>
      </c>
      <c r="CJ218" s="145">
        <f>IF(CI218&gt;$AI$8,1,0)</f>
        <v>0</v>
      </c>
      <c r="CK218" s="148">
        <f>IF($R218=CH$17,CI218,0)</f>
        <v>0</v>
      </c>
      <c r="CL218" s="145">
        <v>700</v>
      </c>
      <c r="CM218" s="145">
        <v>0</v>
      </c>
      <c r="CN218" s="149"/>
    </row>
    <row r="219" ht="19.95" customHeight="1">
      <c r="A219" t="s" s="179">
        <v>2618</v>
      </c>
      <c r="B219" t="s" s="180">
        <v>228</v>
      </c>
      <c r="C219" t="s" s="180">
        <v>2133</v>
      </c>
      <c r="D219" t="s" s="181">
        <v>230</v>
      </c>
      <c r="E219" t="s" s="182">
        <v>230</v>
      </c>
      <c r="F219" t="s" s="130">
        <v>46</v>
      </c>
      <c r="G219" t="s" s="130">
        <v>2134</v>
      </c>
      <c r="H219" t="s" s="130">
        <v>2135</v>
      </c>
      <c r="I219" t="s" s="130">
        <v>64</v>
      </c>
      <c r="J219" t="s" s="130">
        <v>233</v>
      </c>
      <c r="K219" t="s" s="183">
        <f>_xlfn.IFS(Q219=0,O219,T219=1,R219,U219=1,AA219,V219=1,AD219)</f>
        <v>34</v>
      </c>
      <c r="L219" s="189">
        <f>_xlfn.IFS(Q219=0,P219,T219=1,S219,U219=1,AB219,V219=1,AE219)</f>
        <v>45.6987203851514</v>
      </c>
      <c r="M219" t="s" s="130">
        <v>2429</v>
      </c>
      <c r="N219" s="173">
        <v>1</v>
      </c>
      <c r="O219" t="s" s="184">
        <v>34</v>
      </c>
      <c r="P219" s="131">
        <f>BO219</f>
        <v>45.6987203851514</v>
      </c>
      <c r="Q219" s="173">
        <f>T219+U219+V219</f>
        <v>0</v>
      </c>
      <c r="R219" t="s" s="185">
        <v>35</v>
      </c>
      <c r="S219" s="131">
        <f>BU219</f>
        <v>30.0603910638118</v>
      </c>
      <c r="T219" s="169"/>
      <c r="U219" s="169"/>
      <c r="V219" s="169"/>
      <c r="W219" s="169"/>
      <c r="X219" t="s" s="130">
        <f>IF($A219=Y219,"ok","bad")</f>
        <v>2430</v>
      </c>
      <c r="Y219" t="s" s="130">
        <v>2618</v>
      </c>
      <c r="Z219" t="s" s="130">
        <v>2133</v>
      </c>
      <c r="AA219" t="s" s="186">
        <v>2390</v>
      </c>
      <c r="AB219" s="125">
        <f>100*AC219</f>
        <v>13.3493813</v>
      </c>
      <c r="AC219" s="191">
        <v>0.133493813</v>
      </c>
      <c r="AD219" t="s" s="187">
        <v>37</v>
      </c>
      <c r="AE219" s="125">
        <v>7.7325901</v>
      </c>
      <c r="AF219" s="191">
        <v>0.077325901</v>
      </c>
      <c r="AG219" s="169"/>
      <c r="AH219" s="173">
        <v>81249</v>
      </c>
      <c r="AI219" s="173">
        <v>47358</v>
      </c>
      <c r="AJ219" s="173">
        <v>241</v>
      </c>
      <c r="AK219" s="173">
        <v>7406</v>
      </c>
      <c r="AL219" s="173">
        <v>0</v>
      </c>
      <c r="AM219" s="175">
        <f>100*AL219/$AI219</f>
        <v>0</v>
      </c>
      <c r="AN219" s="173">
        <f>IF(AM219&gt;$AI$8,1,0)</f>
        <v>0</v>
      </c>
      <c r="AO219" s="175">
        <f>IF($R219=AL$17,AM219,0)</f>
        <v>0</v>
      </c>
      <c r="AP219" s="173">
        <v>0</v>
      </c>
      <c r="AQ219" s="175">
        <f>100*AP219/$AI219</f>
        <v>0</v>
      </c>
      <c r="AR219" s="173">
        <f>IF(AQ219&gt;$AI$8,1,0)</f>
        <v>0</v>
      </c>
      <c r="AS219" s="175">
        <f>IF($R219=AP$17,AQ219,0)</f>
        <v>0</v>
      </c>
      <c r="AT219" s="173">
        <v>0</v>
      </c>
      <c r="AU219" s="175">
        <f>100*AT219/$AI219</f>
        <v>0</v>
      </c>
      <c r="AV219" s="173">
        <f>IF(AU219&gt;$AI$8,1,0)</f>
        <v>0</v>
      </c>
      <c r="AW219" s="175">
        <f>IF($R219=AT$17,AU219,0)</f>
        <v>0</v>
      </c>
      <c r="AX219" s="173">
        <v>0</v>
      </c>
      <c r="AY219" s="175">
        <f>100*AX219/$AI219</f>
        <v>0</v>
      </c>
      <c r="AZ219" s="173">
        <f>IF(AY219&gt;$AI$8,1,0)</f>
        <v>0</v>
      </c>
      <c r="BA219" s="175">
        <f>IF($R219=AX$17,AY219,0)</f>
        <v>0</v>
      </c>
      <c r="BB219" s="173">
        <v>0</v>
      </c>
      <c r="BC219" s="175">
        <f>100*BB219/$AI219</f>
        <v>0</v>
      </c>
      <c r="BD219" s="173">
        <f>IF(BC219&gt;$AI$8,1,0)</f>
        <v>0</v>
      </c>
      <c r="BE219" s="175">
        <f>IF($R219=BB$17,BC219,0)</f>
        <v>0</v>
      </c>
      <c r="BF219" s="173">
        <v>0</v>
      </c>
      <c r="BG219" s="175">
        <f>100*BF219/$AI219</f>
        <v>0</v>
      </c>
      <c r="BH219" s="173">
        <f>IF(BG219&gt;$AI$8,1,0)</f>
        <v>0</v>
      </c>
      <c r="BI219" s="175">
        <f>IF($R219=BF$17,BG219,0)</f>
        <v>0</v>
      </c>
      <c r="BJ219" s="173">
        <v>0</v>
      </c>
      <c r="BK219" s="175">
        <f>100*BJ219/$AI219</f>
        <v>0</v>
      </c>
      <c r="BL219" s="173">
        <f>IF(BK219&gt;$AI$8,1,0)</f>
        <v>0</v>
      </c>
      <c r="BM219" s="175">
        <f>IF($R219=BJ$17,BK219,0)</f>
        <v>0</v>
      </c>
      <c r="BN219" s="173">
        <v>21642</v>
      </c>
      <c r="BO219" s="175">
        <f>100*BN219/$AI219</f>
        <v>45.6987203851514</v>
      </c>
      <c r="BP219" s="173">
        <f>IF(BO219&gt;$AI$8,1,0)</f>
        <v>0</v>
      </c>
      <c r="BQ219" s="175">
        <f>IF($R219=BN$17,BO219,0)</f>
        <v>0</v>
      </c>
      <c r="BR219" s="173">
        <v>14236</v>
      </c>
      <c r="BS219" s="175">
        <f>100*BR219/$AI219</f>
        <v>30.0603910638118</v>
      </c>
      <c r="BT219" s="173">
        <f>IF(BS219&gt;$AI$8,1,0)</f>
        <v>0</v>
      </c>
      <c r="BU219" s="175">
        <f>IF($R219=BR$17,BS219,0)</f>
        <v>30.0603910638118</v>
      </c>
      <c r="BV219" s="173">
        <v>1496</v>
      </c>
      <c r="BW219" s="175">
        <f>100*BV219/$AI219</f>
        <v>3.1589171840027</v>
      </c>
      <c r="BX219" s="173">
        <f>IF(BW219&gt;$AI$8,1,0)</f>
        <v>0</v>
      </c>
      <c r="BY219" s="175">
        <f>IF($R219=BV$17,BW219,0)</f>
        <v>0</v>
      </c>
      <c r="BZ219" s="173">
        <v>3662</v>
      </c>
      <c r="CA219" s="175">
        <f>100*BZ219/$AI219</f>
        <v>7.7325900587018</v>
      </c>
      <c r="CB219" s="173">
        <f>IF(CA219&gt;$AI$8,1,0)</f>
        <v>0</v>
      </c>
      <c r="CC219" s="175">
        <f>IF($R219=BZ$17,CA219,0)</f>
        <v>0</v>
      </c>
      <c r="CD219" s="173">
        <v>6322</v>
      </c>
      <c r="CE219" s="175">
        <f>100*CD219/$AI219</f>
        <v>13.3493813083323</v>
      </c>
      <c r="CF219" s="173">
        <f>IF(CE219&gt;$AI$8,1,0)</f>
        <v>0</v>
      </c>
      <c r="CG219" s="175">
        <f>IF($R219=CD$17,CE219,0)</f>
        <v>0</v>
      </c>
      <c r="CH219" s="173">
        <v>0</v>
      </c>
      <c r="CI219" s="175">
        <f>100*CH219/$AI219</f>
        <v>0</v>
      </c>
      <c r="CJ219" s="173">
        <f>IF(CI219&gt;$AI$8,1,0)</f>
        <v>0</v>
      </c>
      <c r="CK219" s="175">
        <f>IF($R219=CH$17,CI219,0)</f>
        <v>0</v>
      </c>
      <c r="CL219" s="173">
        <v>751</v>
      </c>
      <c r="CM219" s="173">
        <v>0</v>
      </c>
      <c r="CN219" s="176"/>
    </row>
    <row r="220" ht="15.75" customHeight="1">
      <c r="A220" t="s" s="179">
        <v>2681</v>
      </c>
      <c r="B220" t="s" s="180">
        <v>58</v>
      </c>
      <c r="C220" t="s" s="180">
        <v>2682</v>
      </c>
      <c r="D220" t="s" s="181">
        <v>60</v>
      </c>
      <c r="E220" t="s" s="188">
        <v>60</v>
      </c>
      <c r="F220" t="s" s="146">
        <v>46</v>
      </c>
      <c r="G220" t="s" s="146">
        <v>2683</v>
      </c>
      <c r="H220" t="s" s="146">
        <v>2684</v>
      </c>
      <c r="I220" t="s" s="146">
        <v>49</v>
      </c>
      <c r="J220" t="s" s="146">
        <v>2585</v>
      </c>
      <c r="K220" t="s" s="183">
        <f>_xlfn.IFS(Q220=0,O220,T220=1,R220,U220=1,AA220,V220=1,AD220)</f>
        <v>28</v>
      </c>
      <c r="L220" s="189">
        <f>_xlfn.IFS(Q220=0,P220,T220=1,S220,U220=1,AB220,V220=1,AE220)</f>
        <v>45.6609111525249</v>
      </c>
      <c r="M220" t="s" s="146">
        <f>IF(O220="Lab","over","under")</f>
        <v>2429</v>
      </c>
      <c r="N220" s="145">
        <v>1</v>
      </c>
      <c r="O220" t="s" s="184">
        <v>28</v>
      </c>
      <c r="P220" s="147">
        <f>AQ220</f>
        <v>45.6609111525249</v>
      </c>
      <c r="Q220" s="145">
        <f>T220+U220+V220</f>
        <v>0</v>
      </c>
      <c r="R220" t="s" s="185">
        <v>32</v>
      </c>
      <c r="S220" s="147">
        <f>BI220</f>
        <v>27.1571951411186</v>
      </c>
      <c r="T220" s="138"/>
      <c r="U220" s="138"/>
      <c r="V220" s="138"/>
      <c r="W220" s="138"/>
      <c r="X220" t="s" s="146">
        <f>IF($A220=Y220,"ok","bad")</f>
        <v>2430</v>
      </c>
      <c r="Y220" t="s" s="146">
        <v>2681</v>
      </c>
      <c r="Z220" t="s" s="146">
        <v>2682</v>
      </c>
      <c r="AA220" t="s" s="186">
        <v>27</v>
      </c>
      <c r="AB220" s="141">
        <f>100*AC220</f>
        <v>7.4028336</v>
      </c>
      <c r="AC220" s="190">
        <v>0.074028336</v>
      </c>
      <c r="AD220" t="s" s="187">
        <v>29</v>
      </c>
      <c r="AE220" s="141">
        <v>7.142376</v>
      </c>
      <c r="AF220" s="190">
        <v>0.07142376</v>
      </c>
      <c r="AG220" s="138"/>
      <c r="AH220" s="145">
        <v>72824</v>
      </c>
      <c r="AI220" s="145">
        <v>44537</v>
      </c>
      <c r="AJ220" s="145">
        <v>140</v>
      </c>
      <c r="AK220" s="145">
        <v>8241</v>
      </c>
      <c r="AL220" s="145">
        <v>3297</v>
      </c>
      <c r="AM220" s="148">
        <f>100*AL220/$AI220</f>
        <v>7.40283359903002</v>
      </c>
      <c r="AN220" s="145">
        <f>IF(AM220&gt;$AI$8,1,0)</f>
        <v>0</v>
      </c>
      <c r="AO220" s="148">
        <f>IF($R220=AL$17,AM220,0)</f>
        <v>0</v>
      </c>
      <c r="AP220" s="145">
        <v>20336</v>
      </c>
      <c r="AQ220" s="148">
        <f>100*AP220/$AI220</f>
        <v>45.6609111525249</v>
      </c>
      <c r="AR220" s="145">
        <f>IF(AQ220&gt;$AI$8,1,0)</f>
        <v>0</v>
      </c>
      <c r="AS220" s="148">
        <f>IF($R220=AP$17,AQ220,0)</f>
        <v>0</v>
      </c>
      <c r="AT220" s="145">
        <v>3181</v>
      </c>
      <c r="AU220" s="148">
        <f>100*AT220/$AI220</f>
        <v>7.14237600197589</v>
      </c>
      <c r="AV220" s="145">
        <f>IF(AU220&gt;$AI$8,1,0)</f>
        <v>0</v>
      </c>
      <c r="AW220" s="148">
        <f>IF($R220=AT$17,AU220,0)</f>
        <v>0</v>
      </c>
      <c r="AX220" s="145">
        <v>2887</v>
      </c>
      <c r="AY220" s="148">
        <f>100*AX220/$AI220</f>
        <v>6.48225071289041</v>
      </c>
      <c r="AZ220" s="145">
        <f>IF(AY220&gt;$AI$8,1,0)</f>
        <v>0</v>
      </c>
      <c r="BA220" s="148">
        <f>IF($R220=AX$17,AY220,0)</f>
        <v>0</v>
      </c>
      <c r="BB220" s="145">
        <v>2078</v>
      </c>
      <c r="BC220" s="148">
        <f>100*BB220/$AI220</f>
        <v>4.66578350584907</v>
      </c>
      <c r="BD220" s="145">
        <f>IF(BC220&gt;$AI$8,1,0)</f>
        <v>0</v>
      </c>
      <c r="BE220" s="148">
        <f>IF($R220=BB$17,BC220,0)</f>
        <v>0</v>
      </c>
      <c r="BF220" s="145">
        <v>12095</v>
      </c>
      <c r="BG220" s="148">
        <f>100*BF220/$AI220</f>
        <v>27.1571951411186</v>
      </c>
      <c r="BH220" s="145">
        <f>IF(BG220&gt;$AI$8,1,0)</f>
        <v>0</v>
      </c>
      <c r="BI220" s="148">
        <f>IF($R220=BF$17,BG220,0)</f>
        <v>27.1571951411186</v>
      </c>
      <c r="BJ220" s="145">
        <v>0</v>
      </c>
      <c r="BK220" s="148">
        <f>100*BJ220/$AI220</f>
        <v>0</v>
      </c>
      <c r="BL220" s="145">
        <f>IF(BK220&gt;$AI$8,1,0)</f>
        <v>0</v>
      </c>
      <c r="BM220" s="148">
        <f>IF($R220=BJ$17,BK220,0)</f>
        <v>0</v>
      </c>
      <c r="BN220" s="145">
        <v>0</v>
      </c>
      <c r="BO220" s="148">
        <f>100*BN220/$AI220</f>
        <v>0</v>
      </c>
      <c r="BP220" s="145">
        <f>IF(BO220&gt;$AI$8,1,0)</f>
        <v>0</v>
      </c>
      <c r="BQ220" s="148">
        <f>IF($R220=BN$17,BO220,0)</f>
        <v>0</v>
      </c>
      <c r="BR220" s="145">
        <v>0</v>
      </c>
      <c r="BS220" s="148">
        <f>100*BR220/$AI220</f>
        <v>0</v>
      </c>
      <c r="BT220" s="145">
        <f>IF(BS220&gt;$AI$8,1,0)</f>
        <v>0</v>
      </c>
      <c r="BU220" s="148">
        <f>IF($R220=BR$17,BS220,0)</f>
        <v>0</v>
      </c>
      <c r="BV220" s="145">
        <v>0</v>
      </c>
      <c r="BW220" s="148">
        <f>100*BV220/$AI220</f>
        <v>0</v>
      </c>
      <c r="BX220" s="145">
        <f>IF(BW220&gt;$AI$8,1,0)</f>
        <v>0</v>
      </c>
      <c r="BY220" s="148">
        <f>IF($R220=BV$17,BW220,0)</f>
        <v>0</v>
      </c>
      <c r="BZ220" s="145">
        <v>0</v>
      </c>
      <c r="CA220" s="148">
        <f>100*BZ220/$AI220</f>
        <v>0</v>
      </c>
      <c r="CB220" s="145">
        <f>IF(CA220&gt;$AI$8,1,0)</f>
        <v>0</v>
      </c>
      <c r="CC220" s="148">
        <f>IF($R220=BZ$17,CA220,0)</f>
        <v>0</v>
      </c>
      <c r="CD220" s="145">
        <v>0</v>
      </c>
      <c r="CE220" s="148">
        <f>100*CD220/$AI220</f>
        <v>0</v>
      </c>
      <c r="CF220" s="145">
        <f>IF(CE220&gt;$AI$8,1,0)</f>
        <v>0</v>
      </c>
      <c r="CG220" s="148">
        <f>IF($R220=CD$17,CE220,0)</f>
        <v>0</v>
      </c>
      <c r="CH220" s="145">
        <v>0</v>
      </c>
      <c r="CI220" s="148">
        <f>100*CH220/$AI220</f>
        <v>0</v>
      </c>
      <c r="CJ220" s="145">
        <f>IF(CI220&gt;$AI$8,1,0)</f>
        <v>0</v>
      </c>
      <c r="CK220" s="148">
        <f>IF($R220=CH$17,CI220,0)</f>
        <v>0</v>
      </c>
      <c r="CL220" s="145">
        <v>0</v>
      </c>
      <c r="CM220" s="145">
        <v>0</v>
      </c>
      <c r="CN220" s="149"/>
    </row>
    <row r="221" ht="15.75" customHeight="1">
      <c r="A221" t="s" s="179">
        <v>2552</v>
      </c>
      <c r="B221" t="s" s="180">
        <v>256</v>
      </c>
      <c r="C221" t="s" s="180">
        <v>2553</v>
      </c>
      <c r="D221" t="s" s="181">
        <v>259</v>
      </c>
      <c r="E221" t="s" s="182">
        <v>79</v>
      </c>
      <c r="F221" t="s" s="130">
        <v>80</v>
      </c>
      <c r="G221" t="s" s="130">
        <v>1495</v>
      </c>
      <c r="H221" t="s" s="130">
        <v>1496</v>
      </c>
      <c r="I221" t="s" s="130">
        <v>64</v>
      </c>
      <c r="J221" t="s" s="130">
        <v>50</v>
      </c>
      <c r="K221" t="s" s="183">
        <f>_xlfn.IFS(Q221=0,O221,T221=1,R221,U221=1,AA221,V221=1,AD221)</f>
        <v>2365</v>
      </c>
      <c r="L221" s="189">
        <f>_xlfn.IFS(Q221=0,P221,T221=1,S221,U221=1,AB221,V221=1,AE221)</f>
        <v>18.8973521944142</v>
      </c>
      <c r="M221" t="s" s="130">
        <f>IF(O221="Lab","over","under")</f>
        <v>2429</v>
      </c>
      <c r="N221" s="173">
        <v>1</v>
      </c>
      <c r="O221" t="s" s="184">
        <v>28</v>
      </c>
      <c r="P221" s="131">
        <f>AQ221</f>
        <v>45.6413976544553</v>
      </c>
      <c r="Q221" s="173">
        <f>T221+U221+V221</f>
        <v>1</v>
      </c>
      <c r="R221" t="s" s="185">
        <v>2365</v>
      </c>
      <c r="S221" s="131">
        <f>BA221</f>
        <v>18.8973521944142</v>
      </c>
      <c r="T221" s="173">
        <v>1</v>
      </c>
      <c r="U221" s="169"/>
      <c r="V221" s="169"/>
      <c r="W221" s="169"/>
      <c r="X221" t="s" s="130">
        <f>IF($A221=Y221,"ok","bad")</f>
        <v>2430</v>
      </c>
      <c r="Y221" t="s" s="130">
        <v>2552</v>
      </c>
      <c r="Z221" t="s" s="130">
        <v>2553</v>
      </c>
      <c r="AA221" t="s" s="186">
        <v>27</v>
      </c>
      <c r="AB221" s="125">
        <f>100*AC221</f>
        <v>10.2236731</v>
      </c>
      <c r="AC221" s="191">
        <v>0.102236731</v>
      </c>
      <c r="AD221" t="s" s="187">
        <v>217</v>
      </c>
      <c r="AE221" s="125">
        <v>8.770402600000001</v>
      </c>
      <c r="AF221" s="191">
        <v>0.087704026</v>
      </c>
      <c r="AG221" s="169"/>
      <c r="AH221" s="173">
        <v>76822</v>
      </c>
      <c r="AI221" s="173">
        <v>41355</v>
      </c>
      <c r="AJ221" s="173">
        <v>167</v>
      </c>
      <c r="AK221" s="173">
        <v>11060</v>
      </c>
      <c r="AL221" s="173">
        <v>4228</v>
      </c>
      <c r="AM221" s="175">
        <f>100*AL221/$AI221</f>
        <v>10.223673074598</v>
      </c>
      <c r="AN221" s="173">
        <f>IF(AM221&gt;$AI$8,1,0)</f>
        <v>0</v>
      </c>
      <c r="AO221" s="175">
        <f>IF($R221=AL$17,AM221,0)</f>
        <v>0</v>
      </c>
      <c r="AP221" s="173">
        <v>18875</v>
      </c>
      <c r="AQ221" s="175">
        <f>100*AP221/$AI221</f>
        <v>45.6413976544553</v>
      </c>
      <c r="AR221" s="173">
        <f>IF(AQ221&gt;$AI$8,1,0)</f>
        <v>0</v>
      </c>
      <c r="AS221" s="175">
        <f>IF($R221=AP$17,AQ221,0)</f>
        <v>0</v>
      </c>
      <c r="AT221" s="173">
        <v>1946</v>
      </c>
      <c r="AU221" s="175">
        <f>100*AT221/$AI221</f>
        <v>4.70559787208318</v>
      </c>
      <c r="AV221" s="173">
        <f>IF(AU221&gt;$AI$8,1,0)</f>
        <v>0</v>
      </c>
      <c r="AW221" s="175">
        <f>IF($R221=AT$17,AU221,0)</f>
        <v>0</v>
      </c>
      <c r="AX221" s="173">
        <v>7815</v>
      </c>
      <c r="AY221" s="175">
        <f>100*AX221/$AI221</f>
        <v>18.8973521944142</v>
      </c>
      <c r="AZ221" s="173">
        <f>IF(AY221&gt;$AI$8,1,0)</f>
        <v>0</v>
      </c>
      <c r="BA221" s="175">
        <f>IF($R221=AX$17,AY221,0)</f>
        <v>18.8973521944142</v>
      </c>
      <c r="BB221" s="173">
        <v>3228</v>
      </c>
      <c r="BC221" s="175">
        <f>100*BB221/$AI221</f>
        <v>7.80558578164672</v>
      </c>
      <c r="BD221" s="173">
        <f>IF(BC221&gt;$AI$8,1,0)</f>
        <v>0</v>
      </c>
      <c r="BE221" s="175">
        <f>IF($R221=BB$17,BC221,0)</f>
        <v>0</v>
      </c>
      <c r="BF221" s="173">
        <v>0</v>
      </c>
      <c r="BG221" s="175">
        <f>100*BF221/$AI221</f>
        <v>0</v>
      </c>
      <c r="BH221" s="173">
        <f>IF(BG221&gt;$AI$8,1,0)</f>
        <v>0</v>
      </c>
      <c r="BI221" s="175">
        <f>IF($R221=BF$17,BG221,0)</f>
        <v>0</v>
      </c>
      <c r="BJ221" s="173">
        <v>0</v>
      </c>
      <c r="BK221" s="175">
        <f>100*BJ221/$AI221</f>
        <v>0</v>
      </c>
      <c r="BL221" s="173">
        <f>IF(BK221&gt;$AI$8,1,0)</f>
        <v>0</v>
      </c>
      <c r="BM221" s="175">
        <f>IF($R221=BJ$17,BK221,0)</f>
        <v>0</v>
      </c>
      <c r="BN221" s="173">
        <v>0</v>
      </c>
      <c r="BO221" s="175">
        <f>100*BN221/$AI221</f>
        <v>0</v>
      </c>
      <c r="BP221" s="173">
        <f>IF(BO221&gt;$AI$8,1,0)</f>
        <v>0</v>
      </c>
      <c r="BQ221" s="175">
        <f>IF($R221=BN$17,BO221,0)</f>
        <v>0</v>
      </c>
      <c r="BR221" s="173">
        <v>0</v>
      </c>
      <c r="BS221" s="175">
        <f>100*BR221/$AI221</f>
        <v>0</v>
      </c>
      <c r="BT221" s="173">
        <f>IF(BS221&gt;$AI$8,1,0)</f>
        <v>0</v>
      </c>
      <c r="BU221" s="175">
        <f>IF($R221=BR$17,BS221,0)</f>
        <v>0</v>
      </c>
      <c r="BV221" s="173">
        <v>0</v>
      </c>
      <c r="BW221" s="175">
        <f>100*BV221/$AI221</f>
        <v>0</v>
      </c>
      <c r="BX221" s="173">
        <f>IF(BW221&gt;$AI$8,1,0)</f>
        <v>0</v>
      </c>
      <c r="BY221" s="175">
        <f>IF($R221=BV$17,BW221,0)</f>
        <v>0</v>
      </c>
      <c r="BZ221" s="173">
        <v>0</v>
      </c>
      <c r="CA221" s="175">
        <f>100*BZ221/$AI221</f>
        <v>0</v>
      </c>
      <c r="CB221" s="173">
        <f>IF(CA221&gt;$AI$8,1,0)</f>
        <v>0</v>
      </c>
      <c r="CC221" s="175">
        <f>IF($R221=BZ$17,CA221,0)</f>
        <v>0</v>
      </c>
      <c r="CD221" s="173">
        <v>0</v>
      </c>
      <c r="CE221" s="175">
        <f>100*CD221/$AI221</f>
        <v>0</v>
      </c>
      <c r="CF221" s="173">
        <f>IF(CE221&gt;$AI$8,1,0)</f>
        <v>0</v>
      </c>
      <c r="CG221" s="175">
        <f>IF($R221=CD$17,CE221,0)</f>
        <v>0</v>
      </c>
      <c r="CH221" s="173">
        <v>0</v>
      </c>
      <c r="CI221" s="175">
        <f>100*CH221/$AI221</f>
        <v>0</v>
      </c>
      <c r="CJ221" s="173">
        <f>IF(CI221&gt;$AI$8,1,0)</f>
        <v>0</v>
      </c>
      <c r="CK221" s="175">
        <f>IF($R221=CH$17,CI221,0)</f>
        <v>0</v>
      </c>
      <c r="CL221" s="173">
        <v>584</v>
      </c>
      <c r="CM221" s="173">
        <v>0</v>
      </c>
      <c r="CN221" s="176"/>
    </row>
    <row r="222" ht="15.75" customHeight="1">
      <c r="A222" t="s" s="179">
        <v>2722</v>
      </c>
      <c r="B222" t="s" s="180">
        <v>90</v>
      </c>
      <c r="C222" t="s" s="180">
        <v>503</v>
      </c>
      <c r="D222" t="s" s="181">
        <v>93</v>
      </c>
      <c r="E222" t="s" s="188">
        <v>79</v>
      </c>
      <c r="F222" t="s" s="146">
        <v>80</v>
      </c>
      <c r="G222" t="s" s="146">
        <v>504</v>
      </c>
      <c r="H222" t="s" s="146">
        <v>505</v>
      </c>
      <c r="I222" t="s" s="146">
        <v>49</v>
      </c>
      <c r="J222" t="s" s="146">
        <v>1733</v>
      </c>
      <c r="K222" t="s" s="183">
        <f>_xlfn.IFS(Q222=0,O222,T222=1,R222,U222=1,AA222,V222=1,AD222)</f>
        <v>28</v>
      </c>
      <c r="L222" s="189">
        <f>_xlfn.IFS(Q222=0,P222,T222=1,S222,U222=1,AB222,V222=1,AE222)</f>
        <v>45.5938788079784</v>
      </c>
      <c r="M222" t="s" s="146">
        <f>IF(O222="Lab","over","under")</f>
        <v>2429</v>
      </c>
      <c r="N222" s="145">
        <v>1</v>
      </c>
      <c r="O222" t="s" s="184">
        <v>28</v>
      </c>
      <c r="P222" s="147">
        <f>AQ222</f>
        <v>45.5938788079784</v>
      </c>
      <c r="Q222" s="145">
        <f>T222+U222+V222</f>
        <v>0</v>
      </c>
      <c r="R222" t="s" s="185">
        <v>27</v>
      </c>
      <c r="S222" s="147">
        <f>AO222</f>
        <v>23.418771023831</v>
      </c>
      <c r="T222" s="138"/>
      <c r="U222" s="138"/>
      <c r="V222" s="138"/>
      <c r="W222" s="138"/>
      <c r="X222" t="s" s="146">
        <f>IF($A222=Y222,"ok","bad")</f>
        <v>2430</v>
      </c>
      <c r="Y222" t="s" s="146">
        <v>2722</v>
      </c>
      <c r="Z222" t="s" s="146">
        <v>503</v>
      </c>
      <c r="AA222" t="s" s="186">
        <v>2365</v>
      </c>
      <c r="AB222" s="141">
        <f>100*AC222</f>
        <v>16.2623774</v>
      </c>
      <c r="AC222" s="190">
        <v>0.162623774</v>
      </c>
      <c r="AD222" t="s" s="187">
        <v>31</v>
      </c>
      <c r="AE222" s="141">
        <v>6.4315156</v>
      </c>
      <c r="AF222" s="190">
        <v>0.064315156</v>
      </c>
      <c r="AG222" s="138"/>
      <c r="AH222" s="145">
        <v>75326</v>
      </c>
      <c r="AI222" s="145">
        <v>42214</v>
      </c>
      <c r="AJ222" s="145">
        <v>170</v>
      </c>
      <c r="AK222" s="145">
        <v>9361</v>
      </c>
      <c r="AL222" s="145">
        <v>9886</v>
      </c>
      <c r="AM222" s="148">
        <f>100*AL222/$AI222</f>
        <v>23.418771023831</v>
      </c>
      <c r="AN222" s="145">
        <f>IF(AM222&gt;$AI$8,1,0)</f>
        <v>0</v>
      </c>
      <c r="AO222" s="148">
        <f>IF($R222=AL$17,AM222,0)</f>
        <v>23.418771023831</v>
      </c>
      <c r="AP222" s="145">
        <v>19247</v>
      </c>
      <c r="AQ222" s="148">
        <f>100*AP222/$AI222</f>
        <v>45.5938788079784</v>
      </c>
      <c r="AR222" s="145">
        <f>IF(AQ222&gt;$AI$8,1,0)</f>
        <v>0</v>
      </c>
      <c r="AS222" s="148">
        <f>IF($R222=AP$17,AQ222,0)</f>
        <v>0</v>
      </c>
      <c r="AT222" s="145">
        <v>1796</v>
      </c>
      <c r="AU222" s="148">
        <f>100*AT222/$AI222</f>
        <v>4.25451272089828</v>
      </c>
      <c r="AV222" s="145">
        <f>IF(AU222&gt;$AI$8,1,0)</f>
        <v>0</v>
      </c>
      <c r="AW222" s="148">
        <f>IF($R222=AT$17,AU222,0)</f>
        <v>0</v>
      </c>
      <c r="AX222" s="145">
        <v>6865</v>
      </c>
      <c r="AY222" s="148">
        <f>100*AX222/$AI222</f>
        <v>16.2623774103378</v>
      </c>
      <c r="AZ222" s="145">
        <f>IF(AY222&gt;$AI$8,1,0)</f>
        <v>0</v>
      </c>
      <c r="BA222" s="148">
        <f>IF($R222=AX$17,AY222,0)</f>
        <v>0</v>
      </c>
      <c r="BB222" s="145">
        <v>2715</v>
      </c>
      <c r="BC222" s="148">
        <f>100*BB222/$AI222</f>
        <v>6.43151561093476</v>
      </c>
      <c r="BD222" s="145">
        <f>IF(BC222&gt;$AI$8,1,0)</f>
        <v>0</v>
      </c>
      <c r="BE222" s="148">
        <f>IF($R222=BB$17,BC222,0)</f>
        <v>0</v>
      </c>
      <c r="BF222" s="145">
        <v>0</v>
      </c>
      <c r="BG222" s="148">
        <f>100*BF222/$AI222</f>
        <v>0</v>
      </c>
      <c r="BH222" s="145">
        <f>IF(BG222&gt;$AI$8,1,0)</f>
        <v>0</v>
      </c>
      <c r="BI222" s="148">
        <f>IF($R222=BF$17,BG222,0)</f>
        <v>0</v>
      </c>
      <c r="BJ222" s="145">
        <v>0</v>
      </c>
      <c r="BK222" s="148">
        <f>100*BJ222/$AI222</f>
        <v>0</v>
      </c>
      <c r="BL222" s="145">
        <f>IF(BK222&gt;$AI$8,1,0)</f>
        <v>0</v>
      </c>
      <c r="BM222" s="148">
        <f>IF($R222=BJ$17,BK222,0)</f>
        <v>0</v>
      </c>
      <c r="BN222" s="145">
        <v>0</v>
      </c>
      <c r="BO222" s="148">
        <f>100*BN222/$AI222</f>
        <v>0</v>
      </c>
      <c r="BP222" s="145">
        <f>IF(BO222&gt;$AI$8,1,0)</f>
        <v>0</v>
      </c>
      <c r="BQ222" s="148">
        <f>IF($R222=BN$17,BO222,0)</f>
        <v>0</v>
      </c>
      <c r="BR222" s="145">
        <v>0</v>
      </c>
      <c r="BS222" s="148">
        <f>100*BR222/$AI222</f>
        <v>0</v>
      </c>
      <c r="BT222" s="145">
        <f>IF(BS222&gt;$AI$8,1,0)</f>
        <v>0</v>
      </c>
      <c r="BU222" s="148">
        <f>IF($R222=BR$17,BS222,0)</f>
        <v>0</v>
      </c>
      <c r="BV222" s="145">
        <v>0</v>
      </c>
      <c r="BW222" s="148">
        <f>100*BV222/$AI222</f>
        <v>0</v>
      </c>
      <c r="BX222" s="145">
        <f>IF(BW222&gt;$AI$8,1,0)</f>
        <v>0</v>
      </c>
      <c r="BY222" s="148">
        <f>IF($R222=BV$17,BW222,0)</f>
        <v>0</v>
      </c>
      <c r="BZ222" s="145">
        <v>0</v>
      </c>
      <c r="CA222" s="148">
        <f>100*BZ222/$AI222</f>
        <v>0</v>
      </c>
      <c r="CB222" s="145">
        <f>IF(CA222&gt;$AI$8,1,0)</f>
        <v>0</v>
      </c>
      <c r="CC222" s="148">
        <f>IF($R222=BZ$17,CA222,0)</f>
        <v>0</v>
      </c>
      <c r="CD222" s="145">
        <v>0</v>
      </c>
      <c r="CE222" s="148">
        <f>100*CD222/$AI222</f>
        <v>0</v>
      </c>
      <c r="CF222" s="145">
        <f>IF(CE222&gt;$AI$8,1,0)</f>
        <v>0</v>
      </c>
      <c r="CG222" s="148">
        <f>IF($R222=CD$17,CE222,0)</f>
        <v>0</v>
      </c>
      <c r="CH222" s="145">
        <v>0</v>
      </c>
      <c r="CI222" s="148">
        <f>100*CH222/$AI222</f>
        <v>0</v>
      </c>
      <c r="CJ222" s="145">
        <f>IF(CI222&gt;$AI$8,1,0)</f>
        <v>0</v>
      </c>
      <c r="CK222" s="148">
        <f>IF($R222=CH$17,CI222,0)</f>
        <v>0</v>
      </c>
      <c r="CL222" s="145">
        <v>0</v>
      </c>
      <c r="CM222" s="145">
        <v>0</v>
      </c>
      <c r="CN222" s="149"/>
    </row>
    <row r="223" ht="15.75" customHeight="1">
      <c r="A223" t="s" s="179">
        <v>3540</v>
      </c>
      <c r="B223" t="s" s="180">
        <v>197</v>
      </c>
      <c r="C223" t="s" s="180">
        <v>633</v>
      </c>
      <c r="D223" t="s" s="181">
        <v>200</v>
      </c>
      <c r="E223" t="s" s="182">
        <v>79</v>
      </c>
      <c r="F223" t="s" s="130">
        <v>46</v>
      </c>
      <c r="G223" t="s" s="130">
        <v>714</v>
      </c>
      <c r="H223" t="s" s="130">
        <v>736</v>
      </c>
      <c r="I223" t="s" s="130">
        <v>64</v>
      </c>
      <c r="J223" t="s" s="130">
        <v>1762</v>
      </c>
      <c r="K223" t="s" s="183">
        <f>_xlfn.IFS(Q223=0,O223,T223=1,R223,U223=1,AA223,V223=1,AD223)</f>
        <v>29</v>
      </c>
      <c r="L223" s="189">
        <f>_xlfn.IFS(Q223=0,P223,T223=1,S223,U223=1,AB223,V223=1,AE223)</f>
        <v>45.5485538859266</v>
      </c>
      <c r="M223" t="s" s="130">
        <f>IF(O223="Lab","over","under")</f>
        <v>3307</v>
      </c>
      <c r="N223" s="169"/>
      <c r="O223" t="s" s="184">
        <v>29</v>
      </c>
      <c r="P223" s="131">
        <f>AU223</f>
        <v>45.5485538859266</v>
      </c>
      <c r="Q223" s="173">
        <f>T223+U223+V223</f>
        <v>0</v>
      </c>
      <c r="R223" t="s" s="185">
        <v>27</v>
      </c>
      <c r="S223" s="131">
        <f>AO223</f>
        <v>29.1121344320569</v>
      </c>
      <c r="T223" s="169"/>
      <c r="U223" s="169"/>
      <c r="V223" s="169"/>
      <c r="W223" s="169"/>
      <c r="X223" t="s" s="130">
        <f>IF($A223=Y223,"ok","bad")</f>
        <v>2430</v>
      </c>
      <c r="Y223" t="s" s="130">
        <v>3540</v>
      </c>
      <c r="Z223" t="s" s="130">
        <v>633</v>
      </c>
      <c r="AA223" t="s" s="186">
        <v>2365</v>
      </c>
      <c r="AB223" s="125">
        <f>100*AC223</f>
        <v>12.3747778</v>
      </c>
      <c r="AC223" s="191">
        <v>0.123747778</v>
      </c>
      <c r="AD223" t="s" s="187">
        <v>28</v>
      </c>
      <c r="AE223" s="125">
        <v>7.9273711</v>
      </c>
      <c r="AF223" s="191">
        <v>0.079273711</v>
      </c>
      <c r="AG223" s="169"/>
      <c r="AH223" s="173">
        <v>74107</v>
      </c>
      <c r="AI223" s="173">
        <v>49512</v>
      </c>
      <c r="AJ223" s="173">
        <v>157</v>
      </c>
      <c r="AK223" s="173">
        <v>8138</v>
      </c>
      <c r="AL223" s="173">
        <v>14414</v>
      </c>
      <c r="AM223" s="175">
        <f>100*AL223/$AI223</f>
        <v>29.1121344320569</v>
      </c>
      <c r="AN223" s="173">
        <f>IF(AM223&gt;$AI$8,1,0)</f>
        <v>0</v>
      </c>
      <c r="AO223" s="175">
        <f>IF($R223=AL$17,AM223,0)</f>
        <v>29.1121344320569</v>
      </c>
      <c r="AP223" s="173">
        <v>3925</v>
      </c>
      <c r="AQ223" s="175">
        <f>100*AP223/$AI223</f>
        <v>7.92737114234933</v>
      </c>
      <c r="AR223" s="173">
        <f>IF(AQ223&gt;$AI$8,1,0)</f>
        <v>0</v>
      </c>
      <c r="AS223" s="175">
        <f>IF($R223=AP$17,AQ223,0)</f>
        <v>0</v>
      </c>
      <c r="AT223" s="173">
        <v>22552</v>
      </c>
      <c r="AU223" s="175">
        <f>100*AT223/$AI223</f>
        <v>45.5485538859266</v>
      </c>
      <c r="AV223" s="173">
        <f>IF(AU223&gt;$AI$8,1,0)</f>
        <v>0</v>
      </c>
      <c r="AW223" s="175">
        <f>IF($R223=AT$17,AU223,0)</f>
        <v>0</v>
      </c>
      <c r="AX223" s="173">
        <v>6127</v>
      </c>
      <c r="AY223" s="175">
        <f>100*AX223/$AI223</f>
        <v>12.3747778316368</v>
      </c>
      <c r="AZ223" s="173">
        <f>IF(AY223&gt;$AI$8,1,0)</f>
        <v>0</v>
      </c>
      <c r="BA223" s="175">
        <f>IF($R223=AX$17,AY223,0)</f>
        <v>0</v>
      </c>
      <c r="BB223" s="173">
        <v>1954</v>
      </c>
      <c r="BC223" s="175">
        <f>100*BB223/$AI223</f>
        <v>3.94651801583455</v>
      </c>
      <c r="BD223" s="173">
        <f>IF(BC223&gt;$AI$8,1,0)</f>
        <v>0</v>
      </c>
      <c r="BE223" s="175">
        <f>IF($R223=BB$17,BC223,0)</f>
        <v>0</v>
      </c>
      <c r="BF223" s="173">
        <v>0</v>
      </c>
      <c r="BG223" s="175">
        <f>100*BF223/$AI223</f>
        <v>0</v>
      </c>
      <c r="BH223" s="173">
        <f>IF(BG223&gt;$AI$8,1,0)</f>
        <v>0</v>
      </c>
      <c r="BI223" s="175">
        <f>IF($R223=BF$17,BG223,0)</f>
        <v>0</v>
      </c>
      <c r="BJ223" s="173">
        <v>0</v>
      </c>
      <c r="BK223" s="175">
        <f>100*BJ223/$AI223</f>
        <v>0</v>
      </c>
      <c r="BL223" s="173">
        <f>IF(BK223&gt;$AI$8,1,0)</f>
        <v>0</v>
      </c>
      <c r="BM223" s="175">
        <f>IF($R223=BJ$17,BK223,0)</f>
        <v>0</v>
      </c>
      <c r="BN223" s="173">
        <v>0</v>
      </c>
      <c r="BO223" s="175">
        <f>100*BN223/$AI223</f>
        <v>0</v>
      </c>
      <c r="BP223" s="173">
        <f>IF(BO223&gt;$AI$8,1,0)</f>
        <v>0</v>
      </c>
      <c r="BQ223" s="175">
        <f>IF($R223=BN$17,BO223,0)</f>
        <v>0</v>
      </c>
      <c r="BR223" s="173">
        <v>0</v>
      </c>
      <c r="BS223" s="175">
        <f>100*BR223/$AI223</f>
        <v>0</v>
      </c>
      <c r="BT223" s="173">
        <f>IF(BS223&gt;$AI$8,1,0)</f>
        <v>0</v>
      </c>
      <c r="BU223" s="175">
        <f>IF($R223=BR$17,BS223,0)</f>
        <v>0</v>
      </c>
      <c r="BV223" s="173">
        <v>0</v>
      </c>
      <c r="BW223" s="175">
        <f>100*BV223/$AI223</f>
        <v>0</v>
      </c>
      <c r="BX223" s="173">
        <f>IF(BW223&gt;$AI$8,1,0)</f>
        <v>0</v>
      </c>
      <c r="BY223" s="175">
        <f>IF($R223=BV$17,BW223,0)</f>
        <v>0</v>
      </c>
      <c r="BZ223" s="173">
        <v>0</v>
      </c>
      <c r="CA223" s="175">
        <f>100*BZ223/$AI223</f>
        <v>0</v>
      </c>
      <c r="CB223" s="173">
        <f>IF(CA223&gt;$AI$8,1,0)</f>
        <v>0</v>
      </c>
      <c r="CC223" s="175">
        <f>IF($R223=BZ$17,CA223,0)</f>
        <v>0</v>
      </c>
      <c r="CD223" s="173">
        <v>0</v>
      </c>
      <c r="CE223" s="175">
        <f>100*CD223/$AI223</f>
        <v>0</v>
      </c>
      <c r="CF223" s="173">
        <f>IF(CE223&gt;$AI$8,1,0)</f>
        <v>0</v>
      </c>
      <c r="CG223" s="175">
        <f>IF($R223=CD$17,CE223,0)</f>
        <v>0</v>
      </c>
      <c r="CH223" s="173">
        <v>0</v>
      </c>
      <c r="CI223" s="175">
        <f>100*CH223/$AI223</f>
        <v>0</v>
      </c>
      <c r="CJ223" s="173">
        <f>IF(CI223&gt;$AI$8,1,0)</f>
        <v>0</v>
      </c>
      <c r="CK223" s="175">
        <f>IF($R223=CH$17,CI223,0)</f>
        <v>0</v>
      </c>
      <c r="CL223" s="173">
        <v>1441</v>
      </c>
      <c r="CM223" s="173">
        <v>0</v>
      </c>
      <c r="CN223" s="176"/>
    </row>
    <row r="224" ht="15.75" customHeight="1">
      <c r="A224" t="s" s="179">
        <v>2599</v>
      </c>
      <c r="B224" t="s" s="180">
        <v>101</v>
      </c>
      <c r="C224" t="s" s="180">
        <v>751</v>
      </c>
      <c r="D224" t="s" s="181">
        <v>104</v>
      </c>
      <c r="E224" t="s" s="188">
        <v>79</v>
      </c>
      <c r="F224" t="s" s="146">
        <v>80</v>
      </c>
      <c r="G224" t="s" s="146">
        <v>1171</v>
      </c>
      <c r="H224" t="s" s="146">
        <v>2600</v>
      </c>
      <c r="I224" t="s" s="146">
        <v>64</v>
      </c>
      <c r="J224" t="s" s="146">
        <v>1733</v>
      </c>
      <c r="K224" t="s" s="183">
        <f>_xlfn.IFS(Q224=0,O224,T224=1,R224,U224=1,AA224,V224=1,AD224)</f>
        <v>28</v>
      </c>
      <c r="L224" s="189">
        <f>_xlfn.IFS(Q224=0,P224,T224=1,S224,U224=1,AB224,V224=1,AE224)</f>
        <v>45.5020894938781</v>
      </c>
      <c r="M224" t="s" s="146">
        <f>IF(O224="Lab","over","under")</f>
        <v>2429</v>
      </c>
      <c r="N224" s="145">
        <v>1</v>
      </c>
      <c r="O224" t="s" s="184">
        <v>28</v>
      </c>
      <c r="P224" s="147">
        <f>AQ224</f>
        <v>45.5020894938781</v>
      </c>
      <c r="Q224" s="145">
        <f>T224+U224+V224</f>
        <v>0</v>
      </c>
      <c r="R224" t="s" s="185">
        <v>27</v>
      </c>
      <c r="S224" s="147">
        <f>AO224</f>
        <v>23.7151445538747</v>
      </c>
      <c r="T224" s="138"/>
      <c r="U224" s="138"/>
      <c r="V224" s="138"/>
      <c r="W224" s="138"/>
      <c r="X224" t="s" s="146">
        <f>IF($A224=Y224,"ok","bad")</f>
        <v>2430</v>
      </c>
      <c r="Y224" t="s" s="146">
        <v>2599</v>
      </c>
      <c r="Z224" t="s" s="146">
        <v>751</v>
      </c>
      <c r="AA224" t="s" s="186">
        <v>2365</v>
      </c>
      <c r="AB224" s="141">
        <f>100*AC224</f>
        <v>18.2995674</v>
      </c>
      <c r="AC224" s="190">
        <v>0.182995674</v>
      </c>
      <c r="AD224" t="s" s="187">
        <v>31</v>
      </c>
      <c r="AE224" s="141">
        <v>8.030499300000001</v>
      </c>
      <c r="AF224" s="190">
        <v>0.08030499300000001</v>
      </c>
      <c r="AG224" s="138"/>
      <c r="AH224" s="145">
        <v>71879</v>
      </c>
      <c r="AI224" s="145">
        <v>40919</v>
      </c>
      <c r="AJ224" s="145">
        <v>187</v>
      </c>
      <c r="AK224" s="145">
        <v>8915</v>
      </c>
      <c r="AL224" s="145">
        <v>9704</v>
      </c>
      <c r="AM224" s="148">
        <f>100*AL224/$AI224</f>
        <v>23.7151445538747</v>
      </c>
      <c r="AN224" s="145">
        <f>IF(AM224&gt;$AI$8,1,0)</f>
        <v>0</v>
      </c>
      <c r="AO224" s="148">
        <f>IF($R224=AL$17,AM224,0)</f>
        <v>23.7151445538747</v>
      </c>
      <c r="AP224" s="145">
        <v>18619</v>
      </c>
      <c r="AQ224" s="148">
        <f>100*AP224/$AI224</f>
        <v>45.5020894938781</v>
      </c>
      <c r="AR224" s="145">
        <f>IF(AQ224&gt;$AI$8,1,0)</f>
        <v>0</v>
      </c>
      <c r="AS224" s="148">
        <f>IF($R224=AP$17,AQ224,0)</f>
        <v>0</v>
      </c>
      <c r="AT224" s="145">
        <v>1822</v>
      </c>
      <c r="AU224" s="148">
        <f>100*AT224/$AI224</f>
        <v>4.45269923507417</v>
      </c>
      <c r="AV224" s="145">
        <f>IF(AU224&gt;$AI$8,1,0)</f>
        <v>0</v>
      </c>
      <c r="AW224" s="148">
        <f>IF($R224=AT$17,AU224,0)</f>
        <v>0</v>
      </c>
      <c r="AX224" s="145">
        <v>7488</v>
      </c>
      <c r="AY224" s="148">
        <f>100*AX224/$AI224</f>
        <v>18.2995674381094</v>
      </c>
      <c r="AZ224" s="145">
        <f>IF(AY224&gt;$AI$8,1,0)</f>
        <v>0</v>
      </c>
      <c r="BA224" s="148">
        <f>IF($R224=AX$17,AY224,0)</f>
        <v>0</v>
      </c>
      <c r="BB224" s="145">
        <v>3286</v>
      </c>
      <c r="BC224" s="148">
        <f>100*BB224/$AI224</f>
        <v>8.03049927906352</v>
      </c>
      <c r="BD224" s="145">
        <f>IF(BC224&gt;$AI$8,1,0)</f>
        <v>0</v>
      </c>
      <c r="BE224" s="148">
        <f>IF($R224=BB$17,BC224,0)</f>
        <v>0</v>
      </c>
      <c r="BF224" s="145">
        <v>0</v>
      </c>
      <c r="BG224" s="148">
        <f>100*BF224/$AI224</f>
        <v>0</v>
      </c>
      <c r="BH224" s="145">
        <f>IF(BG224&gt;$AI$8,1,0)</f>
        <v>0</v>
      </c>
      <c r="BI224" s="148">
        <f>IF($R224=BF$17,BG224,0)</f>
        <v>0</v>
      </c>
      <c r="BJ224" s="145">
        <v>0</v>
      </c>
      <c r="BK224" s="148">
        <f>100*BJ224/$AI224</f>
        <v>0</v>
      </c>
      <c r="BL224" s="145">
        <f>IF(BK224&gt;$AI$8,1,0)</f>
        <v>0</v>
      </c>
      <c r="BM224" s="148">
        <f>IF($R224=BJ$17,BK224,0)</f>
        <v>0</v>
      </c>
      <c r="BN224" s="145">
        <v>0</v>
      </c>
      <c r="BO224" s="148">
        <f>100*BN224/$AI224</f>
        <v>0</v>
      </c>
      <c r="BP224" s="145">
        <f>IF(BO224&gt;$AI$8,1,0)</f>
        <v>0</v>
      </c>
      <c r="BQ224" s="148">
        <f>IF($R224=BN$17,BO224,0)</f>
        <v>0</v>
      </c>
      <c r="BR224" s="145">
        <v>0</v>
      </c>
      <c r="BS224" s="148">
        <f>100*BR224/$AI224</f>
        <v>0</v>
      </c>
      <c r="BT224" s="145">
        <f>IF(BS224&gt;$AI$8,1,0)</f>
        <v>0</v>
      </c>
      <c r="BU224" s="148">
        <f>IF($R224=BR$17,BS224,0)</f>
        <v>0</v>
      </c>
      <c r="BV224" s="145">
        <v>0</v>
      </c>
      <c r="BW224" s="148">
        <f>100*BV224/$AI224</f>
        <v>0</v>
      </c>
      <c r="BX224" s="145">
        <f>IF(BW224&gt;$AI$8,1,0)</f>
        <v>0</v>
      </c>
      <c r="BY224" s="148">
        <f>IF($R224=BV$17,BW224,0)</f>
        <v>0</v>
      </c>
      <c r="BZ224" s="145">
        <v>0</v>
      </c>
      <c r="CA224" s="148">
        <f>100*BZ224/$AI224</f>
        <v>0</v>
      </c>
      <c r="CB224" s="145">
        <f>IF(CA224&gt;$AI$8,1,0)</f>
        <v>0</v>
      </c>
      <c r="CC224" s="148">
        <f>IF($R224=BZ$17,CA224,0)</f>
        <v>0</v>
      </c>
      <c r="CD224" s="145">
        <v>0</v>
      </c>
      <c r="CE224" s="148">
        <f>100*CD224/$AI224</f>
        <v>0</v>
      </c>
      <c r="CF224" s="145">
        <f>IF(CE224&gt;$AI$8,1,0)</f>
        <v>0</v>
      </c>
      <c r="CG224" s="148">
        <f>IF($R224=CD$17,CE224,0)</f>
        <v>0</v>
      </c>
      <c r="CH224" s="145">
        <v>0</v>
      </c>
      <c r="CI224" s="148">
        <f>100*CH224/$AI224</f>
        <v>0</v>
      </c>
      <c r="CJ224" s="145">
        <f>IF(CI224&gt;$AI$8,1,0)</f>
        <v>0</v>
      </c>
      <c r="CK224" s="148">
        <f>IF($R224=CH$17,CI224,0)</f>
        <v>0</v>
      </c>
      <c r="CL224" s="145">
        <v>1070</v>
      </c>
      <c r="CM224" s="145">
        <v>0</v>
      </c>
      <c r="CN224" s="149"/>
    </row>
    <row r="225" ht="15.75" customHeight="1">
      <c r="A225" t="s" s="179">
        <v>2588</v>
      </c>
      <c r="B225" t="s" s="180">
        <v>197</v>
      </c>
      <c r="C225" t="s" s="180">
        <v>960</v>
      </c>
      <c r="D225" t="s" s="181">
        <v>200</v>
      </c>
      <c r="E225" t="s" s="182">
        <v>79</v>
      </c>
      <c r="F225" t="s" s="130">
        <v>80</v>
      </c>
      <c r="G225" t="s" s="130">
        <v>240</v>
      </c>
      <c r="H225" t="s" s="130">
        <v>2589</v>
      </c>
      <c r="I225" t="s" s="130">
        <v>64</v>
      </c>
      <c r="J225" t="s" s="130">
        <v>1733</v>
      </c>
      <c r="K225" t="s" s="183">
        <f>_xlfn.IFS(Q225=0,O225,T225=1,R225,U225=1,AA225,V225=1,AD225)</f>
        <v>28</v>
      </c>
      <c r="L225" s="189">
        <f>_xlfn.IFS(Q225=0,P225,T225=1,S225,U225=1,AB225,V225=1,AE225)</f>
        <v>45.4762046578117</v>
      </c>
      <c r="M225" t="s" s="130">
        <f>IF(O225="Lab","over","under")</f>
        <v>2429</v>
      </c>
      <c r="N225" s="173">
        <v>1</v>
      </c>
      <c r="O225" t="s" s="184">
        <v>28</v>
      </c>
      <c r="P225" s="131">
        <f>AQ225</f>
        <v>45.4762046578117</v>
      </c>
      <c r="Q225" s="173">
        <f>T225+U225+V225</f>
        <v>0</v>
      </c>
      <c r="R225" t="s" s="185">
        <v>27</v>
      </c>
      <c r="S225" s="131">
        <f>AO225</f>
        <v>25.6219349971211</v>
      </c>
      <c r="T225" s="169"/>
      <c r="U225" s="169"/>
      <c r="V225" s="169"/>
      <c r="W225" s="169"/>
      <c r="X225" t="s" s="130">
        <f>IF($A225=Y225,"ok","bad")</f>
        <v>2430</v>
      </c>
      <c r="Y225" t="s" s="130">
        <v>2588</v>
      </c>
      <c r="Z225" t="s" s="130">
        <v>960</v>
      </c>
      <c r="AA225" t="s" s="186">
        <v>2365</v>
      </c>
      <c r="AB225" s="125">
        <f>100*AC225</f>
        <v>13.5386265</v>
      </c>
      <c r="AC225" s="191">
        <v>0.135386265</v>
      </c>
      <c r="AD225" t="s" s="187">
        <v>31</v>
      </c>
      <c r="AE225" s="125">
        <v>8.2236385</v>
      </c>
      <c r="AF225" s="191">
        <v>0.082236385</v>
      </c>
      <c r="AG225" s="169"/>
      <c r="AH225" s="173">
        <v>77582</v>
      </c>
      <c r="AI225" s="173">
        <v>50367</v>
      </c>
      <c r="AJ225" s="173">
        <v>152</v>
      </c>
      <c r="AK225" s="173">
        <v>10000</v>
      </c>
      <c r="AL225" s="173">
        <v>12905</v>
      </c>
      <c r="AM225" s="175">
        <f>100*AL225/$AI225</f>
        <v>25.6219349971211</v>
      </c>
      <c r="AN225" s="173">
        <f>IF(AM225&gt;$AI$8,1,0)</f>
        <v>0</v>
      </c>
      <c r="AO225" s="175">
        <f>IF($R225=AL$17,AM225,0)</f>
        <v>25.6219349971211</v>
      </c>
      <c r="AP225" s="173">
        <v>22905</v>
      </c>
      <c r="AQ225" s="175">
        <f>100*AP225/$AI225</f>
        <v>45.4762046578117</v>
      </c>
      <c r="AR225" s="173">
        <f>IF(AQ225&gt;$AI$8,1,0)</f>
        <v>0</v>
      </c>
      <c r="AS225" s="175">
        <f>IF($R225=AP$17,AQ225,0)</f>
        <v>0</v>
      </c>
      <c r="AT225" s="173">
        <v>3596</v>
      </c>
      <c r="AU225" s="175">
        <f>100*AT225/$AI225</f>
        <v>7.13959536998432</v>
      </c>
      <c r="AV225" s="173">
        <f>IF(AU225&gt;$AI$8,1,0)</f>
        <v>0</v>
      </c>
      <c r="AW225" s="175">
        <f>IF($R225=AT$17,AU225,0)</f>
        <v>0</v>
      </c>
      <c r="AX225" s="173">
        <v>6819</v>
      </c>
      <c r="AY225" s="175">
        <f>100*AX225/$AI225</f>
        <v>13.5386264816249</v>
      </c>
      <c r="AZ225" s="173">
        <f>IF(AY225&gt;$AI$8,1,0)</f>
        <v>0</v>
      </c>
      <c r="BA225" s="175">
        <f>IF($R225=AX$17,AY225,0)</f>
        <v>0</v>
      </c>
      <c r="BB225" s="173">
        <v>4142</v>
      </c>
      <c r="BC225" s="175">
        <f>100*BB225/$AI225</f>
        <v>8.22363849345802</v>
      </c>
      <c r="BD225" s="173">
        <f>IF(BC225&gt;$AI$8,1,0)</f>
        <v>0</v>
      </c>
      <c r="BE225" s="175">
        <f>IF($R225=BB$17,BC225,0)</f>
        <v>0</v>
      </c>
      <c r="BF225" s="173">
        <v>0</v>
      </c>
      <c r="BG225" s="175">
        <f>100*BF225/$AI225</f>
        <v>0</v>
      </c>
      <c r="BH225" s="173">
        <f>IF(BG225&gt;$AI$8,1,0)</f>
        <v>0</v>
      </c>
      <c r="BI225" s="175">
        <f>IF($R225=BF$17,BG225,0)</f>
        <v>0</v>
      </c>
      <c r="BJ225" s="173">
        <v>0</v>
      </c>
      <c r="BK225" s="175">
        <f>100*BJ225/$AI225</f>
        <v>0</v>
      </c>
      <c r="BL225" s="173">
        <f>IF(BK225&gt;$AI$8,1,0)</f>
        <v>0</v>
      </c>
      <c r="BM225" s="175">
        <f>IF($R225=BJ$17,BK225,0)</f>
        <v>0</v>
      </c>
      <c r="BN225" s="173">
        <v>0</v>
      </c>
      <c r="BO225" s="175">
        <f>100*BN225/$AI225</f>
        <v>0</v>
      </c>
      <c r="BP225" s="173">
        <f>IF(BO225&gt;$AI$8,1,0)</f>
        <v>0</v>
      </c>
      <c r="BQ225" s="175">
        <f>IF($R225=BN$17,BO225,0)</f>
        <v>0</v>
      </c>
      <c r="BR225" s="173">
        <v>0</v>
      </c>
      <c r="BS225" s="175">
        <f>100*BR225/$AI225</f>
        <v>0</v>
      </c>
      <c r="BT225" s="173">
        <f>IF(BS225&gt;$AI$8,1,0)</f>
        <v>0</v>
      </c>
      <c r="BU225" s="175">
        <f>IF($R225=BR$17,BS225,0)</f>
        <v>0</v>
      </c>
      <c r="BV225" s="173">
        <v>0</v>
      </c>
      <c r="BW225" s="175">
        <f>100*BV225/$AI225</f>
        <v>0</v>
      </c>
      <c r="BX225" s="173">
        <f>IF(BW225&gt;$AI$8,1,0)</f>
        <v>0</v>
      </c>
      <c r="BY225" s="175">
        <f>IF($R225=BV$17,BW225,0)</f>
        <v>0</v>
      </c>
      <c r="BZ225" s="173">
        <v>0</v>
      </c>
      <c r="CA225" s="175">
        <f>100*BZ225/$AI225</f>
        <v>0</v>
      </c>
      <c r="CB225" s="173">
        <f>IF(CA225&gt;$AI$8,1,0)</f>
        <v>0</v>
      </c>
      <c r="CC225" s="175">
        <f>IF($R225=BZ$17,CA225,0)</f>
        <v>0</v>
      </c>
      <c r="CD225" s="173">
        <v>0</v>
      </c>
      <c r="CE225" s="175">
        <f>100*CD225/$AI225</f>
        <v>0</v>
      </c>
      <c r="CF225" s="173">
        <f>IF(CE225&gt;$AI$8,1,0)</f>
        <v>0</v>
      </c>
      <c r="CG225" s="175">
        <f>IF($R225=CD$17,CE225,0)</f>
        <v>0</v>
      </c>
      <c r="CH225" s="173">
        <v>0</v>
      </c>
      <c r="CI225" s="175">
        <f>100*CH225/$AI225</f>
        <v>0</v>
      </c>
      <c r="CJ225" s="173">
        <f>IF(CI225&gt;$AI$8,1,0)</f>
        <v>0</v>
      </c>
      <c r="CK225" s="175">
        <f>IF($R225=CH$17,CI225,0)</f>
        <v>0</v>
      </c>
      <c r="CL225" s="173">
        <v>0</v>
      </c>
      <c r="CM225" s="173">
        <v>0</v>
      </c>
      <c r="CN225" s="176"/>
    </row>
    <row r="226" ht="15.75" customHeight="1">
      <c r="A226" t="s" s="179">
        <v>2510</v>
      </c>
      <c r="B226" t="s" s="180">
        <v>183</v>
      </c>
      <c r="C226" t="s" s="180">
        <v>1624</v>
      </c>
      <c r="D226" t="s" s="181">
        <v>186</v>
      </c>
      <c r="E226" t="s" s="188">
        <v>79</v>
      </c>
      <c r="F226" t="s" s="146">
        <v>80</v>
      </c>
      <c r="G226" t="s" s="146">
        <v>2511</v>
      </c>
      <c r="H226" t="s" s="146">
        <v>2512</v>
      </c>
      <c r="I226" t="s" s="146">
        <v>64</v>
      </c>
      <c r="J226" t="s" s="146">
        <v>1733</v>
      </c>
      <c r="K226" t="s" s="183">
        <f>_xlfn.IFS(Q226=0,O226,T226=1,R226,U226=1,AA226,V226=1,AD226)</f>
        <v>28</v>
      </c>
      <c r="L226" s="189">
        <f>_xlfn.IFS(Q226=0,P226,T226=1,S226,U226=1,AB226,V226=1,AE226)</f>
        <v>45.4364689172949</v>
      </c>
      <c r="M226" t="s" s="146">
        <f>IF(O226="Lab","over","under")</f>
        <v>2429</v>
      </c>
      <c r="N226" s="145">
        <v>1</v>
      </c>
      <c r="O226" t="s" s="184">
        <v>28</v>
      </c>
      <c r="P226" s="147">
        <f>AQ226</f>
        <v>45.4364689172949</v>
      </c>
      <c r="Q226" s="145">
        <f>T226+U226+V226</f>
        <v>0</v>
      </c>
      <c r="R226" t="s" s="185">
        <v>27</v>
      </c>
      <c r="S226" s="147">
        <f>AO226</f>
        <v>21.7283950617284</v>
      </c>
      <c r="T226" s="138"/>
      <c r="U226" s="138"/>
      <c r="V226" s="138"/>
      <c r="W226" s="138"/>
      <c r="X226" t="s" s="146">
        <f>IF($A226=Y226,"ok","bad")</f>
        <v>2430</v>
      </c>
      <c r="Y226" t="s" s="146">
        <v>2510</v>
      </c>
      <c r="Z226" t="s" s="146">
        <v>1624</v>
      </c>
      <c r="AA226" t="s" s="186">
        <v>2365</v>
      </c>
      <c r="AB226" s="141">
        <f>100*AC226</f>
        <v>17.9809898</v>
      </c>
      <c r="AC226" s="190">
        <v>0.179809898</v>
      </c>
      <c r="AD226" t="s" s="187">
        <v>31</v>
      </c>
      <c r="AE226" s="141">
        <v>9.553152000000001</v>
      </c>
      <c r="AF226" s="190">
        <v>0.09553151999999999</v>
      </c>
      <c r="AG226" s="138"/>
      <c r="AH226" s="145">
        <v>73717</v>
      </c>
      <c r="AI226" s="145">
        <v>45765</v>
      </c>
      <c r="AJ226" s="145">
        <v>185</v>
      </c>
      <c r="AK226" s="145">
        <v>10850</v>
      </c>
      <c r="AL226" s="145">
        <v>9944</v>
      </c>
      <c r="AM226" s="148">
        <f>100*AL226/$AI226</f>
        <v>21.7283950617284</v>
      </c>
      <c r="AN226" s="145">
        <f>IF(AM226&gt;$AI$8,1,0)</f>
        <v>0</v>
      </c>
      <c r="AO226" s="148">
        <f>IF($R226=AL$17,AM226,0)</f>
        <v>21.7283950617284</v>
      </c>
      <c r="AP226" s="145">
        <v>20794</v>
      </c>
      <c r="AQ226" s="148">
        <f>100*AP226/$AI226</f>
        <v>45.4364689172949</v>
      </c>
      <c r="AR226" s="145">
        <f>IF(AQ226&gt;$AI$8,1,0)</f>
        <v>0</v>
      </c>
      <c r="AS226" s="148">
        <f>IF($R226=AP$17,AQ226,0)</f>
        <v>0</v>
      </c>
      <c r="AT226" s="145">
        <v>2073</v>
      </c>
      <c r="AU226" s="148">
        <f>100*AT226/$AI226</f>
        <v>4.5296624057686</v>
      </c>
      <c r="AV226" s="145">
        <f>IF(AU226&gt;$AI$8,1,0)</f>
        <v>0</v>
      </c>
      <c r="AW226" s="148">
        <f>IF($R226=AT$17,AU226,0)</f>
        <v>0</v>
      </c>
      <c r="AX226" s="145">
        <v>8229</v>
      </c>
      <c r="AY226" s="148">
        <f>100*AX226/$AI226</f>
        <v>17.9809898393969</v>
      </c>
      <c r="AZ226" s="145">
        <f>IF(AY226&gt;$AI$8,1,0)</f>
        <v>0</v>
      </c>
      <c r="BA226" s="148">
        <f>IF($R226=AX$17,AY226,0)</f>
        <v>0</v>
      </c>
      <c r="BB226" s="145">
        <v>4372</v>
      </c>
      <c r="BC226" s="148">
        <f>100*BB226/$AI226</f>
        <v>9.55315197203103</v>
      </c>
      <c r="BD226" s="145">
        <f>IF(BC226&gt;$AI$8,1,0)</f>
        <v>0</v>
      </c>
      <c r="BE226" s="148">
        <f>IF($R226=BB$17,BC226,0)</f>
        <v>0</v>
      </c>
      <c r="BF226" s="145">
        <v>0</v>
      </c>
      <c r="BG226" s="148">
        <f>100*BF226/$AI226</f>
        <v>0</v>
      </c>
      <c r="BH226" s="145">
        <f>IF(BG226&gt;$AI$8,1,0)</f>
        <v>0</v>
      </c>
      <c r="BI226" s="148">
        <f>IF($R226=BF$17,BG226,0)</f>
        <v>0</v>
      </c>
      <c r="BJ226" s="145">
        <v>0</v>
      </c>
      <c r="BK226" s="148">
        <f>100*BJ226/$AI226</f>
        <v>0</v>
      </c>
      <c r="BL226" s="145">
        <f>IF(BK226&gt;$AI$8,1,0)</f>
        <v>0</v>
      </c>
      <c r="BM226" s="148">
        <f>IF($R226=BJ$17,BK226,0)</f>
        <v>0</v>
      </c>
      <c r="BN226" s="145">
        <v>0</v>
      </c>
      <c r="BO226" s="148">
        <f>100*BN226/$AI226</f>
        <v>0</v>
      </c>
      <c r="BP226" s="145">
        <f>IF(BO226&gt;$AI$8,1,0)</f>
        <v>0</v>
      </c>
      <c r="BQ226" s="148">
        <f>IF($R226=BN$17,BO226,0)</f>
        <v>0</v>
      </c>
      <c r="BR226" s="145">
        <v>0</v>
      </c>
      <c r="BS226" s="148">
        <f>100*BR226/$AI226</f>
        <v>0</v>
      </c>
      <c r="BT226" s="145">
        <f>IF(BS226&gt;$AI$8,1,0)</f>
        <v>0</v>
      </c>
      <c r="BU226" s="148">
        <f>IF($R226=BR$17,BS226,0)</f>
        <v>0</v>
      </c>
      <c r="BV226" s="145">
        <v>0</v>
      </c>
      <c r="BW226" s="148">
        <f>100*BV226/$AI226</f>
        <v>0</v>
      </c>
      <c r="BX226" s="145">
        <f>IF(BW226&gt;$AI$8,1,0)</f>
        <v>0</v>
      </c>
      <c r="BY226" s="148">
        <f>IF($R226=BV$17,BW226,0)</f>
        <v>0</v>
      </c>
      <c r="BZ226" s="145">
        <v>0</v>
      </c>
      <c r="CA226" s="148">
        <f>100*BZ226/$AI226</f>
        <v>0</v>
      </c>
      <c r="CB226" s="145">
        <f>IF(CA226&gt;$AI$8,1,0)</f>
        <v>0</v>
      </c>
      <c r="CC226" s="148">
        <f>IF($R226=BZ$17,CA226,0)</f>
        <v>0</v>
      </c>
      <c r="CD226" s="145">
        <v>0</v>
      </c>
      <c r="CE226" s="148">
        <f>100*CD226/$AI226</f>
        <v>0</v>
      </c>
      <c r="CF226" s="145">
        <f>IF(CE226&gt;$AI$8,1,0)</f>
        <v>0</v>
      </c>
      <c r="CG226" s="148">
        <f>IF($R226=CD$17,CE226,0)</f>
        <v>0</v>
      </c>
      <c r="CH226" s="145">
        <v>0</v>
      </c>
      <c r="CI226" s="148">
        <f>100*CH226/$AI226</f>
        <v>0</v>
      </c>
      <c r="CJ226" s="145">
        <f>IF(CI226&gt;$AI$8,1,0)</f>
        <v>0</v>
      </c>
      <c r="CK226" s="148">
        <f>IF($R226=CH$17,CI226,0)</f>
        <v>0</v>
      </c>
      <c r="CL226" s="145">
        <v>368</v>
      </c>
      <c r="CM226" s="145">
        <v>0</v>
      </c>
      <c r="CN226" s="149"/>
    </row>
    <row r="227" ht="15.75" customHeight="1">
      <c r="A227" t="s" s="179">
        <v>3647</v>
      </c>
      <c r="B227" t="s" s="180">
        <v>197</v>
      </c>
      <c r="C227" t="s" s="180">
        <v>3648</v>
      </c>
      <c r="D227" t="s" s="181">
        <v>200</v>
      </c>
      <c r="E227" t="s" s="182">
        <v>79</v>
      </c>
      <c r="F227" t="s" s="130">
        <v>46</v>
      </c>
      <c r="G227" t="s" s="130">
        <v>1025</v>
      </c>
      <c r="H227" t="s" s="130">
        <v>3649</v>
      </c>
      <c r="I227" t="s" s="130">
        <v>49</v>
      </c>
      <c r="J227" t="s" s="130">
        <v>1762</v>
      </c>
      <c r="K227" t="s" s="183">
        <f>_xlfn.IFS(Q227=0,O227,T227=1,R227,U227=1,AA227,V227=1,AD227)</f>
        <v>29</v>
      </c>
      <c r="L227" s="189">
        <f>_xlfn.IFS(Q227=0,P227,T227=1,S227,U227=1,AB227,V227=1,AE227)</f>
        <v>45.4190109564702</v>
      </c>
      <c r="M227" t="s" s="130">
        <f>IF(O227="Lab","over","under")</f>
        <v>3307</v>
      </c>
      <c r="N227" s="169"/>
      <c r="O227" t="s" s="184">
        <v>29</v>
      </c>
      <c r="P227" s="131">
        <f>AU227</f>
        <v>45.4190109564702</v>
      </c>
      <c r="Q227" s="173">
        <f>T227+U227+V227</f>
        <v>0</v>
      </c>
      <c r="R227" t="s" s="185">
        <v>27</v>
      </c>
      <c r="S227" s="131">
        <f>AO227</f>
        <v>32.1922811173626</v>
      </c>
      <c r="T227" s="169"/>
      <c r="U227" s="169"/>
      <c r="V227" s="169"/>
      <c r="W227" s="169"/>
      <c r="X227" t="s" s="130">
        <f>IF($A227=Y227,"ok","bad")</f>
        <v>2430</v>
      </c>
      <c r="Y227" t="s" s="130">
        <v>3647</v>
      </c>
      <c r="Z227" t="s" s="130">
        <v>3648</v>
      </c>
      <c r="AA227" t="s" s="186">
        <v>2365</v>
      </c>
      <c r="AB227" s="125">
        <f>100*AC227</f>
        <v>12.4153588</v>
      </c>
      <c r="AC227" s="191">
        <v>0.124153588</v>
      </c>
      <c r="AD227" t="s" s="187">
        <v>28</v>
      </c>
      <c r="AE227" s="125">
        <v>5.817787</v>
      </c>
      <c r="AF227" s="191">
        <v>0.05817787</v>
      </c>
      <c r="AG227" s="169"/>
      <c r="AH227" s="173">
        <v>75537</v>
      </c>
      <c r="AI227" s="173">
        <v>50655</v>
      </c>
      <c r="AJ227" s="173">
        <v>137</v>
      </c>
      <c r="AK227" s="173">
        <v>6700</v>
      </c>
      <c r="AL227" s="173">
        <v>16307</v>
      </c>
      <c r="AM227" s="175">
        <f>100*AL227/$AI227</f>
        <v>32.1922811173626</v>
      </c>
      <c r="AN227" s="173">
        <f>IF(AM227&gt;$AI$8,1,0)</f>
        <v>0</v>
      </c>
      <c r="AO227" s="175">
        <f>IF($R227=AL$17,AM227,0)</f>
        <v>32.1922811173626</v>
      </c>
      <c r="AP227" s="173">
        <v>2947</v>
      </c>
      <c r="AQ227" s="175">
        <f>100*AP227/$AI227</f>
        <v>5.81778699042543</v>
      </c>
      <c r="AR227" s="173">
        <f>IF(AQ227&gt;$AI$8,1,0)</f>
        <v>0</v>
      </c>
      <c r="AS227" s="175">
        <f>IF($R227=AP$17,AQ227,0)</f>
        <v>0</v>
      </c>
      <c r="AT227" s="173">
        <v>23007</v>
      </c>
      <c r="AU227" s="175">
        <f>100*AT227/$AI227</f>
        <v>45.4190109564702</v>
      </c>
      <c r="AV227" s="173">
        <f>IF(AU227&gt;$AI$8,1,0)</f>
        <v>0</v>
      </c>
      <c r="AW227" s="175">
        <f>IF($R227=AT$17,AU227,0)</f>
        <v>0</v>
      </c>
      <c r="AX227" s="173">
        <v>6289</v>
      </c>
      <c r="AY227" s="175">
        <f>100*AX227/$AI227</f>
        <v>12.4153587997236</v>
      </c>
      <c r="AZ227" s="173">
        <f>IF(AY227&gt;$AI$8,1,0)</f>
        <v>0</v>
      </c>
      <c r="BA227" s="175">
        <f>IF($R227=AX$17,AY227,0)</f>
        <v>0</v>
      </c>
      <c r="BB227" s="173">
        <v>1394</v>
      </c>
      <c r="BC227" s="175">
        <f>100*BB227/$AI227</f>
        <v>2.75194946204718</v>
      </c>
      <c r="BD227" s="173">
        <f>IF(BC227&gt;$AI$8,1,0)</f>
        <v>0</v>
      </c>
      <c r="BE227" s="175">
        <f>IF($R227=BB$17,BC227,0)</f>
        <v>0</v>
      </c>
      <c r="BF227" s="173">
        <v>0</v>
      </c>
      <c r="BG227" s="175">
        <f>100*BF227/$AI227</f>
        <v>0</v>
      </c>
      <c r="BH227" s="173">
        <f>IF(BG227&gt;$AI$8,1,0)</f>
        <v>0</v>
      </c>
      <c r="BI227" s="175">
        <f>IF($R227=BF$17,BG227,0)</f>
        <v>0</v>
      </c>
      <c r="BJ227" s="173">
        <v>0</v>
      </c>
      <c r="BK227" s="175">
        <f>100*BJ227/$AI227</f>
        <v>0</v>
      </c>
      <c r="BL227" s="173">
        <f>IF(BK227&gt;$AI$8,1,0)</f>
        <v>0</v>
      </c>
      <c r="BM227" s="175">
        <f>IF($R227=BJ$17,BK227,0)</f>
        <v>0</v>
      </c>
      <c r="BN227" s="173">
        <v>0</v>
      </c>
      <c r="BO227" s="175">
        <f>100*BN227/$AI227</f>
        <v>0</v>
      </c>
      <c r="BP227" s="173">
        <f>IF(BO227&gt;$AI$8,1,0)</f>
        <v>0</v>
      </c>
      <c r="BQ227" s="175">
        <f>IF($R227=BN$17,BO227,0)</f>
        <v>0</v>
      </c>
      <c r="BR227" s="173">
        <v>0</v>
      </c>
      <c r="BS227" s="175">
        <f>100*BR227/$AI227</f>
        <v>0</v>
      </c>
      <c r="BT227" s="173">
        <f>IF(BS227&gt;$AI$8,1,0)</f>
        <v>0</v>
      </c>
      <c r="BU227" s="175">
        <f>IF($R227=BR$17,BS227,0)</f>
        <v>0</v>
      </c>
      <c r="BV227" s="173">
        <v>0</v>
      </c>
      <c r="BW227" s="175">
        <f>100*BV227/$AI227</f>
        <v>0</v>
      </c>
      <c r="BX227" s="173">
        <f>IF(BW227&gt;$AI$8,1,0)</f>
        <v>0</v>
      </c>
      <c r="BY227" s="175">
        <f>IF($R227=BV$17,BW227,0)</f>
        <v>0</v>
      </c>
      <c r="BZ227" s="173">
        <v>0</v>
      </c>
      <c r="CA227" s="175">
        <f>100*BZ227/$AI227</f>
        <v>0</v>
      </c>
      <c r="CB227" s="173">
        <f>IF(CA227&gt;$AI$8,1,0)</f>
        <v>0</v>
      </c>
      <c r="CC227" s="175">
        <f>IF($R227=BZ$17,CA227,0)</f>
        <v>0</v>
      </c>
      <c r="CD227" s="173">
        <v>0</v>
      </c>
      <c r="CE227" s="175">
        <f>100*CD227/$AI227</f>
        <v>0</v>
      </c>
      <c r="CF227" s="173">
        <f>IF(CE227&gt;$AI$8,1,0)</f>
        <v>0</v>
      </c>
      <c r="CG227" s="175">
        <f>IF($R227=CD$17,CE227,0)</f>
        <v>0</v>
      </c>
      <c r="CH227" s="173">
        <v>0</v>
      </c>
      <c r="CI227" s="175">
        <f>100*CH227/$AI227</f>
        <v>0</v>
      </c>
      <c r="CJ227" s="173">
        <f>IF(CI227&gt;$AI$8,1,0)</f>
        <v>0</v>
      </c>
      <c r="CK227" s="175">
        <f>IF($R227=CH$17,CI227,0)</f>
        <v>0</v>
      </c>
      <c r="CL227" s="173">
        <v>795</v>
      </c>
      <c r="CM227" s="173">
        <v>0</v>
      </c>
      <c r="CN227" s="176"/>
    </row>
    <row r="228" ht="15.75" customHeight="1">
      <c r="A228" t="s" s="179">
        <v>3490</v>
      </c>
      <c r="B228" t="s" s="180">
        <v>160</v>
      </c>
      <c r="C228" t="s" s="180">
        <v>1801</v>
      </c>
      <c r="D228" t="s" s="181">
        <v>162</v>
      </c>
      <c r="E228" t="s" s="188">
        <v>79</v>
      </c>
      <c r="F228" t="s" s="146">
        <v>80</v>
      </c>
      <c r="G228" t="s" s="146">
        <v>157</v>
      </c>
      <c r="H228" t="s" s="146">
        <v>1802</v>
      </c>
      <c r="I228" t="s" s="146">
        <v>49</v>
      </c>
      <c r="J228" t="s" s="146">
        <v>56</v>
      </c>
      <c r="K228" t="s" s="183">
        <f>_xlfn.IFS(Q228=0,O228,T228=1,R228,U228=1,AA228,V228=1,AD228)</f>
        <v>27</v>
      </c>
      <c r="L228" s="189">
        <f>_xlfn.IFS(Q228=0,P228,T228=1,S228,U228=1,AB228,V228=1,AE228)</f>
        <v>45.371727081608</v>
      </c>
      <c r="M228" t="s" s="146">
        <f>IF(O228="Lab","over","under")</f>
        <v>3307</v>
      </c>
      <c r="N228" s="138"/>
      <c r="O228" t="s" s="184">
        <v>27</v>
      </c>
      <c r="P228" s="147">
        <f>AM228</f>
        <v>45.371727081608</v>
      </c>
      <c r="Q228" s="145">
        <f>T228+U228+V228</f>
        <v>0</v>
      </c>
      <c r="R228" t="s" s="185">
        <v>28</v>
      </c>
      <c r="S228" s="147">
        <f>AS228</f>
        <v>29.2731095113716</v>
      </c>
      <c r="T228" s="138"/>
      <c r="U228" s="138"/>
      <c r="V228" s="138"/>
      <c r="W228" s="138"/>
      <c r="X228" t="s" s="146">
        <f>IF($A228=Y228,"ok","bad")</f>
        <v>2430</v>
      </c>
      <c r="Y228" t="s" s="146">
        <v>3490</v>
      </c>
      <c r="Z228" t="s" s="146">
        <v>1801</v>
      </c>
      <c r="AA228" t="s" s="186">
        <v>2365</v>
      </c>
      <c r="AB228" s="141">
        <f>100*AC228</f>
        <v>9.9190928</v>
      </c>
      <c r="AC228" s="190">
        <v>0.099190928</v>
      </c>
      <c r="AD228" t="s" s="187">
        <v>29</v>
      </c>
      <c r="AE228" s="141">
        <v>9.222569099999999</v>
      </c>
      <c r="AF228" s="190">
        <v>0.092225691</v>
      </c>
      <c r="AG228" s="138"/>
      <c r="AH228" s="145">
        <v>69904</v>
      </c>
      <c r="AI228" s="145">
        <v>47091</v>
      </c>
      <c r="AJ228" s="145">
        <v>160</v>
      </c>
      <c r="AK228" s="145">
        <v>7581</v>
      </c>
      <c r="AL228" s="145">
        <v>21366</v>
      </c>
      <c r="AM228" s="148">
        <f>100*AL228/$AI228</f>
        <v>45.371727081608</v>
      </c>
      <c r="AN228" s="145">
        <f>IF(AM228&gt;$AI$8,1,0)</f>
        <v>0</v>
      </c>
      <c r="AO228" s="148">
        <f>IF($R228=AL$17,AM228,0)</f>
        <v>0</v>
      </c>
      <c r="AP228" s="145">
        <v>13785</v>
      </c>
      <c r="AQ228" s="148">
        <f>100*AP228/$AI228</f>
        <v>29.2731095113716</v>
      </c>
      <c r="AR228" s="145">
        <f>IF(AQ228&gt;$AI$8,1,0)</f>
        <v>0</v>
      </c>
      <c r="AS228" s="148">
        <f>IF($R228=AP$17,AQ228,0)</f>
        <v>29.2731095113716</v>
      </c>
      <c r="AT228" s="145">
        <v>4343</v>
      </c>
      <c r="AU228" s="148">
        <f>100*AT228/$AI228</f>
        <v>9.22256906839948</v>
      </c>
      <c r="AV228" s="145">
        <f>IF(AU228&gt;$AI$8,1,0)</f>
        <v>0</v>
      </c>
      <c r="AW228" s="148">
        <f>IF($R228=AT$17,AU228,0)</f>
        <v>0</v>
      </c>
      <c r="AX228" s="145">
        <v>4671</v>
      </c>
      <c r="AY228" s="148">
        <f>100*AX228/$AI228</f>
        <v>9.91909282028413</v>
      </c>
      <c r="AZ228" s="145">
        <f>IF(AY228&gt;$AI$8,1,0)</f>
        <v>0</v>
      </c>
      <c r="BA228" s="148">
        <f>IF($R228=AX$17,AY228,0)</f>
        <v>0</v>
      </c>
      <c r="BB228" s="145">
        <v>2926</v>
      </c>
      <c r="BC228" s="148">
        <f>100*BB228/$AI228</f>
        <v>6.21350151833684</v>
      </c>
      <c r="BD228" s="145">
        <f>IF(BC228&gt;$AI$8,1,0)</f>
        <v>0</v>
      </c>
      <c r="BE228" s="148">
        <f>IF($R228=BB$17,BC228,0)</f>
        <v>0</v>
      </c>
      <c r="BF228" s="145">
        <v>0</v>
      </c>
      <c r="BG228" s="148">
        <f>100*BF228/$AI228</f>
        <v>0</v>
      </c>
      <c r="BH228" s="145">
        <f>IF(BG228&gt;$AI$8,1,0)</f>
        <v>0</v>
      </c>
      <c r="BI228" s="148">
        <f>IF($R228=BF$17,BG228,0)</f>
        <v>0</v>
      </c>
      <c r="BJ228" s="145">
        <v>0</v>
      </c>
      <c r="BK228" s="148">
        <f>100*BJ228/$AI228</f>
        <v>0</v>
      </c>
      <c r="BL228" s="145">
        <f>IF(BK228&gt;$AI$8,1,0)</f>
        <v>0</v>
      </c>
      <c r="BM228" s="148">
        <f>IF($R228=BJ$17,BK228,0)</f>
        <v>0</v>
      </c>
      <c r="BN228" s="145">
        <v>0</v>
      </c>
      <c r="BO228" s="148">
        <f>100*BN228/$AI228</f>
        <v>0</v>
      </c>
      <c r="BP228" s="145">
        <f>IF(BO228&gt;$AI$8,1,0)</f>
        <v>0</v>
      </c>
      <c r="BQ228" s="148">
        <f>IF($R228=BN$17,BO228,0)</f>
        <v>0</v>
      </c>
      <c r="BR228" s="145">
        <v>0</v>
      </c>
      <c r="BS228" s="148">
        <f>100*BR228/$AI228</f>
        <v>0</v>
      </c>
      <c r="BT228" s="145">
        <f>IF(BS228&gt;$AI$8,1,0)</f>
        <v>0</v>
      </c>
      <c r="BU228" s="148">
        <f>IF($R228=BR$17,BS228,0)</f>
        <v>0</v>
      </c>
      <c r="BV228" s="145">
        <v>0</v>
      </c>
      <c r="BW228" s="148">
        <f>100*BV228/$AI228</f>
        <v>0</v>
      </c>
      <c r="BX228" s="145">
        <f>IF(BW228&gt;$AI$8,1,0)</f>
        <v>0</v>
      </c>
      <c r="BY228" s="148">
        <f>IF($R228=BV$17,BW228,0)</f>
        <v>0</v>
      </c>
      <c r="BZ228" s="145">
        <v>0</v>
      </c>
      <c r="CA228" s="148">
        <f>100*BZ228/$AI228</f>
        <v>0</v>
      </c>
      <c r="CB228" s="145">
        <f>IF(CA228&gt;$AI$8,1,0)</f>
        <v>0</v>
      </c>
      <c r="CC228" s="148">
        <f>IF($R228=BZ$17,CA228,0)</f>
        <v>0</v>
      </c>
      <c r="CD228" s="145">
        <v>0</v>
      </c>
      <c r="CE228" s="148">
        <f>100*CD228/$AI228</f>
        <v>0</v>
      </c>
      <c r="CF228" s="145">
        <f>IF(CE228&gt;$AI$8,1,0)</f>
        <v>0</v>
      </c>
      <c r="CG228" s="148">
        <f>IF($R228=CD$17,CE228,0)</f>
        <v>0</v>
      </c>
      <c r="CH228" s="145">
        <v>0</v>
      </c>
      <c r="CI228" s="148">
        <f>100*CH228/$AI228</f>
        <v>0</v>
      </c>
      <c r="CJ228" s="145">
        <f>IF(CI228&gt;$AI$8,1,0)</f>
        <v>0</v>
      </c>
      <c r="CK228" s="148">
        <f>IF($R228=CH$17,CI228,0)</f>
        <v>0</v>
      </c>
      <c r="CL228" s="145">
        <v>678</v>
      </c>
      <c r="CM228" s="145">
        <v>0</v>
      </c>
      <c r="CN228" s="149"/>
    </row>
    <row r="229" ht="15.75" customHeight="1">
      <c r="A229" t="s" s="179">
        <v>2451</v>
      </c>
      <c r="B229" t="s" s="180">
        <v>256</v>
      </c>
      <c r="C229" t="s" s="180">
        <v>2452</v>
      </c>
      <c r="D229" t="s" s="181">
        <v>259</v>
      </c>
      <c r="E229" t="s" s="182">
        <v>79</v>
      </c>
      <c r="F229" t="s" s="130">
        <v>80</v>
      </c>
      <c r="G229" t="s" s="130">
        <v>98</v>
      </c>
      <c r="H229" t="s" s="130">
        <v>2453</v>
      </c>
      <c r="I229" t="s" s="130">
        <v>49</v>
      </c>
      <c r="J229" t="s" s="130">
        <v>50</v>
      </c>
      <c r="K229" t="s" s="183">
        <f>_xlfn.IFS(Q229=0,O229,T229=1,R229,U229=1,AA229,V229=1,AD229)</f>
        <v>2365</v>
      </c>
      <c r="L229" s="189">
        <f>_xlfn.IFS(Q229=0,P229,T229=1,S229,U229=1,AB229,V229=1,AE229)</f>
        <v>21.3864783549245</v>
      </c>
      <c r="M229" t="s" s="130">
        <f>IF(O229="Lab","over","under")</f>
        <v>2429</v>
      </c>
      <c r="N229" s="173">
        <v>1</v>
      </c>
      <c r="O229" t="s" s="184">
        <v>28</v>
      </c>
      <c r="P229" s="131">
        <f>AQ229</f>
        <v>45.3663873486337</v>
      </c>
      <c r="Q229" s="173">
        <f>T229+U229+V229</f>
        <v>1</v>
      </c>
      <c r="R229" t="s" s="185">
        <v>2365</v>
      </c>
      <c r="S229" s="131">
        <f>BA229</f>
        <v>21.3864783549245</v>
      </c>
      <c r="T229" s="173">
        <v>1</v>
      </c>
      <c r="U229" s="169"/>
      <c r="V229" s="169"/>
      <c r="W229" s="169"/>
      <c r="X229" t="s" s="130">
        <f>IF($A229=Y229,"ok","bad")</f>
        <v>2430</v>
      </c>
      <c r="Y229" t="s" s="130">
        <v>2451</v>
      </c>
      <c r="Z229" t="s" s="130">
        <v>2452</v>
      </c>
      <c r="AA229" t="s" s="186">
        <v>29</v>
      </c>
      <c r="AB229" s="125">
        <f>100*AC229</f>
        <v>12.4002288</v>
      </c>
      <c r="AC229" s="191">
        <v>0.124002288</v>
      </c>
      <c r="AD229" t="s" s="187">
        <v>27</v>
      </c>
      <c r="AE229" s="125">
        <v>11.5075714</v>
      </c>
      <c r="AF229" s="191">
        <v>0.115075714</v>
      </c>
      <c r="AG229" s="169"/>
      <c r="AH229" s="173">
        <v>69827</v>
      </c>
      <c r="AI229" s="173">
        <v>40217</v>
      </c>
      <c r="AJ229" s="173">
        <v>140</v>
      </c>
      <c r="AK229" s="173">
        <v>9644</v>
      </c>
      <c r="AL229" s="173">
        <v>4628</v>
      </c>
      <c r="AM229" s="175">
        <f>100*AL229/$AI229</f>
        <v>11.5075714250193</v>
      </c>
      <c r="AN229" s="173">
        <f>IF(AM229&gt;$AI$8,1,0)</f>
        <v>0</v>
      </c>
      <c r="AO229" s="175">
        <f>IF($R229=AL$17,AM229,0)</f>
        <v>0</v>
      </c>
      <c r="AP229" s="173">
        <v>18245</v>
      </c>
      <c r="AQ229" s="175">
        <f>100*AP229/$AI229</f>
        <v>45.3663873486337</v>
      </c>
      <c r="AR229" s="173">
        <f>IF(AQ229&gt;$AI$8,1,0)</f>
        <v>0</v>
      </c>
      <c r="AS229" s="175">
        <f>IF($R229=AP$17,AQ229,0)</f>
        <v>0</v>
      </c>
      <c r="AT229" s="173">
        <v>4987</v>
      </c>
      <c r="AU229" s="175">
        <f>100*AT229/$AI229</f>
        <v>12.4002287589825</v>
      </c>
      <c r="AV229" s="173">
        <f>IF(AU229&gt;$AI$8,1,0)</f>
        <v>0</v>
      </c>
      <c r="AW229" s="175">
        <f>IF($R229=AT$17,AU229,0)</f>
        <v>0</v>
      </c>
      <c r="AX229" s="173">
        <v>8601</v>
      </c>
      <c r="AY229" s="175">
        <f>100*AX229/$AI229</f>
        <v>21.3864783549245</v>
      </c>
      <c r="AZ229" s="173">
        <f>IF(AY229&gt;$AI$8,1,0)</f>
        <v>0</v>
      </c>
      <c r="BA229" s="175">
        <f>IF($R229=AX$17,AY229,0)</f>
        <v>21.3864783549245</v>
      </c>
      <c r="BB229" s="173">
        <v>3217</v>
      </c>
      <c r="BC229" s="175">
        <f>100*BB229/$AI229</f>
        <v>7.99910485615536</v>
      </c>
      <c r="BD229" s="173">
        <f>IF(BC229&gt;$AI$8,1,0)</f>
        <v>0</v>
      </c>
      <c r="BE229" s="175">
        <f>IF($R229=BB$17,BC229,0)</f>
        <v>0</v>
      </c>
      <c r="BF229" s="173">
        <v>0</v>
      </c>
      <c r="BG229" s="175">
        <f>100*BF229/$AI229</f>
        <v>0</v>
      </c>
      <c r="BH229" s="173">
        <f>IF(BG229&gt;$AI$8,1,0)</f>
        <v>0</v>
      </c>
      <c r="BI229" s="175">
        <f>IF($R229=BF$17,BG229,0)</f>
        <v>0</v>
      </c>
      <c r="BJ229" s="173">
        <v>0</v>
      </c>
      <c r="BK229" s="175">
        <f>100*BJ229/$AI229</f>
        <v>0</v>
      </c>
      <c r="BL229" s="173">
        <f>IF(BK229&gt;$AI$8,1,0)</f>
        <v>0</v>
      </c>
      <c r="BM229" s="175">
        <f>IF($R229=BJ$17,BK229,0)</f>
        <v>0</v>
      </c>
      <c r="BN229" s="173">
        <v>0</v>
      </c>
      <c r="BO229" s="175">
        <f>100*BN229/$AI229</f>
        <v>0</v>
      </c>
      <c r="BP229" s="173">
        <f>IF(BO229&gt;$AI$8,1,0)</f>
        <v>0</v>
      </c>
      <c r="BQ229" s="175">
        <f>IF($R229=BN$17,BO229,0)</f>
        <v>0</v>
      </c>
      <c r="BR229" s="173">
        <v>0</v>
      </c>
      <c r="BS229" s="175">
        <f>100*BR229/$AI229</f>
        <v>0</v>
      </c>
      <c r="BT229" s="173">
        <f>IF(BS229&gt;$AI$8,1,0)</f>
        <v>0</v>
      </c>
      <c r="BU229" s="175">
        <f>IF($R229=BR$17,BS229,0)</f>
        <v>0</v>
      </c>
      <c r="BV229" s="173">
        <v>0</v>
      </c>
      <c r="BW229" s="175">
        <f>100*BV229/$AI229</f>
        <v>0</v>
      </c>
      <c r="BX229" s="173">
        <f>IF(BW229&gt;$AI$8,1,0)</f>
        <v>0</v>
      </c>
      <c r="BY229" s="175">
        <f>IF($R229=BV$17,BW229,0)</f>
        <v>0</v>
      </c>
      <c r="BZ229" s="173">
        <v>0</v>
      </c>
      <c r="CA229" s="175">
        <f>100*BZ229/$AI229</f>
        <v>0</v>
      </c>
      <c r="CB229" s="173">
        <f>IF(CA229&gt;$AI$8,1,0)</f>
        <v>0</v>
      </c>
      <c r="CC229" s="175">
        <f>IF($R229=BZ$17,CA229,0)</f>
        <v>0</v>
      </c>
      <c r="CD229" s="173">
        <v>0</v>
      </c>
      <c r="CE229" s="175">
        <f>100*CD229/$AI229</f>
        <v>0</v>
      </c>
      <c r="CF229" s="173">
        <f>IF(CE229&gt;$AI$8,1,0)</f>
        <v>0</v>
      </c>
      <c r="CG229" s="175">
        <f>IF($R229=CD$17,CE229,0)</f>
        <v>0</v>
      </c>
      <c r="CH229" s="173">
        <v>0</v>
      </c>
      <c r="CI229" s="175">
        <f>100*CH229/$AI229</f>
        <v>0</v>
      </c>
      <c r="CJ229" s="173">
        <f>IF(CI229&gt;$AI$8,1,0)</f>
        <v>0</v>
      </c>
      <c r="CK229" s="175">
        <f>IF($R229=CH$17,CI229,0)</f>
        <v>0</v>
      </c>
      <c r="CL229" s="173">
        <v>0</v>
      </c>
      <c r="CM229" s="173">
        <v>0</v>
      </c>
      <c r="CN229" s="176"/>
    </row>
    <row r="230" ht="15.75" customHeight="1">
      <c r="A230" t="s" s="179">
        <v>2439</v>
      </c>
      <c r="B230" t="s" s="180">
        <v>197</v>
      </c>
      <c r="C230" t="s" s="180">
        <v>940</v>
      </c>
      <c r="D230" t="s" s="181">
        <v>200</v>
      </c>
      <c r="E230" t="s" s="188">
        <v>79</v>
      </c>
      <c r="F230" t="s" s="146">
        <v>80</v>
      </c>
      <c r="G230" t="s" s="146">
        <v>717</v>
      </c>
      <c r="H230" t="s" s="146">
        <v>2440</v>
      </c>
      <c r="I230" t="s" s="146">
        <v>49</v>
      </c>
      <c r="J230" t="s" s="146">
        <v>50</v>
      </c>
      <c r="K230" t="s" s="183">
        <f>_xlfn.IFS(Q230=0,O230,T230=1,R230,U230=1,AA230,V230=1,AD230)</f>
        <v>31</v>
      </c>
      <c r="L230" s="189">
        <f>_xlfn.IFS(Q230=0,P230,T230=1,S230,U230=1,AB230,V230=1,AE230)</f>
        <v>14.6958577</v>
      </c>
      <c r="M230" t="s" s="146">
        <f>IF(O230="Lab","over","under")</f>
        <v>2429</v>
      </c>
      <c r="N230" s="145">
        <v>1</v>
      </c>
      <c r="O230" t="s" s="184">
        <v>28</v>
      </c>
      <c r="P230" s="147">
        <f>AQ230</f>
        <v>45.3414603806444</v>
      </c>
      <c r="Q230" s="145">
        <f>T230+U230+V230</f>
        <v>1</v>
      </c>
      <c r="R230" t="s" s="185">
        <v>27</v>
      </c>
      <c r="S230" s="147">
        <f>AO230</f>
        <v>15.643736783182</v>
      </c>
      <c r="T230" s="138"/>
      <c r="U230" s="145">
        <v>1</v>
      </c>
      <c r="V230" s="138"/>
      <c r="W230" s="138"/>
      <c r="X230" t="s" s="146">
        <f>IF($A230=Y230,"ok","bad")</f>
        <v>2430</v>
      </c>
      <c r="Y230" t="s" s="146">
        <v>2439</v>
      </c>
      <c r="Z230" t="s" s="146">
        <v>940</v>
      </c>
      <c r="AA230" t="s" s="186">
        <v>31</v>
      </c>
      <c r="AB230" s="141">
        <f>100*AC230</f>
        <v>14.6958577</v>
      </c>
      <c r="AC230" s="190">
        <v>0.146958577</v>
      </c>
      <c r="AD230" t="s" s="187">
        <v>2365</v>
      </c>
      <c r="AE230" s="141">
        <v>12.2254012</v>
      </c>
      <c r="AF230" s="190">
        <v>0.122254012</v>
      </c>
      <c r="AG230" s="138"/>
      <c r="AH230" s="145">
        <v>67840</v>
      </c>
      <c r="AI230" s="145">
        <v>40195</v>
      </c>
      <c r="AJ230" s="145">
        <v>180</v>
      </c>
      <c r="AK230" s="145">
        <v>11937</v>
      </c>
      <c r="AL230" s="145">
        <v>6288</v>
      </c>
      <c r="AM230" s="148">
        <f>100*AL230/$AI230</f>
        <v>15.643736783182</v>
      </c>
      <c r="AN230" s="145">
        <f>IF(AM230&gt;$AI$8,1,0)</f>
        <v>0</v>
      </c>
      <c r="AO230" s="148">
        <f>IF($R230=AL$17,AM230,0)</f>
        <v>15.643736783182</v>
      </c>
      <c r="AP230" s="145">
        <v>18225</v>
      </c>
      <c r="AQ230" s="148">
        <f>100*AP230/$AI230</f>
        <v>45.3414603806444</v>
      </c>
      <c r="AR230" s="145">
        <f>IF(AQ230&gt;$AI$8,1,0)</f>
        <v>0</v>
      </c>
      <c r="AS230" s="148">
        <f>IF($R230=AP$17,AQ230,0)</f>
        <v>0</v>
      </c>
      <c r="AT230" s="145">
        <v>4201</v>
      </c>
      <c r="AU230" s="148">
        <f>100*AT230/$AI230</f>
        <v>10.4515487000871</v>
      </c>
      <c r="AV230" s="145">
        <f>IF(AU230&gt;$AI$8,1,0)</f>
        <v>0</v>
      </c>
      <c r="AW230" s="148">
        <f>IF($R230=AT$17,AU230,0)</f>
        <v>0</v>
      </c>
      <c r="AX230" s="145">
        <v>4914</v>
      </c>
      <c r="AY230" s="148">
        <f>100*AX230/$AI230</f>
        <v>12.2254011692997</v>
      </c>
      <c r="AZ230" s="145">
        <f>IF(AY230&gt;$AI$8,1,0)</f>
        <v>0</v>
      </c>
      <c r="BA230" s="148">
        <f>IF($R230=AX$17,AY230,0)</f>
        <v>0</v>
      </c>
      <c r="BB230" s="145">
        <v>5907</v>
      </c>
      <c r="BC230" s="148">
        <f>100*BB230/$AI230</f>
        <v>14.695857693743</v>
      </c>
      <c r="BD230" s="145">
        <f>IF(BC230&gt;$AI$8,1,0)</f>
        <v>0</v>
      </c>
      <c r="BE230" s="148">
        <f>IF($R230=BB$17,BC230,0)</f>
        <v>0</v>
      </c>
      <c r="BF230" s="145">
        <v>0</v>
      </c>
      <c r="BG230" s="148">
        <f>100*BF230/$AI230</f>
        <v>0</v>
      </c>
      <c r="BH230" s="145">
        <f>IF(BG230&gt;$AI$8,1,0)</f>
        <v>0</v>
      </c>
      <c r="BI230" s="148">
        <f>IF($R230=BF$17,BG230,0)</f>
        <v>0</v>
      </c>
      <c r="BJ230" s="145">
        <v>0</v>
      </c>
      <c r="BK230" s="148">
        <f>100*BJ230/$AI230</f>
        <v>0</v>
      </c>
      <c r="BL230" s="145">
        <f>IF(BK230&gt;$AI$8,1,0)</f>
        <v>0</v>
      </c>
      <c r="BM230" s="148">
        <f>IF($R230=BJ$17,BK230,0)</f>
        <v>0</v>
      </c>
      <c r="BN230" s="145">
        <v>0</v>
      </c>
      <c r="BO230" s="148">
        <f>100*BN230/$AI230</f>
        <v>0</v>
      </c>
      <c r="BP230" s="145">
        <f>IF(BO230&gt;$AI$8,1,0)</f>
        <v>0</v>
      </c>
      <c r="BQ230" s="148">
        <f>IF($R230=BN$17,BO230,0)</f>
        <v>0</v>
      </c>
      <c r="BR230" s="145">
        <v>0</v>
      </c>
      <c r="BS230" s="148">
        <f>100*BR230/$AI230</f>
        <v>0</v>
      </c>
      <c r="BT230" s="145">
        <f>IF(BS230&gt;$AI$8,1,0)</f>
        <v>0</v>
      </c>
      <c r="BU230" s="148">
        <f>IF($R230=BR$17,BS230,0)</f>
        <v>0</v>
      </c>
      <c r="BV230" s="145">
        <v>0</v>
      </c>
      <c r="BW230" s="148">
        <f>100*BV230/$AI230</f>
        <v>0</v>
      </c>
      <c r="BX230" s="145">
        <f>IF(BW230&gt;$AI$8,1,0)</f>
        <v>0</v>
      </c>
      <c r="BY230" s="148">
        <f>IF($R230=BV$17,BW230,0)</f>
        <v>0</v>
      </c>
      <c r="BZ230" s="145">
        <v>0</v>
      </c>
      <c r="CA230" s="148">
        <f>100*BZ230/$AI230</f>
        <v>0</v>
      </c>
      <c r="CB230" s="145">
        <f>IF(CA230&gt;$AI$8,1,0)</f>
        <v>0</v>
      </c>
      <c r="CC230" s="148">
        <f>IF($R230=BZ$17,CA230,0)</f>
        <v>0</v>
      </c>
      <c r="CD230" s="145">
        <v>0</v>
      </c>
      <c r="CE230" s="148">
        <f>100*CD230/$AI230</f>
        <v>0</v>
      </c>
      <c r="CF230" s="145">
        <f>IF(CE230&gt;$AI$8,1,0)</f>
        <v>0</v>
      </c>
      <c r="CG230" s="148">
        <f>IF($R230=CD$17,CE230,0)</f>
        <v>0</v>
      </c>
      <c r="CH230" s="145">
        <v>0</v>
      </c>
      <c r="CI230" s="148">
        <f>100*CH230/$AI230</f>
        <v>0</v>
      </c>
      <c r="CJ230" s="145">
        <f>IF(CI230&gt;$AI$8,1,0)</f>
        <v>0</v>
      </c>
      <c r="CK230" s="148">
        <f>IF($R230=CH$17,CI230,0)</f>
        <v>0</v>
      </c>
      <c r="CL230" s="145">
        <v>875</v>
      </c>
      <c r="CM230" s="145">
        <v>0</v>
      </c>
      <c r="CN230" s="149"/>
    </row>
    <row r="231" ht="19.95" customHeight="1">
      <c r="A231" t="s" s="179">
        <v>2471</v>
      </c>
      <c r="B231" t="s" s="180">
        <v>166</v>
      </c>
      <c r="C231" t="s" s="180">
        <v>2334</v>
      </c>
      <c r="D231" t="s" s="181">
        <v>169</v>
      </c>
      <c r="E231" t="s" s="182">
        <v>79</v>
      </c>
      <c r="F231" t="s" s="130">
        <v>46</v>
      </c>
      <c r="G231" t="s" s="130">
        <v>379</v>
      </c>
      <c r="H231" t="s" s="130">
        <v>2472</v>
      </c>
      <c r="I231" t="s" s="130">
        <v>49</v>
      </c>
      <c r="J231" t="s" s="130">
        <v>1733</v>
      </c>
      <c r="K231" t="s" s="183">
        <f>_xlfn.IFS(Q231=0,O231,T231=1,R231,U231=1,AA231,V231=1,AD231)</f>
        <v>28</v>
      </c>
      <c r="L231" s="189">
        <f>_xlfn.IFS(Q231=0,P231,T231=1,S231,U231=1,AB231,V231=1,AE231)</f>
        <v>45.3195319531953</v>
      </c>
      <c r="M231" t="s" s="130">
        <f>IF(O231="Lab","over","under")</f>
        <v>2429</v>
      </c>
      <c r="N231" s="173">
        <v>1</v>
      </c>
      <c r="O231" t="s" s="184">
        <v>28</v>
      </c>
      <c r="P231" s="131">
        <f>AQ231</f>
        <v>45.3195319531953</v>
      </c>
      <c r="Q231" s="173">
        <f>T231+U231+V231</f>
        <v>0</v>
      </c>
      <c r="R231" t="s" s="185">
        <v>27</v>
      </c>
      <c r="S231" s="131">
        <f>AO231</f>
        <v>26.9439987477009</v>
      </c>
      <c r="T231" s="169"/>
      <c r="U231" s="169"/>
      <c r="V231" s="169"/>
      <c r="W231" s="169"/>
      <c r="X231" t="s" s="130">
        <f>IF($A231=Y231,"ok","bad")</f>
        <v>2430</v>
      </c>
      <c r="Y231" t="s" s="130">
        <v>2471</v>
      </c>
      <c r="Z231" t="s" s="130">
        <v>2334</v>
      </c>
      <c r="AA231" t="s" s="186">
        <v>2365</v>
      </c>
      <c r="AB231" s="125">
        <f>100*AC231</f>
        <v>11.5681133</v>
      </c>
      <c r="AC231" s="191">
        <v>0.115681133</v>
      </c>
      <c r="AD231" t="s" s="187">
        <v>29</v>
      </c>
      <c r="AE231" s="125">
        <v>10.7541189</v>
      </c>
      <c r="AF231" s="191">
        <v>0.107541189</v>
      </c>
      <c r="AG231" s="169"/>
      <c r="AH231" s="173">
        <v>76228</v>
      </c>
      <c r="AI231" s="173">
        <v>51106</v>
      </c>
      <c r="AJ231" s="173">
        <v>184</v>
      </c>
      <c r="AK231" s="173">
        <v>9391</v>
      </c>
      <c r="AL231" s="173">
        <v>13770</v>
      </c>
      <c r="AM231" s="175">
        <f>100*AL231/$AI231</f>
        <v>26.9439987477009</v>
      </c>
      <c r="AN231" s="173">
        <f>IF(AM231&gt;$AI$8,1,0)</f>
        <v>0</v>
      </c>
      <c r="AO231" s="175">
        <f>IF($R231=AL$17,AM231,0)</f>
        <v>26.9439987477009</v>
      </c>
      <c r="AP231" s="173">
        <v>23161</v>
      </c>
      <c r="AQ231" s="175">
        <f>100*AP231/$AI231</f>
        <v>45.3195319531953</v>
      </c>
      <c r="AR231" s="173">
        <f>IF(AQ231&gt;$AI$8,1,0)</f>
        <v>0</v>
      </c>
      <c r="AS231" s="175">
        <f>IF($R231=AP$17,AQ231,0)</f>
        <v>0</v>
      </c>
      <c r="AT231" s="173">
        <v>5496</v>
      </c>
      <c r="AU231" s="175">
        <f>100*AT231/$AI231</f>
        <v>10.7541188901499</v>
      </c>
      <c r="AV231" s="173">
        <f>IF(AU231&gt;$AI$8,1,0)</f>
        <v>0</v>
      </c>
      <c r="AW231" s="175">
        <f>IF($R231=AT$17,AU231,0)</f>
        <v>0</v>
      </c>
      <c r="AX231" s="173">
        <v>5912</v>
      </c>
      <c r="AY231" s="175">
        <f>100*AX231/$AI231</f>
        <v>11.5681133330724</v>
      </c>
      <c r="AZ231" s="173">
        <f>IF(AY231&gt;$AI$8,1,0)</f>
        <v>0</v>
      </c>
      <c r="BA231" s="175">
        <f>IF($R231=AX$17,AY231,0)</f>
        <v>0</v>
      </c>
      <c r="BB231" s="173">
        <v>2212</v>
      </c>
      <c r="BC231" s="175">
        <f>100*BB231/$AI231</f>
        <v>4.32825891284781</v>
      </c>
      <c r="BD231" s="173">
        <f>IF(BC231&gt;$AI$8,1,0)</f>
        <v>0</v>
      </c>
      <c r="BE231" s="175">
        <f>IF($R231=BB$17,BC231,0)</f>
        <v>0</v>
      </c>
      <c r="BF231" s="173">
        <v>0</v>
      </c>
      <c r="BG231" s="175">
        <f>100*BF231/$AI231</f>
        <v>0</v>
      </c>
      <c r="BH231" s="173">
        <f>IF(BG231&gt;$AI$8,1,0)</f>
        <v>0</v>
      </c>
      <c r="BI231" s="175">
        <f>IF($R231=BF$17,BG231,0)</f>
        <v>0</v>
      </c>
      <c r="BJ231" s="173">
        <v>0</v>
      </c>
      <c r="BK231" s="175">
        <f>100*BJ231/$AI231</f>
        <v>0</v>
      </c>
      <c r="BL231" s="173">
        <f>IF(BK231&gt;$AI$8,1,0)</f>
        <v>0</v>
      </c>
      <c r="BM231" s="175">
        <f>IF($R231=BJ$17,BK231,0)</f>
        <v>0</v>
      </c>
      <c r="BN231" s="173">
        <v>0</v>
      </c>
      <c r="BO231" s="175">
        <f>100*BN231/$AI231</f>
        <v>0</v>
      </c>
      <c r="BP231" s="173">
        <f>IF(BO231&gt;$AI$8,1,0)</f>
        <v>0</v>
      </c>
      <c r="BQ231" s="175">
        <f>IF($R231=BN$17,BO231,0)</f>
        <v>0</v>
      </c>
      <c r="BR231" s="173">
        <v>0</v>
      </c>
      <c r="BS231" s="175">
        <f>100*BR231/$AI231</f>
        <v>0</v>
      </c>
      <c r="BT231" s="173">
        <f>IF(BS231&gt;$AI$8,1,0)</f>
        <v>0</v>
      </c>
      <c r="BU231" s="175">
        <f>IF($R231=BR$17,BS231,0)</f>
        <v>0</v>
      </c>
      <c r="BV231" s="173">
        <v>0</v>
      </c>
      <c r="BW231" s="175">
        <f>100*BV231/$AI231</f>
        <v>0</v>
      </c>
      <c r="BX231" s="173">
        <f>IF(BW231&gt;$AI$8,1,0)</f>
        <v>0</v>
      </c>
      <c r="BY231" s="175">
        <f>IF($R231=BV$17,BW231,0)</f>
        <v>0</v>
      </c>
      <c r="BZ231" s="173">
        <v>0</v>
      </c>
      <c r="CA231" s="175">
        <f>100*BZ231/$AI231</f>
        <v>0</v>
      </c>
      <c r="CB231" s="173">
        <f>IF(CA231&gt;$AI$8,1,0)</f>
        <v>0</v>
      </c>
      <c r="CC231" s="175">
        <f>IF($R231=BZ$17,CA231,0)</f>
        <v>0</v>
      </c>
      <c r="CD231" s="173">
        <v>0</v>
      </c>
      <c r="CE231" s="175">
        <f>100*CD231/$AI231</f>
        <v>0</v>
      </c>
      <c r="CF231" s="173">
        <f>IF(CE231&gt;$AI$8,1,0)</f>
        <v>0</v>
      </c>
      <c r="CG231" s="175">
        <f>IF($R231=CD$17,CE231,0)</f>
        <v>0</v>
      </c>
      <c r="CH231" s="173">
        <v>0</v>
      </c>
      <c r="CI231" s="175">
        <f>100*CH231/$AI231</f>
        <v>0</v>
      </c>
      <c r="CJ231" s="173">
        <f>IF(CI231&gt;$AI$8,1,0)</f>
        <v>0</v>
      </c>
      <c r="CK231" s="175">
        <f>IF($R231=CH$17,CI231,0)</f>
        <v>0</v>
      </c>
      <c r="CL231" s="173">
        <v>1266</v>
      </c>
      <c r="CM231" s="173">
        <v>0</v>
      </c>
      <c r="CN231" s="176"/>
    </row>
    <row r="232" ht="15.75" customHeight="1">
      <c r="A232" t="s" s="179">
        <v>2431</v>
      </c>
      <c r="B232" t="s" s="180">
        <v>197</v>
      </c>
      <c r="C232" t="s" s="180">
        <v>2432</v>
      </c>
      <c r="D232" t="s" s="181">
        <v>200</v>
      </c>
      <c r="E232" t="s" s="188">
        <v>79</v>
      </c>
      <c r="F232" t="s" s="146">
        <v>80</v>
      </c>
      <c r="G232" t="s" s="146">
        <v>1930</v>
      </c>
      <c r="H232" t="s" s="146">
        <v>2433</v>
      </c>
      <c r="I232" t="s" s="146">
        <v>49</v>
      </c>
      <c r="J232" t="s" s="146">
        <v>50</v>
      </c>
      <c r="K232" t="s" s="183">
        <f>_xlfn.IFS(Q232=0,O232,T232=1,R232,U232=1,AA232,V232=1,AD232)</f>
        <v>31</v>
      </c>
      <c r="L232" s="189">
        <f>_xlfn.IFS(Q232=0,P232,T232=1,S232,U232=1,AB232,V232=1,AE232)</f>
        <v>18.664412107933</v>
      </c>
      <c r="M232" t="s" s="146">
        <f>IF(O232="Lab","over","under")</f>
        <v>2429</v>
      </c>
      <c r="N232" s="145">
        <v>1</v>
      </c>
      <c r="O232" t="s" s="184">
        <v>28</v>
      </c>
      <c r="P232" s="147">
        <f>AQ232</f>
        <v>45.2594727190455</v>
      </c>
      <c r="Q232" s="145">
        <f>T232+U232+V232</f>
        <v>1</v>
      </c>
      <c r="R232" t="s" s="185">
        <v>31</v>
      </c>
      <c r="S232" s="195">
        <f>BE232</f>
        <v>18.664412107933</v>
      </c>
      <c r="T232" s="145">
        <v>1</v>
      </c>
      <c r="U232" s="138"/>
      <c r="V232" s="138"/>
      <c r="W232" s="138"/>
      <c r="X232" t="s" s="146">
        <f>IF($A232=Y232,"ok","bad")</f>
        <v>2430</v>
      </c>
      <c r="Y232" t="s" s="146">
        <v>2431</v>
      </c>
      <c r="Z232" t="s" s="146">
        <v>2432</v>
      </c>
      <c r="AA232" t="s" s="186">
        <v>27</v>
      </c>
      <c r="AB232" s="141">
        <f>100*AC232</f>
        <v>14.8038772</v>
      </c>
      <c r="AC232" s="190">
        <v>0.148038772</v>
      </c>
      <c r="AD232" t="s" s="187">
        <v>2365</v>
      </c>
      <c r="AE232" s="141">
        <v>12.9033795</v>
      </c>
      <c r="AF232" s="190">
        <v>0.129033795</v>
      </c>
      <c r="AG232" s="138"/>
      <c r="AH232" s="145">
        <v>70076</v>
      </c>
      <c r="AI232" s="145">
        <v>41989</v>
      </c>
      <c r="AJ232" s="145">
        <v>160</v>
      </c>
      <c r="AK232" s="145">
        <v>11167</v>
      </c>
      <c r="AL232" s="145">
        <v>6216</v>
      </c>
      <c r="AM232" s="148">
        <f>100*AL232/$AI232</f>
        <v>14.8038772059349</v>
      </c>
      <c r="AN232" s="145">
        <f>IF(AM232&gt;$AI$8,1,0)</f>
        <v>0</v>
      </c>
      <c r="AO232" s="148">
        <f>IF($R232=AL$17,AM232,0)</f>
        <v>0</v>
      </c>
      <c r="AP232" s="145">
        <v>19004</v>
      </c>
      <c r="AQ232" s="148">
        <f>100*AP232/$AI232</f>
        <v>45.2594727190455</v>
      </c>
      <c r="AR232" s="145">
        <f>IF(AQ232&gt;$AI$8,1,0)</f>
        <v>0</v>
      </c>
      <c r="AS232" s="148">
        <f>IF($R232=AP$17,AQ232,0)</f>
        <v>0</v>
      </c>
      <c r="AT232" s="145">
        <v>1964</v>
      </c>
      <c r="AU232" s="148">
        <f>100*AT232/$AI232</f>
        <v>4.67741551358689</v>
      </c>
      <c r="AV232" s="145">
        <f>IF(AU232&gt;$AI$8,1,0)</f>
        <v>0</v>
      </c>
      <c r="AW232" s="148">
        <f>IF($R232=AT$17,AU232,0)</f>
        <v>0</v>
      </c>
      <c r="AX232" s="145">
        <v>5418</v>
      </c>
      <c r="AY232" s="148">
        <f>100*AX232/$AI232</f>
        <v>12.9033794565243</v>
      </c>
      <c r="AZ232" s="145">
        <f>IF(AY232&gt;$AI$8,1,0)</f>
        <v>0</v>
      </c>
      <c r="BA232" s="148">
        <f>IF($R232=AX$17,AY232,0)</f>
        <v>0</v>
      </c>
      <c r="BB232" s="145">
        <v>7837</v>
      </c>
      <c r="BC232" s="148">
        <f>100*BB232/$AI232</f>
        <v>18.664412107933</v>
      </c>
      <c r="BD232" s="145">
        <f>IF(BC232&gt;$AI$8,1,0)</f>
        <v>0</v>
      </c>
      <c r="BE232" s="148">
        <f>IF($R232=BB$17,BC232,0)</f>
        <v>18.664412107933</v>
      </c>
      <c r="BF232" s="145">
        <v>0</v>
      </c>
      <c r="BG232" s="148">
        <f>100*BF232/$AI232</f>
        <v>0</v>
      </c>
      <c r="BH232" s="145">
        <f>IF(BG232&gt;$AI$8,1,0)</f>
        <v>0</v>
      </c>
      <c r="BI232" s="148">
        <f>IF($R232=BF$17,BG232,0)</f>
        <v>0</v>
      </c>
      <c r="BJ232" s="145">
        <v>0</v>
      </c>
      <c r="BK232" s="148">
        <f>100*BJ232/$AI232</f>
        <v>0</v>
      </c>
      <c r="BL232" s="145">
        <f>IF(BK232&gt;$AI$8,1,0)</f>
        <v>0</v>
      </c>
      <c r="BM232" s="148">
        <f>IF($R232=BJ$17,BK232,0)</f>
        <v>0</v>
      </c>
      <c r="BN232" s="145">
        <v>0</v>
      </c>
      <c r="BO232" s="148">
        <f>100*BN232/$AI232</f>
        <v>0</v>
      </c>
      <c r="BP232" s="145">
        <f>IF(BO232&gt;$AI$8,1,0)</f>
        <v>0</v>
      </c>
      <c r="BQ232" s="148">
        <f>IF($R232=BN$17,BO232,0)</f>
        <v>0</v>
      </c>
      <c r="BR232" s="145">
        <v>0</v>
      </c>
      <c r="BS232" s="148">
        <f>100*BR232/$AI232</f>
        <v>0</v>
      </c>
      <c r="BT232" s="145">
        <f>IF(BS232&gt;$AI$8,1,0)</f>
        <v>0</v>
      </c>
      <c r="BU232" s="148">
        <f>IF($R232=BR$17,BS232,0)</f>
        <v>0</v>
      </c>
      <c r="BV232" s="145">
        <v>0</v>
      </c>
      <c r="BW232" s="148">
        <f>100*BV232/$AI232</f>
        <v>0</v>
      </c>
      <c r="BX232" s="145">
        <f>IF(BW232&gt;$AI$8,1,0)</f>
        <v>0</v>
      </c>
      <c r="BY232" s="148">
        <f>IF($R232=BV$17,BW232,0)</f>
        <v>0</v>
      </c>
      <c r="BZ232" s="145">
        <v>0</v>
      </c>
      <c r="CA232" s="148">
        <f>100*BZ232/$AI232</f>
        <v>0</v>
      </c>
      <c r="CB232" s="145">
        <f>IF(CA232&gt;$AI$8,1,0)</f>
        <v>0</v>
      </c>
      <c r="CC232" s="148">
        <f>IF($R232=BZ$17,CA232,0)</f>
        <v>0</v>
      </c>
      <c r="CD232" s="145">
        <v>0</v>
      </c>
      <c r="CE232" s="148">
        <f>100*CD232/$AI232</f>
        <v>0</v>
      </c>
      <c r="CF232" s="145">
        <f>IF(CE232&gt;$AI$8,1,0)</f>
        <v>0</v>
      </c>
      <c r="CG232" s="148">
        <f>IF($R232=CD$17,CE232,0)</f>
        <v>0</v>
      </c>
      <c r="CH232" s="145">
        <v>0</v>
      </c>
      <c r="CI232" s="148">
        <f>100*CH232/$AI232</f>
        <v>0</v>
      </c>
      <c r="CJ232" s="145">
        <f>IF(CI232&gt;$AI$8,1,0)</f>
        <v>0</v>
      </c>
      <c r="CK232" s="148">
        <f>IF($R232=CH$17,CI232,0)</f>
        <v>0</v>
      </c>
      <c r="CL232" s="145">
        <v>0</v>
      </c>
      <c r="CM232" s="145">
        <v>0</v>
      </c>
      <c r="CN232" s="149"/>
    </row>
    <row r="233" ht="20.7" customHeight="1">
      <c r="A233" t="s" s="179">
        <v>2476</v>
      </c>
      <c r="B233" t="s" s="180">
        <v>160</v>
      </c>
      <c r="C233" t="s" s="180">
        <v>2477</v>
      </c>
      <c r="D233" t="s" s="181">
        <v>162</v>
      </c>
      <c r="E233" t="s" s="182">
        <v>79</v>
      </c>
      <c r="F233" t="s" s="130">
        <v>80</v>
      </c>
      <c r="G233" t="s" s="130">
        <v>393</v>
      </c>
      <c r="H233" t="s" s="130">
        <v>2478</v>
      </c>
      <c r="I233" t="s" s="130">
        <v>49</v>
      </c>
      <c r="J233" t="s" s="130">
        <v>50</v>
      </c>
      <c r="K233" t="s" s="183">
        <f>_xlfn.IFS(Q233=0,O233,T233=1,R233,U233=1,AA233,V233=1,AD233)</f>
        <v>31</v>
      </c>
      <c r="L233" s="189">
        <f>_xlfn.IFS(Q233=0,P233,T233=1,S233,U233=1,AB233,V233=1,AE233)</f>
        <v>10.7213602</v>
      </c>
      <c r="M233" t="s" s="130">
        <f>IF(O233="Lab","over","under")</f>
        <v>2429</v>
      </c>
      <c r="N233" s="173">
        <v>1</v>
      </c>
      <c r="O233" t="s" s="184">
        <v>28</v>
      </c>
      <c r="P233" s="131">
        <f>AQ233</f>
        <v>45.2129415648729</v>
      </c>
      <c r="Q233" s="173">
        <f>T233+U233+V233</f>
        <v>1</v>
      </c>
      <c r="R233" t="s" s="197">
        <v>2479</v>
      </c>
      <c r="S233" s="198">
        <f>100*0.19753494</f>
        <v>19.753494</v>
      </c>
      <c r="T233" s="199"/>
      <c r="U233" s="173">
        <v>1</v>
      </c>
      <c r="V233" s="169"/>
      <c r="W233" s="169"/>
      <c r="X233" t="s" s="130">
        <f>IF($A233=Y233,"ok","bad")</f>
        <v>2430</v>
      </c>
      <c r="Y233" t="s" s="130">
        <v>2476</v>
      </c>
      <c r="Z233" t="s" s="130">
        <v>2477</v>
      </c>
      <c r="AA233" t="s" s="186">
        <v>31</v>
      </c>
      <c r="AB233" s="125">
        <f>100*AC233</f>
        <v>10.7213602</v>
      </c>
      <c r="AC233" s="191">
        <v>0.107213602</v>
      </c>
      <c r="AD233" t="s" s="187">
        <v>27</v>
      </c>
      <c r="AE233" s="125">
        <v>10.402223</v>
      </c>
      <c r="AF233" s="191">
        <v>0.10402223</v>
      </c>
      <c r="AG233" s="169"/>
      <c r="AH233" s="173">
        <v>78964</v>
      </c>
      <c r="AI233" s="173">
        <v>36348</v>
      </c>
      <c r="AJ233" s="173">
        <v>149</v>
      </c>
      <c r="AK233" s="173">
        <v>9254</v>
      </c>
      <c r="AL233" s="173">
        <v>3781</v>
      </c>
      <c r="AM233" s="175">
        <f>100*AL233/$AI233</f>
        <v>10.402222955871</v>
      </c>
      <c r="AN233" s="173">
        <f>IF(AM233&gt;$AI$8,1,0)</f>
        <v>0</v>
      </c>
      <c r="AO233" s="175">
        <f>IF($R233=AL$17,AM233,0)</f>
        <v>0</v>
      </c>
      <c r="AP233" s="173">
        <v>16434</v>
      </c>
      <c r="AQ233" s="175">
        <f>100*AP233/$AI233</f>
        <v>45.2129415648729</v>
      </c>
      <c r="AR233" s="173">
        <f>IF(AQ233&gt;$AI$8,1,0)</f>
        <v>0</v>
      </c>
      <c r="AS233" s="175">
        <f>IF($R233=AP$17,AQ233,0)</f>
        <v>0</v>
      </c>
      <c r="AT233" s="173">
        <v>1606</v>
      </c>
      <c r="AU233" s="175">
        <f>100*AT233/$AI233</f>
        <v>4.41839991196214</v>
      </c>
      <c r="AV233" s="173">
        <f>IF(AU233&gt;$AI$8,1,0)</f>
        <v>0</v>
      </c>
      <c r="AW233" s="175">
        <f>IF($R233=AT$17,AU233,0)</f>
        <v>0</v>
      </c>
      <c r="AX233" s="173">
        <v>2800</v>
      </c>
      <c r="AY233" s="175">
        <f>100*AX233/$AI233</f>
        <v>7.70331242434247</v>
      </c>
      <c r="AZ233" s="173">
        <f>IF(AY233&gt;$AI$8,1,0)</f>
        <v>0</v>
      </c>
      <c r="BA233" s="175">
        <f>IF($R233=AX$17,AY233,0)</f>
        <v>0</v>
      </c>
      <c r="BB233" s="173">
        <v>3897</v>
      </c>
      <c r="BC233" s="175">
        <f>100*BB233/$AI233</f>
        <v>10.7213601848795</v>
      </c>
      <c r="BD233" s="173">
        <f>IF(BC233&gt;$AI$8,1,0)</f>
        <v>0</v>
      </c>
      <c r="BE233" s="175">
        <f>IF($R233=BB$17,BC233,0)</f>
        <v>0</v>
      </c>
      <c r="BF233" s="173">
        <v>0</v>
      </c>
      <c r="BG233" s="175">
        <f>100*BF233/$AI233</f>
        <v>0</v>
      </c>
      <c r="BH233" s="173">
        <f>IF(BG233&gt;$AI$8,1,0)</f>
        <v>0</v>
      </c>
      <c r="BI233" s="175">
        <f>IF($R233=BF$17,BG233,0)</f>
        <v>0</v>
      </c>
      <c r="BJ233" s="173">
        <v>0</v>
      </c>
      <c r="BK233" s="175">
        <f>100*BJ233/$AI233</f>
        <v>0</v>
      </c>
      <c r="BL233" s="173">
        <f>IF(BK233&gt;$AI$8,1,0)</f>
        <v>0</v>
      </c>
      <c r="BM233" s="175">
        <f>IF($R233=BJ$17,BK233,0)</f>
        <v>0</v>
      </c>
      <c r="BN233" s="173">
        <v>0</v>
      </c>
      <c r="BO233" s="175">
        <f>100*BN233/$AI233</f>
        <v>0</v>
      </c>
      <c r="BP233" s="173">
        <f>IF(BO233&gt;$AI$8,1,0)</f>
        <v>0</v>
      </c>
      <c r="BQ233" s="175">
        <f>IF($R233=BN$17,BO233,0)</f>
        <v>0</v>
      </c>
      <c r="BR233" s="173">
        <v>0</v>
      </c>
      <c r="BS233" s="175">
        <f>100*BR233/$AI233</f>
        <v>0</v>
      </c>
      <c r="BT233" s="173">
        <f>IF(BS233&gt;$AI$8,1,0)</f>
        <v>0</v>
      </c>
      <c r="BU233" s="175">
        <f>IF($R233=BR$17,BS233,0)</f>
        <v>0</v>
      </c>
      <c r="BV233" s="173">
        <v>0</v>
      </c>
      <c r="BW233" s="175">
        <f>100*BV233/$AI233</f>
        <v>0</v>
      </c>
      <c r="BX233" s="173">
        <f>IF(BW233&gt;$AI$8,1,0)</f>
        <v>0</v>
      </c>
      <c r="BY233" s="175">
        <f>IF($R233=BV$17,BW233,0)</f>
        <v>0</v>
      </c>
      <c r="BZ233" s="173">
        <v>0</v>
      </c>
      <c r="CA233" s="175">
        <f>100*BZ233/$AI233</f>
        <v>0</v>
      </c>
      <c r="CB233" s="173">
        <f>IF(CA233&gt;$AI$8,1,0)</f>
        <v>0</v>
      </c>
      <c r="CC233" s="175">
        <f>IF($R233=BZ$17,CA233,0)</f>
        <v>0</v>
      </c>
      <c r="CD233" s="173">
        <v>0</v>
      </c>
      <c r="CE233" s="175">
        <f>100*CD233/$AI233</f>
        <v>0</v>
      </c>
      <c r="CF233" s="173">
        <f>IF(CE233&gt;$AI$8,1,0)</f>
        <v>0</v>
      </c>
      <c r="CG233" s="175">
        <f>IF($R233=CD$17,CE233,0)</f>
        <v>0</v>
      </c>
      <c r="CH233" s="173">
        <v>0</v>
      </c>
      <c r="CI233" s="175">
        <f>100*CH233/$AI233</f>
        <v>0</v>
      </c>
      <c r="CJ233" s="173">
        <f>IF(CI233&gt;$AI$8,1,0)</f>
        <v>0</v>
      </c>
      <c r="CK233" s="175">
        <f>IF($R233=CH$17,CI233,0)</f>
        <v>0</v>
      </c>
      <c r="CL233" s="173">
        <v>0</v>
      </c>
      <c r="CM233" s="173">
        <v>0</v>
      </c>
      <c r="CN233" s="176"/>
    </row>
    <row r="234" ht="15.75" customHeight="1">
      <c r="A234" t="s" s="179">
        <v>2462</v>
      </c>
      <c r="B234" t="s" s="180">
        <v>84</v>
      </c>
      <c r="C234" t="s" s="180">
        <v>2463</v>
      </c>
      <c r="D234" t="s" s="181">
        <v>86</v>
      </c>
      <c r="E234" t="s" s="188">
        <v>79</v>
      </c>
      <c r="F234" t="s" s="146">
        <v>80</v>
      </c>
      <c r="G234" t="s" s="146">
        <v>2464</v>
      </c>
      <c r="H234" t="s" s="146">
        <v>2465</v>
      </c>
      <c r="I234" t="s" s="146">
        <v>49</v>
      </c>
      <c r="J234" t="s" s="146">
        <v>50</v>
      </c>
      <c r="K234" t="s" s="183">
        <f>_xlfn.IFS(Q234=0,O234,T234=1,R234,U234=1,AA234,V234=1,AD234)</f>
        <v>28</v>
      </c>
      <c r="L234" s="189">
        <f>_xlfn.IFS(Q234=0,P234,T234=1,S234,U234=1,AB234,V234=1,AE234)</f>
        <v>45.2099003201208</v>
      </c>
      <c r="M234" t="s" s="146">
        <f>IF(O234="Lab","over","under")</f>
        <v>2429</v>
      </c>
      <c r="N234" s="145">
        <v>1</v>
      </c>
      <c r="O234" t="s" s="184">
        <v>28</v>
      </c>
      <c r="P234" s="147">
        <f>AQ234</f>
        <v>45.2099003201208</v>
      </c>
      <c r="Q234" s="145">
        <f>T234+U234+V234</f>
        <v>0</v>
      </c>
      <c r="R234" t="s" s="185">
        <v>27</v>
      </c>
      <c r="S234" s="203">
        <f>AO234</f>
        <v>15.1836139812092</v>
      </c>
      <c r="T234" s="138"/>
      <c r="U234" s="138"/>
      <c r="V234" s="138"/>
      <c r="W234" s="138"/>
      <c r="X234" t="s" s="146">
        <f>IF($A234=Y234,"ok","bad")</f>
        <v>2430</v>
      </c>
      <c r="Y234" t="s" s="146">
        <v>2462</v>
      </c>
      <c r="Z234" t="s" s="146">
        <v>2463</v>
      </c>
      <c r="AA234" t="s" s="186">
        <v>2365</v>
      </c>
      <c r="AB234" s="141">
        <f>100*AC234</f>
        <v>14.918148</v>
      </c>
      <c r="AC234" s="190">
        <v>0.14918148</v>
      </c>
      <c r="AD234" t="s" s="187">
        <v>31</v>
      </c>
      <c r="AE234" s="141">
        <v>11.2432658</v>
      </c>
      <c r="AF234" s="190">
        <v>0.112432658</v>
      </c>
      <c r="AG234" s="138"/>
      <c r="AH234" s="145">
        <v>75678</v>
      </c>
      <c r="AI234" s="145">
        <v>38423</v>
      </c>
      <c r="AJ234" s="145">
        <v>144</v>
      </c>
      <c r="AK234" s="145">
        <v>11537</v>
      </c>
      <c r="AL234" s="145">
        <v>5834</v>
      </c>
      <c r="AM234" s="148">
        <f>100*AL234/$AI234</f>
        <v>15.1836139812092</v>
      </c>
      <c r="AN234" s="145">
        <f>IF(AM234&gt;$AI$8,1,0)</f>
        <v>0</v>
      </c>
      <c r="AO234" s="148">
        <f>IF($R234=AL$17,AM234,0)</f>
        <v>15.1836139812092</v>
      </c>
      <c r="AP234" s="145">
        <v>17371</v>
      </c>
      <c r="AQ234" s="148">
        <f>100*AP234/$AI234</f>
        <v>45.2099003201208</v>
      </c>
      <c r="AR234" s="145">
        <f>IF(AQ234&gt;$AI$8,1,0)</f>
        <v>0</v>
      </c>
      <c r="AS234" s="148">
        <f>IF($R234=AP$17,AQ234,0)</f>
        <v>0</v>
      </c>
      <c r="AT234" s="145">
        <v>2324</v>
      </c>
      <c r="AU234" s="148">
        <f>100*AT234/$AI234</f>
        <v>6.04846055747859</v>
      </c>
      <c r="AV234" s="145">
        <f>IF(AU234&gt;$AI$8,1,0)</f>
        <v>0</v>
      </c>
      <c r="AW234" s="148">
        <f>IF($R234=AT$17,AU234,0)</f>
        <v>0</v>
      </c>
      <c r="AX234" s="145">
        <v>5732</v>
      </c>
      <c r="AY234" s="148">
        <f>100*AX234/$AI234</f>
        <v>14.9181479842802</v>
      </c>
      <c r="AZ234" s="145">
        <f>IF(AY234&gt;$AI$8,1,0)</f>
        <v>0</v>
      </c>
      <c r="BA234" s="148">
        <f>IF($R234=AX$17,AY234,0)</f>
        <v>0</v>
      </c>
      <c r="BB234" s="145">
        <v>4320</v>
      </c>
      <c r="BC234" s="148">
        <f>100*BB234/$AI234</f>
        <v>11.2432657522838</v>
      </c>
      <c r="BD234" s="145">
        <f>IF(BC234&gt;$AI$8,1,0)</f>
        <v>0</v>
      </c>
      <c r="BE234" s="148">
        <f>IF($R234=BB$17,BC234,0)</f>
        <v>0</v>
      </c>
      <c r="BF234" s="145">
        <v>0</v>
      </c>
      <c r="BG234" s="148">
        <f>100*BF234/$AI234</f>
        <v>0</v>
      </c>
      <c r="BH234" s="145">
        <f>IF(BG234&gt;$AI$8,1,0)</f>
        <v>0</v>
      </c>
      <c r="BI234" s="148">
        <f>IF($R234=BF$17,BG234,0)</f>
        <v>0</v>
      </c>
      <c r="BJ234" s="145">
        <v>0</v>
      </c>
      <c r="BK234" s="148">
        <f>100*BJ234/$AI234</f>
        <v>0</v>
      </c>
      <c r="BL234" s="145">
        <f>IF(BK234&gt;$AI$8,1,0)</f>
        <v>0</v>
      </c>
      <c r="BM234" s="148">
        <f>IF($R234=BJ$17,BK234,0)</f>
        <v>0</v>
      </c>
      <c r="BN234" s="145">
        <v>0</v>
      </c>
      <c r="BO234" s="148">
        <f>100*BN234/$AI234</f>
        <v>0</v>
      </c>
      <c r="BP234" s="145">
        <f>IF(BO234&gt;$AI$8,1,0)</f>
        <v>0</v>
      </c>
      <c r="BQ234" s="148">
        <f>IF($R234=BN$17,BO234,0)</f>
        <v>0</v>
      </c>
      <c r="BR234" s="145">
        <v>0</v>
      </c>
      <c r="BS234" s="148">
        <f>100*BR234/$AI234</f>
        <v>0</v>
      </c>
      <c r="BT234" s="145">
        <f>IF(BS234&gt;$AI$8,1,0)</f>
        <v>0</v>
      </c>
      <c r="BU234" s="148">
        <f>IF($R234=BR$17,BS234,0)</f>
        <v>0</v>
      </c>
      <c r="BV234" s="145">
        <v>0</v>
      </c>
      <c r="BW234" s="148">
        <f>100*BV234/$AI234</f>
        <v>0</v>
      </c>
      <c r="BX234" s="145">
        <f>IF(BW234&gt;$AI$8,1,0)</f>
        <v>0</v>
      </c>
      <c r="BY234" s="148">
        <f>IF($R234=BV$17,BW234,0)</f>
        <v>0</v>
      </c>
      <c r="BZ234" s="145">
        <v>0</v>
      </c>
      <c r="CA234" s="148">
        <f>100*BZ234/$AI234</f>
        <v>0</v>
      </c>
      <c r="CB234" s="145">
        <f>IF(CA234&gt;$AI$8,1,0)</f>
        <v>0</v>
      </c>
      <c r="CC234" s="148">
        <f>IF($R234=BZ$17,CA234,0)</f>
        <v>0</v>
      </c>
      <c r="CD234" s="145">
        <v>0</v>
      </c>
      <c r="CE234" s="148">
        <f>100*CD234/$AI234</f>
        <v>0</v>
      </c>
      <c r="CF234" s="145">
        <f>IF(CE234&gt;$AI$8,1,0)</f>
        <v>0</v>
      </c>
      <c r="CG234" s="148">
        <f>IF($R234=CD$17,CE234,0)</f>
        <v>0</v>
      </c>
      <c r="CH234" s="145">
        <v>0</v>
      </c>
      <c r="CI234" s="148">
        <f>100*CH234/$AI234</f>
        <v>0</v>
      </c>
      <c r="CJ234" s="145">
        <f>IF(CI234&gt;$AI$8,1,0)</f>
        <v>0</v>
      </c>
      <c r="CK234" s="148">
        <f>IF($R234=CH$17,CI234,0)</f>
        <v>0</v>
      </c>
      <c r="CL234" s="145">
        <v>1214</v>
      </c>
      <c r="CM234" s="145">
        <v>0</v>
      </c>
      <c r="CN234" s="149"/>
    </row>
    <row r="235" ht="19.95" customHeight="1">
      <c r="A235" t="s" s="179">
        <v>2699</v>
      </c>
      <c r="B235" t="s" s="180">
        <v>90</v>
      </c>
      <c r="C235" t="s" s="180">
        <v>1381</v>
      </c>
      <c r="D235" t="s" s="181">
        <v>93</v>
      </c>
      <c r="E235" t="s" s="182">
        <v>79</v>
      </c>
      <c r="F235" t="s" s="130">
        <v>80</v>
      </c>
      <c r="G235" t="s" s="130">
        <v>2655</v>
      </c>
      <c r="H235" t="s" s="130">
        <v>2700</v>
      </c>
      <c r="I235" t="s" s="130">
        <v>49</v>
      </c>
      <c r="J235" t="s" s="130">
        <v>50</v>
      </c>
      <c r="K235" t="s" s="183">
        <f>_xlfn.IFS(Q235=0,O235,T235=1,R235,U235=1,AA235,V235=1,AD235)</f>
        <v>2365</v>
      </c>
      <c r="L235" s="189">
        <f>_xlfn.IFS(Q235=0,P235,T235=1,S235,U235=1,AB235,V235=1,AE235)</f>
        <v>31.798425353302</v>
      </c>
      <c r="M235" t="s" s="130">
        <f>IF(O235="Lab","over","under")</f>
        <v>2429</v>
      </c>
      <c r="N235" s="173">
        <v>1</v>
      </c>
      <c r="O235" t="s" s="184">
        <v>28</v>
      </c>
      <c r="P235" s="131">
        <f>AQ235</f>
        <v>45.2077589846758</v>
      </c>
      <c r="Q235" s="173">
        <f>T235+U235+V235</f>
        <v>1</v>
      </c>
      <c r="R235" t="s" s="185">
        <v>2365</v>
      </c>
      <c r="S235" s="131">
        <f>BA235</f>
        <v>31.798425353302</v>
      </c>
      <c r="T235" s="173">
        <v>1</v>
      </c>
      <c r="U235" s="169"/>
      <c r="V235" s="169"/>
      <c r="W235" s="169"/>
      <c r="X235" t="s" s="130">
        <f>IF($A235=Y235,"ok","bad")</f>
        <v>2430</v>
      </c>
      <c r="Y235" t="s" s="130">
        <v>2699</v>
      </c>
      <c r="Z235" t="s" s="130">
        <v>1381</v>
      </c>
      <c r="AA235" t="s" s="186">
        <v>27</v>
      </c>
      <c r="AB235" s="125">
        <f>100*AC235</f>
        <v>10.8759904</v>
      </c>
      <c r="AC235" s="191">
        <v>0.108759904</v>
      </c>
      <c r="AD235" t="s" s="187">
        <v>29</v>
      </c>
      <c r="AE235" s="125">
        <v>6.7928371</v>
      </c>
      <c r="AF235" s="191">
        <v>0.067928371</v>
      </c>
      <c r="AG235" s="169"/>
      <c r="AH235" s="173">
        <v>76641</v>
      </c>
      <c r="AI235" s="173">
        <v>40263</v>
      </c>
      <c r="AJ235" s="173">
        <v>135</v>
      </c>
      <c r="AK235" s="173">
        <v>5399</v>
      </c>
      <c r="AL235" s="173">
        <v>4379</v>
      </c>
      <c r="AM235" s="175">
        <f>100*AL235/$AI235</f>
        <v>10.8759903633609</v>
      </c>
      <c r="AN235" s="173">
        <f>IF(AM235&gt;$AI$8,1,0)</f>
        <v>0</v>
      </c>
      <c r="AO235" s="175">
        <f>IF($R235=AL$17,AM235,0)</f>
        <v>0</v>
      </c>
      <c r="AP235" s="173">
        <v>18202</v>
      </c>
      <c r="AQ235" s="175">
        <f>100*AP235/$AI235</f>
        <v>45.2077589846758</v>
      </c>
      <c r="AR235" s="173">
        <f>IF(AQ235&gt;$AI$8,1,0)</f>
        <v>0</v>
      </c>
      <c r="AS235" s="175">
        <f>IF($R235=AP$17,AQ235,0)</f>
        <v>0</v>
      </c>
      <c r="AT235" s="173">
        <v>2735</v>
      </c>
      <c r="AU235" s="175">
        <f>100*AT235/$AI235</f>
        <v>6.79283709609319</v>
      </c>
      <c r="AV235" s="173">
        <f>IF(AU235&gt;$AI$8,1,0)</f>
        <v>0</v>
      </c>
      <c r="AW235" s="175">
        <f>IF($R235=AT$17,AU235,0)</f>
        <v>0</v>
      </c>
      <c r="AX235" s="173">
        <v>12803</v>
      </c>
      <c r="AY235" s="175">
        <f>100*AX235/$AI235</f>
        <v>31.798425353302</v>
      </c>
      <c r="AZ235" s="173">
        <f>IF(AY235&gt;$AI$8,1,0)</f>
        <v>0</v>
      </c>
      <c r="BA235" s="175">
        <f>IF($R235=AX$17,AY235,0)</f>
        <v>31.798425353302</v>
      </c>
      <c r="BB235" s="173">
        <v>1776</v>
      </c>
      <c r="BC235" s="175">
        <f>100*BB235/$AI235</f>
        <v>4.41099769018702</v>
      </c>
      <c r="BD235" s="173">
        <f>IF(BC235&gt;$AI$8,1,0)</f>
        <v>0</v>
      </c>
      <c r="BE235" s="175">
        <f>IF($R235=BB$17,BC235,0)</f>
        <v>0</v>
      </c>
      <c r="BF235" s="173">
        <v>0</v>
      </c>
      <c r="BG235" s="175">
        <f>100*BF235/$AI235</f>
        <v>0</v>
      </c>
      <c r="BH235" s="173">
        <f>IF(BG235&gt;$AI$8,1,0)</f>
        <v>0</v>
      </c>
      <c r="BI235" s="175">
        <f>IF($R235=BF$17,BG235,0)</f>
        <v>0</v>
      </c>
      <c r="BJ235" s="173">
        <v>0</v>
      </c>
      <c r="BK235" s="175">
        <f>100*BJ235/$AI235</f>
        <v>0</v>
      </c>
      <c r="BL235" s="173">
        <f>IF(BK235&gt;$AI$8,1,0)</f>
        <v>0</v>
      </c>
      <c r="BM235" s="175">
        <f>IF($R235=BJ$17,BK235,0)</f>
        <v>0</v>
      </c>
      <c r="BN235" s="173">
        <v>0</v>
      </c>
      <c r="BO235" s="175">
        <f>100*BN235/$AI235</f>
        <v>0</v>
      </c>
      <c r="BP235" s="173">
        <f>IF(BO235&gt;$AI$8,1,0)</f>
        <v>0</v>
      </c>
      <c r="BQ235" s="175">
        <f>IF($R235=BN$17,BO235,0)</f>
        <v>0</v>
      </c>
      <c r="BR235" s="173">
        <v>0</v>
      </c>
      <c r="BS235" s="175">
        <f>100*BR235/$AI235</f>
        <v>0</v>
      </c>
      <c r="BT235" s="173">
        <f>IF(BS235&gt;$AI$8,1,0)</f>
        <v>0</v>
      </c>
      <c r="BU235" s="175">
        <f>IF($R235=BR$17,BS235,0)</f>
        <v>0</v>
      </c>
      <c r="BV235" s="173">
        <v>0</v>
      </c>
      <c r="BW235" s="175">
        <f>100*BV235/$AI235</f>
        <v>0</v>
      </c>
      <c r="BX235" s="173">
        <f>IF(BW235&gt;$AI$8,1,0)</f>
        <v>0</v>
      </c>
      <c r="BY235" s="175">
        <f>IF($R235=BV$17,BW235,0)</f>
        <v>0</v>
      </c>
      <c r="BZ235" s="173">
        <v>0</v>
      </c>
      <c r="CA235" s="175">
        <f>100*BZ235/$AI235</f>
        <v>0</v>
      </c>
      <c r="CB235" s="173">
        <f>IF(CA235&gt;$AI$8,1,0)</f>
        <v>0</v>
      </c>
      <c r="CC235" s="175">
        <f>IF($R235=BZ$17,CA235,0)</f>
        <v>0</v>
      </c>
      <c r="CD235" s="173">
        <v>0</v>
      </c>
      <c r="CE235" s="175">
        <f>100*CD235/$AI235</f>
        <v>0</v>
      </c>
      <c r="CF235" s="173">
        <f>IF(CE235&gt;$AI$8,1,0)</f>
        <v>0</v>
      </c>
      <c r="CG235" s="175">
        <f>IF($R235=CD$17,CE235,0)</f>
        <v>0</v>
      </c>
      <c r="CH235" s="173">
        <v>0</v>
      </c>
      <c r="CI235" s="175">
        <f>100*CH235/$AI235</f>
        <v>0</v>
      </c>
      <c r="CJ235" s="173">
        <f>IF(CI235&gt;$AI$8,1,0)</f>
        <v>0</v>
      </c>
      <c r="CK235" s="175">
        <f>IF($R235=CH$17,CI235,0)</f>
        <v>0</v>
      </c>
      <c r="CL235" s="173">
        <v>0</v>
      </c>
      <c r="CM235" s="173">
        <v>0</v>
      </c>
      <c r="CN235" s="176"/>
    </row>
    <row r="236" ht="15.75" customHeight="1">
      <c r="A236" t="s" s="179">
        <v>2833</v>
      </c>
      <c r="B236" t="s" s="180">
        <v>58</v>
      </c>
      <c r="C236" t="s" s="180">
        <v>2834</v>
      </c>
      <c r="D236" t="s" s="181">
        <v>60</v>
      </c>
      <c r="E236" t="s" s="188">
        <v>60</v>
      </c>
      <c r="F236" t="s" s="146">
        <v>46</v>
      </c>
      <c r="G236" t="s" s="146">
        <v>2835</v>
      </c>
      <c r="H236" t="s" s="146">
        <v>816</v>
      </c>
      <c r="I236" t="s" s="146">
        <v>64</v>
      </c>
      <c r="J236" t="s" s="146">
        <v>2585</v>
      </c>
      <c r="K236" t="s" s="183">
        <f>_xlfn.IFS(Q236=0,O236,T236=1,R236,U236=1,AA236,V236=1,AD236)</f>
        <v>28</v>
      </c>
      <c r="L236" s="189">
        <f>_xlfn.IFS(Q236=0,P236,T236=1,S236,U236=1,AB236,V236=1,AE236)</f>
        <v>45.1801054275674</v>
      </c>
      <c r="M236" t="s" s="146">
        <f>IF(O236="Lab","over","under")</f>
        <v>2429</v>
      </c>
      <c r="N236" s="145">
        <v>1</v>
      </c>
      <c r="O236" t="s" s="184">
        <v>28</v>
      </c>
      <c r="P236" s="147">
        <f>AQ236</f>
        <v>45.1801054275674</v>
      </c>
      <c r="Q236" s="145">
        <f>T236+U236+V236</f>
        <v>0</v>
      </c>
      <c r="R236" t="s" s="185">
        <v>32</v>
      </c>
      <c r="S236" s="147">
        <f>BI236</f>
        <v>35.066868410777</v>
      </c>
      <c r="T236" s="138"/>
      <c r="U236" s="138"/>
      <c r="V236" s="138"/>
      <c r="W236" s="138"/>
      <c r="X236" t="s" s="146">
        <f>IF($A236=Y236,"ok","bad")</f>
        <v>2430</v>
      </c>
      <c r="Y236" t="s" s="146">
        <v>2833</v>
      </c>
      <c r="Z236" t="s" s="146">
        <v>2834</v>
      </c>
      <c r="AA236" t="s" s="186">
        <v>2365</v>
      </c>
      <c r="AB236" s="141">
        <f>100*AC236</f>
        <v>7.7289145</v>
      </c>
      <c r="AC236" s="190">
        <v>0.077289145</v>
      </c>
      <c r="AD236" t="s" s="187">
        <v>27</v>
      </c>
      <c r="AE236" s="141">
        <v>4.7320383</v>
      </c>
      <c r="AF236" s="190">
        <v>0.047320383</v>
      </c>
      <c r="AG236" s="138"/>
      <c r="AH236" s="145">
        <v>70350</v>
      </c>
      <c r="AI236" s="145">
        <v>40976</v>
      </c>
      <c r="AJ236" s="145">
        <v>170</v>
      </c>
      <c r="AK236" s="145">
        <v>4144</v>
      </c>
      <c r="AL236" s="145">
        <v>1939</v>
      </c>
      <c r="AM236" s="148">
        <f>100*AL236/$AI236</f>
        <v>4.73203826630223</v>
      </c>
      <c r="AN236" s="145">
        <f>IF(AM236&gt;$AI$8,1,0)</f>
        <v>0</v>
      </c>
      <c r="AO236" s="148">
        <f>IF($R236=AL$17,AM236,0)</f>
        <v>0</v>
      </c>
      <c r="AP236" s="145">
        <v>18513</v>
      </c>
      <c r="AQ236" s="148">
        <f>100*AP236/$AI236</f>
        <v>45.1801054275674</v>
      </c>
      <c r="AR236" s="145">
        <f>IF(AQ236&gt;$AI$8,1,0)</f>
        <v>0</v>
      </c>
      <c r="AS236" s="148">
        <f>IF($R236=AP$17,AQ236,0)</f>
        <v>0</v>
      </c>
      <c r="AT236" s="145">
        <v>1294</v>
      </c>
      <c r="AU236" s="148">
        <f>100*AT236/$AI236</f>
        <v>3.15794611479891</v>
      </c>
      <c r="AV236" s="145">
        <f>IF(AU236&gt;$AI$8,1,0)</f>
        <v>0</v>
      </c>
      <c r="AW236" s="148">
        <f>IF($R236=AT$17,AU236,0)</f>
        <v>0</v>
      </c>
      <c r="AX236" s="145">
        <v>3167</v>
      </c>
      <c r="AY236" s="148">
        <f>100*AX236/$AI236</f>
        <v>7.7289144865287</v>
      </c>
      <c r="AZ236" s="145">
        <f>IF(AY236&gt;$AI$8,1,0)</f>
        <v>0</v>
      </c>
      <c r="BA236" s="148">
        <f>IF($R236=AX$17,AY236,0)</f>
        <v>0</v>
      </c>
      <c r="BB236" s="145">
        <v>1694</v>
      </c>
      <c r="BC236" s="148">
        <f>100*BB236/$AI236</f>
        <v>4.13412729402577</v>
      </c>
      <c r="BD236" s="145">
        <f>IF(BC236&gt;$AI$8,1,0)</f>
        <v>0</v>
      </c>
      <c r="BE236" s="148">
        <f>IF($R236=BB$17,BC236,0)</f>
        <v>0</v>
      </c>
      <c r="BF236" s="145">
        <v>14369</v>
      </c>
      <c r="BG236" s="148">
        <f>100*BF236/$AI236</f>
        <v>35.066868410777</v>
      </c>
      <c r="BH236" s="145">
        <f>IF(BG236&gt;$AI$8,1,0)</f>
        <v>0</v>
      </c>
      <c r="BI236" s="148">
        <f>IF($R236=BF$17,BG236,0)</f>
        <v>35.066868410777</v>
      </c>
      <c r="BJ236" s="145">
        <v>0</v>
      </c>
      <c r="BK236" s="148">
        <f>100*BJ236/$AI236</f>
        <v>0</v>
      </c>
      <c r="BL236" s="145">
        <f>IF(BK236&gt;$AI$8,1,0)</f>
        <v>0</v>
      </c>
      <c r="BM236" s="148">
        <f>IF($R236=BJ$17,BK236,0)</f>
        <v>0</v>
      </c>
      <c r="BN236" s="145">
        <v>0</v>
      </c>
      <c r="BO236" s="148">
        <f>100*BN236/$AI236</f>
        <v>0</v>
      </c>
      <c r="BP236" s="145">
        <f>IF(BO236&gt;$AI$8,1,0)</f>
        <v>0</v>
      </c>
      <c r="BQ236" s="148">
        <f>IF($R236=BN$17,BO236,0)</f>
        <v>0</v>
      </c>
      <c r="BR236" s="145">
        <v>0</v>
      </c>
      <c r="BS236" s="148">
        <f>100*BR236/$AI236</f>
        <v>0</v>
      </c>
      <c r="BT236" s="145">
        <f>IF(BS236&gt;$AI$8,1,0)</f>
        <v>0</v>
      </c>
      <c r="BU236" s="148">
        <f>IF($R236=BR$17,BS236,0)</f>
        <v>0</v>
      </c>
      <c r="BV236" s="145">
        <v>0</v>
      </c>
      <c r="BW236" s="148">
        <f>100*BV236/$AI236</f>
        <v>0</v>
      </c>
      <c r="BX236" s="145">
        <f>IF(BW236&gt;$AI$8,1,0)</f>
        <v>0</v>
      </c>
      <c r="BY236" s="148">
        <f>IF($R236=BV$17,BW236,0)</f>
        <v>0</v>
      </c>
      <c r="BZ236" s="145">
        <v>0</v>
      </c>
      <c r="CA236" s="148">
        <f>100*BZ236/$AI236</f>
        <v>0</v>
      </c>
      <c r="CB236" s="145">
        <f>IF(CA236&gt;$AI$8,1,0)</f>
        <v>0</v>
      </c>
      <c r="CC236" s="148">
        <f>IF($R236=BZ$17,CA236,0)</f>
        <v>0</v>
      </c>
      <c r="CD236" s="145">
        <v>0</v>
      </c>
      <c r="CE236" s="148">
        <f>100*CD236/$AI236</f>
        <v>0</v>
      </c>
      <c r="CF236" s="145">
        <f>IF(CE236&gt;$AI$8,1,0)</f>
        <v>0</v>
      </c>
      <c r="CG236" s="148">
        <f>IF($R236=CD$17,CE236,0)</f>
        <v>0</v>
      </c>
      <c r="CH236" s="145">
        <v>0</v>
      </c>
      <c r="CI236" s="148">
        <f>100*CH236/$AI236</f>
        <v>0</v>
      </c>
      <c r="CJ236" s="145">
        <f>IF(CI236&gt;$AI$8,1,0)</f>
        <v>0</v>
      </c>
      <c r="CK236" s="148">
        <f>IF($R236=CH$17,CI236,0)</f>
        <v>0</v>
      </c>
      <c r="CL236" s="145">
        <v>533</v>
      </c>
      <c r="CM236" s="145">
        <v>0</v>
      </c>
      <c r="CN236" s="149"/>
    </row>
    <row r="237" ht="15.75" customHeight="1">
      <c r="A237" t="s" s="179">
        <v>2685</v>
      </c>
      <c r="B237" t="s" s="180">
        <v>166</v>
      </c>
      <c r="C237" t="s" s="180">
        <v>1791</v>
      </c>
      <c r="D237" t="s" s="181">
        <v>169</v>
      </c>
      <c r="E237" t="s" s="182">
        <v>79</v>
      </c>
      <c r="F237" t="s" s="130">
        <v>80</v>
      </c>
      <c r="G237" t="s" s="130">
        <v>714</v>
      </c>
      <c r="H237" t="s" s="130">
        <v>1792</v>
      </c>
      <c r="I237" t="s" s="130">
        <v>64</v>
      </c>
      <c r="J237" t="s" s="130">
        <v>50</v>
      </c>
      <c r="K237" t="s" s="183">
        <f>_xlfn.IFS(Q237=0,O237,T237=1,R237,U237=1,AA237,V237=1,AD237)</f>
        <v>2365</v>
      </c>
      <c r="L237" s="189">
        <f>_xlfn.IFS(Q237=0,P237,T237=1,S237,U237=1,AB237,V237=1,AE237)</f>
        <v>30.2745586483267</v>
      </c>
      <c r="M237" t="s" s="130">
        <f>IF(O237="Lab","over","under")</f>
        <v>2429</v>
      </c>
      <c r="N237" s="173">
        <v>1</v>
      </c>
      <c r="O237" t="s" s="184">
        <v>28</v>
      </c>
      <c r="P237" s="131">
        <f>AQ237</f>
        <v>45.1397162352431</v>
      </c>
      <c r="Q237" s="173">
        <f>T237+U237+V237</f>
        <v>1</v>
      </c>
      <c r="R237" t="s" s="185">
        <v>2365</v>
      </c>
      <c r="S237" s="131">
        <f>BA237</f>
        <v>30.2745586483267</v>
      </c>
      <c r="T237" s="173">
        <v>1</v>
      </c>
      <c r="U237" s="169"/>
      <c r="V237" s="169"/>
      <c r="W237" s="169"/>
      <c r="X237" t="s" s="130">
        <f>IF($A237=Y237,"ok","bad")</f>
        <v>2430</v>
      </c>
      <c r="Y237" t="s" s="130">
        <v>2685</v>
      </c>
      <c r="Z237" t="s" s="130">
        <v>1791</v>
      </c>
      <c r="AA237" t="s" s="186">
        <v>29</v>
      </c>
      <c r="AB237" s="125">
        <f>100*AC237</f>
        <v>7.6464854</v>
      </c>
      <c r="AC237" s="191">
        <v>0.076464854</v>
      </c>
      <c r="AD237" t="s" s="187">
        <v>31</v>
      </c>
      <c r="AE237" s="125">
        <v>7.1266111</v>
      </c>
      <c r="AF237" s="191">
        <v>0.07126611099999999</v>
      </c>
      <c r="AG237" s="169"/>
      <c r="AH237" s="173">
        <v>75929</v>
      </c>
      <c r="AI237" s="173">
        <v>36932</v>
      </c>
      <c r="AJ237" s="173">
        <v>364</v>
      </c>
      <c r="AK237" s="173">
        <v>5490</v>
      </c>
      <c r="AL237" s="173">
        <v>0</v>
      </c>
      <c r="AM237" s="175">
        <f>100*AL237/$AI237</f>
        <v>0</v>
      </c>
      <c r="AN237" s="173">
        <f>IF(AM237&gt;$AI$8,1,0)</f>
        <v>0</v>
      </c>
      <c r="AO237" s="175">
        <f>IF($R237=AL$17,AM237,0)</f>
        <v>0</v>
      </c>
      <c r="AP237" s="173">
        <v>16671</v>
      </c>
      <c r="AQ237" s="175">
        <f>100*AP237/$AI237</f>
        <v>45.1397162352431</v>
      </c>
      <c r="AR237" s="173">
        <f>IF(AQ237&gt;$AI$8,1,0)</f>
        <v>0</v>
      </c>
      <c r="AS237" s="175">
        <f>IF($R237=AP$17,AQ237,0)</f>
        <v>0</v>
      </c>
      <c r="AT237" s="173">
        <v>2824</v>
      </c>
      <c r="AU237" s="175">
        <f>100*AT237/$AI237</f>
        <v>7.6464854326871</v>
      </c>
      <c r="AV237" s="173">
        <f>IF(AU237&gt;$AI$8,1,0)</f>
        <v>0</v>
      </c>
      <c r="AW237" s="175">
        <f>IF($R237=AT$17,AU237,0)</f>
        <v>0</v>
      </c>
      <c r="AX237" s="173">
        <v>11181</v>
      </c>
      <c r="AY237" s="175">
        <f>100*AX237/$AI237</f>
        <v>30.2745586483267</v>
      </c>
      <c r="AZ237" s="173">
        <f>IF(AY237&gt;$AI$8,1,0)</f>
        <v>0</v>
      </c>
      <c r="BA237" s="175">
        <f>IF($R237=AX$17,AY237,0)</f>
        <v>30.2745586483267</v>
      </c>
      <c r="BB237" s="173">
        <v>2632</v>
      </c>
      <c r="BC237" s="175">
        <f>100*BB237/$AI237</f>
        <v>7.12661106899166</v>
      </c>
      <c r="BD237" s="173">
        <f>IF(BC237&gt;$AI$8,1,0)</f>
        <v>0</v>
      </c>
      <c r="BE237" s="175">
        <f>IF($R237=BB$17,BC237,0)</f>
        <v>0</v>
      </c>
      <c r="BF237" s="173">
        <v>0</v>
      </c>
      <c r="BG237" s="175">
        <f>100*BF237/$AI237</f>
        <v>0</v>
      </c>
      <c r="BH237" s="173">
        <f>IF(BG237&gt;$AI$8,1,0)</f>
        <v>0</v>
      </c>
      <c r="BI237" s="175">
        <f>IF($R237=BF$17,BG237,0)</f>
        <v>0</v>
      </c>
      <c r="BJ237" s="173">
        <v>0</v>
      </c>
      <c r="BK237" s="175">
        <f>100*BJ237/$AI237</f>
        <v>0</v>
      </c>
      <c r="BL237" s="173">
        <f>IF(BK237&gt;$AI$8,1,0)</f>
        <v>0</v>
      </c>
      <c r="BM237" s="175">
        <f>IF($R237=BJ$17,BK237,0)</f>
        <v>0</v>
      </c>
      <c r="BN237" s="173">
        <v>0</v>
      </c>
      <c r="BO237" s="175">
        <f>100*BN237/$AI237</f>
        <v>0</v>
      </c>
      <c r="BP237" s="173">
        <f>IF(BO237&gt;$AI$8,1,0)</f>
        <v>0</v>
      </c>
      <c r="BQ237" s="175">
        <f>IF($R237=BN$17,BO237,0)</f>
        <v>0</v>
      </c>
      <c r="BR237" s="173">
        <v>0</v>
      </c>
      <c r="BS237" s="175">
        <f>100*BR237/$AI237</f>
        <v>0</v>
      </c>
      <c r="BT237" s="173">
        <f>IF(BS237&gt;$AI$8,1,0)</f>
        <v>0</v>
      </c>
      <c r="BU237" s="175">
        <f>IF($R237=BR$17,BS237,0)</f>
        <v>0</v>
      </c>
      <c r="BV237" s="173">
        <v>0</v>
      </c>
      <c r="BW237" s="175">
        <f>100*BV237/$AI237</f>
        <v>0</v>
      </c>
      <c r="BX237" s="173">
        <f>IF(BW237&gt;$AI$8,1,0)</f>
        <v>0</v>
      </c>
      <c r="BY237" s="175">
        <f>IF($R237=BV$17,BW237,0)</f>
        <v>0</v>
      </c>
      <c r="BZ237" s="173">
        <v>0</v>
      </c>
      <c r="CA237" s="175">
        <f>100*BZ237/$AI237</f>
        <v>0</v>
      </c>
      <c r="CB237" s="173">
        <f>IF(CA237&gt;$AI$8,1,0)</f>
        <v>0</v>
      </c>
      <c r="CC237" s="175">
        <f>IF($R237=BZ$17,CA237,0)</f>
        <v>0</v>
      </c>
      <c r="CD237" s="173">
        <v>0</v>
      </c>
      <c r="CE237" s="175">
        <f>100*CD237/$AI237</f>
        <v>0</v>
      </c>
      <c r="CF237" s="173">
        <f>IF(CE237&gt;$AI$8,1,0)</f>
        <v>0</v>
      </c>
      <c r="CG237" s="175">
        <f>IF($R237=CD$17,CE237,0)</f>
        <v>0</v>
      </c>
      <c r="CH237" s="173">
        <v>0</v>
      </c>
      <c r="CI237" s="175">
        <f>100*CH237/$AI237</f>
        <v>0</v>
      </c>
      <c r="CJ237" s="173">
        <f>IF(CI237&gt;$AI$8,1,0)</f>
        <v>0</v>
      </c>
      <c r="CK237" s="175">
        <f>IF($R237=CH$17,CI237,0)</f>
        <v>0</v>
      </c>
      <c r="CL237" s="173">
        <v>0</v>
      </c>
      <c r="CM237" s="173">
        <v>0</v>
      </c>
      <c r="CN237" s="176"/>
    </row>
    <row r="238" ht="15.75" customHeight="1">
      <c r="A238" t="s" s="179">
        <v>2495</v>
      </c>
      <c r="B238" t="s" s="180">
        <v>183</v>
      </c>
      <c r="C238" t="s" s="180">
        <v>223</v>
      </c>
      <c r="D238" t="s" s="181">
        <v>186</v>
      </c>
      <c r="E238" t="s" s="188">
        <v>79</v>
      </c>
      <c r="F238" t="s" s="146">
        <v>80</v>
      </c>
      <c r="G238" t="s" s="146">
        <v>225</v>
      </c>
      <c r="H238" t="s" s="146">
        <v>226</v>
      </c>
      <c r="I238" t="s" s="146">
        <v>49</v>
      </c>
      <c r="J238" t="s" s="146">
        <v>50</v>
      </c>
      <c r="K238" t="s" s="183">
        <f>_xlfn.IFS(Q238=0,O238,T238=1,R238,U238=1,AA238,V238=1,AD238)</f>
        <v>28</v>
      </c>
      <c r="L238" s="189">
        <f>_xlfn.IFS(Q238=0,P238,T238=1,S238,U238=1,AB238,V238=1,AE238)</f>
        <v>45.1117833689958</v>
      </c>
      <c r="M238" t="s" s="146">
        <f>IF(O238="Lab","over","under")</f>
        <v>2429</v>
      </c>
      <c r="N238" s="145">
        <v>1</v>
      </c>
      <c r="O238" t="s" s="184">
        <v>28</v>
      </c>
      <c r="P238" s="147">
        <f>AQ238</f>
        <v>45.1117833689958</v>
      </c>
      <c r="Q238" s="145">
        <f>T238+U238+V238</f>
        <v>0</v>
      </c>
      <c r="R238" t="s" s="185">
        <v>27</v>
      </c>
      <c r="S238" s="147">
        <f>AO238</f>
        <v>21.9188863474262</v>
      </c>
      <c r="T238" s="138"/>
      <c r="U238" s="138"/>
      <c r="V238" s="138"/>
      <c r="W238" s="138"/>
      <c r="X238" t="s" s="146">
        <f>IF($A238=Y238,"ok","bad")</f>
        <v>2430</v>
      </c>
      <c r="Y238" t="s" s="146">
        <v>2495</v>
      </c>
      <c r="Z238" t="s" s="146">
        <v>223</v>
      </c>
      <c r="AA238" t="s" s="186">
        <v>2365</v>
      </c>
      <c r="AB238" s="141">
        <f>100*AC238</f>
        <v>11.1857153</v>
      </c>
      <c r="AC238" s="190">
        <v>0.111857153</v>
      </c>
      <c r="AD238" t="s" s="187">
        <v>29</v>
      </c>
      <c r="AE238" s="141">
        <v>9.8994073</v>
      </c>
      <c r="AF238" s="190">
        <v>0.098994073</v>
      </c>
      <c r="AG238" s="138"/>
      <c r="AH238" s="145">
        <v>72478</v>
      </c>
      <c r="AI238" s="145">
        <v>40659</v>
      </c>
      <c r="AJ238" s="145">
        <v>210</v>
      </c>
      <c r="AK238" s="145">
        <v>9430</v>
      </c>
      <c r="AL238" s="145">
        <v>8912</v>
      </c>
      <c r="AM238" s="148">
        <f>100*AL238/$AI238</f>
        <v>21.9188863474262</v>
      </c>
      <c r="AN238" s="145">
        <f>IF(AM238&gt;$AI$8,1,0)</f>
        <v>0</v>
      </c>
      <c r="AO238" s="148">
        <f>IF($R238=AL$17,AM238,0)</f>
        <v>21.9188863474262</v>
      </c>
      <c r="AP238" s="145">
        <v>18342</v>
      </c>
      <c r="AQ238" s="148">
        <f>100*AP238/$AI238</f>
        <v>45.1117833689958</v>
      </c>
      <c r="AR238" s="145">
        <f>IF(AQ238&gt;$AI$8,1,0)</f>
        <v>0</v>
      </c>
      <c r="AS238" s="148">
        <f>IF($R238=AP$17,AQ238,0)</f>
        <v>0</v>
      </c>
      <c r="AT238" s="145">
        <v>4025</v>
      </c>
      <c r="AU238" s="148">
        <f>100*AT238/$AI238</f>
        <v>9.899407265304109</v>
      </c>
      <c r="AV238" s="145">
        <f>IF(AU238&gt;$AI$8,1,0)</f>
        <v>0</v>
      </c>
      <c r="AW238" s="148">
        <f>IF($R238=AT$17,AU238,0)</f>
        <v>0</v>
      </c>
      <c r="AX238" s="145">
        <v>4548</v>
      </c>
      <c r="AY238" s="148">
        <f>100*AX238/$AI238</f>
        <v>11.1857153397772</v>
      </c>
      <c r="AZ238" s="145">
        <f>IF(AY238&gt;$AI$8,1,0)</f>
        <v>0</v>
      </c>
      <c r="BA238" s="148">
        <f>IF($R238=AX$17,AY238,0)</f>
        <v>0</v>
      </c>
      <c r="BB238" s="145">
        <v>2394</v>
      </c>
      <c r="BC238" s="148">
        <f>100*BB238/$AI238</f>
        <v>5.88799527779827</v>
      </c>
      <c r="BD238" s="145">
        <f>IF(BC238&gt;$AI$8,1,0)</f>
        <v>0</v>
      </c>
      <c r="BE238" s="148">
        <f>IF($R238=BB$17,BC238,0)</f>
        <v>0</v>
      </c>
      <c r="BF238" s="145">
        <v>0</v>
      </c>
      <c r="BG238" s="148">
        <f>100*BF238/$AI238</f>
        <v>0</v>
      </c>
      <c r="BH238" s="145">
        <f>IF(BG238&gt;$AI$8,1,0)</f>
        <v>0</v>
      </c>
      <c r="BI238" s="148">
        <f>IF($R238=BF$17,BG238,0)</f>
        <v>0</v>
      </c>
      <c r="BJ238" s="145">
        <v>0</v>
      </c>
      <c r="BK238" s="148">
        <f>100*BJ238/$AI238</f>
        <v>0</v>
      </c>
      <c r="BL238" s="145">
        <f>IF(BK238&gt;$AI$8,1,0)</f>
        <v>0</v>
      </c>
      <c r="BM238" s="148">
        <f>IF($R238=BJ$17,BK238,0)</f>
        <v>0</v>
      </c>
      <c r="BN238" s="145">
        <v>0</v>
      </c>
      <c r="BO238" s="148">
        <f>100*BN238/$AI238</f>
        <v>0</v>
      </c>
      <c r="BP238" s="145">
        <f>IF(BO238&gt;$AI$8,1,0)</f>
        <v>0</v>
      </c>
      <c r="BQ238" s="148">
        <f>IF($R238=BN$17,BO238,0)</f>
        <v>0</v>
      </c>
      <c r="BR238" s="145">
        <v>0</v>
      </c>
      <c r="BS238" s="148">
        <f>100*BR238/$AI238</f>
        <v>0</v>
      </c>
      <c r="BT238" s="145">
        <f>IF(BS238&gt;$AI$8,1,0)</f>
        <v>0</v>
      </c>
      <c r="BU238" s="148">
        <f>IF($R238=BR$17,BS238,0)</f>
        <v>0</v>
      </c>
      <c r="BV238" s="145">
        <v>0</v>
      </c>
      <c r="BW238" s="148">
        <f>100*BV238/$AI238</f>
        <v>0</v>
      </c>
      <c r="BX238" s="145">
        <f>IF(BW238&gt;$AI$8,1,0)</f>
        <v>0</v>
      </c>
      <c r="BY238" s="148">
        <f>IF($R238=BV$17,BW238,0)</f>
        <v>0</v>
      </c>
      <c r="BZ238" s="145">
        <v>0</v>
      </c>
      <c r="CA238" s="148">
        <f>100*BZ238/$AI238</f>
        <v>0</v>
      </c>
      <c r="CB238" s="145">
        <f>IF(CA238&gt;$AI$8,1,0)</f>
        <v>0</v>
      </c>
      <c r="CC238" s="148">
        <f>IF($R238=BZ$17,CA238,0)</f>
        <v>0</v>
      </c>
      <c r="CD238" s="145">
        <v>0</v>
      </c>
      <c r="CE238" s="148">
        <f>100*CD238/$AI238</f>
        <v>0</v>
      </c>
      <c r="CF238" s="145">
        <f>IF(CE238&gt;$AI$8,1,0)</f>
        <v>0</v>
      </c>
      <c r="CG238" s="148">
        <f>IF($R238=CD$17,CE238,0)</f>
        <v>0</v>
      </c>
      <c r="CH238" s="145">
        <v>0</v>
      </c>
      <c r="CI238" s="148">
        <f>100*CH238/$AI238</f>
        <v>0</v>
      </c>
      <c r="CJ238" s="145">
        <f>IF(CI238&gt;$AI$8,1,0)</f>
        <v>0</v>
      </c>
      <c r="CK238" s="148">
        <f>IF($R238=CH$17,CI238,0)</f>
        <v>0</v>
      </c>
      <c r="CL238" s="145">
        <v>532</v>
      </c>
      <c r="CM238" s="145">
        <v>0</v>
      </c>
      <c r="CN238" s="149"/>
    </row>
    <row r="239" ht="19.95" customHeight="1">
      <c r="A239" t="s" s="179">
        <v>3645</v>
      </c>
      <c r="B239" t="s" s="180">
        <v>160</v>
      </c>
      <c r="C239" t="s" s="180">
        <v>2262</v>
      </c>
      <c r="D239" t="s" s="181">
        <v>162</v>
      </c>
      <c r="E239" t="s" s="182">
        <v>79</v>
      </c>
      <c r="F239" t="s" s="130">
        <v>80</v>
      </c>
      <c r="G239" t="s" s="130">
        <v>245</v>
      </c>
      <c r="H239" t="s" s="130">
        <v>3646</v>
      </c>
      <c r="I239" t="s" s="130">
        <v>49</v>
      </c>
      <c r="J239" t="s" s="130">
        <v>1762</v>
      </c>
      <c r="K239" t="s" s="183">
        <f>_xlfn.IFS(Q239=0,O239,T239=1,R239,U239=1,AA239,V239=1,AD239)</f>
        <v>29</v>
      </c>
      <c r="L239" s="189">
        <f>_xlfn.IFS(Q239=0,P239,T239=1,S239,U239=1,AB239,V239=1,AE239)</f>
        <v>45.0850231881422</v>
      </c>
      <c r="M239" t="s" s="130">
        <f>IF(O239="Lab","over","under")</f>
        <v>3307</v>
      </c>
      <c r="N239" s="169"/>
      <c r="O239" t="s" s="184">
        <v>29</v>
      </c>
      <c r="P239" s="131">
        <f>AU239</f>
        <v>45.0850231881422</v>
      </c>
      <c r="Q239" s="173">
        <f>T239+U239+V239</f>
        <v>0</v>
      </c>
      <c r="R239" t="s" s="185">
        <v>27</v>
      </c>
      <c r="S239" s="131">
        <f>AO239</f>
        <v>22.151495862508</v>
      </c>
      <c r="T239" s="169"/>
      <c r="U239" s="169"/>
      <c r="V239" s="169"/>
      <c r="W239" s="169"/>
      <c r="X239" t="s" s="130">
        <f>IF($A239=Y239,"ok","bad")</f>
        <v>2430</v>
      </c>
      <c r="Y239" t="s" s="130">
        <v>3645</v>
      </c>
      <c r="Z239" t="s" s="130">
        <v>2262</v>
      </c>
      <c r="AA239" t="s" s="186">
        <v>28</v>
      </c>
      <c r="AB239" s="125">
        <f>100*AC239</f>
        <v>21.3385469</v>
      </c>
      <c r="AC239" s="191">
        <v>0.213385469</v>
      </c>
      <c r="AD239" t="s" s="187">
        <v>2365</v>
      </c>
      <c r="AE239" s="125">
        <v>5.8579613</v>
      </c>
      <c r="AF239" s="191">
        <v>0.058579613</v>
      </c>
      <c r="AG239" s="169"/>
      <c r="AH239" s="173">
        <v>76334</v>
      </c>
      <c r="AI239" s="173">
        <v>54985</v>
      </c>
      <c r="AJ239" s="173">
        <v>171</v>
      </c>
      <c r="AK239" s="173">
        <v>12610</v>
      </c>
      <c r="AL239" s="173">
        <v>12180</v>
      </c>
      <c r="AM239" s="175">
        <f>100*AL239/$AI239</f>
        <v>22.151495862508</v>
      </c>
      <c r="AN239" s="173">
        <f>IF(AM239&gt;$AI$8,1,0)</f>
        <v>0</v>
      </c>
      <c r="AO239" s="175">
        <f>IF($R239=AL$17,AM239,0)</f>
        <v>22.151495862508</v>
      </c>
      <c r="AP239" s="173">
        <v>11733</v>
      </c>
      <c r="AQ239" s="175">
        <f>100*AP239/$AI239</f>
        <v>21.3385468764208</v>
      </c>
      <c r="AR239" s="173">
        <f>IF(AQ239&gt;$AI$8,1,0)</f>
        <v>0</v>
      </c>
      <c r="AS239" s="175">
        <f>IF($R239=AP$17,AQ239,0)</f>
        <v>0</v>
      </c>
      <c r="AT239" s="173">
        <v>24790</v>
      </c>
      <c r="AU239" s="175">
        <f>100*AT239/$AI239</f>
        <v>45.0850231881422</v>
      </c>
      <c r="AV239" s="173">
        <f>IF(AU239&gt;$AI$8,1,0)</f>
        <v>0</v>
      </c>
      <c r="AW239" s="175">
        <f>IF($R239=AT$17,AU239,0)</f>
        <v>0</v>
      </c>
      <c r="AX239" s="173">
        <v>3221</v>
      </c>
      <c r="AY239" s="175">
        <f>100*AX239/$AI239</f>
        <v>5.85796126216241</v>
      </c>
      <c r="AZ239" s="173">
        <f>IF(AY239&gt;$AI$8,1,0)</f>
        <v>0</v>
      </c>
      <c r="BA239" s="175">
        <f>IF($R239=AX$17,AY239,0)</f>
        <v>0</v>
      </c>
      <c r="BB239" s="173">
        <v>2442</v>
      </c>
      <c r="BC239" s="175">
        <f>100*BB239/$AI239</f>
        <v>4.44121123942894</v>
      </c>
      <c r="BD239" s="173">
        <f>IF(BC239&gt;$AI$8,1,0)</f>
        <v>0</v>
      </c>
      <c r="BE239" s="175">
        <f>IF($R239=BB$17,BC239,0)</f>
        <v>0</v>
      </c>
      <c r="BF239" s="173">
        <v>0</v>
      </c>
      <c r="BG239" s="175">
        <f>100*BF239/$AI239</f>
        <v>0</v>
      </c>
      <c r="BH239" s="173">
        <f>IF(BG239&gt;$AI$8,1,0)</f>
        <v>0</v>
      </c>
      <c r="BI239" s="175">
        <f>IF($R239=BF$17,BG239,0)</f>
        <v>0</v>
      </c>
      <c r="BJ239" s="173">
        <v>0</v>
      </c>
      <c r="BK239" s="175">
        <f>100*BJ239/$AI239</f>
        <v>0</v>
      </c>
      <c r="BL239" s="173">
        <f>IF(BK239&gt;$AI$8,1,0)</f>
        <v>0</v>
      </c>
      <c r="BM239" s="175">
        <f>IF($R239=BJ$17,BK239,0)</f>
        <v>0</v>
      </c>
      <c r="BN239" s="173">
        <v>0</v>
      </c>
      <c r="BO239" s="175">
        <f>100*BN239/$AI239</f>
        <v>0</v>
      </c>
      <c r="BP239" s="173">
        <f>IF(BO239&gt;$AI$8,1,0)</f>
        <v>0</v>
      </c>
      <c r="BQ239" s="175">
        <f>IF($R239=BN$17,BO239,0)</f>
        <v>0</v>
      </c>
      <c r="BR239" s="173">
        <v>0</v>
      </c>
      <c r="BS239" s="175">
        <f>100*BR239/$AI239</f>
        <v>0</v>
      </c>
      <c r="BT239" s="173">
        <f>IF(BS239&gt;$AI$8,1,0)</f>
        <v>0</v>
      </c>
      <c r="BU239" s="175">
        <f>IF($R239=BR$17,BS239,0)</f>
        <v>0</v>
      </c>
      <c r="BV239" s="173">
        <v>0</v>
      </c>
      <c r="BW239" s="175">
        <f>100*BV239/$AI239</f>
        <v>0</v>
      </c>
      <c r="BX239" s="173">
        <f>IF(BW239&gt;$AI$8,1,0)</f>
        <v>0</v>
      </c>
      <c r="BY239" s="175">
        <f>IF($R239=BV$17,BW239,0)</f>
        <v>0</v>
      </c>
      <c r="BZ239" s="173">
        <v>0</v>
      </c>
      <c r="CA239" s="175">
        <f>100*BZ239/$AI239</f>
        <v>0</v>
      </c>
      <c r="CB239" s="173">
        <f>IF(CA239&gt;$AI$8,1,0)</f>
        <v>0</v>
      </c>
      <c r="CC239" s="175">
        <f>IF($R239=BZ$17,CA239,0)</f>
        <v>0</v>
      </c>
      <c r="CD239" s="173">
        <v>0</v>
      </c>
      <c r="CE239" s="175">
        <f>100*CD239/$AI239</f>
        <v>0</v>
      </c>
      <c r="CF239" s="173">
        <f>IF(CE239&gt;$AI$8,1,0)</f>
        <v>0</v>
      </c>
      <c r="CG239" s="175">
        <f>IF($R239=CD$17,CE239,0)</f>
        <v>0</v>
      </c>
      <c r="CH239" s="173">
        <v>0</v>
      </c>
      <c r="CI239" s="175">
        <f>100*CH239/$AI239</f>
        <v>0</v>
      </c>
      <c r="CJ239" s="173">
        <f>IF(CI239&gt;$AI$8,1,0)</f>
        <v>0</v>
      </c>
      <c r="CK239" s="175">
        <f>IF($R239=CH$17,CI239,0)</f>
        <v>0</v>
      </c>
      <c r="CL239" s="173">
        <v>1628</v>
      </c>
      <c r="CM239" s="173">
        <v>0</v>
      </c>
      <c r="CN239" s="176"/>
    </row>
    <row r="240" ht="15.75" customHeight="1">
      <c r="A240" t="s" s="179">
        <v>2707</v>
      </c>
      <c r="B240" t="s" s="180">
        <v>75</v>
      </c>
      <c r="C240" t="s" s="180">
        <v>870</v>
      </c>
      <c r="D240" t="s" s="181">
        <v>78</v>
      </c>
      <c r="E240" t="s" s="188">
        <v>79</v>
      </c>
      <c r="F240" t="s" s="146">
        <v>46</v>
      </c>
      <c r="G240" t="s" s="146">
        <v>693</v>
      </c>
      <c r="H240" t="s" s="146">
        <v>2708</v>
      </c>
      <c r="I240" t="s" s="146">
        <v>49</v>
      </c>
      <c r="J240" t="s" s="146">
        <v>1733</v>
      </c>
      <c r="K240" t="s" s="183">
        <f>_xlfn.IFS(Q240=0,O240,T240=1,R240,U240=1,AA240,V240=1,AD240)</f>
        <v>28</v>
      </c>
      <c r="L240" s="189">
        <f>_xlfn.IFS(Q240=0,P240,T240=1,S240,U240=1,AB240,V240=1,AE240)</f>
        <v>45.0711112922287</v>
      </c>
      <c r="M240" t="s" s="146">
        <f>IF(O240="Lab","over","under")</f>
        <v>2429</v>
      </c>
      <c r="N240" s="145">
        <v>1</v>
      </c>
      <c r="O240" t="s" s="184">
        <v>28</v>
      </c>
      <c r="P240" s="147">
        <f>AQ240</f>
        <v>45.0711112922287</v>
      </c>
      <c r="Q240" s="145">
        <f>T240+U240+V240</f>
        <v>0</v>
      </c>
      <c r="R240" t="s" s="185">
        <v>27</v>
      </c>
      <c r="S240" s="147">
        <f>AO240</f>
        <v>25.6754553975305</v>
      </c>
      <c r="T240" s="138"/>
      <c r="U240" s="138"/>
      <c r="V240" s="138"/>
      <c r="W240" s="138"/>
      <c r="X240" t="s" s="146">
        <f>IF($A240=Y240,"ok","bad")</f>
        <v>2430</v>
      </c>
      <c r="Y240" t="s" s="146">
        <v>2707</v>
      </c>
      <c r="Z240" t="s" s="146">
        <v>870</v>
      </c>
      <c r="AA240" t="s" s="186">
        <v>2365</v>
      </c>
      <c r="AB240" s="141">
        <f>100*AC240</f>
        <v>14.6073597</v>
      </c>
      <c r="AC240" s="190">
        <v>0.146073597</v>
      </c>
      <c r="AD240" t="s" s="187">
        <v>31</v>
      </c>
      <c r="AE240" s="141">
        <v>6.6139614</v>
      </c>
      <c r="AF240" s="190">
        <v>0.066139614</v>
      </c>
      <c r="AG240" s="138"/>
      <c r="AH240" s="145">
        <v>74738</v>
      </c>
      <c r="AI240" s="145">
        <v>49078</v>
      </c>
      <c r="AJ240" s="145">
        <v>181</v>
      </c>
      <c r="AK240" s="145">
        <v>9519</v>
      </c>
      <c r="AL240" s="145">
        <v>12601</v>
      </c>
      <c r="AM240" s="148">
        <f>100*AL240/$AI240</f>
        <v>25.6754553975305</v>
      </c>
      <c r="AN240" s="145">
        <f>IF(AM240&gt;$AI$8,1,0)</f>
        <v>0</v>
      </c>
      <c r="AO240" s="148">
        <f>IF($R240=AL$17,AM240,0)</f>
        <v>25.6754553975305</v>
      </c>
      <c r="AP240" s="145">
        <v>22120</v>
      </c>
      <c r="AQ240" s="148">
        <f>100*AP240/$AI240</f>
        <v>45.0711112922287</v>
      </c>
      <c r="AR240" s="145">
        <f>IF(AQ240&gt;$AI$8,1,0)</f>
        <v>0</v>
      </c>
      <c r="AS240" s="148">
        <f>IF($R240=AP$17,AQ240,0)</f>
        <v>0</v>
      </c>
      <c r="AT240" s="145">
        <v>3180</v>
      </c>
      <c r="AU240" s="148">
        <f>100*AT240/$AI240</f>
        <v>6.47948164146868</v>
      </c>
      <c r="AV240" s="145">
        <f>IF(AU240&gt;$AI$8,1,0)</f>
        <v>0</v>
      </c>
      <c r="AW240" s="148">
        <f>IF($R240=AT$17,AU240,0)</f>
        <v>0</v>
      </c>
      <c r="AX240" s="145">
        <v>7169</v>
      </c>
      <c r="AY240" s="148">
        <f>100*AX240/$AI240</f>
        <v>14.6073597131097</v>
      </c>
      <c r="AZ240" s="145">
        <f>IF(AY240&gt;$AI$8,1,0)</f>
        <v>0</v>
      </c>
      <c r="BA240" s="148">
        <f>IF($R240=AX$17,AY240,0)</f>
        <v>0</v>
      </c>
      <c r="BB240" s="145">
        <v>3246</v>
      </c>
      <c r="BC240" s="148">
        <f>100*BB240/$AI240</f>
        <v>6.61396144912181</v>
      </c>
      <c r="BD240" s="145">
        <f>IF(BC240&gt;$AI$8,1,0)</f>
        <v>0</v>
      </c>
      <c r="BE240" s="148">
        <f>IF($R240=BB$17,BC240,0)</f>
        <v>0</v>
      </c>
      <c r="BF240" s="145">
        <v>0</v>
      </c>
      <c r="BG240" s="148">
        <f>100*BF240/$AI240</f>
        <v>0</v>
      </c>
      <c r="BH240" s="145">
        <f>IF(BG240&gt;$AI$8,1,0)</f>
        <v>0</v>
      </c>
      <c r="BI240" s="148">
        <f>IF($R240=BF$17,BG240,0)</f>
        <v>0</v>
      </c>
      <c r="BJ240" s="145">
        <v>0</v>
      </c>
      <c r="BK240" s="148">
        <f>100*BJ240/$AI240</f>
        <v>0</v>
      </c>
      <c r="BL240" s="145">
        <f>IF(BK240&gt;$AI$8,1,0)</f>
        <v>0</v>
      </c>
      <c r="BM240" s="148">
        <f>IF($R240=BJ$17,BK240,0)</f>
        <v>0</v>
      </c>
      <c r="BN240" s="145">
        <v>0</v>
      </c>
      <c r="BO240" s="148">
        <f>100*BN240/$AI240</f>
        <v>0</v>
      </c>
      <c r="BP240" s="145">
        <f>IF(BO240&gt;$AI$8,1,0)</f>
        <v>0</v>
      </c>
      <c r="BQ240" s="148">
        <f>IF($R240=BN$17,BO240,0)</f>
        <v>0</v>
      </c>
      <c r="BR240" s="145">
        <v>0</v>
      </c>
      <c r="BS240" s="148">
        <f>100*BR240/$AI240</f>
        <v>0</v>
      </c>
      <c r="BT240" s="145">
        <f>IF(BS240&gt;$AI$8,1,0)</f>
        <v>0</v>
      </c>
      <c r="BU240" s="148">
        <f>IF($R240=BR$17,BS240,0)</f>
        <v>0</v>
      </c>
      <c r="BV240" s="145">
        <v>0</v>
      </c>
      <c r="BW240" s="148">
        <f>100*BV240/$AI240</f>
        <v>0</v>
      </c>
      <c r="BX240" s="145">
        <f>IF(BW240&gt;$AI$8,1,0)</f>
        <v>0</v>
      </c>
      <c r="BY240" s="148">
        <f>IF($R240=BV$17,BW240,0)</f>
        <v>0</v>
      </c>
      <c r="BZ240" s="145">
        <v>0</v>
      </c>
      <c r="CA240" s="148">
        <f>100*BZ240/$AI240</f>
        <v>0</v>
      </c>
      <c r="CB240" s="145">
        <f>IF(CA240&gt;$AI$8,1,0)</f>
        <v>0</v>
      </c>
      <c r="CC240" s="148">
        <f>IF($R240=BZ$17,CA240,0)</f>
        <v>0</v>
      </c>
      <c r="CD240" s="145">
        <v>0</v>
      </c>
      <c r="CE240" s="148">
        <f>100*CD240/$AI240</f>
        <v>0</v>
      </c>
      <c r="CF240" s="145">
        <f>IF(CE240&gt;$AI$8,1,0)</f>
        <v>0</v>
      </c>
      <c r="CG240" s="148">
        <f>IF($R240=CD$17,CE240,0)</f>
        <v>0</v>
      </c>
      <c r="CH240" s="145">
        <v>0</v>
      </c>
      <c r="CI240" s="148">
        <f>100*CH240/$AI240</f>
        <v>0</v>
      </c>
      <c r="CJ240" s="145">
        <f>IF(CI240&gt;$AI$8,1,0)</f>
        <v>0</v>
      </c>
      <c r="CK240" s="148">
        <f>IF($R240=CH$17,CI240,0)</f>
        <v>0</v>
      </c>
      <c r="CL240" s="145">
        <v>0</v>
      </c>
      <c r="CM240" s="145">
        <v>0</v>
      </c>
      <c r="CN240" s="149"/>
    </row>
    <row r="241" ht="19.95" customHeight="1">
      <c r="A241" t="s" s="179">
        <v>2653</v>
      </c>
      <c r="B241" t="s" s="180">
        <v>166</v>
      </c>
      <c r="C241" t="s" s="180">
        <v>1862</v>
      </c>
      <c r="D241" t="s" s="181">
        <v>169</v>
      </c>
      <c r="E241" t="s" s="182">
        <v>79</v>
      </c>
      <c r="F241" t="s" s="130">
        <v>46</v>
      </c>
      <c r="G241" t="s" s="130">
        <v>548</v>
      </c>
      <c r="H241" t="s" s="130">
        <v>2523</v>
      </c>
      <c r="I241" t="s" s="130">
        <v>64</v>
      </c>
      <c r="J241" t="s" s="130">
        <v>1733</v>
      </c>
      <c r="K241" t="s" s="183">
        <f>_xlfn.IFS(Q241=0,O241,T241=1,R241,U241=1,AA241,V241=1,AD241)</f>
        <v>28</v>
      </c>
      <c r="L241" s="189">
        <f>_xlfn.IFS(Q241=0,P241,T241=1,S241,U241=1,AB241,V241=1,AE241)</f>
        <v>45.0034159368983</v>
      </c>
      <c r="M241" t="s" s="130">
        <f>IF(O241="Lab","over","under")</f>
        <v>2429</v>
      </c>
      <c r="N241" s="173">
        <v>1</v>
      </c>
      <c r="O241" t="s" s="184">
        <v>28</v>
      </c>
      <c r="P241" s="131">
        <f>AQ241</f>
        <v>45.0034159368983</v>
      </c>
      <c r="Q241" s="173">
        <f>T241+U241+V241</f>
        <v>0</v>
      </c>
      <c r="R241" t="s" s="185">
        <v>27</v>
      </c>
      <c r="S241" s="131">
        <f>AO241</f>
        <v>27.1929279754881</v>
      </c>
      <c r="T241" s="169"/>
      <c r="U241" s="169"/>
      <c r="V241" s="169"/>
      <c r="W241" s="169"/>
      <c r="X241" t="s" s="130">
        <f>IF($A241=Y241,"ok","bad")</f>
        <v>2430</v>
      </c>
      <c r="Y241" t="s" s="130">
        <v>2653</v>
      </c>
      <c r="Z241" t="s" s="130">
        <v>1862</v>
      </c>
      <c r="AA241" t="s" s="186">
        <v>2365</v>
      </c>
      <c r="AB241" s="125">
        <f>100*AC241</f>
        <v>14.9845765</v>
      </c>
      <c r="AC241" s="191">
        <v>0.149845765</v>
      </c>
      <c r="AD241" t="s" s="187">
        <v>31</v>
      </c>
      <c r="AE241" s="125">
        <v>7.4633046</v>
      </c>
      <c r="AF241" s="191">
        <v>0.07463304599999999</v>
      </c>
      <c r="AG241" s="169"/>
      <c r="AH241" s="173">
        <v>74130</v>
      </c>
      <c r="AI241" s="173">
        <v>48303</v>
      </c>
      <c r="AJ241" s="173">
        <v>147</v>
      </c>
      <c r="AK241" s="173">
        <v>8603</v>
      </c>
      <c r="AL241" s="173">
        <v>13135</v>
      </c>
      <c r="AM241" s="175">
        <f>100*AL241/$AI241</f>
        <v>27.1929279754881</v>
      </c>
      <c r="AN241" s="173">
        <f>IF(AM241&gt;$AI$8,1,0)</f>
        <v>0</v>
      </c>
      <c r="AO241" s="175">
        <f>IF($R241=AL$17,AM241,0)</f>
        <v>27.1929279754881</v>
      </c>
      <c r="AP241" s="173">
        <v>21738</v>
      </c>
      <c r="AQ241" s="175">
        <f>100*AP241/$AI241</f>
        <v>45.0034159368983</v>
      </c>
      <c r="AR241" s="173">
        <f>IF(AQ241&gt;$AI$8,1,0)</f>
        <v>0</v>
      </c>
      <c r="AS241" s="175">
        <f>IF($R241=AP$17,AQ241,0)</f>
        <v>0</v>
      </c>
      <c r="AT241" s="173">
        <v>1341</v>
      </c>
      <c r="AU241" s="175">
        <f>100*AT241/$AI241</f>
        <v>2.77622507918763</v>
      </c>
      <c r="AV241" s="173">
        <f>IF(AU241&gt;$AI$8,1,0)</f>
        <v>0</v>
      </c>
      <c r="AW241" s="175">
        <f>IF($R241=AT$17,AU241,0)</f>
        <v>0</v>
      </c>
      <c r="AX241" s="173">
        <v>7238</v>
      </c>
      <c r="AY241" s="175">
        <f>100*AX241/$AI241</f>
        <v>14.9845765273378</v>
      </c>
      <c r="AZ241" s="173">
        <f>IF(AY241&gt;$AI$8,1,0)</f>
        <v>0</v>
      </c>
      <c r="BA241" s="175">
        <f>IF($R241=AX$17,AY241,0)</f>
        <v>0</v>
      </c>
      <c r="BB241" s="173">
        <v>3605</v>
      </c>
      <c r="BC241" s="175">
        <f>100*BB241/$AI241</f>
        <v>7.4633045566528</v>
      </c>
      <c r="BD241" s="173">
        <f>IF(BC241&gt;$AI$8,1,0)</f>
        <v>0</v>
      </c>
      <c r="BE241" s="175">
        <f>IF($R241=BB$17,BC241,0)</f>
        <v>0</v>
      </c>
      <c r="BF241" s="173">
        <v>0</v>
      </c>
      <c r="BG241" s="175">
        <f>100*BF241/$AI241</f>
        <v>0</v>
      </c>
      <c r="BH241" s="173">
        <f>IF(BG241&gt;$AI$8,1,0)</f>
        <v>0</v>
      </c>
      <c r="BI241" s="175">
        <f>IF($R241=BF$17,BG241,0)</f>
        <v>0</v>
      </c>
      <c r="BJ241" s="173">
        <v>0</v>
      </c>
      <c r="BK241" s="175">
        <f>100*BJ241/$AI241</f>
        <v>0</v>
      </c>
      <c r="BL241" s="173">
        <f>IF(BK241&gt;$AI$8,1,0)</f>
        <v>0</v>
      </c>
      <c r="BM241" s="175">
        <f>IF($R241=BJ$17,BK241,0)</f>
        <v>0</v>
      </c>
      <c r="BN241" s="173">
        <v>0</v>
      </c>
      <c r="BO241" s="175">
        <f>100*BN241/$AI241</f>
        <v>0</v>
      </c>
      <c r="BP241" s="173">
        <f>IF(BO241&gt;$AI$8,1,0)</f>
        <v>0</v>
      </c>
      <c r="BQ241" s="175">
        <f>IF($R241=BN$17,BO241,0)</f>
        <v>0</v>
      </c>
      <c r="BR241" s="173">
        <v>0</v>
      </c>
      <c r="BS241" s="175">
        <f>100*BR241/$AI241</f>
        <v>0</v>
      </c>
      <c r="BT241" s="173">
        <f>IF(BS241&gt;$AI$8,1,0)</f>
        <v>0</v>
      </c>
      <c r="BU241" s="175">
        <f>IF($R241=BR$17,BS241,0)</f>
        <v>0</v>
      </c>
      <c r="BV241" s="173">
        <v>0</v>
      </c>
      <c r="BW241" s="175">
        <f>100*BV241/$AI241</f>
        <v>0</v>
      </c>
      <c r="BX241" s="173">
        <f>IF(BW241&gt;$AI$8,1,0)</f>
        <v>0</v>
      </c>
      <c r="BY241" s="175">
        <f>IF($R241=BV$17,BW241,0)</f>
        <v>0</v>
      </c>
      <c r="BZ241" s="173">
        <v>0</v>
      </c>
      <c r="CA241" s="175">
        <f>100*BZ241/$AI241</f>
        <v>0</v>
      </c>
      <c r="CB241" s="173">
        <f>IF(CA241&gt;$AI$8,1,0)</f>
        <v>0</v>
      </c>
      <c r="CC241" s="175">
        <f>IF($R241=BZ$17,CA241,0)</f>
        <v>0</v>
      </c>
      <c r="CD241" s="173">
        <v>0</v>
      </c>
      <c r="CE241" s="175">
        <f>100*CD241/$AI241</f>
        <v>0</v>
      </c>
      <c r="CF241" s="173">
        <f>IF(CE241&gt;$AI$8,1,0)</f>
        <v>0</v>
      </c>
      <c r="CG241" s="175">
        <f>IF($R241=CD$17,CE241,0)</f>
        <v>0</v>
      </c>
      <c r="CH241" s="173">
        <v>0</v>
      </c>
      <c r="CI241" s="175">
        <f>100*CH241/$AI241</f>
        <v>0</v>
      </c>
      <c r="CJ241" s="173">
        <f>IF(CI241&gt;$AI$8,1,0)</f>
        <v>0</v>
      </c>
      <c r="CK241" s="175">
        <f>IF($R241=CH$17,CI241,0)</f>
        <v>0</v>
      </c>
      <c r="CL241" s="173">
        <v>308</v>
      </c>
      <c r="CM241" s="173">
        <v>0</v>
      </c>
      <c r="CN241" s="176"/>
    </row>
    <row r="242" ht="15.75" customHeight="1">
      <c r="A242" t="s" s="179">
        <v>2766</v>
      </c>
      <c r="B242" t="s" s="180">
        <v>197</v>
      </c>
      <c r="C242" t="s" s="180">
        <v>451</v>
      </c>
      <c r="D242" t="s" s="181">
        <v>200</v>
      </c>
      <c r="E242" t="s" s="188">
        <v>79</v>
      </c>
      <c r="F242" t="s" s="146">
        <v>80</v>
      </c>
      <c r="G242" t="s" s="146">
        <v>452</v>
      </c>
      <c r="H242" t="s" s="146">
        <v>453</v>
      </c>
      <c r="I242" t="s" s="146">
        <v>64</v>
      </c>
      <c r="J242" t="s" s="146">
        <v>50</v>
      </c>
      <c r="K242" t="s" s="183">
        <f>_xlfn.IFS(Q242=0,O242,T242=1,R242,U242=1,AA242,V242=1,AD242)</f>
        <v>31</v>
      </c>
      <c r="L242" s="189">
        <f>_xlfn.IFS(Q242=0,P242,T242=1,S242,U242=1,AB242,V242=1,AE242)</f>
        <v>30.6708017957449</v>
      </c>
      <c r="M242" t="s" s="146">
        <f>IF(O242="Lab","over","under")</f>
        <v>2429</v>
      </c>
      <c r="N242" s="145">
        <v>1</v>
      </c>
      <c r="O242" t="s" s="184">
        <v>28</v>
      </c>
      <c r="P242" s="147">
        <f>AQ242</f>
        <v>44.9977227873083</v>
      </c>
      <c r="Q242" s="145">
        <f>T242+U242+V242</f>
        <v>1</v>
      </c>
      <c r="R242" t="s" s="185">
        <v>31</v>
      </c>
      <c r="S242" s="147">
        <f>BE242</f>
        <v>30.6708017957449</v>
      </c>
      <c r="T242" s="145">
        <v>1</v>
      </c>
      <c r="U242" s="138"/>
      <c r="V242" s="138"/>
      <c r="W242" s="138"/>
      <c r="X242" t="s" s="146">
        <f>IF($A242=Y242,"ok","bad")</f>
        <v>2430</v>
      </c>
      <c r="Y242" t="s" s="146">
        <v>2766</v>
      </c>
      <c r="Z242" t="s" s="146">
        <v>451</v>
      </c>
      <c r="AA242" t="s" s="186">
        <v>27</v>
      </c>
      <c r="AB242" s="141">
        <f>100*AC242</f>
        <v>13.9560606</v>
      </c>
      <c r="AC242" s="190">
        <v>0.139560606</v>
      </c>
      <c r="AD242" t="s" s="187">
        <v>29</v>
      </c>
      <c r="AE242" s="141">
        <v>5.8838838</v>
      </c>
      <c r="AF242" s="190">
        <v>0.058838838</v>
      </c>
      <c r="AG242" s="138"/>
      <c r="AH242" s="145">
        <v>75917</v>
      </c>
      <c r="AI242" s="145">
        <v>46109</v>
      </c>
      <c r="AJ242" s="145">
        <v>845</v>
      </c>
      <c r="AK242" s="145">
        <v>6606</v>
      </c>
      <c r="AL242" s="145">
        <v>6435</v>
      </c>
      <c r="AM242" s="148">
        <f>100*AL242/$AI242</f>
        <v>13.9560606389208</v>
      </c>
      <c r="AN242" s="145">
        <f>IF(AM242&gt;$AI$8,1,0)</f>
        <v>0</v>
      </c>
      <c r="AO242" s="148">
        <f>IF($R242=AL$17,AM242,0)</f>
        <v>0</v>
      </c>
      <c r="AP242" s="145">
        <v>20748</v>
      </c>
      <c r="AQ242" s="148">
        <f>100*AP242/$AI242</f>
        <v>44.9977227873083</v>
      </c>
      <c r="AR242" s="145">
        <f>IF(AQ242&gt;$AI$8,1,0)</f>
        <v>0</v>
      </c>
      <c r="AS242" s="148">
        <f>IF($R242=AP$17,AQ242,0)</f>
        <v>0</v>
      </c>
      <c r="AT242" s="145">
        <v>2713</v>
      </c>
      <c r="AU242" s="148">
        <f>100*AT242/$AI242</f>
        <v>5.88388384046499</v>
      </c>
      <c r="AV242" s="145">
        <f>IF(AU242&gt;$AI$8,1,0)</f>
        <v>0</v>
      </c>
      <c r="AW242" s="148">
        <f>IF($R242=AT$17,AU242,0)</f>
        <v>0</v>
      </c>
      <c r="AX242" s="145">
        <v>0</v>
      </c>
      <c r="AY242" s="148">
        <f>100*AX242/$AI242</f>
        <v>0</v>
      </c>
      <c r="AZ242" s="145">
        <f>IF(AY242&gt;$AI$8,1,0)</f>
        <v>0</v>
      </c>
      <c r="BA242" s="148">
        <f>IF($R242=AX$17,AY242,0)</f>
        <v>0</v>
      </c>
      <c r="BB242" s="145">
        <v>14142</v>
      </c>
      <c r="BC242" s="148">
        <f>100*BB242/$AI242</f>
        <v>30.6708017957449</v>
      </c>
      <c r="BD242" s="145">
        <f>IF(BC242&gt;$AI$8,1,0)</f>
        <v>0</v>
      </c>
      <c r="BE242" s="148">
        <f>IF($R242=BB$17,BC242,0)</f>
        <v>30.6708017957449</v>
      </c>
      <c r="BF242" s="145">
        <v>0</v>
      </c>
      <c r="BG242" s="148">
        <f>100*BF242/$AI242</f>
        <v>0</v>
      </c>
      <c r="BH242" s="145">
        <f>IF(BG242&gt;$AI$8,1,0)</f>
        <v>0</v>
      </c>
      <c r="BI242" s="148">
        <f>IF($R242=BF$17,BG242,0)</f>
        <v>0</v>
      </c>
      <c r="BJ242" s="145">
        <v>0</v>
      </c>
      <c r="BK242" s="148">
        <f>100*BJ242/$AI242</f>
        <v>0</v>
      </c>
      <c r="BL242" s="145">
        <f>IF(BK242&gt;$AI$8,1,0)</f>
        <v>0</v>
      </c>
      <c r="BM242" s="148">
        <f>IF($R242=BJ$17,BK242,0)</f>
        <v>0</v>
      </c>
      <c r="BN242" s="145">
        <v>0</v>
      </c>
      <c r="BO242" s="148">
        <f>100*BN242/$AI242</f>
        <v>0</v>
      </c>
      <c r="BP242" s="145">
        <f>IF(BO242&gt;$AI$8,1,0)</f>
        <v>0</v>
      </c>
      <c r="BQ242" s="148">
        <f>IF($R242=BN$17,BO242,0)</f>
        <v>0</v>
      </c>
      <c r="BR242" s="145">
        <v>0</v>
      </c>
      <c r="BS242" s="148">
        <f>100*BR242/$AI242</f>
        <v>0</v>
      </c>
      <c r="BT242" s="145">
        <f>IF(BS242&gt;$AI$8,1,0)</f>
        <v>0</v>
      </c>
      <c r="BU242" s="148">
        <f>IF($R242=BR$17,BS242,0)</f>
        <v>0</v>
      </c>
      <c r="BV242" s="145">
        <v>0</v>
      </c>
      <c r="BW242" s="148">
        <f>100*BV242/$AI242</f>
        <v>0</v>
      </c>
      <c r="BX242" s="145">
        <f>IF(BW242&gt;$AI$8,1,0)</f>
        <v>0</v>
      </c>
      <c r="BY242" s="148">
        <f>IF($R242=BV$17,BW242,0)</f>
        <v>0</v>
      </c>
      <c r="BZ242" s="145">
        <v>0</v>
      </c>
      <c r="CA242" s="148">
        <f>100*BZ242/$AI242</f>
        <v>0</v>
      </c>
      <c r="CB242" s="145">
        <f>IF(CA242&gt;$AI$8,1,0)</f>
        <v>0</v>
      </c>
      <c r="CC242" s="148">
        <f>IF($R242=BZ$17,CA242,0)</f>
        <v>0</v>
      </c>
      <c r="CD242" s="145">
        <v>0</v>
      </c>
      <c r="CE242" s="148">
        <f>100*CD242/$AI242</f>
        <v>0</v>
      </c>
      <c r="CF242" s="145">
        <f>IF(CE242&gt;$AI$8,1,0)</f>
        <v>0</v>
      </c>
      <c r="CG242" s="148">
        <f>IF($R242=CD$17,CE242,0)</f>
        <v>0</v>
      </c>
      <c r="CH242" s="145">
        <v>0</v>
      </c>
      <c r="CI242" s="148">
        <f>100*CH242/$AI242</f>
        <v>0</v>
      </c>
      <c r="CJ242" s="145">
        <f>IF(CI242&gt;$AI$8,1,0)</f>
        <v>0</v>
      </c>
      <c r="CK242" s="148">
        <f>IF($R242=CH$17,CI242,0)</f>
        <v>0</v>
      </c>
      <c r="CL242" s="145">
        <v>0</v>
      </c>
      <c r="CM242" s="145">
        <v>0</v>
      </c>
      <c r="CN242" s="149"/>
    </row>
    <row r="243" ht="15.75" customHeight="1">
      <c r="A243" t="s" s="179">
        <v>3595</v>
      </c>
      <c r="B243" t="s" s="180">
        <v>75</v>
      </c>
      <c r="C243" t="s" s="180">
        <v>3596</v>
      </c>
      <c r="D243" t="s" s="181">
        <v>78</v>
      </c>
      <c r="E243" t="s" s="182">
        <v>79</v>
      </c>
      <c r="F243" t="s" s="130">
        <v>46</v>
      </c>
      <c r="G243" t="s" s="130">
        <v>3597</v>
      </c>
      <c r="H243" t="s" s="130">
        <v>3598</v>
      </c>
      <c r="I243" t="s" s="130">
        <v>49</v>
      </c>
      <c r="J243" t="s" s="130">
        <v>1762</v>
      </c>
      <c r="K243" t="s" s="183">
        <f>_xlfn.IFS(Q243=0,O243,T243=1,R243,U243=1,AA243,V243=1,AD243)</f>
        <v>29</v>
      </c>
      <c r="L243" s="189">
        <f>_xlfn.IFS(Q243=0,P243,T243=1,S243,U243=1,AB243,V243=1,AE243)</f>
        <v>44.9686776906146</v>
      </c>
      <c r="M243" t="s" s="130">
        <f>IF(O243="Lab","over","under")</f>
        <v>3307</v>
      </c>
      <c r="N243" s="169"/>
      <c r="O243" t="s" s="184">
        <v>29</v>
      </c>
      <c r="P243" s="131">
        <f>AU243</f>
        <v>44.9686776906146</v>
      </c>
      <c r="Q243" s="173">
        <f>T243+U243+V243</f>
        <v>0</v>
      </c>
      <c r="R243" t="s" s="185">
        <v>27</v>
      </c>
      <c r="S243" s="131">
        <f>AO243</f>
        <v>33.1790733111349</v>
      </c>
      <c r="T243" s="169"/>
      <c r="U243" s="169"/>
      <c r="V243" s="169"/>
      <c r="W243" s="169"/>
      <c r="X243" t="s" s="130">
        <f>IF($A243=Y243,"ok","bad")</f>
        <v>2430</v>
      </c>
      <c r="Y243" t="s" s="130">
        <v>3595</v>
      </c>
      <c r="Z243" t="s" s="130">
        <v>3596</v>
      </c>
      <c r="AA243" t="s" s="186">
        <v>2365</v>
      </c>
      <c r="AB243" s="125">
        <f>100*AC243</f>
        <v>9.8067987</v>
      </c>
      <c r="AC243" s="191">
        <v>0.098067987</v>
      </c>
      <c r="AD243" t="s" s="187">
        <v>28</v>
      </c>
      <c r="AE243" s="125">
        <v>6.7234795</v>
      </c>
      <c r="AF243" s="191">
        <v>0.067234795</v>
      </c>
      <c r="AG243" s="169"/>
      <c r="AH243" s="173">
        <v>73749</v>
      </c>
      <c r="AI243" s="173">
        <v>53157</v>
      </c>
      <c r="AJ243" s="173">
        <v>174</v>
      </c>
      <c r="AK243" s="173">
        <v>6267</v>
      </c>
      <c r="AL243" s="173">
        <v>17637</v>
      </c>
      <c r="AM243" s="175">
        <f>100*AL243/$AI243</f>
        <v>33.1790733111349</v>
      </c>
      <c r="AN243" s="173">
        <f>IF(AM243&gt;$AI$8,1,0)</f>
        <v>0</v>
      </c>
      <c r="AO243" s="175">
        <f>IF($R243=AL$17,AM243,0)</f>
        <v>33.1790733111349</v>
      </c>
      <c r="AP243" s="173">
        <v>3574</v>
      </c>
      <c r="AQ243" s="175">
        <f>100*AP243/$AI243</f>
        <v>6.72347950411047</v>
      </c>
      <c r="AR243" s="173">
        <f>IF(AQ243&gt;$AI$8,1,0)</f>
        <v>0</v>
      </c>
      <c r="AS243" s="175">
        <f>IF($R243=AP$17,AQ243,0)</f>
        <v>0</v>
      </c>
      <c r="AT243" s="173">
        <v>23904</v>
      </c>
      <c r="AU243" s="175">
        <f>100*AT243/$AI243</f>
        <v>44.9686776906146</v>
      </c>
      <c r="AV243" s="173">
        <f>IF(AU243&gt;$AI$8,1,0)</f>
        <v>0</v>
      </c>
      <c r="AW243" s="175">
        <f>IF($R243=AT$17,AU243,0)</f>
        <v>0</v>
      </c>
      <c r="AX243" s="173">
        <v>5213</v>
      </c>
      <c r="AY243" s="175">
        <f>100*AX243/$AI243</f>
        <v>9.80679872829543</v>
      </c>
      <c r="AZ243" s="173">
        <f>IF(AY243&gt;$AI$8,1,0)</f>
        <v>0</v>
      </c>
      <c r="BA243" s="175">
        <f>IF($R243=AX$17,AY243,0)</f>
        <v>0</v>
      </c>
      <c r="BB243" s="173">
        <v>2008</v>
      </c>
      <c r="BC243" s="175">
        <f>100*BB243/$AI243</f>
        <v>3.77748932407773</v>
      </c>
      <c r="BD243" s="173">
        <f>IF(BC243&gt;$AI$8,1,0)</f>
        <v>0</v>
      </c>
      <c r="BE243" s="175">
        <f>IF($R243=BB$17,BC243,0)</f>
        <v>0</v>
      </c>
      <c r="BF243" s="173">
        <v>0</v>
      </c>
      <c r="BG243" s="175">
        <f>100*BF243/$AI243</f>
        <v>0</v>
      </c>
      <c r="BH243" s="173">
        <f>IF(BG243&gt;$AI$8,1,0)</f>
        <v>0</v>
      </c>
      <c r="BI243" s="175">
        <f>IF($R243=BF$17,BG243,0)</f>
        <v>0</v>
      </c>
      <c r="BJ243" s="173">
        <v>0</v>
      </c>
      <c r="BK243" s="175">
        <f>100*BJ243/$AI243</f>
        <v>0</v>
      </c>
      <c r="BL243" s="173">
        <f>IF(BK243&gt;$AI$8,1,0)</f>
        <v>0</v>
      </c>
      <c r="BM243" s="175">
        <f>IF($R243=BJ$17,BK243,0)</f>
        <v>0</v>
      </c>
      <c r="BN243" s="173">
        <v>0</v>
      </c>
      <c r="BO243" s="175">
        <f>100*BN243/$AI243</f>
        <v>0</v>
      </c>
      <c r="BP243" s="173">
        <f>IF(BO243&gt;$AI$8,1,0)</f>
        <v>0</v>
      </c>
      <c r="BQ243" s="175">
        <f>IF($R243=BN$17,BO243,0)</f>
        <v>0</v>
      </c>
      <c r="BR243" s="173">
        <v>0</v>
      </c>
      <c r="BS243" s="175">
        <f>100*BR243/$AI243</f>
        <v>0</v>
      </c>
      <c r="BT243" s="173">
        <f>IF(BS243&gt;$AI$8,1,0)</f>
        <v>0</v>
      </c>
      <c r="BU243" s="175">
        <f>IF($R243=BR$17,BS243,0)</f>
        <v>0</v>
      </c>
      <c r="BV243" s="173">
        <v>0</v>
      </c>
      <c r="BW243" s="175">
        <f>100*BV243/$AI243</f>
        <v>0</v>
      </c>
      <c r="BX243" s="173">
        <f>IF(BW243&gt;$AI$8,1,0)</f>
        <v>0</v>
      </c>
      <c r="BY243" s="175">
        <f>IF($R243=BV$17,BW243,0)</f>
        <v>0</v>
      </c>
      <c r="BZ243" s="173">
        <v>0</v>
      </c>
      <c r="CA243" s="175">
        <f>100*BZ243/$AI243</f>
        <v>0</v>
      </c>
      <c r="CB243" s="173">
        <f>IF(CA243&gt;$AI$8,1,0)</f>
        <v>0</v>
      </c>
      <c r="CC243" s="175">
        <f>IF($R243=BZ$17,CA243,0)</f>
        <v>0</v>
      </c>
      <c r="CD243" s="173">
        <v>0</v>
      </c>
      <c r="CE243" s="175">
        <f>100*CD243/$AI243</f>
        <v>0</v>
      </c>
      <c r="CF243" s="173">
        <f>IF(CE243&gt;$AI$8,1,0)</f>
        <v>0</v>
      </c>
      <c r="CG243" s="175">
        <f>IF($R243=CD$17,CE243,0)</f>
        <v>0</v>
      </c>
      <c r="CH243" s="173">
        <v>0</v>
      </c>
      <c r="CI243" s="175">
        <f>100*CH243/$AI243</f>
        <v>0</v>
      </c>
      <c r="CJ243" s="173">
        <f>IF(CI243&gt;$AI$8,1,0)</f>
        <v>0</v>
      </c>
      <c r="CK243" s="175">
        <f>IF($R243=CH$17,CI243,0)</f>
        <v>0</v>
      </c>
      <c r="CL243" s="173">
        <v>0</v>
      </c>
      <c r="CM243" s="173">
        <v>0</v>
      </c>
      <c r="CN243" s="176"/>
    </row>
    <row r="244" ht="19.95" customHeight="1">
      <c r="A244" t="s" s="179">
        <v>2443</v>
      </c>
      <c r="B244" t="s" s="180">
        <v>90</v>
      </c>
      <c r="C244" t="s" s="180">
        <v>2444</v>
      </c>
      <c r="D244" t="s" s="181">
        <v>93</v>
      </c>
      <c r="E244" t="s" s="188">
        <v>79</v>
      </c>
      <c r="F244" t="s" s="146">
        <v>46</v>
      </c>
      <c r="G244" t="s" s="146">
        <v>1280</v>
      </c>
      <c r="H244" t="s" s="146">
        <v>341</v>
      </c>
      <c r="I244" t="s" s="146">
        <v>64</v>
      </c>
      <c r="J244" t="s" s="146">
        <v>1733</v>
      </c>
      <c r="K244" t="s" s="183">
        <f>_xlfn.IFS(Q244=0,O244,T244=1,R244,U244=1,AA244,V244=1,AD244)</f>
        <v>28</v>
      </c>
      <c r="L244" s="189">
        <f>_xlfn.IFS(Q244=0,P244,T244=1,S244,U244=1,AB244,V244=1,AE244)</f>
        <v>44.9102492559524</v>
      </c>
      <c r="M244" t="s" s="146">
        <f>IF(O244="Lab","over","under")</f>
        <v>2429</v>
      </c>
      <c r="N244" s="145">
        <v>1</v>
      </c>
      <c r="O244" t="s" s="184">
        <v>28</v>
      </c>
      <c r="P244" s="147">
        <f>AQ244</f>
        <v>44.9102492559524</v>
      </c>
      <c r="Q244" s="145">
        <f>T244+U244+V244</f>
        <v>0</v>
      </c>
      <c r="R244" t="s" s="185">
        <v>27</v>
      </c>
      <c r="S244" s="147">
        <f>AO244</f>
        <v>23.3956473214286</v>
      </c>
      <c r="T244" s="138"/>
      <c r="U244" s="138"/>
      <c r="V244" s="138"/>
      <c r="W244" s="138"/>
      <c r="X244" t="s" s="146">
        <f>IF($A244=Y244,"ok","bad")</f>
        <v>2430</v>
      </c>
      <c r="Y244" t="s" s="146">
        <v>2443</v>
      </c>
      <c r="Z244" t="s" s="146">
        <v>2444</v>
      </c>
      <c r="AA244" t="s" s="186">
        <v>2365</v>
      </c>
      <c r="AB244" s="141">
        <f>100*AC244</f>
        <v>15.9644717</v>
      </c>
      <c r="AC244" s="190">
        <v>0.159644717</v>
      </c>
      <c r="AD244" t="s" s="187">
        <v>31</v>
      </c>
      <c r="AE244" s="141">
        <v>12.1744792</v>
      </c>
      <c r="AF244" s="190">
        <v>0.121744792</v>
      </c>
      <c r="AG244" s="138"/>
      <c r="AH244" s="145">
        <v>74760</v>
      </c>
      <c r="AI244" s="145">
        <v>43008</v>
      </c>
      <c r="AJ244" s="145">
        <v>199</v>
      </c>
      <c r="AK244" s="145">
        <v>9253</v>
      </c>
      <c r="AL244" s="145">
        <v>10062</v>
      </c>
      <c r="AM244" s="148">
        <f>100*AL244/$AI244</f>
        <v>23.3956473214286</v>
      </c>
      <c r="AN244" s="145">
        <f>IF(AM244&gt;$AI$8,1,0)</f>
        <v>0</v>
      </c>
      <c r="AO244" s="148">
        <f>IF($R244=AL$17,AM244,0)</f>
        <v>23.3956473214286</v>
      </c>
      <c r="AP244" s="145">
        <v>19315</v>
      </c>
      <c r="AQ244" s="148">
        <f>100*AP244/$AI244</f>
        <v>44.9102492559524</v>
      </c>
      <c r="AR244" s="145">
        <f>IF(AQ244&gt;$AI$8,1,0)</f>
        <v>0</v>
      </c>
      <c r="AS244" s="148">
        <f>IF($R244=AP$17,AQ244,0)</f>
        <v>0</v>
      </c>
      <c r="AT244" s="145">
        <v>1529</v>
      </c>
      <c r="AU244" s="148">
        <f>100*AT244/$AI244</f>
        <v>3.5551525297619</v>
      </c>
      <c r="AV244" s="145">
        <f>IF(AU244&gt;$AI$8,1,0)</f>
        <v>0</v>
      </c>
      <c r="AW244" s="148">
        <f>IF($R244=AT$17,AU244,0)</f>
        <v>0</v>
      </c>
      <c r="AX244" s="145">
        <v>6866</v>
      </c>
      <c r="AY244" s="148">
        <f>100*AX244/$AI244</f>
        <v>15.9644717261905</v>
      </c>
      <c r="AZ244" s="145">
        <f>IF(AY244&gt;$AI$8,1,0)</f>
        <v>0</v>
      </c>
      <c r="BA244" s="148">
        <f>IF($R244=AX$17,AY244,0)</f>
        <v>0</v>
      </c>
      <c r="BB244" s="145">
        <v>5236</v>
      </c>
      <c r="BC244" s="148">
        <f>100*BB244/$AI244</f>
        <v>12.1744791666667</v>
      </c>
      <c r="BD244" s="145">
        <f>IF(BC244&gt;$AI$8,1,0)</f>
        <v>0</v>
      </c>
      <c r="BE244" s="148">
        <f>IF($R244=BB$17,BC244,0)</f>
        <v>0</v>
      </c>
      <c r="BF244" s="145">
        <v>0</v>
      </c>
      <c r="BG244" s="148">
        <f>100*BF244/$AI244</f>
        <v>0</v>
      </c>
      <c r="BH244" s="145">
        <f>IF(BG244&gt;$AI$8,1,0)</f>
        <v>0</v>
      </c>
      <c r="BI244" s="148">
        <f>IF($R244=BF$17,BG244,0)</f>
        <v>0</v>
      </c>
      <c r="BJ244" s="145">
        <v>0</v>
      </c>
      <c r="BK244" s="148">
        <f>100*BJ244/$AI244</f>
        <v>0</v>
      </c>
      <c r="BL244" s="145">
        <f>IF(BK244&gt;$AI$8,1,0)</f>
        <v>0</v>
      </c>
      <c r="BM244" s="148">
        <f>IF($R244=BJ$17,BK244,0)</f>
        <v>0</v>
      </c>
      <c r="BN244" s="145">
        <v>0</v>
      </c>
      <c r="BO244" s="148">
        <f>100*BN244/$AI244</f>
        <v>0</v>
      </c>
      <c r="BP244" s="145">
        <f>IF(BO244&gt;$AI$8,1,0)</f>
        <v>0</v>
      </c>
      <c r="BQ244" s="148">
        <f>IF($R244=BN$17,BO244,0)</f>
        <v>0</v>
      </c>
      <c r="BR244" s="145">
        <v>0</v>
      </c>
      <c r="BS244" s="148">
        <f>100*BR244/$AI244</f>
        <v>0</v>
      </c>
      <c r="BT244" s="145">
        <f>IF(BS244&gt;$AI$8,1,0)</f>
        <v>0</v>
      </c>
      <c r="BU244" s="148">
        <f>IF($R244=BR$17,BS244,0)</f>
        <v>0</v>
      </c>
      <c r="BV244" s="145">
        <v>0</v>
      </c>
      <c r="BW244" s="148">
        <f>100*BV244/$AI244</f>
        <v>0</v>
      </c>
      <c r="BX244" s="145">
        <f>IF(BW244&gt;$AI$8,1,0)</f>
        <v>0</v>
      </c>
      <c r="BY244" s="148">
        <f>IF($R244=BV$17,BW244,0)</f>
        <v>0</v>
      </c>
      <c r="BZ244" s="145">
        <v>0</v>
      </c>
      <c r="CA244" s="148">
        <f>100*BZ244/$AI244</f>
        <v>0</v>
      </c>
      <c r="CB244" s="145">
        <f>IF(CA244&gt;$AI$8,1,0)</f>
        <v>0</v>
      </c>
      <c r="CC244" s="148">
        <f>IF($R244=BZ$17,CA244,0)</f>
        <v>0</v>
      </c>
      <c r="CD244" s="145">
        <v>0</v>
      </c>
      <c r="CE244" s="148">
        <f>100*CD244/$AI244</f>
        <v>0</v>
      </c>
      <c r="CF244" s="145">
        <f>IF(CE244&gt;$AI$8,1,0)</f>
        <v>0</v>
      </c>
      <c r="CG244" s="148">
        <f>IF($R244=CD$17,CE244,0)</f>
        <v>0</v>
      </c>
      <c r="CH244" s="145">
        <v>0</v>
      </c>
      <c r="CI244" s="148">
        <f>100*CH244/$AI244</f>
        <v>0</v>
      </c>
      <c r="CJ244" s="145">
        <f>IF(CI244&gt;$AI$8,1,0)</f>
        <v>0</v>
      </c>
      <c r="CK244" s="148">
        <f>IF($R244=CH$17,CI244,0)</f>
        <v>0</v>
      </c>
      <c r="CL244" s="145">
        <v>7829</v>
      </c>
      <c r="CM244" s="145">
        <v>0</v>
      </c>
      <c r="CN244" s="149"/>
    </row>
    <row r="245" ht="15.75" customHeight="1">
      <c r="A245" t="s" s="179">
        <v>2590</v>
      </c>
      <c r="B245" t="s" s="180">
        <v>58</v>
      </c>
      <c r="C245" t="s" s="180">
        <v>1246</v>
      </c>
      <c r="D245" t="s" s="181">
        <v>60</v>
      </c>
      <c r="E245" t="s" s="182">
        <v>60</v>
      </c>
      <c r="F245" t="s" s="130">
        <v>46</v>
      </c>
      <c r="G245" t="s" s="130">
        <v>2591</v>
      </c>
      <c r="H245" t="s" s="130">
        <v>414</v>
      </c>
      <c r="I245" t="s" s="130">
        <v>64</v>
      </c>
      <c r="J245" t="s" s="130">
        <v>2585</v>
      </c>
      <c r="K245" t="s" s="183">
        <f>_xlfn.IFS(Q245=0,O245,T245=1,R245,U245=1,AA245,V245=1,AD245)</f>
        <v>28</v>
      </c>
      <c r="L245" s="189">
        <f>_xlfn.IFS(Q245=0,P245,T245=1,S245,U245=1,AB245,V245=1,AE245)</f>
        <v>44.8585149959979</v>
      </c>
      <c r="M245" t="s" s="130">
        <f>IF(O245="Lab","over","under")</f>
        <v>2429</v>
      </c>
      <c r="N245" s="173">
        <v>1</v>
      </c>
      <c r="O245" t="s" s="184">
        <v>28</v>
      </c>
      <c r="P245" s="131">
        <f>AQ245</f>
        <v>44.8585149959979</v>
      </c>
      <c r="Q245" s="173">
        <f>T245+U245+V245</f>
        <v>0</v>
      </c>
      <c r="R245" t="s" s="185">
        <v>32</v>
      </c>
      <c r="S245" s="131">
        <f>BI245</f>
        <v>32.807570977918</v>
      </c>
      <c r="T245" s="169"/>
      <c r="U245" s="169"/>
      <c r="V245" s="169"/>
      <c r="W245" s="169"/>
      <c r="X245" t="s" s="130">
        <f>IF($A245=Y245,"ok","bad")</f>
        <v>2430</v>
      </c>
      <c r="Y245" t="s" s="130">
        <v>2590</v>
      </c>
      <c r="Z245" t="s" s="130">
        <v>1246</v>
      </c>
      <c r="AA245" t="s" s="186">
        <v>27</v>
      </c>
      <c r="AB245" s="125">
        <f>100*AC245</f>
        <v>8.303121600000001</v>
      </c>
      <c r="AC245" s="191">
        <v>0.083031216</v>
      </c>
      <c r="AD245" t="s" s="187">
        <v>2365</v>
      </c>
      <c r="AE245" s="125">
        <v>8.1736428</v>
      </c>
      <c r="AF245" s="191">
        <v>0.081736428</v>
      </c>
      <c r="AG245" s="169"/>
      <c r="AH245" s="173">
        <v>74628</v>
      </c>
      <c r="AI245" s="173">
        <v>42478</v>
      </c>
      <c r="AJ245" s="173">
        <v>134</v>
      </c>
      <c r="AK245" s="173">
        <v>5119</v>
      </c>
      <c r="AL245" s="173">
        <v>3527</v>
      </c>
      <c r="AM245" s="175">
        <f>100*AL245/$AI245</f>
        <v>8.303121615895289</v>
      </c>
      <c r="AN245" s="173">
        <f>IF(AM245&gt;$AI$8,1,0)</f>
        <v>0</v>
      </c>
      <c r="AO245" s="175">
        <f>IF($R245=AL$17,AM245,0)</f>
        <v>0</v>
      </c>
      <c r="AP245" s="173">
        <v>19055</v>
      </c>
      <c r="AQ245" s="175">
        <f>100*AP245/$AI245</f>
        <v>44.8585149959979</v>
      </c>
      <c r="AR245" s="173">
        <f>IF(AQ245&gt;$AI$8,1,0)</f>
        <v>0</v>
      </c>
      <c r="AS245" s="175">
        <f>IF($R245=AP$17,AQ245,0)</f>
        <v>0</v>
      </c>
      <c r="AT245" s="173">
        <v>850</v>
      </c>
      <c r="AU245" s="175">
        <f>100*AT245/$AI245</f>
        <v>2.00103583031216</v>
      </c>
      <c r="AV245" s="173">
        <f>IF(AU245&gt;$AI$8,1,0)</f>
        <v>0</v>
      </c>
      <c r="AW245" s="175">
        <f>IF($R245=AT$17,AU245,0)</f>
        <v>0</v>
      </c>
      <c r="AX245" s="173">
        <v>3472</v>
      </c>
      <c r="AY245" s="175">
        <f>100*AX245/$AI245</f>
        <v>8.17364282687509</v>
      </c>
      <c r="AZ245" s="173">
        <f>IF(AY245&gt;$AI$8,1,0)</f>
        <v>0</v>
      </c>
      <c r="BA245" s="175">
        <f>IF($R245=AX$17,AY245,0)</f>
        <v>0</v>
      </c>
      <c r="BB245" s="173">
        <v>1237</v>
      </c>
      <c r="BC245" s="175">
        <f>100*BB245/$AI245</f>
        <v>2.91209567305429</v>
      </c>
      <c r="BD245" s="173">
        <f>IF(BC245&gt;$AI$8,1,0)</f>
        <v>0</v>
      </c>
      <c r="BE245" s="175">
        <f>IF($R245=BB$17,BC245,0)</f>
        <v>0</v>
      </c>
      <c r="BF245" s="173">
        <v>13936</v>
      </c>
      <c r="BG245" s="175">
        <f>100*BF245/$AI245</f>
        <v>32.807570977918</v>
      </c>
      <c r="BH245" s="173">
        <f>IF(BG245&gt;$AI$8,1,0)</f>
        <v>0</v>
      </c>
      <c r="BI245" s="175">
        <f>IF($R245=BF$17,BG245,0)</f>
        <v>32.807570977918</v>
      </c>
      <c r="BJ245" s="173">
        <v>0</v>
      </c>
      <c r="BK245" s="175">
        <f>100*BJ245/$AI245</f>
        <v>0</v>
      </c>
      <c r="BL245" s="173">
        <f>IF(BK245&gt;$AI$8,1,0)</f>
        <v>0</v>
      </c>
      <c r="BM245" s="175">
        <f>IF($R245=BJ$17,BK245,0)</f>
        <v>0</v>
      </c>
      <c r="BN245" s="173">
        <v>0</v>
      </c>
      <c r="BO245" s="175">
        <f>100*BN245/$AI245</f>
        <v>0</v>
      </c>
      <c r="BP245" s="173">
        <f>IF(BO245&gt;$AI$8,1,0)</f>
        <v>0</v>
      </c>
      <c r="BQ245" s="175">
        <f>IF($R245=BN$17,BO245,0)</f>
        <v>0</v>
      </c>
      <c r="BR245" s="173">
        <v>0</v>
      </c>
      <c r="BS245" s="175">
        <f>100*BR245/$AI245</f>
        <v>0</v>
      </c>
      <c r="BT245" s="173">
        <f>IF(BS245&gt;$AI$8,1,0)</f>
        <v>0</v>
      </c>
      <c r="BU245" s="175">
        <f>IF($R245=BR$17,BS245,0)</f>
        <v>0</v>
      </c>
      <c r="BV245" s="173">
        <v>0</v>
      </c>
      <c r="BW245" s="175">
        <f>100*BV245/$AI245</f>
        <v>0</v>
      </c>
      <c r="BX245" s="173">
        <f>IF(BW245&gt;$AI$8,1,0)</f>
        <v>0</v>
      </c>
      <c r="BY245" s="175">
        <f>IF($R245=BV$17,BW245,0)</f>
        <v>0</v>
      </c>
      <c r="BZ245" s="173">
        <v>0</v>
      </c>
      <c r="CA245" s="175">
        <f>100*BZ245/$AI245</f>
        <v>0</v>
      </c>
      <c r="CB245" s="173">
        <f>IF(CA245&gt;$AI$8,1,0)</f>
        <v>0</v>
      </c>
      <c r="CC245" s="175">
        <f>IF($R245=BZ$17,CA245,0)</f>
        <v>0</v>
      </c>
      <c r="CD245" s="173">
        <v>0</v>
      </c>
      <c r="CE245" s="175">
        <f>100*CD245/$AI245</f>
        <v>0</v>
      </c>
      <c r="CF245" s="173">
        <f>IF(CE245&gt;$AI$8,1,0)</f>
        <v>0</v>
      </c>
      <c r="CG245" s="175">
        <f>IF($R245=CD$17,CE245,0)</f>
        <v>0</v>
      </c>
      <c r="CH245" s="173">
        <v>0</v>
      </c>
      <c r="CI245" s="175">
        <f>100*CH245/$AI245</f>
        <v>0</v>
      </c>
      <c r="CJ245" s="173">
        <f>IF(CI245&gt;$AI$8,1,0)</f>
        <v>0</v>
      </c>
      <c r="CK245" s="175">
        <f>IF($R245=CH$17,CI245,0)</f>
        <v>0</v>
      </c>
      <c r="CL245" s="173">
        <v>643</v>
      </c>
      <c r="CM245" s="173">
        <v>0</v>
      </c>
      <c r="CN245" s="176"/>
    </row>
    <row r="246" ht="15.75" customHeight="1">
      <c r="A246" t="s" s="179">
        <v>3609</v>
      </c>
      <c r="B246" t="s" s="180">
        <v>75</v>
      </c>
      <c r="C246" t="s" s="180">
        <v>617</v>
      </c>
      <c r="D246" t="s" s="181">
        <v>78</v>
      </c>
      <c r="E246" t="s" s="188">
        <v>79</v>
      </c>
      <c r="F246" t="s" s="146">
        <v>46</v>
      </c>
      <c r="G246" t="s" s="146">
        <v>714</v>
      </c>
      <c r="H246" t="s" s="146">
        <v>31</v>
      </c>
      <c r="I246" t="s" s="146">
        <v>64</v>
      </c>
      <c r="J246" t="s" s="146">
        <v>1762</v>
      </c>
      <c r="K246" t="s" s="183">
        <f>_xlfn.IFS(Q246=0,O246,T246=1,R246,U246=1,AA246,V246=1,AD246)</f>
        <v>29</v>
      </c>
      <c r="L246" s="189">
        <f>_xlfn.IFS(Q246=0,P246,T246=1,S246,U246=1,AB246,V246=1,AE246)</f>
        <v>44.8480396657791</v>
      </c>
      <c r="M246" t="s" s="146">
        <f>IF(O246="Lab","over","under")</f>
        <v>3307</v>
      </c>
      <c r="N246" s="138"/>
      <c r="O246" t="s" s="184">
        <v>29</v>
      </c>
      <c r="P246" s="147">
        <f>AU246</f>
        <v>44.8480396657791</v>
      </c>
      <c r="Q246" s="145">
        <f>T246+U246+V246</f>
        <v>0</v>
      </c>
      <c r="R246" t="s" s="185">
        <v>27</v>
      </c>
      <c r="S246" s="147">
        <f>AO246</f>
        <v>34.837939583142</v>
      </c>
      <c r="T246" s="138"/>
      <c r="U246" s="138"/>
      <c r="V246" s="138"/>
      <c r="W246" s="138"/>
      <c r="X246" t="s" s="146">
        <f>IF($A246=Y246,"ok","bad")</f>
        <v>2430</v>
      </c>
      <c r="Y246" t="s" s="146">
        <v>3609</v>
      </c>
      <c r="Z246" t="s" s="146">
        <v>617</v>
      </c>
      <c r="AA246" t="s" s="186">
        <v>2365</v>
      </c>
      <c r="AB246" s="141">
        <f>100*AC246</f>
        <v>9.751170699999999</v>
      </c>
      <c r="AC246" s="190">
        <v>0.097511707</v>
      </c>
      <c r="AD246" t="s" s="187">
        <v>28</v>
      </c>
      <c r="AE246" s="141">
        <v>6.4309981</v>
      </c>
      <c r="AF246" s="190">
        <v>0.064309981</v>
      </c>
      <c r="AG246" s="138"/>
      <c r="AH246" s="145">
        <v>74889</v>
      </c>
      <c r="AI246" s="145">
        <v>54455</v>
      </c>
      <c r="AJ246" s="145">
        <v>161</v>
      </c>
      <c r="AK246" s="145">
        <v>5451</v>
      </c>
      <c r="AL246" s="145">
        <v>18971</v>
      </c>
      <c r="AM246" s="148">
        <f>100*AL246/$AI246</f>
        <v>34.837939583142</v>
      </c>
      <c r="AN246" s="145">
        <f>IF(AM246&gt;$AI$8,1,0)</f>
        <v>0</v>
      </c>
      <c r="AO246" s="148">
        <f>IF($R246=AL$17,AM246,0)</f>
        <v>34.837939583142</v>
      </c>
      <c r="AP246" s="145">
        <v>3502</v>
      </c>
      <c r="AQ246" s="148">
        <f>100*AP246/$AI246</f>
        <v>6.43099807180241</v>
      </c>
      <c r="AR246" s="145">
        <f>IF(AQ246&gt;$AI$8,1,0)</f>
        <v>0</v>
      </c>
      <c r="AS246" s="148">
        <f>IF($R246=AP$17,AQ246,0)</f>
        <v>0</v>
      </c>
      <c r="AT246" s="145">
        <v>24422</v>
      </c>
      <c r="AU246" s="148">
        <f>100*AT246/$AI246</f>
        <v>44.8480396657791</v>
      </c>
      <c r="AV246" s="145">
        <f>IF(AU246&gt;$AI$8,1,0)</f>
        <v>0</v>
      </c>
      <c r="AW246" s="148">
        <f>IF($R246=AT$17,AU246,0)</f>
        <v>0</v>
      </c>
      <c r="AX246" s="145">
        <v>5310</v>
      </c>
      <c r="AY246" s="148">
        <f>100*AX246/$AI246</f>
        <v>9.75117069139657</v>
      </c>
      <c r="AZ246" s="145">
        <f>IF(AY246&gt;$AI$8,1,0)</f>
        <v>0</v>
      </c>
      <c r="BA246" s="148">
        <f>IF($R246=AX$17,AY246,0)</f>
        <v>0</v>
      </c>
      <c r="BB246" s="145">
        <v>1673</v>
      </c>
      <c r="BC246" s="148">
        <f>100*BB246/$AI246</f>
        <v>3.07226150032137</v>
      </c>
      <c r="BD246" s="145">
        <f>IF(BC246&gt;$AI$8,1,0)</f>
        <v>0</v>
      </c>
      <c r="BE246" s="148">
        <f>IF($R246=BB$17,BC246,0)</f>
        <v>0</v>
      </c>
      <c r="BF246" s="145">
        <v>0</v>
      </c>
      <c r="BG246" s="148">
        <f>100*BF246/$AI246</f>
        <v>0</v>
      </c>
      <c r="BH246" s="145">
        <f>IF(BG246&gt;$AI$8,1,0)</f>
        <v>0</v>
      </c>
      <c r="BI246" s="148">
        <f>IF($R246=BF$17,BG246,0)</f>
        <v>0</v>
      </c>
      <c r="BJ246" s="145">
        <v>0</v>
      </c>
      <c r="BK246" s="148">
        <f>100*BJ246/$AI246</f>
        <v>0</v>
      </c>
      <c r="BL246" s="145">
        <f>IF(BK246&gt;$AI$8,1,0)</f>
        <v>0</v>
      </c>
      <c r="BM246" s="148">
        <f>IF($R246=BJ$17,BK246,0)</f>
        <v>0</v>
      </c>
      <c r="BN246" s="145">
        <v>0</v>
      </c>
      <c r="BO246" s="148">
        <f>100*BN246/$AI246</f>
        <v>0</v>
      </c>
      <c r="BP246" s="145">
        <f>IF(BO246&gt;$AI$8,1,0)</f>
        <v>0</v>
      </c>
      <c r="BQ246" s="148">
        <f>IF($R246=BN$17,BO246,0)</f>
        <v>0</v>
      </c>
      <c r="BR246" s="145">
        <v>0</v>
      </c>
      <c r="BS246" s="148">
        <f>100*BR246/$AI246</f>
        <v>0</v>
      </c>
      <c r="BT246" s="145">
        <f>IF(BS246&gt;$AI$8,1,0)</f>
        <v>0</v>
      </c>
      <c r="BU246" s="148">
        <f>IF($R246=BR$17,BS246,0)</f>
        <v>0</v>
      </c>
      <c r="BV246" s="145">
        <v>0</v>
      </c>
      <c r="BW246" s="148">
        <f>100*BV246/$AI246</f>
        <v>0</v>
      </c>
      <c r="BX246" s="145">
        <f>IF(BW246&gt;$AI$8,1,0)</f>
        <v>0</v>
      </c>
      <c r="BY246" s="148">
        <f>IF($R246=BV$17,BW246,0)</f>
        <v>0</v>
      </c>
      <c r="BZ246" s="145">
        <v>0</v>
      </c>
      <c r="CA246" s="148">
        <f>100*BZ246/$AI246</f>
        <v>0</v>
      </c>
      <c r="CB246" s="145">
        <f>IF(CA246&gt;$AI$8,1,0)</f>
        <v>0</v>
      </c>
      <c r="CC246" s="148">
        <f>IF($R246=BZ$17,CA246,0)</f>
        <v>0</v>
      </c>
      <c r="CD246" s="145">
        <v>0</v>
      </c>
      <c r="CE246" s="148">
        <f>100*CD246/$AI246</f>
        <v>0</v>
      </c>
      <c r="CF246" s="145">
        <f>IF(CE246&gt;$AI$8,1,0)</f>
        <v>0</v>
      </c>
      <c r="CG246" s="148">
        <f>IF($R246=CD$17,CE246,0)</f>
        <v>0</v>
      </c>
      <c r="CH246" s="145">
        <v>0</v>
      </c>
      <c r="CI246" s="148">
        <f>100*CH246/$AI246</f>
        <v>0</v>
      </c>
      <c r="CJ246" s="145">
        <f>IF(CI246&gt;$AI$8,1,0)</f>
        <v>0</v>
      </c>
      <c r="CK246" s="148">
        <f>IF($R246=CH$17,CI246,0)</f>
        <v>0</v>
      </c>
      <c r="CL246" s="145">
        <v>0</v>
      </c>
      <c r="CM246" s="145">
        <v>0</v>
      </c>
      <c r="CN246" s="149"/>
    </row>
    <row r="247" ht="15.75" customHeight="1">
      <c r="A247" t="s" s="179">
        <v>2630</v>
      </c>
      <c r="B247" t="s" s="180">
        <v>42</v>
      </c>
      <c r="C247" t="s" s="180">
        <v>2631</v>
      </c>
      <c r="D247" t="s" s="181">
        <v>45</v>
      </c>
      <c r="E247" t="s" s="182">
        <v>45</v>
      </c>
      <c r="F247" t="s" s="130">
        <v>46</v>
      </c>
      <c r="G247" t="s" s="130">
        <v>1411</v>
      </c>
      <c r="H247" t="s" s="130">
        <v>414</v>
      </c>
      <c r="I247" t="s" s="130">
        <v>49</v>
      </c>
      <c r="J247" t="s" s="130">
        <v>50</v>
      </c>
      <c r="K247" t="s" s="183">
        <f>_xlfn.IFS(Q247=0,O247,T247=1,R247,U247=1,AA247,V247=1,AD247)</f>
        <v>2365</v>
      </c>
      <c r="L247" s="189">
        <f>_xlfn.IFS(Q247=0,P247,T247=1,S247,U247=1,AB247,V247=1,AE247)</f>
        <v>23.6944483884708</v>
      </c>
      <c r="M247" t="s" s="130">
        <f>IF(O247="Lab","over","under")</f>
        <v>2429</v>
      </c>
      <c r="N247" s="173">
        <v>1</v>
      </c>
      <c r="O247" t="s" s="184">
        <v>28</v>
      </c>
      <c r="P247" s="131">
        <f>AQ247</f>
        <v>44.8416867812012</v>
      </c>
      <c r="Q247" s="173">
        <f>T247+U247+V247</f>
        <v>1</v>
      </c>
      <c r="R247" t="s" s="185">
        <v>2365</v>
      </c>
      <c r="S247" s="131">
        <f>BA247</f>
        <v>23.6944483884708</v>
      </c>
      <c r="T247" s="173">
        <v>1</v>
      </c>
      <c r="U247" s="169"/>
      <c r="V247" s="169"/>
      <c r="W247" s="169"/>
      <c r="X247" t="s" s="130">
        <f>IF($A247=Y247,"ok","bad")</f>
        <v>2430</v>
      </c>
      <c r="Y247" t="s" s="130">
        <v>2630</v>
      </c>
      <c r="Z247" t="s" s="130">
        <v>2631</v>
      </c>
      <c r="AA247" t="s" s="186">
        <v>33</v>
      </c>
      <c r="AB247" s="125">
        <f>100*AC247</f>
        <v>13.5396848</v>
      </c>
      <c r="AC247" s="191">
        <v>0.135396848</v>
      </c>
      <c r="AD247" t="s" s="187">
        <v>27</v>
      </c>
      <c r="AE247" s="125">
        <v>7.6302712</v>
      </c>
      <c r="AF247" s="191">
        <v>0.07630271199999999</v>
      </c>
      <c r="AG247" s="169"/>
      <c r="AH247" s="173">
        <v>74460</v>
      </c>
      <c r="AI247" s="173">
        <v>35215</v>
      </c>
      <c r="AJ247" s="173">
        <v>115</v>
      </c>
      <c r="AK247" s="173">
        <v>7447</v>
      </c>
      <c r="AL247" s="173">
        <v>2687</v>
      </c>
      <c r="AM247" s="175">
        <f>100*AL247/$AI247</f>
        <v>7.63027119125373</v>
      </c>
      <c r="AN247" s="173">
        <f>IF(AM247&gt;$AI$8,1,0)</f>
        <v>0</v>
      </c>
      <c r="AO247" s="175">
        <f>IF($R247=AL$17,AM247,0)</f>
        <v>0</v>
      </c>
      <c r="AP247" s="173">
        <v>15791</v>
      </c>
      <c r="AQ247" s="175">
        <f>100*AP247/$AI247</f>
        <v>44.8416867812012</v>
      </c>
      <c r="AR247" s="173">
        <f>IF(AQ247&gt;$AI$8,1,0)</f>
        <v>0</v>
      </c>
      <c r="AS247" s="175">
        <f>IF($R247=AP$17,AQ247,0)</f>
        <v>0</v>
      </c>
      <c r="AT247" s="173">
        <v>1276</v>
      </c>
      <c r="AU247" s="175">
        <f>100*AT247/$AI247</f>
        <v>3.62345591367315</v>
      </c>
      <c r="AV247" s="173">
        <f>IF(AU247&gt;$AI$8,1,0)</f>
        <v>0</v>
      </c>
      <c r="AW247" s="175">
        <f>IF($R247=AT$17,AU247,0)</f>
        <v>0</v>
      </c>
      <c r="AX247" s="173">
        <v>8344</v>
      </c>
      <c r="AY247" s="175">
        <f>100*AX247/$AI247</f>
        <v>23.6944483884708</v>
      </c>
      <c r="AZ247" s="173">
        <f>IF(AY247&gt;$AI$8,1,0)</f>
        <v>0</v>
      </c>
      <c r="BA247" s="175">
        <f>IF($R247=AX$17,AY247,0)</f>
        <v>23.6944483884708</v>
      </c>
      <c r="BB247" s="173">
        <v>1231</v>
      </c>
      <c r="BC247" s="175">
        <f>100*BB247/$AI247</f>
        <v>3.49566945903734</v>
      </c>
      <c r="BD247" s="173">
        <f>IF(BC247&gt;$AI$8,1,0)</f>
        <v>0</v>
      </c>
      <c r="BE247" s="175">
        <f>IF($R247=BB$17,BC247,0)</f>
        <v>0</v>
      </c>
      <c r="BF247" s="173">
        <v>0</v>
      </c>
      <c r="BG247" s="175">
        <f>100*BF247/$AI247</f>
        <v>0</v>
      </c>
      <c r="BH247" s="173">
        <f>IF(BG247&gt;$AI$8,1,0)</f>
        <v>0</v>
      </c>
      <c r="BI247" s="175">
        <f>IF($R247=BF$17,BG247,0)</f>
        <v>0</v>
      </c>
      <c r="BJ247" s="173">
        <v>4768</v>
      </c>
      <c r="BK247" s="175">
        <f>100*BJ247/$AI247</f>
        <v>13.5396847934119</v>
      </c>
      <c r="BL247" s="173">
        <f>IF(BK247&gt;$AI$8,1,0)</f>
        <v>0</v>
      </c>
      <c r="BM247" s="175">
        <f>IF($R247=BJ$17,BK247,0)</f>
        <v>0</v>
      </c>
      <c r="BN247" s="173">
        <v>0</v>
      </c>
      <c r="BO247" s="175">
        <f>100*BN247/$AI247</f>
        <v>0</v>
      </c>
      <c r="BP247" s="173">
        <f>IF(BO247&gt;$AI$8,1,0)</f>
        <v>0</v>
      </c>
      <c r="BQ247" s="175">
        <f>IF($R247=BN$17,BO247,0)</f>
        <v>0</v>
      </c>
      <c r="BR247" s="173">
        <v>0</v>
      </c>
      <c r="BS247" s="175">
        <f>100*BR247/$AI247</f>
        <v>0</v>
      </c>
      <c r="BT247" s="173">
        <f>IF(BS247&gt;$AI$8,1,0)</f>
        <v>0</v>
      </c>
      <c r="BU247" s="175">
        <f>IF($R247=BR$17,BS247,0)</f>
        <v>0</v>
      </c>
      <c r="BV247" s="173">
        <v>0</v>
      </c>
      <c r="BW247" s="175">
        <f>100*BV247/$AI247</f>
        <v>0</v>
      </c>
      <c r="BX247" s="173">
        <f>IF(BW247&gt;$AI$8,1,0)</f>
        <v>0</v>
      </c>
      <c r="BY247" s="175">
        <f>IF($R247=BV$17,BW247,0)</f>
        <v>0</v>
      </c>
      <c r="BZ247" s="173">
        <v>0</v>
      </c>
      <c r="CA247" s="175">
        <f>100*BZ247/$AI247</f>
        <v>0</v>
      </c>
      <c r="CB247" s="173">
        <f>IF(CA247&gt;$AI$8,1,0)</f>
        <v>0</v>
      </c>
      <c r="CC247" s="175">
        <f>IF($R247=BZ$17,CA247,0)</f>
        <v>0</v>
      </c>
      <c r="CD247" s="173">
        <v>0</v>
      </c>
      <c r="CE247" s="175">
        <f>100*CD247/$AI247</f>
        <v>0</v>
      </c>
      <c r="CF247" s="173">
        <f>IF(CE247&gt;$AI$8,1,0)</f>
        <v>0</v>
      </c>
      <c r="CG247" s="175">
        <f>IF($R247=CD$17,CE247,0)</f>
        <v>0</v>
      </c>
      <c r="CH247" s="173">
        <v>0</v>
      </c>
      <c r="CI247" s="175">
        <f>100*CH247/$AI247</f>
        <v>0</v>
      </c>
      <c r="CJ247" s="173">
        <f>IF(CI247&gt;$AI$8,1,0)</f>
        <v>0</v>
      </c>
      <c r="CK247" s="175">
        <f>IF($R247=CH$17,CI247,0)</f>
        <v>0</v>
      </c>
      <c r="CL247" s="173">
        <v>442</v>
      </c>
      <c r="CM247" s="173">
        <v>0</v>
      </c>
      <c r="CN247" s="176"/>
    </row>
    <row r="248" ht="15.75" customHeight="1">
      <c r="A248" t="s" s="179">
        <v>2534</v>
      </c>
      <c r="B248" t="s" s="180">
        <v>160</v>
      </c>
      <c r="C248" t="s" s="180">
        <v>250</v>
      </c>
      <c r="D248" t="s" s="181">
        <v>162</v>
      </c>
      <c r="E248" t="s" s="188">
        <v>79</v>
      </c>
      <c r="F248" t="s" s="146">
        <v>80</v>
      </c>
      <c r="G248" t="s" s="146">
        <v>72</v>
      </c>
      <c r="H248" t="s" s="146">
        <v>251</v>
      </c>
      <c r="I248" t="s" s="146">
        <v>49</v>
      </c>
      <c r="J248" t="s" s="146">
        <v>50</v>
      </c>
      <c r="K248" t="s" s="183">
        <f>_xlfn.IFS(Q248=0,O248,T248=1,R248,U248=1,AA248,V248=1,AD248)</f>
        <v>29</v>
      </c>
      <c r="L248" s="189">
        <f>_xlfn.IFS(Q248=0,P248,T248=1,S248,U248=1,AB248,V248=1,AE248)</f>
        <v>24.1204159242614</v>
      </c>
      <c r="M248" t="s" s="146">
        <f>IF(O248="Lab","over","under")</f>
        <v>2429</v>
      </c>
      <c r="N248" s="145">
        <v>1</v>
      </c>
      <c r="O248" t="s" s="184">
        <v>28</v>
      </c>
      <c r="P248" s="147">
        <f>AQ248</f>
        <v>44.8288700369651</v>
      </c>
      <c r="Q248" s="145">
        <f>T248+U248+V248</f>
        <v>1</v>
      </c>
      <c r="R248" t="s" s="185">
        <v>29</v>
      </c>
      <c r="S248" s="147">
        <f>AW248</f>
        <v>24.1204159242614</v>
      </c>
      <c r="T248" s="145">
        <v>1</v>
      </c>
      <c r="U248" s="138"/>
      <c r="V248" s="138"/>
      <c r="W248" s="138"/>
      <c r="X248" t="s" s="146">
        <f>IF($A248=Y248,"ok","bad")</f>
        <v>2430</v>
      </c>
      <c r="Y248" t="s" s="146">
        <v>2534</v>
      </c>
      <c r="Z248" t="s" s="146">
        <v>250</v>
      </c>
      <c r="AA248" t="s" s="186">
        <v>31</v>
      </c>
      <c r="AB248" s="141">
        <f>100*AC248</f>
        <v>11.9059649</v>
      </c>
      <c r="AC248" s="190">
        <v>0.119059649</v>
      </c>
      <c r="AD248" t="s" s="187">
        <v>2365</v>
      </c>
      <c r="AE248" s="141">
        <v>9.0338537</v>
      </c>
      <c r="AF248" s="190">
        <v>0.090338537</v>
      </c>
      <c r="AG248" s="138"/>
      <c r="AH248" s="145">
        <v>69482</v>
      </c>
      <c r="AI248" s="145">
        <v>37603</v>
      </c>
      <c r="AJ248" s="145">
        <v>180</v>
      </c>
      <c r="AK248" s="145">
        <v>7787</v>
      </c>
      <c r="AL248" s="145">
        <v>2879</v>
      </c>
      <c r="AM248" s="148">
        <f>100*AL248/$AI248</f>
        <v>7.65630401829641</v>
      </c>
      <c r="AN248" s="145">
        <f>IF(AM248&gt;$AI$8,1,0)</f>
        <v>0</v>
      </c>
      <c r="AO248" s="148">
        <f>IF($R248=AL$17,AM248,0)</f>
        <v>0</v>
      </c>
      <c r="AP248" s="145">
        <v>16857</v>
      </c>
      <c r="AQ248" s="148">
        <f>100*AP248/$AI248</f>
        <v>44.8288700369651</v>
      </c>
      <c r="AR248" s="145">
        <f>IF(AQ248&gt;$AI$8,1,0)</f>
        <v>0</v>
      </c>
      <c r="AS248" s="148">
        <f>IF($R248=AP$17,AQ248,0)</f>
        <v>0</v>
      </c>
      <c r="AT248" s="145">
        <v>9070</v>
      </c>
      <c r="AU248" s="148">
        <f>100*AT248/$AI248</f>
        <v>24.1204159242614</v>
      </c>
      <c r="AV248" s="145">
        <f>IF(AU248&gt;$AI$8,1,0)</f>
        <v>0</v>
      </c>
      <c r="AW248" s="148">
        <f>IF($R248=AT$17,AU248,0)</f>
        <v>24.1204159242614</v>
      </c>
      <c r="AX248" s="145">
        <v>3397</v>
      </c>
      <c r="AY248" s="148">
        <f>100*AX248/$AI248</f>
        <v>9.033853681887081</v>
      </c>
      <c r="AZ248" s="145">
        <f>IF(AY248&gt;$AI$8,1,0)</f>
        <v>0</v>
      </c>
      <c r="BA248" s="148">
        <f>IF($R248=AX$17,AY248,0)</f>
        <v>0</v>
      </c>
      <c r="BB248" s="145">
        <v>4477</v>
      </c>
      <c r="BC248" s="148">
        <f>100*BB248/$AI248</f>
        <v>11.9059649496051</v>
      </c>
      <c r="BD248" s="145">
        <f>IF(BC248&gt;$AI$8,1,0)</f>
        <v>0</v>
      </c>
      <c r="BE248" s="148">
        <f>IF($R248=BB$17,BC248,0)</f>
        <v>0</v>
      </c>
      <c r="BF248" s="145">
        <v>0</v>
      </c>
      <c r="BG248" s="148">
        <f>100*BF248/$AI248</f>
        <v>0</v>
      </c>
      <c r="BH248" s="145">
        <f>IF(BG248&gt;$AI$8,1,0)</f>
        <v>0</v>
      </c>
      <c r="BI248" s="148">
        <f>IF($R248=BF$17,BG248,0)</f>
        <v>0</v>
      </c>
      <c r="BJ248" s="145">
        <v>0</v>
      </c>
      <c r="BK248" s="148">
        <f>100*BJ248/$AI248</f>
        <v>0</v>
      </c>
      <c r="BL248" s="145">
        <f>IF(BK248&gt;$AI$8,1,0)</f>
        <v>0</v>
      </c>
      <c r="BM248" s="148">
        <f>IF($R248=BJ$17,BK248,0)</f>
        <v>0</v>
      </c>
      <c r="BN248" s="145">
        <v>0</v>
      </c>
      <c r="BO248" s="148">
        <f>100*BN248/$AI248</f>
        <v>0</v>
      </c>
      <c r="BP248" s="145">
        <f>IF(BO248&gt;$AI$8,1,0)</f>
        <v>0</v>
      </c>
      <c r="BQ248" s="148">
        <f>IF($R248=BN$17,BO248,0)</f>
        <v>0</v>
      </c>
      <c r="BR248" s="145">
        <v>0</v>
      </c>
      <c r="BS248" s="148">
        <f>100*BR248/$AI248</f>
        <v>0</v>
      </c>
      <c r="BT248" s="145">
        <f>IF(BS248&gt;$AI$8,1,0)</f>
        <v>0</v>
      </c>
      <c r="BU248" s="148">
        <f>IF($R248=BR$17,BS248,0)</f>
        <v>0</v>
      </c>
      <c r="BV248" s="145">
        <v>0</v>
      </c>
      <c r="BW248" s="148">
        <f>100*BV248/$AI248</f>
        <v>0</v>
      </c>
      <c r="BX248" s="145">
        <f>IF(BW248&gt;$AI$8,1,0)</f>
        <v>0</v>
      </c>
      <c r="BY248" s="148">
        <f>IF($R248=BV$17,BW248,0)</f>
        <v>0</v>
      </c>
      <c r="BZ248" s="145">
        <v>0</v>
      </c>
      <c r="CA248" s="148">
        <f>100*BZ248/$AI248</f>
        <v>0</v>
      </c>
      <c r="CB248" s="145">
        <f>IF(CA248&gt;$AI$8,1,0)</f>
        <v>0</v>
      </c>
      <c r="CC248" s="148">
        <f>IF($R248=BZ$17,CA248,0)</f>
        <v>0</v>
      </c>
      <c r="CD248" s="145">
        <v>0</v>
      </c>
      <c r="CE248" s="148">
        <f>100*CD248/$AI248</f>
        <v>0</v>
      </c>
      <c r="CF248" s="145">
        <f>IF(CE248&gt;$AI$8,1,0)</f>
        <v>0</v>
      </c>
      <c r="CG248" s="148">
        <f>IF($R248=CD$17,CE248,0)</f>
        <v>0</v>
      </c>
      <c r="CH248" s="145">
        <v>0</v>
      </c>
      <c r="CI248" s="148">
        <f>100*CH248/$AI248</f>
        <v>0</v>
      </c>
      <c r="CJ248" s="145">
        <f>IF(CI248&gt;$AI$8,1,0)</f>
        <v>0</v>
      </c>
      <c r="CK248" s="148">
        <f>IF($R248=CH$17,CI248,0)</f>
        <v>0</v>
      </c>
      <c r="CL248" s="145">
        <v>1988</v>
      </c>
      <c r="CM248" s="145">
        <v>0</v>
      </c>
      <c r="CN248" s="149"/>
    </row>
    <row r="249" ht="15.75" customHeight="1">
      <c r="A249" t="s" s="179">
        <v>3601</v>
      </c>
      <c r="B249" t="s" s="180">
        <v>75</v>
      </c>
      <c r="C249" t="s" s="180">
        <v>2049</v>
      </c>
      <c r="D249" t="s" s="181">
        <v>78</v>
      </c>
      <c r="E249" t="s" s="182">
        <v>79</v>
      </c>
      <c r="F249" t="s" s="130">
        <v>46</v>
      </c>
      <c r="G249" t="s" s="130">
        <v>2464</v>
      </c>
      <c r="H249" t="s" s="130">
        <v>3602</v>
      </c>
      <c r="I249" t="s" s="130">
        <v>49</v>
      </c>
      <c r="J249" t="s" s="130">
        <v>1762</v>
      </c>
      <c r="K249" t="s" s="183">
        <f>_xlfn.IFS(Q249=0,O249,T249=1,R249,U249=1,AA249,V249=1,AD249)</f>
        <v>29</v>
      </c>
      <c r="L249" s="189">
        <f>_xlfn.IFS(Q249=0,P249,T249=1,S249,U249=1,AB249,V249=1,AE249)</f>
        <v>44.7539131162635</v>
      </c>
      <c r="M249" t="s" s="130">
        <f>IF(O249="Lab","over","under")</f>
        <v>3307</v>
      </c>
      <c r="N249" s="169"/>
      <c r="O249" t="s" s="184">
        <v>29</v>
      </c>
      <c r="P249" s="131">
        <f>AU249</f>
        <v>44.7539131162635</v>
      </c>
      <c r="Q249" s="173">
        <f>T249+U249+V249</f>
        <v>0</v>
      </c>
      <c r="R249" t="s" s="185">
        <v>27</v>
      </c>
      <c r="S249" s="131">
        <f>AO249</f>
        <v>32.9517870595128</v>
      </c>
      <c r="T249" s="169"/>
      <c r="U249" s="169"/>
      <c r="V249" s="169"/>
      <c r="W249" s="169"/>
      <c r="X249" t="s" s="130">
        <f>IF($A249=Y249,"ok","bad")</f>
        <v>2430</v>
      </c>
      <c r="Y249" t="s" s="130">
        <v>3601</v>
      </c>
      <c r="Z249" t="s" s="130">
        <v>2049</v>
      </c>
      <c r="AA249" t="s" s="186">
        <v>2365</v>
      </c>
      <c r="AB249" s="125">
        <f>100*AC249</f>
        <v>13.0827823</v>
      </c>
      <c r="AC249" s="191">
        <v>0.130827823</v>
      </c>
      <c r="AD249" t="s" s="187">
        <v>28</v>
      </c>
      <c r="AE249" s="125">
        <v>6.5874278</v>
      </c>
      <c r="AF249" s="191">
        <v>0.06587427799999999</v>
      </c>
      <c r="AG249" s="169"/>
      <c r="AH249" s="173">
        <v>71934</v>
      </c>
      <c r="AI249" s="173">
        <v>47788</v>
      </c>
      <c r="AJ249" s="173">
        <v>140</v>
      </c>
      <c r="AK249" s="173">
        <v>5640</v>
      </c>
      <c r="AL249" s="173">
        <v>15747</v>
      </c>
      <c r="AM249" s="175">
        <f>100*AL249/$AI249</f>
        <v>32.9517870595128</v>
      </c>
      <c r="AN249" s="173">
        <f>IF(AM249&gt;$AI$8,1,0)</f>
        <v>0</v>
      </c>
      <c r="AO249" s="175">
        <f>IF($R249=AL$17,AM249,0)</f>
        <v>32.9517870595128</v>
      </c>
      <c r="AP249" s="173">
        <v>3148</v>
      </c>
      <c r="AQ249" s="175">
        <f>100*AP249/$AI249</f>
        <v>6.5874278061438</v>
      </c>
      <c r="AR249" s="173">
        <f>IF(AQ249&gt;$AI$8,1,0)</f>
        <v>0</v>
      </c>
      <c r="AS249" s="175">
        <f>IF($R249=AP$17,AQ249,0)</f>
        <v>0</v>
      </c>
      <c r="AT249" s="173">
        <v>21387</v>
      </c>
      <c r="AU249" s="175">
        <f>100*AT249/$AI249</f>
        <v>44.7539131162635</v>
      </c>
      <c r="AV249" s="173">
        <f>IF(AU249&gt;$AI$8,1,0)</f>
        <v>0</v>
      </c>
      <c r="AW249" s="175">
        <f>IF($R249=AT$17,AU249,0)</f>
        <v>0</v>
      </c>
      <c r="AX249" s="173">
        <v>6252</v>
      </c>
      <c r="AY249" s="175">
        <f>100*AX249/$AI249</f>
        <v>13.0827822884406</v>
      </c>
      <c r="AZ249" s="173">
        <f>IF(AY249&gt;$AI$8,1,0)</f>
        <v>0</v>
      </c>
      <c r="BA249" s="175">
        <f>IF($R249=AX$17,AY249,0)</f>
        <v>0</v>
      </c>
      <c r="BB249" s="173">
        <v>1162</v>
      </c>
      <c r="BC249" s="175">
        <f>100*BB249/$AI249</f>
        <v>2.43157277977735</v>
      </c>
      <c r="BD249" s="173">
        <f>IF(BC249&gt;$AI$8,1,0)</f>
        <v>0</v>
      </c>
      <c r="BE249" s="175">
        <f>IF($R249=BB$17,BC249,0)</f>
        <v>0</v>
      </c>
      <c r="BF249" s="173">
        <v>0</v>
      </c>
      <c r="BG249" s="175">
        <f>100*BF249/$AI249</f>
        <v>0</v>
      </c>
      <c r="BH249" s="173">
        <f>IF(BG249&gt;$AI$8,1,0)</f>
        <v>0</v>
      </c>
      <c r="BI249" s="175">
        <f>IF($R249=BF$17,BG249,0)</f>
        <v>0</v>
      </c>
      <c r="BJ249" s="173">
        <v>0</v>
      </c>
      <c r="BK249" s="175">
        <f>100*BJ249/$AI249</f>
        <v>0</v>
      </c>
      <c r="BL249" s="173">
        <f>IF(BK249&gt;$AI$8,1,0)</f>
        <v>0</v>
      </c>
      <c r="BM249" s="175">
        <f>IF($R249=BJ$17,BK249,0)</f>
        <v>0</v>
      </c>
      <c r="BN249" s="173">
        <v>0</v>
      </c>
      <c r="BO249" s="175">
        <f>100*BN249/$AI249</f>
        <v>0</v>
      </c>
      <c r="BP249" s="173">
        <f>IF(BO249&gt;$AI$8,1,0)</f>
        <v>0</v>
      </c>
      <c r="BQ249" s="175">
        <f>IF($R249=BN$17,BO249,0)</f>
        <v>0</v>
      </c>
      <c r="BR249" s="173">
        <v>0</v>
      </c>
      <c r="BS249" s="175">
        <f>100*BR249/$AI249</f>
        <v>0</v>
      </c>
      <c r="BT249" s="173">
        <f>IF(BS249&gt;$AI$8,1,0)</f>
        <v>0</v>
      </c>
      <c r="BU249" s="175">
        <f>IF($R249=BR$17,BS249,0)</f>
        <v>0</v>
      </c>
      <c r="BV249" s="173">
        <v>0</v>
      </c>
      <c r="BW249" s="175">
        <f>100*BV249/$AI249</f>
        <v>0</v>
      </c>
      <c r="BX249" s="173">
        <f>IF(BW249&gt;$AI$8,1,0)</f>
        <v>0</v>
      </c>
      <c r="BY249" s="175">
        <f>IF($R249=BV$17,BW249,0)</f>
        <v>0</v>
      </c>
      <c r="BZ249" s="173">
        <v>0</v>
      </c>
      <c r="CA249" s="175">
        <f>100*BZ249/$AI249</f>
        <v>0</v>
      </c>
      <c r="CB249" s="173">
        <f>IF(CA249&gt;$AI$8,1,0)</f>
        <v>0</v>
      </c>
      <c r="CC249" s="175">
        <f>IF($R249=BZ$17,CA249,0)</f>
        <v>0</v>
      </c>
      <c r="CD249" s="173">
        <v>0</v>
      </c>
      <c r="CE249" s="175">
        <f>100*CD249/$AI249</f>
        <v>0</v>
      </c>
      <c r="CF249" s="173">
        <f>IF(CE249&gt;$AI$8,1,0)</f>
        <v>0</v>
      </c>
      <c r="CG249" s="175">
        <f>IF($R249=CD$17,CE249,0)</f>
        <v>0</v>
      </c>
      <c r="CH249" s="173">
        <v>0</v>
      </c>
      <c r="CI249" s="175">
        <f>100*CH249/$AI249</f>
        <v>0</v>
      </c>
      <c r="CJ249" s="173">
        <f>IF(CI249&gt;$AI$8,1,0)</f>
        <v>0</v>
      </c>
      <c r="CK249" s="175">
        <f>IF($R249=CH$17,CI249,0)</f>
        <v>0</v>
      </c>
      <c r="CL249" s="173">
        <v>168</v>
      </c>
      <c r="CM249" s="173">
        <v>0</v>
      </c>
      <c r="CN249" s="176"/>
    </row>
    <row r="250" ht="19.95" customHeight="1">
      <c r="A250" t="s" s="179">
        <v>2807</v>
      </c>
      <c r="B250" t="s" s="180">
        <v>84</v>
      </c>
      <c r="C250" t="s" s="180">
        <v>2074</v>
      </c>
      <c r="D250" t="s" s="181">
        <v>86</v>
      </c>
      <c r="E250" t="s" s="188">
        <v>79</v>
      </c>
      <c r="F250" t="s" s="146">
        <v>80</v>
      </c>
      <c r="G250" t="s" s="146">
        <v>2224</v>
      </c>
      <c r="H250" t="s" s="146">
        <v>1038</v>
      </c>
      <c r="I250" t="s" s="146">
        <v>49</v>
      </c>
      <c r="J250" t="s" s="146">
        <v>1733</v>
      </c>
      <c r="K250" t="s" s="183">
        <f>_xlfn.IFS(Q250=0,O250,T250=1,R250,U250=1,AA250,V250=1,AD250)</f>
        <v>2365</v>
      </c>
      <c r="L250" s="189">
        <f>_xlfn.IFS(Q250=0,P250,T250=1,S250,U250=1,AB250,V250=1,AE250)</f>
        <v>24.8219985268844</v>
      </c>
      <c r="M250" t="s" s="146">
        <f>IF(O250="Lab","over","under")</f>
        <v>2429</v>
      </c>
      <c r="N250" s="145">
        <v>1</v>
      </c>
      <c r="O250" t="s" s="184">
        <v>28</v>
      </c>
      <c r="P250" s="147">
        <f>AQ250</f>
        <v>44.7139700466487</v>
      </c>
      <c r="Q250" s="145">
        <f>T250+U250+V250</f>
        <v>1</v>
      </c>
      <c r="R250" t="s" s="185">
        <v>2365</v>
      </c>
      <c r="S250" s="147">
        <f>BA250</f>
        <v>24.8219985268844</v>
      </c>
      <c r="T250" s="145">
        <v>1</v>
      </c>
      <c r="U250" s="138"/>
      <c r="V250" s="138"/>
      <c r="W250" s="138"/>
      <c r="X250" t="s" s="146">
        <f>IF($A250=Y250,"ok","bad")</f>
        <v>2430</v>
      </c>
      <c r="Y250" t="s" s="146">
        <v>2807</v>
      </c>
      <c r="Z250" t="s" s="146">
        <v>2074</v>
      </c>
      <c r="AA250" t="s" s="186">
        <v>27</v>
      </c>
      <c r="AB250" s="141">
        <f>100*AC250</f>
        <v>21.4289222</v>
      </c>
      <c r="AC250" s="190">
        <v>0.214289222</v>
      </c>
      <c r="AD250" t="s" s="187">
        <v>31</v>
      </c>
      <c r="AE250" s="141">
        <v>5.2050086</v>
      </c>
      <c r="AF250" s="190">
        <v>0.052050086</v>
      </c>
      <c r="AG250" s="138"/>
      <c r="AH250" s="145">
        <v>73808</v>
      </c>
      <c r="AI250" s="145">
        <v>40730</v>
      </c>
      <c r="AJ250" s="145">
        <v>148</v>
      </c>
      <c r="AK250" s="145">
        <v>8102</v>
      </c>
      <c r="AL250" s="145">
        <v>8728</v>
      </c>
      <c r="AM250" s="148">
        <f>100*AL250/$AI250</f>
        <v>21.4289221703904</v>
      </c>
      <c r="AN250" s="145">
        <f>IF(AM250&gt;$AI$8,1,0)</f>
        <v>0</v>
      </c>
      <c r="AO250" s="148">
        <f>IF($R250=AL$17,AM250,0)</f>
        <v>0</v>
      </c>
      <c r="AP250" s="145">
        <v>18212</v>
      </c>
      <c r="AQ250" s="148">
        <f>100*AP250/$AI250</f>
        <v>44.7139700466487</v>
      </c>
      <c r="AR250" s="145">
        <f>IF(AQ250&gt;$AI$8,1,0)</f>
        <v>0</v>
      </c>
      <c r="AS250" s="148">
        <f>IF($R250=AP$17,AQ250,0)</f>
        <v>0</v>
      </c>
      <c r="AT250" s="145">
        <v>1560</v>
      </c>
      <c r="AU250" s="148">
        <f>100*AT250/$AI250</f>
        <v>3.83010066290204</v>
      </c>
      <c r="AV250" s="145">
        <f>IF(AU250&gt;$AI$8,1,0)</f>
        <v>0</v>
      </c>
      <c r="AW250" s="148">
        <f>IF($R250=AT$17,AU250,0)</f>
        <v>0</v>
      </c>
      <c r="AX250" s="145">
        <v>10110</v>
      </c>
      <c r="AY250" s="148">
        <f>100*AX250/$AI250</f>
        <v>24.8219985268844</v>
      </c>
      <c r="AZ250" s="145">
        <f>IF(AY250&gt;$AI$8,1,0)</f>
        <v>0</v>
      </c>
      <c r="BA250" s="148">
        <f>IF($R250=AX$17,AY250,0)</f>
        <v>24.8219985268844</v>
      </c>
      <c r="BB250" s="145">
        <v>2120</v>
      </c>
      <c r="BC250" s="148">
        <f>100*BB250/$AI250</f>
        <v>5.20500859317456</v>
      </c>
      <c r="BD250" s="145">
        <f>IF(BC250&gt;$AI$8,1,0)</f>
        <v>0</v>
      </c>
      <c r="BE250" s="148">
        <f>IF($R250=BB$17,BC250,0)</f>
        <v>0</v>
      </c>
      <c r="BF250" s="145">
        <v>0</v>
      </c>
      <c r="BG250" s="148">
        <f>100*BF250/$AI250</f>
        <v>0</v>
      </c>
      <c r="BH250" s="145">
        <f>IF(BG250&gt;$AI$8,1,0)</f>
        <v>0</v>
      </c>
      <c r="BI250" s="148">
        <f>IF($R250=BF$17,BG250,0)</f>
        <v>0</v>
      </c>
      <c r="BJ250" s="145">
        <v>0</v>
      </c>
      <c r="BK250" s="148">
        <f>100*BJ250/$AI250</f>
        <v>0</v>
      </c>
      <c r="BL250" s="145">
        <f>IF(BK250&gt;$AI$8,1,0)</f>
        <v>0</v>
      </c>
      <c r="BM250" s="148">
        <f>IF($R250=BJ$17,BK250,0)</f>
        <v>0</v>
      </c>
      <c r="BN250" s="145">
        <v>0</v>
      </c>
      <c r="BO250" s="148">
        <f>100*BN250/$AI250</f>
        <v>0</v>
      </c>
      <c r="BP250" s="145">
        <f>IF(BO250&gt;$AI$8,1,0)</f>
        <v>0</v>
      </c>
      <c r="BQ250" s="148">
        <f>IF($R250=BN$17,BO250,0)</f>
        <v>0</v>
      </c>
      <c r="BR250" s="145">
        <v>0</v>
      </c>
      <c r="BS250" s="148">
        <f>100*BR250/$AI250</f>
        <v>0</v>
      </c>
      <c r="BT250" s="145">
        <f>IF(BS250&gt;$AI$8,1,0)</f>
        <v>0</v>
      </c>
      <c r="BU250" s="148">
        <f>IF($R250=BR$17,BS250,0)</f>
        <v>0</v>
      </c>
      <c r="BV250" s="145">
        <v>0</v>
      </c>
      <c r="BW250" s="148">
        <f>100*BV250/$AI250</f>
        <v>0</v>
      </c>
      <c r="BX250" s="145">
        <f>IF(BW250&gt;$AI$8,1,0)</f>
        <v>0</v>
      </c>
      <c r="BY250" s="148">
        <f>IF($R250=BV$17,BW250,0)</f>
        <v>0</v>
      </c>
      <c r="BZ250" s="145">
        <v>0</v>
      </c>
      <c r="CA250" s="148">
        <f>100*BZ250/$AI250</f>
        <v>0</v>
      </c>
      <c r="CB250" s="145">
        <f>IF(CA250&gt;$AI$8,1,0)</f>
        <v>0</v>
      </c>
      <c r="CC250" s="148">
        <f>IF($R250=BZ$17,CA250,0)</f>
        <v>0</v>
      </c>
      <c r="CD250" s="145">
        <v>0</v>
      </c>
      <c r="CE250" s="148">
        <f>100*CD250/$AI250</f>
        <v>0</v>
      </c>
      <c r="CF250" s="145">
        <f>IF(CE250&gt;$AI$8,1,0)</f>
        <v>0</v>
      </c>
      <c r="CG250" s="148">
        <f>IF($R250=CD$17,CE250,0)</f>
        <v>0</v>
      </c>
      <c r="CH250" s="145">
        <v>0</v>
      </c>
      <c r="CI250" s="148">
        <f>100*CH250/$AI250</f>
        <v>0</v>
      </c>
      <c r="CJ250" s="145">
        <f>IF(CI250&gt;$AI$8,1,0)</f>
        <v>0</v>
      </c>
      <c r="CK250" s="148">
        <f>IF($R250=CH$17,CI250,0)</f>
        <v>0</v>
      </c>
      <c r="CL250" s="145">
        <v>629</v>
      </c>
      <c r="CM250" s="145">
        <v>0</v>
      </c>
      <c r="CN250" s="149"/>
    </row>
    <row r="251" ht="15.75" customHeight="1">
      <c r="A251" t="s" s="179">
        <v>3544</v>
      </c>
      <c r="B251" t="s" s="180">
        <v>183</v>
      </c>
      <c r="C251" t="s" s="180">
        <v>1144</v>
      </c>
      <c r="D251" t="s" s="181">
        <v>186</v>
      </c>
      <c r="E251" t="s" s="182">
        <v>79</v>
      </c>
      <c r="F251" t="s" s="130">
        <v>46</v>
      </c>
      <c r="G251" t="s" s="130">
        <v>1145</v>
      </c>
      <c r="H251" t="s" s="130">
        <v>1146</v>
      </c>
      <c r="I251" t="s" s="130">
        <v>49</v>
      </c>
      <c r="J251" t="s" s="130">
        <v>56</v>
      </c>
      <c r="K251" t="s" s="183">
        <f>_xlfn.IFS(Q251=0,O251,T251=1,R251,U251=1,AA251,V251=1,AD251)</f>
        <v>27</v>
      </c>
      <c r="L251" s="189">
        <f>_xlfn.IFS(Q251=0,P251,T251=1,S251,U251=1,AB251,V251=1,AE251)</f>
        <v>44.6830670527215</v>
      </c>
      <c r="M251" t="s" s="130">
        <f>IF(O251="Lab","over","under")</f>
        <v>3307</v>
      </c>
      <c r="N251" s="169"/>
      <c r="O251" t="s" s="184">
        <v>27</v>
      </c>
      <c r="P251" s="131">
        <f>AM251</f>
        <v>44.6830670527215</v>
      </c>
      <c r="Q251" s="173">
        <f>T251+U251+V251</f>
        <v>0</v>
      </c>
      <c r="R251" t="s" s="185">
        <v>28</v>
      </c>
      <c r="S251" s="131">
        <f>AS251</f>
        <v>28.0354948236715</v>
      </c>
      <c r="T251" s="169"/>
      <c r="U251" s="169"/>
      <c r="V251" s="169"/>
      <c r="W251" s="169"/>
      <c r="X251" t="s" s="130">
        <f>IF($A251=Y251,"ok","bad")</f>
        <v>2430</v>
      </c>
      <c r="Y251" t="s" s="130">
        <v>3544</v>
      </c>
      <c r="Z251" t="s" s="130">
        <v>1144</v>
      </c>
      <c r="AA251" t="s" s="186">
        <v>2365</v>
      </c>
      <c r="AB251" s="125">
        <f>100*AC251</f>
        <v>13.7146666</v>
      </c>
      <c r="AC251" s="191">
        <v>0.137146666</v>
      </c>
      <c r="AD251" t="s" s="187">
        <v>29</v>
      </c>
      <c r="AE251" s="125">
        <v>7.7280397</v>
      </c>
      <c r="AF251" s="191">
        <v>0.077280397</v>
      </c>
      <c r="AG251" s="169"/>
      <c r="AH251" s="173">
        <v>73465</v>
      </c>
      <c r="AI251" s="173">
        <v>48007</v>
      </c>
      <c r="AJ251" s="173">
        <v>204</v>
      </c>
      <c r="AK251" s="173">
        <v>7992</v>
      </c>
      <c r="AL251" s="173">
        <v>21451</v>
      </c>
      <c r="AM251" s="175">
        <f>100*AL251/$AI251</f>
        <v>44.6830670527215</v>
      </c>
      <c r="AN251" s="173">
        <f>IF(AM251&gt;$AI$8,1,0)</f>
        <v>0</v>
      </c>
      <c r="AO251" s="175">
        <f>IF($R251=AL$17,AM251,0)</f>
        <v>0</v>
      </c>
      <c r="AP251" s="173">
        <v>13459</v>
      </c>
      <c r="AQ251" s="175">
        <f>100*AP251/$AI251</f>
        <v>28.0354948236715</v>
      </c>
      <c r="AR251" s="173">
        <f>IF(AQ251&gt;$AI$8,1,0)</f>
        <v>0</v>
      </c>
      <c r="AS251" s="175">
        <f>IF($R251=AP$17,AQ251,0)</f>
        <v>28.0354948236715</v>
      </c>
      <c r="AT251" s="173">
        <v>3710</v>
      </c>
      <c r="AU251" s="175">
        <f>100*AT251/$AI251</f>
        <v>7.72803966088279</v>
      </c>
      <c r="AV251" s="173">
        <f>IF(AU251&gt;$AI$8,1,0)</f>
        <v>0</v>
      </c>
      <c r="AW251" s="175">
        <f>IF($R251=AT$17,AU251,0)</f>
        <v>0</v>
      </c>
      <c r="AX251" s="173">
        <v>6584</v>
      </c>
      <c r="AY251" s="175">
        <f>100*AX251/$AI251</f>
        <v>13.7146666111192</v>
      </c>
      <c r="AZ251" s="173">
        <f>IF(AY251&gt;$AI$8,1,0)</f>
        <v>0</v>
      </c>
      <c r="BA251" s="175">
        <f>IF($R251=AX$17,AY251,0)</f>
        <v>0</v>
      </c>
      <c r="BB251" s="173">
        <v>2267</v>
      </c>
      <c r="BC251" s="175">
        <f>100*BB251/$AI251</f>
        <v>4.72222800841544</v>
      </c>
      <c r="BD251" s="173">
        <f>IF(BC251&gt;$AI$8,1,0)</f>
        <v>0</v>
      </c>
      <c r="BE251" s="175">
        <f>IF($R251=BB$17,BC251,0)</f>
        <v>0</v>
      </c>
      <c r="BF251" s="173">
        <v>0</v>
      </c>
      <c r="BG251" s="175">
        <f>100*BF251/$AI251</f>
        <v>0</v>
      </c>
      <c r="BH251" s="173">
        <f>IF(BG251&gt;$AI$8,1,0)</f>
        <v>0</v>
      </c>
      <c r="BI251" s="175">
        <f>IF($R251=BF$17,BG251,0)</f>
        <v>0</v>
      </c>
      <c r="BJ251" s="173">
        <v>0</v>
      </c>
      <c r="BK251" s="175">
        <f>100*BJ251/$AI251</f>
        <v>0</v>
      </c>
      <c r="BL251" s="173">
        <f>IF(BK251&gt;$AI$8,1,0)</f>
        <v>0</v>
      </c>
      <c r="BM251" s="175">
        <f>IF($R251=BJ$17,BK251,0)</f>
        <v>0</v>
      </c>
      <c r="BN251" s="173">
        <v>0</v>
      </c>
      <c r="BO251" s="175">
        <f>100*BN251/$AI251</f>
        <v>0</v>
      </c>
      <c r="BP251" s="173">
        <f>IF(BO251&gt;$AI$8,1,0)</f>
        <v>0</v>
      </c>
      <c r="BQ251" s="175">
        <f>IF($R251=BN$17,BO251,0)</f>
        <v>0</v>
      </c>
      <c r="BR251" s="173">
        <v>0</v>
      </c>
      <c r="BS251" s="175">
        <f>100*BR251/$AI251</f>
        <v>0</v>
      </c>
      <c r="BT251" s="173">
        <f>IF(BS251&gt;$AI$8,1,0)</f>
        <v>0</v>
      </c>
      <c r="BU251" s="175">
        <f>IF($R251=BR$17,BS251,0)</f>
        <v>0</v>
      </c>
      <c r="BV251" s="173">
        <v>0</v>
      </c>
      <c r="BW251" s="175">
        <f>100*BV251/$AI251</f>
        <v>0</v>
      </c>
      <c r="BX251" s="173">
        <f>IF(BW251&gt;$AI$8,1,0)</f>
        <v>0</v>
      </c>
      <c r="BY251" s="175">
        <f>IF($R251=BV$17,BW251,0)</f>
        <v>0</v>
      </c>
      <c r="BZ251" s="173">
        <v>0</v>
      </c>
      <c r="CA251" s="175">
        <f>100*BZ251/$AI251</f>
        <v>0</v>
      </c>
      <c r="CB251" s="173">
        <f>IF(CA251&gt;$AI$8,1,0)</f>
        <v>0</v>
      </c>
      <c r="CC251" s="175">
        <f>IF($R251=BZ$17,CA251,0)</f>
        <v>0</v>
      </c>
      <c r="CD251" s="173">
        <v>0</v>
      </c>
      <c r="CE251" s="175">
        <f>100*CD251/$AI251</f>
        <v>0</v>
      </c>
      <c r="CF251" s="173">
        <f>IF(CE251&gt;$AI$8,1,0)</f>
        <v>0</v>
      </c>
      <c r="CG251" s="175">
        <f>IF($R251=CD$17,CE251,0)</f>
        <v>0</v>
      </c>
      <c r="CH251" s="173">
        <v>0</v>
      </c>
      <c r="CI251" s="175">
        <f>100*CH251/$AI251</f>
        <v>0</v>
      </c>
      <c r="CJ251" s="173">
        <f>IF(CI251&gt;$AI$8,1,0)</f>
        <v>0</v>
      </c>
      <c r="CK251" s="175">
        <f>IF($R251=CH$17,CI251,0)</f>
        <v>0</v>
      </c>
      <c r="CL251" s="173">
        <v>0</v>
      </c>
      <c r="CM251" s="173">
        <v>0</v>
      </c>
      <c r="CN251" s="176"/>
    </row>
    <row r="252" ht="15.75" customHeight="1">
      <c r="A252" t="s" s="179">
        <v>2450</v>
      </c>
      <c r="B252" t="s" s="180">
        <v>101</v>
      </c>
      <c r="C252" t="s" s="180">
        <v>1307</v>
      </c>
      <c r="D252" t="s" s="181">
        <v>104</v>
      </c>
      <c r="E252" t="s" s="188">
        <v>79</v>
      </c>
      <c r="F252" t="s" s="146">
        <v>80</v>
      </c>
      <c r="G252" t="s" s="146">
        <v>345</v>
      </c>
      <c r="H252" t="s" s="146">
        <v>1308</v>
      </c>
      <c r="I252" t="s" s="146">
        <v>64</v>
      </c>
      <c r="J252" t="s" s="146">
        <v>50</v>
      </c>
      <c r="K252" t="s" s="183">
        <f>_xlfn.IFS(Q252=0,O252,T252=1,R252,U252=1,AA252,V252=1,AD252)</f>
        <v>28</v>
      </c>
      <c r="L252" s="189">
        <f>_xlfn.IFS(Q252=0,P252,T252=1,S252,U252=1,AB252,V252=1,AE252)</f>
        <v>44.6309009238071</v>
      </c>
      <c r="M252" t="s" s="146">
        <f>IF(O252="Lab","over","under")</f>
        <v>2429</v>
      </c>
      <c r="N252" s="145">
        <v>1</v>
      </c>
      <c r="O252" t="s" s="184">
        <v>28</v>
      </c>
      <c r="P252" s="147">
        <f>AQ252</f>
        <v>44.6309009238071</v>
      </c>
      <c r="Q252" s="145">
        <f>T252+U252+V252</f>
        <v>0</v>
      </c>
      <c r="R252" t="s" s="185">
        <v>27</v>
      </c>
      <c r="S252" s="147">
        <f>AO252</f>
        <v>19.8350142667458</v>
      </c>
      <c r="T252" s="138"/>
      <c r="U252" s="138"/>
      <c r="V252" s="138"/>
      <c r="W252" s="138"/>
      <c r="X252" t="s" s="146">
        <f>IF($A252=Y252,"ok","bad")</f>
        <v>2430</v>
      </c>
      <c r="Y252" t="s" s="146">
        <v>2450</v>
      </c>
      <c r="Z252" t="s" s="146">
        <v>1307</v>
      </c>
      <c r="AA252" t="s" s="186">
        <v>2365</v>
      </c>
      <c r="AB252" s="141">
        <f>100*AC252</f>
        <v>16.0070062</v>
      </c>
      <c r="AC252" s="190">
        <v>0.160070062</v>
      </c>
      <c r="AD252" t="s" s="187">
        <v>31</v>
      </c>
      <c r="AE252" s="141">
        <v>11.5518264</v>
      </c>
      <c r="AF252" s="190">
        <v>0.115518264</v>
      </c>
      <c r="AG252" s="138"/>
      <c r="AH252" s="145">
        <v>74102</v>
      </c>
      <c r="AI252" s="145">
        <v>35397</v>
      </c>
      <c r="AJ252" s="145">
        <v>161</v>
      </c>
      <c r="AK252" s="145">
        <v>8777</v>
      </c>
      <c r="AL252" s="145">
        <v>7021</v>
      </c>
      <c r="AM252" s="148">
        <f>100*AL252/$AI252</f>
        <v>19.8350142667458</v>
      </c>
      <c r="AN252" s="145">
        <f>IF(AM252&gt;$AI$8,1,0)</f>
        <v>0</v>
      </c>
      <c r="AO252" s="148">
        <f>IF($R252=AL$17,AM252,0)</f>
        <v>19.8350142667458</v>
      </c>
      <c r="AP252" s="145">
        <v>15798</v>
      </c>
      <c r="AQ252" s="148">
        <f>100*AP252/$AI252</f>
        <v>44.6309009238071</v>
      </c>
      <c r="AR252" s="145">
        <f>IF(AQ252&gt;$AI$8,1,0)</f>
        <v>0</v>
      </c>
      <c r="AS252" s="148">
        <f>IF($R252=AP$17,AQ252,0)</f>
        <v>0</v>
      </c>
      <c r="AT252" s="145">
        <v>2179</v>
      </c>
      <c r="AU252" s="148">
        <f>100*AT252/$AI252</f>
        <v>6.15588891713987</v>
      </c>
      <c r="AV252" s="145">
        <f>IF(AU252&gt;$AI$8,1,0)</f>
        <v>0</v>
      </c>
      <c r="AW252" s="148">
        <f>IF($R252=AT$17,AU252,0)</f>
        <v>0</v>
      </c>
      <c r="AX252" s="145">
        <v>5666</v>
      </c>
      <c r="AY252" s="148">
        <f>100*AX252/$AI252</f>
        <v>16.007006243467</v>
      </c>
      <c r="AZ252" s="145">
        <f>IF(AY252&gt;$AI$8,1,0)</f>
        <v>0</v>
      </c>
      <c r="BA252" s="148">
        <f>IF($R252=AX$17,AY252,0)</f>
        <v>0</v>
      </c>
      <c r="BB252" s="145">
        <v>4089</v>
      </c>
      <c r="BC252" s="148">
        <f>100*BB252/$AI252</f>
        <v>11.5518264259683</v>
      </c>
      <c r="BD252" s="145">
        <f>IF(BC252&gt;$AI$8,1,0)</f>
        <v>0</v>
      </c>
      <c r="BE252" s="148">
        <f>IF($R252=BB$17,BC252,0)</f>
        <v>0</v>
      </c>
      <c r="BF252" s="145">
        <v>0</v>
      </c>
      <c r="BG252" s="148">
        <f>100*BF252/$AI252</f>
        <v>0</v>
      </c>
      <c r="BH252" s="145">
        <f>IF(BG252&gt;$AI$8,1,0)</f>
        <v>0</v>
      </c>
      <c r="BI252" s="148">
        <f>IF($R252=BF$17,BG252,0)</f>
        <v>0</v>
      </c>
      <c r="BJ252" s="145">
        <v>0</v>
      </c>
      <c r="BK252" s="148">
        <f>100*BJ252/$AI252</f>
        <v>0</v>
      </c>
      <c r="BL252" s="145">
        <f>IF(BK252&gt;$AI$8,1,0)</f>
        <v>0</v>
      </c>
      <c r="BM252" s="148">
        <f>IF($R252=BJ$17,BK252,0)</f>
        <v>0</v>
      </c>
      <c r="BN252" s="145">
        <v>0</v>
      </c>
      <c r="BO252" s="148">
        <f>100*BN252/$AI252</f>
        <v>0</v>
      </c>
      <c r="BP252" s="145">
        <f>IF(BO252&gt;$AI$8,1,0)</f>
        <v>0</v>
      </c>
      <c r="BQ252" s="148">
        <f>IF($R252=BN$17,BO252,0)</f>
        <v>0</v>
      </c>
      <c r="BR252" s="145">
        <v>0</v>
      </c>
      <c r="BS252" s="148">
        <f>100*BR252/$AI252</f>
        <v>0</v>
      </c>
      <c r="BT252" s="145">
        <f>IF(BS252&gt;$AI$8,1,0)</f>
        <v>0</v>
      </c>
      <c r="BU252" s="148">
        <f>IF($R252=BR$17,BS252,0)</f>
        <v>0</v>
      </c>
      <c r="BV252" s="145">
        <v>0</v>
      </c>
      <c r="BW252" s="148">
        <f>100*BV252/$AI252</f>
        <v>0</v>
      </c>
      <c r="BX252" s="145">
        <f>IF(BW252&gt;$AI$8,1,0)</f>
        <v>0</v>
      </c>
      <c r="BY252" s="148">
        <f>IF($R252=BV$17,BW252,0)</f>
        <v>0</v>
      </c>
      <c r="BZ252" s="145">
        <v>0</v>
      </c>
      <c r="CA252" s="148">
        <f>100*BZ252/$AI252</f>
        <v>0</v>
      </c>
      <c r="CB252" s="145">
        <f>IF(CA252&gt;$AI$8,1,0)</f>
        <v>0</v>
      </c>
      <c r="CC252" s="148">
        <f>IF($R252=BZ$17,CA252,0)</f>
        <v>0</v>
      </c>
      <c r="CD252" s="145">
        <v>0</v>
      </c>
      <c r="CE252" s="148">
        <f>100*CD252/$AI252</f>
        <v>0</v>
      </c>
      <c r="CF252" s="145">
        <f>IF(CE252&gt;$AI$8,1,0)</f>
        <v>0</v>
      </c>
      <c r="CG252" s="148">
        <f>IF($R252=CD$17,CE252,0)</f>
        <v>0</v>
      </c>
      <c r="CH252" s="145">
        <v>0</v>
      </c>
      <c r="CI252" s="148">
        <f>100*CH252/$AI252</f>
        <v>0</v>
      </c>
      <c r="CJ252" s="145">
        <f>IF(CI252&gt;$AI$8,1,0)</f>
        <v>0</v>
      </c>
      <c r="CK252" s="148">
        <f>IF($R252=CH$17,CI252,0)</f>
        <v>0</v>
      </c>
      <c r="CL252" s="145">
        <v>0</v>
      </c>
      <c r="CM252" s="145">
        <v>0</v>
      </c>
      <c r="CN252" s="149"/>
    </row>
    <row r="253" ht="15.75" customHeight="1">
      <c r="A253" t="s" s="179">
        <v>2490</v>
      </c>
      <c r="B253" t="s" s="180">
        <v>75</v>
      </c>
      <c r="C253" t="s" s="180">
        <v>2491</v>
      </c>
      <c r="D253" t="s" s="181">
        <v>78</v>
      </c>
      <c r="E253" t="s" s="182">
        <v>79</v>
      </c>
      <c r="F253" t="s" s="130">
        <v>80</v>
      </c>
      <c r="G253" t="s" s="130">
        <v>2492</v>
      </c>
      <c r="H253" t="s" s="130">
        <v>2493</v>
      </c>
      <c r="I253" t="s" s="130">
        <v>64</v>
      </c>
      <c r="J253" t="s" s="130">
        <v>50</v>
      </c>
      <c r="K253" t="s" s="183">
        <f>_xlfn.IFS(Q253=0,O253,T253=1,R253,U253=1,AA253,V253=1,AD253)</f>
        <v>28</v>
      </c>
      <c r="L253" s="189">
        <f>_xlfn.IFS(Q253=0,P253,T253=1,S253,U253=1,AB253,V253=1,AE253)</f>
        <v>44.5328864683703</v>
      </c>
      <c r="M253" t="s" s="130">
        <f>IF(O253="Lab","over","under")</f>
        <v>2429</v>
      </c>
      <c r="N253" s="173">
        <v>1</v>
      </c>
      <c r="O253" t="s" s="184">
        <v>28</v>
      </c>
      <c r="P253" s="131">
        <f>AQ253</f>
        <v>44.5328864683703</v>
      </c>
      <c r="Q253" s="173">
        <f>T253+U253+V253</f>
        <v>0</v>
      </c>
      <c r="R253" t="s" s="185">
        <v>27</v>
      </c>
      <c r="S253" s="131">
        <f>AO253</f>
        <v>18.4666945957269</v>
      </c>
      <c r="T253" s="169"/>
      <c r="U253" s="169"/>
      <c r="V253" s="169"/>
      <c r="W253" s="169"/>
      <c r="X253" t="s" s="130">
        <f>IF($A253=Y253,"ok","bad")</f>
        <v>2430</v>
      </c>
      <c r="Y253" t="s" s="130">
        <v>2490</v>
      </c>
      <c r="Z253" t="s" s="130">
        <v>2491</v>
      </c>
      <c r="AA253" t="s" s="186">
        <v>2365</v>
      </c>
      <c r="AB253" s="125">
        <f>100*AC253</f>
        <v>14.6934786</v>
      </c>
      <c r="AC253" s="191">
        <v>0.146934786</v>
      </c>
      <c r="AD253" t="s" s="187">
        <v>31</v>
      </c>
      <c r="AE253" s="125">
        <v>10.0377042</v>
      </c>
      <c r="AF253" s="191">
        <v>0.100377042</v>
      </c>
      <c r="AG253" s="169"/>
      <c r="AH253" s="173">
        <v>65520</v>
      </c>
      <c r="AI253" s="173">
        <v>35805</v>
      </c>
      <c r="AJ253" s="173">
        <v>160</v>
      </c>
      <c r="AK253" s="173">
        <v>9333</v>
      </c>
      <c r="AL253" s="173">
        <v>6612</v>
      </c>
      <c r="AM253" s="175">
        <f>100*AL253/$AI253</f>
        <v>18.4666945957269</v>
      </c>
      <c r="AN253" s="173">
        <f>IF(AM253&gt;$AI$8,1,0)</f>
        <v>0</v>
      </c>
      <c r="AO253" s="175">
        <f>IF($R253=AL$17,AM253,0)</f>
        <v>18.4666945957269</v>
      </c>
      <c r="AP253" s="173">
        <v>15945</v>
      </c>
      <c r="AQ253" s="175">
        <f>100*AP253/$AI253</f>
        <v>44.5328864683703</v>
      </c>
      <c r="AR253" s="173">
        <f>IF(AQ253&gt;$AI$8,1,0)</f>
        <v>0</v>
      </c>
      <c r="AS253" s="175">
        <f>IF($R253=AP$17,AQ253,0)</f>
        <v>0</v>
      </c>
      <c r="AT253" s="173">
        <v>3252</v>
      </c>
      <c r="AU253" s="175">
        <f>100*AT253/$AI253</f>
        <v>9.082530372852951</v>
      </c>
      <c r="AV253" s="173">
        <f>IF(AU253&gt;$AI$8,1,0)</f>
        <v>0</v>
      </c>
      <c r="AW253" s="175">
        <f>IF($R253=AT$17,AU253,0)</f>
        <v>0</v>
      </c>
      <c r="AX253" s="173">
        <v>5261</v>
      </c>
      <c r="AY253" s="175">
        <f>100*AX253/$AI253</f>
        <v>14.6934785644463</v>
      </c>
      <c r="AZ253" s="173">
        <f>IF(AY253&gt;$AI$8,1,0)</f>
        <v>0</v>
      </c>
      <c r="BA253" s="175">
        <f>IF($R253=AX$17,AY253,0)</f>
        <v>0</v>
      </c>
      <c r="BB253" s="173">
        <v>3594</v>
      </c>
      <c r="BC253" s="175">
        <f>100*BB253/$AI253</f>
        <v>10.0377042312526</v>
      </c>
      <c r="BD253" s="173">
        <f>IF(BC253&gt;$AI$8,1,0)</f>
        <v>0</v>
      </c>
      <c r="BE253" s="175">
        <f>IF($R253=BB$17,BC253,0)</f>
        <v>0</v>
      </c>
      <c r="BF253" s="173">
        <v>0</v>
      </c>
      <c r="BG253" s="175">
        <f>100*BF253/$AI253</f>
        <v>0</v>
      </c>
      <c r="BH253" s="173">
        <f>IF(BG253&gt;$AI$8,1,0)</f>
        <v>0</v>
      </c>
      <c r="BI253" s="175">
        <f>IF($R253=BF$17,BG253,0)</f>
        <v>0</v>
      </c>
      <c r="BJ253" s="173">
        <v>0</v>
      </c>
      <c r="BK253" s="175">
        <f>100*BJ253/$AI253</f>
        <v>0</v>
      </c>
      <c r="BL253" s="173">
        <f>IF(BK253&gt;$AI$8,1,0)</f>
        <v>0</v>
      </c>
      <c r="BM253" s="175">
        <f>IF($R253=BJ$17,BK253,0)</f>
        <v>0</v>
      </c>
      <c r="BN253" s="173">
        <v>0</v>
      </c>
      <c r="BO253" s="175">
        <f>100*BN253/$AI253</f>
        <v>0</v>
      </c>
      <c r="BP253" s="173">
        <f>IF(BO253&gt;$AI$8,1,0)</f>
        <v>0</v>
      </c>
      <c r="BQ253" s="175">
        <f>IF($R253=BN$17,BO253,0)</f>
        <v>0</v>
      </c>
      <c r="BR253" s="173">
        <v>0</v>
      </c>
      <c r="BS253" s="175">
        <f>100*BR253/$AI253</f>
        <v>0</v>
      </c>
      <c r="BT253" s="173">
        <f>IF(BS253&gt;$AI$8,1,0)</f>
        <v>0</v>
      </c>
      <c r="BU253" s="175">
        <f>IF($R253=BR$17,BS253,0)</f>
        <v>0</v>
      </c>
      <c r="BV253" s="173">
        <v>0</v>
      </c>
      <c r="BW253" s="175">
        <f>100*BV253/$AI253</f>
        <v>0</v>
      </c>
      <c r="BX253" s="173">
        <f>IF(BW253&gt;$AI$8,1,0)</f>
        <v>0</v>
      </c>
      <c r="BY253" s="175">
        <f>IF($R253=BV$17,BW253,0)</f>
        <v>0</v>
      </c>
      <c r="BZ253" s="173">
        <v>0</v>
      </c>
      <c r="CA253" s="175">
        <f>100*BZ253/$AI253</f>
        <v>0</v>
      </c>
      <c r="CB253" s="173">
        <f>IF(CA253&gt;$AI$8,1,0)</f>
        <v>0</v>
      </c>
      <c r="CC253" s="175">
        <f>IF($R253=BZ$17,CA253,0)</f>
        <v>0</v>
      </c>
      <c r="CD253" s="173">
        <v>0</v>
      </c>
      <c r="CE253" s="175">
        <f>100*CD253/$AI253</f>
        <v>0</v>
      </c>
      <c r="CF253" s="173">
        <f>IF(CE253&gt;$AI$8,1,0)</f>
        <v>0</v>
      </c>
      <c r="CG253" s="175">
        <f>IF($R253=CD$17,CE253,0)</f>
        <v>0</v>
      </c>
      <c r="CH253" s="173">
        <v>0</v>
      </c>
      <c r="CI253" s="175">
        <f>100*CH253/$AI253</f>
        <v>0</v>
      </c>
      <c r="CJ253" s="173">
        <f>IF(CI253&gt;$AI$8,1,0)</f>
        <v>0</v>
      </c>
      <c r="CK253" s="175">
        <f>IF($R253=CH$17,CI253,0)</f>
        <v>0</v>
      </c>
      <c r="CL253" s="173">
        <v>0</v>
      </c>
      <c r="CM253" s="173">
        <v>0</v>
      </c>
      <c r="CN253" s="176"/>
    </row>
    <row r="254" ht="15.75" customHeight="1">
      <c r="A254" t="s" s="179">
        <v>2454</v>
      </c>
      <c r="B254" t="s" s="180">
        <v>42</v>
      </c>
      <c r="C254" t="s" s="180">
        <v>551</v>
      </c>
      <c r="D254" t="s" s="181">
        <v>45</v>
      </c>
      <c r="E254" t="s" s="188">
        <v>45</v>
      </c>
      <c r="F254" t="s" s="146">
        <v>80</v>
      </c>
      <c r="G254" t="s" s="146">
        <v>47</v>
      </c>
      <c r="H254" t="s" s="146">
        <v>552</v>
      </c>
      <c r="I254" t="s" s="146">
        <v>49</v>
      </c>
      <c r="J254" t="s" s="146">
        <v>50</v>
      </c>
      <c r="K254" t="s" s="183">
        <f>_xlfn.IFS(Q254=0,O254,T254=1,R254,U254=1,AA254,V254=1,AD254)</f>
        <v>31</v>
      </c>
      <c r="L254" s="189">
        <f>_xlfn.IFS(Q254=0,P254,T254=1,S254,U254=1,AB254,V254=1,AE254)</f>
        <v>14.4501735756586</v>
      </c>
      <c r="M254" t="s" s="146">
        <f>IF(O254="Lab","over","under")</f>
        <v>2429</v>
      </c>
      <c r="N254" s="145">
        <v>1</v>
      </c>
      <c r="O254" t="s" s="184">
        <v>28</v>
      </c>
      <c r="P254" s="147">
        <f>AQ254</f>
        <v>44.4864202573004</v>
      </c>
      <c r="Q254" s="145">
        <f>T254+U254+V254</f>
        <v>1</v>
      </c>
      <c r="R254" t="s" s="185">
        <v>31</v>
      </c>
      <c r="S254" s="147">
        <f>BE254</f>
        <v>14.4501735756586</v>
      </c>
      <c r="T254" s="145">
        <v>1</v>
      </c>
      <c r="U254" s="138"/>
      <c r="V254" s="138"/>
      <c r="W254" s="138"/>
      <c r="X254" t="s" s="146">
        <f>IF($A254=Y254,"ok","bad")</f>
        <v>2430</v>
      </c>
      <c r="Y254" t="s" s="146">
        <v>2454</v>
      </c>
      <c r="Z254" t="s" s="146">
        <v>551</v>
      </c>
      <c r="AA254" t="s" s="186">
        <v>27</v>
      </c>
      <c r="AB254" s="141">
        <f>100*AC254</f>
        <v>13.9345518</v>
      </c>
      <c r="AC254" s="190">
        <v>0.139345518</v>
      </c>
      <c r="AD254" t="s" s="187">
        <v>2365</v>
      </c>
      <c r="AE254" s="141">
        <v>11.4687564</v>
      </c>
      <c r="AF254" s="190">
        <v>0.114687564</v>
      </c>
      <c r="AG254" s="138"/>
      <c r="AH254" s="145">
        <v>73060</v>
      </c>
      <c r="AI254" s="145">
        <v>39176</v>
      </c>
      <c r="AJ254" s="145">
        <v>221</v>
      </c>
      <c r="AK254" s="145">
        <v>11767</v>
      </c>
      <c r="AL254" s="145">
        <v>5459</v>
      </c>
      <c r="AM254" s="148">
        <f>100*AL254/$AI254</f>
        <v>13.9345517663876</v>
      </c>
      <c r="AN254" s="145">
        <f>IF(AM254&gt;$AI$8,1,0)</f>
        <v>0</v>
      </c>
      <c r="AO254" s="148">
        <f>IF($R254=AL$17,AM254,0)</f>
        <v>0</v>
      </c>
      <c r="AP254" s="145">
        <v>17428</v>
      </c>
      <c r="AQ254" s="148">
        <f>100*AP254/$AI254</f>
        <v>44.4864202573004</v>
      </c>
      <c r="AR254" s="145">
        <f>IF(AQ254&gt;$AI$8,1,0)</f>
        <v>0</v>
      </c>
      <c r="AS254" s="148">
        <f>IF($R254=AP$17,AQ254,0)</f>
        <v>0</v>
      </c>
      <c r="AT254" s="145">
        <v>2908</v>
      </c>
      <c r="AU254" s="148">
        <f>100*AT254/$AI254</f>
        <v>7.42291198693077</v>
      </c>
      <c r="AV254" s="145">
        <f>IF(AU254&gt;$AI$8,1,0)</f>
        <v>0</v>
      </c>
      <c r="AW254" s="148">
        <f>IF($R254=AT$17,AU254,0)</f>
        <v>0</v>
      </c>
      <c r="AX254" s="145">
        <v>4493</v>
      </c>
      <c r="AY254" s="148">
        <f>100*AX254/$AI254</f>
        <v>11.468756381458</v>
      </c>
      <c r="AZ254" s="145">
        <f>IF(AY254&gt;$AI$8,1,0)</f>
        <v>0</v>
      </c>
      <c r="BA254" s="148">
        <f>IF($R254=AX$17,AY254,0)</f>
        <v>0</v>
      </c>
      <c r="BB254" s="145">
        <v>5661</v>
      </c>
      <c r="BC254" s="148">
        <f>100*BB254/$AI254</f>
        <v>14.4501735756586</v>
      </c>
      <c r="BD254" s="145">
        <f>IF(BC254&gt;$AI$8,1,0)</f>
        <v>0</v>
      </c>
      <c r="BE254" s="148">
        <f>IF($R254=BB$17,BC254,0)</f>
        <v>14.4501735756586</v>
      </c>
      <c r="BF254" s="145">
        <v>0</v>
      </c>
      <c r="BG254" s="148">
        <f>100*BF254/$AI254</f>
        <v>0</v>
      </c>
      <c r="BH254" s="145">
        <f>IF(BG254&gt;$AI$8,1,0)</f>
        <v>0</v>
      </c>
      <c r="BI254" s="148">
        <f>IF($R254=BF$17,BG254,0)</f>
        <v>0</v>
      </c>
      <c r="BJ254" s="145">
        <v>3227</v>
      </c>
      <c r="BK254" s="148">
        <f>100*BJ254/$AI254</f>
        <v>8.237186032264651</v>
      </c>
      <c r="BL254" s="145">
        <f>IF(BK254&gt;$AI$8,1,0)</f>
        <v>0</v>
      </c>
      <c r="BM254" s="148">
        <f>IF($R254=BJ$17,BK254,0)</f>
        <v>0</v>
      </c>
      <c r="BN254" s="145">
        <v>0</v>
      </c>
      <c r="BO254" s="148">
        <f>100*BN254/$AI254</f>
        <v>0</v>
      </c>
      <c r="BP254" s="145">
        <f>IF(BO254&gt;$AI$8,1,0)</f>
        <v>0</v>
      </c>
      <c r="BQ254" s="148">
        <f>IF($R254=BN$17,BO254,0)</f>
        <v>0</v>
      </c>
      <c r="BR254" s="145">
        <v>0</v>
      </c>
      <c r="BS254" s="148">
        <f>100*BR254/$AI254</f>
        <v>0</v>
      </c>
      <c r="BT254" s="145">
        <f>IF(BS254&gt;$AI$8,1,0)</f>
        <v>0</v>
      </c>
      <c r="BU254" s="148">
        <f>IF($R254=BR$17,BS254,0)</f>
        <v>0</v>
      </c>
      <c r="BV254" s="145">
        <v>0</v>
      </c>
      <c r="BW254" s="148">
        <f>100*BV254/$AI254</f>
        <v>0</v>
      </c>
      <c r="BX254" s="145">
        <f>IF(BW254&gt;$AI$8,1,0)</f>
        <v>0</v>
      </c>
      <c r="BY254" s="148">
        <f>IF($R254=BV$17,BW254,0)</f>
        <v>0</v>
      </c>
      <c r="BZ254" s="145">
        <v>0</v>
      </c>
      <c r="CA254" s="148">
        <f>100*BZ254/$AI254</f>
        <v>0</v>
      </c>
      <c r="CB254" s="145">
        <f>IF(CA254&gt;$AI$8,1,0)</f>
        <v>0</v>
      </c>
      <c r="CC254" s="148">
        <f>IF($R254=BZ$17,CA254,0)</f>
        <v>0</v>
      </c>
      <c r="CD254" s="145">
        <v>0</v>
      </c>
      <c r="CE254" s="148">
        <f>100*CD254/$AI254</f>
        <v>0</v>
      </c>
      <c r="CF254" s="145">
        <f>IF(CE254&gt;$AI$8,1,0)</f>
        <v>0</v>
      </c>
      <c r="CG254" s="148">
        <f>IF($R254=CD$17,CE254,0)</f>
        <v>0</v>
      </c>
      <c r="CH254" s="145">
        <v>0</v>
      </c>
      <c r="CI254" s="148">
        <f>100*CH254/$AI254</f>
        <v>0</v>
      </c>
      <c r="CJ254" s="145">
        <f>IF(CI254&gt;$AI$8,1,0)</f>
        <v>0</v>
      </c>
      <c r="CK254" s="148">
        <f>IF($R254=CH$17,CI254,0)</f>
        <v>0</v>
      </c>
      <c r="CL254" s="145">
        <v>0</v>
      </c>
      <c r="CM254" s="145">
        <v>0</v>
      </c>
      <c r="CN254" s="149"/>
    </row>
    <row r="255" ht="15.75" customHeight="1">
      <c r="A255" t="s" s="179">
        <v>2446</v>
      </c>
      <c r="B255" t="s" s="180">
        <v>160</v>
      </c>
      <c r="C255" t="s" s="180">
        <v>161</v>
      </c>
      <c r="D255" t="s" s="181">
        <v>162</v>
      </c>
      <c r="E255" t="s" s="182">
        <v>79</v>
      </c>
      <c r="F255" t="s" s="130">
        <v>80</v>
      </c>
      <c r="G255" t="s" s="130">
        <v>2447</v>
      </c>
      <c r="H255" t="s" s="130">
        <v>2448</v>
      </c>
      <c r="I255" t="s" s="130">
        <v>64</v>
      </c>
      <c r="J255" t="s" s="130">
        <v>50</v>
      </c>
      <c r="K255" t="s" s="183">
        <f>_xlfn.IFS(Q255=0,O255,T255=1,R255,U255=1,AA255,V255=1,AD255)</f>
        <v>31</v>
      </c>
      <c r="L255" s="189">
        <f>_xlfn.IFS(Q255=0,P255,T255=1,S255,U255=1,AB255,V255=1,AE255)</f>
        <v>13.6743702</v>
      </c>
      <c r="M255" t="s" s="130">
        <f>IF(O255="Lab","over","under")</f>
        <v>2429</v>
      </c>
      <c r="N255" s="173">
        <v>1</v>
      </c>
      <c r="O255" t="s" s="184">
        <v>28</v>
      </c>
      <c r="P255" s="131">
        <f>AQ255</f>
        <v>44.4855662472243</v>
      </c>
      <c r="Q255" s="173">
        <f>T255+U255+V255</f>
        <v>1</v>
      </c>
      <c r="R255" t="s" s="185">
        <v>2365</v>
      </c>
      <c r="S255" s="131">
        <f>BA255</f>
        <v>14.1815390520054</v>
      </c>
      <c r="T255" s="169"/>
      <c r="U255" s="173">
        <v>1</v>
      </c>
      <c r="V255" s="169"/>
      <c r="W255" s="169"/>
      <c r="X255" t="s" s="130">
        <f>IF($A255=Y255,"ok","bad")</f>
        <v>2430</v>
      </c>
      <c r="Y255" t="s" s="130">
        <v>2446</v>
      </c>
      <c r="Z255" t="s" s="130">
        <v>161</v>
      </c>
      <c r="AA255" t="s" s="186">
        <v>31</v>
      </c>
      <c r="AB255" s="125">
        <f>100*AC255</f>
        <v>13.6743702</v>
      </c>
      <c r="AC255" s="191">
        <v>0.136743702</v>
      </c>
      <c r="AD255" t="s" s="187">
        <v>27</v>
      </c>
      <c r="AE255" s="125">
        <v>11.7718014</v>
      </c>
      <c r="AF255" s="191">
        <v>0.117718014</v>
      </c>
      <c r="AG255" s="169"/>
      <c r="AH255" s="173">
        <v>79822</v>
      </c>
      <c r="AI255" s="173">
        <v>36477</v>
      </c>
      <c r="AJ255" s="173">
        <v>120</v>
      </c>
      <c r="AK255" s="173">
        <v>11054</v>
      </c>
      <c r="AL255" s="173">
        <v>4294</v>
      </c>
      <c r="AM255" s="175">
        <f>100*AL255/$AI255</f>
        <v>11.7718014091071</v>
      </c>
      <c r="AN255" s="173">
        <f>IF(AM255&gt;$AI$8,1,0)</f>
        <v>0</v>
      </c>
      <c r="AO255" s="175">
        <f>IF($R255=AL$17,AM255,0)</f>
        <v>0</v>
      </c>
      <c r="AP255" s="173">
        <v>16227</v>
      </c>
      <c r="AQ255" s="175">
        <f>100*AP255/$AI255</f>
        <v>44.4855662472243</v>
      </c>
      <c r="AR255" s="173">
        <f>IF(AQ255&gt;$AI$8,1,0)</f>
        <v>0</v>
      </c>
      <c r="AS255" s="175">
        <f>IF($R255=AP$17,AQ255,0)</f>
        <v>0</v>
      </c>
      <c r="AT255" s="173">
        <v>1015</v>
      </c>
      <c r="AU255" s="175">
        <f>100*AT255/$AI255</f>
        <v>2.78257532143543</v>
      </c>
      <c r="AV255" s="173">
        <f>IF(AU255&gt;$AI$8,1,0)</f>
        <v>0</v>
      </c>
      <c r="AW255" s="175">
        <f>IF($R255=AT$17,AU255,0)</f>
        <v>0</v>
      </c>
      <c r="AX255" s="173">
        <v>5173</v>
      </c>
      <c r="AY255" s="175">
        <f>100*AX255/$AI255</f>
        <v>14.1815390520054</v>
      </c>
      <c r="AZ255" s="173">
        <f>IF(AY255&gt;$AI$8,1,0)</f>
        <v>0</v>
      </c>
      <c r="BA255" s="175">
        <f>IF($R255=AX$17,AY255,0)</f>
        <v>14.1815390520054</v>
      </c>
      <c r="BB255" s="173">
        <v>4988</v>
      </c>
      <c r="BC255" s="175">
        <f>100*BB255/$AI255</f>
        <v>13.6743701510541</v>
      </c>
      <c r="BD255" s="173">
        <f>IF(BC255&gt;$AI$8,1,0)</f>
        <v>0</v>
      </c>
      <c r="BE255" s="175">
        <f>IF($R255=BB$17,BC255,0)</f>
        <v>0</v>
      </c>
      <c r="BF255" s="173">
        <v>0</v>
      </c>
      <c r="BG255" s="175">
        <f>100*BF255/$AI255</f>
        <v>0</v>
      </c>
      <c r="BH255" s="173">
        <f>IF(BG255&gt;$AI$8,1,0)</f>
        <v>0</v>
      </c>
      <c r="BI255" s="175">
        <f>IF($R255=BF$17,BG255,0)</f>
        <v>0</v>
      </c>
      <c r="BJ255" s="173">
        <v>0</v>
      </c>
      <c r="BK255" s="175">
        <f>100*BJ255/$AI255</f>
        <v>0</v>
      </c>
      <c r="BL255" s="173">
        <f>IF(BK255&gt;$AI$8,1,0)</f>
        <v>0</v>
      </c>
      <c r="BM255" s="175">
        <f>IF($R255=BJ$17,BK255,0)</f>
        <v>0</v>
      </c>
      <c r="BN255" s="173">
        <v>0</v>
      </c>
      <c r="BO255" s="175">
        <f>100*BN255/$AI255</f>
        <v>0</v>
      </c>
      <c r="BP255" s="173">
        <f>IF(BO255&gt;$AI$8,1,0)</f>
        <v>0</v>
      </c>
      <c r="BQ255" s="175">
        <f>IF($R255=BN$17,BO255,0)</f>
        <v>0</v>
      </c>
      <c r="BR255" s="173">
        <v>0</v>
      </c>
      <c r="BS255" s="175">
        <f>100*BR255/$AI255</f>
        <v>0</v>
      </c>
      <c r="BT255" s="173">
        <f>IF(BS255&gt;$AI$8,1,0)</f>
        <v>0</v>
      </c>
      <c r="BU255" s="175">
        <f>IF($R255=BR$17,BS255,0)</f>
        <v>0</v>
      </c>
      <c r="BV255" s="173">
        <v>0</v>
      </c>
      <c r="BW255" s="175">
        <f>100*BV255/$AI255</f>
        <v>0</v>
      </c>
      <c r="BX255" s="173">
        <f>IF(BW255&gt;$AI$8,1,0)</f>
        <v>0</v>
      </c>
      <c r="BY255" s="175">
        <f>IF($R255=BV$17,BW255,0)</f>
        <v>0</v>
      </c>
      <c r="BZ255" s="173">
        <v>0</v>
      </c>
      <c r="CA255" s="175">
        <f>100*BZ255/$AI255</f>
        <v>0</v>
      </c>
      <c r="CB255" s="173">
        <f>IF(CA255&gt;$AI$8,1,0)</f>
        <v>0</v>
      </c>
      <c r="CC255" s="175">
        <f>IF($R255=BZ$17,CA255,0)</f>
        <v>0</v>
      </c>
      <c r="CD255" s="173">
        <v>0</v>
      </c>
      <c r="CE255" s="175">
        <f>100*CD255/$AI255</f>
        <v>0</v>
      </c>
      <c r="CF255" s="173">
        <f>IF(CE255&gt;$AI$8,1,0)</f>
        <v>0</v>
      </c>
      <c r="CG255" s="175">
        <f>IF($R255=CD$17,CE255,0)</f>
        <v>0</v>
      </c>
      <c r="CH255" s="173">
        <v>0</v>
      </c>
      <c r="CI255" s="175">
        <f>100*CH255/$AI255</f>
        <v>0</v>
      </c>
      <c r="CJ255" s="173">
        <f>IF(CI255&gt;$AI$8,1,0)</f>
        <v>0</v>
      </c>
      <c r="CK255" s="175">
        <f>IF($R255=CH$17,CI255,0)</f>
        <v>0</v>
      </c>
      <c r="CL255" s="173">
        <v>1566</v>
      </c>
      <c r="CM255" s="173">
        <v>0</v>
      </c>
      <c r="CN255" s="176"/>
    </row>
    <row r="256" ht="15.75" customHeight="1">
      <c r="A256" t="s" s="179">
        <v>2426</v>
      </c>
      <c r="B256" t="s" s="180">
        <v>84</v>
      </c>
      <c r="C256" t="s" s="180">
        <v>2427</v>
      </c>
      <c r="D256" t="s" s="181">
        <v>86</v>
      </c>
      <c r="E256" t="s" s="188">
        <v>79</v>
      </c>
      <c r="F256" t="s" s="146">
        <v>46</v>
      </c>
      <c r="G256" t="s" s="146">
        <v>1167</v>
      </c>
      <c r="H256" t="s" s="146">
        <v>2428</v>
      </c>
      <c r="I256" t="s" s="146">
        <v>64</v>
      </c>
      <c r="J256" t="s" s="146">
        <v>1733</v>
      </c>
      <c r="K256" t="s" s="183">
        <f>_xlfn.IFS(Q256=0,O256,T256=1,R256,U256=1,AA256,V256=1,AD256)</f>
        <v>28</v>
      </c>
      <c r="L256" s="189">
        <f>_xlfn.IFS(Q256=0,P256,T256=1,S256,U256=1,AB256,V256=1,AE256)</f>
        <v>44.4763382467029</v>
      </c>
      <c r="M256" t="s" s="146">
        <f>IF(O256="Lab","over","under")</f>
        <v>2429</v>
      </c>
      <c r="N256" s="145">
        <v>1</v>
      </c>
      <c r="O256" t="s" s="184">
        <v>28</v>
      </c>
      <c r="P256" s="147">
        <f>AQ256</f>
        <v>44.4763382467029</v>
      </c>
      <c r="Q256" s="145">
        <f>T256+U256+V256</f>
        <v>0</v>
      </c>
      <c r="R256" t="s" s="185">
        <v>27</v>
      </c>
      <c r="S256" s="147">
        <f>AO256</f>
        <v>22.4534522885958</v>
      </c>
      <c r="T256" s="138"/>
      <c r="U256" s="138"/>
      <c r="V256" s="138"/>
      <c r="W256" s="138"/>
      <c r="X256" t="s" s="146">
        <f>IF($A256=Y256,"ok","bad")</f>
        <v>2430</v>
      </c>
      <c r="Y256" t="s" s="146">
        <v>2426</v>
      </c>
      <c r="Z256" t="s" s="146">
        <v>2427</v>
      </c>
      <c r="AA256" t="s" s="186">
        <v>2365</v>
      </c>
      <c r="AB256" s="141">
        <f>100*AC256</f>
        <v>14.5927075</v>
      </c>
      <c r="AC256" s="190">
        <v>0.145927075</v>
      </c>
      <c r="AD256" t="s" s="187">
        <v>29</v>
      </c>
      <c r="AE256" s="141">
        <v>13.0372382</v>
      </c>
      <c r="AF256" s="190">
        <v>0.130372382</v>
      </c>
      <c r="AG256" s="138"/>
      <c r="AH256" s="145">
        <v>76599</v>
      </c>
      <c r="AI256" s="145">
        <v>51560</v>
      </c>
      <c r="AJ256" s="145">
        <v>195</v>
      </c>
      <c r="AK256" s="145">
        <v>11355</v>
      </c>
      <c r="AL256" s="145">
        <v>11577</v>
      </c>
      <c r="AM256" s="148">
        <f>100*AL256/$AI256</f>
        <v>22.4534522885958</v>
      </c>
      <c r="AN256" s="145">
        <f>IF(AM256&gt;$AI$8,1,0)</f>
        <v>0</v>
      </c>
      <c r="AO256" s="148">
        <f>IF($R256=AL$17,AM256,0)</f>
        <v>22.4534522885958</v>
      </c>
      <c r="AP256" s="145">
        <v>22932</v>
      </c>
      <c r="AQ256" s="148">
        <f>100*AP256/$AI256</f>
        <v>44.4763382467029</v>
      </c>
      <c r="AR256" s="145">
        <f>IF(AQ256&gt;$AI$8,1,0)</f>
        <v>0</v>
      </c>
      <c r="AS256" s="148">
        <f>IF($R256=AP$17,AQ256,0)</f>
        <v>0</v>
      </c>
      <c r="AT256" s="145">
        <v>6722</v>
      </c>
      <c r="AU256" s="148">
        <f>100*AT256/$AI256</f>
        <v>13.0372381691234</v>
      </c>
      <c r="AV256" s="145">
        <f>IF(AU256&gt;$AI$8,1,0)</f>
        <v>0</v>
      </c>
      <c r="AW256" s="148">
        <f>IF($R256=AT$17,AU256,0)</f>
        <v>0</v>
      </c>
      <c r="AX256" s="145">
        <v>7524</v>
      </c>
      <c r="AY256" s="148">
        <f>100*AX256/$AI256</f>
        <v>14.5927075252133</v>
      </c>
      <c r="AZ256" s="145">
        <f>IF(AY256&gt;$AI$8,1,0)</f>
        <v>0</v>
      </c>
      <c r="BA256" s="148">
        <f>IF($R256=AX$17,AY256,0)</f>
        <v>0</v>
      </c>
      <c r="BB256" s="145">
        <v>2387</v>
      </c>
      <c r="BC256" s="148">
        <f>100*BB256/$AI256</f>
        <v>4.62955779674166</v>
      </c>
      <c r="BD256" s="145">
        <f>IF(BC256&gt;$AI$8,1,0)</f>
        <v>0</v>
      </c>
      <c r="BE256" s="148">
        <f>IF($R256=BB$17,BC256,0)</f>
        <v>0</v>
      </c>
      <c r="BF256" s="145">
        <v>0</v>
      </c>
      <c r="BG256" s="148">
        <f>100*BF256/$AI256</f>
        <v>0</v>
      </c>
      <c r="BH256" s="145">
        <f>IF(BG256&gt;$AI$8,1,0)</f>
        <v>0</v>
      </c>
      <c r="BI256" s="148">
        <f>IF($R256=BF$17,BG256,0)</f>
        <v>0</v>
      </c>
      <c r="BJ256" s="145">
        <v>0</v>
      </c>
      <c r="BK256" s="148">
        <f>100*BJ256/$AI256</f>
        <v>0</v>
      </c>
      <c r="BL256" s="145">
        <f>IF(BK256&gt;$AI$8,1,0)</f>
        <v>0</v>
      </c>
      <c r="BM256" s="148">
        <f>IF($R256=BJ$17,BK256,0)</f>
        <v>0</v>
      </c>
      <c r="BN256" s="145">
        <v>0</v>
      </c>
      <c r="BO256" s="148">
        <f>100*BN256/$AI256</f>
        <v>0</v>
      </c>
      <c r="BP256" s="145">
        <f>IF(BO256&gt;$AI$8,1,0)</f>
        <v>0</v>
      </c>
      <c r="BQ256" s="148">
        <f>IF($R256=BN$17,BO256,0)</f>
        <v>0</v>
      </c>
      <c r="BR256" s="145">
        <v>0</v>
      </c>
      <c r="BS256" s="148">
        <f>100*BR256/$AI256</f>
        <v>0</v>
      </c>
      <c r="BT256" s="145">
        <f>IF(BS256&gt;$AI$8,1,0)</f>
        <v>0</v>
      </c>
      <c r="BU256" s="148">
        <f>IF($R256=BR$17,BS256,0)</f>
        <v>0</v>
      </c>
      <c r="BV256" s="145">
        <v>0</v>
      </c>
      <c r="BW256" s="148">
        <f>100*BV256/$AI256</f>
        <v>0</v>
      </c>
      <c r="BX256" s="145">
        <f>IF(BW256&gt;$AI$8,1,0)</f>
        <v>0</v>
      </c>
      <c r="BY256" s="148">
        <f>IF($R256=BV$17,BW256,0)</f>
        <v>0</v>
      </c>
      <c r="BZ256" s="145">
        <v>0</v>
      </c>
      <c r="CA256" s="148">
        <f>100*BZ256/$AI256</f>
        <v>0</v>
      </c>
      <c r="CB256" s="145">
        <f>IF(CA256&gt;$AI$8,1,0)</f>
        <v>0</v>
      </c>
      <c r="CC256" s="148">
        <f>IF($R256=BZ$17,CA256,0)</f>
        <v>0</v>
      </c>
      <c r="CD256" s="145">
        <v>0</v>
      </c>
      <c r="CE256" s="148">
        <f>100*CD256/$AI256</f>
        <v>0</v>
      </c>
      <c r="CF256" s="145">
        <f>IF(CE256&gt;$AI$8,1,0)</f>
        <v>0</v>
      </c>
      <c r="CG256" s="148">
        <f>IF($R256=CD$17,CE256,0)</f>
        <v>0</v>
      </c>
      <c r="CH256" s="145">
        <v>0</v>
      </c>
      <c r="CI256" s="148">
        <f>100*CH256/$AI256</f>
        <v>0</v>
      </c>
      <c r="CJ256" s="145">
        <f>IF(CI256&gt;$AI$8,1,0)</f>
        <v>0</v>
      </c>
      <c r="CK256" s="148">
        <f>IF($R256=CH$17,CI256,0)</f>
        <v>0</v>
      </c>
      <c r="CL256" s="145">
        <v>394</v>
      </c>
      <c r="CM256" s="145">
        <v>0</v>
      </c>
      <c r="CN256" s="149"/>
    </row>
    <row r="257" ht="15.75" customHeight="1">
      <c r="A257" t="s" s="179">
        <v>2758</v>
      </c>
      <c r="B257" t="s" s="180">
        <v>90</v>
      </c>
      <c r="C257" t="s" s="180">
        <v>2759</v>
      </c>
      <c r="D257" t="s" s="181">
        <v>93</v>
      </c>
      <c r="E257" t="s" s="182">
        <v>79</v>
      </c>
      <c r="F257" t="s" s="130">
        <v>46</v>
      </c>
      <c r="G257" t="s" s="130">
        <v>124</v>
      </c>
      <c r="H257" t="s" s="130">
        <v>1525</v>
      </c>
      <c r="I257" t="s" s="130">
        <v>49</v>
      </c>
      <c r="J257" t="s" s="130">
        <v>1733</v>
      </c>
      <c r="K257" t="s" s="183">
        <f>_xlfn.IFS(Q257=0,O257,T257=1,R257,U257=1,AA257,V257=1,AD257)</f>
        <v>28</v>
      </c>
      <c r="L257" s="189">
        <f>_xlfn.IFS(Q257=0,P257,T257=1,S257,U257=1,AB257,V257=1,AE257)</f>
        <v>44.4650557710376</v>
      </c>
      <c r="M257" t="s" s="130">
        <f>IF(O257="Lab","over","under")</f>
        <v>2429</v>
      </c>
      <c r="N257" s="173">
        <v>1</v>
      </c>
      <c r="O257" t="s" s="184">
        <v>28</v>
      </c>
      <c r="P257" s="131">
        <f>AQ257</f>
        <v>44.4650557710376</v>
      </c>
      <c r="Q257" s="173">
        <f>T257+U257+V257</f>
        <v>0</v>
      </c>
      <c r="R257" t="s" s="185">
        <v>27</v>
      </c>
      <c r="S257" s="131">
        <f>AO257</f>
        <v>22.9588763882531</v>
      </c>
      <c r="T257" s="169"/>
      <c r="U257" s="169"/>
      <c r="V257" s="169"/>
      <c r="W257" s="169"/>
      <c r="X257" t="s" s="130">
        <f>IF($A257=Y257,"ok","bad")</f>
        <v>2430</v>
      </c>
      <c r="Y257" t="s" s="130">
        <v>2758</v>
      </c>
      <c r="Z257" t="s" s="130">
        <v>2759</v>
      </c>
      <c r="AA257" t="s" s="186">
        <v>2365</v>
      </c>
      <c r="AB257" s="125">
        <f>100*AC257</f>
        <v>19.1934279</v>
      </c>
      <c r="AC257" s="191">
        <v>0.191934279</v>
      </c>
      <c r="AD257" t="s" s="187">
        <v>29</v>
      </c>
      <c r="AE257" s="125">
        <v>5.9384712</v>
      </c>
      <c r="AF257" s="191">
        <v>0.059384712</v>
      </c>
      <c r="AG257" s="169"/>
      <c r="AH257" s="173">
        <v>70384</v>
      </c>
      <c r="AI257" s="173">
        <v>41509</v>
      </c>
      <c r="AJ257" s="173">
        <v>115</v>
      </c>
      <c r="AK257" s="173">
        <v>8927</v>
      </c>
      <c r="AL257" s="173">
        <v>9530</v>
      </c>
      <c r="AM257" s="175">
        <f>100*AL257/$AI257</f>
        <v>22.9588763882531</v>
      </c>
      <c r="AN257" s="173">
        <f>IF(AM257&gt;$AI$8,1,0)</f>
        <v>0</v>
      </c>
      <c r="AO257" s="175">
        <f>IF($R257=AL$17,AM257,0)</f>
        <v>22.9588763882531</v>
      </c>
      <c r="AP257" s="173">
        <v>18457</v>
      </c>
      <c r="AQ257" s="175">
        <f>100*AP257/$AI257</f>
        <v>44.4650557710376</v>
      </c>
      <c r="AR257" s="173">
        <f>IF(AQ257&gt;$AI$8,1,0)</f>
        <v>0</v>
      </c>
      <c r="AS257" s="175">
        <f>IF($R257=AP$17,AQ257,0)</f>
        <v>0</v>
      </c>
      <c r="AT257" s="173">
        <v>2465</v>
      </c>
      <c r="AU257" s="175">
        <f>100*AT257/$AI257</f>
        <v>5.93847117492592</v>
      </c>
      <c r="AV257" s="173">
        <f>IF(AU257&gt;$AI$8,1,0)</f>
        <v>0</v>
      </c>
      <c r="AW257" s="175">
        <f>IF($R257=AT$17,AU257,0)</f>
        <v>0</v>
      </c>
      <c r="AX257" s="173">
        <v>7967</v>
      </c>
      <c r="AY257" s="175">
        <f>100*AX257/$AI257</f>
        <v>19.193427931292</v>
      </c>
      <c r="AZ257" s="173">
        <f>IF(AY257&gt;$AI$8,1,0)</f>
        <v>0</v>
      </c>
      <c r="BA257" s="175">
        <f>IF($R257=AX$17,AY257,0)</f>
        <v>0</v>
      </c>
      <c r="BB257" s="173">
        <v>1967</v>
      </c>
      <c r="BC257" s="175">
        <f>100*BB257/$AI257</f>
        <v>4.73873135946421</v>
      </c>
      <c r="BD257" s="173">
        <f>IF(BC257&gt;$AI$8,1,0)</f>
        <v>0</v>
      </c>
      <c r="BE257" s="175">
        <f>IF($R257=BB$17,BC257,0)</f>
        <v>0</v>
      </c>
      <c r="BF257" s="173">
        <v>0</v>
      </c>
      <c r="BG257" s="175">
        <f>100*BF257/$AI257</f>
        <v>0</v>
      </c>
      <c r="BH257" s="173">
        <f>IF(BG257&gt;$AI$8,1,0)</f>
        <v>0</v>
      </c>
      <c r="BI257" s="175">
        <f>IF($R257=BF$17,BG257,0)</f>
        <v>0</v>
      </c>
      <c r="BJ257" s="173">
        <v>0</v>
      </c>
      <c r="BK257" s="175">
        <f>100*BJ257/$AI257</f>
        <v>0</v>
      </c>
      <c r="BL257" s="173">
        <f>IF(BK257&gt;$AI$8,1,0)</f>
        <v>0</v>
      </c>
      <c r="BM257" s="175">
        <f>IF($R257=BJ$17,BK257,0)</f>
        <v>0</v>
      </c>
      <c r="BN257" s="173">
        <v>0</v>
      </c>
      <c r="BO257" s="175">
        <f>100*BN257/$AI257</f>
        <v>0</v>
      </c>
      <c r="BP257" s="173">
        <f>IF(BO257&gt;$AI$8,1,0)</f>
        <v>0</v>
      </c>
      <c r="BQ257" s="175">
        <f>IF($R257=BN$17,BO257,0)</f>
        <v>0</v>
      </c>
      <c r="BR257" s="173">
        <v>0</v>
      </c>
      <c r="BS257" s="175">
        <f>100*BR257/$AI257</f>
        <v>0</v>
      </c>
      <c r="BT257" s="173">
        <f>IF(BS257&gt;$AI$8,1,0)</f>
        <v>0</v>
      </c>
      <c r="BU257" s="175">
        <f>IF($R257=BR$17,BS257,0)</f>
        <v>0</v>
      </c>
      <c r="BV257" s="173">
        <v>0</v>
      </c>
      <c r="BW257" s="175">
        <f>100*BV257/$AI257</f>
        <v>0</v>
      </c>
      <c r="BX257" s="173">
        <f>IF(BW257&gt;$AI$8,1,0)</f>
        <v>0</v>
      </c>
      <c r="BY257" s="175">
        <f>IF($R257=BV$17,BW257,0)</f>
        <v>0</v>
      </c>
      <c r="BZ257" s="173">
        <v>0</v>
      </c>
      <c r="CA257" s="175">
        <f>100*BZ257/$AI257</f>
        <v>0</v>
      </c>
      <c r="CB257" s="173">
        <f>IF(CA257&gt;$AI$8,1,0)</f>
        <v>0</v>
      </c>
      <c r="CC257" s="175">
        <f>IF($R257=BZ$17,CA257,0)</f>
        <v>0</v>
      </c>
      <c r="CD257" s="173">
        <v>0</v>
      </c>
      <c r="CE257" s="175">
        <f>100*CD257/$AI257</f>
        <v>0</v>
      </c>
      <c r="CF257" s="173">
        <f>IF(CE257&gt;$AI$8,1,0)</f>
        <v>0</v>
      </c>
      <c r="CG257" s="175">
        <f>IF($R257=CD$17,CE257,0)</f>
        <v>0</v>
      </c>
      <c r="CH257" s="173">
        <v>0</v>
      </c>
      <c r="CI257" s="175">
        <f>100*CH257/$AI257</f>
        <v>0</v>
      </c>
      <c r="CJ257" s="173">
        <f>IF(CI257&gt;$AI$8,1,0)</f>
        <v>0</v>
      </c>
      <c r="CK257" s="175">
        <f>IF($R257=CH$17,CI257,0)</f>
        <v>0</v>
      </c>
      <c r="CL257" s="173">
        <v>0</v>
      </c>
      <c r="CM257" s="173">
        <v>0</v>
      </c>
      <c r="CN257" s="176"/>
    </row>
    <row r="258" ht="15.75" customHeight="1">
      <c r="A258" t="s" s="179">
        <v>2654</v>
      </c>
      <c r="B258" t="s" s="180">
        <v>166</v>
      </c>
      <c r="C258" t="s" s="180">
        <v>518</v>
      </c>
      <c r="D258" t="s" s="181">
        <v>169</v>
      </c>
      <c r="E258" t="s" s="188">
        <v>79</v>
      </c>
      <c r="F258" t="s" s="146">
        <v>46</v>
      </c>
      <c r="G258" t="s" s="146">
        <v>2655</v>
      </c>
      <c r="H258" t="s" s="146">
        <v>2656</v>
      </c>
      <c r="I258" t="s" s="146">
        <v>49</v>
      </c>
      <c r="J258" t="s" s="146">
        <v>1733</v>
      </c>
      <c r="K258" t="s" s="183">
        <f>_xlfn.IFS(Q258=0,O258,T258=1,R258,U258=1,AA258,V258=1,AD258)</f>
        <v>28</v>
      </c>
      <c r="L258" s="189">
        <f>_xlfn.IFS(Q258=0,P258,T258=1,S258,U258=1,AB258,V258=1,AE258)</f>
        <v>44.4404128366393</v>
      </c>
      <c r="M258" t="s" s="146">
        <f>IF(O258="Lab","over","under")</f>
        <v>2429</v>
      </c>
      <c r="N258" s="145">
        <v>1</v>
      </c>
      <c r="O258" t="s" s="184">
        <v>28</v>
      </c>
      <c r="P258" s="147">
        <f>AQ258</f>
        <v>44.4404128366393</v>
      </c>
      <c r="Q258" s="145">
        <f>T258+U258+V258</f>
        <v>0</v>
      </c>
      <c r="R258" t="s" s="185">
        <v>27</v>
      </c>
      <c r="S258" s="147">
        <f>AO258</f>
        <v>26.3163199483954</v>
      </c>
      <c r="T258" s="138"/>
      <c r="U258" s="138"/>
      <c r="V258" s="138"/>
      <c r="W258" s="138"/>
      <c r="X258" t="s" s="146">
        <f>IF($A258=Y258,"ok","bad")</f>
        <v>2430</v>
      </c>
      <c r="Y258" t="s" s="146">
        <v>2654</v>
      </c>
      <c r="Z258" t="s" s="146">
        <v>518</v>
      </c>
      <c r="AA258" t="s" s="186">
        <v>2365</v>
      </c>
      <c r="AB258" s="141">
        <f>100*AC258</f>
        <v>15.408805</v>
      </c>
      <c r="AC258" s="190">
        <v>0.15408805</v>
      </c>
      <c r="AD258" t="s" s="187">
        <v>31</v>
      </c>
      <c r="AE258" s="141">
        <v>7.4604902</v>
      </c>
      <c r="AF258" s="190">
        <v>0.074604902</v>
      </c>
      <c r="AG258" s="138"/>
      <c r="AH258" s="145">
        <v>77364</v>
      </c>
      <c r="AI258" s="145">
        <v>49608</v>
      </c>
      <c r="AJ258" s="145">
        <v>188</v>
      </c>
      <c r="AK258" s="145">
        <v>8991</v>
      </c>
      <c r="AL258" s="145">
        <v>13055</v>
      </c>
      <c r="AM258" s="148">
        <f>100*AL258/$AI258</f>
        <v>26.3163199483954</v>
      </c>
      <c r="AN258" s="145">
        <f>IF(AM258&gt;$AI$8,1,0)</f>
        <v>0</v>
      </c>
      <c r="AO258" s="148">
        <f>IF($R258=AL$17,AM258,0)</f>
        <v>26.3163199483954</v>
      </c>
      <c r="AP258" s="145">
        <v>22046</v>
      </c>
      <c r="AQ258" s="148">
        <f>100*AP258/$AI258</f>
        <v>44.4404128366393</v>
      </c>
      <c r="AR258" s="145">
        <f>IF(AQ258&gt;$AI$8,1,0)</f>
        <v>0</v>
      </c>
      <c r="AS258" s="148">
        <f>IF($R258=AP$17,AQ258,0)</f>
        <v>0</v>
      </c>
      <c r="AT258" s="145">
        <v>2587</v>
      </c>
      <c r="AU258" s="148">
        <f>100*AT258/$AI258</f>
        <v>5.21488469601677</v>
      </c>
      <c r="AV258" s="145">
        <f>IF(AU258&gt;$AI$8,1,0)</f>
        <v>0</v>
      </c>
      <c r="AW258" s="148">
        <f>IF($R258=AT$17,AU258,0)</f>
        <v>0</v>
      </c>
      <c r="AX258" s="145">
        <v>7644</v>
      </c>
      <c r="AY258" s="148">
        <f>100*AX258/$AI258</f>
        <v>15.4088050314465</v>
      </c>
      <c r="AZ258" s="145">
        <f>IF(AY258&gt;$AI$8,1,0)</f>
        <v>0</v>
      </c>
      <c r="BA258" s="148">
        <f>IF($R258=AX$17,AY258,0)</f>
        <v>0</v>
      </c>
      <c r="BB258" s="145">
        <v>3701</v>
      </c>
      <c r="BC258" s="148">
        <f>100*BB258/$AI258</f>
        <v>7.46049024350911</v>
      </c>
      <c r="BD258" s="145">
        <f>IF(BC258&gt;$AI$8,1,0)</f>
        <v>0</v>
      </c>
      <c r="BE258" s="148">
        <f>IF($R258=BB$17,BC258,0)</f>
        <v>0</v>
      </c>
      <c r="BF258" s="145">
        <v>0</v>
      </c>
      <c r="BG258" s="148">
        <f>100*BF258/$AI258</f>
        <v>0</v>
      </c>
      <c r="BH258" s="145">
        <f>IF(BG258&gt;$AI$8,1,0)</f>
        <v>0</v>
      </c>
      <c r="BI258" s="148">
        <f>IF($R258=BF$17,BG258,0)</f>
        <v>0</v>
      </c>
      <c r="BJ258" s="145">
        <v>0</v>
      </c>
      <c r="BK258" s="148">
        <f>100*BJ258/$AI258</f>
        <v>0</v>
      </c>
      <c r="BL258" s="145">
        <f>IF(BK258&gt;$AI$8,1,0)</f>
        <v>0</v>
      </c>
      <c r="BM258" s="148">
        <f>IF($R258=BJ$17,BK258,0)</f>
        <v>0</v>
      </c>
      <c r="BN258" s="145">
        <v>0</v>
      </c>
      <c r="BO258" s="148">
        <f>100*BN258/$AI258</f>
        <v>0</v>
      </c>
      <c r="BP258" s="145">
        <f>IF(BO258&gt;$AI$8,1,0)</f>
        <v>0</v>
      </c>
      <c r="BQ258" s="148">
        <f>IF($R258=BN$17,BO258,0)</f>
        <v>0</v>
      </c>
      <c r="BR258" s="145">
        <v>0</v>
      </c>
      <c r="BS258" s="148">
        <f>100*BR258/$AI258</f>
        <v>0</v>
      </c>
      <c r="BT258" s="145">
        <f>IF(BS258&gt;$AI$8,1,0)</f>
        <v>0</v>
      </c>
      <c r="BU258" s="148">
        <f>IF($R258=BR$17,BS258,0)</f>
        <v>0</v>
      </c>
      <c r="BV258" s="145">
        <v>0</v>
      </c>
      <c r="BW258" s="148">
        <f>100*BV258/$AI258</f>
        <v>0</v>
      </c>
      <c r="BX258" s="145">
        <f>IF(BW258&gt;$AI$8,1,0)</f>
        <v>0</v>
      </c>
      <c r="BY258" s="148">
        <f>IF($R258=BV$17,BW258,0)</f>
        <v>0</v>
      </c>
      <c r="BZ258" s="145">
        <v>0</v>
      </c>
      <c r="CA258" s="148">
        <f>100*BZ258/$AI258</f>
        <v>0</v>
      </c>
      <c r="CB258" s="145">
        <f>IF(CA258&gt;$AI$8,1,0)</f>
        <v>0</v>
      </c>
      <c r="CC258" s="148">
        <f>IF($R258=BZ$17,CA258,0)</f>
        <v>0</v>
      </c>
      <c r="CD258" s="145">
        <v>0</v>
      </c>
      <c r="CE258" s="148">
        <f>100*CD258/$AI258</f>
        <v>0</v>
      </c>
      <c r="CF258" s="145">
        <f>IF(CE258&gt;$AI$8,1,0)</f>
        <v>0</v>
      </c>
      <c r="CG258" s="148">
        <f>IF($R258=CD$17,CE258,0)</f>
        <v>0</v>
      </c>
      <c r="CH258" s="145">
        <v>0</v>
      </c>
      <c r="CI258" s="148">
        <f>100*CH258/$AI258</f>
        <v>0</v>
      </c>
      <c r="CJ258" s="145">
        <f>IF(CI258&gt;$AI$8,1,0)</f>
        <v>0</v>
      </c>
      <c r="CK258" s="148">
        <f>IF($R258=CH$17,CI258,0)</f>
        <v>0</v>
      </c>
      <c r="CL258" s="145">
        <v>0</v>
      </c>
      <c r="CM258" s="145">
        <v>0</v>
      </c>
      <c r="CN258" s="149"/>
    </row>
    <row r="259" ht="15.75" customHeight="1">
      <c r="A259" t="s" s="179">
        <v>2540</v>
      </c>
      <c r="B259" t="s" s="180">
        <v>84</v>
      </c>
      <c r="C259" t="s" s="180">
        <v>2541</v>
      </c>
      <c r="D259" t="s" s="181">
        <v>86</v>
      </c>
      <c r="E259" t="s" s="182">
        <v>79</v>
      </c>
      <c r="F259" t="s" s="130">
        <v>80</v>
      </c>
      <c r="G259" t="s" s="130">
        <v>2542</v>
      </c>
      <c r="H259" t="s" s="130">
        <v>287</v>
      </c>
      <c r="I259" t="s" s="130">
        <v>64</v>
      </c>
      <c r="J259" t="s" s="130">
        <v>50</v>
      </c>
      <c r="K259" t="s" s="183">
        <f>_xlfn.IFS(Q259=0,O259,T259=1,R259,U259=1,AA259,V259=1,AD259)</f>
        <v>28</v>
      </c>
      <c r="L259" s="189">
        <f>_xlfn.IFS(Q259=0,P259,T259=1,S259,U259=1,AB259,V259=1,AE259)</f>
        <v>44.3491503687079</v>
      </c>
      <c r="M259" t="s" s="130">
        <f>IF(O259="Lab","over","under")</f>
        <v>2429</v>
      </c>
      <c r="N259" s="173">
        <v>1</v>
      </c>
      <c r="O259" t="s" s="184">
        <v>28</v>
      </c>
      <c r="P259" s="131">
        <f>AQ259</f>
        <v>44.3491503687079</v>
      </c>
      <c r="Q259" s="173">
        <f>T259+U259+V259</f>
        <v>0</v>
      </c>
      <c r="R259" t="s" s="185">
        <v>27</v>
      </c>
      <c r="S259" s="131">
        <f>AO259</f>
        <v>21.9915571230095</v>
      </c>
      <c r="T259" s="169"/>
      <c r="U259" s="169"/>
      <c r="V259" s="169"/>
      <c r="W259" s="169"/>
      <c r="X259" t="s" s="130">
        <f>IF($A259=Y259,"ok","bad")</f>
        <v>2430</v>
      </c>
      <c r="Y259" t="s" s="130">
        <v>2540</v>
      </c>
      <c r="Z259" t="s" s="130">
        <v>2541</v>
      </c>
      <c r="AA259" t="s" s="186">
        <v>2365</v>
      </c>
      <c r="AB259" s="125">
        <f>100*AC259</f>
        <v>11.6570482</v>
      </c>
      <c r="AC259" s="191">
        <v>0.116570482</v>
      </c>
      <c r="AD259" t="s" s="187">
        <v>217</v>
      </c>
      <c r="AE259" s="125">
        <v>8.9131132</v>
      </c>
      <c r="AF259" s="191">
        <v>0.089131132</v>
      </c>
      <c r="AG259" s="169"/>
      <c r="AH259" s="173">
        <v>71787</v>
      </c>
      <c r="AI259" s="173">
        <v>37428</v>
      </c>
      <c r="AJ259" s="173">
        <v>179</v>
      </c>
      <c r="AK259" s="173">
        <v>8368</v>
      </c>
      <c r="AL259" s="173">
        <v>8231</v>
      </c>
      <c r="AM259" s="175">
        <f>100*AL259/$AI259</f>
        <v>21.9915571230095</v>
      </c>
      <c r="AN259" s="173">
        <f>IF(AM259&gt;$AI$8,1,0)</f>
        <v>0</v>
      </c>
      <c r="AO259" s="175">
        <f>IF($R259=AL$17,AM259,0)</f>
        <v>21.9915571230095</v>
      </c>
      <c r="AP259" s="173">
        <v>16599</v>
      </c>
      <c r="AQ259" s="175">
        <f>100*AP259/$AI259</f>
        <v>44.3491503687079</v>
      </c>
      <c r="AR259" s="173">
        <f>IF(AQ259&gt;$AI$8,1,0)</f>
        <v>0</v>
      </c>
      <c r="AS259" s="175">
        <f>IF($R259=AP$17,AQ259,0)</f>
        <v>0</v>
      </c>
      <c r="AT259" s="173">
        <v>2102</v>
      </c>
      <c r="AU259" s="175">
        <f>100*AT259/$AI259</f>
        <v>5.61611627658438</v>
      </c>
      <c r="AV259" s="173">
        <f>IF(AU259&gt;$AI$8,1,0)</f>
        <v>0</v>
      </c>
      <c r="AW259" s="175">
        <f>IF($R259=AT$17,AU259,0)</f>
        <v>0</v>
      </c>
      <c r="AX259" s="173">
        <v>4363</v>
      </c>
      <c r="AY259" s="175">
        <f>100*AX259/$AI259</f>
        <v>11.6570481992091</v>
      </c>
      <c r="AZ259" s="173">
        <f>IF(AY259&gt;$AI$8,1,0)</f>
        <v>0</v>
      </c>
      <c r="BA259" s="175">
        <f>IF($R259=AX$17,AY259,0)</f>
        <v>0</v>
      </c>
      <c r="BB259" s="173">
        <v>2797</v>
      </c>
      <c r="BC259" s="175">
        <f>100*BB259/$AI259</f>
        <v>7.47301485518863</v>
      </c>
      <c r="BD259" s="173">
        <f>IF(BC259&gt;$AI$8,1,0)</f>
        <v>0</v>
      </c>
      <c r="BE259" s="175">
        <f>IF($R259=BB$17,BC259,0)</f>
        <v>0</v>
      </c>
      <c r="BF259" s="173">
        <v>0</v>
      </c>
      <c r="BG259" s="175">
        <f>100*BF259/$AI259</f>
        <v>0</v>
      </c>
      <c r="BH259" s="173">
        <f>IF(BG259&gt;$AI$8,1,0)</f>
        <v>0</v>
      </c>
      <c r="BI259" s="175">
        <f>IF($R259=BF$17,BG259,0)</f>
        <v>0</v>
      </c>
      <c r="BJ259" s="173">
        <v>0</v>
      </c>
      <c r="BK259" s="175">
        <f>100*BJ259/$AI259</f>
        <v>0</v>
      </c>
      <c r="BL259" s="173">
        <f>IF(BK259&gt;$AI$8,1,0)</f>
        <v>0</v>
      </c>
      <c r="BM259" s="175">
        <f>IF($R259=BJ$17,BK259,0)</f>
        <v>0</v>
      </c>
      <c r="BN259" s="173">
        <v>0</v>
      </c>
      <c r="BO259" s="175">
        <f>100*BN259/$AI259</f>
        <v>0</v>
      </c>
      <c r="BP259" s="173">
        <f>IF(BO259&gt;$AI$8,1,0)</f>
        <v>0</v>
      </c>
      <c r="BQ259" s="175">
        <f>IF($R259=BN$17,BO259,0)</f>
        <v>0</v>
      </c>
      <c r="BR259" s="173">
        <v>0</v>
      </c>
      <c r="BS259" s="175">
        <f>100*BR259/$AI259</f>
        <v>0</v>
      </c>
      <c r="BT259" s="173">
        <f>IF(BS259&gt;$AI$8,1,0)</f>
        <v>0</v>
      </c>
      <c r="BU259" s="175">
        <f>IF($R259=BR$17,BS259,0)</f>
        <v>0</v>
      </c>
      <c r="BV259" s="173">
        <v>0</v>
      </c>
      <c r="BW259" s="175">
        <f>100*BV259/$AI259</f>
        <v>0</v>
      </c>
      <c r="BX259" s="173">
        <f>IF(BW259&gt;$AI$8,1,0)</f>
        <v>0</v>
      </c>
      <c r="BY259" s="175">
        <f>IF($R259=BV$17,BW259,0)</f>
        <v>0</v>
      </c>
      <c r="BZ259" s="173">
        <v>0</v>
      </c>
      <c r="CA259" s="175">
        <f>100*BZ259/$AI259</f>
        <v>0</v>
      </c>
      <c r="CB259" s="173">
        <f>IF(CA259&gt;$AI$8,1,0)</f>
        <v>0</v>
      </c>
      <c r="CC259" s="175">
        <f>IF($R259=BZ$17,CA259,0)</f>
        <v>0</v>
      </c>
      <c r="CD259" s="173">
        <v>0</v>
      </c>
      <c r="CE259" s="175">
        <f>100*CD259/$AI259</f>
        <v>0</v>
      </c>
      <c r="CF259" s="173">
        <f>IF(CE259&gt;$AI$8,1,0)</f>
        <v>0</v>
      </c>
      <c r="CG259" s="175">
        <f>IF($R259=CD$17,CE259,0)</f>
        <v>0</v>
      </c>
      <c r="CH259" s="173">
        <v>0</v>
      </c>
      <c r="CI259" s="175">
        <f>100*CH259/$AI259</f>
        <v>0</v>
      </c>
      <c r="CJ259" s="173">
        <f>IF(CI259&gt;$AI$8,1,0)</f>
        <v>0</v>
      </c>
      <c r="CK259" s="175">
        <f>IF($R259=CH$17,CI259,0)</f>
        <v>0</v>
      </c>
      <c r="CL259" s="173">
        <v>212</v>
      </c>
      <c r="CM259" s="173">
        <v>0</v>
      </c>
      <c r="CN259" s="176"/>
    </row>
    <row r="260" ht="15.75" customHeight="1">
      <c r="A260" t="s" s="179">
        <v>2731</v>
      </c>
      <c r="B260" t="s" s="180">
        <v>160</v>
      </c>
      <c r="C260" t="s" s="180">
        <v>963</v>
      </c>
      <c r="D260" t="s" s="181">
        <v>162</v>
      </c>
      <c r="E260" t="s" s="188">
        <v>79</v>
      </c>
      <c r="F260" t="s" s="146">
        <v>80</v>
      </c>
      <c r="G260" t="s" s="146">
        <v>714</v>
      </c>
      <c r="H260" t="s" s="146">
        <v>2732</v>
      </c>
      <c r="I260" t="s" s="146">
        <v>64</v>
      </c>
      <c r="J260" t="s" s="146">
        <v>1733</v>
      </c>
      <c r="K260" t="s" s="183">
        <f>_xlfn.IFS(Q260=0,O260,T260=1,R260,U260=1,AA260,V260=1,AD260)</f>
        <v>28</v>
      </c>
      <c r="L260" s="189">
        <f>_xlfn.IFS(Q260=0,P260,T260=1,S260,U260=1,AB260,V260=1,AE260)</f>
        <v>44.3445799265556</v>
      </c>
      <c r="M260" t="s" s="146">
        <f>IF(O260="Lab","over","under")</f>
        <v>2429</v>
      </c>
      <c r="N260" s="145">
        <v>1</v>
      </c>
      <c r="O260" t="s" s="184">
        <v>28</v>
      </c>
      <c r="P260" s="147">
        <f>AQ260</f>
        <v>44.3445799265556</v>
      </c>
      <c r="Q260" s="145">
        <f>T260+U260+V260</f>
        <v>0</v>
      </c>
      <c r="R260" t="s" s="185">
        <v>27</v>
      </c>
      <c r="S260" s="147">
        <f>AO260</f>
        <v>35.0504169287265</v>
      </c>
      <c r="T260" s="138"/>
      <c r="U260" s="138"/>
      <c r="V260" s="138"/>
      <c r="W260" s="138"/>
      <c r="X260" t="s" s="146">
        <f>IF($A260=Y260,"ok","bad")</f>
        <v>2430</v>
      </c>
      <c r="Y260" t="s" s="146">
        <v>2731</v>
      </c>
      <c r="Z260" t="s" s="146">
        <v>963</v>
      </c>
      <c r="AA260" t="s" s="186">
        <v>29</v>
      </c>
      <c r="AB260" s="141">
        <f>100*AC260</f>
        <v>6.8473696</v>
      </c>
      <c r="AC260" s="190">
        <v>0.068473696</v>
      </c>
      <c r="AD260" t="s" s="187">
        <v>31</v>
      </c>
      <c r="AE260" s="141">
        <v>6.3036377</v>
      </c>
      <c r="AF260" s="190">
        <v>0.063036377</v>
      </c>
      <c r="AG260" s="138"/>
      <c r="AH260" s="145">
        <v>77500</v>
      </c>
      <c r="AI260" s="145">
        <v>49289</v>
      </c>
      <c r="AJ260" s="145">
        <v>202</v>
      </c>
      <c r="AK260" s="145">
        <v>4581</v>
      </c>
      <c r="AL260" s="145">
        <v>17276</v>
      </c>
      <c r="AM260" s="148">
        <f>100*AL260/$AI260</f>
        <v>35.0504169287265</v>
      </c>
      <c r="AN260" s="145">
        <f>IF(AM260&gt;$AI$8,1,0)</f>
        <v>0</v>
      </c>
      <c r="AO260" s="148">
        <f>IF($R260=AL$17,AM260,0)</f>
        <v>35.0504169287265</v>
      </c>
      <c r="AP260" s="145">
        <v>21857</v>
      </c>
      <c r="AQ260" s="148">
        <f>100*AP260/$AI260</f>
        <v>44.3445799265556</v>
      </c>
      <c r="AR260" s="145">
        <f>IF(AQ260&gt;$AI$8,1,0)</f>
        <v>0</v>
      </c>
      <c r="AS260" s="148">
        <f>IF($R260=AP$17,AQ260,0)</f>
        <v>0</v>
      </c>
      <c r="AT260" s="145">
        <v>3375</v>
      </c>
      <c r="AU260" s="148">
        <f>100*AT260/$AI260</f>
        <v>6.84736959565015</v>
      </c>
      <c r="AV260" s="145">
        <f>IF(AU260&gt;$AI$8,1,0)</f>
        <v>0</v>
      </c>
      <c r="AW260" s="148">
        <f>IF($R260=AT$17,AU260,0)</f>
        <v>0</v>
      </c>
      <c r="AX260" s="145">
        <v>2598</v>
      </c>
      <c r="AY260" s="148">
        <f>100*AX260/$AI260</f>
        <v>5.27095295096269</v>
      </c>
      <c r="AZ260" s="145">
        <f>IF(AY260&gt;$AI$8,1,0)</f>
        <v>0</v>
      </c>
      <c r="BA260" s="148">
        <f>IF($R260=AX$17,AY260,0)</f>
        <v>0</v>
      </c>
      <c r="BB260" s="145">
        <v>3107</v>
      </c>
      <c r="BC260" s="148">
        <f>100*BB260/$AI260</f>
        <v>6.30363772849926</v>
      </c>
      <c r="BD260" s="145">
        <f>IF(BC260&gt;$AI$8,1,0)</f>
        <v>0</v>
      </c>
      <c r="BE260" s="148">
        <f>IF($R260=BB$17,BC260,0)</f>
        <v>0</v>
      </c>
      <c r="BF260" s="145">
        <v>0</v>
      </c>
      <c r="BG260" s="148">
        <f>100*BF260/$AI260</f>
        <v>0</v>
      </c>
      <c r="BH260" s="145">
        <f>IF(BG260&gt;$AI$8,1,0)</f>
        <v>0</v>
      </c>
      <c r="BI260" s="148">
        <f>IF($R260=BF$17,BG260,0)</f>
        <v>0</v>
      </c>
      <c r="BJ260" s="145">
        <v>0</v>
      </c>
      <c r="BK260" s="148">
        <f>100*BJ260/$AI260</f>
        <v>0</v>
      </c>
      <c r="BL260" s="145">
        <f>IF(BK260&gt;$AI$8,1,0)</f>
        <v>0</v>
      </c>
      <c r="BM260" s="148">
        <f>IF($R260=BJ$17,BK260,0)</f>
        <v>0</v>
      </c>
      <c r="BN260" s="145">
        <v>0</v>
      </c>
      <c r="BO260" s="148">
        <f>100*BN260/$AI260</f>
        <v>0</v>
      </c>
      <c r="BP260" s="145">
        <f>IF(BO260&gt;$AI$8,1,0)</f>
        <v>0</v>
      </c>
      <c r="BQ260" s="148">
        <f>IF($R260=BN$17,BO260,0)</f>
        <v>0</v>
      </c>
      <c r="BR260" s="145">
        <v>0</v>
      </c>
      <c r="BS260" s="148">
        <f>100*BR260/$AI260</f>
        <v>0</v>
      </c>
      <c r="BT260" s="145">
        <f>IF(BS260&gt;$AI$8,1,0)</f>
        <v>0</v>
      </c>
      <c r="BU260" s="148">
        <f>IF($R260=BR$17,BS260,0)</f>
        <v>0</v>
      </c>
      <c r="BV260" s="145">
        <v>0</v>
      </c>
      <c r="BW260" s="148">
        <f>100*BV260/$AI260</f>
        <v>0</v>
      </c>
      <c r="BX260" s="145">
        <f>IF(BW260&gt;$AI$8,1,0)</f>
        <v>0</v>
      </c>
      <c r="BY260" s="148">
        <f>IF($R260=BV$17,BW260,0)</f>
        <v>0</v>
      </c>
      <c r="BZ260" s="145">
        <v>0</v>
      </c>
      <c r="CA260" s="148">
        <f>100*BZ260/$AI260</f>
        <v>0</v>
      </c>
      <c r="CB260" s="145">
        <f>IF(CA260&gt;$AI$8,1,0)</f>
        <v>0</v>
      </c>
      <c r="CC260" s="148">
        <f>IF($R260=BZ$17,CA260,0)</f>
        <v>0</v>
      </c>
      <c r="CD260" s="145">
        <v>0</v>
      </c>
      <c r="CE260" s="148">
        <f>100*CD260/$AI260</f>
        <v>0</v>
      </c>
      <c r="CF260" s="145">
        <f>IF(CE260&gt;$AI$8,1,0)</f>
        <v>0</v>
      </c>
      <c r="CG260" s="148">
        <f>IF($R260=CD$17,CE260,0)</f>
        <v>0</v>
      </c>
      <c r="CH260" s="145">
        <v>0</v>
      </c>
      <c r="CI260" s="148">
        <f>100*CH260/$AI260</f>
        <v>0</v>
      </c>
      <c r="CJ260" s="145">
        <f>IF(CI260&gt;$AI$8,1,0)</f>
        <v>0</v>
      </c>
      <c r="CK260" s="148">
        <f>IF($R260=CH$17,CI260,0)</f>
        <v>0</v>
      </c>
      <c r="CL260" s="145">
        <v>333</v>
      </c>
      <c r="CM260" s="145">
        <v>0</v>
      </c>
      <c r="CN260" s="149"/>
    </row>
    <row r="261" ht="15.75" customHeight="1">
      <c r="A261" t="s" s="179">
        <v>3574</v>
      </c>
      <c r="B261" t="s" s="180">
        <v>84</v>
      </c>
      <c r="C261" t="s" s="180">
        <v>3575</v>
      </c>
      <c r="D261" t="s" s="181">
        <v>86</v>
      </c>
      <c r="E261" t="s" s="182">
        <v>79</v>
      </c>
      <c r="F261" t="s" s="130">
        <v>46</v>
      </c>
      <c r="G261" t="s" s="130">
        <v>3576</v>
      </c>
      <c r="H261" t="s" s="130">
        <v>3577</v>
      </c>
      <c r="I261" t="s" s="130">
        <v>64</v>
      </c>
      <c r="J261" t="s" s="130">
        <v>1762</v>
      </c>
      <c r="K261" t="s" s="183">
        <f>_xlfn.IFS(Q261=0,O261,T261=1,R261,U261=1,AA261,V261=1,AD261)</f>
        <v>29</v>
      </c>
      <c r="L261" s="189">
        <f>_xlfn.IFS(Q261=0,P261,T261=1,S261,U261=1,AB261,V261=1,AE261)</f>
        <v>44.279537000321</v>
      </c>
      <c r="M261" t="s" s="130">
        <f>IF(O261="Lab","over","under")</f>
        <v>3307</v>
      </c>
      <c r="N261" s="169"/>
      <c r="O261" t="s" s="184">
        <v>29</v>
      </c>
      <c r="P261" s="131">
        <f>AU261</f>
        <v>44.279537000321</v>
      </c>
      <c r="Q261" s="173">
        <f>T261+U261+V261</f>
        <v>0</v>
      </c>
      <c r="R261" t="s" s="185">
        <v>27</v>
      </c>
      <c r="S261" s="131">
        <f>AO261</f>
        <v>30.8313978738269</v>
      </c>
      <c r="T261" s="169"/>
      <c r="U261" s="169"/>
      <c r="V261" s="169"/>
      <c r="W261" s="169"/>
      <c r="X261" t="s" s="130">
        <f>IF($A261=Y261,"ok","bad")</f>
        <v>2430</v>
      </c>
      <c r="Y261" t="s" s="130">
        <v>3574</v>
      </c>
      <c r="Z261" t="s" s="130">
        <v>3575</v>
      </c>
      <c r="AA261" t="s" s="186">
        <v>2365</v>
      </c>
      <c r="AB261" s="125">
        <f>100*AC261</f>
        <v>14.6396269</v>
      </c>
      <c r="AC261" s="191">
        <v>0.146396269</v>
      </c>
      <c r="AD261" t="s" s="187">
        <v>28</v>
      </c>
      <c r="AE261" s="125">
        <v>7.0866142</v>
      </c>
      <c r="AF261" s="191">
        <v>0.07086614199999999</v>
      </c>
      <c r="AG261" s="169"/>
      <c r="AH261" s="173">
        <v>75714</v>
      </c>
      <c r="AI261" s="173">
        <v>52959</v>
      </c>
      <c r="AJ261" s="173">
        <v>179</v>
      </c>
      <c r="AK261" s="173">
        <v>7122</v>
      </c>
      <c r="AL261" s="173">
        <v>16328</v>
      </c>
      <c r="AM261" s="175">
        <f>100*AL261/$AI261</f>
        <v>30.8313978738269</v>
      </c>
      <c r="AN261" s="173">
        <f>IF(AM261&gt;$AI$8,1,0)</f>
        <v>0</v>
      </c>
      <c r="AO261" s="175">
        <f>IF($R261=AL$17,AM261,0)</f>
        <v>30.8313978738269</v>
      </c>
      <c r="AP261" s="173">
        <v>3753</v>
      </c>
      <c r="AQ261" s="175">
        <f>100*AP261/$AI261</f>
        <v>7.08661417322835</v>
      </c>
      <c r="AR261" s="173">
        <f>IF(AQ261&gt;$AI$8,1,0)</f>
        <v>0</v>
      </c>
      <c r="AS261" s="175">
        <f>IF($R261=AP$17,AQ261,0)</f>
        <v>0</v>
      </c>
      <c r="AT261" s="173">
        <v>23450</v>
      </c>
      <c r="AU261" s="175">
        <f>100*AT261/$AI261</f>
        <v>44.279537000321</v>
      </c>
      <c r="AV261" s="173">
        <f>IF(AU261&gt;$AI$8,1,0)</f>
        <v>0</v>
      </c>
      <c r="AW261" s="175">
        <f>IF($R261=AT$17,AU261,0)</f>
        <v>0</v>
      </c>
      <c r="AX261" s="173">
        <v>7753</v>
      </c>
      <c r="AY261" s="175">
        <f>100*AX261/$AI261</f>
        <v>14.6396268811722</v>
      </c>
      <c r="AZ261" s="173">
        <f>IF(AY261&gt;$AI$8,1,0)</f>
        <v>0</v>
      </c>
      <c r="BA261" s="175">
        <f>IF($R261=AX$17,AY261,0)</f>
        <v>0</v>
      </c>
      <c r="BB261" s="173">
        <v>1197</v>
      </c>
      <c r="BC261" s="175">
        <f>100*BB261/$AI261</f>
        <v>2.26023905285221</v>
      </c>
      <c r="BD261" s="173">
        <f>IF(BC261&gt;$AI$8,1,0)</f>
        <v>0</v>
      </c>
      <c r="BE261" s="175">
        <f>IF($R261=BB$17,BC261,0)</f>
        <v>0</v>
      </c>
      <c r="BF261" s="173">
        <v>0</v>
      </c>
      <c r="BG261" s="175">
        <f>100*BF261/$AI261</f>
        <v>0</v>
      </c>
      <c r="BH261" s="173">
        <f>IF(BG261&gt;$AI$8,1,0)</f>
        <v>0</v>
      </c>
      <c r="BI261" s="175">
        <f>IF($R261=BF$17,BG261,0)</f>
        <v>0</v>
      </c>
      <c r="BJ261" s="173">
        <v>0</v>
      </c>
      <c r="BK261" s="175">
        <f>100*BJ261/$AI261</f>
        <v>0</v>
      </c>
      <c r="BL261" s="173">
        <f>IF(BK261&gt;$AI$8,1,0)</f>
        <v>0</v>
      </c>
      <c r="BM261" s="175">
        <f>IF($R261=BJ$17,BK261,0)</f>
        <v>0</v>
      </c>
      <c r="BN261" s="173">
        <v>0</v>
      </c>
      <c r="BO261" s="175">
        <f>100*BN261/$AI261</f>
        <v>0</v>
      </c>
      <c r="BP261" s="173">
        <f>IF(BO261&gt;$AI$8,1,0)</f>
        <v>0</v>
      </c>
      <c r="BQ261" s="175">
        <f>IF($R261=BN$17,BO261,0)</f>
        <v>0</v>
      </c>
      <c r="BR261" s="173">
        <v>0</v>
      </c>
      <c r="BS261" s="175">
        <f>100*BR261/$AI261</f>
        <v>0</v>
      </c>
      <c r="BT261" s="173">
        <f>IF(BS261&gt;$AI$8,1,0)</f>
        <v>0</v>
      </c>
      <c r="BU261" s="175">
        <f>IF($R261=BR$17,BS261,0)</f>
        <v>0</v>
      </c>
      <c r="BV261" s="173">
        <v>0</v>
      </c>
      <c r="BW261" s="175">
        <f>100*BV261/$AI261</f>
        <v>0</v>
      </c>
      <c r="BX261" s="173">
        <f>IF(BW261&gt;$AI$8,1,0)</f>
        <v>0</v>
      </c>
      <c r="BY261" s="175">
        <f>IF($R261=BV$17,BW261,0)</f>
        <v>0</v>
      </c>
      <c r="BZ261" s="173">
        <v>0</v>
      </c>
      <c r="CA261" s="175">
        <f>100*BZ261/$AI261</f>
        <v>0</v>
      </c>
      <c r="CB261" s="173">
        <f>IF(CA261&gt;$AI$8,1,0)</f>
        <v>0</v>
      </c>
      <c r="CC261" s="175">
        <f>IF($R261=BZ$17,CA261,0)</f>
        <v>0</v>
      </c>
      <c r="CD261" s="173">
        <v>0</v>
      </c>
      <c r="CE261" s="175">
        <f>100*CD261/$AI261</f>
        <v>0</v>
      </c>
      <c r="CF261" s="173">
        <f>IF(CE261&gt;$AI$8,1,0)</f>
        <v>0</v>
      </c>
      <c r="CG261" s="175">
        <f>IF($R261=CD$17,CE261,0)</f>
        <v>0</v>
      </c>
      <c r="CH261" s="173">
        <v>0</v>
      </c>
      <c r="CI261" s="175">
        <f>100*CH261/$AI261</f>
        <v>0</v>
      </c>
      <c r="CJ261" s="173">
        <f>IF(CI261&gt;$AI$8,1,0)</f>
        <v>0</v>
      </c>
      <c r="CK261" s="175">
        <f>IF($R261=CH$17,CI261,0)</f>
        <v>0</v>
      </c>
      <c r="CL261" s="173">
        <v>3817</v>
      </c>
      <c r="CM261" s="173">
        <v>0</v>
      </c>
      <c r="CN261" s="176"/>
    </row>
    <row r="262" ht="15.75" customHeight="1">
      <c r="A262" t="s" s="179">
        <v>2771</v>
      </c>
      <c r="B262" t="s" s="180">
        <v>84</v>
      </c>
      <c r="C262" t="s" s="180">
        <v>2772</v>
      </c>
      <c r="D262" t="s" s="181">
        <v>86</v>
      </c>
      <c r="E262" t="s" s="188">
        <v>79</v>
      </c>
      <c r="F262" t="s" s="146">
        <v>80</v>
      </c>
      <c r="G262" t="s" s="146">
        <v>2773</v>
      </c>
      <c r="H262" t="s" s="146">
        <v>2774</v>
      </c>
      <c r="I262" t="s" s="146">
        <v>49</v>
      </c>
      <c r="J262" t="s" s="146">
        <v>1733</v>
      </c>
      <c r="K262" t="s" s="183">
        <f>_xlfn.IFS(Q262=0,O262,T262=1,R262,U262=1,AA262,V262=1,AD262)</f>
        <v>28</v>
      </c>
      <c r="L262" s="189">
        <f>_xlfn.IFS(Q262=0,P262,T262=1,S262,U262=1,AB262,V262=1,AE262)</f>
        <v>44.2792679295417</v>
      </c>
      <c r="M262" t="s" s="146">
        <f>IF(O262="Lab","over","under")</f>
        <v>2429</v>
      </c>
      <c r="N262" s="145">
        <v>1</v>
      </c>
      <c r="O262" t="s" s="184">
        <v>28</v>
      </c>
      <c r="P262" s="147">
        <f>AQ262</f>
        <v>44.2792679295417</v>
      </c>
      <c r="Q262" s="145">
        <f>T262+U262+V262</f>
        <v>0</v>
      </c>
      <c r="R262" t="s" s="185">
        <v>27</v>
      </c>
      <c r="S262" s="147">
        <f>AO262</f>
        <v>26.2569576471127</v>
      </c>
      <c r="T262" s="138"/>
      <c r="U262" s="138"/>
      <c r="V262" s="138"/>
      <c r="W262" s="138"/>
      <c r="X262" t="s" s="146">
        <f>IF($A262=Y262,"ok","bad")</f>
        <v>2430</v>
      </c>
      <c r="Y262" t="s" s="146">
        <v>2771</v>
      </c>
      <c r="Z262" t="s" s="146">
        <v>2772</v>
      </c>
      <c r="AA262" t="s" s="186">
        <v>2365</v>
      </c>
      <c r="AB262" s="141">
        <f>100*AC262</f>
        <v>13.922166</v>
      </c>
      <c r="AC262" s="190">
        <v>0.13922166</v>
      </c>
      <c r="AD262" t="s" s="187">
        <v>31</v>
      </c>
      <c r="AE262" s="141">
        <v>5.8409877</v>
      </c>
      <c r="AF262" s="190">
        <v>0.058409877</v>
      </c>
      <c r="AG262" s="138"/>
      <c r="AH262" s="145">
        <v>77851</v>
      </c>
      <c r="AI262" s="145">
        <v>43657</v>
      </c>
      <c r="AJ262" s="145">
        <v>153</v>
      </c>
      <c r="AK262" s="145">
        <v>7868</v>
      </c>
      <c r="AL262" s="145">
        <v>11463</v>
      </c>
      <c r="AM262" s="148">
        <f>100*AL262/$AI262</f>
        <v>26.2569576471127</v>
      </c>
      <c r="AN262" s="145">
        <f>IF(AM262&gt;$AI$8,1,0)</f>
        <v>0</v>
      </c>
      <c r="AO262" s="148">
        <f>IF($R262=AL$17,AM262,0)</f>
        <v>26.2569576471127</v>
      </c>
      <c r="AP262" s="145">
        <v>19331</v>
      </c>
      <c r="AQ262" s="148">
        <f>100*AP262/$AI262</f>
        <v>44.2792679295417</v>
      </c>
      <c r="AR262" s="145">
        <f>IF(AQ262&gt;$AI$8,1,0)</f>
        <v>0</v>
      </c>
      <c r="AS262" s="148">
        <f>IF($R262=AP$17,AQ262,0)</f>
        <v>0</v>
      </c>
      <c r="AT262" s="145">
        <v>1376</v>
      </c>
      <c r="AU262" s="148">
        <f>100*AT262/$AI262</f>
        <v>3.15184277435463</v>
      </c>
      <c r="AV262" s="145">
        <f>IF(AU262&gt;$AI$8,1,0)</f>
        <v>0</v>
      </c>
      <c r="AW262" s="148">
        <f>IF($R262=AT$17,AU262,0)</f>
        <v>0</v>
      </c>
      <c r="AX262" s="145">
        <v>6078</v>
      </c>
      <c r="AY262" s="148">
        <f>100*AX262/$AI262</f>
        <v>13.922165975674</v>
      </c>
      <c r="AZ262" s="145">
        <f>IF(AY262&gt;$AI$8,1,0)</f>
        <v>0</v>
      </c>
      <c r="BA262" s="148">
        <f>IF($R262=AX$17,AY262,0)</f>
        <v>0</v>
      </c>
      <c r="BB262" s="145">
        <v>2550</v>
      </c>
      <c r="BC262" s="148">
        <f>100*BB262/$AI262</f>
        <v>5.84098769956708</v>
      </c>
      <c r="BD262" s="145">
        <f>IF(BC262&gt;$AI$8,1,0)</f>
        <v>0</v>
      </c>
      <c r="BE262" s="148">
        <f>IF($R262=BB$17,BC262,0)</f>
        <v>0</v>
      </c>
      <c r="BF262" s="145">
        <v>0</v>
      </c>
      <c r="BG262" s="148">
        <f>100*BF262/$AI262</f>
        <v>0</v>
      </c>
      <c r="BH262" s="145">
        <f>IF(BG262&gt;$AI$8,1,0)</f>
        <v>0</v>
      </c>
      <c r="BI262" s="148">
        <f>IF($R262=BF$17,BG262,0)</f>
        <v>0</v>
      </c>
      <c r="BJ262" s="145">
        <v>0</v>
      </c>
      <c r="BK262" s="148">
        <f>100*BJ262/$AI262</f>
        <v>0</v>
      </c>
      <c r="BL262" s="145">
        <f>IF(BK262&gt;$AI$8,1,0)</f>
        <v>0</v>
      </c>
      <c r="BM262" s="148">
        <f>IF($R262=BJ$17,BK262,0)</f>
        <v>0</v>
      </c>
      <c r="BN262" s="145">
        <v>0</v>
      </c>
      <c r="BO262" s="148">
        <f>100*BN262/$AI262</f>
        <v>0</v>
      </c>
      <c r="BP262" s="145">
        <f>IF(BO262&gt;$AI$8,1,0)</f>
        <v>0</v>
      </c>
      <c r="BQ262" s="148">
        <f>IF($R262=BN$17,BO262,0)</f>
        <v>0</v>
      </c>
      <c r="BR262" s="145">
        <v>0</v>
      </c>
      <c r="BS262" s="148">
        <f>100*BR262/$AI262</f>
        <v>0</v>
      </c>
      <c r="BT262" s="145">
        <f>IF(BS262&gt;$AI$8,1,0)</f>
        <v>0</v>
      </c>
      <c r="BU262" s="148">
        <f>IF($R262=BR$17,BS262,0)</f>
        <v>0</v>
      </c>
      <c r="BV262" s="145">
        <v>0</v>
      </c>
      <c r="BW262" s="148">
        <f>100*BV262/$AI262</f>
        <v>0</v>
      </c>
      <c r="BX262" s="145">
        <f>IF(BW262&gt;$AI$8,1,0)</f>
        <v>0</v>
      </c>
      <c r="BY262" s="148">
        <f>IF($R262=BV$17,BW262,0)</f>
        <v>0</v>
      </c>
      <c r="BZ262" s="145">
        <v>0</v>
      </c>
      <c r="CA262" s="148">
        <f>100*BZ262/$AI262</f>
        <v>0</v>
      </c>
      <c r="CB262" s="145">
        <f>IF(CA262&gt;$AI$8,1,0)</f>
        <v>0</v>
      </c>
      <c r="CC262" s="148">
        <f>IF($R262=BZ$17,CA262,0)</f>
        <v>0</v>
      </c>
      <c r="CD262" s="145">
        <v>0</v>
      </c>
      <c r="CE262" s="148">
        <f>100*CD262/$AI262</f>
        <v>0</v>
      </c>
      <c r="CF262" s="145">
        <f>IF(CE262&gt;$AI$8,1,0)</f>
        <v>0</v>
      </c>
      <c r="CG262" s="148">
        <f>IF($R262=CD$17,CE262,0)</f>
        <v>0</v>
      </c>
      <c r="CH262" s="145">
        <v>0</v>
      </c>
      <c r="CI262" s="148">
        <f>100*CH262/$AI262</f>
        <v>0</v>
      </c>
      <c r="CJ262" s="145">
        <f>IF(CI262&gt;$AI$8,1,0)</f>
        <v>0</v>
      </c>
      <c r="CK262" s="148">
        <f>IF($R262=CH$17,CI262,0)</f>
        <v>0</v>
      </c>
      <c r="CL262" s="145">
        <v>1762</v>
      </c>
      <c r="CM262" s="145">
        <v>0</v>
      </c>
      <c r="CN262" s="149"/>
    </row>
    <row r="263" ht="15.75" customHeight="1">
      <c r="A263" t="s" s="179">
        <v>2798</v>
      </c>
      <c r="B263" t="s" s="180">
        <v>58</v>
      </c>
      <c r="C263" t="s" s="180">
        <v>2799</v>
      </c>
      <c r="D263" t="s" s="181">
        <v>60</v>
      </c>
      <c r="E263" t="s" s="182">
        <v>60</v>
      </c>
      <c r="F263" t="s" s="130">
        <v>46</v>
      </c>
      <c r="G263" t="s" s="130">
        <v>1025</v>
      </c>
      <c r="H263" t="s" s="130">
        <v>1586</v>
      </c>
      <c r="I263" t="s" s="130">
        <v>49</v>
      </c>
      <c r="J263" t="s" s="130">
        <v>2585</v>
      </c>
      <c r="K263" t="s" s="183">
        <f>_xlfn.IFS(Q263=0,O263,T263=1,R263,U263=1,AA263,V263=1,AD263)</f>
        <v>28</v>
      </c>
      <c r="L263" s="189">
        <f>_xlfn.IFS(Q263=0,P263,T263=1,S263,U263=1,AB263,V263=1,AE263)</f>
        <v>44.2568969811007</v>
      </c>
      <c r="M263" t="s" s="130">
        <f>IF(O263="Lab","over","under")</f>
        <v>2429</v>
      </c>
      <c r="N263" s="173">
        <v>1</v>
      </c>
      <c r="O263" t="s" s="184">
        <v>28</v>
      </c>
      <c r="P263" s="131">
        <f>AQ263</f>
        <v>44.2568969811007</v>
      </c>
      <c r="Q263" s="173">
        <f>T263+U263+V263</f>
        <v>0</v>
      </c>
      <c r="R263" t="s" s="185">
        <v>32</v>
      </c>
      <c r="S263" s="131">
        <f>BI263</f>
        <v>36.0829021278951</v>
      </c>
      <c r="T263" s="169"/>
      <c r="U263" s="169"/>
      <c r="V263" s="169"/>
      <c r="W263" s="169"/>
      <c r="X263" t="s" s="130">
        <f>IF($A263=Y263,"ok","bad")</f>
        <v>2430</v>
      </c>
      <c r="Y263" t="s" s="130">
        <v>2798</v>
      </c>
      <c r="Z263" t="s" s="130">
        <v>2799</v>
      </c>
      <c r="AA263" t="s" s="186">
        <v>2365</v>
      </c>
      <c r="AB263" s="125">
        <f>100*AC263</f>
        <v>9.762306600000001</v>
      </c>
      <c r="AC263" s="191">
        <v>0.09762306599999999</v>
      </c>
      <c r="AD263" t="s" s="187">
        <v>27</v>
      </c>
      <c r="AE263" s="125">
        <v>5.4594759</v>
      </c>
      <c r="AF263" s="191">
        <v>0.054594759</v>
      </c>
      <c r="AG263" s="169"/>
      <c r="AH263" s="173">
        <v>70655</v>
      </c>
      <c r="AI263" s="173">
        <v>36139</v>
      </c>
      <c r="AJ263" s="173">
        <v>124</v>
      </c>
      <c r="AK263" s="173">
        <v>2954</v>
      </c>
      <c r="AL263" s="173">
        <v>1973</v>
      </c>
      <c r="AM263" s="175">
        <f>100*AL263/$AI263</f>
        <v>5.45947591244915</v>
      </c>
      <c r="AN263" s="173">
        <f>IF(AM263&gt;$AI$8,1,0)</f>
        <v>0</v>
      </c>
      <c r="AO263" s="175">
        <f>IF($R263=AL$17,AM263,0)</f>
        <v>0</v>
      </c>
      <c r="AP263" s="173">
        <v>15994</v>
      </c>
      <c r="AQ263" s="175">
        <f>100*AP263/$AI263</f>
        <v>44.2568969811007</v>
      </c>
      <c r="AR263" s="173">
        <f>IF(AQ263&gt;$AI$8,1,0)</f>
        <v>0</v>
      </c>
      <c r="AS263" s="175">
        <f>IF($R263=AP$17,AQ263,0)</f>
        <v>0</v>
      </c>
      <c r="AT263" s="173">
        <v>1604</v>
      </c>
      <c r="AU263" s="175">
        <f>100*AT263/$AI263</f>
        <v>4.43841832922881</v>
      </c>
      <c r="AV263" s="173">
        <f>IF(AU263&gt;$AI$8,1,0)</f>
        <v>0</v>
      </c>
      <c r="AW263" s="175">
        <f>IF($R263=AT$17,AU263,0)</f>
        <v>0</v>
      </c>
      <c r="AX263" s="173">
        <v>3528</v>
      </c>
      <c r="AY263" s="175">
        <f>100*AX263/$AI263</f>
        <v>9.762306649326209</v>
      </c>
      <c r="AZ263" s="173">
        <f>IF(AY263&gt;$AI$8,1,0)</f>
        <v>0</v>
      </c>
      <c r="BA263" s="175">
        <f>IF($R263=AX$17,AY263,0)</f>
        <v>0</v>
      </c>
      <c r="BB263" s="173">
        <v>0</v>
      </c>
      <c r="BC263" s="175">
        <f>100*BB263/$AI263</f>
        <v>0</v>
      </c>
      <c r="BD263" s="173">
        <f>IF(BC263&gt;$AI$8,1,0)</f>
        <v>0</v>
      </c>
      <c r="BE263" s="175">
        <f>IF($R263=BB$17,BC263,0)</f>
        <v>0</v>
      </c>
      <c r="BF263" s="173">
        <v>13040</v>
      </c>
      <c r="BG263" s="175">
        <f>100*BF263/$AI263</f>
        <v>36.0829021278951</v>
      </c>
      <c r="BH263" s="173">
        <f>IF(BG263&gt;$AI$8,1,0)</f>
        <v>0</v>
      </c>
      <c r="BI263" s="175">
        <f>IF($R263=BF$17,BG263,0)</f>
        <v>36.0829021278951</v>
      </c>
      <c r="BJ263" s="173">
        <v>0</v>
      </c>
      <c r="BK263" s="175">
        <f>100*BJ263/$AI263</f>
        <v>0</v>
      </c>
      <c r="BL263" s="173">
        <f>IF(BK263&gt;$AI$8,1,0)</f>
        <v>0</v>
      </c>
      <c r="BM263" s="175">
        <f>IF($R263=BJ$17,BK263,0)</f>
        <v>0</v>
      </c>
      <c r="BN263" s="173">
        <v>0</v>
      </c>
      <c r="BO263" s="175">
        <f>100*BN263/$AI263</f>
        <v>0</v>
      </c>
      <c r="BP263" s="173">
        <f>IF(BO263&gt;$AI$8,1,0)</f>
        <v>0</v>
      </c>
      <c r="BQ263" s="175">
        <f>IF($R263=BN$17,BO263,0)</f>
        <v>0</v>
      </c>
      <c r="BR263" s="173">
        <v>0</v>
      </c>
      <c r="BS263" s="175">
        <f>100*BR263/$AI263</f>
        <v>0</v>
      </c>
      <c r="BT263" s="173">
        <f>IF(BS263&gt;$AI$8,1,0)</f>
        <v>0</v>
      </c>
      <c r="BU263" s="175">
        <f>IF($R263=BR$17,BS263,0)</f>
        <v>0</v>
      </c>
      <c r="BV263" s="173">
        <v>0</v>
      </c>
      <c r="BW263" s="175">
        <f>100*BV263/$AI263</f>
        <v>0</v>
      </c>
      <c r="BX263" s="173">
        <f>IF(BW263&gt;$AI$8,1,0)</f>
        <v>0</v>
      </c>
      <c r="BY263" s="175">
        <f>IF($R263=BV$17,BW263,0)</f>
        <v>0</v>
      </c>
      <c r="BZ263" s="173">
        <v>0</v>
      </c>
      <c r="CA263" s="175">
        <f>100*BZ263/$AI263</f>
        <v>0</v>
      </c>
      <c r="CB263" s="173">
        <f>IF(CA263&gt;$AI$8,1,0)</f>
        <v>0</v>
      </c>
      <c r="CC263" s="175">
        <f>IF($R263=BZ$17,CA263,0)</f>
        <v>0</v>
      </c>
      <c r="CD263" s="173">
        <v>0</v>
      </c>
      <c r="CE263" s="175">
        <f>100*CD263/$AI263</f>
        <v>0</v>
      </c>
      <c r="CF263" s="173">
        <f>IF(CE263&gt;$AI$8,1,0)</f>
        <v>0</v>
      </c>
      <c r="CG263" s="175">
        <f>IF($R263=CD$17,CE263,0)</f>
        <v>0</v>
      </c>
      <c r="CH263" s="173">
        <v>0</v>
      </c>
      <c r="CI263" s="175">
        <f>100*CH263/$AI263</f>
        <v>0</v>
      </c>
      <c r="CJ263" s="173">
        <f>IF(CI263&gt;$AI$8,1,0)</f>
        <v>0</v>
      </c>
      <c r="CK263" s="175">
        <f>IF($R263=CH$17,CI263,0)</f>
        <v>0</v>
      </c>
      <c r="CL263" s="173">
        <v>0</v>
      </c>
      <c r="CM263" s="173">
        <v>0</v>
      </c>
      <c r="CN263" s="176"/>
    </row>
    <row r="264" ht="15.75" customHeight="1">
      <c r="A264" t="s" s="179">
        <v>2557</v>
      </c>
      <c r="B264" t="s" s="180">
        <v>160</v>
      </c>
      <c r="C264" t="s" s="180">
        <v>419</v>
      </c>
      <c r="D264" t="s" s="181">
        <v>162</v>
      </c>
      <c r="E264" t="s" s="188">
        <v>79</v>
      </c>
      <c r="F264" t="s" s="146">
        <v>80</v>
      </c>
      <c r="G264" t="s" s="146">
        <v>420</v>
      </c>
      <c r="H264" t="s" s="146">
        <v>421</v>
      </c>
      <c r="I264" t="s" s="146">
        <v>64</v>
      </c>
      <c r="J264" t="s" s="146">
        <v>50</v>
      </c>
      <c r="K264" t="s" s="183">
        <f>_xlfn.IFS(Q264=0,O264,T264=1,R264,U264=1,AA264,V264=1,AD264)</f>
        <v>31</v>
      </c>
      <c r="L264" s="189">
        <f>_xlfn.IFS(Q264=0,P264,T264=1,S264,U264=1,AB264,V264=1,AE264)</f>
        <v>8.9030804</v>
      </c>
      <c r="M264" t="s" s="146">
        <f>IF(O264="Lab","over","under")</f>
        <v>2429</v>
      </c>
      <c r="N264" s="145">
        <v>1</v>
      </c>
      <c r="O264" t="s" s="184">
        <v>28</v>
      </c>
      <c r="P264" s="147">
        <f>AQ264</f>
        <v>44.210456534229</v>
      </c>
      <c r="Q264" s="145">
        <f>T264+U264+V264</f>
        <v>1</v>
      </c>
      <c r="R264" t="s" s="185">
        <v>27</v>
      </c>
      <c r="S264" s="147">
        <f>AO264</f>
        <v>22.5018782870023</v>
      </c>
      <c r="T264" s="138"/>
      <c r="U264" s="145">
        <v>1</v>
      </c>
      <c r="V264" s="138"/>
      <c r="W264" s="138"/>
      <c r="X264" t="s" s="146">
        <f>IF($A264=Y264,"ok","bad")</f>
        <v>2430</v>
      </c>
      <c r="Y264" t="s" s="146">
        <v>2557</v>
      </c>
      <c r="Z264" t="s" s="146">
        <v>419</v>
      </c>
      <c r="AA264" t="s" s="186">
        <v>31</v>
      </c>
      <c r="AB264" s="141">
        <f>100*AC264</f>
        <v>8.9030804</v>
      </c>
      <c r="AC264" s="190">
        <v>0.08903080400000001</v>
      </c>
      <c r="AD264" t="s" s="187">
        <v>2365</v>
      </c>
      <c r="AE264" s="141">
        <v>8.7064127</v>
      </c>
      <c r="AF264" s="190">
        <v>0.08706412700000001</v>
      </c>
      <c r="AG264" s="138"/>
      <c r="AH264" s="145">
        <v>79423</v>
      </c>
      <c r="AI264" s="145">
        <v>45254</v>
      </c>
      <c r="AJ264" s="145">
        <v>219</v>
      </c>
      <c r="AK264" s="145">
        <v>9824</v>
      </c>
      <c r="AL264" s="145">
        <v>10183</v>
      </c>
      <c r="AM264" s="148">
        <f>100*AL264/$AI264</f>
        <v>22.5018782870023</v>
      </c>
      <c r="AN264" s="145">
        <f>IF(AM264&gt;$AI$8,1,0)</f>
        <v>0</v>
      </c>
      <c r="AO264" s="148">
        <f>IF($R264=AL$17,AM264,0)</f>
        <v>22.5018782870023</v>
      </c>
      <c r="AP264" s="145">
        <v>20007</v>
      </c>
      <c r="AQ264" s="148">
        <f>100*AP264/$AI264</f>
        <v>44.210456534229</v>
      </c>
      <c r="AR264" s="145">
        <f>IF(AQ264&gt;$AI$8,1,0)</f>
        <v>0</v>
      </c>
      <c r="AS264" s="148">
        <f>IF($R264=AP$17,AQ264,0)</f>
        <v>0</v>
      </c>
      <c r="AT264" s="145">
        <v>3863</v>
      </c>
      <c r="AU264" s="148">
        <f>100*AT264/$AI264</f>
        <v>8.536261987890571</v>
      </c>
      <c r="AV264" s="145">
        <f>IF(AU264&gt;$AI$8,1,0)</f>
        <v>0</v>
      </c>
      <c r="AW264" s="148">
        <f>IF($R264=AT$17,AU264,0)</f>
        <v>0</v>
      </c>
      <c r="AX264" s="145">
        <v>3940</v>
      </c>
      <c r="AY264" s="148">
        <f>100*AX264/$AI264</f>
        <v>8.70641269280064</v>
      </c>
      <c r="AZ264" s="145">
        <f>IF(AY264&gt;$AI$8,1,0)</f>
        <v>0</v>
      </c>
      <c r="BA264" s="148">
        <f>IF($R264=AX$17,AY264,0)</f>
        <v>0</v>
      </c>
      <c r="BB264" s="145">
        <v>4029</v>
      </c>
      <c r="BC264" s="148">
        <f>100*BB264/$AI264</f>
        <v>8.9030803906837</v>
      </c>
      <c r="BD264" s="145">
        <f>IF(BC264&gt;$AI$8,1,0)</f>
        <v>0</v>
      </c>
      <c r="BE264" s="148">
        <f>IF($R264=BB$17,BC264,0)</f>
        <v>0</v>
      </c>
      <c r="BF264" s="145">
        <v>0</v>
      </c>
      <c r="BG264" s="148">
        <f>100*BF264/$AI264</f>
        <v>0</v>
      </c>
      <c r="BH264" s="145">
        <f>IF(BG264&gt;$AI$8,1,0)</f>
        <v>0</v>
      </c>
      <c r="BI264" s="148">
        <f>IF($R264=BF$17,BG264,0)</f>
        <v>0</v>
      </c>
      <c r="BJ264" s="145">
        <v>0</v>
      </c>
      <c r="BK264" s="148">
        <f>100*BJ264/$AI264</f>
        <v>0</v>
      </c>
      <c r="BL264" s="145">
        <f>IF(BK264&gt;$AI$8,1,0)</f>
        <v>0</v>
      </c>
      <c r="BM264" s="148">
        <f>IF($R264=BJ$17,BK264,0)</f>
        <v>0</v>
      </c>
      <c r="BN264" s="145">
        <v>0</v>
      </c>
      <c r="BO264" s="148">
        <f>100*BN264/$AI264</f>
        <v>0</v>
      </c>
      <c r="BP264" s="145">
        <f>IF(BO264&gt;$AI$8,1,0)</f>
        <v>0</v>
      </c>
      <c r="BQ264" s="148">
        <f>IF($R264=BN$17,BO264,0)</f>
        <v>0</v>
      </c>
      <c r="BR264" s="145">
        <v>0</v>
      </c>
      <c r="BS264" s="148">
        <f>100*BR264/$AI264</f>
        <v>0</v>
      </c>
      <c r="BT264" s="145">
        <f>IF(BS264&gt;$AI$8,1,0)</f>
        <v>0</v>
      </c>
      <c r="BU264" s="148">
        <f>IF($R264=BR$17,BS264,0)</f>
        <v>0</v>
      </c>
      <c r="BV264" s="145">
        <v>0</v>
      </c>
      <c r="BW264" s="148">
        <f>100*BV264/$AI264</f>
        <v>0</v>
      </c>
      <c r="BX264" s="145">
        <f>IF(BW264&gt;$AI$8,1,0)</f>
        <v>0</v>
      </c>
      <c r="BY264" s="148">
        <f>IF($R264=BV$17,BW264,0)</f>
        <v>0</v>
      </c>
      <c r="BZ264" s="145">
        <v>0</v>
      </c>
      <c r="CA264" s="148">
        <f>100*BZ264/$AI264</f>
        <v>0</v>
      </c>
      <c r="CB264" s="145">
        <f>IF(CA264&gt;$AI$8,1,0)</f>
        <v>0</v>
      </c>
      <c r="CC264" s="148">
        <f>IF($R264=BZ$17,CA264,0)</f>
        <v>0</v>
      </c>
      <c r="CD264" s="145">
        <v>0</v>
      </c>
      <c r="CE264" s="148">
        <f>100*CD264/$AI264</f>
        <v>0</v>
      </c>
      <c r="CF264" s="145">
        <f>IF(CE264&gt;$AI$8,1,0)</f>
        <v>0</v>
      </c>
      <c r="CG264" s="148">
        <f>IF($R264=CD$17,CE264,0)</f>
        <v>0</v>
      </c>
      <c r="CH264" s="145">
        <v>0</v>
      </c>
      <c r="CI264" s="148">
        <f>100*CH264/$AI264</f>
        <v>0</v>
      </c>
      <c r="CJ264" s="145">
        <f>IF(CI264&gt;$AI$8,1,0)</f>
        <v>0</v>
      </c>
      <c r="CK264" s="148">
        <f>IF($R264=CH$17,CI264,0)</f>
        <v>0</v>
      </c>
      <c r="CL264" s="145">
        <v>236</v>
      </c>
      <c r="CM264" s="145">
        <v>0</v>
      </c>
      <c r="CN264" s="149"/>
    </row>
    <row r="265" ht="15.75" customHeight="1">
      <c r="A265" t="s" s="179">
        <v>2825</v>
      </c>
      <c r="B265" t="s" s="180">
        <v>90</v>
      </c>
      <c r="C265" t="s" s="180">
        <v>709</v>
      </c>
      <c r="D265" t="s" s="181">
        <v>93</v>
      </c>
      <c r="E265" t="s" s="182">
        <v>79</v>
      </c>
      <c r="F265" t="s" s="130">
        <v>46</v>
      </c>
      <c r="G265" t="s" s="130">
        <v>2826</v>
      </c>
      <c r="H265" t="s" s="130">
        <v>2827</v>
      </c>
      <c r="I265" t="s" s="130">
        <v>49</v>
      </c>
      <c r="J265" t="s" s="130">
        <v>1733</v>
      </c>
      <c r="K265" t="s" s="183">
        <f>_xlfn.IFS(Q265=0,O265,T265=1,R265,U265=1,AA265,V265=1,AD265)</f>
        <v>28</v>
      </c>
      <c r="L265" s="189">
        <f>_xlfn.IFS(Q265=0,P265,T265=1,S265,U265=1,AB265,V265=1,AE265)</f>
        <v>44.1489925207111</v>
      </c>
      <c r="M265" t="s" s="130">
        <f>IF(O265="Lab","over","under")</f>
        <v>2429</v>
      </c>
      <c r="N265" s="173">
        <v>1</v>
      </c>
      <c r="O265" t="s" s="184">
        <v>28</v>
      </c>
      <c r="P265" s="131">
        <f>AQ265</f>
        <v>44.1489925207111</v>
      </c>
      <c r="Q265" s="173">
        <f>T265+U265+V265</f>
        <v>0</v>
      </c>
      <c r="R265" t="s" s="185">
        <v>27</v>
      </c>
      <c r="S265" s="131">
        <f>AO265</f>
        <v>23.5396317562557</v>
      </c>
      <c r="T265" s="169"/>
      <c r="U265" s="169"/>
      <c r="V265" s="169"/>
      <c r="W265" s="169"/>
      <c r="X265" t="s" s="130">
        <f>IF($A265=Y265,"ok","bad")</f>
        <v>2430</v>
      </c>
      <c r="Y265" t="s" s="130">
        <v>2825</v>
      </c>
      <c r="Z265" t="s" s="130">
        <v>709</v>
      </c>
      <c r="AA265" t="s" s="186">
        <v>2365</v>
      </c>
      <c r="AB265" s="125">
        <f>100*AC265</f>
        <v>20.3445134</v>
      </c>
      <c r="AC265" s="191">
        <v>0.203445134</v>
      </c>
      <c r="AD265" t="s" s="187">
        <v>29</v>
      </c>
      <c r="AE265" s="125">
        <v>4.8435282</v>
      </c>
      <c r="AF265" s="191">
        <v>0.048435282</v>
      </c>
      <c r="AG265" s="169"/>
      <c r="AH265" s="173">
        <v>77095</v>
      </c>
      <c r="AI265" s="173">
        <v>47197</v>
      </c>
      <c r="AJ265" s="173">
        <v>140</v>
      </c>
      <c r="AK265" s="173">
        <v>9727</v>
      </c>
      <c r="AL265" s="173">
        <v>11110</v>
      </c>
      <c r="AM265" s="175">
        <f>100*AL265/$AI265</f>
        <v>23.5396317562557</v>
      </c>
      <c r="AN265" s="173">
        <f>IF(AM265&gt;$AI$8,1,0)</f>
        <v>0</v>
      </c>
      <c r="AO265" s="175">
        <f>IF($R265=AL$17,AM265,0)</f>
        <v>23.5396317562557</v>
      </c>
      <c r="AP265" s="173">
        <v>20837</v>
      </c>
      <c r="AQ265" s="175">
        <f>100*AP265/$AI265</f>
        <v>44.1489925207111</v>
      </c>
      <c r="AR265" s="173">
        <f>IF(AQ265&gt;$AI$8,1,0)</f>
        <v>0</v>
      </c>
      <c r="AS265" s="175">
        <f>IF($R265=AP$17,AQ265,0)</f>
        <v>0</v>
      </c>
      <c r="AT265" s="173">
        <v>2286</v>
      </c>
      <c r="AU265" s="175">
        <f>100*AT265/$AI265</f>
        <v>4.84352819035108</v>
      </c>
      <c r="AV265" s="173">
        <f>IF(AU265&gt;$AI$8,1,0)</f>
        <v>0</v>
      </c>
      <c r="AW265" s="175">
        <f>IF($R265=AT$17,AU265,0)</f>
        <v>0</v>
      </c>
      <c r="AX265" s="173">
        <v>9602</v>
      </c>
      <c r="AY265" s="175">
        <f>100*AX265/$AI265</f>
        <v>20.3445134224633</v>
      </c>
      <c r="AZ265" s="173">
        <f>IF(AY265&gt;$AI$8,1,0)</f>
        <v>0</v>
      </c>
      <c r="BA265" s="175">
        <f>IF($R265=AX$17,AY265,0)</f>
        <v>0</v>
      </c>
      <c r="BB265" s="173">
        <v>2151</v>
      </c>
      <c r="BC265" s="175">
        <f>100*BB265/$AI265</f>
        <v>4.55749306099964</v>
      </c>
      <c r="BD265" s="173">
        <f>IF(BC265&gt;$AI$8,1,0)</f>
        <v>0</v>
      </c>
      <c r="BE265" s="175">
        <f>IF($R265=BB$17,BC265,0)</f>
        <v>0</v>
      </c>
      <c r="BF265" s="173">
        <v>0</v>
      </c>
      <c r="BG265" s="175">
        <f>100*BF265/$AI265</f>
        <v>0</v>
      </c>
      <c r="BH265" s="173">
        <f>IF(BG265&gt;$AI$8,1,0)</f>
        <v>0</v>
      </c>
      <c r="BI265" s="175">
        <f>IF($R265=BF$17,BG265,0)</f>
        <v>0</v>
      </c>
      <c r="BJ265" s="173">
        <v>0</v>
      </c>
      <c r="BK265" s="175">
        <f>100*BJ265/$AI265</f>
        <v>0</v>
      </c>
      <c r="BL265" s="173">
        <f>IF(BK265&gt;$AI$8,1,0)</f>
        <v>0</v>
      </c>
      <c r="BM265" s="175">
        <f>IF($R265=BJ$17,BK265,0)</f>
        <v>0</v>
      </c>
      <c r="BN265" s="173">
        <v>0</v>
      </c>
      <c r="BO265" s="175">
        <f>100*BN265/$AI265</f>
        <v>0</v>
      </c>
      <c r="BP265" s="173">
        <f>IF(BO265&gt;$AI$8,1,0)</f>
        <v>0</v>
      </c>
      <c r="BQ265" s="175">
        <f>IF($R265=BN$17,BO265,0)</f>
        <v>0</v>
      </c>
      <c r="BR265" s="173">
        <v>0</v>
      </c>
      <c r="BS265" s="175">
        <f>100*BR265/$AI265</f>
        <v>0</v>
      </c>
      <c r="BT265" s="173">
        <f>IF(BS265&gt;$AI$8,1,0)</f>
        <v>0</v>
      </c>
      <c r="BU265" s="175">
        <f>IF($R265=BR$17,BS265,0)</f>
        <v>0</v>
      </c>
      <c r="BV265" s="173">
        <v>0</v>
      </c>
      <c r="BW265" s="175">
        <f>100*BV265/$AI265</f>
        <v>0</v>
      </c>
      <c r="BX265" s="173">
        <f>IF(BW265&gt;$AI$8,1,0)</f>
        <v>0</v>
      </c>
      <c r="BY265" s="175">
        <f>IF($R265=BV$17,BW265,0)</f>
        <v>0</v>
      </c>
      <c r="BZ265" s="173">
        <v>0</v>
      </c>
      <c r="CA265" s="175">
        <f>100*BZ265/$AI265</f>
        <v>0</v>
      </c>
      <c r="CB265" s="173">
        <f>IF(CA265&gt;$AI$8,1,0)</f>
        <v>0</v>
      </c>
      <c r="CC265" s="175">
        <f>IF($R265=BZ$17,CA265,0)</f>
        <v>0</v>
      </c>
      <c r="CD265" s="173">
        <v>0</v>
      </c>
      <c r="CE265" s="175">
        <f>100*CD265/$AI265</f>
        <v>0</v>
      </c>
      <c r="CF265" s="173">
        <f>IF(CE265&gt;$AI$8,1,0)</f>
        <v>0</v>
      </c>
      <c r="CG265" s="175">
        <f>IF($R265=CD$17,CE265,0)</f>
        <v>0</v>
      </c>
      <c r="CH265" s="173">
        <v>0</v>
      </c>
      <c r="CI265" s="175">
        <f>100*CH265/$AI265</f>
        <v>0</v>
      </c>
      <c r="CJ265" s="173">
        <f>IF(CI265&gt;$AI$8,1,0)</f>
        <v>0</v>
      </c>
      <c r="CK265" s="175">
        <f>IF($R265=CH$17,CI265,0)</f>
        <v>0</v>
      </c>
      <c r="CL265" s="173">
        <v>0</v>
      </c>
      <c r="CM265" s="173">
        <v>0</v>
      </c>
      <c r="CN265" s="176"/>
    </row>
    <row r="266" ht="19.95" customHeight="1">
      <c r="A266" t="s" s="179">
        <v>2677</v>
      </c>
      <c r="B266" t="s" s="180">
        <v>160</v>
      </c>
      <c r="C266" t="s" s="180">
        <v>2678</v>
      </c>
      <c r="D266" t="s" s="181">
        <v>162</v>
      </c>
      <c r="E266" t="s" s="188">
        <v>79</v>
      </c>
      <c r="F266" t="s" s="146">
        <v>80</v>
      </c>
      <c r="G266" t="s" s="146">
        <v>2679</v>
      </c>
      <c r="H266" t="s" s="146">
        <v>2680</v>
      </c>
      <c r="I266" t="s" s="146">
        <v>64</v>
      </c>
      <c r="J266" t="s" s="146">
        <v>50</v>
      </c>
      <c r="K266" t="s" s="183">
        <f>_xlfn.IFS(Q266=0,O266,T266=1,R266,U266=1,AA266,V266=1,AD266)</f>
        <v>31</v>
      </c>
      <c r="L266" s="189">
        <f>_xlfn.IFS(Q266=0,P266,T266=1,S266,U266=1,AB266,V266=1,AE266)</f>
        <v>17.2925060435133</v>
      </c>
      <c r="M266" t="s" s="146">
        <f>IF(O266="Lab","over","under")</f>
        <v>2429</v>
      </c>
      <c r="N266" s="145">
        <v>1</v>
      </c>
      <c r="O266" t="s" s="184">
        <v>28</v>
      </c>
      <c r="P266" s="147">
        <f>AQ266</f>
        <v>44.0773569701853</v>
      </c>
      <c r="Q266" s="145">
        <f>T266+U266+V266</f>
        <v>1</v>
      </c>
      <c r="R266" t="s" s="185">
        <v>31</v>
      </c>
      <c r="S266" s="147">
        <f>BE266</f>
        <v>17.2925060435133</v>
      </c>
      <c r="T266" s="145">
        <v>1</v>
      </c>
      <c r="U266" s="138"/>
      <c r="V266" s="138"/>
      <c r="W266" s="138"/>
      <c r="X266" t="s" s="146">
        <f>IF($A266=Y266,"ok","bad")</f>
        <v>2430</v>
      </c>
      <c r="Y266" t="s" s="146">
        <v>2677</v>
      </c>
      <c r="Z266" t="s" s="146">
        <v>2678</v>
      </c>
      <c r="AA266" t="s" s="186">
        <v>2484</v>
      </c>
      <c r="AB266" s="141">
        <f>100*AC266</f>
        <v>7.5377</v>
      </c>
      <c r="AC266" s="190">
        <v>0.075377</v>
      </c>
      <c r="AD266" t="s" s="187">
        <v>27</v>
      </c>
      <c r="AE266" s="141">
        <v>7.1693335</v>
      </c>
      <c r="AF266" s="190">
        <v>0.071693335</v>
      </c>
      <c r="AG266" s="138"/>
      <c r="AH266" s="145">
        <v>80735</v>
      </c>
      <c r="AI266" s="145">
        <v>43435</v>
      </c>
      <c r="AJ266" s="145">
        <v>287</v>
      </c>
      <c r="AK266" s="145">
        <v>11634</v>
      </c>
      <c r="AL266" s="145">
        <v>3114</v>
      </c>
      <c r="AM266" s="148">
        <f>100*AL266/$AI266</f>
        <v>7.16933348681939</v>
      </c>
      <c r="AN266" s="145">
        <f>IF(AM266&gt;$AI$8,1,0)</f>
        <v>0</v>
      </c>
      <c r="AO266" s="148">
        <f>IF($R266=AL$17,AM266,0)</f>
        <v>0</v>
      </c>
      <c r="AP266" s="145">
        <v>19145</v>
      </c>
      <c r="AQ266" s="148">
        <f>100*AP266/$AI266</f>
        <v>44.0773569701853</v>
      </c>
      <c r="AR266" s="145">
        <f>IF(AQ266&gt;$AI$8,1,0)</f>
        <v>0</v>
      </c>
      <c r="AS266" s="148">
        <f>IF($R266=AP$17,AQ266,0)</f>
        <v>0</v>
      </c>
      <c r="AT266" s="145">
        <v>1926</v>
      </c>
      <c r="AU266" s="148">
        <f>100*AT266/$AI266</f>
        <v>4.43421204098078</v>
      </c>
      <c r="AV266" s="145">
        <f>IF(AU266&gt;$AI$8,1,0)</f>
        <v>0</v>
      </c>
      <c r="AW266" s="148">
        <f>IF($R266=AT$17,AU266,0)</f>
        <v>0</v>
      </c>
      <c r="AX266" s="145">
        <v>2093</v>
      </c>
      <c r="AY266" s="148">
        <f>100*AX266/$AI266</f>
        <v>4.81869460112812</v>
      </c>
      <c r="AZ266" s="145">
        <f>IF(AY266&gt;$AI$8,1,0)</f>
        <v>0</v>
      </c>
      <c r="BA266" s="148">
        <f>IF($R266=AX$17,AY266,0)</f>
        <v>0</v>
      </c>
      <c r="BB266" s="145">
        <v>7511</v>
      </c>
      <c r="BC266" s="148">
        <f>100*BB266/$AI266</f>
        <v>17.2925060435133</v>
      </c>
      <c r="BD266" s="145">
        <f>IF(BC266&gt;$AI$8,1,0)</f>
        <v>0</v>
      </c>
      <c r="BE266" s="148">
        <f>IF($R266=BB$17,BC266,0)</f>
        <v>17.2925060435133</v>
      </c>
      <c r="BF266" s="145">
        <v>0</v>
      </c>
      <c r="BG266" s="148">
        <f>100*BF266/$AI266</f>
        <v>0</v>
      </c>
      <c r="BH266" s="145">
        <f>IF(BG266&gt;$AI$8,1,0)</f>
        <v>0</v>
      </c>
      <c r="BI266" s="148">
        <f>IF($R266=BF$17,BG266,0)</f>
        <v>0</v>
      </c>
      <c r="BJ266" s="145">
        <v>0</v>
      </c>
      <c r="BK266" s="148">
        <f>100*BJ266/$AI266</f>
        <v>0</v>
      </c>
      <c r="BL266" s="145">
        <f>IF(BK266&gt;$AI$8,1,0)</f>
        <v>0</v>
      </c>
      <c r="BM266" s="148">
        <f>IF($R266=BJ$17,BK266,0)</f>
        <v>0</v>
      </c>
      <c r="BN266" s="145">
        <v>0</v>
      </c>
      <c r="BO266" s="148">
        <f>100*BN266/$AI266</f>
        <v>0</v>
      </c>
      <c r="BP266" s="145">
        <f>IF(BO266&gt;$AI$8,1,0)</f>
        <v>0</v>
      </c>
      <c r="BQ266" s="148">
        <f>IF($R266=BN$17,BO266,0)</f>
        <v>0</v>
      </c>
      <c r="BR266" s="145">
        <v>0</v>
      </c>
      <c r="BS266" s="148">
        <f>100*BR266/$AI266</f>
        <v>0</v>
      </c>
      <c r="BT266" s="145">
        <f>IF(BS266&gt;$AI$8,1,0)</f>
        <v>0</v>
      </c>
      <c r="BU266" s="148">
        <f>IF($R266=BR$17,BS266,0)</f>
        <v>0</v>
      </c>
      <c r="BV266" s="145">
        <v>0</v>
      </c>
      <c r="BW266" s="148">
        <f>100*BV266/$AI266</f>
        <v>0</v>
      </c>
      <c r="BX266" s="145">
        <f>IF(BW266&gt;$AI$8,1,0)</f>
        <v>0</v>
      </c>
      <c r="BY266" s="148">
        <f>IF($R266=BV$17,BW266,0)</f>
        <v>0</v>
      </c>
      <c r="BZ266" s="145">
        <v>0</v>
      </c>
      <c r="CA266" s="148">
        <f>100*BZ266/$AI266</f>
        <v>0</v>
      </c>
      <c r="CB266" s="145">
        <f>IF(CA266&gt;$AI$8,1,0)</f>
        <v>0</v>
      </c>
      <c r="CC266" s="148">
        <f>IF($R266=BZ$17,CA266,0)</f>
        <v>0</v>
      </c>
      <c r="CD266" s="145">
        <v>0</v>
      </c>
      <c r="CE266" s="148">
        <f>100*CD266/$AI266</f>
        <v>0</v>
      </c>
      <c r="CF266" s="145">
        <f>IF(CE266&gt;$AI$8,1,0)</f>
        <v>0</v>
      </c>
      <c r="CG266" s="148">
        <f>IF($R266=CD$17,CE266,0)</f>
        <v>0</v>
      </c>
      <c r="CH266" s="145">
        <v>0</v>
      </c>
      <c r="CI266" s="148">
        <f>100*CH266/$AI266</f>
        <v>0</v>
      </c>
      <c r="CJ266" s="145">
        <f>IF(CI266&gt;$AI$8,1,0)</f>
        <v>0</v>
      </c>
      <c r="CK266" s="148">
        <f>IF($R266=CH$17,CI266,0)</f>
        <v>0</v>
      </c>
      <c r="CL266" s="145">
        <v>0</v>
      </c>
      <c r="CM266" s="145">
        <v>0</v>
      </c>
      <c r="CN266" s="149"/>
    </row>
    <row r="267" ht="15.75" customHeight="1">
      <c r="A267" t="s" s="179">
        <v>2701</v>
      </c>
      <c r="B267" t="s" s="180">
        <v>160</v>
      </c>
      <c r="C267" t="s" s="180">
        <v>2702</v>
      </c>
      <c r="D267" t="s" s="181">
        <v>162</v>
      </c>
      <c r="E267" t="s" s="182">
        <v>79</v>
      </c>
      <c r="F267" t="s" s="130">
        <v>80</v>
      </c>
      <c r="G267" t="s" s="130">
        <v>910</v>
      </c>
      <c r="H267" t="s" s="130">
        <v>911</v>
      </c>
      <c r="I267" t="s" s="130">
        <v>49</v>
      </c>
      <c r="J267" t="s" s="130">
        <v>1733</v>
      </c>
      <c r="K267" t="s" s="183">
        <f>_xlfn.IFS(Q267=0,O267,T267=1,R267,U267=1,AA267,V267=1,AD267)</f>
        <v>28</v>
      </c>
      <c r="L267" s="189">
        <f>_xlfn.IFS(Q267=0,P267,T267=1,S267,U267=1,AB267,V267=1,AE267)</f>
        <v>44.0438045911425</v>
      </c>
      <c r="M267" t="s" s="130">
        <f>IF(O267="Lab","over","under")</f>
        <v>2429</v>
      </c>
      <c r="N267" s="173">
        <v>1</v>
      </c>
      <c r="O267" t="s" s="184">
        <v>28</v>
      </c>
      <c r="P267" s="131">
        <f>AQ267</f>
        <v>44.0438045911425</v>
      </c>
      <c r="Q267" s="173">
        <f>T267+U267+V267</f>
        <v>0</v>
      </c>
      <c r="R267" t="s" s="185">
        <v>27</v>
      </c>
      <c r="S267" s="131">
        <f>AO267</f>
        <v>25.5453627704868</v>
      </c>
      <c r="T267" s="169"/>
      <c r="U267" s="169"/>
      <c r="V267" s="169"/>
      <c r="W267" s="169"/>
      <c r="X267" t="s" s="130">
        <f>IF($A267=Y267,"ok","bad")</f>
        <v>2430</v>
      </c>
      <c r="Y267" t="s" s="130">
        <v>2701</v>
      </c>
      <c r="Z267" t="s" s="130">
        <v>2702</v>
      </c>
      <c r="AA267" t="s" s="186">
        <v>2365</v>
      </c>
      <c r="AB267" s="125">
        <f>100*AC267</f>
        <v>16.3016284</v>
      </c>
      <c r="AC267" s="191">
        <v>0.163016284</v>
      </c>
      <c r="AD267" t="s" s="187">
        <v>31</v>
      </c>
      <c r="AE267" s="125">
        <v>6.7572313</v>
      </c>
      <c r="AF267" s="191">
        <v>0.06757231299999999</v>
      </c>
      <c r="AG267" s="169"/>
      <c r="AH267" s="173">
        <v>73979</v>
      </c>
      <c r="AI267" s="173">
        <v>45566</v>
      </c>
      <c r="AJ267" s="173">
        <v>192</v>
      </c>
      <c r="AK267" s="173">
        <v>8429</v>
      </c>
      <c r="AL267" s="173">
        <v>11640</v>
      </c>
      <c r="AM267" s="175">
        <f>100*AL267/$AI267</f>
        <v>25.5453627704868</v>
      </c>
      <c r="AN267" s="173">
        <f>IF(AM267&gt;$AI$8,1,0)</f>
        <v>0</v>
      </c>
      <c r="AO267" s="175">
        <f>IF($R267=AL$17,AM267,0)</f>
        <v>25.5453627704868</v>
      </c>
      <c r="AP267" s="173">
        <v>20069</v>
      </c>
      <c r="AQ267" s="175">
        <f>100*AP267/$AI267</f>
        <v>44.0438045911425</v>
      </c>
      <c r="AR267" s="173">
        <f>IF(AQ267&gt;$AI$8,1,0)</f>
        <v>0</v>
      </c>
      <c r="AS267" s="175">
        <f>IF($R267=AP$17,AQ267,0)</f>
        <v>0</v>
      </c>
      <c r="AT267" s="173">
        <v>2423</v>
      </c>
      <c r="AU267" s="175">
        <f>100*AT267/$AI267</f>
        <v>5.31756133959531</v>
      </c>
      <c r="AV267" s="173">
        <f>IF(AU267&gt;$AI$8,1,0)</f>
        <v>0</v>
      </c>
      <c r="AW267" s="175">
        <f>IF($R267=AT$17,AU267,0)</f>
        <v>0</v>
      </c>
      <c r="AX267" s="173">
        <v>7428</v>
      </c>
      <c r="AY267" s="175">
        <f>100*AX267/$AI267</f>
        <v>16.3016284071457</v>
      </c>
      <c r="AZ267" s="173">
        <f>IF(AY267&gt;$AI$8,1,0)</f>
        <v>0</v>
      </c>
      <c r="BA267" s="175">
        <f>IF($R267=AX$17,AY267,0)</f>
        <v>0</v>
      </c>
      <c r="BB267" s="173">
        <v>3079</v>
      </c>
      <c r="BC267" s="175">
        <f>100*BB267/$AI267</f>
        <v>6.75723126892859</v>
      </c>
      <c r="BD267" s="173">
        <f>IF(BC267&gt;$AI$8,1,0)</f>
        <v>0</v>
      </c>
      <c r="BE267" s="175">
        <f>IF($R267=BB$17,BC267,0)</f>
        <v>0</v>
      </c>
      <c r="BF267" s="173">
        <v>0</v>
      </c>
      <c r="BG267" s="175">
        <f>100*BF267/$AI267</f>
        <v>0</v>
      </c>
      <c r="BH267" s="173">
        <f>IF(BG267&gt;$AI$8,1,0)</f>
        <v>0</v>
      </c>
      <c r="BI267" s="175">
        <f>IF($R267=BF$17,BG267,0)</f>
        <v>0</v>
      </c>
      <c r="BJ267" s="173">
        <v>0</v>
      </c>
      <c r="BK267" s="175">
        <f>100*BJ267/$AI267</f>
        <v>0</v>
      </c>
      <c r="BL267" s="173">
        <f>IF(BK267&gt;$AI$8,1,0)</f>
        <v>0</v>
      </c>
      <c r="BM267" s="175">
        <f>IF($R267=BJ$17,BK267,0)</f>
        <v>0</v>
      </c>
      <c r="BN267" s="173">
        <v>0</v>
      </c>
      <c r="BO267" s="175">
        <f>100*BN267/$AI267</f>
        <v>0</v>
      </c>
      <c r="BP267" s="173">
        <f>IF(BO267&gt;$AI$8,1,0)</f>
        <v>0</v>
      </c>
      <c r="BQ267" s="175">
        <f>IF($R267=BN$17,BO267,0)</f>
        <v>0</v>
      </c>
      <c r="BR267" s="173">
        <v>0</v>
      </c>
      <c r="BS267" s="175">
        <f>100*BR267/$AI267</f>
        <v>0</v>
      </c>
      <c r="BT267" s="173">
        <f>IF(BS267&gt;$AI$8,1,0)</f>
        <v>0</v>
      </c>
      <c r="BU267" s="175">
        <f>IF($R267=BR$17,BS267,0)</f>
        <v>0</v>
      </c>
      <c r="BV267" s="173">
        <v>0</v>
      </c>
      <c r="BW267" s="175">
        <f>100*BV267/$AI267</f>
        <v>0</v>
      </c>
      <c r="BX267" s="173">
        <f>IF(BW267&gt;$AI$8,1,0)</f>
        <v>0</v>
      </c>
      <c r="BY267" s="175">
        <f>IF($R267=BV$17,BW267,0)</f>
        <v>0</v>
      </c>
      <c r="BZ267" s="173">
        <v>0</v>
      </c>
      <c r="CA267" s="175">
        <f>100*BZ267/$AI267</f>
        <v>0</v>
      </c>
      <c r="CB267" s="173">
        <f>IF(CA267&gt;$AI$8,1,0)</f>
        <v>0</v>
      </c>
      <c r="CC267" s="175">
        <f>IF($R267=BZ$17,CA267,0)</f>
        <v>0</v>
      </c>
      <c r="CD267" s="173">
        <v>0</v>
      </c>
      <c r="CE267" s="175">
        <f>100*CD267/$AI267</f>
        <v>0</v>
      </c>
      <c r="CF267" s="173">
        <f>IF(CE267&gt;$AI$8,1,0)</f>
        <v>0</v>
      </c>
      <c r="CG267" s="175">
        <f>IF($R267=CD$17,CE267,0)</f>
        <v>0</v>
      </c>
      <c r="CH267" s="173">
        <v>0</v>
      </c>
      <c r="CI267" s="175">
        <f>100*CH267/$AI267</f>
        <v>0</v>
      </c>
      <c r="CJ267" s="173">
        <f>IF(CI267&gt;$AI$8,1,0)</f>
        <v>0</v>
      </c>
      <c r="CK267" s="175">
        <f>IF($R267=CH$17,CI267,0)</f>
        <v>0</v>
      </c>
      <c r="CL267" s="173">
        <v>884</v>
      </c>
      <c r="CM267" s="173">
        <v>0</v>
      </c>
      <c r="CN267" s="176"/>
    </row>
    <row r="268" ht="15.75" customHeight="1">
      <c r="A268" t="s" s="179">
        <v>2502</v>
      </c>
      <c r="B268" t="s" s="180">
        <v>75</v>
      </c>
      <c r="C268" t="s" s="180">
        <v>2503</v>
      </c>
      <c r="D268" t="s" s="181">
        <v>78</v>
      </c>
      <c r="E268" t="s" s="188">
        <v>79</v>
      </c>
      <c r="F268" t="s" s="146">
        <v>80</v>
      </c>
      <c r="G268" t="s" s="146">
        <v>366</v>
      </c>
      <c r="H268" t="s" s="146">
        <v>2504</v>
      </c>
      <c r="I268" t="s" s="146">
        <v>49</v>
      </c>
      <c r="J268" t="s" s="146">
        <v>50</v>
      </c>
      <c r="K268" t="s" s="183">
        <f>_xlfn.IFS(Q268=0,O268,T268=1,R268,U268=1,AA268,V268=1,AD268)</f>
        <v>31</v>
      </c>
      <c r="L268" s="189">
        <f>_xlfn.IFS(Q268=0,P268,T268=1,S268,U268=1,AB268,V268=1,AE268)</f>
        <v>19.6554097</v>
      </c>
      <c r="M268" t="s" s="146">
        <f>IF(O268="Lab","over","under")</f>
        <v>2429</v>
      </c>
      <c r="N268" s="145">
        <v>1</v>
      </c>
      <c r="O268" t="s" s="184">
        <v>28</v>
      </c>
      <c r="P268" s="147">
        <f>AQ268</f>
        <v>43.978272624490</v>
      </c>
      <c r="Q268" s="145">
        <f>T268+U268+V268</f>
        <v>1</v>
      </c>
      <c r="R268" t="s" s="185">
        <v>27</v>
      </c>
      <c r="S268" s="147">
        <f>AO268</f>
        <v>20.2280882858969</v>
      </c>
      <c r="T268" s="138"/>
      <c r="U268" s="145">
        <v>1</v>
      </c>
      <c r="V268" s="138"/>
      <c r="W268" s="138"/>
      <c r="X268" t="s" s="146">
        <f>IF($A268=Y268,"ok","bad")</f>
        <v>2430</v>
      </c>
      <c r="Y268" t="s" s="146">
        <v>2502</v>
      </c>
      <c r="Z268" t="s" s="146">
        <v>2503</v>
      </c>
      <c r="AA268" t="s" s="186">
        <v>31</v>
      </c>
      <c r="AB268" s="141">
        <f>100*AC268</f>
        <v>19.6554097</v>
      </c>
      <c r="AC268" s="190">
        <v>0.196554097</v>
      </c>
      <c r="AD268" t="s" s="187">
        <v>29</v>
      </c>
      <c r="AE268" s="141">
        <v>9.7060414</v>
      </c>
      <c r="AF268" s="190">
        <v>0.097060414</v>
      </c>
      <c r="AG268" s="138"/>
      <c r="AH268" s="145">
        <v>68784</v>
      </c>
      <c r="AI268" s="145">
        <v>40686</v>
      </c>
      <c r="AJ268" s="145">
        <v>557</v>
      </c>
      <c r="AK268" s="145">
        <v>9663</v>
      </c>
      <c r="AL268" s="145">
        <v>8230</v>
      </c>
      <c r="AM268" s="148">
        <f>100*AL268/$AI268</f>
        <v>20.2280882858969</v>
      </c>
      <c r="AN268" s="145">
        <f>IF(AM268&gt;$AI$8,1,0)</f>
        <v>0</v>
      </c>
      <c r="AO268" s="148">
        <f>IF($R268=AL$17,AM268,0)</f>
        <v>20.2280882858969</v>
      </c>
      <c r="AP268" s="145">
        <v>17893</v>
      </c>
      <c r="AQ268" s="148">
        <f>100*AP268/$AI268</f>
        <v>43.978272624490</v>
      </c>
      <c r="AR268" s="145">
        <f>IF(AQ268&gt;$AI$8,1,0)</f>
        <v>0</v>
      </c>
      <c r="AS268" s="148">
        <f>IF($R268=AP$17,AQ268,0)</f>
        <v>0</v>
      </c>
      <c r="AT268" s="145">
        <v>3949</v>
      </c>
      <c r="AU268" s="148">
        <f>100*AT268/$AI268</f>
        <v>9.706041390158781</v>
      </c>
      <c r="AV268" s="145">
        <f>IF(AU268&gt;$AI$8,1,0)</f>
        <v>0</v>
      </c>
      <c r="AW268" s="148">
        <f>IF($R268=AT$17,AU268,0)</f>
        <v>0</v>
      </c>
      <c r="AX268" s="145">
        <v>0</v>
      </c>
      <c r="AY268" s="148">
        <f>100*AX268/$AI268</f>
        <v>0</v>
      </c>
      <c r="AZ268" s="145">
        <f>IF(AY268&gt;$AI$8,1,0)</f>
        <v>0</v>
      </c>
      <c r="BA268" s="148">
        <f>IF($R268=AX$17,AY268,0)</f>
        <v>0</v>
      </c>
      <c r="BB268" s="145">
        <v>7997</v>
      </c>
      <c r="BC268" s="148">
        <f>100*BB268/$AI268</f>
        <v>19.6554097232463</v>
      </c>
      <c r="BD268" s="145">
        <f>IF(BC268&gt;$AI$8,1,0)</f>
        <v>0</v>
      </c>
      <c r="BE268" s="148">
        <f>IF($R268=BB$17,BC268,0)</f>
        <v>0</v>
      </c>
      <c r="BF268" s="145">
        <v>0</v>
      </c>
      <c r="BG268" s="148">
        <f>100*BF268/$AI268</f>
        <v>0</v>
      </c>
      <c r="BH268" s="145">
        <f>IF(BG268&gt;$AI$8,1,0)</f>
        <v>0</v>
      </c>
      <c r="BI268" s="148">
        <f>IF($R268=BF$17,BG268,0)</f>
        <v>0</v>
      </c>
      <c r="BJ268" s="145">
        <v>0</v>
      </c>
      <c r="BK268" s="148">
        <f>100*BJ268/$AI268</f>
        <v>0</v>
      </c>
      <c r="BL268" s="145">
        <f>IF(BK268&gt;$AI$8,1,0)</f>
        <v>0</v>
      </c>
      <c r="BM268" s="148">
        <f>IF($R268=BJ$17,BK268,0)</f>
        <v>0</v>
      </c>
      <c r="BN268" s="145">
        <v>0</v>
      </c>
      <c r="BO268" s="148">
        <f>100*BN268/$AI268</f>
        <v>0</v>
      </c>
      <c r="BP268" s="145">
        <f>IF(BO268&gt;$AI$8,1,0)</f>
        <v>0</v>
      </c>
      <c r="BQ268" s="148">
        <f>IF($R268=BN$17,BO268,0)</f>
        <v>0</v>
      </c>
      <c r="BR268" s="145">
        <v>0</v>
      </c>
      <c r="BS268" s="148">
        <f>100*BR268/$AI268</f>
        <v>0</v>
      </c>
      <c r="BT268" s="145">
        <f>IF(BS268&gt;$AI$8,1,0)</f>
        <v>0</v>
      </c>
      <c r="BU268" s="148">
        <f>IF($R268=BR$17,BS268,0)</f>
        <v>0</v>
      </c>
      <c r="BV268" s="145">
        <v>0</v>
      </c>
      <c r="BW268" s="148">
        <f>100*BV268/$AI268</f>
        <v>0</v>
      </c>
      <c r="BX268" s="145">
        <f>IF(BW268&gt;$AI$8,1,0)</f>
        <v>0</v>
      </c>
      <c r="BY268" s="148">
        <f>IF($R268=BV$17,BW268,0)</f>
        <v>0</v>
      </c>
      <c r="BZ268" s="145">
        <v>0</v>
      </c>
      <c r="CA268" s="148">
        <f>100*BZ268/$AI268</f>
        <v>0</v>
      </c>
      <c r="CB268" s="145">
        <f>IF(CA268&gt;$AI$8,1,0)</f>
        <v>0</v>
      </c>
      <c r="CC268" s="148">
        <f>IF($R268=BZ$17,CA268,0)</f>
        <v>0</v>
      </c>
      <c r="CD268" s="145">
        <v>0</v>
      </c>
      <c r="CE268" s="148">
        <f>100*CD268/$AI268</f>
        <v>0</v>
      </c>
      <c r="CF268" s="145">
        <f>IF(CE268&gt;$AI$8,1,0)</f>
        <v>0</v>
      </c>
      <c r="CG268" s="148">
        <f>IF($R268=CD$17,CE268,0)</f>
        <v>0</v>
      </c>
      <c r="CH268" s="145">
        <v>0</v>
      </c>
      <c r="CI268" s="148">
        <f>100*CH268/$AI268</f>
        <v>0</v>
      </c>
      <c r="CJ268" s="145">
        <f>IF(CI268&gt;$AI$8,1,0)</f>
        <v>0</v>
      </c>
      <c r="CK268" s="148">
        <f>IF($R268=CH$17,CI268,0)</f>
        <v>0</v>
      </c>
      <c r="CL268" s="145">
        <v>0</v>
      </c>
      <c r="CM268" s="145">
        <v>0</v>
      </c>
      <c r="CN268" s="149"/>
    </row>
    <row r="269" ht="15.75" customHeight="1">
      <c r="A269" t="s" s="179">
        <v>2733</v>
      </c>
      <c r="B269" t="s" s="180">
        <v>166</v>
      </c>
      <c r="C269" t="s" s="180">
        <v>2734</v>
      </c>
      <c r="D269" t="s" s="181">
        <v>169</v>
      </c>
      <c r="E269" t="s" s="182">
        <v>79</v>
      </c>
      <c r="F269" t="s" s="130">
        <v>80</v>
      </c>
      <c r="G269" t="s" s="130">
        <v>98</v>
      </c>
      <c r="H269" t="s" s="130">
        <v>2735</v>
      </c>
      <c r="I269" t="s" s="130">
        <v>49</v>
      </c>
      <c r="J269" t="s" s="130">
        <v>1733</v>
      </c>
      <c r="K269" t="s" s="183">
        <f>_xlfn.IFS(Q269=0,O269,T269=1,R269,U269=1,AA269,V269=1,AD269)</f>
        <v>28</v>
      </c>
      <c r="L269" s="189">
        <f>_xlfn.IFS(Q269=0,P269,T269=1,S269,U269=1,AB269,V269=1,AE269)</f>
        <v>43.9727424208511</v>
      </c>
      <c r="M269" t="s" s="130">
        <f>IF(O269="Lab","over","under")</f>
        <v>2429</v>
      </c>
      <c r="N269" s="173">
        <v>1</v>
      </c>
      <c r="O269" t="s" s="184">
        <v>28</v>
      </c>
      <c r="P269" s="131">
        <f>AQ269</f>
        <v>43.9727424208511</v>
      </c>
      <c r="Q269" s="173">
        <f>T269+U269+V269</f>
        <v>0</v>
      </c>
      <c r="R269" t="s" s="185">
        <v>27</v>
      </c>
      <c r="S269" s="131">
        <f>AO269</f>
        <v>23.0246959635902</v>
      </c>
      <c r="T269" s="169"/>
      <c r="U269" s="169"/>
      <c r="V269" s="169"/>
      <c r="W269" s="169"/>
      <c r="X269" t="s" s="130">
        <f>IF($A269=Y269,"ok","bad")</f>
        <v>2430</v>
      </c>
      <c r="Y269" t="s" s="130">
        <v>2733</v>
      </c>
      <c r="Z269" t="s" s="130">
        <v>2734</v>
      </c>
      <c r="AA269" t="s" s="186">
        <v>2365</v>
      </c>
      <c r="AB269" s="125">
        <f>100*AC269</f>
        <v>20.3611132</v>
      </c>
      <c r="AC269" s="191">
        <v>0.203611132</v>
      </c>
      <c r="AD269" t="s" s="187">
        <v>31</v>
      </c>
      <c r="AE269" s="125">
        <v>6.2722276</v>
      </c>
      <c r="AF269" s="191">
        <v>0.06272227599999999</v>
      </c>
      <c r="AG269" s="169"/>
      <c r="AH269" s="173">
        <v>71854</v>
      </c>
      <c r="AI269" s="173">
        <v>40209</v>
      </c>
      <c r="AJ269" s="173">
        <v>114</v>
      </c>
      <c r="AK269" s="173">
        <v>8423</v>
      </c>
      <c r="AL269" s="173">
        <v>9258</v>
      </c>
      <c r="AM269" s="175">
        <f>100*AL269/$AI269</f>
        <v>23.0246959635902</v>
      </c>
      <c r="AN269" s="173">
        <f>IF(AM269&gt;$AI$8,1,0)</f>
        <v>0</v>
      </c>
      <c r="AO269" s="175">
        <f>IF($R269=AL$17,AM269,0)</f>
        <v>23.0246959635902</v>
      </c>
      <c r="AP269" s="173">
        <v>17681</v>
      </c>
      <c r="AQ269" s="175">
        <f>100*AP269/$AI269</f>
        <v>43.9727424208511</v>
      </c>
      <c r="AR269" s="173">
        <f>IF(AQ269&gt;$AI$8,1,0)</f>
        <v>0</v>
      </c>
      <c r="AS269" s="175">
        <f>IF($R269=AP$17,AQ269,0)</f>
        <v>0</v>
      </c>
      <c r="AT269" s="173">
        <v>1798</v>
      </c>
      <c r="AU269" s="175">
        <f>100*AT269/$AI269</f>
        <v>4.47163570344948</v>
      </c>
      <c r="AV269" s="173">
        <f>IF(AU269&gt;$AI$8,1,0)</f>
        <v>0</v>
      </c>
      <c r="AW269" s="175">
        <f>IF($R269=AT$17,AU269,0)</f>
        <v>0</v>
      </c>
      <c r="AX269" s="173">
        <v>8187</v>
      </c>
      <c r="AY269" s="175">
        <f>100*AX269/$AI269</f>
        <v>20.3611131836156</v>
      </c>
      <c r="AZ269" s="173">
        <f>IF(AY269&gt;$AI$8,1,0)</f>
        <v>0</v>
      </c>
      <c r="BA269" s="175">
        <f>IF($R269=AX$17,AY269,0)</f>
        <v>0</v>
      </c>
      <c r="BB269" s="173">
        <v>2522</v>
      </c>
      <c r="BC269" s="175">
        <f>100*BB269/$AI269</f>
        <v>6.27222761073392</v>
      </c>
      <c r="BD269" s="173">
        <f>IF(BC269&gt;$AI$8,1,0)</f>
        <v>0</v>
      </c>
      <c r="BE269" s="175">
        <f>IF($R269=BB$17,BC269,0)</f>
        <v>0</v>
      </c>
      <c r="BF269" s="173">
        <v>0</v>
      </c>
      <c r="BG269" s="175">
        <f>100*BF269/$AI269</f>
        <v>0</v>
      </c>
      <c r="BH269" s="173">
        <f>IF(BG269&gt;$AI$8,1,0)</f>
        <v>0</v>
      </c>
      <c r="BI269" s="175">
        <f>IF($R269=BF$17,BG269,0)</f>
        <v>0</v>
      </c>
      <c r="BJ269" s="173">
        <v>0</v>
      </c>
      <c r="BK269" s="175">
        <f>100*BJ269/$AI269</f>
        <v>0</v>
      </c>
      <c r="BL269" s="173">
        <f>IF(BK269&gt;$AI$8,1,0)</f>
        <v>0</v>
      </c>
      <c r="BM269" s="175">
        <f>IF($R269=BJ$17,BK269,0)</f>
        <v>0</v>
      </c>
      <c r="BN269" s="173">
        <v>0</v>
      </c>
      <c r="BO269" s="175">
        <f>100*BN269/$AI269</f>
        <v>0</v>
      </c>
      <c r="BP269" s="173">
        <f>IF(BO269&gt;$AI$8,1,0)</f>
        <v>0</v>
      </c>
      <c r="BQ269" s="175">
        <f>IF($R269=BN$17,BO269,0)</f>
        <v>0</v>
      </c>
      <c r="BR269" s="173">
        <v>0</v>
      </c>
      <c r="BS269" s="175">
        <f>100*BR269/$AI269</f>
        <v>0</v>
      </c>
      <c r="BT269" s="173">
        <f>IF(BS269&gt;$AI$8,1,0)</f>
        <v>0</v>
      </c>
      <c r="BU269" s="175">
        <f>IF($R269=BR$17,BS269,0)</f>
        <v>0</v>
      </c>
      <c r="BV269" s="173">
        <v>0</v>
      </c>
      <c r="BW269" s="175">
        <f>100*BV269/$AI269</f>
        <v>0</v>
      </c>
      <c r="BX269" s="173">
        <f>IF(BW269&gt;$AI$8,1,0)</f>
        <v>0</v>
      </c>
      <c r="BY269" s="175">
        <f>IF($R269=BV$17,BW269,0)</f>
        <v>0</v>
      </c>
      <c r="BZ269" s="173">
        <v>0</v>
      </c>
      <c r="CA269" s="175">
        <f>100*BZ269/$AI269</f>
        <v>0</v>
      </c>
      <c r="CB269" s="173">
        <f>IF(CA269&gt;$AI$8,1,0)</f>
        <v>0</v>
      </c>
      <c r="CC269" s="175">
        <f>IF($R269=BZ$17,CA269,0)</f>
        <v>0</v>
      </c>
      <c r="CD269" s="173">
        <v>0</v>
      </c>
      <c r="CE269" s="175">
        <f>100*CD269/$AI269</f>
        <v>0</v>
      </c>
      <c r="CF269" s="173">
        <f>IF(CE269&gt;$AI$8,1,0)</f>
        <v>0</v>
      </c>
      <c r="CG269" s="175">
        <f>IF($R269=CD$17,CE269,0)</f>
        <v>0</v>
      </c>
      <c r="CH269" s="173">
        <v>0</v>
      </c>
      <c r="CI269" s="175">
        <f>100*CH269/$AI269</f>
        <v>0</v>
      </c>
      <c r="CJ269" s="173">
        <f>IF(CI269&gt;$AI$8,1,0)</f>
        <v>0</v>
      </c>
      <c r="CK269" s="175">
        <f>IF($R269=CH$17,CI269,0)</f>
        <v>0</v>
      </c>
      <c r="CL269" s="173">
        <v>0</v>
      </c>
      <c r="CM269" s="173">
        <v>0</v>
      </c>
      <c r="CN269" s="176"/>
    </row>
    <row r="270" ht="15.75" customHeight="1">
      <c r="A270" t="s" s="179">
        <v>2515</v>
      </c>
      <c r="B270" t="s" s="180">
        <v>183</v>
      </c>
      <c r="C270" t="s" s="180">
        <v>2516</v>
      </c>
      <c r="D270" t="s" s="181">
        <v>186</v>
      </c>
      <c r="E270" t="s" s="188">
        <v>79</v>
      </c>
      <c r="F270" t="s" s="146">
        <v>46</v>
      </c>
      <c r="G270" t="s" s="146">
        <v>1661</v>
      </c>
      <c r="H270" t="s" s="146">
        <v>2517</v>
      </c>
      <c r="I270" t="s" s="146">
        <v>49</v>
      </c>
      <c r="J270" t="s" s="146">
        <v>1733</v>
      </c>
      <c r="K270" t="s" s="183">
        <f>_xlfn.IFS(Q270=0,O270,T270=1,R270,U270=1,AA270,V270=1,AD270)</f>
        <v>28</v>
      </c>
      <c r="L270" s="189">
        <f>_xlfn.IFS(Q270=0,P270,T270=1,S270,U270=1,AB270,V270=1,AE270)</f>
        <v>43.9287754713388</v>
      </c>
      <c r="M270" t="s" s="146">
        <f>IF(O270="Lab","over","under")</f>
        <v>2429</v>
      </c>
      <c r="N270" s="145">
        <v>1</v>
      </c>
      <c r="O270" t="s" s="184">
        <v>28</v>
      </c>
      <c r="P270" s="147">
        <f>AQ270</f>
        <v>43.9287754713388</v>
      </c>
      <c r="Q270" s="145">
        <f>T270+U270+V270</f>
        <v>0</v>
      </c>
      <c r="R270" t="s" s="185">
        <v>27</v>
      </c>
      <c r="S270" s="147">
        <f>AO270</f>
        <v>28.4860026661588</v>
      </c>
      <c r="T270" s="138"/>
      <c r="U270" s="138"/>
      <c r="V270" s="138"/>
      <c r="W270" s="138"/>
      <c r="X270" t="s" s="146">
        <f>IF($A270=Y270,"ok","bad")</f>
        <v>2430</v>
      </c>
      <c r="Y270" t="s" s="146">
        <v>2515</v>
      </c>
      <c r="Z270" t="s" s="146">
        <v>2516</v>
      </c>
      <c r="AA270" t="s" s="186">
        <v>2365</v>
      </c>
      <c r="AB270" s="141">
        <f>100*AC270</f>
        <v>12.8737383</v>
      </c>
      <c r="AC270" s="190">
        <v>0.128737383</v>
      </c>
      <c r="AD270" t="s" s="187">
        <v>29</v>
      </c>
      <c r="AE270" s="141">
        <v>9.356313099999999</v>
      </c>
      <c r="AF270" s="190">
        <v>0.09356313099999999</v>
      </c>
      <c r="AG270" s="138"/>
      <c r="AH270" s="145">
        <v>75877</v>
      </c>
      <c r="AI270" s="145">
        <v>52510</v>
      </c>
      <c r="AJ270" s="145">
        <v>179</v>
      </c>
      <c r="AK270" s="145">
        <v>8109</v>
      </c>
      <c r="AL270" s="145">
        <v>14958</v>
      </c>
      <c r="AM270" s="148">
        <f>100*AL270/$AI270</f>
        <v>28.4860026661588</v>
      </c>
      <c r="AN270" s="145">
        <f>IF(AM270&gt;$AI$8,1,0)</f>
        <v>0</v>
      </c>
      <c r="AO270" s="148">
        <f>IF($R270=AL$17,AM270,0)</f>
        <v>28.4860026661588</v>
      </c>
      <c r="AP270" s="145">
        <v>23067</v>
      </c>
      <c r="AQ270" s="148">
        <f>100*AP270/$AI270</f>
        <v>43.9287754713388</v>
      </c>
      <c r="AR270" s="145">
        <f>IF(AQ270&gt;$AI$8,1,0)</f>
        <v>0</v>
      </c>
      <c r="AS270" s="148">
        <f>IF($R270=AP$17,AQ270,0)</f>
        <v>0</v>
      </c>
      <c r="AT270" s="145">
        <v>4913</v>
      </c>
      <c r="AU270" s="148">
        <f>100*AT270/$AI270</f>
        <v>9.35631308322224</v>
      </c>
      <c r="AV270" s="145">
        <f>IF(AU270&gt;$AI$8,1,0)</f>
        <v>0</v>
      </c>
      <c r="AW270" s="148">
        <f>IF($R270=AT$17,AU270,0)</f>
        <v>0</v>
      </c>
      <c r="AX270" s="145">
        <v>6760</v>
      </c>
      <c r="AY270" s="148">
        <f>100*AX270/$AI270</f>
        <v>12.8737383355551</v>
      </c>
      <c r="AZ270" s="145">
        <f>IF(AY270&gt;$AI$8,1,0)</f>
        <v>0</v>
      </c>
      <c r="BA270" s="148">
        <f>IF($R270=AX$17,AY270,0)</f>
        <v>0</v>
      </c>
      <c r="BB270" s="145">
        <v>2631</v>
      </c>
      <c r="BC270" s="148">
        <f>100*BB270/$AI270</f>
        <v>5.01047419539135</v>
      </c>
      <c r="BD270" s="145">
        <f>IF(BC270&gt;$AI$8,1,0)</f>
        <v>0</v>
      </c>
      <c r="BE270" s="148">
        <f>IF($R270=BB$17,BC270,0)</f>
        <v>0</v>
      </c>
      <c r="BF270" s="145">
        <v>0</v>
      </c>
      <c r="BG270" s="148">
        <f>100*BF270/$AI270</f>
        <v>0</v>
      </c>
      <c r="BH270" s="145">
        <f>IF(BG270&gt;$AI$8,1,0)</f>
        <v>0</v>
      </c>
      <c r="BI270" s="148">
        <f>IF($R270=BF$17,BG270,0)</f>
        <v>0</v>
      </c>
      <c r="BJ270" s="145">
        <v>0</v>
      </c>
      <c r="BK270" s="148">
        <f>100*BJ270/$AI270</f>
        <v>0</v>
      </c>
      <c r="BL270" s="145">
        <f>IF(BK270&gt;$AI$8,1,0)</f>
        <v>0</v>
      </c>
      <c r="BM270" s="148">
        <f>IF($R270=BJ$17,BK270,0)</f>
        <v>0</v>
      </c>
      <c r="BN270" s="145">
        <v>0</v>
      </c>
      <c r="BO270" s="148">
        <f>100*BN270/$AI270</f>
        <v>0</v>
      </c>
      <c r="BP270" s="145">
        <f>IF(BO270&gt;$AI$8,1,0)</f>
        <v>0</v>
      </c>
      <c r="BQ270" s="148">
        <f>IF($R270=BN$17,BO270,0)</f>
        <v>0</v>
      </c>
      <c r="BR270" s="145">
        <v>0</v>
      </c>
      <c r="BS270" s="148">
        <f>100*BR270/$AI270</f>
        <v>0</v>
      </c>
      <c r="BT270" s="145">
        <f>IF(BS270&gt;$AI$8,1,0)</f>
        <v>0</v>
      </c>
      <c r="BU270" s="148">
        <f>IF($R270=BR$17,BS270,0)</f>
        <v>0</v>
      </c>
      <c r="BV270" s="145">
        <v>0</v>
      </c>
      <c r="BW270" s="148">
        <f>100*BV270/$AI270</f>
        <v>0</v>
      </c>
      <c r="BX270" s="145">
        <f>IF(BW270&gt;$AI$8,1,0)</f>
        <v>0</v>
      </c>
      <c r="BY270" s="148">
        <f>IF($R270=BV$17,BW270,0)</f>
        <v>0</v>
      </c>
      <c r="BZ270" s="145">
        <v>0</v>
      </c>
      <c r="CA270" s="148">
        <f>100*BZ270/$AI270</f>
        <v>0</v>
      </c>
      <c r="CB270" s="145">
        <f>IF(CA270&gt;$AI$8,1,0)</f>
        <v>0</v>
      </c>
      <c r="CC270" s="148">
        <f>IF($R270=BZ$17,CA270,0)</f>
        <v>0</v>
      </c>
      <c r="CD270" s="145">
        <v>0</v>
      </c>
      <c r="CE270" s="148">
        <f>100*CD270/$AI270</f>
        <v>0</v>
      </c>
      <c r="CF270" s="145">
        <f>IF(CE270&gt;$AI$8,1,0)</f>
        <v>0</v>
      </c>
      <c r="CG270" s="148">
        <f>IF($R270=CD$17,CE270,0)</f>
        <v>0</v>
      </c>
      <c r="CH270" s="145">
        <v>0</v>
      </c>
      <c r="CI270" s="148">
        <f>100*CH270/$AI270</f>
        <v>0</v>
      </c>
      <c r="CJ270" s="145">
        <f>IF(CI270&gt;$AI$8,1,0)</f>
        <v>0</v>
      </c>
      <c r="CK270" s="148">
        <f>IF($R270=CH$17,CI270,0)</f>
        <v>0</v>
      </c>
      <c r="CL270" s="145">
        <v>1045</v>
      </c>
      <c r="CM270" s="145">
        <v>0</v>
      </c>
      <c r="CN270" s="149"/>
    </row>
    <row r="271" ht="15.75" customHeight="1">
      <c r="A271" t="s" s="179">
        <v>2603</v>
      </c>
      <c r="B271" t="s" s="180">
        <v>90</v>
      </c>
      <c r="C271" t="s" s="180">
        <v>2604</v>
      </c>
      <c r="D271" t="s" s="181">
        <v>93</v>
      </c>
      <c r="E271" t="s" s="182">
        <v>79</v>
      </c>
      <c r="F271" t="s" s="130">
        <v>80</v>
      </c>
      <c r="G271" t="s" s="130">
        <v>139</v>
      </c>
      <c r="H271" t="s" s="130">
        <v>140</v>
      </c>
      <c r="I271" t="s" s="130">
        <v>64</v>
      </c>
      <c r="J271" t="s" s="130">
        <v>50</v>
      </c>
      <c r="K271" t="s" s="183">
        <f>_xlfn.IFS(Q271=0,O271,T271=1,R271,U271=1,AA271,V271=1,AD271)</f>
        <v>2365</v>
      </c>
      <c r="L271" s="189">
        <f>_xlfn.IFS(Q271=0,P271,T271=1,S271,U271=1,AB271,V271=1,AE271)</f>
        <v>24.770875045825</v>
      </c>
      <c r="M271" t="s" s="130">
        <f>IF(O271="Lab","over","under")</f>
        <v>2429</v>
      </c>
      <c r="N271" s="173">
        <v>1</v>
      </c>
      <c r="O271" t="s" s="184">
        <v>28</v>
      </c>
      <c r="P271" s="131">
        <f>AQ271</f>
        <v>43.9214912157018</v>
      </c>
      <c r="Q271" s="173">
        <f>T271+U271+V271</f>
        <v>1</v>
      </c>
      <c r="R271" t="s" s="185">
        <v>2365</v>
      </c>
      <c r="S271" s="131">
        <f>BA271</f>
        <v>24.770875045825</v>
      </c>
      <c r="T271" s="173">
        <v>1</v>
      </c>
      <c r="U271" s="169"/>
      <c r="V271" s="169"/>
      <c r="W271" s="169"/>
      <c r="X271" t="s" s="130">
        <f>IF($A271=Y271,"ok","bad")</f>
        <v>2430</v>
      </c>
      <c r="Y271" t="s" s="130">
        <v>2603</v>
      </c>
      <c r="Z271" t="s" s="130">
        <v>2604</v>
      </c>
      <c r="AA271" t="s" s="186">
        <v>27</v>
      </c>
      <c r="AB271" s="125">
        <f>100*AC271</f>
        <v>12.3374975</v>
      </c>
      <c r="AC271" s="191">
        <v>0.123374975</v>
      </c>
      <c r="AD271" t="s" s="187">
        <v>2484</v>
      </c>
      <c r="AE271" s="125">
        <v>7.9946984</v>
      </c>
      <c r="AF271" s="191">
        <v>0.079946984</v>
      </c>
      <c r="AG271" s="169"/>
      <c r="AH271" s="173">
        <v>71002</v>
      </c>
      <c r="AI271" s="173">
        <v>35461</v>
      </c>
      <c r="AJ271" s="173">
        <v>136</v>
      </c>
      <c r="AK271" s="173">
        <v>6791</v>
      </c>
      <c r="AL271" s="173">
        <v>4375</v>
      </c>
      <c r="AM271" s="175">
        <f>100*AL271/$AI271</f>
        <v>12.3374975325005</v>
      </c>
      <c r="AN271" s="173">
        <f>IF(AM271&gt;$AI$8,1,0)</f>
        <v>0</v>
      </c>
      <c r="AO271" s="175">
        <f>IF($R271=AL$17,AM271,0)</f>
        <v>0</v>
      </c>
      <c r="AP271" s="173">
        <v>15575</v>
      </c>
      <c r="AQ271" s="175">
        <f>100*AP271/$AI271</f>
        <v>43.9214912157018</v>
      </c>
      <c r="AR271" s="173">
        <f>IF(AQ271&gt;$AI$8,1,0)</f>
        <v>0</v>
      </c>
      <c r="AS271" s="175">
        <f>IF($R271=AP$17,AQ271,0)</f>
        <v>0</v>
      </c>
      <c r="AT271" s="173">
        <v>1411</v>
      </c>
      <c r="AU271" s="175">
        <f>100*AT271/$AI271</f>
        <v>3.97901920419616</v>
      </c>
      <c r="AV271" s="173">
        <f>IF(AU271&gt;$AI$8,1,0)</f>
        <v>0</v>
      </c>
      <c r="AW271" s="175">
        <f>IF($R271=AT$17,AU271,0)</f>
        <v>0</v>
      </c>
      <c r="AX271" s="173">
        <v>8784</v>
      </c>
      <c r="AY271" s="175">
        <f>100*AX271/$AI271</f>
        <v>24.770875045825</v>
      </c>
      <c r="AZ271" s="173">
        <f>IF(AY271&gt;$AI$8,1,0)</f>
        <v>0</v>
      </c>
      <c r="BA271" s="175">
        <f>IF($R271=AX$17,AY271,0)</f>
        <v>24.770875045825</v>
      </c>
      <c r="BB271" s="173">
        <v>2481</v>
      </c>
      <c r="BC271" s="175">
        <f>100*BB271/$AI271</f>
        <v>6.99641860071628</v>
      </c>
      <c r="BD271" s="173">
        <f>IF(BC271&gt;$AI$8,1,0)</f>
        <v>0</v>
      </c>
      <c r="BE271" s="175">
        <f>IF($R271=BB$17,BC271,0)</f>
        <v>0</v>
      </c>
      <c r="BF271" s="173">
        <v>0</v>
      </c>
      <c r="BG271" s="175">
        <f>100*BF271/$AI271</f>
        <v>0</v>
      </c>
      <c r="BH271" s="173">
        <f>IF(BG271&gt;$AI$8,1,0)</f>
        <v>0</v>
      </c>
      <c r="BI271" s="175">
        <f>IF($R271=BF$17,BG271,0)</f>
        <v>0</v>
      </c>
      <c r="BJ271" s="173">
        <v>0</v>
      </c>
      <c r="BK271" s="175">
        <f>100*BJ271/$AI271</f>
        <v>0</v>
      </c>
      <c r="BL271" s="173">
        <f>IF(BK271&gt;$AI$8,1,0)</f>
        <v>0</v>
      </c>
      <c r="BM271" s="175">
        <f>IF($R271=BJ$17,BK271,0)</f>
        <v>0</v>
      </c>
      <c r="BN271" s="173">
        <v>0</v>
      </c>
      <c r="BO271" s="175">
        <f>100*BN271/$AI271</f>
        <v>0</v>
      </c>
      <c r="BP271" s="173">
        <f>IF(BO271&gt;$AI$8,1,0)</f>
        <v>0</v>
      </c>
      <c r="BQ271" s="175">
        <f>IF($R271=BN$17,BO271,0)</f>
        <v>0</v>
      </c>
      <c r="BR271" s="173">
        <v>0</v>
      </c>
      <c r="BS271" s="175">
        <f>100*BR271/$AI271</f>
        <v>0</v>
      </c>
      <c r="BT271" s="173">
        <f>IF(BS271&gt;$AI$8,1,0)</f>
        <v>0</v>
      </c>
      <c r="BU271" s="175">
        <f>IF($R271=BR$17,BS271,0)</f>
        <v>0</v>
      </c>
      <c r="BV271" s="173">
        <v>0</v>
      </c>
      <c r="BW271" s="175">
        <f>100*BV271/$AI271</f>
        <v>0</v>
      </c>
      <c r="BX271" s="173">
        <f>IF(BW271&gt;$AI$8,1,0)</f>
        <v>0</v>
      </c>
      <c r="BY271" s="175">
        <f>IF($R271=BV$17,BW271,0)</f>
        <v>0</v>
      </c>
      <c r="BZ271" s="173">
        <v>0</v>
      </c>
      <c r="CA271" s="175">
        <f>100*BZ271/$AI271</f>
        <v>0</v>
      </c>
      <c r="CB271" s="173">
        <f>IF(CA271&gt;$AI$8,1,0)</f>
        <v>0</v>
      </c>
      <c r="CC271" s="175">
        <f>IF($R271=BZ$17,CA271,0)</f>
        <v>0</v>
      </c>
      <c r="CD271" s="173">
        <v>0</v>
      </c>
      <c r="CE271" s="175">
        <f>100*CD271/$AI271</f>
        <v>0</v>
      </c>
      <c r="CF271" s="173">
        <f>IF(CE271&gt;$AI$8,1,0)</f>
        <v>0</v>
      </c>
      <c r="CG271" s="175">
        <f>IF($R271=CD$17,CE271,0)</f>
        <v>0</v>
      </c>
      <c r="CH271" s="173">
        <v>0</v>
      </c>
      <c r="CI271" s="175">
        <f>100*CH271/$AI271</f>
        <v>0</v>
      </c>
      <c r="CJ271" s="173">
        <f>IF(CI271&gt;$AI$8,1,0)</f>
        <v>0</v>
      </c>
      <c r="CK271" s="175">
        <f>IF($R271=CH$17,CI271,0)</f>
        <v>0</v>
      </c>
      <c r="CL271" s="173">
        <v>439</v>
      </c>
      <c r="CM271" s="173">
        <v>0</v>
      </c>
      <c r="CN271" s="176"/>
    </row>
    <row r="272" ht="15.75" customHeight="1">
      <c r="A272" t="s" s="179">
        <v>2498</v>
      </c>
      <c r="B272" t="s" s="180">
        <v>42</v>
      </c>
      <c r="C272" t="s" s="180">
        <v>547</v>
      </c>
      <c r="D272" t="s" s="181">
        <v>45</v>
      </c>
      <c r="E272" t="s" s="188">
        <v>45</v>
      </c>
      <c r="F272" t="s" s="146">
        <v>80</v>
      </c>
      <c r="G272" t="s" s="146">
        <v>548</v>
      </c>
      <c r="H272" t="s" s="146">
        <v>549</v>
      </c>
      <c r="I272" t="s" s="146">
        <v>64</v>
      </c>
      <c r="J272" t="s" s="146">
        <v>50</v>
      </c>
      <c r="K272" t="s" s="183">
        <f>_xlfn.IFS(Q272=0,O272,T272=1,R272,U272=1,AA272,V272=1,AD272)</f>
        <v>28</v>
      </c>
      <c r="L272" s="189">
        <f>_xlfn.IFS(Q272=0,P272,T272=1,S272,U272=1,AB272,V272=1,AE272)</f>
        <v>43.9175952646768</v>
      </c>
      <c r="M272" t="s" s="146">
        <f>IF(O272="Lab","over","under")</f>
        <v>2429</v>
      </c>
      <c r="N272" s="145">
        <v>1</v>
      </c>
      <c r="O272" t="s" s="184">
        <v>28</v>
      </c>
      <c r="P272" s="147">
        <f>AQ272</f>
        <v>43.9175952646768</v>
      </c>
      <c r="Q272" s="145">
        <f>T272+U272+V272</f>
        <v>0</v>
      </c>
      <c r="R272" t="s" s="185">
        <v>27</v>
      </c>
      <c r="S272" s="147">
        <f>AO272</f>
        <v>20.3104922798222</v>
      </c>
      <c r="T272" s="138"/>
      <c r="U272" s="138"/>
      <c r="V272" s="138"/>
      <c r="W272" s="138"/>
      <c r="X272" t="s" s="146">
        <f>IF($A272=Y272,"ok","bad")</f>
        <v>2430</v>
      </c>
      <c r="Y272" t="s" s="146">
        <v>2498</v>
      </c>
      <c r="Z272" t="s" s="146">
        <v>547</v>
      </c>
      <c r="AA272" t="s" s="186">
        <v>2365</v>
      </c>
      <c r="AB272" s="141">
        <f>100*AC272</f>
        <v>12.6071662</v>
      </c>
      <c r="AC272" s="190">
        <v>0.126071662</v>
      </c>
      <c r="AD272" t="s" s="187">
        <v>33</v>
      </c>
      <c r="AE272" s="141">
        <v>9.8350641</v>
      </c>
      <c r="AF272" s="190">
        <v>0.098350641</v>
      </c>
      <c r="AG272" s="138"/>
      <c r="AH272" s="145">
        <v>71460</v>
      </c>
      <c r="AI272" s="145">
        <v>47473</v>
      </c>
      <c r="AJ272" s="145">
        <v>232</v>
      </c>
      <c r="AK272" s="145">
        <v>11207</v>
      </c>
      <c r="AL272" s="145">
        <v>9642</v>
      </c>
      <c r="AM272" s="148">
        <f>100*AL272/$AI272</f>
        <v>20.3104922798222</v>
      </c>
      <c r="AN272" s="145">
        <f>IF(AM272&gt;$AI$8,1,0)</f>
        <v>0</v>
      </c>
      <c r="AO272" s="148">
        <f>IF($R272=AL$17,AM272,0)</f>
        <v>20.3104922798222</v>
      </c>
      <c r="AP272" s="145">
        <v>20849</v>
      </c>
      <c r="AQ272" s="148">
        <f>100*AP272/$AI272</f>
        <v>43.9175952646768</v>
      </c>
      <c r="AR272" s="145">
        <f>IF(AQ272&gt;$AI$8,1,0)</f>
        <v>0</v>
      </c>
      <c r="AS272" s="148">
        <f>IF($R272=AP$17,AQ272,0)</f>
        <v>0</v>
      </c>
      <c r="AT272" s="145">
        <v>3168</v>
      </c>
      <c r="AU272" s="148">
        <f>100*AT272/$AI272</f>
        <v>6.67326690961178</v>
      </c>
      <c r="AV272" s="145">
        <f>IF(AU272&gt;$AI$8,1,0)</f>
        <v>0</v>
      </c>
      <c r="AW272" s="148">
        <f>IF($R272=AT$17,AU272,0)</f>
        <v>0</v>
      </c>
      <c r="AX272" s="145">
        <v>5985</v>
      </c>
      <c r="AY272" s="148">
        <f>100*AX272/$AI272</f>
        <v>12.607166178670</v>
      </c>
      <c r="AZ272" s="145">
        <f>IF(AY272&gt;$AI$8,1,0)</f>
        <v>0</v>
      </c>
      <c r="BA272" s="148">
        <f>IF($R272=AX$17,AY272,0)</f>
        <v>0</v>
      </c>
      <c r="BB272" s="145">
        <v>3160</v>
      </c>
      <c r="BC272" s="148">
        <f>100*BB272/$AI272</f>
        <v>6.6564152254966</v>
      </c>
      <c r="BD272" s="145">
        <f>IF(BC272&gt;$AI$8,1,0)</f>
        <v>0</v>
      </c>
      <c r="BE272" s="148">
        <f>IF($R272=BB$17,BC272,0)</f>
        <v>0</v>
      </c>
      <c r="BF272" s="145">
        <v>0</v>
      </c>
      <c r="BG272" s="148">
        <f>100*BF272/$AI272</f>
        <v>0</v>
      </c>
      <c r="BH272" s="145">
        <f>IF(BG272&gt;$AI$8,1,0)</f>
        <v>0</v>
      </c>
      <c r="BI272" s="148">
        <f>IF($R272=BF$17,BG272,0)</f>
        <v>0</v>
      </c>
      <c r="BJ272" s="145">
        <v>4669</v>
      </c>
      <c r="BK272" s="148">
        <f>100*BJ272/$AI272</f>
        <v>9.835064141722659</v>
      </c>
      <c r="BL272" s="145">
        <f>IF(BK272&gt;$AI$8,1,0)</f>
        <v>0</v>
      </c>
      <c r="BM272" s="148">
        <f>IF($R272=BJ$17,BK272,0)</f>
        <v>0</v>
      </c>
      <c r="BN272" s="145">
        <v>0</v>
      </c>
      <c r="BO272" s="148">
        <f>100*BN272/$AI272</f>
        <v>0</v>
      </c>
      <c r="BP272" s="145">
        <f>IF(BO272&gt;$AI$8,1,0)</f>
        <v>0</v>
      </c>
      <c r="BQ272" s="148">
        <f>IF($R272=BN$17,BO272,0)</f>
        <v>0</v>
      </c>
      <c r="BR272" s="145">
        <v>0</v>
      </c>
      <c r="BS272" s="148">
        <f>100*BR272/$AI272</f>
        <v>0</v>
      </c>
      <c r="BT272" s="145">
        <f>IF(BS272&gt;$AI$8,1,0)</f>
        <v>0</v>
      </c>
      <c r="BU272" s="148">
        <f>IF($R272=BR$17,BS272,0)</f>
        <v>0</v>
      </c>
      <c r="BV272" s="145">
        <v>0</v>
      </c>
      <c r="BW272" s="148">
        <f>100*BV272/$AI272</f>
        <v>0</v>
      </c>
      <c r="BX272" s="145">
        <f>IF(BW272&gt;$AI$8,1,0)</f>
        <v>0</v>
      </c>
      <c r="BY272" s="148">
        <f>IF($R272=BV$17,BW272,0)</f>
        <v>0</v>
      </c>
      <c r="BZ272" s="145">
        <v>0</v>
      </c>
      <c r="CA272" s="148">
        <f>100*BZ272/$AI272</f>
        <v>0</v>
      </c>
      <c r="CB272" s="145">
        <f>IF(CA272&gt;$AI$8,1,0)</f>
        <v>0</v>
      </c>
      <c r="CC272" s="148">
        <f>IF($R272=BZ$17,CA272,0)</f>
        <v>0</v>
      </c>
      <c r="CD272" s="145">
        <v>0</v>
      </c>
      <c r="CE272" s="148">
        <f>100*CD272/$AI272</f>
        <v>0</v>
      </c>
      <c r="CF272" s="145">
        <f>IF(CE272&gt;$AI$8,1,0)</f>
        <v>0</v>
      </c>
      <c r="CG272" s="148">
        <f>IF($R272=CD$17,CE272,0)</f>
        <v>0</v>
      </c>
      <c r="CH272" s="145">
        <v>0</v>
      </c>
      <c r="CI272" s="148">
        <f>100*CH272/$AI272</f>
        <v>0</v>
      </c>
      <c r="CJ272" s="145">
        <f>IF(CI272&gt;$AI$8,1,0)</f>
        <v>0</v>
      </c>
      <c r="CK272" s="148">
        <f>IF($R272=CH$17,CI272,0)</f>
        <v>0</v>
      </c>
      <c r="CL272" s="145">
        <v>507</v>
      </c>
      <c r="CM272" s="145">
        <v>0</v>
      </c>
      <c r="CN272" s="149"/>
    </row>
    <row r="273" ht="15.75" customHeight="1">
      <c r="A273" t="s" s="179">
        <v>3549</v>
      </c>
      <c r="B273" t="s" s="180">
        <v>197</v>
      </c>
      <c r="C273" t="s" s="180">
        <v>3550</v>
      </c>
      <c r="D273" t="s" s="181">
        <v>200</v>
      </c>
      <c r="E273" t="s" s="182">
        <v>79</v>
      </c>
      <c r="F273" t="s" s="130">
        <v>46</v>
      </c>
      <c r="G273" t="s" s="130">
        <v>3551</v>
      </c>
      <c r="H273" t="s" s="130">
        <v>3552</v>
      </c>
      <c r="I273" t="s" s="130">
        <v>64</v>
      </c>
      <c r="J273" t="s" s="130">
        <v>1762</v>
      </c>
      <c r="K273" t="s" s="183">
        <f>_xlfn.IFS(Q273=0,O273,T273=1,R273,U273=1,AA273,V273=1,AD273)</f>
        <v>29</v>
      </c>
      <c r="L273" s="189">
        <f>_xlfn.IFS(Q273=0,P273,T273=1,S273,U273=1,AB273,V273=1,AE273)</f>
        <v>43.9134010365865</v>
      </c>
      <c r="M273" t="s" s="130">
        <f>IF(O273="Lab","over","under")</f>
        <v>3307</v>
      </c>
      <c r="N273" s="169"/>
      <c r="O273" t="s" s="184">
        <v>29</v>
      </c>
      <c r="P273" s="131">
        <f>AU273</f>
        <v>43.9134010365865</v>
      </c>
      <c r="Q273" s="173">
        <f>T273+U273+V273</f>
        <v>0</v>
      </c>
      <c r="R273" t="s" s="185">
        <v>27</v>
      </c>
      <c r="S273" s="131">
        <f>AO273</f>
        <v>34.4024327270641</v>
      </c>
      <c r="T273" s="169"/>
      <c r="U273" s="169"/>
      <c r="V273" s="169"/>
      <c r="W273" s="169"/>
      <c r="X273" t="s" s="130">
        <f>IF($A273=Y273,"ok","bad")</f>
        <v>2430</v>
      </c>
      <c r="Y273" t="s" s="130">
        <v>3549</v>
      </c>
      <c r="Z273" t="s" s="130">
        <v>3550</v>
      </c>
      <c r="AA273" t="s" s="186">
        <v>2365</v>
      </c>
      <c r="AB273" s="125">
        <f>100*AC273</f>
        <v>9.841834499999999</v>
      </c>
      <c r="AC273" s="191">
        <v>0.098418345</v>
      </c>
      <c r="AD273" t="s" s="187">
        <v>28</v>
      </c>
      <c r="AE273" s="125">
        <v>7.5391589</v>
      </c>
      <c r="AF273" s="191">
        <v>0.07539158899999999</v>
      </c>
      <c r="AG273" s="169"/>
      <c r="AH273" s="173">
        <v>71971</v>
      </c>
      <c r="AI273" s="173">
        <v>52287</v>
      </c>
      <c r="AJ273" s="173">
        <v>163</v>
      </c>
      <c r="AK273" s="173">
        <v>4973</v>
      </c>
      <c r="AL273" s="173">
        <v>17988</v>
      </c>
      <c r="AM273" s="175">
        <f>100*AL273/$AI273</f>
        <v>34.4024327270641</v>
      </c>
      <c r="AN273" s="173">
        <f>IF(AM273&gt;$AI$8,1,0)</f>
        <v>0</v>
      </c>
      <c r="AO273" s="175">
        <f>IF($R273=AL$17,AM273,0)</f>
        <v>34.4024327270641</v>
      </c>
      <c r="AP273" s="173">
        <v>3942</v>
      </c>
      <c r="AQ273" s="175">
        <f>100*AP273/$AI273</f>
        <v>7.53915887314246</v>
      </c>
      <c r="AR273" s="173">
        <f>IF(AQ273&gt;$AI$8,1,0)</f>
        <v>0</v>
      </c>
      <c r="AS273" s="175">
        <f>IF($R273=AP$17,AQ273,0)</f>
        <v>0</v>
      </c>
      <c r="AT273" s="173">
        <v>22961</v>
      </c>
      <c r="AU273" s="175">
        <f>100*AT273/$AI273</f>
        <v>43.9134010365865</v>
      </c>
      <c r="AV273" s="173">
        <f>IF(AU273&gt;$AI$8,1,0)</f>
        <v>0</v>
      </c>
      <c r="AW273" s="175">
        <f>IF($R273=AT$17,AU273,0)</f>
        <v>0</v>
      </c>
      <c r="AX273" s="173">
        <v>5146</v>
      </c>
      <c r="AY273" s="175">
        <f>100*AX273/$AI273</f>
        <v>9.84183449040871</v>
      </c>
      <c r="AZ273" s="173">
        <f>IF(AY273&gt;$AI$8,1,0)</f>
        <v>0</v>
      </c>
      <c r="BA273" s="175">
        <f>IF($R273=AX$17,AY273,0)</f>
        <v>0</v>
      </c>
      <c r="BB273" s="173">
        <v>1564</v>
      </c>
      <c r="BC273" s="175">
        <f>100*BB273/$AI273</f>
        <v>2.99118327691396</v>
      </c>
      <c r="BD273" s="173">
        <f>IF(BC273&gt;$AI$8,1,0)</f>
        <v>0</v>
      </c>
      <c r="BE273" s="175">
        <f>IF($R273=BB$17,BC273,0)</f>
        <v>0</v>
      </c>
      <c r="BF273" s="173">
        <v>0</v>
      </c>
      <c r="BG273" s="175">
        <f>100*BF273/$AI273</f>
        <v>0</v>
      </c>
      <c r="BH273" s="173">
        <f>IF(BG273&gt;$AI$8,1,0)</f>
        <v>0</v>
      </c>
      <c r="BI273" s="175">
        <f>IF($R273=BF$17,BG273,0)</f>
        <v>0</v>
      </c>
      <c r="BJ273" s="173">
        <v>0</v>
      </c>
      <c r="BK273" s="175">
        <f>100*BJ273/$AI273</f>
        <v>0</v>
      </c>
      <c r="BL273" s="173">
        <f>IF(BK273&gt;$AI$8,1,0)</f>
        <v>0</v>
      </c>
      <c r="BM273" s="175">
        <f>IF($R273=BJ$17,BK273,0)</f>
        <v>0</v>
      </c>
      <c r="BN273" s="173">
        <v>0</v>
      </c>
      <c r="BO273" s="175">
        <f>100*BN273/$AI273</f>
        <v>0</v>
      </c>
      <c r="BP273" s="173">
        <f>IF(BO273&gt;$AI$8,1,0)</f>
        <v>0</v>
      </c>
      <c r="BQ273" s="175">
        <f>IF($R273=BN$17,BO273,0)</f>
        <v>0</v>
      </c>
      <c r="BR273" s="173">
        <v>0</v>
      </c>
      <c r="BS273" s="175">
        <f>100*BR273/$AI273</f>
        <v>0</v>
      </c>
      <c r="BT273" s="173">
        <f>IF(BS273&gt;$AI$8,1,0)</f>
        <v>0</v>
      </c>
      <c r="BU273" s="175">
        <f>IF($R273=BR$17,BS273,0)</f>
        <v>0</v>
      </c>
      <c r="BV273" s="173">
        <v>0</v>
      </c>
      <c r="BW273" s="175">
        <f>100*BV273/$AI273</f>
        <v>0</v>
      </c>
      <c r="BX273" s="173">
        <f>IF(BW273&gt;$AI$8,1,0)</f>
        <v>0</v>
      </c>
      <c r="BY273" s="175">
        <f>IF($R273=BV$17,BW273,0)</f>
        <v>0</v>
      </c>
      <c r="BZ273" s="173">
        <v>0</v>
      </c>
      <c r="CA273" s="175">
        <f>100*BZ273/$AI273</f>
        <v>0</v>
      </c>
      <c r="CB273" s="173">
        <f>IF(CA273&gt;$AI$8,1,0)</f>
        <v>0</v>
      </c>
      <c r="CC273" s="175">
        <f>IF($R273=BZ$17,CA273,0)</f>
        <v>0</v>
      </c>
      <c r="CD273" s="173">
        <v>0</v>
      </c>
      <c r="CE273" s="175">
        <f>100*CD273/$AI273</f>
        <v>0</v>
      </c>
      <c r="CF273" s="173">
        <f>IF(CE273&gt;$AI$8,1,0)</f>
        <v>0</v>
      </c>
      <c r="CG273" s="175">
        <f>IF($R273=CD$17,CE273,0)</f>
        <v>0</v>
      </c>
      <c r="CH273" s="173">
        <v>0</v>
      </c>
      <c r="CI273" s="175">
        <f>100*CH273/$AI273</f>
        <v>0</v>
      </c>
      <c r="CJ273" s="173">
        <f>IF(CI273&gt;$AI$8,1,0)</f>
        <v>0</v>
      </c>
      <c r="CK273" s="175">
        <f>IF($R273=CH$17,CI273,0)</f>
        <v>0</v>
      </c>
      <c r="CL273" s="173">
        <v>524</v>
      </c>
      <c r="CM273" s="173">
        <v>0</v>
      </c>
      <c r="CN273" s="176"/>
    </row>
    <row r="274" ht="15.75" customHeight="1">
      <c r="A274" t="s" s="179">
        <v>2876</v>
      </c>
      <c r="B274" t="s" s="180">
        <v>90</v>
      </c>
      <c r="C274" t="s" s="180">
        <v>177</v>
      </c>
      <c r="D274" t="s" s="181">
        <v>93</v>
      </c>
      <c r="E274" t="s" s="188">
        <v>79</v>
      </c>
      <c r="F274" t="s" s="146">
        <v>46</v>
      </c>
      <c r="G274" t="s" s="146">
        <v>635</v>
      </c>
      <c r="H274" t="s" s="146">
        <v>2877</v>
      </c>
      <c r="I274" t="s" s="146">
        <v>64</v>
      </c>
      <c r="J274" t="s" s="146">
        <v>1733</v>
      </c>
      <c r="K274" t="s" s="183">
        <f>_xlfn.IFS(Q274=0,O274,T274=1,R274,U274=1,AA274,V274=1,AD274)</f>
        <v>28</v>
      </c>
      <c r="L274" s="189">
        <f>_xlfn.IFS(Q274=0,P274,T274=1,S274,U274=1,AB274,V274=1,AE274)</f>
        <v>43.9046919779257</v>
      </c>
      <c r="M274" t="s" s="146">
        <f>IF(O274="Lab","over","under")</f>
        <v>2429</v>
      </c>
      <c r="N274" s="145">
        <v>1</v>
      </c>
      <c r="O274" t="s" s="184">
        <v>28</v>
      </c>
      <c r="P274" s="147">
        <f>AQ274</f>
        <v>43.9046919779257</v>
      </c>
      <c r="Q274" s="145">
        <f>T274+U274+V274</f>
        <v>0</v>
      </c>
      <c r="R274" t="s" s="185">
        <v>27</v>
      </c>
      <c r="S274" s="147">
        <f>AO274</f>
        <v>31.2948532720684</v>
      </c>
      <c r="T274" s="138"/>
      <c r="U274" s="138"/>
      <c r="V274" s="138"/>
      <c r="W274" s="138"/>
      <c r="X274" t="s" s="146">
        <f>IF($A274=Y274,"ok","bad")</f>
        <v>2430</v>
      </c>
      <c r="Y274" t="s" s="146">
        <v>2876</v>
      </c>
      <c r="Z274" t="s" s="146">
        <v>177</v>
      </c>
      <c r="AA274" t="s" s="186">
        <v>2365</v>
      </c>
      <c r="AB274" s="141">
        <f>100*AC274</f>
        <v>16.6623244</v>
      </c>
      <c r="AC274" s="190">
        <v>0.166623244</v>
      </c>
      <c r="AD274" t="s" s="187">
        <v>29</v>
      </c>
      <c r="AE274" s="141">
        <v>3.9790626</v>
      </c>
      <c r="AF274" s="190">
        <v>0.039790626</v>
      </c>
      <c r="AG274" s="138"/>
      <c r="AH274" s="145">
        <v>74980</v>
      </c>
      <c r="AI274" s="145">
        <v>42221</v>
      </c>
      <c r="AJ274" s="145">
        <v>141</v>
      </c>
      <c r="AK274" s="145">
        <v>5324</v>
      </c>
      <c r="AL274" s="145">
        <v>13213</v>
      </c>
      <c r="AM274" s="148">
        <f>100*AL274/$AI274</f>
        <v>31.2948532720684</v>
      </c>
      <c r="AN274" s="145">
        <f>IF(AM274&gt;$AI$8,1,0)</f>
        <v>0</v>
      </c>
      <c r="AO274" s="148">
        <f>IF($R274=AL$17,AM274,0)</f>
        <v>31.2948532720684</v>
      </c>
      <c r="AP274" s="145">
        <v>18537</v>
      </c>
      <c r="AQ274" s="148">
        <f>100*AP274/$AI274</f>
        <v>43.9046919779257</v>
      </c>
      <c r="AR274" s="145">
        <f>IF(AQ274&gt;$AI$8,1,0)</f>
        <v>0</v>
      </c>
      <c r="AS274" s="148">
        <f>IF($R274=AP$17,AQ274,0)</f>
        <v>0</v>
      </c>
      <c r="AT274" s="145">
        <v>1680</v>
      </c>
      <c r="AU274" s="148">
        <f>100*AT274/$AI274</f>
        <v>3.97906255181071</v>
      </c>
      <c r="AV274" s="145">
        <f>IF(AU274&gt;$AI$8,1,0)</f>
        <v>0</v>
      </c>
      <c r="AW274" s="148">
        <f>IF($R274=AT$17,AU274,0)</f>
        <v>0</v>
      </c>
      <c r="AX274" s="145">
        <v>7035</v>
      </c>
      <c r="AY274" s="148">
        <f>100*AX274/$AI274</f>
        <v>16.6623244357073</v>
      </c>
      <c r="AZ274" s="145">
        <f>IF(AY274&gt;$AI$8,1,0)</f>
        <v>0</v>
      </c>
      <c r="BA274" s="148">
        <f>IF($R274=AX$17,AY274,0)</f>
        <v>0</v>
      </c>
      <c r="BB274" s="145">
        <v>1466</v>
      </c>
      <c r="BC274" s="148">
        <f>100*BB274/$AI274</f>
        <v>3.47220577437768</v>
      </c>
      <c r="BD274" s="145">
        <f>IF(BC274&gt;$AI$8,1,0)</f>
        <v>0</v>
      </c>
      <c r="BE274" s="148">
        <f>IF($R274=BB$17,BC274,0)</f>
        <v>0</v>
      </c>
      <c r="BF274" s="145">
        <v>0</v>
      </c>
      <c r="BG274" s="148">
        <f>100*BF274/$AI274</f>
        <v>0</v>
      </c>
      <c r="BH274" s="145">
        <f>IF(BG274&gt;$AI$8,1,0)</f>
        <v>0</v>
      </c>
      <c r="BI274" s="148">
        <f>IF($R274=BF$17,BG274,0)</f>
        <v>0</v>
      </c>
      <c r="BJ274" s="145">
        <v>0</v>
      </c>
      <c r="BK274" s="148">
        <f>100*BJ274/$AI274</f>
        <v>0</v>
      </c>
      <c r="BL274" s="145">
        <f>IF(BK274&gt;$AI$8,1,0)</f>
        <v>0</v>
      </c>
      <c r="BM274" s="148">
        <f>IF($R274=BJ$17,BK274,0)</f>
        <v>0</v>
      </c>
      <c r="BN274" s="145">
        <v>0</v>
      </c>
      <c r="BO274" s="148">
        <f>100*BN274/$AI274</f>
        <v>0</v>
      </c>
      <c r="BP274" s="145">
        <f>IF(BO274&gt;$AI$8,1,0)</f>
        <v>0</v>
      </c>
      <c r="BQ274" s="148">
        <f>IF($R274=BN$17,BO274,0)</f>
        <v>0</v>
      </c>
      <c r="BR274" s="145">
        <v>0</v>
      </c>
      <c r="BS274" s="148">
        <f>100*BR274/$AI274</f>
        <v>0</v>
      </c>
      <c r="BT274" s="145">
        <f>IF(BS274&gt;$AI$8,1,0)</f>
        <v>0</v>
      </c>
      <c r="BU274" s="148">
        <f>IF($R274=BR$17,BS274,0)</f>
        <v>0</v>
      </c>
      <c r="BV274" s="145">
        <v>0</v>
      </c>
      <c r="BW274" s="148">
        <f>100*BV274/$AI274</f>
        <v>0</v>
      </c>
      <c r="BX274" s="145">
        <f>IF(BW274&gt;$AI$8,1,0)</f>
        <v>0</v>
      </c>
      <c r="BY274" s="148">
        <f>IF($R274=BV$17,BW274,0)</f>
        <v>0</v>
      </c>
      <c r="BZ274" s="145">
        <v>0</v>
      </c>
      <c r="CA274" s="148">
        <f>100*BZ274/$AI274</f>
        <v>0</v>
      </c>
      <c r="CB274" s="145">
        <f>IF(CA274&gt;$AI$8,1,0)</f>
        <v>0</v>
      </c>
      <c r="CC274" s="148">
        <f>IF($R274=BZ$17,CA274,0)</f>
        <v>0</v>
      </c>
      <c r="CD274" s="145">
        <v>0</v>
      </c>
      <c r="CE274" s="148">
        <f>100*CD274/$AI274</f>
        <v>0</v>
      </c>
      <c r="CF274" s="145">
        <f>IF(CE274&gt;$AI$8,1,0)</f>
        <v>0</v>
      </c>
      <c r="CG274" s="148">
        <f>IF($R274=CD$17,CE274,0)</f>
        <v>0</v>
      </c>
      <c r="CH274" s="145">
        <v>0</v>
      </c>
      <c r="CI274" s="148">
        <f>100*CH274/$AI274</f>
        <v>0</v>
      </c>
      <c r="CJ274" s="145">
        <f>IF(CI274&gt;$AI$8,1,0)</f>
        <v>0</v>
      </c>
      <c r="CK274" s="148">
        <f>IF($R274=CH$17,CI274,0)</f>
        <v>0</v>
      </c>
      <c r="CL274" s="145">
        <v>0</v>
      </c>
      <c r="CM274" s="145">
        <v>0</v>
      </c>
      <c r="CN274" s="149"/>
    </row>
    <row r="275" ht="15.75" customHeight="1">
      <c r="A275" t="s" s="179">
        <v>2703</v>
      </c>
      <c r="B275" t="s" s="180">
        <v>58</v>
      </c>
      <c r="C275" t="s" s="180">
        <v>999</v>
      </c>
      <c r="D275" t="s" s="181">
        <v>60</v>
      </c>
      <c r="E275" t="s" s="182">
        <v>60</v>
      </c>
      <c r="F275" t="s" s="130">
        <v>61</v>
      </c>
      <c r="G275" t="s" s="130">
        <v>187</v>
      </c>
      <c r="H275" t="s" s="130">
        <v>1004</v>
      </c>
      <c r="I275" t="s" s="130">
        <v>49</v>
      </c>
      <c r="J275" t="s" s="130">
        <v>2585</v>
      </c>
      <c r="K275" t="s" s="183">
        <f>_xlfn.IFS(Q275=0,O275,T275=1,R275,U275=1,AA275,V275=1,AD275)</f>
        <v>31</v>
      </c>
      <c r="L275" s="189">
        <f>_xlfn.IFS(Q275=0,P275,T275=1,S275,U275=1,AB275,V275=1,AE275)</f>
        <v>7.6936098</v>
      </c>
      <c r="M275" t="s" s="130">
        <f>IF(O275="Lab","over","under")</f>
        <v>2429</v>
      </c>
      <c r="N275" s="173">
        <v>1</v>
      </c>
      <c r="O275" t="s" s="184">
        <v>28</v>
      </c>
      <c r="P275" s="131">
        <f>AQ275</f>
        <v>43.8510368176047</v>
      </c>
      <c r="Q275" s="173">
        <f>T275+U275+V275</f>
        <v>1</v>
      </c>
      <c r="R275" t="s" s="185">
        <v>32</v>
      </c>
      <c r="S275" s="131">
        <f>BI275</f>
        <v>33.1753420792778</v>
      </c>
      <c r="T275" s="169"/>
      <c r="U275" s="173">
        <v>1</v>
      </c>
      <c r="V275" s="169"/>
      <c r="W275" s="169"/>
      <c r="X275" t="s" s="130">
        <f>IF($A275=Y275,"ok","bad")</f>
        <v>2430</v>
      </c>
      <c r="Y275" t="s" s="130">
        <v>2703</v>
      </c>
      <c r="Z275" t="s" s="130">
        <v>999</v>
      </c>
      <c r="AA275" t="s" s="186">
        <v>31</v>
      </c>
      <c r="AB275" s="125">
        <f>100*AC275</f>
        <v>7.6936098</v>
      </c>
      <c r="AC275" s="191">
        <v>0.07693609799999999</v>
      </c>
      <c r="AD275" t="s" s="187">
        <v>2365</v>
      </c>
      <c r="AE275" s="125">
        <v>6.6892368</v>
      </c>
      <c r="AF275" s="191">
        <v>0.06689236799999999</v>
      </c>
      <c r="AG275" s="169"/>
      <c r="AH275" s="173">
        <v>68987</v>
      </c>
      <c r="AI275" s="173">
        <v>35445</v>
      </c>
      <c r="AJ275" s="173">
        <v>143</v>
      </c>
      <c r="AK275" s="173">
        <v>3784</v>
      </c>
      <c r="AL275" s="173">
        <v>1707</v>
      </c>
      <c r="AM275" s="175">
        <f>100*AL275/$AI275</f>
        <v>4.81591197630131</v>
      </c>
      <c r="AN275" s="173">
        <f>IF(AM275&gt;$AI$8,1,0)</f>
        <v>0</v>
      </c>
      <c r="AO275" s="175">
        <f>IF($R275=AL$17,AM275,0)</f>
        <v>0</v>
      </c>
      <c r="AP275" s="173">
        <v>15543</v>
      </c>
      <c r="AQ275" s="175">
        <f>100*AP275/$AI275</f>
        <v>43.8510368176047</v>
      </c>
      <c r="AR275" s="173">
        <f>IF(AQ275&gt;$AI$8,1,0)</f>
        <v>0</v>
      </c>
      <c r="AS275" s="175">
        <f>IF($R275=AP$17,AQ275,0)</f>
        <v>0</v>
      </c>
      <c r="AT275" s="173">
        <v>872</v>
      </c>
      <c r="AU275" s="175">
        <f>100*AT275/$AI275</f>
        <v>2.46014952743687</v>
      </c>
      <c r="AV275" s="173">
        <f>IF(AU275&gt;$AI$8,1,0)</f>
        <v>0</v>
      </c>
      <c r="AW275" s="175">
        <f>IF($R275=AT$17,AU275,0)</f>
        <v>0</v>
      </c>
      <c r="AX275" s="173">
        <v>2371</v>
      </c>
      <c r="AY275" s="175">
        <f>100*AX275/$AI275</f>
        <v>6.68923684581746</v>
      </c>
      <c r="AZ275" s="173">
        <f>IF(AY275&gt;$AI$8,1,0)</f>
        <v>0</v>
      </c>
      <c r="BA275" s="175">
        <f>IF($R275=AX$17,AY275,0)</f>
        <v>0</v>
      </c>
      <c r="BB275" s="173">
        <v>2727</v>
      </c>
      <c r="BC275" s="175">
        <f>100*BB275/$AI275</f>
        <v>7.69360981802793</v>
      </c>
      <c r="BD275" s="173">
        <f>IF(BC275&gt;$AI$8,1,0)</f>
        <v>0</v>
      </c>
      <c r="BE275" s="175">
        <f>IF($R275=BB$17,BC275,0)</f>
        <v>0</v>
      </c>
      <c r="BF275" s="173">
        <v>11759</v>
      </c>
      <c r="BG275" s="175">
        <f>100*BF275/$AI275</f>
        <v>33.1753420792778</v>
      </c>
      <c r="BH275" s="173">
        <f>IF(BG275&gt;$AI$8,1,0)</f>
        <v>0</v>
      </c>
      <c r="BI275" s="175">
        <f>IF($R275=BF$17,BG275,0)</f>
        <v>33.1753420792778</v>
      </c>
      <c r="BJ275" s="173">
        <v>0</v>
      </c>
      <c r="BK275" s="175">
        <f>100*BJ275/$AI275</f>
        <v>0</v>
      </c>
      <c r="BL275" s="173">
        <f>IF(BK275&gt;$AI$8,1,0)</f>
        <v>0</v>
      </c>
      <c r="BM275" s="175">
        <f>IF($R275=BJ$17,BK275,0)</f>
        <v>0</v>
      </c>
      <c r="BN275" s="173">
        <v>0</v>
      </c>
      <c r="BO275" s="175">
        <f>100*BN275/$AI275</f>
        <v>0</v>
      </c>
      <c r="BP275" s="173">
        <f>IF(BO275&gt;$AI$8,1,0)</f>
        <v>0</v>
      </c>
      <c r="BQ275" s="175">
        <f>IF($R275=BN$17,BO275,0)</f>
        <v>0</v>
      </c>
      <c r="BR275" s="173">
        <v>0</v>
      </c>
      <c r="BS275" s="175">
        <f>100*BR275/$AI275</f>
        <v>0</v>
      </c>
      <c r="BT275" s="173">
        <f>IF(BS275&gt;$AI$8,1,0)</f>
        <v>0</v>
      </c>
      <c r="BU275" s="175">
        <f>IF($R275=BR$17,BS275,0)</f>
        <v>0</v>
      </c>
      <c r="BV275" s="173">
        <v>0</v>
      </c>
      <c r="BW275" s="175">
        <f>100*BV275/$AI275</f>
        <v>0</v>
      </c>
      <c r="BX275" s="173">
        <f>IF(BW275&gt;$AI$8,1,0)</f>
        <v>0</v>
      </c>
      <c r="BY275" s="175">
        <f>IF($R275=BV$17,BW275,0)</f>
        <v>0</v>
      </c>
      <c r="BZ275" s="173">
        <v>0</v>
      </c>
      <c r="CA275" s="175">
        <f>100*BZ275/$AI275</f>
        <v>0</v>
      </c>
      <c r="CB275" s="173">
        <f>IF(CA275&gt;$AI$8,1,0)</f>
        <v>0</v>
      </c>
      <c r="CC275" s="175">
        <f>IF($R275=BZ$17,CA275,0)</f>
        <v>0</v>
      </c>
      <c r="CD275" s="173">
        <v>0</v>
      </c>
      <c r="CE275" s="175">
        <f>100*CD275/$AI275</f>
        <v>0</v>
      </c>
      <c r="CF275" s="173">
        <f>IF(CE275&gt;$AI$8,1,0)</f>
        <v>0</v>
      </c>
      <c r="CG275" s="175">
        <f>IF($R275=CD$17,CE275,0)</f>
        <v>0</v>
      </c>
      <c r="CH275" s="173">
        <v>0</v>
      </c>
      <c r="CI275" s="175">
        <f>100*CH275/$AI275</f>
        <v>0</v>
      </c>
      <c r="CJ275" s="173">
        <f>IF(CI275&gt;$AI$8,1,0)</f>
        <v>0</v>
      </c>
      <c r="CK275" s="175">
        <f>IF($R275=CH$17,CI275,0)</f>
        <v>0</v>
      </c>
      <c r="CL275" s="173">
        <v>311</v>
      </c>
      <c r="CM275" s="173">
        <v>0</v>
      </c>
      <c r="CN275" s="176"/>
    </row>
    <row r="276" ht="15.75" customHeight="1">
      <c r="A276" t="s" s="179">
        <v>2775</v>
      </c>
      <c r="B276" t="s" s="180">
        <v>160</v>
      </c>
      <c r="C276" t="s" s="180">
        <v>1099</v>
      </c>
      <c r="D276" t="s" s="181">
        <v>162</v>
      </c>
      <c r="E276" t="s" s="188">
        <v>79</v>
      </c>
      <c r="F276" t="s" s="146">
        <v>80</v>
      </c>
      <c r="G276" t="s" s="146">
        <v>739</v>
      </c>
      <c r="H276" t="s" s="146">
        <v>1100</v>
      </c>
      <c r="I276" t="s" s="146">
        <v>49</v>
      </c>
      <c r="J276" t="s" s="146">
        <v>50</v>
      </c>
      <c r="K276" t="s" s="183">
        <f>_xlfn.IFS(Q276=0,O276,T276=1,R276,U276=1,AA276,V276=1,AD276)</f>
        <v>28</v>
      </c>
      <c r="L276" s="189">
        <f>_xlfn.IFS(Q276=0,P276,T276=1,S276,U276=1,AB276,V276=1,AE276)</f>
        <v>43.8385535244579</v>
      </c>
      <c r="M276" t="s" s="146">
        <f>IF(O276="Lab","over","under")</f>
        <v>2429</v>
      </c>
      <c r="N276" s="145">
        <v>1</v>
      </c>
      <c r="O276" t="s" s="184">
        <v>28</v>
      </c>
      <c r="P276" s="147">
        <f>AQ276</f>
        <v>43.8385535244579</v>
      </c>
      <c r="Q276" s="145">
        <f>T276+U276+V276</f>
        <v>0</v>
      </c>
      <c r="R276" t="s" s="185">
        <v>27</v>
      </c>
      <c r="S276" s="147">
        <f>AO276</f>
        <v>29.1571804336774</v>
      </c>
      <c r="T276" s="138"/>
      <c r="U276" s="138"/>
      <c r="V276" s="138"/>
      <c r="W276" s="138"/>
      <c r="X276" t="s" s="146">
        <f>IF($A276=Y276,"ok","bad")</f>
        <v>2430</v>
      </c>
      <c r="Y276" t="s" s="146">
        <v>2775</v>
      </c>
      <c r="Z276" t="s" s="146">
        <v>1099</v>
      </c>
      <c r="AA276" t="s" s="186">
        <v>217</v>
      </c>
      <c r="AB276" s="141">
        <f>100*AC276</f>
        <v>9.106783699999999</v>
      </c>
      <c r="AC276" s="190">
        <v>0.091067837</v>
      </c>
      <c r="AD276" t="s" s="187">
        <v>2365</v>
      </c>
      <c r="AE276" s="141">
        <v>5.8332044</v>
      </c>
      <c r="AF276" s="190">
        <v>0.058332044</v>
      </c>
      <c r="AG276" s="138"/>
      <c r="AH276" s="145">
        <v>79902</v>
      </c>
      <c r="AI276" s="145">
        <v>45241</v>
      </c>
      <c r="AJ276" s="145">
        <v>150</v>
      </c>
      <c r="AK276" s="145">
        <v>6642</v>
      </c>
      <c r="AL276" s="145">
        <v>13191</v>
      </c>
      <c r="AM276" s="148">
        <f>100*AL276/$AI276</f>
        <v>29.1571804336774</v>
      </c>
      <c r="AN276" s="145">
        <f>IF(AM276&gt;$AI$8,1,0)</f>
        <v>0</v>
      </c>
      <c r="AO276" s="148">
        <f>IF($R276=AL$17,AM276,0)</f>
        <v>29.1571804336774</v>
      </c>
      <c r="AP276" s="145">
        <v>19833</v>
      </c>
      <c r="AQ276" s="148">
        <f>100*AP276/$AI276</f>
        <v>43.8385535244579</v>
      </c>
      <c r="AR276" s="145">
        <f>IF(AQ276&gt;$AI$8,1,0)</f>
        <v>0</v>
      </c>
      <c r="AS276" s="148">
        <f>IF($R276=AP$17,AQ276,0)</f>
        <v>0</v>
      </c>
      <c r="AT276" s="145">
        <v>2404</v>
      </c>
      <c r="AU276" s="148">
        <f>100*AT276/$AI276</f>
        <v>5.31376406357065</v>
      </c>
      <c r="AV276" s="145">
        <f>IF(AU276&gt;$AI$8,1,0)</f>
        <v>0</v>
      </c>
      <c r="AW276" s="148">
        <f>IF($R276=AT$17,AU276,0)</f>
        <v>0</v>
      </c>
      <c r="AX276" s="145">
        <v>2639</v>
      </c>
      <c r="AY276" s="148">
        <f>100*AX276/$AI276</f>
        <v>5.83320439424416</v>
      </c>
      <c r="AZ276" s="145">
        <f>IF(AY276&gt;$AI$8,1,0)</f>
        <v>0</v>
      </c>
      <c r="BA276" s="148">
        <f>IF($R276=AX$17,AY276,0)</f>
        <v>0</v>
      </c>
      <c r="BB276" s="145">
        <v>2438</v>
      </c>
      <c r="BC276" s="148">
        <f>100*BB276/$AI276</f>
        <v>5.38891713268937</v>
      </c>
      <c r="BD276" s="145">
        <f>IF(BC276&gt;$AI$8,1,0)</f>
        <v>0</v>
      </c>
      <c r="BE276" s="148">
        <f>IF($R276=BB$17,BC276,0)</f>
        <v>0</v>
      </c>
      <c r="BF276" s="145">
        <v>0</v>
      </c>
      <c r="BG276" s="148">
        <f>100*BF276/$AI276</f>
        <v>0</v>
      </c>
      <c r="BH276" s="145">
        <f>IF(BG276&gt;$AI$8,1,0)</f>
        <v>0</v>
      </c>
      <c r="BI276" s="148">
        <f>IF($R276=BF$17,BG276,0)</f>
        <v>0</v>
      </c>
      <c r="BJ276" s="145">
        <v>0</v>
      </c>
      <c r="BK276" s="148">
        <f>100*BJ276/$AI276</f>
        <v>0</v>
      </c>
      <c r="BL276" s="145">
        <f>IF(BK276&gt;$AI$8,1,0)</f>
        <v>0</v>
      </c>
      <c r="BM276" s="148">
        <f>IF($R276=BJ$17,BK276,0)</f>
        <v>0</v>
      </c>
      <c r="BN276" s="145">
        <v>0</v>
      </c>
      <c r="BO276" s="148">
        <f>100*BN276/$AI276</f>
        <v>0</v>
      </c>
      <c r="BP276" s="145">
        <f>IF(BO276&gt;$AI$8,1,0)</f>
        <v>0</v>
      </c>
      <c r="BQ276" s="148">
        <f>IF($R276=BN$17,BO276,0)</f>
        <v>0</v>
      </c>
      <c r="BR276" s="145">
        <v>0</v>
      </c>
      <c r="BS276" s="148">
        <f>100*BR276/$AI276</f>
        <v>0</v>
      </c>
      <c r="BT276" s="145">
        <f>IF(BS276&gt;$AI$8,1,0)</f>
        <v>0</v>
      </c>
      <c r="BU276" s="148">
        <f>IF($R276=BR$17,BS276,0)</f>
        <v>0</v>
      </c>
      <c r="BV276" s="145">
        <v>0</v>
      </c>
      <c r="BW276" s="148">
        <f>100*BV276/$AI276</f>
        <v>0</v>
      </c>
      <c r="BX276" s="145">
        <f>IF(BW276&gt;$AI$8,1,0)</f>
        <v>0</v>
      </c>
      <c r="BY276" s="148">
        <f>IF($R276=BV$17,BW276,0)</f>
        <v>0</v>
      </c>
      <c r="BZ276" s="145">
        <v>0</v>
      </c>
      <c r="CA276" s="148">
        <f>100*BZ276/$AI276</f>
        <v>0</v>
      </c>
      <c r="CB276" s="145">
        <f>IF(CA276&gt;$AI$8,1,0)</f>
        <v>0</v>
      </c>
      <c r="CC276" s="148">
        <f>IF($R276=BZ$17,CA276,0)</f>
        <v>0</v>
      </c>
      <c r="CD276" s="145">
        <v>0</v>
      </c>
      <c r="CE276" s="148">
        <f>100*CD276/$AI276</f>
        <v>0</v>
      </c>
      <c r="CF276" s="145">
        <f>IF(CE276&gt;$AI$8,1,0)</f>
        <v>0</v>
      </c>
      <c r="CG276" s="148">
        <f>IF($R276=CD$17,CE276,0)</f>
        <v>0</v>
      </c>
      <c r="CH276" s="145">
        <v>0</v>
      </c>
      <c r="CI276" s="148">
        <f>100*CH276/$AI276</f>
        <v>0</v>
      </c>
      <c r="CJ276" s="145">
        <f>IF(CI276&gt;$AI$8,1,0)</f>
        <v>0</v>
      </c>
      <c r="CK276" s="148">
        <f>IF($R276=CH$17,CI276,0)</f>
        <v>0</v>
      </c>
      <c r="CL276" s="145">
        <v>0</v>
      </c>
      <c r="CM276" s="145">
        <v>0</v>
      </c>
      <c r="CN276" s="149"/>
    </row>
    <row r="277" ht="15.75" customHeight="1">
      <c r="A277" t="s" s="179">
        <v>2664</v>
      </c>
      <c r="B277" t="s" s="180">
        <v>90</v>
      </c>
      <c r="C277" t="s" s="180">
        <v>1981</v>
      </c>
      <c r="D277" t="s" s="181">
        <v>93</v>
      </c>
      <c r="E277" t="s" s="182">
        <v>79</v>
      </c>
      <c r="F277" t="s" s="130">
        <v>46</v>
      </c>
      <c r="G277" t="s" s="130">
        <v>563</v>
      </c>
      <c r="H277" t="s" s="130">
        <v>1982</v>
      </c>
      <c r="I277" t="s" s="130">
        <v>49</v>
      </c>
      <c r="J277" t="s" s="130">
        <v>50</v>
      </c>
      <c r="K277" t="s" s="183">
        <f>_xlfn.IFS(Q277=0,O277,T277=1,R277,U277=1,AA277,V277=1,AD277)</f>
        <v>2365</v>
      </c>
      <c r="L277" s="189">
        <f>_xlfn.IFS(Q277=0,P277,T277=1,S277,U277=1,AB277,V277=1,AE277)</f>
        <v>20.8947608689814</v>
      </c>
      <c r="M277" t="s" s="130">
        <f>IF(O277="Lab","over","under")</f>
        <v>2429</v>
      </c>
      <c r="N277" s="173">
        <v>1</v>
      </c>
      <c r="O277" t="s" s="184">
        <v>28</v>
      </c>
      <c r="P277" s="131">
        <f>AQ277</f>
        <v>43.8250221541932</v>
      </c>
      <c r="Q277" s="173">
        <f>T277+U277+V277</f>
        <v>1</v>
      </c>
      <c r="R277" t="s" s="185">
        <v>2365</v>
      </c>
      <c r="S277" s="131">
        <f>BA277</f>
        <v>20.8947608689814</v>
      </c>
      <c r="T277" s="173">
        <v>1</v>
      </c>
      <c r="U277" s="169"/>
      <c r="V277" s="169"/>
      <c r="W277" s="169"/>
      <c r="X277" t="s" s="130">
        <f>IF($A277=Y277,"ok","bad")</f>
        <v>2430</v>
      </c>
      <c r="Y277" t="s" s="130">
        <v>2664</v>
      </c>
      <c r="Z277" t="s" s="130">
        <v>1981</v>
      </c>
      <c r="AA277" t="s" s="186">
        <v>27</v>
      </c>
      <c r="AB277" s="125">
        <f>100*AC277</f>
        <v>18.4537716</v>
      </c>
      <c r="AC277" s="191">
        <v>0.184537716</v>
      </c>
      <c r="AD277" t="s" s="187">
        <v>31</v>
      </c>
      <c r="AE277" s="125">
        <v>7.3713043</v>
      </c>
      <c r="AF277" s="191">
        <v>0.07371304300000001</v>
      </c>
      <c r="AG277" s="169"/>
      <c r="AH277" s="173">
        <v>72265</v>
      </c>
      <c r="AI277" s="173">
        <v>37239</v>
      </c>
      <c r="AJ277" s="173">
        <v>117</v>
      </c>
      <c r="AK277" s="173">
        <v>8539</v>
      </c>
      <c r="AL277" s="173">
        <v>6872</v>
      </c>
      <c r="AM277" s="175">
        <f>100*AL277/$AI277</f>
        <v>18.4537715835549</v>
      </c>
      <c r="AN277" s="173">
        <f>IF(AM277&gt;$AI$8,1,0)</f>
        <v>0</v>
      </c>
      <c r="AO277" s="175">
        <f>IF($R277=AL$17,AM277,0)</f>
        <v>0</v>
      </c>
      <c r="AP277" s="173">
        <v>16320</v>
      </c>
      <c r="AQ277" s="175">
        <f>100*AP277/$AI277</f>
        <v>43.8250221541932</v>
      </c>
      <c r="AR277" s="173">
        <f>IF(AQ277&gt;$AI$8,1,0)</f>
        <v>0</v>
      </c>
      <c r="AS277" s="175">
        <f>IF($R277=AP$17,AQ277,0)</f>
        <v>0</v>
      </c>
      <c r="AT277" s="173">
        <v>1080</v>
      </c>
      <c r="AU277" s="175">
        <f>100*AT277/$AI277</f>
        <v>2.90018528961573</v>
      </c>
      <c r="AV277" s="173">
        <f>IF(AU277&gt;$AI$8,1,0)</f>
        <v>0</v>
      </c>
      <c r="AW277" s="175">
        <f>IF($R277=AT$17,AU277,0)</f>
        <v>0</v>
      </c>
      <c r="AX277" s="173">
        <v>7781</v>
      </c>
      <c r="AY277" s="175">
        <f>100*AX277/$AI277</f>
        <v>20.8947608689814</v>
      </c>
      <c r="AZ277" s="173">
        <f>IF(AY277&gt;$AI$8,1,0)</f>
        <v>0</v>
      </c>
      <c r="BA277" s="175">
        <f>IF($R277=AX$17,AY277,0)</f>
        <v>20.8947608689814</v>
      </c>
      <c r="BB277" s="173">
        <v>2745</v>
      </c>
      <c r="BC277" s="175">
        <f>100*BB277/$AI277</f>
        <v>7.3713042777733</v>
      </c>
      <c r="BD277" s="173">
        <f>IF(BC277&gt;$AI$8,1,0)</f>
        <v>0</v>
      </c>
      <c r="BE277" s="175">
        <f>IF($R277=BB$17,BC277,0)</f>
        <v>0</v>
      </c>
      <c r="BF277" s="173">
        <v>0</v>
      </c>
      <c r="BG277" s="175">
        <f>100*BF277/$AI277</f>
        <v>0</v>
      </c>
      <c r="BH277" s="173">
        <f>IF(BG277&gt;$AI$8,1,0)</f>
        <v>0</v>
      </c>
      <c r="BI277" s="175">
        <f>IF($R277=BF$17,BG277,0)</f>
        <v>0</v>
      </c>
      <c r="BJ277" s="173">
        <v>0</v>
      </c>
      <c r="BK277" s="175">
        <f>100*BJ277/$AI277</f>
        <v>0</v>
      </c>
      <c r="BL277" s="173">
        <f>IF(BK277&gt;$AI$8,1,0)</f>
        <v>0</v>
      </c>
      <c r="BM277" s="175">
        <f>IF($R277=BJ$17,BK277,0)</f>
        <v>0</v>
      </c>
      <c r="BN277" s="173">
        <v>0</v>
      </c>
      <c r="BO277" s="175">
        <f>100*BN277/$AI277</f>
        <v>0</v>
      </c>
      <c r="BP277" s="173">
        <f>IF(BO277&gt;$AI$8,1,0)</f>
        <v>0</v>
      </c>
      <c r="BQ277" s="175">
        <f>IF($R277=BN$17,BO277,0)</f>
        <v>0</v>
      </c>
      <c r="BR277" s="173">
        <v>0</v>
      </c>
      <c r="BS277" s="175">
        <f>100*BR277/$AI277</f>
        <v>0</v>
      </c>
      <c r="BT277" s="173">
        <f>IF(BS277&gt;$AI$8,1,0)</f>
        <v>0</v>
      </c>
      <c r="BU277" s="175">
        <f>IF($R277=BR$17,BS277,0)</f>
        <v>0</v>
      </c>
      <c r="BV277" s="173">
        <v>0</v>
      </c>
      <c r="BW277" s="175">
        <f>100*BV277/$AI277</f>
        <v>0</v>
      </c>
      <c r="BX277" s="173">
        <f>IF(BW277&gt;$AI$8,1,0)</f>
        <v>0</v>
      </c>
      <c r="BY277" s="175">
        <f>IF($R277=BV$17,BW277,0)</f>
        <v>0</v>
      </c>
      <c r="BZ277" s="173">
        <v>0</v>
      </c>
      <c r="CA277" s="175">
        <f>100*BZ277/$AI277</f>
        <v>0</v>
      </c>
      <c r="CB277" s="173">
        <f>IF(CA277&gt;$AI$8,1,0)</f>
        <v>0</v>
      </c>
      <c r="CC277" s="175">
        <f>IF($R277=BZ$17,CA277,0)</f>
        <v>0</v>
      </c>
      <c r="CD277" s="173">
        <v>0</v>
      </c>
      <c r="CE277" s="175">
        <f>100*CD277/$AI277</f>
        <v>0</v>
      </c>
      <c r="CF277" s="173">
        <f>IF(CE277&gt;$AI$8,1,0)</f>
        <v>0</v>
      </c>
      <c r="CG277" s="175">
        <f>IF($R277=CD$17,CE277,0)</f>
        <v>0</v>
      </c>
      <c r="CH277" s="173">
        <v>0</v>
      </c>
      <c r="CI277" s="175">
        <f>100*CH277/$AI277</f>
        <v>0</v>
      </c>
      <c r="CJ277" s="173">
        <f>IF(CI277&gt;$AI$8,1,0)</f>
        <v>0</v>
      </c>
      <c r="CK277" s="175">
        <f>IF($R277=CH$17,CI277,0)</f>
        <v>0</v>
      </c>
      <c r="CL277" s="173">
        <v>0</v>
      </c>
      <c r="CM277" s="173">
        <v>0</v>
      </c>
      <c r="CN277" s="176"/>
    </row>
    <row r="278" ht="15.75" customHeight="1">
      <c r="A278" t="s" s="179">
        <v>2712</v>
      </c>
      <c r="B278" t="s" s="180">
        <v>101</v>
      </c>
      <c r="C278" t="s" s="180">
        <v>1332</v>
      </c>
      <c r="D278" t="s" s="181">
        <v>104</v>
      </c>
      <c r="E278" t="s" s="188">
        <v>79</v>
      </c>
      <c r="F278" t="s" s="146">
        <v>80</v>
      </c>
      <c r="G278" t="s" s="146">
        <v>2713</v>
      </c>
      <c r="H278" t="s" s="146">
        <v>2714</v>
      </c>
      <c r="I278" t="s" s="146">
        <v>49</v>
      </c>
      <c r="J278" t="s" s="146">
        <v>1733</v>
      </c>
      <c r="K278" t="s" s="183">
        <f>_xlfn.IFS(Q278=0,O278,T278=1,R278,U278=1,AA278,V278=1,AD278)</f>
        <v>28</v>
      </c>
      <c r="L278" s="189">
        <f>_xlfn.IFS(Q278=0,P278,T278=1,S278,U278=1,AB278,V278=1,AE278)</f>
        <v>43.8092979127135</v>
      </c>
      <c r="M278" t="s" s="146">
        <f>IF(O278="Lab","over","under")</f>
        <v>2429</v>
      </c>
      <c r="N278" s="145">
        <v>1</v>
      </c>
      <c r="O278" t="s" s="184">
        <v>28</v>
      </c>
      <c r="P278" s="147">
        <f>AQ278</f>
        <v>43.8092979127135</v>
      </c>
      <c r="Q278" s="145">
        <f>T278+U278+V278</f>
        <v>0</v>
      </c>
      <c r="R278" t="s" s="185">
        <v>27</v>
      </c>
      <c r="S278" s="147">
        <f>AO278</f>
        <v>22.9530360531309</v>
      </c>
      <c r="T278" s="138"/>
      <c r="U278" s="138"/>
      <c r="V278" s="138"/>
      <c r="W278" s="138"/>
      <c r="X278" t="s" s="146">
        <f>IF($A278=Y278,"ok","bad")</f>
        <v>2430</v>
      </c>
      <c r="Y278" t="s" s="146">
        <v>2712</v>
      </c>
      <c r="Z278" t="s" s="146">
        <v>1332</v>
      </c>
      <c r="AA278" t="s" s="186">
        <v>2365</v>
      </c>
      <c r="AB278" s="141">
        <f>100*AC278</f>
        <v>18.0313093</v>
      </c>
      <c r="AC278" s="190">
        <v>0.180313093</v>
      </c>
      <c r="AD278" t="s" s="187">
        <v>31</v>
      </c>
      <c r="AE278" s="141">
        <v>6.5251423</v>
      </c>
      <c r="AF278" s="190">
        <v>0.065251423</v>
      </c>
      <c r="AG278" s="138"/>
      <c r="AH278" s="145">
        <v>72315</v>
      </c>
      <c r="AI278" s="145">
        <v>42160</v>
      </c>
      <c r="AJ278" s="145">
        <v>165</v>
      </c>
      <c r="AK278" s="145">
        <v>8793</v>
      </c>
      <c r="AL278" s="145">
        <v>9677</v>
      </c>
      <c r="AM278" s="148">
        <f>100*AL278/$AI278</f>
        <v>22.9530360531309</v>
      </c>
      <c r="AN278" s="145">
        <f>IF(AM278&gt;$AI$8,1,0)</f>
        <v>0</v>
      </c>
      <c r="AO278" s="148">
        <f>IF($R278=AL$17,AM278,0)</f>
        <v>22.9530360531309</v>
      </c>
      <c r="AP278" s="145">
        <v>18470</v>
      </c>
      <c r="AQ278" s="148">
        <f>100*AP278/$AI278</f>
        <v>43.8092979127135</v>
      </c>
      <c r="AR278" s="145">
        <f>IF(AQ278&gt;$AI$8,1,0)</f>
        <v>0</v>
      </c>
      <c r="AS278" s="148">
        <f>IF($R278=AP$17,AQ278,0)</f>
        <v>0</v>
      </c>
      <c r="AT278" s="145">
        <v>2580</v>
      </c>
      <c r="AU278" s="148">
        <f>100*AT278/$AI278</f>
        <v>6.11954459203036</v>
      </c>
      <c r="AV278" s="145">
        <f>IF(AU278&gt;$AI$8,1,0)</f>
        <v>0</v>
      </c>
      <c r="AW278" s="148">
        <f>IF($R278=AT$17,AU278,0)</f>
        <v>0</v>
      </c>
      <c r="AX278" s="145">
        <v>7602</v>
      </c>
      <c r="AY278" s="148">
        <f>100*AX278/$AI278</f>
        <v>18.0313092979127</v>
      </c>
      <c r="AZ278" s="145">
        <f>IF(AY278&gt;$AI$8,1,0)</f>
        <v>0</v>
      </c>
      <c r="BA278" s="148">
        <f>IF($R278=AX$17,AY278,0)</f>
        <v>0</v>
      </c>
      <c r="BB278" s="145">
        <v>2751</v>
      </c>
      <c r="BC278" s="148">
        <f>100*BB278/$AI278</f>
        <v>6.52514231499051</v>
      </c>
      <c r="BD278" s="145">
        <f>IF(BC278&gt;$AI$8,1,0)</f>
        <v>0</v>
      </c>
      <c r="BE278" s="148">
        <f>IF($R278=BB$17,BC278,0)</f>
        <v>0</v>
      </c>
      <c r="BF278" s="145">
        <v>0</v>
      </c>
      <c r="BG278" s="148">
        <f>100*BF278/$AI278</f>
        <v>0</v>
      </c>
      <c r="BH278" s="145">
        <f>IF(BG278&gt;$AI$8,1,0)</f>
        <v>0</v>
      </c>
      <c r="BI278" s="148">
        <f>IF($R278=BF$17,BG278,0)</f>
        <v>0</v>
      </c>
      <c r="BJ278" s="145">
        <v>0</v>
      </c>
      <c r="BK278" s="148">
        <f>100*BJ278/$AI278</f>
        <v>0</v>
      </c>
      <c r="BL278" s="145">
        <f>IF(BK278&gt;$AI$8,1,0)</f>
        <v>0</v>
      </c>
      <c r="BM278" s="148">
        <f>IF($R278=BJ$17,BK278,0)</f>
        <v>0</v>
      </c>
      <c r="BN278" s="145">
        <v>0</v>
      </c>
      <c r="BO278" s="148">
        <f>100*BN278/$AI278</f>
        <v>0</v>
      </c>
      <c r="BP278" s="145">
        <f>IF(BO278&gt;$AI$8,1,0)</f>
        <v>0</v>
      </c>
      <c r="BQ278" s="148">
        <f>IF($R278=BN$17,BO278,0)</f>
        <v>0</v>
      </c>
      <c r="BR278" s="145">
        <v>0</v>
      </c>
      <c r="BS278" s="148">
        <f>100*BR278/$AI278</f>
        <v>0</v>
      </c>
      <c r="BT278" s="145">
        <f>IF(BS278&gt;$AI$8,1,0)</f>
        <v>0</v>
      </c>
      <c r="BU278" s="148">
        <f>IF($R278=BR$17,BS278,0)</f>
        <v>0</v>
      </c>
      <c r="BV278" s="145">
        <v>0</v>
      </c>
      <c r="BW278" s="148">
        <f>100*BV278/$AI278</f>
        <v>0</v>
      </c>
      <c r="BX278" s="145">
        <f>IF(BW278&gt;$AI$8,1,0)</f>
        <v>0</v>
      </c>
      <c r="BY278" s="148">
        <f>IF($R278=BV$17,BW278,0)</f>
        <v>0</v>
      </c>
      <c r="BZ278" s="145">
        <v>0</v>
      </c>
      <c r="CA278" s="148">
        <f>100*BZ278/$AI278</f>
        <v>0</v>
      </c>
      <c r="CB278" s="145">
        <f>IF(CA278&gt;$AI$8,1,0)</f>
        <v>0</v>
      </c>
      <c r="CC278" s="148">
        <f>IF($R278=BZ$17,CA278,0)</f>
        <v>0</v>
      </c>
      <c r="CD278" s="145">
        <v>0</v>
      </c>
      <c r="CE278" s="148">
        <f>100*CD278/$AI278</f>
        <v>0</v>
      </c>
      <c r="CF278" s="145">
        <f>IF(CE278&gt;$AI$8,1,0)</f>
        <v>0</v>
      </c>
      <c r="CG278" s="148">
        <f>IF($R278=CD$17,CE278,0)</f>
        <v>0</v>
      </c>
      <c r="CH278" s="145">
        <v>0</v>
      </c>
      <c r="CI278" s="148">
        <f>100*CH278/$AI278</f>
        <v>0</v>
      </c>
      <c r="CJ278" s="145">
        <f>IF(CI278&gt;$AI$8,1,0)</f>
        <v>0</v>
      </c>
      <c r="CK278" s="148">
        <f>IF($R278=CH$17,CI278,0)</f>
        <v>0</v>
      </c>
      <c r="CL278" s="145">
        <v>0</v>
      </c>
      <c r="CM278" s="145">
        <v>0</v>
      </c>
      <c r="CN278" s="149"/>
    </row>
    <row r="279" ht="15.75" customHeight="1">
      <c r="A279" t="s" s="179">
        <v>2641</v>
      </c>
      <c r="B279" t="s" s="180">
        <v>101</v>
      </c>
      <c r="C279" t="s" s="180">
        <v>1807</v>
      </c>
      <c r="D279" t="s" s="181">
        <v>104</v>
      </c>
      <c r="E279" t="s" s="182">
        <v>79</v>
      </c>
      <c r="F279" t="s" s="130">
        <v>46</v>
      </c>
      <c r="G279" t="s" s="130">
        <v>393</v>
      </c>
      <c r="H279" t="s" s="130">
        <v>2642</v>
      </c>
      <c r="I279" t="s" s="130">
        <v>49</v>
      </c>
      <c r="J279" t="s" s="130">
        <v>1733</v>
      </c>
      <c r="K279" t="s" s="183">
        <f>_xlfn.IFS(Q279=0,O279,T279=1,R279,U279=1,AA279,V279=1,AD279)</f>
        <v>28</v>
      </c>
      <c r="L279" s="189">
        <f>_xlfn.IFS(Q279=0,P279,T279=1,S279,U279=1,AB279,V279=1,AE279)</f>
        <v>43.7984898863951</v>
      </c>
      <c r="M279" t="s" s="130">
        <f>IF(O279="Lab","over","under")</f>
        <v>2429</v>
      </c>
      <c r="N279" s="173">
        <v>1</v>
      </c>
      <c r="O279" t="s" s="184">
        <v>28</v>
      </c>
      <c r="P279" s="131">
        <f>AQ279</f>
        <v>43.7984898863951</v>
      </c>
      <c r="Q279" s="173">
        <f>T279+U279+V279</f>
        <v>0</v>
      </c>
      <c r="R279" t="s" s="185">
        <v>27</v>
      </c>
      <c r="S279" s="131">
        <f>AO279</f>
        <v>30.9382793017456</v>
      </c>
      <c r="T279" s="169"/>
      <c r="U279" s="169"/>
      <c r="V279" s="169"/>
      <c r="W279" s="169"/>
      <c r="X279" t="s" s="130">
        <f>IF($A279=Y279,"ok","bad")</f>
        <v>2430</v>
      </c>
      <c r="Y279" t="s" s="130">
        <v>2641</v>
      </c>
      <c r="Z279" t="s" s="130">
        <v>1807</v>
      </c>
      <c r="AA279" t="s" s="186">
        <v>2365</v>
      </c>
      <c r="AB279" s="125">
        <f>100*AC279</f>
        <v>11.0020089</v>
      </c>
      <c r="AC279" s="191">
        <v>0.110020089</v>
      </c>
      <c r="AD279" t="s" s="187">
        <v>31</v>
      </c>
      <c r="AE279" s="125">
        <v>7.5626905</v>
      </c>
      <c r="AF279" s="191">
        <v>0.07562690499999999</v>
      </c>
      <c r="AG279" s="169"/>
      <c r="AH279" s="173">
        <v>79160</v>
      </c>
      <c r="AI279" s="173">
        <v>57744</v>
      </c>
      <c r="AJ279" s="173">
        <v>212</v>
      </c>
      <c r="AK279" s="173">
        <v>7426</v>
      </c>
      <c r="AL279" s="173">
        <v>17865</v>
      </c>
      <c r="AM279" s="175">
        <f>100*AL279/$AI279</f>
        <v>30.9382793017456</v>
      </c>
      <c r="AN279" s="173">
        <f>IF(AM279&gt;$AI$8,1,0)</f>
        <v>0</v>
      </c>
      <c r="AO279" s="175">
        <f>IF($R279=AL$17,AM279,0)</f>
        <v>30.9382793017456</v>
      </c>
      <c r="AP279" s="173">
        <v>25291</v>
      </c>
      <c r="AQ279" s="175">
        <f>100*AP279/$AI279</f>
        <v>43.7984898863951</v>
      </c>
      <c r="AR279" s="173">
        <f>IF(AQ279&gt;$AI$8,1,0)</f>
        <v>0</v>
      </c>
      <c r="AS279" s="175">
        <f>IF($R279=AP$17,AQ279,0)</f>
        <v>0</v>
      </c>
      <c r="AT279" s="173">
        <v>3133</v>
      </c>
      <c r="AU279" s="175">
        <f>100*AT279/$AI279</f>
        <v>5.4256719312829</v>
      </c>
      <c r="AV279" s="173">
        <f>IF(AU279&gt;$AI$8,1,0)</f>
        <v>0</v>
      </c>
      <c r="AW279" s="175">
        <f>IF($R279=AT$17,AU279,0)</f>
        <v>0</v>
      </c>
      <c r="AX279" s="173">
        <v>6353</v>
      </c>
      <c r="AY279" s="175">
        <f>100*AX279/$AI279</f>
        <v>11.0020088667221</v>
      </c>
      <c r="AZ279" s="173">
        <f>IF(AY279&gt;$AI$8,1,0)</f>
        <v>0</v>
      </c>
      <c r="BA279" s="175">
        <f>IF($R279=AX$17,AY279,0)</f>
        <v>0</v>
      </c>
      <c r="BB279" s="173">
        <v>4367</v>
      </c>
      <c r="BC279" s="175">
        <f>100*BB279/$AI279</f>
        <v>7.56269049598227</v>
      </c>
      <c r="BD279" s="173">
        <f>IF(BC279&gt;$AI$8,1,0)</f>
        <v>0</v>
      </c>
      <c r="BE279" s="175">
        <f>IF($R279=BB$17,BC279,0)</f>
        <v>0</v>
      </c>
      <c r="BF279" s="173">
        <v>0</v>
      </c>
      <c r="BG279" s="175">
        <f>100*BF279/$AI279</f>
        <v>0</v>
      </c>
      <c r="BH279" s="173">
        <f>IF(BG279&gt;$AI$8,1,0)</f>
        <v>0</v>
      </c>
      <c r="BI279" s="175">
        <f>IF($R279=BF$17,BG279,0)</f>
        <v>0</v>
      </c>
      <c r="BJ279" s="173">
        <v>0</v>
      </c>
      <c r="BK279" s="175">
        <f>100*BJ279/$AI279</f>
        <v>0</v>
      </c>
      <c r="BL279" s="173">
        <f>IF(BK279&gt;$AI$8,1,0)</f>
        <v>0</v>
      </c>
      <c r="BM279" s="175">
        <f>IF($R279=BJ$17,BK279,0)</f>
        <v>0</v>
      </c>
      <c r="BN279" s="173">
        <v>0</v>
      </c>
      <c r="BO279" s="175">
        <f>100*BN279/$AI279</f>
        <v>0</v>
      </c>
      <c r="BP279" s="173">
        <f>IF(BO279&gt;$AI$8,1,0)</f>
        <v>0</v>
      </c>
      <c r="BQ279" s="175">
        <f>IF($R279=BN$17,BO279,0)</f>
        <v>0</v>
      </c>
      <c r="BR279" s="173">
        <v>0</v>
      </c>
      <c r="BS279" s="175">
        <f>100*BR279/$AI279</f>
        <v>0</v>
      </c>
      <c r="BT279" s="173">
        <f>IF(BS279&gt;$AI$8,1,0)</f>
        <v>0</v>
      </c>
      <c r="BU279" s="175">
        <f>IF($R279=BR$17,BS279,0)</f>
        <v>0</v>
      </c>
      <c r="BV279" s="173">
        <v>0</v>
      </c>
      <c r="BW279" s="175">
        <f>100*BV279/$AI279</f>
        <v>0</v>
      </c>
      <c r="BX279" s="173">
        <f>IF(BW279&gt;$AI$8,1,0)</f>
        <v>0</v>
      </c>
      <c r="BY279" s="175">
        <f>IF($R279=BV$17,BW279,0)</f>
        <v>0</v>
      </c>
      <c r="BZ279" s="173">
        <v>0</v>
      </c>
      <c r="CA279" s="175">
        <f>100*BZ279/$AI279</f>
        <v>0</v>
      </c>
      <c r="CB279" s="173">
        <f>IF(CA279&gt;$AI$8,1,0)</f>
        <v>0</v>
      </c>
      <c r="CC279" s="175">
        <f>IF($R279=BZ$17,CA279,0)</f>
        <v>0</v>
      </c>
      <c r="CD279" s="173">
        <v>0</v>
      </c>
      <c r="CE279" s="175">
        <f>100*CD279/$AI279</f>
        <v>0</v>
      </c>
      <c r="CF279" s="173">
        <f>IF(CE279&gt;$AI$8,1,0)</f>
        <v>0</v>
      </c>
      <c r="CG279" s="175">
        <f>IF($R279=CD$17,CE279,0)</f>
        <v>0</v>
      </c>
      <c r="CH279" s="173">
        <v>0</v>
      </c>
      <c r="CI279" s="175">
        <f>100*CH279/$AI279</f>
        <v>0</v>
      </c>
      <c r="CJ279" s="173">
        <f>IF(CI279&gt;$AI$8,1,0)</f>
        <v>0</v>
      </c>
      <c r="CK279" s="175">
        <f>IF($R279=CH$17,CI279,0)</f>
        <v>0</v>
      </c>
      <c r="CL279" s="173">
        <v>269</v>
      </c>
      <c r="CM279" s="173">
        <v>0</v>
      </c>
      <c r="CN279" s="176"/>
    </row>
    <row r="280" ht="15.75" customHeight="1">
      <c r="A280" t="s" s="179">
        <v>2634</v>
      </c>
      <c r="B280" t="s" s="180">
        <v>58</v>
      </c>
      <c r="C280" t="s" s="180">
        <v>2635</v>
      </c>
      <c r="D280" t="s" s="181">
        <v>60</v>
      </c>
      <c r="E280" t="s" s="188">
        <v>60</v>
      </c>
      <c r="F280" t="s" s="146">
        <v>46</v>
      </c>
      <c r="G280" t="s" s="146">
        <v>2636</v>
      </c>
      <c r="H280" t="s" s="146">
        <v>2637</v>
      </c>
      <c r="I280" t="s" s="146">
        <v>49</v>
      </c>
      <c r="J280" t="s" s="146">
        <v>2585</v>
      </c>
      <c r="K280" t="s" s="183">
        <f>_xlfn.IFS(Q280=0,O280,T280=1,R280,U280=1,AA280,V280=1,AD280)</f>
        <v>28</v>
      </c>
      <c r="L280" s="189">
        <f>_xlfn.IFS(Q280=0,P280,T280=1,S280,U280=1,AB280,V280=1,AE280)</f>
        <v>43.7829178903425</v>
      </c>
      <c r="M280" t="s" s="146">
        <f>IF(O280="Lab","over","under")</f>
        <v>2429</v>
      </c>
      <c r="N280" s="145">
        <v>1</v>
      </c>
      <c r="O280" t="s" s="184">
        <v>28</v>
      </c>
      <c r="P280" s="147">
        <f>AQ280</f>
        <v>43.7829178903425</v>
      </c>
      <c r="Q280" s="145">
        <f>T280+U280+V280</f>
        <v>0</v>
      </c>
      <c r="R280" t="s" s="185">
        <v>32</v>
      </c>
      <c r="S280" s="147">
        <f>BI280</f>
        <v>28.9240552413776</v>
      </c>
      <c r="T280" s="138"/>
      <c r="U280" s="138"/>
      <c r="V280" s="138"/>
      <c r="W280" s="138"/>
      <c r="X280" t="s" s="146">
        <f>IF($A280=Y280,"ok","bad")</f>
        <v>2430</v>
      </c>
      <c r="Y280" t="s" s="146">
        <v>2634</v>
      </c>
      <c r="Z280" t="s" s="146">
        <v>2635</v>
      </c>
      <c r="AA280" t="s" s="186">
        <v>2365</v>
      </c>
      <c r="AB280" s="141">
        <f>100*AC280</f>
        <v>9.2327856</v>
      </c>
      <c r="AC280" s="190">
        <v>0.092327856</v>
      </c>
      <c r="AD280" t="s" s="187">
        <v>27</v>
      </c>
      <c r="AE280" s="141">
        <v>7.5896216</v>
      </c>
      <c r="AF280" s="190">
        <v>0.075896216</v>
      </c>
      <c r="AG280" s="138"/>
      <c r="AH280" s="145">
        <v>70680</v>
      </c>
      <c r="AI280" s="145">
        <v>41201</v>
      </c>
      <c r="AJ280" s="145">
        <v>74</v>
      </c>
      <c r="AK280" s="145">
        <v>6122</v>
      </c>
      <c r="AL280" s="145">
        <v>3127</v>
      </c>
      <c r="AM280" s="148">
        <f>100*AL280/$AI280</f>
        <v>7.58962161112594</v>
      </c>
      <c r="AN280" s="145">
        <f>IF(AM280&gt;$AI$8,1,0)</f>
        <v>0</v>
      </c>
      <c r="AO280" s="148">
        <f>IF($R280=AL$17,AM280,0)</f>
        <v>0</v>
      </c>
      <c r="AP280" s="145">
        <v>18039</v>
      </c>
      <c r="AQ280" s="148">
        <f>100*AP280/$AI280</f>
        <v>43.7829178903425</v>
      </c>
      <c r="AR280" s="145">
        <f>IF(AQ280&gt;$AI$8,1,0)</f>
        <v>0</v>
      </c>
      <c r="AS280" s="148">
        <f>IF($R280=AP$17,AQ280,0)</f>
        <v>0</v>
      </c>
      <c r="AT280" s="145">
        <v>1151</v>
      </c>
      <c r="AU280" s="148">
        <f>100*AT280/$AI280</f>
        <v>2.79362151404092</v>
      </c>
      <c r="AV280" s="145">
        <f>IF(AU280&gt;$AI$8,1,0)</f>
        <v>0</v>
      </c>
      <c r="AW280" s="148">
        <f>IF($R280=AT$17,AU280,0)</f>
        <v>0</v>
      </c>
      <c r="AX280" s="145">
        <v>3804</v>
      </c>
      <c r="AY280" s="148">
        <f>100*AX280/$AI280</f>
        <v>9.232785611999709</v>
      </c>
      <c r="AZ280" s="145">
        <f>IF(AY280&gt;$AI$8,1,0)</f>
        <v>0</v>
      </c>
      <c r="BA280" s="148">
        <f>IF($R280=AX$17,AY280,0)</f>
        <v>0</v>
      </c>
      <c r="BB280" s="145">
        <v>1421</v>
      </c>
      <c r="BC280" s="148">
        <f>100*BB280/$AI280</f>
        <v>3.44894541394626</v>
      </c>
      <c r="BD280" s="145">
        <f>IF(BC280&gt;$AI$8,1,0)</f>
        <v>0</v>
      </c>
      <c r="BE280" s="148">
        <f>IF($R280=BB$17,BC280,0)</f>
        <v>0</v>
      </c>
      <c r="BF280" s="145">
        <v>11917</v>
      </c>
      <c r="BG280" s="148">
        <f>100*BF280/$AI280</f>
        <v>28.9240552413776</v>
      </c>
      <c r="BH280" s="145">
        <f>IF(BG280&gt;$AI$8,1,0)</f>
        <v>0</v>
      </c>
      <c r="BI280" s="148">
        <f>IF($R280=BF$17,BG280,0)</f>
        <v>28.9240552413776</v>
      </c>
      <c r="BJ280" s="145">
        <v>0</v>
      </c>
      <c r="BK280" s="148">
        <f>100*BJ280/$AI280</f>
        <v>0</v>
      </c>
      <c r="BL280" s="145">
        <f>IF(BK280&gt;$AI$8,1,0)</f>
        <v>0</v>
      </c>
      <c r="BM280" s="148">
        <f>IF($R280=BJ$17,BK280,0)</f>
        <v>0</v>
      </c>
      <c r="BN280" s="145">
        <v>0</v>
      </c>
      <c r="BO280" s="148">
        <f>100*BN280/$AI280</f>
        <v>0</v>
      </c>
      <c r="BP280" s="145">
        <f>IF(BO280&gt;$AI$8,1,0)</f>
        <v>0</v>
      </c>
      <c r="BQ280" s="148">
        <f>IF($R280=BN$17,BO280,0)</f>
        <v>0</v>
      </c>
      <c r="BR280" s="145">
        <v>0</v>
      </c>
      <c r="BS280" s="148">
        <f>100*BR280/$AI280</f>
        <v>0</v>
      </c>
      <c r="BT280" s="145">
        <f>IF(BS280&gt;$AI$8,1,0)</f>
        <v>0</v>
      </c>
      <c r="BU280" s="148">
        <f>IF($R280=BR$17,BS280,0)</f>
        <v>0</v>
      </c>
      <c r="BV280" s="145">
        <v>0</v>
      </c>
      <c r="BW280" s="148">
        <f>100*BV280/$AI280</f>
        <v>0</v>
      </c>
      <c r="BX280" s="145">
        <f>IF(BW280&gt;$AI$8,1,0)</f>
        <v>0</v>
      </c>
      <c r="BY280" s="148">
        <f>IF($R280=BV$17,BW280,0)</f>
        <v>0</v>
      </c>
      <c r="BZ280" s="145">
        <v>0</v>
      </c>
      <c r="CA280" s="148">
        <f>100*BZ280/$AI280</f>
        <v>0</v>
      </c>
      <c r="CB280" s="145">
        <f>IF(CA280&gt;$AI$8,1,0)</f>
        <v>0</v>
      </c>
      <c r="CC280" s="148">
        <f>IF($R280=BZ$17,CA280,0)</f>
        <v>0</v>
      </c>
      <c r="CD280" s="145">
        <v>0</v>
      </c>
      <c r="CE280" s="148">
        <f>100*CD280/$AI280</f>
        <v>0</v>
      </c>
      <c r="CF280" s="145">
        <f>IF(CE280&gt;$AI$8,1,0)</f>
        <v>0</v>
      </c>
      <c r="CG280" s="148">
        <f>IF($R280=CD$17,CE280,0)</f>
        <v>0</v>
      </c>
      <c r="CH280" s="145">
        <v>0</v>
      </c>
      <c r="CI280" s="148">
        <f>100*CH280/$AI280</f>
        <v>0</v>
      </c>
      <c r="CJ280" s="145">
        <f>IF(CI280&gt;$AI$8,1,0)</f>
        <v>0</v>
      </c>
      <c r="CK280" s="148">
        <f>IF($R280=CH$17,CI280,0)</f>
        <v>0</v>
      </c>
      <c r="CL280" s="145">
        <v>1826</v>
      </c>
      <c r="CM280" s="145">
        <v>0</v>
      </c>
      <c r="CN280" s="149"/>
    </row>
    <row r="281" ht="15.75" customHeight="1">
      <c r="A281" t="s" s="179">
        <v>2527</v>
      </c>
      <c r="B281" t="s" s="180">
        <v>166</v>
      </c>
      <c r="C281" t="s" s="180">
        <v>1252</v>
      </c>
      <c r="D281" t="s" s="181">
        <v>169</v>
      </c>
      <c r="E281" t="s" s="182">
        <v>79</v>
      </c>
      <c r="F281" t="s" s="130">
        <v>80</v>
      </c>
      <c r="G281" t="s" s="130">
        <v>1253</v>
      </c>
      <c r="H281" t="s" s="130">
        <v>1254</v>
      </c>
      <c r="I281" t="s" s="130">
        <v>49</v>
      </c>
      <c r="J281" t="s" s="130">
        <v>50</v>
      </c>
      <c r="K281" t="s" s="183">
        <f>_xlfn.IFS(Q281=0,O281,T281=1,R281,U281=1,AA281,V281=1,AD281)</f>
        <v>2365</v>
      </c>
      <c r="L281" s="189">
        <f>_xlfn.IFS(Q281=0,P281,T281=1,S281,U281=1,AB281,V281=1,AE281)</f>
        <v>30.6110812986316</v>
      </c>
      <c r="M281" t="s" s="130">
        <f>IF(O281="Lab","over","under")</f>
        <v>2429</v>
      </c>
      <c r="N281" s="173">
        <v>1</v>
      </c>
      <c r="O281" t="s" s="184">
        <v>28</v>
      </c>
      <c r="P281" s="131">
        <f>AQ281</f>
        <v>43.7583847598605</v>
      </c>
      <c r="Q281" s="173">
        <f>T281+U281+V281</f>
        <v>1</v>
      </c>
      <c r="R281" t="s" s="185">
        <v>2365</v>
      </c>
      <c r="S281" s="131">
        <f>BA281</f>
        <v>30.6110812986316</v>
      </c>
      <c r="T281" s="173">
        <v>1</v>
      </c>
      <c r="U281" s="169"/>
      <c r="V281" s="169"/>
      <c r="W281" s="169"/>
      <c r="X281" t="s" s="130">
        <f>IF($A281=Y281,"ok","bad")</f>
        <v>2430</v>
      </c>
      <c r="Y281" t="s" s="130">
        <v>2527</v>
      </c>
      <c r="Z281" t="s" s="130">
        <v>1252</v>
      </c>
      <c r="AA281" t="s" s="186">
        <v>29</v>
      </c>
      <c r="AB281" s="125">
        <f>100*AC281</f>
        <v>10.9068956</v>
      </c>
      <c r="AC281" s="191">
        <v>0.109068956</v>
      </c>
      <c r="AD281" t="s" s="187">
        <v>27</v>
      </c>
      <c r="AE281" s="125">
        <v>9.1058492</v>
      </c>
      <c r="AF281" s="191">
        <v>0.091058492</v>
      </c>
      <c r="AG281" s="169"/>
      <c r="AH281" s="173">
        <v>70650</v>
      </c>
      <c r="AI281" s="173">
        <v>29816</v>
      </c>
      <c r="AJ281" s="173">
        <v>88</v>
      </c>
      <c r="AK281" s="173">
        <v>3920</v>
      </c>
      <c r="AL281" s="173">
        <v>2715</v>
      </c>
      <c r="AM281" s="175">
        <f>100*AL281/$AI281</f>
        <v>9.10584920847867</v>
      </c>
      <c r="AN281" s="173">
        <f>IF(AM281&gt;$AI$8,1,0)</f>
        <v>0</v>
      </c>
      <c r="AO281" s="175">
        <f>IF($R281=AL$17,AM281,0)</f>
        <v>0</v>
      </c>
      <c r="AP281" s="173">
        <v>13047</v>
      </c>
      <c r="AQ281" s="175">
        <f>100*AP281/$AI281</f>
        <v>43.7583847598605</v>
      </c>
      <c r="AR281" s="173">
        <f>IF(AQ281&gt;$AI$8,1,0)</f>
        <v>0</v>
      </c>
      <c r="AS281" s="175">
        <f>IF($R281=AP$17,AQ281,0)</f>
        <v>0</v>
      </c>
      <c r="AT281" s="173">
        <v>3252</v>
      </c>
      <c r="AU281" s="175">
        <f>100*AT281/$AI281</f>
        <v>10.9068956265093</v>
      </c>
      <c r="AV281" s="173">
        <f>IF(AU281&gt;$AI$8,1,0)</f>
        <v>0</v>
      </c>
      <c r="AW281" s="175">
        <f>IF($R281=AT$17,AU281,0)</f>
        <v>0</v>
      </c>
      <c r="AX281" s="173">
        <v>9127</v>
      </c>
      <c r="AY281" s="175">
        <f>100*AX281/$AI281</f>
        <v>30.6110812986316</v>
      </c>
      <c r="AZ281" s="173">
        <f>IF(AY281&gt;$AI$8,1,0)</f>
        <v>0</v>
      </c>
      <c r="BA281" s="175">
        <f>IF($R281=AX$17,AY281,0)</f>
        <v>30.6110812986316</v>
      </c>
      <c r="BB281" s="173">
        <v>1675</v>
      </c>
      <c r="BC281" s="175">
        <f>100*BB281/$AI281</f>
        <v>5.61778910651999</v>
      </c>
      <c r="BD281" s="173">
        <f>IF(BC281&gt;$AI$8,1,0)</f>
        <v>0</v>
      </c>
      <c r="BE281" s="175">
        <f>IF($R281=BB$17,BC281,0)</f>
        <v>0</v>
      </c>
      <c r="BF281" s="173">
        <v>0</v>
      </c>
      <c r="BG281" s="175">
        <f>100*BF281/$AI281</f>
        <v>0</v>
      </c>
      <c r="BH281" s="173">
        <f>IF(BG281&gt;$AI$8,1,0)</f>
        <v>0</v>
      </c>
      <c r="BI281" s="175">
        <f>IF($R281=BF$17,BG281,0)</f>
        <v>0</v>
      </c>
      <c r="BJ281" s="173">
        <v>0</v>
      </c>
      <c r="BK281" s="175">
        <f>100*BJ281/$AI281</f>
        <v>0</v>
      </c>
      <c r="BL281" s="173">
        <f>IF(BK281&gt;$AI$8,1,0)</f>
        <v>0</v>
      </c>
      <c r="BM281" s="175">
        <f>IF($R281=BJ$17,BK281,0)</f>
        <v>0</v>
      </c>
      <c r="BN281" s="173">
        <v>0</v>
      </c>
      <c r="BO281" s="175">
        <f>100*BN281/$AI281</f>
        <v>0</v>
      </c>
      <c r="BP281" s="173">
        <f>IF(BO281&gt;$AI$8,1,0)</f>
        <v>0</v>
      </c>
      <c r="BQ281" s="175">
        <f>IF($R281=BN$17,BO281,0)</f>
        <v>0</v>
      </c>
      <c r="BR281" s="173">
        <v>0</v>
      </c>
      <c r="BS281" s="175">
        <f>100*BR281/$AI281</f>
        <v>0</v>
      </c>
      <c r="BT281" s="173">
        <f>IF(BS281&gt;$AI$8,1,0)</f>
        <v>0</v>
      </c>
      <c r="BU281" s="175">
        <f>IF($R281=BR$17,BS281,0)</f>
        <v>0</v>
      </c>
      <c r="BV281" s="173">
        <v>0</v>
      </c>
      <c r="BW281" s="175">
        <f>100*BV281/$AI281</f>
        <v>0</v>
      </c>
      <c r="BX281" s="173">
        <f>IF(BW281&gt;$AI$8,1,0)</f>
        <v>0</v>
      </c>
      <c r="BY281" s="175">
        <f>IF($R281=BV$17,BW281,0)</f>
        <v>0</v>
      </c>
      <c r="BZ281" s="173">
        <v>0</v>
      </c>
      <c r="CA281" s="175">
        <f>100*BZ281/$AI281</f>
        <v>0</v>
      </c>
      <c r="CB281" s="173">
        <f>IF(CA281&gt;$AI$8,1,0)</f>
        <v>0</v>
      </c>
      <c r="CC281" s="175">
        <f>IF($R281=BZ$17,CA281,0)</f>
        <v>0</v>
      </c>
      <c r="CD281" s="173">
        <v>0</v>
      </c>
      <c r="CE281" s="175">
        <f>100*CD281/$AI281</f>
        <v>0</v>
      </c>
      <c r="CF281" s="173">
        <f>IF(CE281&gt;$AI$8,1,0)</f>
        <v>0</v>
      </c>
      <c r="CG281" s="175">
        <f>IF($R281=CD$17,CE281,0)</f>
        <v>0</v>
      </c>
      <c r="CH281" s="173">
        <v>0</v>
      </c>
      <c r="CI281" s="175">
        <f>100*CH281/$AI281</f>
        <v>0</v>
      </c>
      <c r="CJ281" s="173">
        <f>IF(CI281&gt;$AI$8,1,0)</f>
        <v>0</v>
      </c>
      <c r="CK281" s="175">
        <f>IF($R281=CH$17,CI281,0)</f>
        <v>0</v>
      </c>
      <c r="CL281" s="173">
        <v>0</v>
      </c>
      <c r="CM281" s="173">
        <v>0</v>
      </c>
      <c r="CN281" s="176"/>
    </row>
    <row r="282" ht="15.75" customHeight="1">
      <c r="A282" t="s" s="179">
        <v>3373</v>
      </c>
      <c r="B282" t="s" s="180">
        <v>101</v>
      </c>
      <c r="C282" t="s" s="180">
        <v>3374</v>
      </c>
      <c r="D282" t="s" s="181">
        <v>104</v>
      </c>
      <c r="E282" t="s" s="188">
        <v>79</v>
      </c>
      <c r="F282" t="s" s="146">
        <v>46</v>
      </c>
      <c r="G282" t="s" s="146">
        <v>1813</v>
      </c>
      <c r="H282" t="s" s="146">
        <v>1814</v>
      </c>
      <c r="I282" t="s" s="146">
        <v>64</v>
      </c>
      <c r="J282" t="s" s="146">
        <v>56</v>
      </c>
      <c r="K282" t="s" s="183">
        <f>_xlfn.IFS(Q282=0,O282,T282=1,R282,U282=1,AA282,V282=1,AD282)</f>
        <v>27</v>
      </c>
      <c r="L282" s="189">
        <f>_xlfn.IFS(Q282=0,P282,T282=1,S282,U282=1,AB282,V282=1,AE282)</f>
        <v>43.7408650184244</v>
      </c>
      <c r="M282" t="s" s="146">
        <f>IF(O282="Lab","over","under")</f>
        <v>3307</v>
      </c>
      <c r="N282" s="138"/>
      <c r="O282" t="s" s="184">
        <v>27</v>
      </c>
      <c r="P282" s="147">
        <f>AM282</f>
        <v>43.7408650184244</v>
      </c>
      <c r="Q282" s="145">
        <f>T282+U282+V282</f>
        <v>0</v>
      </c>
      <c r="R282" t="s" s="185">
        <v>28</v>
      </c>
      <c r="S282" s="147">
        <f>AS282</f>
        <v>22.3439076105976</v>
      </c>
      <c r="T282" s="138"/>
      <c r="U282" s="138"/>
      <c r="V282" s="138"/>
      <c r="W282" s="138"/>
      <c r="X282" t="s" s="146">
        <f>IF($A282=Y282,"ok","bad")</f>
        <v>2430</v>
      </c>
      <c r="Y282" t="s" s="146">
        <v>3373</v>
      </c>
      <c r="Z282" t="s" s="146">
        <v>3374</v>
      </c>
      <c r="AA282" t="s" s="186">
        <v>2365</v>
      </c>
      <c r="AB282" s="141">
        <f>100*AC282</f>
        <v>14.4265805</v>
      </c>
      <c r="AC282" s="190">
        <v>0.144265805</v>
      </c>
      <c r="AD282" t="s" s="187">
        <v>29</v>
      </c>
      <c r="AE282" s="141">
        <v>12.8702884</v>
      </c>
      <c r="AF282" s="190">
        <v>0.128702884</v>
      </c>
      <c r="AG282" s="138"/>
      <c r="AH282" s="145">
        <v>71763</v>
      </c>
      <c r="AI282" s="145">
        <v>48577</v>
      </c>
      <c r="AJ282" s="145">
        <v>135</v>
      </c>
      <c r="AK282" s="145">
        <v>10394</v>
      </c>
      <c r="AL282" s="145">
        <v>21248</v>
      </c>
      <c r="AM282" s="148">
        <f>100*AL282/$AI282</f>
        <v>43.7408650184244</v>
      </c>
      <c r="AN282" s="145">
        <f>IF(AM282&gt;$AI$8,1,0)</f>
        <v>0</v>
      </c>
      <c r="AO282" s="148">
        <f>IF($R282=AL$17,AM282,0)</f>
        <v>0</v>
      </c>
      <c r="AP282" s="145">
        <v>10854</v>
      </c>
      <c r="AQ282" s="148">
        <f>100*AP282/$AI282</f>
        <v>22.3439076105976</v>
      </c>
      <c r="AR282" s="145">
        <f>IF(AQ282&gt;$AI$8,1,0)</f>
        <v>0</v>
      </c>
      <c r="AS282" s="148">
        <f>IF($R282=AP$17,AQ282,0)</f>
        <v>22.3439076105976</v>
      </c>
      <c r="AT282" s="145">
        <v>6252</v>
      </c>
      <c r="AU282" s="148">
        <f>100*AT282/$AI282</f>
        <v>12.8702884080944</v>
      </c>
      <c r="AV282" s="145">
        <f>IF(AU282&gt;$AI$8,1,0)</f>
        <v>0</v>
      </c>
      <c r="AW282" s="148">
        <f>IF($R282=AT$17,AU282,0)</f>
        <v>0</v>
      </c>
      <c r="AX282" s="145">
        <v>7008</v>
      </c>
      <c r="AY282" s="148">
        <f>100*AX282/$AI282</f>
        <v>14.4265804804743</v>
      </c>
      <c r="AZ282" s="145">
        <f>IF(AY282&gt;$AI$8,1,0)</f>
        <v>0</v>
      </c>
      <c r="BA282" s="148">
        <f>IF($R282=AX$17,AY282,0)</f>
        <v>0</v>
      </c>
      <c r="BB282" s="145">
        <v>2806</v>
      </c>
      <c r="BC282" s="148">
        <f>100*BB282/$AI282</f>
        <v>5.77639623690224</v>
      </c>
      <c r="BD282" s="145">
        <f>IF(BC282&gt;$AI$8,1,0)</f>
        <v>0</v>
      </c>
      <c r="BE282" s="148">
        <f>IF($R282=BB$17,BC282,0)</f>
        <v>0</v>
      </c>
      <c r="BF282" s="145">
        <v>0</v>
      </c>
      <c r="BG282" s="148">
        <f>100*BF282/$AI282</f>
        <v>0</v>
      </c>
      <c r="BH282" s="145">
        <f>IF(BG282&gt;$AI$8,1,0)</f>
        <v>0</v>
      </c>
      <c r="BI282" s="148">
        <f>IF($R282=BF$17,BG282,0)</f>
        <v>0</v>
      </c>
      <c r="BJ282" s="145">
        <v>0</v>
      </c>
      <c r="BK282" s="148">
        <f>100*BJ282/$AI282</f>
        <v>0</v>
      </c>
      <c r="BL282" s="145">
        <f>IF(BK282&gt;$AI$8,1,0)</f>
        <v>0</v>
      </c>
      <c r="BM282" s="148">
        <f>IF($R282=BJ$17,BK282,0)</f>
        <v>0</v>
      </c>
      <c r="BN282" s="145">
        <v>0</v>
      </c>
      <c r="BO282" s="148">
        <f>100*BN282/$AI282</f>
        <v>0</v>
      </c>
      <c r="BP282" s="145">
        <f>IF(BO282&gt;$AI$8,1,0)</f>
        <v>0</v>
      </c>
      <c r="BQ282" s="148">
        <f>IF($R282=BN$17,BO282,0)</f>
        <v>0</v>
      </c>
      <c r="BR282" s="145">
        <v>0</v>
      </c>
      <c r="BS282" s="148">
        <f>100*BR282/$AI282</f>
        <v>0</v>
      </c>
      <c r="BT282" s="145">
        <f>IF(BS282&gt;$AI$8,1,0)</f>
        <v>0</v>
      </c>
      <c r="BU282" s="148">
        <f>IF($R282=BR$17,BS282,0)</f>
        <v>0</v>
      </c>
      <c r="BV282" s="145">
        <v>0</v>
      </c>
      <c r="BW282" s="148">
        <f>100*BV282/$AI282</f>
        <v>0</v>
      </c>
      <c r="BX282" s="145">
        <f>IF(BW282&gt;$AI$8,1,0)</f>
        <v>0</v>
      </c>
      <c r="BY282" s="148">
        <f>IF($R282=BV$17,BW282,0)</f>
        <v>0</v>
      </c>
      <c r="BZ282" s="145">
        <v>0</v>
      </c>
      <c r="CA282" s="148">
        <f>100*BZ282/$AI282</f>
        <v>0</v>
      </c>
      <c r="CB282" s="145">
        <f>IF(CA282&gt;$AI$8,1,0)</f>
        <v>0</v>
      </c>
      <c r="CC282" s="148">
        <f>IF($R282=BZ$17,CA282,0)</f>
        <v>0</v>
      </c>
      <c r="CD282" s="145">
        <v>0</v>
      </c>
      <c r="CE282" s="148">
        <f>100*CD282/$AI282</f>
        <v>0</v>
      </c>
      <c r="CF282" s="145">
        <f>IF(CE282&gt;$AI$8,1,0)</f>
        <v>0</v>
      </c>
      <c r="CG282" s="148">
        <f>IF($R282=CD$17,CE282,0)</f>
        <v>0</v>
      </c>
      <c r="CH282" s="145">
        <v>0</v>
      </c>
      <c r="CI282" s="148">
        <f>100*CH282/$AI282</f>
        <v>0</v>
      </c>
      <c r="CJ282" s="145">
        <f>IF(CI282&gt;$AI$8,1,0)</f>
        <v>0</v>
      </c>
      <c r="CK282" s="148">
        <f>IF($R282=CH$17,CI282,0)</f>
        <v>0</v>
      </c>
      <c r="CL282" s="145">
        <v>567</v>
      </c>
      <c r="CM282" s="145">
        <v>0</v>
      </c>
      <c r="CN282" s="149"/>
    </row>
    <row r="283" ht="15.75" customHeight="1">
      <c r="A283" t="s" s="179">
        <v>2605</v>
      </c>
      <c r="B283" t="s" s="180">
        <v>166</v>
      </c>
      <c r="C283" t="s" s="180">
        <v>2606</v>
      </c>
      <c r="D283" t="s" s="181">
        <v>169</v>
      </c>
      <c r="E283" t="s" s="182">
        <v>79</v>
      </c>
      <c r="F283" t="s" s="130">
        <v>80</v>
      </c>
      <c r="G283" t="s" s="130">
        <v>179</v>
      </c>
      <c r="H283" t="s" s="130">
        <v>2607</v>
      </c>
      <c r="I283" t="s" s="130">
        <v>49</v>
      </c>
      <c r="J283" t="s" s="130">
        <v>1733</v>
      </c>
      <c r="K283" t="s" s="183">
        <f>_xlfn.IFS(Q283=0,O283,T283=1,R283,U283=1,AA283,V283=1,AD283)</f>
        <v>2365</v>
      </c>
      <c r="L283" s="189">
        <f>_xlfn.IFS(Q283=0,P283,T283=1,S283,U283=1,AB283,V283=1,AE283)</f>
        <v>20.7275678866588</v>
      </c>
      <c r="M283" t="s" s="130">
        <f>IF(O283="Lab","over","under")</f>
        <v>2429</v>
      </c>
      <c r="N283" s="229">
        <v>1</v>
      </c>
      <c r="O283" t="s" s="184">
        <v>28</v>
      </c>
      <c r="P283" s="131">
        <f>AQ283</f>
        <v>43.715564738292</v>
      </c>
      <c r="Q283" s="173">
        <f>T283+U283+V283</f>
        <v>1</v>
      </c>
      <c r="R283" t="s" s="185">
        <v>2365</v>
      </c>
      <c r="S283" s="131">
        <f>BA283</f>
        <v>20.7275678866588</v>
      </c>
      <c r="T283" s="173">
        <v>1</v>
      </c>
      <c r="U283" s="169"/>
      <c r="V283" s="169"/>
      <c r="W283" s="169"/>
      <c r="X283" t="s" s="130">
        <f>IF($A283=Y283,"ok","bad")</f>
        <v>2430</v>
      </c>
      <c r="Y283" t="s" s="130">
        <v>2605</v>
      </c>
      <c r="Z283" t="s" s="130">
        <v>2606</v>
      </c>
      <c r="AA283" t="s" s="186">
        <v>27</v>
      </c>
      <c r="AB283" s="125">
        <f>100*AC283</f>
        <v>18.0096419</v>
      </c>
      <c r="AC283" s="191">
        <v>0.180096419</v>
      </c>
      <c r="AD283" t="s" s="187">
        <v>29</v>
      </c>
      <c r="AE283" s="125">
        <v>7.9914404</v>
      </c>
      <c r="AF283" s="191">
        <v>0.07991440399999999</v>
      </c>
      <c r="AG283" s="169"/>
      <c r="AH283" s="173">
        <v>75067</v>
      </c>
      <c r="AI283" s="173">
        <v>40656</v>
      </c>
      <c r="AJ283" s="173">
        <v>112</v>
      </c>
      <c r="AK283" s="173">
        <v>9346</v>
      </c>
      <c r="AL283" s="173">
        <v>7322</v>
      </c>
      <c r="AM283" s="175">
        <f>100*AL283/$AI283</f>
        <v>18.0096418732782</v>
      </c>
      <c r="AN283" s="173">
        <f>IF(AM283&gt;$AI$8,1,0)</f>
        <v>0</v>
      </c>
      <c r="AO283" s="175">
        <f>IF($R283=AL$17,AM283,0)</f>
        <v>0</v>
      </c>
      <c r="AP283" s="173">
        <v>17773</v>
      </c>
      <c r="AQ283" s="175">
        <f>100*AP283/$AI283</f>
        <v>43.715564738292</v>
      </c>
      <c r="AR283" s="173">
        <f>IF(AQ283&gt;$AI$8,1,0)</f>
        <v>0</v>
      </c>
      <c r="AS283" s="175">
        <f>IF($R283=AP$17,AQ283,0)</f>
        <v>0</v>
      </c>
      <c r="AT283" s="173">
        <v>3249</v>
      </c>
      <c r="AU283" s="175">
        <f>100*AT283/$AI283</f>
        <v>7.99144037780401</v>
      </c>
      <c r="AV283" s="173">
        <f>IF(AU283&gt;$AI$8,1,0)</f>
        <v>0</v>
      </c>
      <c r="AW283" s="175">
        <f>IF($R283=AT$17,AU283,0)</f>
        <v>0</v>
      </c>
      <c r="AX283" s="173">
        <v>8427</v>
      </c>
      <c r="AY283" s="175">
        <f>100*AX283/$AI283</f>
        <v>20.7275678866588</v>
      </c>
      <c r="AZ283" s="173">
        <f>IF(AY283&gt;$AI$8,1,0)</f>
        <v>0</v>
      </c>
      <c r="BA283" s="175">
        <f>IF($R283=AX$17,AY283,0)</f>
        <v>20.7275678866588</v>
      </c>
      <c r="BB283" s="173">
        <v>2389</v>
      </c>
      <c r="BC283" s="175">
        <f>100*BB283/$AI283</f>
        <v>5.87613144431326</v>
      </c>
      <c r="BD283" s="173">
        <f>IF(BC283&gt;$AI$8,1,0)</f>
        <v>0</v>
      </c>
      <c r="BE283" s="175">
        <f>IF($R283=BB$17,BC283,0)</f>
        <v>0</v>
      </c>
      <c r="BF283" s="173">
        <v>0</v>
      </c>
      <c r="BG283" s="175">
        <f>100*BF283/$AI283</f>
        <v>0</v>
      </c>
      <c r="BH283" s="173">
        <f>IF(BG283&gt;$AI$8,1,0)</f>
        <v>0</v>
      </c>
      <c r="BI283" s="175">
        <f>IF($R283=BF$17,BG283,0)</f>
        <v>0</v>
      </c>
      <c r="BJ283" s="173">
        <v>0</v>
      </c>
      <c r="BK283" s="175">
        <f>100*BJ283/$AI283</f>
        <v>0</v>
      </c>
      <c r="BL283" s="173">
        <f>IF(BK283&gt;$AI$8,1,0)</f>
        <v>0</v>
      </c>
      <c r="BM283" s="175">
        <f>IF($R283=BJ$17,BK283,0)</f>
        <v>0</v>
      </c>
      <c r="BN283" s="173">
        <v>0</v>
      </c>
      <c r="BO283" s="175">
        <f>100*BN283/$AI283</f>
        <v>0</v>
      </c>
      <c r="BP283" s="173">
        <f>IF(BO283&gt;$AI$8,1,0)</f>
        <v>0</v>
      </c>
      <c r="BQ283" s="175">
        <f>IF($R283=BN$17,BO283,0)</f>
        <v>0</v>
      </c>
      <c r="BR283" s="173">
        <v>0</v>
      </c>
      <c r="BS283" s="175">
        <f>100*BR283/$AI283</f>
        <v>0</v>
      </c>
      <c r="BT283" s="173">
        <f>IF(BS283&gt;$AI$8,1,0)</f>
        <v>0</v>
      </c>
      <c r="BU283" s="175">
        <f>IF($R283=BR$17,BS283,0)</f>
        <v>0</v>
      </c>
      <c r="BV283" s="173">
        <v>0</v>
      </c>
      <c r="BW283" s="175">
        <f>100*BV283/$AI283</f>
        <v>0</v>
      </c>
      <c r="BX283" s="173">
        <f>IF(BW283&gt;$AI$8,1,0)</f>
        <v>0</v>
      </c>
      <c r="BY283" s="175">
        <f>IF($R283=BV$17,BW283,0)</f>
        <v>0</v>
      </c>
      <c r="BZ283" s="173">
        <v>0</v>
      </c>
      <c r="CA283" s="175">
        <f>100*BZ283/$AI283</f>
        <v>0</v>
      </c>
      <c r="CB283" s="173">
        <f>IF(CA283&gt;$AI$8,1,0)</f>
        <v>0</v>
      </c>
      <c r="CC283" s="175">
        <f>IF($R283=BZ$17,CA283,0)</f>
        <v>0</v>
      </c>
      <c r="CD283" s="173">
        <v>0</v>
      </c>
      <c r="CE283" s="175">
        <f>100*CD283/$AI283</f>
        <v>0</v>
      </c>
      <c r="CF283" s="173">
        <f>IF(CE283&gt;$AI$8,1,0)</f>
        <v>0</v>
      </c>
      <c r="CG283" s="175">
        <f>IF($R283=CD$17,CE283,0)</f>
        <v>0</v>
      </c>
      <c r="CH283" s="173">
        <v>0</v>
      </c>
      <c r="CI283" s="175">
        <f>100*CH283/$AI283</f>
        <v>0</v>
      </c>
      <c r="CJ283" s="173">
        <f>IF(CI283&gt;$AI$8,1,0)</f>
        <v>0</v>
      </c>
      <c r="CK283" s="175">
        <f>IF($R283=CH$17,CI283,0)</f>
        <v>0</v>
      </c>
      <c r="CL283" s="173">
        <v>1189</v>
      </c>
      <c r="CM283" s="173">
        <v>0</v>
      </c>
      <c r="CN283" s="176"/>
    </row>
    <row r="284" ht="15.75" customHeight="1">
      <c r="A284" t="s" s="337">
        <v>2892</v>
      </c>
      <c r="B284" t="s" s="146">
        <v>228</v>
      </c>
      <c r="C284" t="s" s="146">
        <v>235</v>
      </c>
      <c r="D284" t="s" s="338">
        <v>230</v>
      </c>
      <c r="E284" t="s" s="188">
        <v>230</v>
      </c>
      <c r="F284" t="s" s="146">
        <v>80</v>
      </c>
      <c r="G284" t="s" s="146">
        <v>187</v>
      </c>
      <c r="H284" t="s" s="146">
        <v>236</v>
      </c>
      <c r="I284" t="s" s="146">
        <v>49</v>
      </c>
      <c r="J284" t="s" s="146">
        <v>247</v>
      </c>
      <c r="K284" t="s" s="183">
        <f>_xlfn.IFS(Q284=0,O284,T284=1,R284,U284=1,AA284,V284=1,AD284)</f>
        <v>2390</v>
      </c>
      <c r="L284" s="189">
        <f>_xlfn.IFS(Q284=0,P284,T284=1,S284,U284=1,AB284,V284=1,AE284)</f>
        <v>10.5656086</v>
      </c>
      <c r="M284" t="s" s="146">
        <v>2429</v>
      </c>
      <c r="N284" s="246">
        <v>0</v>
      </c>
      <c r="O284" t="s" s="184">
        <v>35</v>
      </c>
      <c r="P284" s="147">
        <f>BS284</f>
        <v>43.691288440621</v>
      </c>
      <c r="Q284" s="145">
        <f>T284+U284+V284</f>
        <v>1</v>
      </c>
      <c r="R284" t="s" s="185">
        <v>34</v>
      </c>
      <c r="S284" s="147">
        <f>BQ284</f>
        <v>29.8180559675665</v>
      </c>
      <c r="T284" s="138"/>
      <c r="U284" s="145">
        <v>1</v>
      </c>
      <c r="V284" s="138"/>
      <c r="W284" s="138"/>
      <c r="X284" t="s" s="146">
        <f>IF($A284=Y284,"ok","bad")</f>
        <v>2430</v>
      </c>
      <c r="Y284" t="s" s="146">
        <v>2892</v>
      </c>
      <c r="Z284" t="s" s="146">
        <v>235</v>
      </c>
      <c r="AA284" t="s" s="186">
        <v>2390</v>
      </c>
      <c r="AB284" s="141">
        <f>100*AC284</f>
        <v>10.5656086</v>
      </c>
      <c r="AC284" s="190">
        <v>0.105656086</v>
      </c>
      <c r="AD284" t="s" s="187">
        <v>2394</v>
      </c>
      <c r="AE284" s="141">
        <v>7.1121329</v>
      </c>
      <c r="AF284" s="190">
        <v>0.071121329</v>
      </c>
      <c r="AG284" s="138"/>
      <c r="AH284" s="339">
        <v>74240</v>
      </c>
      <c r="AI284" s="339">
        <v>40452</v>
      </c>
      <c r="AJ284" s="339">
        <v>293</v>
      </c>
      <c r="AK284" s="339">
        <v>5612</v>
      </c>
      <c r="AL284" s="339">
        <v>0</v>
      </c>
      <c r="AM284" s="148">
        <f>100*AL284/$AI284</f>
        <v>0</v>
      </c>
      <c r="AN284" s="339">
        <f>IF(AM284&gt;$AI$8,1,0)</f>
        <v>0</v>
      </c>
      <c r="AO284" s="148">
        <f>IF($R284=AL$17,AM284,0)</f>
        <v>0</v>
      </c>
      <c r="AP284" s="339">
        <v>0</v>
      </c>
      <c r="AQ284" s="148">
        <f>100*AP284/$AI284</f>
        <v>0</v>
      </c>
      <c r="AR284" s="339">
        <f>IF(AQ284&gt;$AI$8,1,0)</f>
        <v>0</v>
      </c>
      <c r="AS284" s="148">
        <f>IF($R284=AP$17,AQ284,0)</f>
        <v>0</v>
      </c>
      <c r="AT284" s="339">
        <v>0</v>
      </c>
      <c r="AU284" s="148">
        <f>100*AT284/$AI284</f>
        <v>0</v>
      </c>
      <c r="AV284" s="339">
        <f>IF(AU284&gt;$AI$8,1,0)</f>
        <v>0</v>
      </c>
      <c r="AW284" s="148">
        <f>IF($R284=AT$17,AU284,0)</f>
        <v>0</v>
      </c>
      <c r="AX284" s="339">
        <v>0</v>
      </c>
      <c r="AY284" s="148">
        <f>100*AX284/$AI284</f>
        <v>0</v>
      </c>
      <c r="AZ284" s="339">
        <f>IF(AY284&gt;$AI$8,1,0)</f>
        <v>0</v>
      </c>
      <c r="BA284" s="148">
        <f>IF($R284=AX$17,AY284,0)</f>
        <v>0</v>
      </c>
      <c r="BB284" s="339">
        <v>1206</v>
      </c>
      <c r="BC284" s="148">
        <f>100*BB284/$AI284</f>
        <v>2.98131118362504</v>
      </c>
      <c r="BD284" s="339">
        <f>IF(BC284&gt;$AI$8,1,0)</f>
        <v>0</v>
      </c>
      <c r="BE284" s="148">
        <f>IF($R284=BB$17,BC284,0)</f>
        <v>0</v>
      </c>
      <c r="BF284" s="339">
        <v>0</v>
      </c>
      <c r="BG284" s="148">
        <f>100*BF284/$AI284</f>
        <v>0</v>
      </c>
      <c r="BH284" s="339">
        <f>IF(BG284&gt;$AI$8,1,0)</f>
        <v>0</v>
      </c>
      <c r="BI284" s="148">
        <f>IF($R284=BF$17,BG284,0)</f>
        <v>0</v>
      </c>
      <c r="BJ284" s="339">
        <v>0</v>
      </c>
      <c r="BK284" s="148">
        <f>100*BJ284/$AI284</f>
        <v>0</v>
      </c>
      <c r="BL284" s="339">
        <f>IF(BK284&gt;$AI$8,1,0)</f>
        <v>0</v>
      </c>
      <c r="BM284" s="148">
        <f>IF($R284=BJ$17,BK284,0)</f>
        <v>0</v>
      </c>
      <c r="BN284" s="339">
        <v>12062</v>
      </c>
      <c r="BO284" s="148">
        <f>100*BN284/$AI284</f>
        <v>29.8180559675665</v>
      </c>
      <c r="BP284" s="339">
        <f>IF(BO284&gt;$AI$8,1,0)</f>
        <v>0</v>
      </c>
      <c r="BQ284" s="148">
        <f>IF($R284=BN$17,BO284,0)</f>
        <v>29.8180559675665</v>
      </c>
      <c r="BR284" s="339">
        <v>17674</v>
      </c>
      <c r="BS284" s="148">
        <f>100*BR284/$AI284</f>
        <v>43.691288440621</v>
      </c>
      <c r="BT284" s="339">
        <f>IF(BS284&gt;$AI$8,1,0)</f>
        <v>0</v>
      </c>
      <c r="BU284" s="148">
        <f>IF($R284=BR$17,BS284,0)</f>
        <v>0</v>
      </c>
      <c r="BV284" s="339">
        <v>1413</v>
      </c>
      <c r="BW284" s="148">
        <f>100*BV284/$AI284</f>
        <v>3.49302877484426</v>
      </c>
      <c r="BX284" s="339">
        <f>IF(BW284&gt;$AI$8,1,0)</f>
        <v>0</v>
      </c>
      <c r="BY284" s="148">
        <f>IF($R284=BV$17,BW284,0)</f>
        <v>0</v>
      </c>
      <c r="BZ284" s="339">
        <v>0</v>
      </c>
      <c r="CA284" s="148">
        <f>100*BZ284/$AI284</f>
        <v>0</v>
      </c>
      <c r="CB284" s="339">
        <f>IF(CA284&gt;$AI$8,1,0)</f>
        <v>0</v>
      </c>
      <c r="CC284" s="148">
        <f>IF($R284=BZ$17,CA284,0)</f>
        <v>0</v>
      </c>
      <c r="CD284" s="339">
        <v>4274</v>
      </c>
      <c r="CE284" s="148">
        <f>100*CD284/$AI284</f>
        <v>10.565608622565</v>
      </c>
      <c r="CF284" s="339">
        <f>IF(CE284&gt;$AI$8,1,0)</f>
        <v>0</v>
      </c>
      <c r="CG284" s="148">
        <f>IF($R284=CD$17,CE284,0)</f>
        <v>0</v>
      </c>
      <c r="CH284" s="339">
        <v>2877</v>
      </c>
      <c r="CI284" s="148">
        <f>100*CH284/$AI284</f>
        <v>7.11213289824978</v>
      </c>
      <c r="CJ284" s="339">
        <f>IF(CI284&gt;$AI$8,1,0)</f>
        <v>0</v>
      </c>
      <c r="CK284" s="148">
        <f>IF($R284=CH$17,CI284,0)</f>
        <v>0</v>
      </c>
      <c r="CL284" s="339">
        <v>0</v>
      </c>
      <c r="CM284" s="339">
        <v>0</v>
      </c>
      <c r="CN284" s="149"/>
    </row>
    <row r="285" ht="15.75" customHeight="1">
      <c r="A285" t="s" s="179">
        <v>2583</v>
      </c>
      <c r="B285" t="s" s="180">
        <v>58</v>
      </c>
      <c r="C285" t="s" s="180">
        <v>578</v>
      </c>
      <c r="D285" t="s" s="181">
        <v>60</v>
      </c>
      <c r="E285" t="s" s="182">
        <v>60</v>
      </c>
      <c r="F285" t="s" s="130">
        <v>46</v>
      </c>
      <c r="G285" t="s" s="130">
        <v>1114</v>
      </c>
      <c r="H285" t="s" s="130">
        <v>2584</v>
      </c>
      <c r="I285" t="s" s="130">
        <v>49</v>
      </c>
      <c r="J285" t="s" s="130">
        <v>2585</v>
      </c>
      <c r="K285" t="s" s="183">
        <f>_xlfn.IFS(Q285=0,O285,T285=1,R285,U285=1,AA285,V285=1,AD285)</f>
        <v>28</v>
      </c>
      <c r="L285" s="189">
        <f>_xlfn.IFS(Q285=0,P285,T285=1,S285,U285=1,AB285,V285=1,AE285)</f>
        <v>43.6780221637413</v>
      </c>
      <c r="M285" t="s" s="130">
        <f>IF(O285="Lab","over","under")</f>
        <v>2429</v>
      </c>
      <c r="N285" s="265">
        <v>1</v>
      </c>
      <c r="O285" t="s" s="184">
        <v>28</v>
      </c>
      <c r="P285" s="131">
        <f>AQ285</f>
        <v>43.6780221637413</v>
      </c>
      <c r="Q285" s="173">
        <f>T285+U285+V285</f>
        <v>0</v>
      </c>
      <c r="R285" t="s" s="185">
        <v>32</v>
      </c>
      <c r="S285" s="131">
        <f>BI285</f>
        <v>27.0938458195514</v>
      </c>
      <c r="T285" s="169"/>
      <c r="U285" s="169"/>
      <c r="V285" s="169"/>
      <c r="W285" s="169"/>
      <c r="X285" t="s" s="130">
        <f>IF($A285=Y285,"ok","bad")</f>
        <v>2430</v>
      </c>
      <c r="Y285" t="s" s="130">
        <v>2583</v>
      </c>
      <c r="Z285" t="s" s="130">
        <v>578</v>
      </c>
      <c r="AA285" t="s" s="186">
        <v>27</v>
      </c>
      <c r="AB285" s="125">
        <f>100*AC285</f>
        <v>14.841015</v>
      </c>
      <c r="AC285" s="191">
        <v>0.14841015</v>
      </c>
      <c r="AD285" t="s" s="187">
        <v>2365</v>
      </c>
      <c r="AE285" s="125">
        <v>8.2570801</v>
      </c>
      <c r="AF285" s="191">
        <v>0.082570801</v>
      </c>
      <c r="AG285" s="169"/>
      <c r="AH285" s="173">
        <v>69413</v>
      </c>
      <c r="AI285" s="173">
        <v>41419</v>
      </c>
      <c r="AJ285" s="173">
        <v>123</v>
      </c>
      <c r="AK285" s="173">
        <v>6869</v>
      </c>
      <c r="AL285" s="173">
        <v>6147</v>
      </c>
      <c r="AM285" s="175">
        <f>100*AL285/$AI285</f>
        <v>14.8410149931191</v>
      </c>
      <c r="AN285" s="173">
        <f>IF(AM285&gt;$AI$8,1,0)</f>
        <v>0</v>
      </c>
      <c r="AO285" s="175">
        <f>IF($R285=AL$17,AM285,0)</f>
        <v>0</v>
      </c>
      <c r="AP285" s="173">
        <v>18091</v>
      </c>
      <c r="AQ285" s="175">
        <f>100*AP285/$AI285</f>
        <v>43.6780221637413</v>
      </c>
      <c r="AR285" s="173">
        <f>IF(AQ285&gt;$AI$8,1,0)</f>
        <v>0</v>
      </c>
      <c r="AS285" s="175">
        <f>IF($R285=AP$17,AQ285,0)</f>
        <v>0</v>
      </c>
      <c r="AT285" s="173">
        <v>983</v>
      </c>
      <c r="AU285" s="175">
        <f>100*AT285/$AI285</f>
        <v>2.37330693643014</v>
      </c>
      <c r="AV285" s="173">
        <f>IF(AU285&gt;$AI$8,1,0)</f>
        <v>0</v>
      </c>
      <c r="AW285" s="175">
        <f>IF($R285=AT$17,AU285,0)</f>
        <v>0</v>
      </c>
      <c r="AX285" s="173">
        <v>3420</v>
      </c>
      <c r="AY285" s="175">
        <f>100*AX285/$AI285</f>
        <v>8.25708008401941</v>
      </c>
      <c r="AZ285" s="173">
        <f>IF(AY285&gt;$AI$8,1,0)</f>
        <v>0</v>
      </c>
      <c r="BA285" s="175">
        <f>IF($R285=AX$17,AY285,0)</f>
        <v>0</v>
      </c>
      <c r="BB285" s="173">
        <v>1039</v>
      </c>
      <c r="BC285" s="175">
        <f>100*BB285/$AI285</f>
        <v>2.5085105869287</v>
      </c>
      <c r="BD285" s="173">
        <f>IF(BC285&gt;$AI$8,1,0)</f>
        <v>0</v>
      </c>
      <c r="BE285" s="175">
        <f>IF($R285=BB$17,BC285,0)</f>
        <v>0</v>
      </c>
      <c r="BF285" s="173">
        <v>11222</v>
      </c>
      <c r="BG285" s="175">
        <f>100*BF285/$AI285</f>
        <v>27.0938458195514</v>
      </c>
      <c r="BH285" s="173">
        <f>IF(BG285&gt;$AI$8,1,0)</f>
        <v>0</v>
      </c>
      <c r="BI285" s="175">
        <f>IF($R285=BF$17,BG285,0)</f>
        <v>27.0938458195514</v>
      </c>
      <c r="BJ285" s="173">
        <v>0</v>
      </c>
      <c r="BK285" s="175">
        <f>100*BJ285/$AI285</f>
        <v>0</v>
      </c>
      <c r="BL285" s="173">
        <f>IF(BK285&gt;$AI$8,1,0)</f>
        <v>0</v>
      </c>
      <c r="BM285" s="175">
        <f>IF($R285=BJ$17,BK285,0)</f>
        <v>0</v>
      </c>
      <c r="BN285" s="173">
        <v>0</v>
      </c>
      <c r="BO285" s="175">
        <f>100*BN285/$AI285</f>
        <v>0</v>
      </c>
      <c r="BP285" s="173">
        <f>IF(BO285&gt;$AI$8,1,0)</f>
        <v>0</v>
      </c>
      <c r="BQ285" s="175">
        <f>IF($R285=BN$17,BO285,0)</f>
        <v>0</v>
      </c>
      <c r="BR285" s="173">
        <v>0</v>
      </c>
      <c r="BS285" s="175">
        <f>100*BR285/$AI285</f>
        <v>0</v>
      </c>
      <c r="BT285" s="173">
        <f>IF(BS285&gt;$AI$8,1,0)</f>
        <v>0</v>
      </c>
      <c r="BU285" s="175">
        <f>IF($R285=BR$17,BS285,0)</f>
        <v>0</v>
      </c>
      <c r="BV285" s="173">
        <v>0</v>
      </c>
      <c r="BW285" s="175">
        <f>100*BV285/$AI285</f>
        <v>0</v>
      </c>
      <c r="BX285" s="173">
        <f>IF(BW285&gt;$AI$8,1,0)</f>
        <v>0</v>
      </c>
      <c r="BY285" s="175">
        <f>IF($R285=BV$17,BW285,0)</f>
        <v>0</v>
      </c>
      <c r="BZ285" s="173">
        <v>0</v>
      </c>
      <c r="CA285" s="175">
        <f>100*BZ285/$AI285</f>
        <v>0</v>
      </c>
      <c r="CB285" s="173">
        <f>IF(CA285&gt;$AI$8,1,0)</f>
        <v>0</v>
      </c>
      <c r="CC285" s="175">
        <f>IF($R285=BZ$17,CA285,0)</f>
        <v>0</v>
      </c>
      <c r="CD285" s="173">
        <v>0</v>
      </c>
      <c r="CE285" s="175">
        <f>100*CD285/$AI285</f>
        <v>0</v>
      </c>
      <c r="CF285" s="173">
        <f>IF(CE285&gt;$AI$8,1,0)</f>
        <v>0</v>
      </c>
      <c r="CG285" s="175">
        <f>IF($R285=CD$17,CE285,0)</f>
        <v>0</v>
      </c>
      <c r="CH285" s="173">
        <v>0</v>
      </c>
      <c r="CI285" s="175">
        <f>100*CH285/$AI285</f>
        <v>0</v>
      </c>
      <c r="CJ285" s="173">
        <f>IF(CI285&gt;$AI$8,1,0)</f>
        <v>0</v>
      </c>
      <c r="CK285" s="175">
        <f>IF($R285=CH$17,CI285,0)</f>
        <v>0</v>
      </c>
      <c r="CL285" s="173">
        <v>0</v>
      </c>
      <c r="CM285" s="173">
        <v>0</v>
      </c>
      <c r="CN285" s="176"/>
    </row>
    <row r="286" ht="15.75" customHeight="1">
      <c r="A286" t="s" s="179">
        <v>861</v>
      </c>
      <c r="B286" t="s" s="180">
        <v>58</v>
      </c>
      <c r="C286" t="s" s="180">
        <v>862</v>
      </c>
      <c r="D286" t="s" s="181">
        <v>60</v>
      </c>
      <c r="E286" t="s" s="188">
        <v>60</v>
      </c>
      <c r="F286" t="s" s="146">
        <v>46</v>
      </c>
      <c r="G286" t="s" s="146">
        <v>2841</v>
      </c>
      <c r="H286" t="s" s="146">
        <v>2842</v>
      </c>
      <c r="I286" t="s" s="146">
        <v>49</v>
      </c>
      <c r="J286" t="s" s="146">
        <v>2585</v>
      </c>
      <c r="K286" t="s" s="183">
        <f>_xlfn.IFS(Q286=0,O286,T286=1,R286,U286=1,AA286,V286=1,AD286)</f>
        <v>28</v>
      </c>
      <c r="L286" s="189">
        <f>_xlfn.IFS(Q286=0,P286,T286=1,S286,U286=1,AB286,V286=1,AE286)</f>
        <v>43.6717303442372</v>
      </c>
      <c r="M286" t="s" s="146">
        <f>IF(O286="Lab","over","under")</f>
        <v>2429</v>
      </c>
      <c r="N286" s="145">
        <v>1</v>
      </c>
      <c r="O286" t="s" s="184">
        <v>28</v>
      </c>
      <c r="P286" s="147">
        <f>AQ286</f>
        <v>43.6717303442372</v>
      </c>
      <c r="Q286" s="145">
        <f>T286+U286+V286</f>
        <v>0</v>
      </c>
      <c r="R286" t="s" s="185">
        <v>32</v>
      </c>
      <c r="S286" s="147">
        <f>BI286</f>
        <v>26.9058474525654</v>
      </c>
      <c r="T286" s="138"/>
      <c r="U286" s="138"/>
      <c r="V286" s="138"/>
      <c r="W286" s="138"/>
      <c r="X286" t="s" s="146">
        <f>IF($A286=Y286,"ok","bad")</f>
        <v>2430</v>
      </c>
      <c r="Y286" t="s" s="146">
        <v>861</v>
      </c>
      <c r="Z286" t="s" s="146">
        <v>862</v>
      </c>
      <c r="AA286" t="s" s="186">
        <v>27</v>
      </c>
      <c r="AB286" s="141">
        <f>100*AC286</f>
        <v>16.911223</v>
      </c>
      <c r="AC286" s="190">
        <v>0.16911223</v>
      </c>
      <c r="AD286" t="s" s="187">
        <v>2365</v>
      </c>
      <c r="AE286" s="141">
        <v>4.698668</v>
      </c>
      <c r="AF286" s="190">
        <v>0.04698668</v>
      </c>
      <c r="AG286" s="138"/>
      <c r="AH286" s="145">
        <v>74626</v>
      </c>
      <c r="AI286" s="145">
        <v>50227</v>
      </c>
      <c r="AJ286" s="145">
        <v>141</v>
      </c>
      <c r="AK286" s="145">
        <v>8421</v>
      </c>
      <c r="AL286" s="145">
        <v>8494</v>
      </c>
      <c r="AM286" s="148">
        <f>100*AL286/$AI286</f>
        <v>16.911223047365</v>
      </c>
      <c r="AN286" s="145">
        <f>IF(AM286&gt;$AI$8,1,0)</f>
        <v>0</v>
      </c>
      <c r="AO286" s="148">
        <f>IF($R286=AL$17,AM286,0)</f>
        <v>0</v>
      </c>
      <c r="AP286" s="145">
        <v>21935</v>
      </c>
      <c r="AQ286" s="148">
        <f>100*AP286/$AI286</f>
        <v>43.6717303442372</v>
      </c>
      <c r="AR286" s="145">
        <f>IF(AQ286&gt;$AI$8,1,0)</f>
        <v>0</v>
      </c>
      <c r="AS286" s="148">
        <f>IF($R286=AP$17,AQ286,0)</f>
        <v>0</v>
      </c>
      <c r="AT286" s="145">
        <v>1150</v>
      </c>
      <c r="AU286" s="148">
        <f>100*AT286/$AI286</f>
        <v>2.28960519242638</v>
      </c>
      <c r="AV286" s="145">
        <f>IF(AU286&gt;$AI$8,1,0)</f>
        <v>0</v>
      </c>
      <c r="AW286" s="148">
        <f>IF($R286=AT$17,AU286,0)</f>
        <v>0</v>
      </c>
      <c r="AX286" s="145">
        <v>2360</v>
      </c>
      <c r="AY286" s="148">
        <f>100*AX286/$AI286</f>
        <v>4.69866804706632</v>
      </c>
      <c r="AZ286" s="145">
        <f>IF(AY286&gt;$AI$8,1,0)</f>
        <v>0</v>
      </c>
      <c r="BA286" s="148">
        <f>IF($R286=AX$17,AY286,0)</f>
        <v>0</v>
      </c>
      <c r="BB286" s="145">
        <v>1510</v>
      </c>
      <c r="BC286" s="148">
        <f>100*BB286/$AI286</f>
        <v>3.00635116570769</v>
      </c>
      <c r="BD286" s="145">
        <f>IF(BC286&gt;$AI$8,1,0)</f>
        <v>0</v>
      </c>
      <c r="BE286" s="148">
        <f>IF($R286=BB$17,BC286,0)</f>
        <v>0</v>
      </c>
      <c r="BF286" s="145">
        <v>13514</v>
      </c>
      <c r="BG286" s="148">
        <f>100*BF286/$AI286</f>
        <v>26.9058474525654</v>
      </c>
      <c r="BH286" s="145">
        <f>IF(BG286&gt;$AI$8,1,0)</f>
        <v>0</v>
      </c>
      <c r="BI286" s="148">
        <f>IF($R286=BF$17,BG286,0)</f>
        <v>26.9058474525654</v>
      </c>
      <c r="BJ286" s="145">
        <v>0</v>
      </c>
      <c r="BK286" s="148">
        <f>100*BJ286/$AI286</f>
        <v>0</v>
      </c>
      <c r="BL286" s="145">
        <f>IF(BK286&gt;$AI$8,1,0)</f>
        <v>0</v>
      </c>
      <c r="BM286" s="148">
        <f>IF($R286=BJ$17,BK286,0)</f>
        <v>0</v>
      </c>
      <c r="BN286" s="145">
        <v>0</v>
      </c>
      <c r="BO286" s="148">
        <f>100*BN286/$AI286</f>
        <v>0</v>
      </c>
      <c r="BP286" s="145">
        <f>IF(BO286&gt;$AI$8,1,0)</f>
        <v>0</v>
      </c>
      <c r="BQ286" s="148">
        <f>IF($R286=BN$17,BO286,0)</f>
        <v>0</v>
      </c>
      <c r="BR286" s="145">
        <v>0</v>
      </c>
      <c r="BS286" s="148">
        <f>100*BR286/$AI286</f>
        <v>0</v>
      </c>
      <c r="BT286" s="145">
        <f>IF(BS286&gt;$AI$8,1,0)</f>
        <v>0</v>
      </c>
      <c r="BU286" s="148">
        <f>IF($R286=BR$17,BS286,0)</f>
        <v>0</v>
      </c>
      <c r="BV286" s="145">
        <v>0</v>
      </c>
      <c r="BW286" s="148">
        <f>100*BV286/$AI286</f>
        <v>0</v>
      </c>
      <c r="BX286" s="145">
        <f>IF(BW286&gt;$AI$8,1,0)</f>
        <v>0</v>
      </c>
      <c r="BY286" s="148">
        <f>IF($R286=BV$17,BW286,0)</f>
        <v>0</v>
      </c>
      <c r="BZ286" s="145">
        <v>0</v>
      </c>
      <c r="CA286" s="148">
        <f>100*BZ286/$AI286</f>
        <v>0</v>
      </c>
      <c r="CB286" s="145">
        <f>IF(CA286&gt;$AI$8,1,0)</f>
        <v>0</v>
      </c>
      <c r="CC286" s="148">
        <f>IF($R286=BZ$17,CA286,0)</f>
        <v>0</v>
      </c>
      <c r="CD286" s="145">
        <v>0</v>
      </c>
      <c r="CE286" s="148">
        <f>100*CD286/$AI286</f>
        <v>0</v>
      </c>
      <c r="CF286" s="145">
        <f>IF(CE286&gt;$AI$8,1,0)</f>
        <v>0</v>
      </c>
      <c r="CG286" s="148">
        <f>IF($R286=CD$17,CE286,0)</f>
        <v>0</v>
      </c>
      <c r="CH286" s="145">
        <v>0</v>
      </c>
      <c r="CI286" s="148">
        <f>100*CH286/$AI286</f>
        <v>0</v>
      </c>
      <c r="CJ286" s="145">
        <f>IF(CI286&gt;$AI$8,1,0)</f>
        <v>0</v>
      </c>
      <c r="CK286" s="148">
        <f>IF($R286=CH$17,CI286,0)</f>
        <v>0</v>
      </c>
      <c r="CL286" s="145">
        <v>658</v>
      </c>
      <c r="CM286" s="145">
        <v>0</v>
      </c>
      <c r="CN286" s="149"/>
    </row>
    <row r="287" ht="15.75" customHeight="1">
      <c r="A287" t="s" s="179">
        <v>3408</v>
      </c>
      <c r="B287" t="s" s="180">
        <v>75</v>
      </c>
      <c r="C287" t="s" s="180">
        <v>2126</v>
      </c>
      <c r="D287" t="s" s="181">
        <v>78</v>
      </c>
      <c r="E287" t="s" s="182">
        <v>79</v>
      </c>
      <c r="F287" t="s" s="130">
        <v>46</v>
      </c>
      <c r="G287" t="s" s="130">
        <v>785</v>
      </c>
      <c r="H287" t="s" s="130">
        <v>662</v>
      </c>
      <c r="I287" t="s" s="130">
        <v>49</v>
      </c>
      <c r="J287" t="s" s="130">
        <v>1762</v>
      </c>
      <c r="K287" t="s" s="183">
        <f>_xlfn.IFS(Q287=0,O287,T287=1,R287,U287=1,AA287,V287=1,AD287)</f>
        <v>29</v>
      </c>
      <c r="L287" s="189">
        <f>_xlfn.IFS(Q287=0,P287,T287=1,S287,U287=1,AB287,V287=1,AE287)</f>
        <v>43.6147465437788</v>
      </c>
      <c r="M287" t="s" s="130">
        <f>IF(O287="Lab","over","under")</f>
        <v>3307</v>
      </c>
      <c r="N287" s="169"/>
      <c r="O287" t="s" s="184">
        <v>29</v>
      </c>
      <c r="P287" s="131">
        <f>AU287</f>
        <v>43.6147465437788</v>
      </c>
      <c r="Q287" s="173">
        <f>T287+U287+V287</f>
        <v>0</v>
      </c>
      <c r="R287" t="s" s="185">
        <v>27</v>
      </c>
      <c r="S287" s="131">
        <f>AO287</f>
        <v>27.6018433179724</v>
      </c>
      <c r="T287" s="169"/>
      <c r="U287" s="169"/>
      <c r="V287" s="169"/>
      <c r="W287" s="169"/>
      <c r="X287" t="s" s="130">
        <f>IF($A287=Y287,"ok","bad")</f>
        <v>2430</v>
      </c>
      <c r="Y287" t="s" s="130">
        <v>3408</v>
      </c>
      <c r="Z287" t="s" s="130">
        <v>2126</v>
      </c>
      <c r="AA287" t="s" s="186">
        <v>2365</v>
      </c>
      <c r="AB287" s="125">
        <f>100*AC287</f>
        <v>11.9520737</v>
      </c>
      <c r="AC287" s="191">
        <v>0.119520737</v>
      </c>
      <c r="AD287" t="s" s="187">
        <v>28</v>
      </c>
      <c r="AE287" s="125">
        <v>11.3880184</v>
      </c>
      <c r="AF287" s="191">
        <v>0.113880184</v>
      </c>
      <c r="AG287" s="169"/>
      <c r="AH287" s="173">
        <v>78738</v>
      </c>
      <c r="AI287" s="173">
        <v>54250</v>
      </c>
      <c r="AJ287" s="173">
        <v>191</v>
      </c>
      <c r="AK287" s="173">
        <v>8687</v>
      </c>
      <c r="AL287" s="173">
        <v>14974</v>
      </c>
      <c r="AM287" s="175">
        <f>100*AL287/$AI287</f>
        <v>27.6018433179724</v>
      </c>
      <c r="AN287" s="173">
        <f>IF(AM287&gt;$AI$8,1,0)</f>
        <v>0</v>
      </c>
      <c r="AO287" s="175">
        <f>IF($R287=AL$17,AM287,0)</f>
        <v>27.6018433179724</v>
      </c>
      <c r="AP287" s="173">
        <v>6178</v>
      </c>
      <c r="AQ287" s="175">
        <f>100*AP287/$AI287</f>
        <v>11.3880184331797</v>
      </c>
      <c r="AR287" s="173">
        <f>IF(AQ287&gt;$AI$8,1,0)</f>
        <v>0</v>
      </c>
      <c r="AS287" s="175">
        <f>IF($R287=AP$17,AQ287,0)</f>
        <v>0</v>
      </c>
      <c r="AT287" s="173">
        <v>23661</v>
      </c>
      <c r="AU287" s="175">
        <f>100*AT287/$AI287</f>
        <v>43.6147465437788</v>
      </c>
      <c r="AV287" s="173">
        <f>IF(AU287&gt;$AI$8,1,0)</f>
        <v>0</v>
      </c>
      <c r="AW287" s="175">
        <f>IF($R287=AT$17,AU287,0)</f>
        <v>0</v>
      </c>
      <c r="AX287" s="173">
        <v>6484</v>
      </c>
      <c r="AY287" s="175">
        <f>100*AX287/$AI287</f>
        <v>11.9520737327189</v>
      </c>
      <c r="AZ287" s="173">
        <f>IF(AY287&gt;$AI$8,1,0)</f>
        <v>0</v>
      </c>
      <c r="BA287" s="175">
        <f>IF($R287=AX$17,AY287,0)</f>
        <v>0</v>
      </c>
      <c r="BB287" s="173">
        <v>2344</v>
      </c>
      <c r="BC287" s="175">
        <f>100*BB287/$AI287</f>
        <v>4.32073732718894</v>
      </c>
      <c r="BD287" s="173">
        <f>IF(BC287&gt;$AI$8,1,0)</f>
        <v>0</v>
      </c>
      <c r="BE287" s="175">
        <f>IF($R287=BB$17,BC287,0)</f>
        <v>0</v>
      </c>
      <c r="BF287" s="173">
        <v>0</v>
      </c>
      <c r="BG287" s="175">
        <f>100*BF287/$AI287</f>
        <v>0</v>
      </c>
      <c r="BH287" s="173">
        <f>IF(BG287&gt;$AI$8,1,0)</f>
        <v>0</v>
      </c>
      <c r="BI287" s="175">
        <f>IF($R287=BF$17,BG287,0)</f>
        <v>0</v>
      </c>
      <c r="BJ287" s="173">
        <v>0</v>
      </c>
      <c r="BK287" s="175">
        <f>100*BJ287/$AI287</f>
        <v>0</v>
      </c>
      <c r="BL287" s="173">
        <f>IF(BK287&gt;$AI$8,1,0)</f>
        <v>0</v>
      </c>
      <c r="BM287" s="175">
        <f>IF($R287=BJ$17,BK287,0)</f>
        <v>0</v>
      </c>
      <c r="BN287" s="173">
        <v>0</v>
      </c>
      <c r="BO287" s="175">
        <f>100*BN287/$AI287</f>
        <v>0</v>
      </c>
      <c r="BP287" s="173">
        <f>IF(BO287&gt;$AI$8,1,0)</f>
        <v>0</v>
      </c>
      <c r="BQ287" s="175">
        <f>IF($R287=BN$17,BO287,0)</f>
        <v>0</v>
      </c>
      <c r="BR287" s="173">
        <v>0</v>
      </c>
      <c r="BS287" s="175">
        <f>100*BR287/$AI287</f>
        <v>0</v>
      </c>
      <c r="BT287" s="173">
        <f>IF(BS287&gt;$AI$8,1,0)</f>
        <v>0</v>
      </c>
      <c r="BU287" s="175">
        <f>IF($R287=BR$17,BS287,0)</f>
        <v>0</v>
      </c>
      <c r="BV287" s="173">
        <v>0</v>
      </c>
      <c r="BW287" s="175">
        <f>100*BV287/$AI287</f>
        <v>0</v>
      </c>
      <c r="BX287" s="173">
        <f>IF(BW287&gt;$AI$8,1,0)</f>
        <v>0</v>
      </c>
      <c r="BY287" s="175">
        <f>IF($R287=BV$17,BW287,0)</f>
        <v>0</v>
      </c>
      <c r="BZ287" s="173">
        <v>0</v>
      </c>
      <c r="CA287" s="175">
        <f>100*BZ287/$AI287</f>
        <v>0</v>
      </c>
      <c r="CB287" s="173">
        <f>IF(CA287&gt;$AI$8,1,0)</f>
        <v>0</v>
      </c>
      <c r="CC287" s="175">
        <f>IF($R287=BZ$17,CA287,0)</f>
        <v>0</v>
      </c>
      <c r="CD287" s="173">
        <v>0</v>
      </c>
      <c r="CE287" s="175">
        <f>100*CD287/$AI287</f>
        <v>0</v>
      </c>
      <c r="CF287" s="173">
        <f>IF(CE287&gt;$AI$8,1,0)</f>
        <v>0</v>
      </c>
      <c r="CG287" s="175">
        <f>IF($R287=CD$17,CE287,0)</f>
        <v>0</v>
      </c>
      <c r="CH287" s="173">
        <v>0</v>
      </c>
      <c r="CI287" s="175">
        <f>100*CH287/$AI287</f>
        <v>0</v>
      </c>
      <c r="CJ287" s="173">
        <f>IF(CI287&gt;$AI$8,1,0)</f>
        <v>0</v>
      </c>
      <c r="CK287" s="175">
        <f>IF($R287=CH$17,CI287,0)</f>
        <v>0</v>
      </c>
      <c r="CL287" s="173">
        <v>809</v>
      </c>
      <c r="CM287" s="173">
        <v>0</v>
      </c>
      <c r="CN287" s="176"/>
    </row>
    <row r="288" ht="15.75" customHeight="1">
      <c r="A288" t="s" s="179">
        <v>2736</v>
      </c>
      <c r="B288" t="s" s="180">
        <v>58</v>
      </c>
      <c r="C288" t="s" s="180">
        <v>1018</v>
      </c>
      <c r="D288" t="s" s="181">
        <v>60</v>
      </c>
      <c r="E288" t="s" s="188">
        <v>60</v>
      </c>
      <c r="F288" t="s" s="146">
        <v>61</v>
      </c>
      <c r="G288" t="s" s="146">
        <v>2737</v>
      </c>
      <c r="H288" t="s" s="146">
        <v>2738</v>
      </c>
      <c r="I288" t="s" s="146">
        <v>49</v>
      </c>
      <c r="J288" t="s" s="146">
        <v>2585</v>
      </c>
      <c r="K288" t="s" s="183">
        <f>_xlfn.IFS(Q288=0,O288,T288=1,R288,U288=1,AA288,V288=1,AD288)</f>
        <v>31</v>
      </c>
      <c r="L288" s="189">
        <f>_xlfn.IFS(Q288=0,P288,T288=1,S288,U288=1,AB288,V288=1,AE288)</f>
        <v>7.6452942</v>
      </c>
      <c r="M288" t="s" s="146">
        <f>IF(O288="Lab","over","under")</f>
        <v>2429</v>
      </c>
      <c r="N288" s="145">
        <v>1</v>
      </c>
      <c r="O288" t="s" s="184">
        <v>28</v>
      </c>
      <c r="P288" s="147">
        <f>AQ288</f>
        <v>43.6008859233508</v>
      </c>
      <c r="Q288" s="145">
        <f>T288+U288+V288</f>
        <v>1</v>
      </c>
      <c r="R288" t="s" s="185">
        <v>32</v>
      </c>
      <c r="S288" s="147">
        <f>BI288</f>
        <v>34.3912080518097</v>
      </c>
      <c r="T288" s="138"/>
      <c r="U288" s="145">
        <v>1</v>
      </c>
      <c r="V288" s="138"/>
      <c r="W288" s="138"/>
      <c r="X288" t="s" s="146">
        <f>IF($A288=Y288,"ok","bad")</f>
        <v>2430</v>
      </c>
      <c r="Y288" t="s" s="146">
        <v>2736</v>
      </c>
      <c r="Z288" t="s" s="146">
        <v>1018</v>
      </c>
      <c r="AA288" t="s" s="186">
        <v>31</v>
      </c>
      <c r="AB288" s="141">
        <f>100*AC288</f>
        <v>7.6452942</v>
      </c>
      <c r="AC288" s="190">
        <v>0.076452942</v>
      </c>
      <c r="AD288" t="s" s="187">
        <v>2365</v>
      </c>
      <c r="AE288" s="141">
        <v>6.2687488</v>
      </c>
      <c r="AF288" s="190">
        <v>0.062687488</v>
      </c>
      <c r="AG288" s="138"/>
      <c r="AH288" s="145">
        <v>68871</v>
      </c>
      <c r="AI288" s="145">
        <v>35669</v>
      </c>
      <c r="AJ288" s="145">
        <v>51</v>
      </c>
      <c r="AK288" s="145">
        <v>3285</v>
      </c>
      <c r="AL288" s="145">
        <v>1387</v>
      </c>
      <c r="AM288" s="148">
        <f>100*AL288/$AI288</f>
        <v>3.88853065687291</v>
      </c>
      <c r="AN288" s="145">
        <f>IF(AM288&gt;$AI$8,1,0)</f>
        <v>0</v>
      </c>
      <c r="AO288" s="148">
        <f>IF($R288=AL$17,AM288,0)</f>
        <v>0</v>
      </c>
      <c r="AP288" s="145">
        <v>15552</v>
      </c>
      <c r="AQ288" s="148">
        <f>100*AP288/$AI288</f>
        <v>43.6008859233508</v>
      </c>
      <c r="AR288" s="145">
        <f>IF(AQ288&gt;$AI$8,1,0)</f>
        <v>0</v>
      </c>
      <c r="AS288" s="148">
        <f>IF($R288=AP$17,AQ288,0)</f>
        <v>0</v>
      </c>
      <c r="AT288" s="145">
        <v>958</v>
      </c>
      <c r="AU288" s="148">
        <f>100*AT288/$AI288</f>
        <v>2.68580560150271</v>
      </c>
      <c r="AV288" s="145">
        <f>IF(AU288&gt;$AI$8,1,0)</f>
        <v>0</v>
      </c>
      <c r="AW288" s="148">
        <f>IF($R288=AT$17,AU288,0)</f>
        <v>0</v>
      </c>
      <c r="AX288" s="145">
        <v>2236</v>
      </c>
      <c r="AY288" s="148">
        <f>100*AX288/$AI288</f>
        <v>6.26874877344473</v>
      </c>
      <c r="AZ288" s="145">
        <f>IF(AY288&gt;$AI$8,1,0)</f>
        <v>0</v>
      </c>
      <c r="BA288" s="148">
        <f>IF($R288=AX$17,AY288,0)</f>
        <v>0</v>
      </c>
      <c r="BB288" s="145">
        <v>2727</v>
      </c>
      <c r="BC288" s="148">
        <f>100*BB288/$AI288</f>
        <v>7.64529423308756</v>
      </c>
      <c r="BD288" s="145">
        <f>IF(BC288&gt;$AI$8,1,0)</f>
        <v>0</v>
      </c>
      <c r="BE288" s="148">
        <f>IF($R288=BB$17,BC288,0)</f>
        <v>0</v>
      </c>
      <c r="BF288" s="145">
        <v>12267</v>
      </c>
      <c r="BG288" s="148">
        <f>100*BF288/$AI288</f>
        <v>34.3912080518097</v>
      </c>
      <c r="BH288" s="145">
        <f>IF(BG288&gt;$AI$8,1,0)</f>
        <v>0</v>
      </c>
      <c r="BI288" s="148">
        <f>IF($R288=BF$17,BG288,0)</f>
        <v>34.3912080518097</v>
      </c>
      <c r="BJ288" s="145">
        <v>0</v>
      </c>
      <c r="BK288" s="148">
        <f>100*BJ288/$AI288</f>
        <v>0</v>
      </c>
      <c r="BL288" s="145">
        <f>IF(BK288&gt;$AI$8,1,0)</f>
        <v>0</v>
      </c>
      <c r="BM288" s="148">
        <f>IF($R288=BJ$17,BK288,0)</f>
        <v>0</v>
      </c>
      <c r="BN288" s="145">
        <v>0</v>
      </c>
      <c r="BO288" s="148">
        <f>100*BN288/$AI288</f>
        <v>0</v>
      </c>
      <c r="BP288" s="145">
        <f>IF(BO288&gt;$AI$8,1,0)</f>
        <v>0</v>
      </c>
      <c r="BQ288" s="148">
        <f>IF($R288=BN$17,BO288,0)</f>
        <v>0</v>
      </c>
      <c r="BR288" s="145">
        <v>0</v>
      </c>
      <c r="BS288" s="148">
        <f>100*BR288/$AI288</f>
        <v>0</v>
      </c>
      <c r="BT288" s="145">
        <f>IF(BS288&gt;$AI$8,1,0)</f>
        <v>0</v>
      </c>
      <c r="BU288" s="148">
        <f>IF($R288=BR$17,BS288,0)</f>
        <v>0</v>
      </c>
      <c r="BV288" s="145">
        <v>0</v>
      </c>
      <c r="BW288" s="148">
        <f>100*BV288/$AI288</f>
        <v>0</v>
      </c>
      <c r="BX288" s="145">
        <f>IF(BW288&gt;$AI$8,1,0)</f>
        <v>0</v>
      </c>
      <c r="BY288" s="148">
        <f>IF($R288=BV$17,BW288,0)</f>
        <v>0</v>
      </c>
      <c r="BZ288" s="145">
        <v>0</v>
      </c>
      <c r="CA288" s="148">
        <f>100*BZ288/$AI288</f>
        <v>0</v>
      </c>
      <c r="CB288" s="145">
        <f>IF(CA288&gt;$AI$8,1,0)</f>
        <v>0</v>
      </c>
      <c r="CC288" s="148">
        <f>IF($R288=BZ$17,CA288,0)</f>
        <v>0</v>
      </c>
      <c r="CD288" s="145">
        <v>0</v>
      </c>
      <c r="CE288" s="148">
        <f>100*CD288/$AI288</f>
        <v>0</v>
      </c>
      <c r="CF288" s="145">
        <f>IF(CE288&gt;$AI$8,1,0)</f>
        <v>0</v>
      </c>
      <c r="CG288" s="148">
        <f>IF($R288=CD$17,CE288,0)</f>
        <v>0</v>
      </c>
      <c r="CH288" s="145">
        <v>0</v>
      </c>
      <c r="CI288" s="148">
        <f>100*CH288/$AI288</f>
        <v>0</v>
      </c>
      <c r="CJ288" s="145">
        <f>IF(CI288&gt;$AI$8,1,0)</f>
        <v>0</v>
      </c>
      <c r="CK288" s="148">
        <f>IF($R288=CH$17,CI288,0)</f>
        <v>0</v>
      </c>
      <c r="CL288" s="145">
        <v>690</v>
      </c>
      <c r="CM288" s="145">
        <v>0</v>
      </c>
      <c r="CN288" s="149"/>
    </row>
    <row r="289" ht="15.75" customHeight="1">
      <c r="A289" t="s" s="179">
        <v>2715</v>
      </c>
      <c r="B289" t="s" s="180">
        <v>166</v>
      </c>
      <c r="C289" t="s" s="180">
        <v>1685</v>
      </c>
      <c r="D289" t="s" s="181">
        <v>169</v>
      </c>
      <c r="E289" t="s" s="182">
        <v>79</v>
      </c>
      <c r="F289" t="s" s="130">
        <v>46</v>
      </c>
      <c r="G289" t="s" s="130">
        <v>1994</v>
      </c>
      <c r="H289" t="s" s="130">
        <v>2716</v>
      </c>
      <c r="I289" t="s" s="130">
        <v>64</v>
      </c>
      <c r="J289" t="s" s="130">
        <v>1733</v>
      </c>
      <c r="K289" t="s" s="183">
        <f>_xlfn.IFS(Q289=0,O289,T289=1,R289,U289=1,AA289,V289=1,AD289)</f>
        <v>28</v>
      </c>
      <c r="L289" s="189">
        <f>_xlfn.IFS(Q289=0,P289,T289=1,S289,U289=1,AB289,V289=1,AE289)</f>
        <v>43.6005913795064</v>
      </c>
      <c r="M289" t="s" s="130">
        <f>IF(O289="Lab","over","under")</f>
        <v>2429</v>
      </c>
      <c r="N289" s="173">
        <v>1</v>
      </c>
      <c r="O289" t="s" s="184">
        <v>28</v>
      </c>
      <c r="P289" s="131">
        <f>AQ289</f>
        <v>43.6005913795064</v>
      </c>
      <c r="Q289" s="173">
        <f>T289+U289+V289</f>
        <v>0</v>
      </c>
      <c r="R289" t="s" s="185">
        <v>27</v>
      </c>
      <c r="S289" s="131">
        <f>AO289</f>
        <v>23.7234163539179</v>
      </c>
      <c r="T289" s="169"/>
      <c r="U289" s="169"/>
      <c r="V289" s="169"/>
      <c r="W289" s="169"/>
      <c r="X289" t="s" s="130">
        <f>IF($A289=Y289,"ok","bad")</f>
        <v>2430</v>
      </c>
      <c r="Y289" t="s" s="130">
        <v>2715</v>
      </c>
      <c r="Z289" t="s" s="130">
        <v>1685</v>
      </c>
      <c r="AA289" t="s" s="186">
        <v>2365</v>
      </c>
      <c r="AB289" s="125">
        <f>100*AC289</f>
        <v>21.5080177</v>
      </c>
      <c r="AC289" s="191">
        <v>0.215080177</v>
      </c>
      <c r="AD289" t="s" s="187">
        <v>29</v>
      </c>
      <c r="AE289" s="125">
        <v>6.5188218</v>
      </c>
      <c r="AF289" s="191">
        <v>0.06518821800000001</v>
      </c>
      <c r="AG289" s="169"/>
      <c r="AH289" s="173">
        <v>70435</v>
      </c>
      <c r="AI289" s="173">
        <v>43965</v>
      </c>
      <c r="AJ289" s="173">
        <v>167</v>
      </c>
      <c r="AK289" s="173">
        <v>8739</v>
      </c>
      <c r="AL289" s="173">
        <v>10430</v>
      </c>
      <c r="AM289" s="175">
        <f>100*AL289/$AI289</f>
        <v>23.7234163539179</v>
      </c>
      <c r="AN289" s="173">
        <f>IF(AM289&gt;$AI$8,1,0)</f>
        <v>0</v>
      </c>
      <c r="AO289" s="175">
        <f>IF($R289=AL$17,AM289,0)</f>
        <v>23.7234163539179</v>
      </c>
      <c r="AP289" s="173">
        <v>19169</v>
      </c>
      <c r="AQ289" s="175">
        <f>100*AP289/$AI289</f>
        <v>43.6005913795064</v>
      </c>
      <c r="AR289" s="173">
        <f>IF(AQ289&gt;$AI$8,1,0)</f>
        <v>0</v>
      </c>
      <c r="AS289" s="175">
        <f>IF($R289=AP$17,AQ289,0)</f>
        <v>0</v>
      </c>
      <c r="AT289" s="173">
        <v>2866</v>
      </c>
      <c r="AU289" s="175">
        <f>100*AT289/$AI289</f>
        <v>6.51882179006028</v>
      </c>
      <c r="AV289" s="173">
        <f>IF(AU289&gt;$AI$8,1,0)</f>
        <v>0</v>
      </c>
      <c r="AW289" s="175">
        <f>IF($R289=AT$17,AU289,0)</f>
        <v>0</v>
      </c>
      <c r="AX289" s="173">
        <v>9456</v>
      </c>
      <c r="AY289" s="175">
        <f>100*AX289/$AI289</f>
        <v>21.5080177413852</v>
      </c>
      <c r="AZ289" s="173">
        <f>IF(AY289&gt;$AI$8,1,0)</f>
        <v>0</v>
      </c>
      <c r="BA289" s="175">
        <f>IF($R289=AX$17,AY289,0)</f>
        <v>0</v>
      </c>
      <c r="BB289" s="173">
        <v>2044</v>
      </c>
      <c r="BC289" s="175">
        <f>100*BB289/$AI289</f>
        <v>4.64915273513022</v>
      </c>
      <c r="BD289" s="173">
        <f>IF(BC289&gt;$AI$8,1,0)</f>
        <v>0</v>
      </c>
      <c r="BE289" s="175">
        <f>IF($R289=BB$17,BC289,0)</f>
        <v>0</v>
      </c>
      <c r="BF289" s="173">
        <v>0</v>
      </c>
      <c r="BG289" s="175">
        <f>100*BF289/$AI289</f>
        <v>0</v>
      </c>
      <c r="BH289" s="173">
        <f>IF(BG289&gt;$AI$8,1,0)</f>
        <v>0</v>
      </c>
      <c r="BI289" s="175">
        <f>IF($R289=BF$17,BG289,0)</f>
        <v>0</v>
      </c>
      <c r="BJ289" s="173">
        <v>0</v>
      </c>
      <c r="BK289" s="175">
        <f>100*BJ289/$AI289</f>
        <v>0</v>
      </c>
      <c r="BL289" s="173">
        <f>IF(BK289&gt;$AI$8,1,0)</f>
        <v>0</v>
      </c>
      <c r="BM289" s="175">
        <f>IF($R289=BJ$17,BK289,0)</f>
        <v>0</v>
      </c>
      <c r="BN289" s="173">
        <v>0</v>
      </c>
      <c r="BO289" s="175">
        <f>100*BN289/$AI289</f>
        <v>0</v>
      </c>
      <c r="BP289" s="173">
        <f>IF(BO289&gt;$AI$8,1,0)</f>
        <v>0</v>
      </c>
      <c r="BQ289" s="175">
        <f>IF($R289=BN$17,BO289,0)</f>
        <v>0</v>
      </c>
      <c r="BR289" s="173">
        <v>0</v>
      </c>
      <c r="BS289" s="175">
        <f>100*BR289/$AI289</f>
        <v>0</v>
      </c>
      <c r="BT289" s="173">
        <f>IF(BS289&gt;$AI$8,1,0)</f>
        <v>0</v>
      </c>
      <c r="BU289" s="175">
        <f>IF($R289=BR$17,BS289,0)</f>
        <v>0</v>
      </c>
      <c r="BV289" s="173">
        <v>0</v>
      </c>
      <c r="BW289" s="175">
        <f>100*BV289/$AI289</f>
        <v>0</v>
      </c>
      <c r="BX289" s="173">
        <f>IF(BW289&gt;$AI$8,1,0)</f>
        <v>0</v>
      </c>
      <c r="BY289" s="175">
        <f>IF($R289=BV$17,BW289,0)</f>
        <v>0</v>
      </c>
      <c r="BZ289" s="173">
        <v>0</v>
      </c>
      <c r="CA289" s="175">
        <f>100*BZ289/$AI289</f>
        <v>0</v>
      </c>
      <c r="CB289" s="173">
        <f>IF(CA289&gt;$AI$8,1,0)</f>
        <v>0</v>
      </c>
      <c r="CC289" s="175">
        <f>IF($R289=BZ$17,CA289,0)</f>
        <v>0</v>
      </c>
      <c r="CD289" s="173">
        <v>0</v>
      </c>
      <c r="CE289" s="175">
        <f>100*CD289/$AI289</f>
        <v>0</v>
      </c>
      <c r="CF289" s="173">
        <f>IF(CE289&gt;$AI$8,1,0)</f>
        <v>0</v>
      </c>
      <c r="CG289" s="175">
        <f>IF($R289=CD$17,CE289,0)</f>
        <v>0</v>
      </c>
      <c r="CH289" s="173">
        <v>0</v>
      </c>
      <c r="CI289" s="175">
        <f>100*CH289/$AI289</f>
        <v>0</v>
      </c>
      <c r="CJ289" s="173">
        <f>IF(CI289&gt;$AI$8,1,0)</f>
        <v>0</v>
      </c>
      <c r="CK289" s="175">
        <f>IF($R289=CH$17,CI289,0)</f>
        <v>0</v>
      </c>
      <c r="CL289" s="173">
        <v>0</v>
      </c>
      <c r="CM289" s="173">
        <v>0</v>
      </c>
      <c r="CN289" s="176"/>
    </row>
    <row r="290" ht="15.75" customHeight="1">
      <c r="A290" t="s" s="179">
        <v>2752</v>
      </c>
      <c r="B290" t="s" s="180">
        <v>101</v>
      </c>
      <c r="C290" t="s" s="180">
        <v>1527</v>
      </c>
      <c r="D290" t="s" s="181">
        <v>104</v>
      </c>
      <c r="E290" t="s" s="188">
        <v>79</v>
      </c>
      <c r="F290" t="s" s="146">
        <v>80</v>
      </c>
      <c r="G290" t="s" s="146">
        <v>1389</v>
      </c>
      <c r="H290" t="s" s="146">
        <v>2753</v>
      </c>
      <c r="I290" t="s" s="146">
        <v>64</v>
      </c>
      <c r="J290" t="s" s="146">
        <v>1733</v>
      </c>
      <c r="K290" t="s" s="183">
        <f>_xlfn.IFS(Q290=0,O290,T290=1,R290,U290=1,AA290,V290=1,AD290)</f>
        <v>28</v>
      </c>
      <c r="L290" s="189">
        <f>_xlfn.IFS(Q290=0,P290,T290=1,S290,U290=1,AB290,V290=1,AE290)</f>
        <v>43.5486571162079</v>
      </c>
      <c r="M290" t="s" s="146">
        <f>IF(O290="Lab","over","under")</f>
        <v>2429</v>
      </c>
      <c r="N290" s="145">
        <v>1</v>
      </c>
      <c r="O290" t="s" s="184">
        <v>28</v>
      </c>
      <c r="P290" s="147">
        <f>AQ290</f>
        <v>43.5486571162079</v>
      </c>
      <c r="Q290" s="145">
        <f>T290+U290+V290</f>
        <v>0</v>
      </c>
      <c r="R290" t="s" s="185">
        <v>27</v>
      </c>
      <c r="S290" s="147">
        <f>AO290</f>
        <v>21.9907684213044</v>
      </c>
      <c r="T290" s="138"/>
      <c r="U290" s="138"/>
      <c r="V290" s="138"/>
      <c r="W290" s="138"/>
      <c r="X290" t="s" s="146">
        <f>IF($A290=Y290,"ok","bad")</f>
        <v>2430</v>
      </c>
      <c r="Y290" t="s" s="146">
        <v>2752</v>
      </c>
      <c r="Z290" t="s" s="146">
        <v>1527</v>
      </c>
      <c r="AA290" t="s" s="186">
        <v>2365</v>
      </c>
      <c r="AB290" s="141">
        <f>100*AC290</f>
        <v>16.7651209</v>
      </c>
      <c r="AC290" s="190">
        <v>0.167651209</v>
      </c>
      <c r="AD290" t="s" s="187">
        <v>31</v>
      </c>
      <c r="AE290" s="141">
        <v>6.1177146</v>
      </c>
      <c r="AF290" s="190">
        <v>0.061177146</v>
      </c>
      <c r="AG290" s="138"/>
      <c r="AH290" s="145">
        <v>75575</v>
      </c>
      <c r="AI290" s="145">
        <v>41813</v>
      </c>
      <c r="AJ290" s="145">
        <v>138</v>
      </c>
      <c r="AK290" s="145">
        <v>9014</v>
      </c>
      <c r="AL290" s="145">
        <v>9195</v>
      </c>
      <c r="AM290" s="148">
        <f>100*AL290/$AI290</f>
        <v>21.9907684213044</v>
      </c>
      <c r="AN290" s="145">
        <f>IF(AM290&gt;$AI$8,1,0)</f>
        <v>0</v>
      </c>
      <c r="AO290" s="148">
        <f>IF($R290=AL$17,AM290,0)</f>
        <v>21.9907684213044</v>
      </c>
      <c r="AP290" s="145">
        <v>18209</v>
      </c>
      <c r="AQ290" s="148">
        <f>100*AP290/$AI290</f>
        <v>43.5486571162079</v>
      </c>
      <c r="AR290" s="145">
        <f>IF(AQ290&gt;$AI$8,1,0)</f>
        <v>0</v>
      </c>
      <c r="AS290" s="148">
        <f>IF($R290=AP$17,AQ290,0)</f>
        <v>0</v>
      </c>
      <c r="AT290" s="145">
        <v>2251</v>
      </c>
      <c r="AU290" s="148">
        <f>100*AT290/$AI290</f>
        <v>5.38349317198001</v>
      </c>
      <c r="AV290" s="145">
        <f>IF(AU290&gt;$AI$8,1,0)</f>
        <v>0</v>
      </c>
      <c r="AW290" s="148">
        <f>IF($R290=AT$17,AU290,0)</f>
        <v>0</v>
      </c>
      <c r="AX290" s="145">
        <v>7010</v>
      </c>
      <c r="AY290" s="148">
        <f>100*AX290/$AI290</f>
        <v>16.7651208954153</v>
      </c>
      <c r="AZ290" s="145">
        <f>IF(AY290&gt;$AI$8,1,0)</f>
        <v>0</v>
      </c>
      <c r="BA290" s="148">
        <f>IF($R290=AX$17,AY290,0)</f>
        <v>0</v>
      </c>
      <c r="BB290" s="145">
        <v>2558</v>
      </c>
      <c r="BC290" s="148">
        <f>100*BB290/$AI290</f>
        <v>6.11771458637266</v>
      </c>
      <c r="BD290" s="145">
        <f>IF(BC290&gt;$AI$8,1,0)</f>
        <v>0</v>
      </c>
      <c r="BE290" s="148">
        <f>IF($R290=BB$17,BC290,0)</f>
        <v>0</v>
      </c>
      <c r="BF290" s="145">
        <v>0</v>
      </c>
      <c r="BG290" s="148">
        <f>100*BF290/$AI290</f>
        <v>0</v>
      </c>
      <c r="BH290" s="145">
        <f>IF(BG290&gt;$AI$8,1,0)</f>
        <v>0</v>
      </c>
      <c r="BI290" s="148">
        <f>IF($R290=BF$17,BG290,0)</f>
        <v>0</v>
      </c>
      <c r="BJ290" s="145">
        <v>0</v>
      </c>
      <c r="BK290" s="148">
        <f>100*BJ290/$AI290</f>
        <v>0</v>
      </c>
      <c r="BL290" s="145">
        <f>IF(BK290&gt;$AI$8,1,0)</f>
        <v>0</v>
      </c>
      <c r="BM290" s="148">
        <f>IF($R290=BJ$17,BK290,0)</f>
        <v>0</v>
      </c>
      <c r="BN290" s="145">
        <v>0</v>
      </c>
      <c r="BO290" s="148">
        <f>100*BN290/$AI290</f>
        <v>0</v>
      </c>
      <c r="BP290" s="145">
        <f>IF(BO290&gt;$AI$8,1,0)</f>
        <v>0</v>
      </c>
      <c r="BQ290" s="148">
        <f>IF($R290=BN$17,BO290,0)</f>
        <v>0</v>
      </c>
      <c r="BR290" s="145">
        <v>0</v>
      </c>
      <c r="BS290" s="148">
        <f>100*BR290/$AI290</f>
        <v>0</v>
      </c>
      <c r="BT290" s="145">
        <f>IF(BS290&gt;$AI$8,1,0)</f>
        <v>0</v>
      </c>
      <c r="BU290" s="148">
        <f>IF($R290=BR$17,BS290,0)</f>
        <v>0</v>
      </c>
      <c r="BV290" s="145">
        <v>0</v>
      </c>
      <c r="BW290" s="148">
        <f>100*BV290/$AI290</f>
        <v>0</v>
      </c>
      <c r="BX290" s="145">
        <f>IF(BW290&gt;$AI$8,1,0)</f>
        <v>0</v>
      </c>
      <c r="BY290" s="148">
        <f>IF($R290=BV$17,BW290,0)</f>
        <v>0</v>
      </c>
      <c r="BZ290" s="145">
        <v>0</v>
      </c>
      <c r="CA290" s="148">
        <f>100*BZ290/$AI290</f>
        <v>0</v>
      </c>
      <c r="CB290" s="145">
        <f>IF(CA290&gt;$AI$8,1,0)</f>
        <v>0</v>
      </c>
      <c r="CC290" s="148">
        <f>IF($R290=BZ$17,CA290,0)</f>
        <v>0</v>
      </c>
      <c r="CD290" s="145">
        <v>0</v>
      </c>
      <c r="CE290" s="148">
        <f>100*CD290/$AI290</f>
        <v>0</v>
      </c>
      <c r="CF290" s="145">
        <f>IF(CE290&gt;$AI$8,1,0)</f>
        <v>0</v>
      </c>
      <c r="CG290" s="148">
        <f>IF($R290=CD$17,CE290,0)</f>
        <v>0</v>
      </c>
      <c r="CH290" s="196">
        <v>0</v>
      </c>
      <c r="CI290" s="148">
        <f>100*CH290/$AI290</f>
        <v>0</v>
      </c>
      <c r="CJ290" s="145">
        <f>IF(CI290&gt;$AI$8,1,0)</f>
        <v>0</v>
      </c>
      <c r="CK290" s="148">
        <f>IF($R290=CH$17,CI290,0)</f>
        <v>0</v>
      </c>
      <c r="CL290" s="145">
        <v>0</v>
      </c>
      <c r="CM290" s="145">
        <v>0</v>
      </c>
      <c r="CN290" s="149"/>
    </row>
    <row r="291" ht="15.75" customHeight="1">
      <c r="A291" t="s" s="179">
        <v>2949</v>
      </c>
      <c r="B291" t="s" s="180">
        <v>228</v>
      </c>
      <c r="C291" t="s" s="180">
        <v>1906</v>
      </c>
      <c r="D291" t="s" s="181">
        <v>230</v>
      </c>
      <c r="E291" t="s" s="182">
        <v>230</v>
      </c>
      <c r="F291" t="s" s="130">
        <v>46</v>
      </c>
      <c r="G291" t="s" s="130">
        <v>366</v>
      </c>
      <c r="H291" t="s" s="130">
        <v>1907</v>
      </c>
      <c r="I291" t="s" s="130">
        <v>49</v>
      </c>
      <c r="J291" t="s" s="130">
        <v>247</v>
      </c>
      <c r="K291" t="s" s="183">
        <f>_xlfn.IFS(Q291=0,O291,T291=1,R291,U291=1,AA291,V291=1,AD291)</f>
        <v>35</v>
      </c>
      <c r="L291" s="189">
        <f>_xlfn.IFS(Q291=0,P291,T291=1,S291,U291=1,AB291,V291=1,AE291)</f>
        <v>43.538226908030</v>
      </c>
      <c r="M291" t="s" s="130">
        <v>2429</v>
      </c>
      <c r="N291" s="173">
        <v>0</v>
      </c>
      <c r="O291" t="s" s="184">
        <v>35</v>
      </c>
      <c r="P291" s="131">
        <f>BS291</f>
        <v>43.538226908030</v>
      </c>
      <c r="Q291" s="173">
        <f>T291+U291+V291</f>
        <v>0</v>
      </c>
      <c r="R291" t="s" s="185">
        <v>36</v>
      </c>
      <c r="S291" s="131">
        <f>BY291</f>
        <v>23.0267665716243</v>
      </c>
      <c r="T291" s="169"/>
      <c r="U291" s="169"/>
      <c r="V291" s="169"/>
      <c r="W291" s="169"/>
      <c r="X291" t="s" s="130">
        <f>IF($A291=Y291,"ok","bad")</f>
        <v>2430</v>
      </c>
      <c r="Y291" t="s" s="130">
        <v>2949</v>
      </c>
      <c r="Z291" t="s" s="130">
        <v>1906</v>
      </c>
      <c r="AA291" t="s" s="186">
        <v>34</v>
      </c>
      <c r="AB291" s="125">
        <f>100*AC291</f>
        <v>16.2433968</v>
      </c>
      <c r="AC291" s="191">
        <v>0.162433968</v>
      </c>
      <c r="AD291" t="s" s="187">
        <v>2390</v>
      </c>
      <c r="AE291" s="125">
        <v>7.0441836</v>
      </c>
      <c r="AF291" s="191">
        <v>0.07044183599999999</v>
      </c>
      <c r="AG291" s="169"/>
      <c r="AH291" s="173">
        <v>76248</v>
      </c>
      <c r="AI291" s="173">
        <v>45243</v>
      </c>
      <c r="AJ291" s="173">
        <v>228</v>
      </c>
      <c r="AK291" s="173">
        <v>9280</v>
      </c>
      <c r="AL291" s="173">
        <v>46</v>
      </c>
      <c r="AM291" s="175">
        <f>100*AL291/$AI291</f>
        <v>0.101673187012356</v>
      </c>
      <c r="AN291" s="173">
        <f>IF(AM291&gt;$AI$8,1,0)</f>
        <v>0</v>
      </c>
      <c r="AO291" s="175">
        <f>IF($R291=AL$17,AM291,0)</f>
        <v>0</v>
      </c>
      <c r="AP291" s="173">
        <v>0</v>
      </c>
      <c r="AQ291" s="175">
        <f>100*AP291/$AI291</f>
        <v>0</v>
      </c>
      <c r="AR291" s="173">
        <f>IF(AQ291&gt;$AI$8,1,0)</f>
        <v>0</v>
      </c>
      <c r="AS291" s="175">
        <f>IF($R291=AP$17,AQ291,0)</f>
        <v>0</v>
      </c>
      <c r="AT291" s="173">
        <v>0</v>
      </c>
      <c r="AU291" s="175">
        <f>100*AT291/$AI291</f>
        <v>0</v>
      </c>
      <c r="AV291" s="173">
        <f>IF(AU291&gt;$AI$8,1,0)</f>
        <v>0</v>
      </c>
      <c r="AW291" s="175">
        <f>IF($R291=AT$17,AU291,0)</f>
        <v>0</v>
      </c>
      <c r="AX291" s="173">
        <v>0</v>
      </c>
      <c r="AY291" s="175">
        <f>100*AX291/$AI291</f>
        <v>0</v>
      </c>
      <c r="AZ291" s="173">
        <f>IF(AY291&gt;$AI$8,1,0)</f>
        <v>0</v>
      </c>
      <c r="BA291" s="175">
        <f>IF($R291=AX$17,AY291,0)</f>
        <v>0</v>
      </c>
      <c r="BB291" s="173">
        <v>444</v>
      </c>
      <c r="BC291" s="175">
        <f>100*BB291/$AI291</f>
        <v>0.981367283336649</v>
      </c>
      <c r="BD291" s="173">
        <f>IF(BC291&gt;$AI$8,1,0)</f>
        <v>0</v>
      </c>
      <c r="BE291" s="175">
        <f>IF($R291=BB$17,BC291,0)</f>
        <v>0</v>
      </c>
      <c r="BF291" s="173">
        <v>0</v>
      </c>
      <c r="BG291" s="175">
        <f>100*BF291/$AI291</f>
        <v>0</v>
      </c>
      <c r="BH291" s="173">
        <f>IF(BG291&gt;$AI$8,1,0)</f>
        <v>0</v>
      </c>
      <c r="BI291" s="175">
        <f>IF($R291=BF$17,BG291,0)</f>
        <v>0</v>
      </c>
      <c r="BJ291" s="173">
        <v>0</v>
      </c>
      <c r="BK291" s="175">
        <f>100*BJ291/$AI291</f>
        <v>0</v>
      </c>
      <c r="BL291" s="173">
        <f>IF(BK291&gt;$AI$8,1,0)</f>
        <v>0</v>
      </c>
      <c r="BM291" s="175">
        <f>IF($R291=BJ$17,BK291,0)</f>
        <v>0</v>
      </c>
      <c r="BN291" s="173">
        <v>7349</v>
      </c>
      <c r="BO291" s="175">
        <f>100*BN291/$AI291</f>
        <v>16.2433967685609</v>
      </c>
      <c r="BP291" s="173">
        <f>IF(BO291&gt;$AI$8,1,0)</f>
        <v>0</v>
      </c>
      <c r="BQ291" s="175">
        <f>IF($R291=BN$17,BO291,0)</f>
        <v>0</v>
      </c>
      <c r="BR291" s="173">
        <v>19698</v>
      </c>
      <c r="BS291" s="175">
        <f>100*BR291/$AI291</f>
        <v>43.538226908030</v>
      </c>
      <c r="BT291" s="173">
        <f>IF(BS291&gt;$AI$8,1,0)</f>
        <v>0</v>
      </c>
      <c r="BU291" s="175">
        <f>IF($R291=BR$17,BS291,0)</f>
        <v>0</v>
      </c>
      <c r="BV291" s="173">
        <v>10418</v>
      </c>
      <c r="BW291" s="175">
        <f>100*BV291/$AI291</f>
        <v>23.0267665716243</v>
      </c>
      <c r="BX291" s="173">
        <f>IF(BW291&gt;$AI$8,1,0)</f>
        <v>0</v>
      </c>
      <c r="BY291" s="175">
        <f>IF($R291=BV$17,BW291,0)</f>
        <v>23.0267665716243</v>
      </c>
      <c r="BZ291" s="173">
        <v>1411</v>
      </c>
      <c r="CA291" s="175">
        <f>100*BZ291/$AI291</f>
        <v>3.1187144972703</v>
      </c>
      <c r="CB291" s="173">
        <f>IF(CA291&gt;$AI$8,1,0)</f>
        <v>0</v>
      </c>
      <c r="CC291" s="175">
        <f>IF($R291=BZ$17,CA291,0)</f>
        <v>0</v>
      </c>
      <c r="CD291" s="173">
        <v>3187</v>
      </c>
      <c r="CE291" s="175">
        <f>100*CD291/$AI291</f>
        <v>7.04418363061689</v>
      </c>
      <c r="CF291" s="173">
        <f>IF(CE291&gt;$AI$8,1,0)</f>
        <v>0</v>
      </c>
      <c r="CG291" s="200">
        <f>IF($R291=CD$17,CE291,0)</f>
        <v>0</v>
      </c>
      <c r="CH291" s="201">
        <v>1893</v>
      </c>
      <c r="CI291" s="202">
        <f>100*CH291/$AI291</f>
        <v>4.18407267422585</v>
      </c>
      <c r="CJ291" s="173">
        <f>IF(CI291&gt;$AI$8,1,0)</f>
        <v>0</v>
      </c>
      <c r="CK291" s="175">
        <f>IF($R291=CH$17,CI291,0)</f>
        <v>0</v>
      </c>
      <c r="CL291" s="173">
        <v>252</v>
      </c>
      <c r="CM291" s="173">
        <v>0</v>
      </c>
      <c r="CN291" s="176"/>
    </row>
    <row r="292" ht="15.75" customHeight="1">
      <c r="A292" t="s" s="179">
        <v>3707</v>
      </c>
      <c r="B292" t="s" s="180">
        <v>75</v>
      </c>
      <c r="C292" t="s" s="180">
        <v>1376</v>
      </c>
      <c r="D292" t="s" s="181">
        <v>78</v>
      </c>
      <c r="E292" t="s" s="188">
        <v>79</v>
      </c>
      <c r="F292" t="s" s="146">
        <v>46</v>
      </c>
      <c r="G292" t="s" s="146">
        <v>3708</v>
      </c>
      <c r="H292" t="s" s="146">
        <v>1982</v>
      </c>
      <c r="I292" t="s" s="146">
        <v>49</v>
      </c>
      <c r="J292" t="s" s="146">
        <v>1762</v>
      </c>
      <c r="K292" t="s" s="183">
        <f>_xlfn.IFS(Q292=0,O292,T292=1,R292,U292=1,AA292,V292=1,AD292)</f>
        <v>29</v>
      </c>
      <c r="L292" s="189">
        <f>_xlfn.IFS(Q292=0,P292,T292=1,S292,U292=1,AB292,V292=1,AE292)</f>
        <v>43.5037453555604</v>
      </c>
      <c r="M292" t="s" s="146">
        <f>IF(O292="Lab","over","under")</f>
        <v>3307</v>
      </c>
      <c r="N292" s="138"/>
      <c r="O292" t="s" s="184">
        <v>29</v>
      </c>
      <c r="P292" s="147">
        <f>AU292</f>
        <v>43.5037453555604</v>
      </c>
      <c r="Q292" s="145">
        <f>T292+U292+V292</f>
        <v>0</v>
      </c>
      <c r="R292" t="s" s="185">
        <v>27</v>
      </c>
      <c r="S292" s="147">
        <f>AO292</f>
        <v>37.6164835383179</v>
      </c>
      <c r="T292" s="138"/>
      <c r="U292" s="138"/>
      <c r="V292" s="138"/>
      <c r="W292" s="138"/>
      <c r="X292" t="s" s="146">
        <f>IF($A292=Y292,"ok","bad")</f>
        <v>2430</v>
      </c>
      <c r="Y292" t="s" s="146">
        <v>3707</v>
      </c>
      <c r="Z292" t="s" s="146">
        <v>1376</v>
      </c>
      <c r="AA292" t="s" s="186">
        <v>28</v>
      </c>
      <c r="AB292" s="141">
        <f>100*AC292</f>
        <v>11.4566155</v>
      </c>
      <c r="AC292" s="190">
        <v>0.114566155</v>
      </c>
      <c r="AD292" t="s" s="187">
        <v>31</v>
      </c>
      <c r="AE292" s="141">
        <v>3.9659043</v>
      </c>
      <c r="AF292" s="190">
        <v>0.039659043</v>
      </c>
      <c r="AG292" s="138"/>
      <c r="AH292" s="145">
        <v>75687</v>
      </c>
      <c r="AI292" s="145">
        <v>50329</v>
      </c>
      <c r="AJ292" s="145">
        <v>516</v>
      </c>
      <c r="AK292" s="145">
        <v>2963</v>
      </c>
      <c r="AL292" s="145">
        <v>18932</v>
      </c>
      <c r="AM292" s="148">
        <f>100*AL292/$AI292</f>
        <v>37.6164835383179</v>
      </c>
      <c r="AN292" s="145">
        <f>IF(AM292&gt;$AI$8,1,0)</f>
        <v>0</v>
      </c>
      <c r="AO292" s="148">
        <f>IF($R292=AL$17,AM292,0)</f>
        <v>37.6164835383179</v>
      </c>
      <c r="AP292" s="145">
        <v>5766</v>
      </c>
      <c r="AQ292" s="148">
        <f>100*AP292/$AI292</f>
        <v>11.456615470206</v>
      </c>
      <c r="AR292" s="145">
        <f>IF(AQ292&gt;$AI$8,1,0)</f>
        <v>0</v>
      </c>
      <c r="AS292" s="148">
        <f>IF($R292=AP$17,AQ292,0)</f>
        <v>0</v>
      </c>
      <c r="AT292" s="145">
        <v>21895</v>
      </c>
      <c r="AU292" s="148">
        <f>100*AT292/$AI292</f>
        <v>43.5037453555604</v>
      </c>
      <c r="AV292" s="145">
        <f>IF(AU292&gt;$AI$8,1,0)</f>
        <v>0</v>
      </c>
      <c r="AW292" s="148">
        <f>IF($R292=AT$17,AU292,0)</f>
        <v>0</v>
      </c>
      <c r="AX292" s="145">
        <v>0</v>
      </c>
      <c r="AY292" s="148">
        <f>100*AX292/$AI292</f>
        <v>0</v>
      </c>
      <c r="AZ292" s="145">
        <f>IF(AY292&gt;$AI$8,1,0)</f>
        <v>0</v>
      </c>
      <c r="BA292" s="148">
        <f>IF($R292=AX$17,AY292,0)</f>
        <v>0</v>
      </c>
      <c r="BB292" s="145">
        <v>1996</v>
      </c>
      <c r="BC292" s="148">
        <f>100*BB292/$AI292</f>
        <v>3.96590434938107</v>
      </c>
      <c r="BD292" s="145">
        <f>IF(BC292&gt;$AI$8,1,0)</f>
        <v>0</v>
      </c>
      <c r="BE292" s="148">
        <f>IF($R292=BB$17,BC292,0)</f>
        <v>0</v>
      </c>
      <c r="BF292" s="145">
        <v>0</v>
      </c>
      <c r="BG292" s="148">
        <f>100*BF292/$AI292</f>
        <v>0</v>
      </c>
      <c r="BH292" s="145">
        <f>IF(BG292&gt;$AI$8,1,0)</f>
        <v>0</v>
      </c>
      <c r="BI292" s="148">
        <f>IF($R292=BF$17,BG292,0)</f>
        <v>0</v>
      </c>
      <c r="BJ292" s="145">
        <v>0</v>
      </c>
      <c r="BK292" s="148">
        <f>100*BJ292/$AI292</f>
        <v>0</v>
      </c>
      <c r="BL292" s="145">
        <f>IF(BK292&gt;$AI$8,1,0)</f>
        <v>0</v>
      </c>
      <c r="BM292" s="148">
        <f>IF($R292=BJ$17,BK292,0)</f>
        <v>0</v>
      </c>
      <c r="BN292" s="145">
        <v>0</v>
      </c>
      <c r="BO292" s="148">
        <f>100*BN292/$AI292</f>
        <v>0</v>
      </c>
      <c r="BP292" s="145">
        <f>IF(BO292&gt;$AI$8,1,0)</f>
        <v>0</v>
      </c>
      <c r="BQ292" s="148">
        <f>IF($R292=BN$17,BO292,0)</f>
        <v>0</v>
      </c>
      <c r="BR292" s="145">
        <v>0</v>
      </c>
      <c r="BS292" s="148">
        <f>100*BR292/$AI292</f>
        <v>0</v>
      </c>
      <c r="BT292" s="145">
        <f>IF(BS292&gt;$AI$8,1,0)</f>
        <v>0</v>
      </c>
      <c r="BU292" s="148">
        <f>IF($R292=BR$17,BS292,0)</f>
        <v>0</v>
      </c>
      <c r="BV292" s="145">
        <v>0</v>
      </c>
      <c r="BW292" s="148">
        <f>100*BV292/$AI292</f>
        <v>0</v>
      </c>
      <c r="BX292" s="145">
        <f>IF(BW292&gt;$AI$8,1,0)</f>
        <v>0</v>
      </c>
      <c r="BY292" s="148">
        <f>IF($R292=BV$17,BW292,0)</f>
        <v>0</v>
      </c>
      <c r="BZ292" s="145">
        <v>0</v>
      </c>
      <c r="CA292" s="148">
        <f>100*BZ292/$AI292</f>
        <v>0</v>
      </c>
      <c r="CB292" s="145">
        <f>IF(CA292&gt;$AI$8,1,0)</f>
        <v>0</v>
      </c>
      <c r="CC292" s="148">
        <f>IF($R292=BZ$17,CA292,0)</f>
        <v>0</v>
      </c>
      <c r="CD292" s="145">
        <v>0</v>
      </c>
      <c r="CE292" s="148">
        <f>100*CD292/$AI292</f>
        <v>0</v>
      </c>
      <c r="CF292" s="145">
        <f>IF(CE292&gt;$AI$8,1,0)</f>
        <v>0</v>
      </c>
      <c r="CG292" s="148">
        <f>IF($R292=CD$17,CE292,0)</f>
        <v>0</v>
      </c>
      <c r="CH292" s="204">
        <v>0</v>
      </c>
      <c r="CI292" s="148">
        <f>100*CH292/$AI292</f>
        <v>0</v>
      </c>
      <c r="CJ292" s="145">
        <f>IF(CI292&gt;$AI$8,1,0)</f>
        <v>0</v>
      </c>
      <c r="CK292" s="148">
        <f>IF($R292=CH$17,CI292,0)</f>
        <v>0</v>
      </c>
      <c r="CL292" s="145">
        <v>579</v>
      </c>
      <c r="CM292" s="145">
        <v>0</v>
      </c>
      <c r="CN292" s="149"/>
    </row>
    <row r="293" ht="15.75" customHeight="1">
      <c r="A293" t="s" s="179">
        <v>2578</v>
      </c>
      <c r="B293" t="s" s="180">
        <v>42</v>
      </c>
      <c r="C293" t="s" s="180">
        <v>1033</v>
      </c>
      <c r="D293" t="s" s="181">
        <v>45</v>
      </c>
      <c r="E293" t="s" s="182">
        <v>45</v>
      </c>
      <c r="F293" t="s" s="130">
        <v>46</v>
      </c>
      <c r="G293" t="s" s="130">
        <v>1034</v>
      </c>
      <c r="H293" t="s" s="130">
        <v>1035</v>
      </c>
      <c r="I293" t="s" s="130">
        <v>64</v>
      </c>
      <c r="J293" t="s" s="130">
        <v>50</v>
      </c>
      <c r="K293" t="s" s="183">
        <f>_xlfn.IFS(Q293=0,O293,T293=1,R293,U293=1,AA293,V293=1,AD293)</f>
        <v>28</v>
      </c>
      <c r="L293" s="189">
        <f>_xlfn.IFS(Q293=0,P293,T293=1,S293,U293=1,AB293,V293=1,AE293)</f>
        <v>43.3631878718584</v>
      </c>
      <c r="M293" t="s" s="130">
        <f>IF(O293="Lab","over","under")</f>
        <v>2429</v>
      </c>
      <c r="N293" s="173">
        <v>1</v>
      </c>
      <c r="O293" t="s" s="184">
        <v>28</v>
      </c>
      <c r="P293" s="131">
        <f>AQ293</f>
        <v>43.3631878718584</v>
      </c>
      <c r="Q293" s="173">
        <f>T293+U293+V293</f>
        <v>0</v>
      </c>
      <c r="R293" t="s" s="185">
        <v>27</v>
      </c>
      <c r="S293" s="131">
        <f>AO293</f>
        <v>18.8718795655212</v>
      </c>
      <c r="T293" s="169"/>
      <c r="U293" s="169"/>
      <c r="V293" s="169"/>
      <c r="W293" s="169"/>
      <c r="X293" t="s" s="130">
        <f>IF($A293=Y293,"ok","bad")</f>
        <v>2430</v>
      </c>
      <c r="Y293" t="s" s="130">
        <v>2578</v>
      </c>
      <c r="Z293" t="s" s="130">
        <v>1033</v>
      </c>
      <c r="AA293" t="s" s="186">
        <v>2365</v>
      </c>
      <c r="AB293" s="125">
        <f>100*AC293</f>
        <v>18.0609371</v>
      </c>
      <c r="AC293" s="191">
        <v>0.180609371</v>
      </c>
      <c r="AD293" t="s" s="187">
        <v>33</v>
      </c>
      <c r="AE293" s="125">
        <v>8.3465667</v>
      </c>
      <c r="AF293" s="191">
        <v>0.08346566699999999</v>
      </c>
      <c r="AG293" s="169"/>
      <c r="AH293" s="173">
        <v>76123</v>
      </c>
      <c r="AI293" s="173">
        <v>47229</v>
      </c>
      <c r="AJ293" s="173">
        <v>160</v>
      </c>
      <c r="AK293" s="173">
        <v>11567</v>
      </c>
      <c r="AL293" s="173">
        <v>8913</v>
      </c>
      <c r="AM293" s="175">
        <f>100*AL293/$AI293</f>
        <v>18.8718795655212</v>
      </c>
      <c r="AN293" s="173">
        <f>IF(AM293&gt;$AI$8,1,0)</f>
        <v>0</v>
      </c>
      <c r="AO293" s="175">
        <f>IF($R293=AL$17,AM293,0)</f>
        <v>18.8718795655212</v>
      </c>
      <c r="AP293" s="173">
        <v>20480</v>
      </c>
      <c r="AQ293" s="175">
        <f>100*AP293/$AI293</f>
        <v>43.3631878718584</v>
      </c>
      <c r="AR293" s="173">
        <f>IF(AQ293&gt;$AI$8,1,0)</f>
        <v>0</v>
      </c>
      <c r="AS293" s="175">
        <f>IF($R293=AP$17,AQ293,0)</f>
        <v>0</v>
      </c>
      <c r="AT293" s="173">
        <v>2593</v>
      </c>
      <c r="AU293" s="175">
        <f>100*AT293/$AI293</f>
        <v>5.49027080818988</v>
      </c>
      <c r="AV293" s="173">
        <f>IF(AU293&gt;$AI$8,1,0)</f>
        <v>0</v>
      </c>
      <c r="AW293" s="175">
        <f>IF($R293=AT$17,AU293,0)</f>
        <v>0</v>
      </c>
      <c r="AX293" s="173">
        <v>8530</v>
      </c>
      <c r="AY293" s="175">
        <f>100*AX293/$AI293</f>
        <v>18.0609371360816</v>
      </c>
      <c r="AZ293" s="173">
        <f>IF(AY293&gt;$AI$8,1,0)</f>
        <v>0</v>
      </c>
      <c r="BA293" s="175">
        <f>IF($R293=AX$17,AY293,0)</f>
        <v>0</v>
      </c>
      <c r="BB293" s="173">
        <v>2488</v>
      </c>
      <c r="BC293" s="175">
        <f>100*BB293/$AI293</f>
        <v>5.2679497766203</v>
      </c>
      <c r="BD293" s="173">
        <f>IF(BC293&gt;$AI$8,1,0)</f>
        <v>0</v>
      </c>
      <c r="BE293" s="175">
        <f>IF($R293=BB$17,BC293,0)</f>
        <v>0</v>
      </c>
      <c r="BF293" s="173">
        <v>0</v>
      </c>
      <c r="BG293" s="175">
        <f>100*BF293/$AI293</f>
        <v>0</v>
      </c>
      <c r="BH293" s="173">
        <f>IF(BG293&gt;$AI$8,1,0)</f>
        <v>0</v>
      </c>
      <c r="BI293" s="175">
        <f>IF($R293=BF$17,BG293,0)</f>
        <v>0</v>
      </c>
      <c r="BJ293" s="173">
        <v>3942</v>
      </c>
      <c r="BK293" s="175">
        <f>100*BJ293/$AI293</f>
        <v>8.34656672806962</v>
      </c>
      <c r="BL293" s="173">
        <f>IF(BK293&gt;$AI$8,1,0)</f>
        <v>0</v>
      </c>
      <c r="BM293" s="175">
        <f>IF($R293=BJ$17,BK293,0)</f>
        <v>0</v>
      </c>
      <c r="BN293" s="173">
        <v>0</v>
      </c>
      <c r="BO293" s="175">
        <f>100*BN293/$AI293</f>
        <v>0</v>
      </c>
      <c r="BP293" s="173">
        <f>IF(BO293&gt;$AI$8,1,0)</f>
        <v>0</v>
      </c>
      <c r="BQ293" s="175">
        <f>IF($R293=BN$17,BO293,0)</f>
        <v>0</v>
      </c>
      <c r="BR293" s="173">
        <v>0</v>
      </c>
      <c r="BS293" s="175">
        <f>100*BR293/$AI293</f>
        <v>0</v>
      </c>
      <c r="BT293" s="173">
        <f>IF(BS293&gt;$AI$8,1,0)</f>
        <v>0</v>
      </c>
      <c r="BU293" s="175">
        <f>IF($R293=BR$17,BS293,0)</f>
        <v>0</v>
      </c>
      <c r="BV293" s="173">
        <v>0</v>
      </c>
      <c r="BW293" s="175">
        <f>100*BV293/$AI293</f>
        <v>0</v>
      </c>
      <c r="BX293" s="173">
        <f>IF(BW293&gt;$AI$8,1,0)</f>
        <v>0</v>
      </c>
      <c r="BY293" s="175">
        <f>IF($R293=BV$17,BW293,0)</f>
        <v>0</v>
      </c>
      <c r="BZ293" s="173">
        <v>0</v>
      </c>
      <c r="CA293" s="175">
        <f>100*BZ293/$AI293</f>
        <v>0</v>
      </c>
      <c r="CB293" s="173">
        <f>IF(CA293&gt;$AI$8,1,0)</f>
        <v>0</v>
      </c>
      <c r="CC293" s="175">
        <f>IF($R293=BZ$17,CA293,0)</f>
        <v>0</v>
      </c>
      <c r="CD293" s="173">
        <v>0</v>
      </c>
      <c r="CE293" s="175">
        <f>100*CD293/$AI293</f>
        <v>0</v>
      </c>
      <c r="CF293" s="173">
        <f>IF(CE293&gt;$AI$8,1,0)</f>
        <v>0</v>
      </c>
      <c r="CG293" s="175">
        <f>IF($R293=CD$17,CE293,0)</f>
        <v>0</v>
      </c>
      <c r="CH293" s="173">
        <v>0</v>
      </c>
      <c r="CI293" s="175">
        <f>100*CH293/$AI293</f>
        <v>0</v>
      </c>
      <c r="CJ293" s="173">
        <f>IF(CI293&gt;$AI$8,1,0)</f>
        <v>0</v>
      </c>
      <c r="CK293" s="175">
        <f>IF($R293=CH$17,CI293,0)</f>
        <v>0</v>
      </c>
      <c r="CL293" s="173">
        <v>580</v>
      </c>
      <c r="CM293" s="173">
        <v>0</v>
      </c>
      <c r="CN293" s="176"/>
    </row>
    <row r="294" ht="15.75" customHeight="1">
      <c r="A294" t="s" s="179">
        <v>2582</v>
      </c>
      <c r="B294" t="s" s="180">
        <v>183</v>
      </c>
      <c r="C294" t="s" s="180">
        <v>1211</v>
      </c>
      <c r="D294" t="s" s="181">
        <v>186</v>
      </c>
      <c r="E294" t="s" s="188">
        <v>79</v>
      </c>
      <c r="F294" t="s" s="146">
        <v>80</v>
      </c>
      <c r="G294" t="s" s="146">
        <v>290</v>
      </c>
      <c r="H294" t="s" s="146">
        <v>1061</v>
      </c>
      <c r="I294" t="s" s="146">
        <v>49</v>
      </c>
      <c r="J294" t="s" s="146">
        <v>1733</v>
      </c>
      <c r="K294" t="s" s="183">
        <f>_xlfn.IFS(Q294=0,O294,T294=1,R294,U294=1,AA294,V294=1,AD294)</f>
        <v>28</v>
      </c>
      <c r="L294" s="189">
        <f>_xlfn.IFS(Q294=0,P294,T294=1,S294,U294=1,AB294,V294=1,AE294)</f>
        <v>43.3368882031268</v>
      </c>
      <c r="M294" t="s" s="146">
        <f>IF(O294="Lab","over","under")</f>
        <v>2429</v>
      </c>
      <c r="N294" s="145">
        <v>1</v>
      </c>
      <c r="O294" t="s" s="184">
        <v>28</v>
      </c>
      <c r="P294" s="147">
        <f>AQ294</f>
        <v>43.3368882031268</v>
      </c>
      <c r="Q294" s="145">
        <f>T294+U294+V294</f>
        <v>0</v>
      </c>
      <c r="R294" t="s" s="185">
        <v>27</v>
      </c>
      <c r="S294" s="147">
        <f>AO294</f>
        <v>26.5389938962129</v>
      </c>
      <c r="T294" s="138"/>
      <c r="U294" s="138"/>
      <c r="V294" s="138"/>
      <c r="W294" s="138"/>
      <c r="X294" t="s" s="146">
        <f>IF($A294=Y294,"ok","bad")</f>
        <v>2430</v>
      </c>
      <c r="Y294" t="s" s="146">
        <v>2582</v>
      </c>
      <c r="Z294" t="s" s="146">
        <v>1211</v>
      </c>
      <c r="AA294" t="s" s="186">
        <v>2365</v>
      </c>
      <c r="AB294" s="141">
        <f>100*AC294</f>
        <v>15.9447256</v>
      </c>
      <c r="AC294" s="190">
        <v>0.159447256</v>
      </c>
      <c r="AD294" t="s" s="187">
        <v>31</v>
      </c>
      <c r="AE294" s="141">
        <v>8.2866284</v>
      </c>
      <c r="AF294" s="190">
        <v>0.082866284</v>
      </c>
      <c r="AG294" s="138"/>
      <c r="AH294" s="145">
        <v>75396</v>
      </c>
      <c r="AI294" s="145">
        <v>44071</v>
      </c>
      <c r="AJ294" s="145">
        <v>167</v>
      </c>
      <c r="AK294" s="145">
        <v>7403</v>
      </c>
      <c r="AL294" s="145">
        <v>11696</v>
      </c>
      <c r="AM294" s="148">
        <f>100*AL294/$AI294</f>
        <v>26.5389938962129</v>
      </c>
      <c r="AN294" s="145">
        <f>IF(AM294&gt;$AI$8,1,0)</f>
        <v>0</v>
      </c>
      <c r="AO294" s="148">
        <f>IF($R294=AL$17,AM294,0)</f>
        <v>26.5389938962129</v>
      </c>
      <c r="AP294" s="145">
        <v>19099</v>
      </c>
      <c r="AQ294" s="148">
        <f>100*AP294/$AI294</f>
        <v>43.3368882031268</v>
      </c>
      <c r="AR294" s="145">
        <f>IF(AQ294&gt;$AI$8,1,0)</f>
        <v>0</v>
      </c>
      <c r="AS294" s="148">
        <f>IF($R294=AP$17,AQ294,0)</f>
        <v>0</v>
      </c>
      <c r="AT294" s="145">
        <v>2241</v>
      </c>
      <c r="AU294" s="148">
        <f>100*AT294/$AI294</f>
        <v>5.08497651516871</v>
      </c>
      <c r="AV294" s="145">
        <f>IF(AU294&gt;$AI$8,1,0)</f>
        <v>0</v>
      </c>
      <c r="AW294" s="148">
        <f>IF($R294=AT$17,AU294,0)</f>
        <v>0</v>
      </c>
      <c r="AX294" s="145">
        <v>7027</v>
      </c>
      <c r="AY294" s="148">
        <f>100*AX294/$AI294</f>
        <v>15.9447255564884</v>
      </c>
      <c r="AZ294" s="145">
        <f>IF(AY294&gt;$AI$8,1,0)</f>
        <v>0</v>
      </c>
      <c r="BA294" s="148">
        <f>IF($R294=AX$17,AY294,0)</f>
        <v>0</v>
      </c>
      <c r="BB294" s="145">
        <v>3652</v>
      </c>
      <c r="BC294" s="148">
        <f>100*BB294/$AI294</f>
        <v>8.286628395089741</v>
      </c>
      <c r="BD294" s="145">
        <f>IF(BC294&gt;$AI$8,1,0)</f>
        <v>0</v>
      </c>
      <c r="BE294" s="148">
        <f>IF($R294=BB$17,BC294,0)</f>
        <v>0</v>
      </c>
      <c r="BF294" s="145">
        <v>0</v>
      </c>
      <c r="BG294" s="148">
        <f>100*BF294/$AI294</f>
        <v>0</v>
      </c>
      <c r="BH294" s="145">
        <f>IF(BG294&gt;$AI$8,1,0)</f>
        <v>0</v>
      </c>
      <c r="BI294" s="148">
        <f>IF($R294=BF$17,BG294,0)</f>
        <v>0</v>
      </c>
      <c r="BJ294" s="145">
        <v>0</v>
      </c>
      <c r="BK294" s="148">
        <f>100*BJ294/$AI294</f>
        <v>0</v>
      </c>
      <c r="BL294" s="145">
        <f>IF(BK294&gt;$AI$8,1,0)</f>
        <v>0</v>
      </c>
      <c r="BM294" s="148">
        <f>IF($R294=BJ$17,BK294,0)</f>
        <v>0</v>
      </c>
      <c r="BN294" s="145">
        <v>0</v>
      </c>
      <c r="BO294" s="148">
        <f>100*BN294/$AI294</f>
        <v>0</v>
      </c>
      <c r="BP294" s="145">
        <f>IF(BO294&gt;$AI$8,1,0)</f>
        <v>0</v>
      </c>
      <c r="BQ294" s="148">
        <f>IF($R294=BN$17,BO294,0)</f>
        <v>0</v>
      </c>
      <c r="BR294" s="145">
        <v>0</v>
      </c>
      <c r="BS294" s="148">
        <f>100*BR294/$AI294</f>
        <v>0</v>
      </c>
      <c r="BT294" s="145">
        <f>IF(BS294&gt;$AI$8,1,0)</f>
        <v>0</v>
      </c>
      <c r="BU294" s="148">
        <f>IF($R294=BR$17,BS294,0)</f>
        <v>0</v>
      </c>
      <c r="BV294" s="145">
        <v>0</v>
      </c>
      <c r="BW294" s="148">
        <f>100*BV294/$AI294</f>
        <v>0</v>
      </c>
      <c r="BX294" s="145">
        <f>IF(BW294&gt;$AI$8,1,0)</f>
        <v>0</v>
      </c>
      <c r="BY294" s="148">
        <f>IF($R294=BV$17,BW294,0)</f>
        <v>0</v>
      </c>
      <c r="BZ294" s="145">
        <v>0</v>
      </c>
      <c r="CA294" s="148">
        <f>100*BZ294/$AI294</f>
        <v>0</v>
      </c>
      <c r="CB294" s="145">
        <f>IF(CA294&gt;$AI$8,1,0)</f>
        <v>0</v>
      </c>
      <c r="CC294" s="148">
        <f>IF($R294=BZ$17,CA294,0)</f>
        <v>0</v>
      </c>
      <c r="CD294" s="145">
        <v>0</v>
      </c>
      <c r="CE294" s="148">
        <f>100*CD294/$AI294</f>
        <v>0</v>
      </c>
      <c r="CF294" s="145">
        <f>IF(CE294&gt;$AI$8,1,0)</f>
        <v>0</v>
      </c>
      <c r="CG294" s="148">
        <f>IF($R294=CD$17,CE294,0)</f>
        <v>0</v>
      </c>
      <c r="CH294" s="145">
        <v>0</v>
      </c>
      <c r="CI294" s="148">
        <f>100*CH294/$AI294</f>
        <v>0</v>
      </c>
      <c r="CJ294" s="145">
        <f>IF(CI294&gt;$AI$8,1,0)</f>
        <v>0</v>
      </c>
      <c r="CK294" s="148">
        <f>IF($R294=CH$17,CI294,0)</f>
        <v>0</v>
      </c>
      <c r="CL294" s="145">
        <v>0</v>
      </c>
      <c r="CM294" s="145">
        <v>0</v>
      </c>
      <c r="CN294" s="149"/>
    </row>
    <row r="295" ht="15.75" customHeight="1">
      <c r="A295" t="s" s="179">
        <v>3683</v>
      </c>
      <c r="B295" t="s" s="180">
        <v>197</v>
      </c>
      <c r="C295" t="s" s="180">
        <v>1426</v>
      </c>
      <c r="D295" t="s" s="181">
        <v>200</v>
      </c>
      <c r="E295" t="s" s="182">
        <v>79</v>
      </c>
      <c r="F295" t="s" s="130">
        <v>46</v>
      </c>
      <c r="G295" t="s" s="130">
        <v>3684</v>
      </c>
      <c r="H295" t="s" s="130">
        <v>3685</v>
      </c>
      <c r="I295" t="s" s="130">
        <v>64</v>
      </c>
      <c r="J295" t="s" s="130">
        <v>1762</v>
      </c>
      <c r="K295" t="s" s="183">
        <f>_xlfn.IFS(Q295=0,O295,T295=1,R295,U295=1,AA295,V295=1,AD295)</f>
        <v>29</v>
      </c>
      <c r="L295" s="189">
        <f>_xlfn.IFS(Q295=0,P295,T295=1,S295,U295=1,AB295,V295=1,AE295)</f>
        <v>43.3049238599184</v>
      </c>
      <c r="M295" t="s" s="130">
        <f>IF(O295="Lab","over","under")</f>
        <v>3307</v>
      </c>
      <c r="N295" s="169"/>
      <c r="O295" t="s" s="184">
        <v>29</v>
      </c>
      <c r="P295" s="131">
        <f>AU295</f>
        <v>43.3049238599184</v>
      </c>
      <c r="Q295" s="173">
        <f>T295+U295+V295</f>
        <v>0</v>
      </c>
      <c r="R295" t="s" s="185">
        <v>27</v>
      </c>
      <c r="S295" s="131">
        <f>AO295</f>
        <v>40.5743830027871</v>
      </c>
      <c r="T295" s="169"/>
      <c r="U295" s="169"/>
      <c r="V295" s="169"/>
      <c r="W295" s="169"/>
      <c r="X295" t="s" s="130">
        <f>IF($A295=Y295,"ok","bad")</f>
        <v>2430</v>
      </c>
      <c r="Y295" t="s" s="130">
        <v>3683</v>
      </c>
      <c r="Z295" t="s" s="130">
        <v>1426</v>
      </c>
      <c r="AA295" t="s" s="186">
        <v>28</v>
      </c>
      <c r="AB295" s="125">
        <f>100*AC295</f>
        <v>9.2216343</v>
      </c>
      <c r="AC295" s="191">
        <v>0.09221634300000001</v>
      </c>
      <c r="AD295" t="s" s="187">
        <v>31</v>
      </c>
      <c r="AE295" s="125">
        <v>4.7562306</v>
      </c>
      <c r="AF295" s="191">
        <v>0.047562306</v>
      </c>
      <c r="AG295" s="169"/>
      <c r="AH295" s="173">
        <v>75294</v>
      </c>
      <c r="AI295" s="173">
        <v>49514</v>
      </c>
      <c r="AJ295" s="173">
        <v>798</v>
      </c>
      <c r="AK295" s="173">
        <v>1352</v>
      </c>
      <c r="AL295" s="173">
        <v>20090</v>
      </c>
      <c r="AM295" s="175">
        <f>100*AL295/$AI295</f>
        <v>40.5743830027871</v>
      </c>
      <c r="AN295" s="173">
        <f>IF(AM295&gt;$AI$8,1,0)</f>
        <v>0</v>
      </c>
      <c r="AO295" s="175">
        <f>IF($R295=AL$17,AM295,0)</f>
        <v>40.5743830027871</v>
      </c>
      <c r="AP295" s="173">
        <v>4566</v>
      </c>
      <c r="AQ295" s="175">
        <f>100*AP295/$AI295</f>
        <v>9.22163428525266</v>
      </c>
      <c r="AR295" s="173">
        <f>IF(AQ295&gt;$AI$8,1,0)</f>
        <v>0</v>
      </c>
      <c r="AS295" s="175">
        <f>IF($R295=AP$17,AQ295,0)</f>
        <v>0</v>
      </c>
      <c r="AT295" s="173">
        <v>21442</v>
      </c>
      <c r="AU295" s="175">
        <f>100*AT295/$AI295</f>
        <v>43.3049238599184</v>
      </c>
      <c r="AV295" s="173">
        <f>IF(AU295&gt;$AI$8,1,0)</f>
        <v>0</v>
      </c>
      <c r="AW295" s="175">
        <f>IF($R295=AT$17,AU295,0)</f>
        <v>0</v>
      </c>
      <c r="AX295" s="173">
        <v>0</v>
      </c>
      <c r="AY295" s="175">
        <f>100*AX295/$AI295</f>
        <v>0</v>
      </c>
      <c r="AZ295" s="173">
        <f>IF(AY295&gt;$AI$8,1,0)</f>
        <v>0</v>
      </c>
      <c r="BA295" s="175">
        <f>IF($R295=AX$17,AY295,0)</f>
        <v>0</v>
      </c>
      <c r="BB295" s="173">
        <v>2355</v>
      </c>
      <c r="BC295" s="175">
        <f>100*BB295/$AI295</f>
        <v>4.75623056105344</v>
      </c>
      <c r="BD295" s="173">
        <f>IF(BC295&gt;$AI$8,1,0)</f>
        <v>0</v>
      </c>
      <c r="BE295" s="175">
        <f>IF($R295=BB$17,BC295,0)</f>
        <v>0</v>
      </c>
      <c r="BF295" s="173">
        <v>0</v>
      </c>
      <c r="BG295" s="175">
        <f>100*BF295/$AI295</f>
        <v>0</v>
      </c>
      <c r="BH295" s="173">
        <f>IF(BG295&gt;$AI$8,1,0)</f>
        <v>0</v>
      </c>
      <c r="BI295" s="175">
        <f>IF($R295=BF$17,BG295,0)</f>
        <v>0</v>
      </c>
      <c r="BJ295" s="173">
        <v>0</v>
      </c>
      <c r="BK295" s="175">
        <f>100*BJ295/$AI295</f>
        <v>0</v>
      </c>
      <c r="BL295" s="173">
        <f>IF(BK295&gt;$AI$8,1,0)</f>
        <v>0</v>
      </c>
      <c r="BM295" s="175">
        <f>IF($R295=BJ$17,BK295,0)</f>
        <v>0</v>
      </c>
      <c r="BN295" s="173">
        <v>0</v>
      </c>
      <c r="BO295" s="175">
        <f>100*BN295/$AI295</f>
        <v>0</v>
      </c>
      <c r="BP295" s="173">
        <f>IF(BO295&gt;$AI$8,1,0)</f>
        <v>0</v>
      </c>
      <c r="BQ295" s="175">
        <f>IF($R295=BN$17,BO295,0)</f>
        <v>0</v>
      </c>
      <c r="BR295" s="173">
        <v>0</v>
      </c>
      <c r="BS295" s="175">
        <f>100*BR295/$AI295</f>
        <v>0</v>
      </c>
      <c r="BT295" s="173">
        <f>IF(BS295&gt;$AI$8,1,0)</f>
        <v>0</v>
      </c>
      <c r="BU295" s="175">
        <f>IF($R295=BR$17,BS295,0)</f>
        <v>0</v>
      </c>
      <c r="BV295" s="173">
        <v>0</v>
      </c>
      <c r="BW295" s="175">
        <f>100*BV295/$AI295</f>
        <v>0</v>
      </c>
      <c r="BX295" s="173">
        <f>IF(BW295&gt;$AI$8,1,0)</f>
        <v>0</v>
      </c>
      <c r="BY295" s="175">
        <f>IF($R295=BV$17,BW295,0)</f>
        <v>0</v>
      </c>
      <c r="BZ295" s="173">
        <v>0</v>
      </c>
      <c r="CA295" s="175">
        <f>100*BZ295/$AI295</f>
        <v>0</v>
      </c>
      <c r="CB295" s="173">
        <f>IF(CA295&gt;$AI$8,1,0)</f>
        <v>0</v>
      </c>
      <c r="CC295" s="175">
        <f>IF($R295=BZ$17,CA295,0)</f>
        <v>0</v>
      </c>
      <c r="CD295" s="173">
        <v>0</v>
      </c>
      <c r="CE295" s="175">
        <f>100*CD295/$AI295</f>
        <v>0</v>
      </c>
      <c r="CF295" s="173">
        <f>IF(CE295&gt;$AI$8,1,0)</f>
        <v>0</v>
      </c>
      <c r="CG295" s="175">
        <f>IF($R295=CD$17,CE295,0)</f>
        <v>0</v>
      </c>
      <c r="CH295" s="173">
        <v>0</v>
      </c>
      <c r="CI295" s="175">
        <f>100*CH295/$AI295</f>
        <v>0</v>
      </c>
      <c r="CJ295" s="173">
        <f>IF(CI295&gt;$AI$8,1,0)</f>
        <v>0</v>
      </c>
      <c r="CK295" s="175">
        <f>IF($R295=CH$17,CI295,0)</f>
        <v>0</v>
      </c>
      <c r="CL295" s="173">
        <v>270</v>
      </c>
      <c r="CM295" s="173">
        <v>0</v>
      </c>
      <c r="CN295" s="176"/>
    </row>
    <row r="296" ht="15.75" customHeight="1">
      <c r="A296" t="s" s="179">
        <v>2828</v>
      </c>
      <c r="B296" t="s" s="180">
        <v>256</v>
      </c>
      <c r="C296" t="s" s="180">
        <v>1423</v>
      </c>
      <c r="D296" t="s" s="181">
        <v>259</v>
      </c>
      <c r="E296" t="s" s="188">
        <v>79</v>
      </c>
      <c r="F296" t="s" s="146">
        <v>46</v>
      </c>
      <c r="G296" t="s" s="146">
        <v>379</v>
      </c>
      <c r="H296" t="s" s="146">
        <v>2829</v>
      </c>
      <c r="I296" t="s" s="146">
        <v>49</v>
      </c>
      <c r="J296" t="s" s="146">
        <v>1733</v>
      </c>
      <c r="K296" t="s" s="183">
        <f>_xlfn.IFS(Q296=0,O296,T296=1,R296,U296=1,AA296,V296=1,AD296)</f>
        <v>28</v>
      </c>
      <c r="L296" s="189">
        <f>_xlfn.IFS(Q296=0,P296,T296=1,S296,U296=1,AB296,V296=1,AE296)</f>
        <v>43.2969633232549</v>
      </c>
      <c r="M296" t="s" s="146">
        <f>IF(O296="Lab","over","under")</f>
        <v>2429</v>
      </c>
      <c r="N296" s="145">
        <v>1</v>
      </c>
      <c r="O296" t="s" s="184">
        <v>28</v>
      </c>
      <c r="P296" s="147">
        <f>AQ296</f>
        <v>43.2969633232549</v>
      </c>
      <c r="Q296" s="145">
        <f>T296+U296+V296</f>
        <v>0</v>
      </c>
      <c r="R296" t="s" s="185">
        <v>27</v>
      </c>
      <c r="S296" s="147">
        <f>AO296</f>
        <v>42.7343236492704</v>
      </c>
      <c r="T296" s="138"/>
      <c r="U296" s="138"/>
      <c r="V296" s="138"/>
      <c r="W296" s="138"/>
      <c r="X296" t="s" s="146">
        <f>IF($A296=Y296,"ok","bad")</f>
        <v>2430</v>
      </c>
      <c r="Y296" t="s" s="146">
        <v>2828</v>
      </c>
      <c r="Z296" t="s" s="146">
        <v>1423</v>
      </c>
      <c r="AA296" t="s" s="186">
        <v>29</v>
      </c>
      <c r="AB296" s="141">
        <f>100*AC296</f>
        <v>5.3424477</v>
      </c>
      <c r="AC296" s="190">
        <v>0.053424477</v>
      </c>
      <c r="AD296" t="s" s="187">
        <v>2763</v>
      </c>
      <c r="AE296" s="141">
        <v>4.8245037</v>
      </c>
      <c r="AF296" s="190">
        <v>0.048245037</v>
      </c>
      <c r="AG296" s="138"/>
      <c r="AH296" s="145">
        <v>70331</v>
      </c>
      <c r="AI296" s="145">
        <v>38035</v>
      </c>
      <c r="AJ296" s="145">
        <v>529</v>
      </c>
      <c r="AK296" s="145">
        <v>214</v>
      </c>
      <c r="AL296" s="145">
        <v>16254</v>
      </c>
      <c r="AM296" s="148">
        <f>100*AL296/$AI296</f>
        <v>42.7343236492704</v>
      </c>
      <c r="AN296" s="145">
        <f>IF(AM296&gt;$AI$8,1,0)</f>
        <v>0</v>
      </c>
      <c r="AO296" s="148">
        <f>IF($R296=AL$17,AM296,0)</f>
        <v>42.7343236492704</v>
      </c>
      <c r="AP296" s="145">
        <v>16468</v>
      </c>
      <c r="AQ296" s="148">
        <f>100*AP296/$AI296</f>
        <v>43.2969633232549</v>
      </c>
      <c r="AR296" s="145">
        <f>IF(AQ296&gt;$AI$8,1,0)</f>
        <v>0</v>
      </c>
      <c r="AS296" s="148">
        <f>IF($R296=AP$17,AQ296,0)</f>
        <v>0</v>
      </c>
      <c r="AT296" s="145">
        <v>2032</v>
      </c>
      <c r="AU296" s="148">
        <f>100*AT296/$AI296</f>
        <v>5.34244774549757</v>
      </c>
      <c r="AV296" s="145">
        <f>IF(AU296&gt;$AI$8,1,0)</f>
        <v>0</v>
      </c>
      <c r="AW296" s="148">
        <f>IF($R296=AT$17,AU296,0)</f>
        <v>0</v>
      </c>
      <c r="AX296" s="145">
        <v>0</v>
      </c>
      <c r="AY296" s="148">
        <f>100*AX296/$AI296</f>
        <v>0</v>
      </c>
      <c r="AZ296" s="145">
        <f>IF(AY296&gt;$AI$8,1,0)</f>
        <v>0</v>
      </c>
      <c r="BA296" s="148">
        <f>IF($R296=AX$17,AY296,0)</f>
        <v>0</v>
      </c>
      <c r="BB296" s="145">
        <v>1446</v>
      </c>
      <c r="BC296" s="148">
        <f>100*BB296/$AI296</f>
        <v>3.8017615354279</v>
      </c>
      <c r="BD296" s="145">
        <f>IF(BC296&gt;$AI$8,1,0)</f>
        <v>0</v>
      </c>
      <c r="BE296" s="148">
        <f>IF($R296=BB$17,BC296,0)</f>
        <v>0</v>
      </c>
      <c r="BF296" s="145">
        <v>0</v>
      </c>
      <c r="BG296" s="148">
        <f>100*BF296/$AI296</f>
        <v>0</v>
      </c>
      <c r="BH296" s="145">
        <f>IF(BG296&gt;$AI$8,1,0)</f>
        <v>0</v>
      </c>
      <c r="BI296" s="148">
        <f>IF($R296=BF$17,BG296,0)</f>
        <v>0</v>
      </c>
      <c r="BJ296" s="145">
        <v>0</v>
      </c>
      <c r="BK296" s="148">
        <f>100*BJ296/$AI296</f>
        <v>0</v>
      </c>
      <c r="BL296" s="145">
        <f>IF(BK296&gt;$AI$8,1,0)</f>
        <v>0</v>
      </c>
      <c r="BM296" s="148">
        <f>IF($R296=BJ$17,BK296,0)</f>
        <v>0</v>
      </c>
      <c r="BN296" s="145">
        <v>0</v>
      </c>
      <c r="BO296" s="148">
        <f>100*BN296/$AI296</f>
        <v>0</v>
      </c>
      <c r="BP296" s="145">
        <f>IF(BO296&gt;$AI$8,1,0)</f>
        <v>0</v>
      </c>
      <c r="BQ296" s="148">
        <f>IF($R296=BN$17,BO296,0)</f>
        <v>0</v>
      </c>
      <c r="BR296" s="145">
        <v>0</v>
      </c>
      <c r="BS296" s="148">
        <f>100*BR296/$AI296</f>
        <v>0</v>
      </c>
      <c r="BT296" s="145">
        <f>IF(BS296&gt;$AI$8,1,0)</f>
        <v>0</v>
      </c>
      <c r="BU296" s="148">
        <f>IF($R296=BR$17,BS296,0)</f>
        <v>0</v>
      </c>
      <c r="BV296" s="145">
        <v>0</v>
      </c>
      <c r="BW296" s="148">
        <f>100*BV296/$AI296</f>
        <v>0</v>
      </c>
      <c r="BX296" s="145">
        <f>IF(BW296&gt;$AI$8,1,0)</f>
        <v>0</v>
      </c>
      <c r="BY296" s="148">
        <f>IF($R296=BV$17,BW296,0)</f>
        <v>0</v>
      </c>
      <c r="BZ296" s="145">
        <v>0</v>
      </c>
      <c r="CA296" s="148">
        <f>100*BZ296/$AI296</f>
        <v>0</v>
      </c>
      <c r="CB296" s="145">
        <f>IF(CA296&gt;$AI$8,1,0)</f>
        <v>0</v>
      </c>
      <c r="CC296" s="148">
        <f>IF($R296=BZ$17,CA296,0)</f>
        <v>0</v>
      </c>
      <c r="CD296" s="145">
        <v>0</v>
      </c>
      <c r="CE296" s="148">
        <f>100*CD296/$AI296</f>
        <v>0</v>
      </c>
      <c r="CF296" s="145">
        <f>IF(CE296&gt;$AI$8,1,0)</f>
        <v>0</v>
      </c>
      <c r="CG296" s="148">
        <f>IF($R296=CD$17,CE296,0)</f>
        <v>0</v>
      </c>
      <c r="CH296" s="145">
        <v>0</v>
      </c>
      <c r="CI296" s="148">
        <f>100*CH296/$AI296</f>
        <v>0</v>
      </c>
      <c r="CJ296" s="145">
        <f>IF(CI296&gt;$AI$8,1,0)</f>
        <v>0</v>
      </c>
      <c r="CK296" s="148">
        <f>IF($R296=CH$17,CI296,0)</f>
        <v>0</v>
      </c>
      <c r="CL296" s="145">
        <v>0</v>
      </c>
      <c r="CM296" s="145">
        <v>0</v>
      </c>
      <c r="CN296" s="149"/>
    </row>
    <row r="297" ht="15.75" customHeight="1">
      <c r="A297" t="s" s="179">
        <v>2674</v>
      </c>
      <c r="B297" t="s" s="180">
        <v>84</v>
      </c>
      <c r="C297" t="s" s="180">
        <v>2675</v>
      </c>
      <c r="D297" t="s" s="181">
        <v>86</v>
      </c>
      <c r="E297" t="s" s="182">
        <v>79</v>
      </c>
      <c r="F297" t="s" s="130">
        <v>80</v>
      </c>
      <c r="G297" t="s" s="130">
        <v>2676</v>
      </c>
      <c r="H297" t="s" s="130">
        <v>1291</v>
      </c>
      <c r="I297" t="s" s="130">
        <v>64</v>
      </c>
      <c r="J297" t="s" s="130">
        <v>50</v>
      </c>
      <c r="K297" t="s" s="183">
        <f>_xlfn.IFS(Q297=0,O297,T297=1,R297,U297=1,AA297,V297=1,AD297)</f>
        <v>2365</v>
      </c>
      <c r="L297" s="189">
        <f>_xlfn.IFS(Q297=0,P297,T297=1,S297,U297=1,AB297,V297=1,AE297)</f>
        <v>22.7172862290184</v>
      </c>
      <c r="M297" t="s" s="130">
        <f>IF(O297="Lab","over","under")</f>
        <v>2429</v>
      </c>
      <c r="N297" s="173">
        <v>1</v>
      </c>
      <c r="O297" t="s" s="184">
        <v>28</v>
      </c>
      <c r="P297" s="131">
        <f>AQ297</f>
        <v>43.2785540615754</v>
      </c>
      <c r="Q297" s="173">
        <f>T297+U297+V297</f>
        <v>1</v>
      </c>
      <c r="R297" t="s" s="185">
        <v>2365</v>
      </c>
      <c r="S297" s="131">
        <f>BA297</f>
        <v>22.7172862290184</v>
      </c>
      <c r="T297" s="173">
        <v>1</v>
      </c>
      <c r="U297" s="169"/>
      <c r="V297" s="169"/>
      <c r="W297" s="169"/>
      <c r="X297" t="s" s="130">
        <f>IF($A297=Y297,"ok","bad")</f>
        <v>2430</v>
      </c>
      <c r="Y297" t="s" s="130">
        <v>2674</v>
      </c>
      <c r="Z297" t="s" s="130">
        <v>2675</v>
      </c>
      <c r="AA297" t="s" s="186">
        <v>27</v>
      </c>
      <c r="AB297" s="125">
        <f>100*AC297</f>
        <v>15.824472</v>
      </c>
      <c r="AC297" s="191">
        <v>0.15824472</v>
      </c>
      <c r="AD297" t="s" s="187">
        <v>31</v>
      </c>
      <c r="AE297" s="125">
        <v>7.1828222</v>
      </c>
      <c r="AF297" s="191">
        <v>0.071828222</v>
      </c>
      <c r="AG297" s="169"/>
      <c r="AH297" s="173">
        <v>77463</v>
      </c>
      <c r="AI297" s="173">
        <v>34137</v>
      </c>
      <c r="AJ297" s="173">
        <v>152</v>
      </c>
      <c r="AK297" s="173">
        <v>7019</v>
      </c>
      <c r="AL297" s="173">
        <v>5402</v>
      </c>
      <c r="AM297" s="175">
        <f>100*AL297/$AI297</f>
        <v>15.824471980549</v>
      </c>
      <c r="AN297" s="173">
        <f>IF(AM297&gt;$AI$8,1,0)</f>
        <v>0</v>
      </c>
      <c r="AO297" s="175">
        <f>IF($R297=AL$17,AM297,0)</f>
        <v>0</v>
      </c>
      <c r="AP297" s="173">
        <v>14774</v>
      </c>
      <c r="AQ297" s="175">
        <f>100*AP297/$AI297</f>
        <v>43.2785540615754</v>
      </c>
      <c r="AR297" s="173">
        <f>IF(AQ297&gt;$AI$8,1,0)</f>
        <v>0</v>
      </c>
      <c r="AS297" s="175">
        <f>IF($R297=AP$17,AQ297,0)</f>
        <v>0</v>
      </c>
      <c r="AT297" s="173">
        <v>1128</v>
      </c>
      <c r="AU297" s="175">
        <f>100*AT297/$AI297</f>
        <v>3.30433254240267</v>
      </c>
      <c r="AV297" s="173">
        <f>IF(AU297&gt;$AI$8,1,0)</f>
        <v>0</v>
      </c>
      <c r="AW297" s="175">
        <f>IF($R297=AT$17,AU297,0)</f>
        <v>0</v>
      </c>
      <c r="AX297" s="173">
        <v>7755</v>
      </c>
      <c r="AY297" s="175">
        <f>100*AX297/$AI297</f>
        <v>22.7172862290184</v>
      </c>
      <c r="AZ297" s="173">
        <f>IF(AY297&gt;$AI$8,1,0)</f>
        <v>0</v>
      </c>
      <c r="BA297" s="175">
        <f>IF($R297=AX$17,AY297,0)</f>
        <v>22.7172862290184</v>
      </c>
      <c r="BB297" s="173">
        <v>2452</v>
      </c>
      <c r="BC297" s="175">
        <f>100*BB297/$AI297</f>
        <v>7.18282215777602</v>
      </c>
      <c r="BD297" s="173">
        <f>IF(BC297&gt;$AI$8,1,0)</f>
        <v>0</v>
      </c>
      <c r="BE297" s="175">
        <f>IF($R297=BB$17,BC297,0)</f>
        <v>0</v>
      </c>
      <c r="BF297" s="173">
        <v>0</v>
      </c>
      <c r="BG297" s="175">
        <f>100*BF297/$AI297</f>
        <v>0</v>
      </c>
      <c r="BH297" s="173">
        <f>IF(BG297&gt;$AI$8,1,0)</f>
        <v>0</v>
      </c>
      <c r="BI297" s="175">
        <f>IF($R297=BF$17,BG297,0)</f>
        <v>0</v>
      </c>
      <c r="BJ297" s="173">
        <v>0</v>
      </c>
      <c r="BK297" s="175">
        <f>100*BJ297/$AI297</f>
        <v>0</v>
      </c>
      <c r="BL297" s="173">
        <f>IF(BK297&gt;$AI$8,1,0)</f>
        <v>0</v>
      </c>
      <c r="BM297" s="175">
        <f>IF($R297=BJ$17,BK297,0)</f>
        <v>0</v>
      </c>
      <c r="BN297" s="173">
        <v>0</v>
      </c>
      <c r="BO297" s="175">
        <f>100*BN297/$AI297</f>
        <v>0</v>
      </c>
      <c r="BP297" s="173">
        <f>IF(BO297&gt;$AI$8,1,0)</f>
        <v>0</v>
      </c>
      <c r="BQ297" s="175">
        <f>IF($R297=BN$17,BO297,0)</f>
        <v>0</v>
      </c>
      <c r="BR297" s="173">
        <v>0</v>
      </c>
      <c r="BS297" s="175">
        <f>100*BR297/$AI297</f>
        <v>0</v>
      </c>
      <c r="BT297" s="173">
        <f>IF(BS297&gt;$AI$8,1,0)</f>
        <v>0</v>
      </c>
      <c r="BU297" s="175">
        <f>IF($R297=BR$17,BS297,0)</f>
        <v>0</v>
      </c>
      <c r="BV297" s="173">
        <v>0</v>
      </c>
      <c r="BW297" s="175">
        <f>100*BV297/$AI297</f>
        <v>0</v>
      </c>
      <c r="BX297" s="173">
        <f>IF(BW297&gt;$AI$8,1,0)</f>
        <v>0</v>
      </c>
      <c r="BY297" s="175">
        <f>IF($R297=BV$17,BW297,0)</f>
        <v>0</v>
      </c>
      <c r="BZ297" s="173">
        <v>0</v>
      </c>
      <c r="CA297" s="175">
        <f>100*BZ297/$AI297</f>
        <v>0</v>
      </c>
      <c r="CB297" s="173">
        <f>IF(CA297&gt;$AI$8,1,0)</f>
        <v>0</v>
      </c>
      <c r="CC297" s="175">
        <f>IF($R297=BZ$17,CA297,0)</f>
        <v>0</v>
      </c>
      <c r="CD297" s="173">
        <v>0</v>
      </c>
      <c r="CE297" s="175">
        <f>100*CD297/$AI297</f>
        <v>0</v>
      </c>
      <c r="CF297" s="173">
        <f>IF(CE297&gt;$AI$8,1,0)</f>
        <v>0</v>
      </c>
      <c r="CG297" s="175">
        <f>IF($R297=CD$17,CE297,0)</f>
        <v>0</v>
      </c>
      <c r="CH297" s="173">
        <v>0</v>
      </c>
      <c r="CI297" s="175">
        <f>100*CH297/$AI297</f>
        <v>0</v>
      </c>
      <c r="CJ297" s="173">
        <f>IF(CI297&gt;$AI$8,1,0)</f>
        <v>0</v>
      </c>
      <c r="CK297" s="175">
        <f>IF($R297=CH$17,CI297,0)</f>
        <v>0</v>
      </c>
      <c r="CL297" s="173">
        <v>0</v>
      </c>
      <c r="CM297" s="173">
        <v>0</v>
      </c>
      <c r="CN297" s="176"/>
    </row>
    <row r="298" ht="15.75" customHeight="1">
      <c r="A298" t="s" s="179">
        <v>3562</v>
      </c>
      <c r="B298" t="s" s="180">
        <v>183</v>
      </c>
      <c r="C298" t="s" s="180">
        <v>921</v>
      </c>
      <c r="D298" t="s" s="181">
        <v>186</v>
      </c>
      <c r="E298" t="s" s="188">
        <v>79</v>
      </c>
      <c r="F298" t="s" s="146">
        <v>46</v>
      </c>
      <c r="G298" t="s" s="146">
        <v>72</v>
      </c>
      <c r="H298" t="s" s="146">
        <v>1690</v>
      </c>
      <c r="I298" t="s" s="146">
        <v>49</v>
      </c>
      <c r="J298" t="s" s="146">
        <v>56</v>
      </c>
      <c r="K298" t="s" s="183">
        <f>_xlfn.IFS(Q298=0,O298,T298=1,R298,U298=1,AA298,V298=1,AD298)</f>
        <v>27</v>
      </c>
      <c r="L298" s="189">
        <f>_xlfn.IFS(Q298=0,P298,T298=1,S298,U298=1,AB298,V298=1,AE298)</f>
        <v>43.2016861063876</v>
      </c>
      <c r="M298" t="s" s="146">
        <f>IF(O298="Lab","over","under")</f>
        <v>3307</v>
      </c>
      <c r="N298" s="138"/>
      <c r="O298" t="s" s="184">
        <v>27</v>
      </c>
      <c r="P298" s="147">
        <f>AM298</f>
        <v>43.2016861063876</v>
      </c>
      <c r="Q298" s="145">
        <f>T298+U298+V298</f>
        <v>0</v>
      </c>
      <c r="R298" t="s" s="185">
        <v>28</v>
      </c>
      <c r="S298" s="147">
        <f>AS298</f>
        <v>29.593083131751</v>
      </c>
      <c r="T298" s="138"/>
      <c r="U298" s="138"/>
      <c r="V298" s="138"/>
      <c r="W298" s="138"/>
      <c r="X298" t="s" s="146">
        <f>IF($A298=Y298,"ok","bad")</f>
        <v>2430</v>
      </c>
      <c r="Y298" t="s" s="146">
        <v>3562</v>
      </c>
      <c r="Z298" t="s" s="146">
        <v>921</v>
      </c>
      <c r="AA298" t="s" s="186">
        <v>29</v>
      </c>
      <c r="AB298" s="141">
        <f>100*AC298</f>
        <v>12.6170575</v>
      </c>
      <c r="AC298" s="190">
        <v>0.126170575</v>
      </c>
      <c r="AD298" t="s" s="187">
        <v>217</v>
      </c>
      <c r="AE298" s="141">
        <v>7.2737288</v>
      </c>
      <c r="AF298" s="190">
        <v>0.072737288</v>
      </c>
      <c r="AG298" s="138"/>
      <c r="AH298" s="145">
        <v>72229</v>
      </c>
      <c r="AI298" s="145">
        <v>41753</v>
      </c>
      <c r="AJ298" s="145">
        <v>793</v>
      </c>
      <c r="AK298" s="145">
        <v>5682</v>
      </c>
      <c r="AL298" s="145">
        <v>18038</v>
      </c>
      <c r="AM298" s="148">
        <f>100*AL298/$AI298</f>
        <v>43.2016861063876</v>
      </c>
      <c r="AN298" s="145">
        <f>IF(AM298&gt;$AI$8,1,0)</f>
        <v>0</v>
      </c>
      <c r="AO298" s="148">
        <f>IF($R298=AL$17,AM298,0)</f>
        <v>0</v>
      </c>
      <c r="AP298" s="145">
        <v>12356</v>
      </c>
      <c r="AQ298" s="148">
        <f>100*AP298/$AI298</f>
        <v>29.593083131751</v>
      </c>
      <c r="AR298" s="145">
        <f>IF(AQ298&gt;$AI$8,1,0)</f>
        <v>0</v>
      </c>
      <c r="AS298" s="148">
        <f>IF($R298=AP$17,AQ298,0)</f>
        <v>29.593083131751</v>
      </c>
      <c r="AT298" s="145">
        <v>5268</v>
      </c>
      <c r="AU298" s="148">
        <f>100*AT298/$AI298</f>
        <v>12.6170574569492</v>
      </c>
      <c r="AV298" s="145">
        <f>IF(AU298&gt;$AI$8,1,0)</f>
        <v>0</v>
      </c>
      <c r="AW298" s="148">
        <f>IF($R298=AT$17,AU298,0)</f>
        <v>0</v>
      </c>
      <c r="AX298" s="145">
        <v>0</v>
      </c>
      <c r="AY298" s="148">
        <f>100*AX298/$AI298</f>
        <v>0</v>
      </c>
      <c r="AZ298" s="145">
        <f>IF(AY298&gt;$AI$8,1,0)</f>
        <v>0</v>
      </c>
      <c r="BA298" s="148">
        <f>IF($R298=AX$17,AY298,0)</f>
        <v>0</v>
      </c>
      <c r="BB298" s="145">
        <v>2486</v>
      </c>
      <c r="BC298" s="148">
        <f>100*BB298/$AI298</f>
        <v>5.95406318108878</v>
      </c>
      <c r="BD298" s="145">
        <f>IF(BC298&gt;$AI$8,1,0)</f>
        <v>0</v>
      </c>
      <c r="BE298" s="148">
        <f>IF($R298=BB$17,BC298,0)</f>
        <v>0</v>
      </c>
      <c r="BF298" s="145">
        <v>0</v>
      </c>
      <c r="BG298" s="148">
        <f>100*BF298/$AI298</f>
        <v>0</v>
      </c>
      <c r="BH298" s="145">
        <f>IF(BG298&gt;$AI$8,1,0)</f>
        <v>0</v>
      </c>
      <c r="BI298" s="148">
        <f>IF($R298=BF$17,BG298,0)</f>
        <v>0</v>
      </c>
      <c r="BJ298" s="145">
        <v>0</v>
      </c>
      <c r="BK298" s="148">
        <f>100*BJ298/$AI298</f>
        <v>0</v>
      </c>
      <c r="BL298" s="145">
        <f>IF(BK298&gt;$AI$8,1,0)</f>
        <v>0</v>
      </c>
      <c r="BM298" s="148">
        <f>IF($R298=BJ$17,BK298,0)</f>
        <v>0</v>
      </c>
      <c r="BN298" s="145">
        <v>0</v>
      </c>
      <c r="BO298" s="148">
        <f>100*BN298/$AI298</f>
        <v>0</v>
      </c>
      <c r="BP298" s="145">
        <f>IF(BO298&gt;$AI$8,1,0)</f>
        <v>0</v>
      </c>
      <c r="BQ298" s="148">
        <f>IF($R298=BN$17,BO298,0)</f>
        <v>0</v>
      </c>
      <c r="BR298" s="145">
        <v>0</v>
      </c>
      <c r="BS298" s="148">
        <f>100*BR298/$AI298</f>
        <v>0</v>
      </c>
      <c r="BT298" s="145">
        <f>IF(BS298&gt;$AI$8,1,0)</f>
        <v>0</v>
      </c>
      <c r="BU298" s="148">
        <f>IF($R298=BR$17,BS298,0)</f>
        <v>0</v>
      </c>
      <c r="BV298" s="145">
        <v>0</v>
      </c>
      <c r="BW298" s="148">
        <f>100*BV298/$AI298</f>
        <v>0</v>
      </c>
      <c r="BX298" s="145">
        <f>IF(BW298&gt;$AI$8,1,0)</f>
        <v>0</v>
      </c>
      <c r="BY298" s="148">
        <f>IF($R298=BV$17,BW298,0)</f>
        <v>0</v>
      </c>
      <c r="BZ298" s="145">
        <v>0</v>
      </c>
      <c r="CA298" s="148">
        <f>100*BZ298/$AI298</f>
        <v>0</v>
      </c>
      <c r="CB298" s="145">
        <f>IF(CA298&gt;$AI$8,1,0)</f>
        <v>0</v>
      </c>
      <c r="CC298" s="148">
        <f>IF($R298=BZ$17,CA298,0)</f>
        <v>0</v>
      </c>
      <c r="CD298" s="145">
        <v>0</v>
      </c>
      <c r="CE298" s="148">
        <f>100*CD298/$AI298</f>
        <v>0</v>
      </c>
      <c r="CF298" s="145">
        <f>IF(CE298&gt;$AI$8,1,0)</f>
        <v>0</v>
      </c>
      <c r="CG298" s="148">
        <f>IF($R298=CD$17,CE298,0)</f>
        <v>0</v>
      </c>
      <c r="CH298" s="145">
        <v>0</v>
      </c>
      <c r="CI298" s="148">
        <f>100*CH298/$AI298</f>
        <v>0</v>
      </c>
      <c r="CJ298" s="145">
        <f>IF(CI298&gt;$AI$8,1,0)</f>
        <v>0</v>
      </c>
      <c r="CK298" s="148">
        <f>IF($R298=CH$17,CI298,0)</f>
        <v>0</v>
      </c>
      <c r="CL298" s="145">
        <v>0</v>
      </c>
      <c r="CM298" s="145">
        <v>0</v>
      </c>
      <c r="CN298" s="149"/>
    </row>
    <row r="299" ht="15.75" customHeight="1">
      <c r="A299" t="s" s="179">
        <v>3612</v>
      </c>
      <c r="B299" t="s" s="180">
        <v>84</v>
      </c>
      <c r="C299" t="s" s="180">
        <v>1580</v>
      </c>
      <c r="D299" t="s" s="181">
        <v>86</v>
      </c>
      <c r="E299" t="s" s="182">
        <v>79</v>
      </c>
      <c r="F299" t="s" s="130">
        <v>46</v>
      </c>
      <c r="G299" t="s" s="130">
        <v>1323</v>
      </c>
      <c r="H299" t="s" s="130">
        <v>3613</v>
      </c>
      <c r="I299" t="s" s="130">
        <v>64</v>
      </c>
      <c r="J299" t="s" s="130">
        <v>3474</v>
      </c>
      <c r="K299" t="s" s="183">
        <f>_xlfn.IFS(Q299=0,O299,T299=1,R299,U299=1,AA299,V299=1,AD299)</f>
        <v>31</v>
      </c>
      <c r="L299" s="189">
        <f>_xlfn.IFS(Q299=0,P299,T299=1,S299,U299=1,AB299,V299=1,AE299)</f>
        <v>43.1595250387197</v>
      </c>
      <c r="M299" t="s" s="130">
        <f>IF(O299="Lab","over","under")</f>
        <v>3307</v>
      </c>
      <c r="N299" s="169"/>
      <c r="O299" t="s" s="184">
        <v>31</v>
      </c>
      <c r="P299" s="131">
        <f>BC299</f>
        <v>43.1595250387197</v>
      </c>
      <c r="Q299" s="173">
        <f>T299+U299+V299</f>
        <v>0</v>
      </c>
      <c r="R299" t="s" s="185">
        <v>27</v>
      </c>
      <c r="S299" s="131">
        <f>AO299</f>
        <v>31.4562567014813</v>
      </c>
      <c r="T299" s="169"/>
      <c r="U299" s="169"/>
      <c r="V299" s="169"/>
      <c r="W299" s="169"/>
      <c r="X299" t="s" s="130">
        <f>IF($A299=Y299,"ok","bad")</f>
        <v>2430</v>
      </c>
      <c r="Y299" t="s" s="130">
        <v>3612</v>
      </c>
      <c r="Z299" t="s" s="130">
        <v>1580</v>
      </c>
      <c r="AA299" t="s" s="186">
        <v>2365</v>
      </c>
      <c r="AB299" s="125">
        <f>100*AC299</f>
        <v>15.9803026</v>
      </c>
      <c r="AC299" s="191">
        <v>0.159803026</v>
      </c>
      <c r="AD299" t="s" s="187">
        <v>28</v>
      </c>
      <c r="AE299" s="125">
        <v>6.3639252</v>
      </c>
      <c r="AF299" s="191">
        <v>0.06363925199999999</v>
      </c>
      <c r="AG299" s="169"/>
      <c r="AH299" s="173">
        <v>72797</v>
      </c>
      <c r="AI299" s="173">
        <v>50362</v>
      </c>
      <c r="AJ299" s="173">
        <v>145</v>
      </c>
      <c r="AK299" s="173">
        <v>5894</v>
      </c>
      <c r="AL299" s="173">
        <v>15842</v>
      </c>
      <c r="AM299" s="175">
        <f>100*AL299/$AI299</f>
        <v>31.4562567014813</v>
      </c>
      <c r="AN299" s="173">
        <f>IF(AM299&gt;$AI$8,1,0)</f>
        <v>0</v>
      </c>
      <c r="AO299" s="175">
        <f>IF($R299=AL$17,AM299,0)</f>
        <v>31.4562567014813</v>
      </c>
      <c r="AP299" s="173">
        <v>3205</v>
      </c>
      <c r="AQ299" s="175">
        <f>100*AP299/$AI299</f>
        <v>6.3639251816846</v>
      </c>
      <c r="AR299" s="173">
        <f>IF(AQ299&gt;$AI$8,1,0)</f>
        <v>0</v>
      </c>
      <c r="AS299" s="175">
        <f>IF($R299=AP$17,AQ299,0)</f>
        <v>0</v>
      </c>
      <c r="AT299" s="173">
        <v>1436</v>
      </c>
      <c r="AU299" s="175">
        <f>100*AT299/$AI299</f>
        <v>2.85135618124777</v>
      </c>
      <c r="AV299" s="173">
        <f>IF(AU299&gt;$AI$8,1,0)</f>
        <v>0</v>
      </c>
      <c r="AW299" s="175">
        <f>IF($R299=AT$17,AU299,0)</f>
        <v>0</v>
      </c>
      <c r="AX299" s="173">
        <v>8048</v>
      </c>
      <c r="AY299" s="175">
        <f>100*AX299/$AI299</f>
        <v>15.980302609110</v>
      </c>
      <c r="AZ299" s="173">
        <f>IF(AY299&gt;$AI$8,1,0)</f>
        <v>0</v>
      </c>
      <c r="BA299" s="175">
        <f>IF($R299=AX$17,AY299,0)</f>
        <v>0</v>
      </c>
      <c r="BB299" s="173">
        <v>21736</v>
      </c>
      <c r="BC299" s="175">
        <f>100*BB299/$AI299</f>
        <v>43.1595250387197</v>
      </c>
      <c r="BD299" s="173">
        <f>IF(BC299&gt;$AI$8,1,0)</f>
        <v>0</v>
      </c>
      <c r="BE299" s="175">
        <f>IF($R299=BB$17,BC299,0)</f>
        <v>0</v>
      </c>
      <c r="BF299" s="173">
        <v>0</v>
      </c>
      <c r="BG299" s="175">
        <f>100*BF299/$AI299</f>
        <v>0</v>
      </c>
      <c r="BH299" s="173">
        <f>IF(BG299&gt;$AI$8,1,0)</f>
        <v>0</v>
      </c>
      <c r="BI299" s="175">
        <f>IF($R299=BF$17,BG299,0)</f>
        <v>0</v>
      </c>
      <c r="BJ299" s="173">
        <v>0</v>
      </c>
      <c r="BK299" s="175">
        <f>100*BJ299/$AI299</f>
        <v>0</v>
      </c>
      <c r="BL299" s="173">
        <f>IF(BK299&gt;$AI$8,1,0)</f>
        <v>0</v>
      </c>
      <c r="BM299" s="175">
        <f>IF($R299=BJ$17,BK299,0)</f>
        <v>0</v>
      </c>
      <c r="BN299" s="173">
        <v>0</v>
      </c>
      <c r="BO299" s="175">
        <f>100*BN299/$AI299</f>
        <v>0</v>
      </c>
      <c r="BP299" s="173">
        <f>IF(BO299&gt;$AI$8,1,0)</f>
        <v>0</v>
      </c>
      <c r="BQ299" s="175">
        <f>IF($R299=BN$17,BO299,0)</f>
        <v>0</v>
      </c>
      <c r="BR299" s="173">
        <v>0</v>
      </c>
      <c r="BS299" s="175">
        <f>100*BR299/$AI299</f>
        <v>0</v>
      </c>
      <c r="BT299" s="173">
        <f>IF(BS299&gt;$AI$8,1,0)</f>
        <v>0</v>
      </c>
      <c r="BU299" s="175">
        <f>IF($R299=BR$17,BS299,0)</f>
        <v>0</v>
      </c>
      <c r="BV299" s="173">
        <v>0</v>
      </c>
      <c r="BW299" s="175">
        <f>100*BV299/$AI299</f>
        <v>0</v>
      </c>
      <c r="BX299" s="173">
        <f>IF(BW299&gt;$AI$8,1,0)</f>
        <v>0</v>
      </c>
      <c r="BY299" s="175">
        <f>IF($R299=BV$17,BW299,0)</f>
        <v>0</v>
      </c>
      <c r="BZ299" s="173">
        <v>0</v>
      </c>
      <c r="CA299" s="175">
        <f>100*BZ299/$AI299</f>
        <v>0</v>
      </c>
      <c r="CB299" s="173">
        <f>IF(CA299&gt;$AI$8,1,0)</f>
        <v>0</v>
      </c>
      <c r="CC299" s="175">
        <f>IF($R299=BZ$17,CA299,0)</f>
        <v>0</v>
      </c>
      <c r="CD299" s="173">
        <v>0</v>
      </c>
      <c r="CE299" s="175">
        <f>100*CD299/$AI299</f>
        <v>0</v>
      </c>
      <c r="CF299" s="173">
        <f>IF(CE299&gt;$AI$8,1,0)</f>
        <v>0</v>
      </c>
      <c r="CG299" s="175">
        <f>IF($R299=CD$17,CE299,0)</f>
        <v>0</v>
      </c>
      <c r="CH299" s="173">
        <v>0</v>
      </c>
      <c r="CI299" s="175">
        <f>100*CH299/$AI299</f>
        <v>0</v>
      </c>
      <c r="CJ299" s="173">
        <f>IF(CI299&gt;$AI$8,1,0)</f>
        <v>0</v>
      </c>
      <c r="CK299" s="175">
        <f>IF($R299=CH$17,CI299,0)</f>
        <v>0</v>
      </c>
      <c r="CL299" s="173">
        <v>324</v>
      </c>
      <c r="CM299" s="173">
        <v>0</v>
      </c>
      <c r="CN299" s="176"/>
    </row>
    <row r="300" ht="15.75" customHeight="1">
      <c r="A300" t="s" s="179">
        <v>3378</v>
      </c>
      <c r="B300" t="s" s="180">
        <v>160</v>
      </c>
      <c r="C300" t="s" s="180">
        <v>569</v>
      </c>
      <c r="D300" t="s" s="181">
        <v>162</v>
      </c>
      <c r="E300" t="s" s="188">
        <v>79</v>
      </c>
      <c r="F300" t="s" s="146">
        <v>80</v>
      </c>
      <c r="G300" t="s" s="146">
        <v>3379</v>
      </c>
      <c r="H300" t="s" s="146">
        <v>2191</v>
      </c>
      <c r="I300" t="s" s="146">
        <v>49</v>
      </c>
      <c r="J300" t="s" s="146">
        <v>1762</v>
      </c>
      <c r="K300" t="s" s="183">
        <f>_xlfn.IFS(Q300=0,O300,T300=1,R300,U300=1,AA300,V300=1,AD300)</f>
        <v>29</v>
      </c>
      <c r="L300" s="189">
        <f>_xlfn.IFS(Q300=0,P300,T300=1,S300,U300=1,AB300,V300=1,AE300)</f>
        <v>43.1240625669595</v>
      </c>
      <c r="M300" t="s" s="146">
        <f>IF(O300="Lab","over","under")</f>
        <v>3307</v>
      </c>
      <c r="N300" s="138"/>
      <c r="O300" t="s" s="184">
        <v>29</v>
      </c>
      <c r="P300" s="147">
        <f>AU300</f>
        <v>43.1240625669595</v>
      </c>
      <c r="Q300" s="145">
        <f>T300+U300+V300</f>
        <v>0</v>
      </c>
      <c r="R300" t="s" s="185">
        <v>27</v>
      </c>
      <c r="S300" s="147">
        <f>AO300</f>
        <v>26.1859867152346</v>
      </c>
      <c r="T300" s="138"/>
      <c r="U300" s="138"/>
      <c r="V300" s="138"/>
      <c r="W300" s="138"/>
      <c r="X300" t="s" s="146">
        <f>IF($A300=Y300,"ok","bad")</f>
        <v>2430</v>
      </c>
      <c r="Y300" t="s" s="146">
        <v>3378</v>
      </c>
      <c r="Z300" t="s" s="146">
        <v>569</v>
      </c>
      <c r="AA300" t="s" s="186">
        <v>28</v>
      </c>
      <c r="AB300" s="141">
        <f>100*AC300</f>
        <v>13.0876366</v>
      </c>
      <c r="AC300" s="190">
        <v>0.130876366</v>
      </c>
      <c r="AD300" t="s" s="187">
        <v>2365</v>
      </c>
      <c r="AE300" s="141">
        <v>12.729805</v>
      </c>
      <c r="AF300" s="190">
        <v>0.12729805</v>
      </c>
      <c r="AG300" s="138"/>
      <c r="AH300" s="145">
        <v>74362</v>
      </c>
      <c r="AI300" s="145">
        <v>46670</v>
      </c>
      <c r="AJ300" s="145">
        <v>117</v>
      </c>
      <c r="AK300" s="145">
        <v>7905</v>
      </c>
      <c r="AL300" s="145">
        <v>12221</v>
      </c>
      <c r="AM300" s="148">
        <f>100*AL300/$AI300</f>
        <v>26.1859867152346</v>
      </c>
      <c r="AN300" s="145">
        <f>IF(AM300&gt;$AI$8,1,0)</f>
        <v>0</v>
      </c>
      <c r="AO300" s="148">
        <f>IF($R300=AL$17,AM300,0)</f>
        <v>26.1859867152346</v>
      </c>
      <c r="AP300" s="145">
        <v>6108</v>
      </c>
      <c r="AQ300" s="148">
        <f>100*AP300/$AI300</f>
        <v>13.0876365973859</v>
      </c>
      <c r="AR300" s="145">
        <f>IF(AQ300&gt;$AI$8,1,0)</f>
        <v>0</v>
      </c>
      <c r="AS300" s="148">
        <f>IF($R300=AP$17,AQ300,0)</f>
        <v>0</v>
      </c>
      <c r="AT300" s="145">
        <v>20126</v>
      </c>
      <c r="AU300" s="148">
        <f>100*AT300/$AI300</f>
        <v>43.1240625669595</v>
      </c>
      <c r="AV300" s="145">
        <f>IF(AU300&gt;$AI$8,1,0)</f>
        <v>0</v>
      </c>
      <c r="AW300" s="148">
        <f>IF($R300=AT$17,AU300,0)</f>
        <v>0</v>
      </c>
      <c r="AX300" s="145">
        <v>5941</v>
      </c>
      <c r="AY300" s="148">
        <f>100*AX300/$AI300</f>
        <v>12.7298050139276</v>
      </c>
      <c r="AZ300" s="145">
        <f>IF(AY300&gt;$AI$8,1,0)</f>
        <v>0</v>
      </c>
      <c r="BA300" s="148">
        <f>IF($R300=AX$17,AY300,0)</f>
        <v>0</v>
      </c>
      <c r="BB300" s="145">
        <v>1517</v>
      </c>
      <c r="BC300" s="148">
        <f>100*BB300/$AI300</f>
        <v>3.25048210842083</v>
      </c>
      <c r="BD300" s="145">
        <f>IF(BC300&gt;$AI$8,1,0)</f>
        <v>0</v>
      </c>
      <c r="BE300" s="148">
        <f>IF($R300=BB$17,BC300,0)</f>
        <v>0</v>
      </c>
      <c r="BF300" s="145">
        <v>0</v>
      </c>
      <c r="BG300" s="148">
        <f>100*BF300/$AI300</f>
        <v>0</v>
      </c>
      <c r="BH300" s="145">
        <f>IF(BG300&gt;$AI$8,1,0)</f>
        <v>0</v>
      </c>
      <c r="BI300" s="148">
        <f>IF($R300=BF$17,BG300,0)</f>
        <v>0</v>
      </c>
      <c r="BJ300" s="145">
        <v>0</v>
      </c>
      <c r="BK300" s="148">
        <f>100*BJ300/$AI300</f>
        <v>0</v>
      </c>
      <c r="BL300" s="145">
        <f>IF(BK300&gt;$AI$8,1,0)</f>
        <v>0</v>
      </c>
      <c r="BM300" s="148">
        <f>IF($R300=BJ$17,BK300,0)</f>
        <v>0</v>
      </c>
      <c r="BN300" s="145">
        <v>0</v>
      </c>
      <c r="BO300" s="148">
        <f>100*BN300/$AI300</f>
        <v>0</v>
      </c>
      <c r="BP300" s="145">
        <f>IF(BO300&gt;$AI$8,1,0)</f>
        <v>0</v>
      </c>
      <c r="BQ300" s="148">
        <f>IF($R300=BN$17,BO300,0)</f>
        <v>0</v>
      </c>
      <c r="BR300" s="145">
        <v>0</v>
      </c>
      <c r="BS300" s="148">
        <f>100*BR300/$AI300</f>
        <v>0</v>
      </c>
      <c r="BT300" s="145">
        <f>IF(BS300&gt;$AI$8,1,0)</f>
        <v>0</v>
      </c>
      <c r="BU300" s="148">
        <f>IF($R300=BR$17,BS300,0)</f>
        <v>0</v>
      </c>
      <c r="BV300" s="145">
        <v>0</v>
      </c>
      <c r="BW300" s="148">
        <f>100*BV300/$AI300</f>
        <v>0</v>
      </c>
      <c r="BX300" s="145">
        <f>IF(BW300&gt;$AI$8,1,0)</f>
        <v>0</v>
      </c>
      <c r="BY300" s="148">
        <f>IF($R300=BV$17,BW300,0)</f>
        <v>0</v>
      </c>
      <c r="BZ300" s="145">
        <v>0</v>
      </c>
      <c r="CA300" s="148">
        <f>100*BZ300/$AI300</f>
        <v>0</v>
      </c>
      <c r="CB300" s="145">
        <f>IF(CA300&gt;$AI$8,1,0)</f>
        <v>0</v>
      </c>
      <c r="CC300" s="148">
        <f>IF($R300=BZ$17,CA300,0)</f>
        <v>0</v>
      </c>
      <c r="CD300" s="145">
        <v>0</v>
      </c>
      <c r="CE300" s="148">
        <f>100*CD300/$AI300</f>
        <v>0</v>
      </c>
      <c r="CF300" s="145">
        <f>IF(CE300&gt;$AI$8,1,0)</f>
        <v>0</v>
      </c>
      <c r="CG300" s="148">
        <f>IF($R300=CD$17,CE300,0)</f>
        <v>0</v>
      </c>
      <c r="CH300" s="145">
        <v>0</v>
      </c>
      <c r="CI300" s="148">
        <f>100*CH300/$AI300</f>
        <v>0</v>
      </c>
      <c r="CJ300" s="145">
        <f>IF(CI300&gt;$AI$8,1,0)</f>
        <v>0</v>
      </c>
      <c r="CK300" s="148">
        <f>IF($R300=CH$17,CI300,0)</f>
        <v>0</v>
      </c>
      <c r="CL300" s="145">
        <v>0</v>
      </c>
      <c r="CM300" s="145">
        <v>0</v>
      </c>
      <c r="CN300" s="149"/>
    </row>
    <row r="301" ht="15.75" customHeight="1">
      <c r="A301" t="s" s="179">
        <v>2868</v>
      </c>
      <c r="B301" t="s" s="180">
        <v>90</v>
      </c>
      <c r="C301" t="s" s="180">
        <v>500</v>
      </c>
      <c r="D301" t="s" s="181">
        <v>93</v>
      </c>
      <c r="E301" t="s" s="182">
        <v>79</v>
      </c>
      <c r="F301" t="s" s="130">
        <v>80</v>
      </c>
      <c r="G301" t="s" s="130">
        <v>393</v>
      </c>
      <c r="H301" t="s" s="130">
        <v>2869</v>
      </c>
      <c r="I301" t="s" s="130">
        <v>49</v>
      </c>
      <c r="J301" t="s" s="130">
        <v>1733</v>
      </c>
      <c r="K301" t="s" s="183">
        <f>_xlfn.IFS(Q301=0,O301,T301=1,R301,U301=1,AA301,V301=1,AD301)</f>
        <v>28</v>
      </c>
      <c r="L301" s="189">
        <f>_xlfn.IFS(Q301=0,P301,T301=1,S301,U301=1,AB301,V301=1,AE301)</f>
        <v>43.1129173989455</v>
      </c>
      <c r="M301" t="s" s="130">
        <f>IF(O301="Lab","over","under")</f>
        <v>2429</v>
      </c>
      <c r="N301" s="173">
        <v>1</v>
      </c>
      <c r="O301" t="s" s="184">
        <v>28</v>
      </c>
      <c r="P301" s="131">
        <f>AQ301</f>
        <v>43.1129173989455</v>
      </c>
      <c r="Q301" s="173">
        <f>T301+U301+V301</f>
        <v>0</v>
      </c>
      <c r="R301" t="s" s="185">
        <v>27</v>
      </c>
      <c r="S301" s="131">
        <f>AO301</f>
        <v>27.8580843585237</v>
      </c>
      <c r="T301" s="169"/>
      <c r="U301" s="169"/>
      <c r="V301" s="169"/>
      <c r="W301" s="169"/>
      <c r="X301" t="s" s="130">
        <f>IF($A301=Y301,"ok","bad")</f>
        <v>2430</v>
      </c>
      <c r="Y301" t="s" s="130">
        <v>2868</v>
      </c>
      <c r="Z301" t="s" s="130">
        <v>500</v>
      </c>
      <c r="AA301" t="s" s="186">
        <v>2365</v>
      </c>
      <c r="AB301" s="125">
        <f>100*AC301</f>
        <v>16.223638</v>
      </c>
      <c r="AC301" s="191">
        <v>0.16223638</v>
      </c>
      <c r="AD301" t="s" s="187">
        <v>2484</v>
      </c>
      <c r="AE301" s="125">
        <v>4.2113357</v>
      </c>
      <c r="AF301" s="191">
        <v>0.042113357</v>
      </c>
      <c r="AG301" s="169"/>
      <c r="AH301" s="173">
        <v>77686</v>
      </c>
      <c r="AI301" s="173">
        <v>45520</v>
      </c>
      <c r="AJ301" s="173">
        <v>174</v>
      </c>
      <c r="AK301" s="173">
        <v>6944</v>
      </c>
      <c r="AL301" s="173">
        <v>12681</v>
      </c>
      <c r="AM301" s="175">
        <f>100*AL301/$AI301</f>
        <v>27.8580843585237</v>
      </c>
      <c r="AN301" s="173">
        <f>IF(AM301&gt;$AI$8,1,0)</f>
        <v>0</v>
      </c>
      <c r="AO301" s="175">
        <f>IF($R301=AL$17,AM301,0)</f>
        <v>27.8580843585237</v>
      </c>
      <c r="AP301" s="173">
        <v>19625</v>
      </c>
      <c r="AQ301" s="175">
        <f>100*AP301/$AI301</f>
        <v>43.1129173989455</v>
      </c>
      <c r="AR301" s="173">
        <f>IF(AQ301&gt;$AI$8,1,0)</f>
        <v>0</v>
      </c>
      <c r="AS301" s="175">
        <f>IF($R301=AP$17,AQ301,0)</f>
        <v>0</v>
      </c>
      <c r="AT301" s="173">
        <v>1317</v>
      </c>
      <c r="AU301" s="175">
        <f>100*AT301/$AI301</f>
        <v>2.89323374340949</v>
      </c>
      <c r="AV301" s="173">
        <f>IF(AU301&gt;$AI$8,1,0)</f>
        <v>0</v>
      </c>
      <c r="AW301" s="175">
        <f>IF($R301=AT$17,AU301,0)</f>
        <v>0</v>
      </c>
      <c r="AX301" s="173">
        <v>7385</v>
      </c>
      <c r="AY301" s="175">
        <f>100*AX301/$AI301</f>
        <v>16.2236379613357</v>
      </c>
      <c r="AZ301" s="173">
        <f>IF(AY301&gt;$AI$8,1,0)</f>
        <v>0</v>
      </c>
      <c r="BA301" s="175">
        <f>IF($R301=AX$17,AY301,0)</f>
        <v>0</v>
      </c>
      <c r="BB301" s="173">
        <v>1747</v>
      </c>
      <c r="BC301" s="175">
        <f>100*BB301/$AI301</f>
        <v>3.83787346221441</v>
      </c>
      <c r="BD301" s="173">
        <f>IF(BC301&gt;$AI$8,1,0)</f>
        <v>0</v>
      </c>
      <c r="BE301" s="175">
        <f>IF($R301=BB$17,BC301,0)</f>
        <v>0</v>
      </c>
      <c r="BF301" s="173">
        <v>0</v>
      </c>
      <c r="BG301" s="175">
        <f>100*BF301/$AI301</f>
        <v>0</v>
      </c>
      <c r="BH301" s="173">
        <f>IF(BG301&gt;$AI$8,1,0)</f>
        <v>0</v>
      </c>
      <c r="BI301" s="175">
        <f>IF($R301=BF$17,BG301,0)</f>
        <v>0</v>
      </c>
      <c r="BJ301" s="173">
        <v>0</v>
      </c>
      <c r="BK301" s="175">
        <f>100*BJ301/$AI301</f>
        <v>0</v>
      </c>
      <c r="BL301" s="173">
        <f>IF(BK301&gt;$AI$8,1,0)</f>
        <v>0</v>
      </c>
      <c r="BM301" s="175">
        <f>IF($R301=BJ$17,BK301,0)</f>
        <v>0</v>
      </c>
      <c r="BN301" s="173">
        <v>0</v>
      </c>
      <c r="BO301" s="175">
        <f>100*BN301/$AI301</f>
        <v>0</v>
      </c>
      <c r="BP301" s="173">
        <f>IF(BO301&gt;$AI$8,1,0)</f>
        <v>0</v>
      </c>
      <c r="BQ301" s="175">
        <f>IF($R301=BN$17,BO301,0)</f>
        <v>0</v>
      </c>
      <c r="BR301" s="173">
        <v>0</v>
      </c>
      <c r="BS301" s="175">
        <f>100*BR301/$AI301</f>
        <v>0</v>
      </c>
      <c r="BT301" s="173">
        <f>IF(BS301&gt;$AI$8,1,0)</f>
        <v>0</v>
      </c>
      <c r="BU301" s="175">
        <f>IF($R301=BR$17,BS301,0)</f>
        <v>0</v>
      </c>
      <c r="BV301" s="173">
        <v>0</v>
      </c>
      <c r="BW301" s="175">
        <f>100*BV301/$AI301</f>
        <v>0</v>
      </c>
      <c r="BX301" s="173">
        <f>IF(BW301&gt;$AI$8,1,0)</f>
        <v>0</v>
      </c>
      <c r="BY301" s="175">
        <f>IF($R301=BV$17,BW301,0)</f>
        <v>0</v>
      </c>
      <c r="BZ301" s="173">
        <v>0</v>
      </c>
      <c r="CA301" s="175">
        <f>100*BZ301/$AI301</f>
        <v>0</v>
      </c>
      <c r="CB301" s="173">
        <f>IF(CA301&gt;$AI$8,1,0)</f>
        <v>0</v>
      </c>
      <c r="CC301" s="175">
        <f>IF($R301=BZ$17,CA301,0)</f>
        <v>0</v>
      </c>
      <c r="CD301" s="173">
        <v>0</v>
      </c>
      <c r="CE301" s="175">
        <f>100*CD301/$AI301</f>
        <v>0</v>
      </c>
      <c r="CF301" s="173">
        <f>IF(CE301&gt;$AI$8,1,0)</f>
        <v>0</v>
      </c>
      <c r="CG301" s="175">
        <f>IF($R301=CD$17,CE301,0)</f>
        <v>0</v>
      </c>
      <c r="CH301" s="173">
        <v>0</v>
      </c>
      <c r="CI301" s="175">
        <f>100*CH301/$AI301</f>
        <v>0</v>
      </c>
      <c r="CJ301" s="173">
        <f>IF(CI301&gt;$AI$8,1,0)</f>
        <v>0</v>
      </c>
      <c r="CK301" s="175">
        <f>IF($R301=CH$17,CI301,0)</f>
        <v>0</v>
      </c>
      <c r="CL301" s="173">
        <v>0</v>
      </c>
      <c r="CM301" s="173">
        <v>0</v>
      </c>
      <c r="CN301" s="176"/>
    </row>
    <row r="302" ht="15.75" customHeight="1">
      <c r="A302" t="s" s="179">
        <v>2473</v>
      </c>
      <c r="B302" t="s" s="180">
        <v>160</v>
      </c>
      <c r="C302" t="s" s="180">
        <v>1712</v>
      </c>
      <c r="D302" t="s" s="181">
        <v>162</v>
      </c>
      <c r="E302" t="s" s="188">
        <v>79</v>
      </c>
      <c r="F302" t="s" s="146">
        <v>80</v>
      </c>
      <c r="G302" t="s" s="146">
        <v>1713</v>
      </c>
      <c r="H302" t="s" s="146">
        <v>1714</v>
      </c>
      <c r="I302" t="s" s="146">
        <v>64</v>
      </c>
      <c r="J302" t="s" s="146">
        <v>50</v>
      </c>
      <c r="K302" t="s" s="183">
        <f>_xlfn.IFS(Q302=0,O302,T302=1,R302,U302=1,AA302,V302=1,AD302)</f>
        <v>31</v>
      </c>
      <c r="L302" s="189">
        <f>_xlfn.IFS(Q302=0,P302,T302=1,S302,U302=1,AB302,V302=1,AE302)</f>
        <v>13.8788878307124</v>
      </c>
      <c r="M302" t="s" s="146">
        <f>IF(O302="Lab","over","under")</f>
        <v>2429</v>
      </c>
      <c r="N302" s="145">
        <v>1</v>
      </c>
      <c r="O302" t="s" s="184">
        <v>28</v>
      </c>
      <c r="P302" s="147">
        <f>AQ302</f>
        <v>43.0535876053982</v>
      </c>
      <c r="Q302" s="145">
        <f>T302+U302+V302</f>
        <v>1</v>
      </c>
      <c r="R302" t="s" s="185">
        <v>31</v>
      </c>
      <c r="S302" s="147">
        <f>BE302</f>
        <v>13.8788878307124</v>
      </c>
      <c r="T302" s="145">
        <v>1</v>
      </c>
      <c r="U302" s="138"/>
      <c r="V302" s="138"/>
      <c r="W302" s="138"/>
      <c r="X302" t="s" s="146">
        <f>IF($A302=Y302,"ok","bad")</f>
        <v>2430</v>
      </c>
      <c r="Y302" t="s" s="146">
        <v>2473</v>
      </c>
      <c r="Z302" t="s" s="146">
        <v>1712</v>
      </c>
      <c r="AA302" t="s" s="186">
        <v>27</v>
      </c>
      <c r="AB302" s="141">
        <f>100*AC302</f>
        <v>11.0055516</v>
      </c>
      <c r="AC302" s="190">
        <v>0.110055516</v>
      </c>
      <c r="AD302" t="s" s="187">
        <v>217</v>
      </c>
      <c r="AE302" s="141">
        <v>10.5781515</v>
      </c>
      <c r="AF302" s="190">
        <v>0.105781515</v>
      </c>
      <c r="AG302" s="138"/>
      <c r="AH302" s="145">
        <v>84116</v>
      </c>
      <c r="AI302" s="145">
        <v>43051</v>
      </c>
      <c r="AJ302" s="145">
        <v>316</v>
      </c>
      <c r="AK302" s="145">
        <v>12560</v>
      </c>
      <c r="AL302" s="145">
        <v>4738</v>
      </c>
      <c r="AM302" s="148">
        <f>100*AL302/$AI302</f>
        <v>11.0055515551323</v>
      </c>
      <c r="AN302" s="145">
        <f>IF(AM302&gt;$AI$8,1,0)</f>
        <v>0</v>
      </c>
      <c r="AO302" s="148">
        <f>IF($R302=AL$17,AM302,0)</f>
        <v>0</v>
      </c>
      <c r="AP302" s="145">
        <v>18535</v>
      </c>
      <c r="AQ302" s="148">
        <f>100*AP302/$AI302</f>
        <v>43.0535876053982</v>
      </c>
      <c r="AR302" s="145">
        <f>IF(AQ302&gt;$AI$8,1,0)</f>
        <v>0</v>
      </c>
      <c r="AS302" s="148">
        <f>IF($R302=AP$17,AQ302,0)</f>
        <v>0</v>
      </c>
      <c r="AT302" s="145">
        <v>4189</v>
      </c>
      <c r="AU302" s="148">
        <f>100*AT302/$AI302</f>
        <v>9.73031985319737</v>
      </c>
      <c r="AV302" s="145">
        <f>IF(AU302&gt;$AI$8,1,0)</f>
        <v>0</v>
      </c>
      <c r="AW302" s="148">
        <f>IF($R302=AT$17,AU302,0)</f>
        <v>0</v>
      </c>
      <c r="AX302" s="145">
        <v>3403</v>
      </c>
      <c r="AY302" s="148">
        <f>100*AX302/$AI302</f>
        <v>7.90457829086432</v>
      </c>
      <c r="AZ302" s="145">
        <f>IF(AY302&gt;$AI$8,1,0)</f>
        <v>0</v>
      </c>
      <c r="BA302" s="148">
        <f>IF($R302=AX$17,AY302,0)</f>
        <v>0</v>
      </c>
      <c r="BB302" s="145">
        <v>5975</v>
      </c>
      <c r="BC302" s="148">
        <f>100*BB302/$AI302</f>
        <v>13.8788878307124</v>
      </c>
      <c r="BD302" s="145">
        <f>IF(BC302&gt;$AI$8,1,0)</f>
        <v>0</v>
      </c>
      <c r="BE302" s="148">
        <f>IF($R302=BB$17,BC302,0)</f>
        <v>13.8788878307124</v>
      </c>
      <c r="BF302" s="145">
        <v>0</v>
      </c>
      <c r="BG302" s="148">
        <f>100*BF302/$AI302</f>
        <v>0</v>
      </c>
      <c r="BH302" s="145">
        <f>IF(BG302&gt;$AI$8,1,0)</f>
        <v>0</v>
      </c>
      <c r="BI302" s="148">
        <f>IF($R302=BF$17,BG302,0)</f>
        <v>0</v>
      </c>
      <c r="BJ302" s="145">
        <v>0</v>
      </c>
      <c r="BK302" s="148">
        <f>100*BJ302/$AI302</f>
        <v>0</v>
      </c>
      <c r="BL302" s="145">
        <f>IF(BK302&gt;$AI$8,1,0)</f>
        <v>0</v>
      </c>
      <c r="BM302" s="148">
        <f>IF($R302=BJ$17,BK302,0)</f>
        <v>0</v>
      </c>
      <c r="BN302" s="145">
        <v>0</v>
      </c>
      <c r="BO302" s="148">
        <f>100*BN302/$AI302</f>
        <v>0</v>
      </c>
      <c r="BP302" s="145">
        <f>IF(BO302&gt;$AI$8,1,0)</f>
        <v>0</v>
      </c>
      <c r="BQ302" s="148">
        <f>IF($R302=BN$17,BO302,0)</f>
        <v>0</v>
      </c>
      <c r="BR302" s="145">
        <v>0</v>
      </c>
      <c r="BS302" s="148">
        <f>100*BR302/$AI302</f>
        <v>0</v>
      </c>
      <c r="BT302" s="145">
        <f>IF(BS302&gt;$AI$8,1,0)</f>
        <v>0</v>
      </c>
      <c r="BU302" s="148">
        <f>IF($R302=BR$17,BS302,0)</f>
        <v>0</v>
      </c>
      <c r="BV302" s="145">
        <v>0</v>
      </c>
      <c r="BW302" s="148">
        <f>100*BV302/$AI302</f>
        <v>0</v>
      </c>
      <c r="BX302" s="145">
        <f>IF(BW302&gt;$AI$8,1,0)</f>
        <v>0</v>
      </c>
      <c r="BY302" s="148">
        <f>IF($R302=BV$17,BW302,0)</f>
        <v>0</v>
      </c>
      <c r="BZ302" s="145">
        <v>0</v>
      </c>
      <c r="CA302" s="148">
        <f>100*BZ302/$AI302</f>
        <v>0</v>
      </c>
      <c r="CB302" s="145">
        <f>IF(CA302&gt;$AI$8,1,0)</f>
        <v>0</v>
      </c>
      <c r="CC302" s="148">
        <f>IF($R302=BZ$17,CA302,0)</f>
        <v>0</v>
      </c>
      <c r="CD302" s="145">
        <v>0</v>
      </c>
      <c r="CE302" s="148">
        <f>100*CD302/$AI302</f>
        <v>0</v>
      </c>
      <c r="CF302" s="145">
        <f>IF(CE302&gt;$AI$8,1,0)</f>
        <v>0</v>
      </c>
      <c r="CG302" s="148">
        <f>IF($R302=CD$17,CE302,0)</f>
        <v>0</v>
      </c>
      <c r="CH302" s="145">
        <v>0</v>
      </c>
      <c r="CI302" s="148">
        <f>100*CH302/$AI302</f>
        <v>0</v>
      </c>
      <c r="CJ302" s="145">
        <f>IF(CI302&gt;$AI$8,1,0)</f>
        <v>0</v>
      </c>
      <c r="CK302" s="148">
        <f>IF($R302=CH$17,CI302,0)</f>
        <v>0</v>
      </c>
      <c r="CL302" s="145">
        <v>0</v>
      </c>
      <c r="CM302" s="145">
        <v>0</v>
      </c>
      <c r="CN302" s="149"/>
    </row>
    <row r="303" ht="15.75" customHeight="1">
      <c r="A303" t="s" s="179">
        <v>2608</v>
      </c>
      <c r="B303" t="s" s="180">
        <v>58</v>
      </c>
      <c r="C303" t="s" s="180">
        <v>943</v>
      </c>
      <c r="D303" t="s" s="181">
        <v>60</v>
      </c>
      <c r="E303" t="s" s="182">
        <v>60</v>
      </c>
      <c r="F303" t="s" s="130">
        <v>46</v>
      </c>
      <c r="G303" t="s" s="130">
        <v>2609</v>
      </c>
      <c r="H303" t="s" s="130">
        <v>2610</v>
      </c>
      <c r="I303" t="s" s="130">
        <v>49</v>
      </c>
      <c r="J303" t="s" s="130">
        <v>2585</v>
      </c>
      <c r="K303" t="s" s="183">
        <f>_xlfn.IFS(Q303=0,O303,T303=1,R303,U303=1,AA303,V303=1,AD303)</f>
        <v>28</v>
      </c>
      <c r="L303" s="189">
        <f>_xlfn.IFS(Q303=0,P303,T303=1,S303,U303=1,AB303,V303=1,AE303)</f>
        <v>43.033431085044</v>
      </c>
      <c r="M303" t="s" s="130">
        <f>IF(O303="Lab","over","under")</f>
        <v>2429</v>
      </c>
      <c r="N303" s="173">
        <v>1</v>
      </c>
      <c r="O303" t="s" s="184">
        <v>28</v>
      </c>
      <c r="P303" s="131">
        <f>AQ303</f>
        <v>43.033431085044</v>
      </c>
      <c r="Q303" s="173">
        <f>T303+U303+V303</f>
        <v>0</v>
      </c>
      <c r="R303" t="s" s="185">
        <v>32</v>
      </c>
      <c r="S303" s="131">
        <f>BI303</f>
        <v>31.3126099706745</v>
      </c>
      <c r="T303" s="169"/>
      <c r="U303" s="169"/>
      <c r="V303" s="169"/>
      <c r="W303" s="169"/>
      <c r="X303" t="s" s="130">
        <f>IF($A303=Y303,"ok","bad")</f>
        <v>2430</v>
      </c>
      <c r="Y303" t="s" s="130">
        <v>2608</v>
      </c>
      <c r="Z303" t="s" s="130">
        <v>943</v>
      </c>
      <c r="AA303" t="s" s="186">
        <v>27</v>
      </c>
      <c r="AB303" s="125">
        <f>100*AC303</f>
        <v>8.389442799999999</v>
      </c>
      <c r="AC303" s="191">
        <v>0.08389442799999999</v>
      </c>
      <c r="AD303" t="s" s="187">
        <v>2365</v>
      </c>
      <c r="AE303" s="125">
        <v>7.9178886</v>
      </c>
      <c r="AF303" s="191">
        <v>0.079178886</v>
      </c>
      <c r="AG303" s="169"/>
      <c r="AH303" s="173">
        <v>73584</v>
      </c>
      <c r="AI303" s="173">
        <v>42625</v>
      </c>
      <c r="AJ303" s="173">
        <v>131</v>
      </c>
      <c r="AK303" s="173">
        <v>4996</v>
      </c>
      <c r="AL303" s="173">
        <v>3576</v>
      </c>
      <c r="AM303" s="175">
        <f>100*AL303/$AI303</f>
        <v>8.38944281524927</v>
      </c>
      <c r="AN303" s="173">
        <f>IF(AM303&gt;$AI$8,1,0)</f>
        <v>0</v>
      </c>
      <c r="AO303" s="175">
        <f>IF($R303=AL$17,AM303,0)</f>
        <v>0</v>
      </c>
      <c r="AP303" s="173">
        <v>18343</v>
      </c>
      <c r="AQ303" s="175">
        <f>100*AP303/$AI303</f>
        <v>43.033431085044</v>
      </c>
      <c r="AR303" s="173">
        <f>IF(AQ303&gt;$AI$8,1,0)</f>
        <v>0</v>
      </c>
      <c r="AS303" s="175">
        <f>IF($R303=AP$17,AQ303,0)</f>
        <v>0</v>
      </c>
      <c r="AT303" s="173">
        <v>1092</v>
      </c>
      <c r="AU303" s="175">
        <f>100*AT303/$AI303</f>
        <v>2.56187683284457</v>
      </c>
      <c r="AV303" s="173">
        <f>IF(AU303&gt;$AI$8,1,0)</f>
        <v>0</v>
      </c>
      <c r="AW303" s="175">
        <f>IF($R303=AT$17,AU303,0)</f>
        <v>0</v>
      </c>
      <c r="AX303" s="173">
        <v>3375</v>
      </c>
      <c r="AY303" s="175">
        <f>100*AX303/$AI303</f>
        <v>7.91788856304985</v>
      </c>
      <c r="AZ303" s="173">
        <f>IF(AY303&gt;$AI$8,1,0)</f>
        <v>0</v>
      </c>
      <c r="BA303" s="175">
        <f>IF($R303=AX$17,AY303,0)</f>
        <v>0</v>
      </c>
      <c r="BB303" s="173">
        <v>1711</v>
      </c>
      <c r="BC303" s="175">
        <f>100*BB303/$AI303</f>
        <v>4.01407624633431</v>
      </c>
      <c r="BD303" s="173">
        <f>IF(BC303&gt;$AI$8,1,0)</f>
        <v>0</v>
      </c>
      <c r="BE303" s="175">
        <f>IF($R303=BB$17,BC303,0)</f>
        <v>0</v>
      </c>
      <c r="BF303" s="173">
        <v>13347</v>
      </c>
      <c r="BG303" s="175">
        <f>100*BF303/$AI303</f>
        <v>31.3126099706745</v>
      </c>
      <c r="BH303" s="173">
        <f>IF(BG303&gt;$AI$8,1,0)</f>
        <v>0</v>
      </c>
      <c r="BI303" s="175">
        <f>IF($R303=BF$17,BG303,0)</f>
        <v>31.3126099706745</v>
      </c>
      <c r="BJ303" s="173">
        <v>0</v>
      </c>
      <c r="BK303" s="175">
        <f>100*BJ303/$AI303</f>
        <v>0</v>
      </c>
      <c r="BL303" s="173">
        <f>IF(BK303&gt;$AI$8,1,0)</f>
        <v>0</v>
      </c>
      <c r="BM303" s="175">
        <f>IF($R303=BJ$17,BK303,0)</f>
        <v>0</v>
      </c>
      <c r="BN303" s="173">
        <v>0</v>
      </c>
      <c r="BO303" s="175">
        <f>100*BN303/$AI303</f>
        <v>0</v>
      </c>
      <c r="BP303" s="173">
        <f>IF(BO303&gt;$AI$8,1,0)</f>
        <v>0</v>
      </c>
      <c r="BQ303" s="175">
        <f>IF($R303=BN$17,BO303,0)</f>
        <v>0</v>
      </c>
      <c r="BR303" s="173">
        <v>0</v>
      </c>
      <c r="BS303" s="175">
        <f>100*BR303/$AI303</f>
        <v>0</v>
      </c>
      <c r="BT303" s="173">
        <f>IF(BS303&gt;$AI$8,1,0)</f>
        <v>0</v>
      </c>
      <c r="BU303" s="175">
        <f>IF($R303=BR$17,BS303,0)</f>
        <v>0</v>
      </c>
      <c r="BV303" s="173">
        <v>0</v>
      </c>
      <c r="BW303" s="175">
        <f>100*BV303/$AI303</f>
        <v>0</v>
      </c>
      <c r="BX303" s="173">
        <f>IF(BW303&gt;$AI$8,1,0)</f>
        <v>0</v>
      </c>
      <c r="BY303" s="175">
        <f>IF($R303=BV$17,BW303,0)</f>
        <v>0</v>
      </c>
      <c r="BZ303" s="173">
        <v>0</v>
      </c>
      <c r="CA303" s="175">
        <f>100*BZ303/$AI303</f>
        <v>0</v>
      </c>
      <c r="CB303" s="173">
        <f>IF(CA303&gt;$AI$8,1,0)</f>
        <v>0</v>
      </c>
      <c r="CC303" s="175">
        <f>IF($R303=BZ$17,CA303,0)</f>
        <v>0</v>
      </c>
      <c r="CD303" s="173">
        <v>0</v>
      </c>
      <c r="CE303" s="175">
        <f>100*CD303/$AI303</f>
        <v>0</v>
      </c>
      <c r="CF303" s="173">
        <f>IF(CE303&gt;$AI$8,1,0)</f>
        <v>0</v>
      </c>
      <c r="CG303" s="175">
        <f>IF($R303=CD$17,CE303,0)</f>
        <v>0</v>
      </c>
      <c r="CH303" s="173">
        <v>0</v>
      </c>
      <c r="CI303" s="175">
        <f>100*CH303/$AI303</f>
        <v>0</v>
      </c>
      <c r="CJ303" s="173">
        <f>IF(CI303&gt;$AI$8,1,0)</f>
        <v>0</v>
      </c>
      <c r="CK303" s="175">
        <f>IF($R303=CH$17,CI303,0)</f>
        <v>0</v>
      </c>
      <c r="CL303" s="173">
        <v>345</v>
      </c>
      <c r="CM303" s="173">
        <v>0</v>
      </c>
      <c r="CN303" s="176"/>
    </row>
    <row r="304" ht="15.75" customHeight="1">
      <c r="A304" t="s" s="179">
        <v>2861</v>
      </c>
      <c r="B304" t="s" s="180">
        <v>84</v>
      </c>
      <c r="C304" t="s" s="180">
        <v>2289</v>
      </c>
      <c r="D304" t="s" s="181">
        <v>86</v>
      </c>
      <c r="E304" t="s" s="188">
        <v>79</v>
      </c>
      <c r="F304" t="s" s="146">
        <v>80</v>
      </c>
      <c r="G304" t="s" s="146">
        <v>2862</v>
      </c>
      <c r="H304" t="s" s="146">
        <v>2863</v>
      </c>
      <c r="I304" t="s" s="146">
        <v>64</v>
      </c>
      <c r="J304" t="s" s="146">
        <v>1733</v>
      </c>
      <c r="K304" t="s" s="183">
        <f>_xlfn.IFS(Q304=0,O304,T304=1,R304,U304=1,AA304,V304=1,AD304)</f>
        <v>28</v>
      </c>
      <c r="L304" s="189">
        <f>_xlfn.IFS(Q304=0,P304,T304=1,S304,U304=1,AB304,V304=1,AE304)</f>
        <v>42.9030610712247</v>
      </c>
      <c r="M304" t="s" s="146">
        <f>IF(O304="Lab","over","under")</f>
        <v>2429</v>
      </c>
      <c r="N304" s="145">
        <v>1</v>
      </c>
      <c r="O304" t="s" s="184">
        <v>28</v>
      </c>
      <c r="P304" s="147">
        <f>AQ304</f>
        <v>42.9030610712247</v>
      </c>
      <c r="Q304" s="145">
        <f>T304+U304+V304</f>
        <v>0</v>
      </c>
      <c r="R304" t="s" s="185">
        <v>27</v>
      </c>
      <c r="S304" s="147">
        <f>AO304</f>
        <v>26.6153984799784</v>
      </c>
      <c r="T304" s="138"/>
      <c r="U304" s="138"/>
      <c r="V304" s="138"/>
      <c r="W304" s="138"/>
      <c r="X304" t="s" s="146">
        <f>IF($A304=Y304,"ok","bad")</f>
        <v>2430</v>
      </c>
      <c r="Y304" t="s" s="146">
        <v>2861</v>
      </c>
      <c r="Z304" t="s" s="146">
        <v>2289</v>
      </c>
      <c r="AA304" t="s" s="186">
        <v>2365</v>
      </c>
      <c r="AB304" s="141">
        <f>100*AC304</f>
        <v>23.1938478</v>
      </c>
      <c r="AC304" s="190">
        <v>0.231938478</v>
      </c>
      <c r="AD304" t="s" s="187">
        <v>31</v>
      </c>
      <c r="AE304" s="141">
        <v>4.2776893</v>
      </c>
      <c r="AF304" s="190">
        <v>0.042776893</v>
      </c>
      <c r="AG304" s="138"/>
      <c r="AH304" s="145">
        <v>70715</v>
      </c>
      <c r="AI304" s="145">
        <v>33289</v>
      </c>
      <c r="AJ304" s="145">
        <v>107</v>
      </c>
      <c r="AK304" s="145">
        <v>5422</v>
      </c>
      <c r="AL304" s="145">
        <v>8860</v>
      </c>
      <c r="AM304" s="148">
        <f>100*AL304/$AI304</f>
        <v>26.6153984799784</v>
      </c>
      <c r="AN304" s="145">
        <f>IF(AM304&gt;$AI$8,1,0)</f>
        <v>0</v>
      </c>
      <c r="AO304" s="148">
        <f>IF($R304=AL$17,AM304,0)</f>
        <v>26.6153984799784</v>
      </c>
      <c r="AP304" s="145">
        <v>14282</v>
      </c>
      <c r="AQ304" s="148">
        <f>100*AP304/$AI304</f>
        <v>42.9030610712247</v>
      </c>
      <c r="AR304" s="145">
        <f>IF(AQ304&gt;$AI$8,1,0)</f>
        <v>0</v>
      </c>
      <c r="AS304" s="148">
        <f>IF($R304=AP$17,AQ304,0)</f>
        <v>0</v>
      </c>
      <c r="AT304" s="145">
        <v>1002</v>
      </c>
      <c r="AU304" s="148">
        <f>100*AT304/$AI304</f>
        <v>3.01000330439485</v>
      </c>
      <c r="AV304" s="145">
        <f>IF(AU304&gt;$AI$8,1,0)</f>
        <v>0</v>
      </c>
      <c r="AW304" s="148">
        <f>IF($R304=AT$17,AU304,0)</f>
        <v>0</v>
      </c>
      <c r="AX304" s="145">
        <v>7721</v>
      </c>
      <c r="AY304" s="148">
        <f>100*AX304/$AI304</f>
        <v>23.1938478175974</v>
      </c>
      <c r="AZ304" s="145">
        <f>IF(AY304&gt;$AI$8,1,0)</f>
        <v>0</v>
      </c>
      <c r="BA304" s="148">
        <f>IF($R304=AX$17,AY304,0)</f>
        <v>0</v>
      </c>
      <c r="BB304" s="145">
        <v>1424</v>
      </c>
      <c r="BC304" s="148">
        <f>100*BB304/$AI304</f>
        <v>4.27768932680465</v>
      </c>
      <c r="BD304" s="145">
        <f>IF(BC304&gt;$AI$8,1,0)</f>
        <v>0</v>
      </c>
      <c r="BE304" s="148">
        <f>IF($R304=BB$17,BC304,0)</f>
        <v>0</v>
      </c>
      <c r="BF304" s="145">
        <v>0</v>
      </c>
      <c r="BG304" s="148">
        <f>100*BF304/$AI304</f>
        <v>0</v>
      </c>
      <c r="BH304" s="145">
        <f>IF(BG304&gt;$AI$8,1,0)</f>
        <v>0</v>
      </c>
      <c r="BI304" s="148">
        <f>IF($R304=BF$17,BG304,0)</f>
        <v>0</v>
      </c>
      <c r="BJ304" s="145">
        <v>0</v>
      </c>
      <c r="BK304" s="148">
        <f>100*BJ304/$AI304</f>
        <v>0</v>
      </c>
      <c r="BL304" s="145">
        <f>IF(BK304&gt;$AI$8,1,0)</f>
        <v>0</v>
      </c>
      <c r="BM304" s="148">
        <f>IF($R304=BJ$17,BK304,0)</f>
        <v>0</v>
      </c>
      <c r="BN304" s="145">
        <v>0</v>
      </c>
      <c r="BO304" s="148">
        <f>100*BN304/$AI304</f>
        <v>0</v>
      </c>
      <c r="BP304" s="145">
        <f>IF(BO304&gt;$AI$8,1,0)</f>
        <v>0</v>
      </c>
      <c r="BQ304" s="148">
        <f>IF($R304=BN$17,BO304,0)</f>
        <v>0</v>
      </c>
      <c r="BR304" s="145">
        <v>0</v>
      </c>
      <c r="BS304" s="148">
        <f>100*BR304/$AI304</f>
        <v>0</v>
      </c>
      <c r="BT304" s="145">
        <f>IF(BS304&gt;$AI$8,1,0)</f>
        <v>0</v>
      </c>
      <c r="BU304" s="148">
        <f>IF($R304=BR$17,BS304,0)</f>
        <v>0</v>
      </c>
      <c r="BV304" s="145">
        <v>0</v>
      </c>
      <c r="BW304" s="148">
        <f>100*BV304/$AI304</f>
        <v>0</v>
      </c>
      <c r="BX304" s="145">
        <f>IF(BW304&gt;$AI$8,1,0)</f>
        <v>0</v>
      </c>
      <c r="BY304" s="148">
        <f>IF($R304=BV$17,BW304,0)</f>
        <v>0</v>
      </c>
      <c r="BZ304" s="145">
        <v>0</v>
      </c>
      <c r="CA304" s="148">
        <f>100*BZ304/$AI304</f>
        <v>0</v>
      </c>
      <c r="CB304" s="145">
        <f>IF(CA304&gt;$AI$8,1,0)</f>
        <v>0</v>
      </c>
      <c r="CC304" s="148">
        <f>IF($R304=BZ$17,CA304,0)</f>
        <v>0</v>
      </c>
      <c r="CD304" s="145">
        <v>0</v>
      </c>
      <c r="CE304" s="148">
        <f>100*CD304/$AI304</f>
        <v>0</v>
      </c>
      <c r="CF304" s="145">
        <f>IF(CE304&gt;$AI$8,1,0)</f>
        <v>0</v>
      </c>
      <c r="CG304" s="148">
        <f>IF($R304=CD$17,CE304,0)</f>
        <v>0</v>
      </c>
      <c r="CH304" s="145">
        <v>0</v>
      </c>
      <c r="CI304" s="148">
        <f>100*CH304/$AI304</f>
        <v>0</v>
      </c>
      <c r="CJ304" s="145">
        <f>IF(CI304&gt;$AI$8,1,0)</f>
        <v>0</v>
      </c>
      <c r="CK304" s="148">
        <f>IF($R304=CH$17,CI304,0)</f>
        <v>0</v>
      </c>
      <c r="CL304" s="145">
        <v>145</v>
      </c>
      <c r="CM304" s="145">
        <v>0</v>
      </c>
      <c r="CN304" s="149"/>
    </row>
    <row r="305" ht="15.75" customHeight="1">
      <c r="A305" t="s" s="179">
        <v>3524</v>
      </c>
      <c r="B305" t="s" s="180">
        <v>101</v>
      </c>
      <c r="C305" t="s" s="180">
        <v>127</v>
      </c>
      <c r="D305" t="s" s="181">
        <v>104</v>
      </c>
      <c r="E305" t="s" s="182">
        <v>79</v>
      </c>
      <c r="F305" t="s" s="130">
        <v>46</v>
      </c>
      <c r="G305" t="s" s="130">
        <v>129</v>
      </c>
      <c r="H305" t="s" s="130">
        <v>130</v>
      </c>
      <c r="I305" t="s" s="130">
        <v>49</v>
      </c>
      <c r="J305" t="s" s="130">
        <v>3525</v>
      </c>
      <c r="K305" t="s" s="183">
        <f>_xlfn.IFS(Q305=0,O305,T305=1,R305,U305=1,AA305,V305=1,AD305)</f>
        <v>2365</v>
      </c>
      <c r="L305" s="189">
        <f>_xlfn.IFS(Q305=0,P305,T305=1,S305,U305=1,AB305,V305=1,AE305)</f>
        <v>42.7812045534326</v>
      </c>
      <c r="M305" t="s" s="130">
        <f>IF(O305="Lab","over","under")</f>
        <v>3307</v>
      </c>
      <c r="N305" s="169"/>
      <c r="O305" t="s" s="184">
        <v>2365</v>
      </c>
      <c r="P305" s="131">
        <f>AY305</f>
        <v>42.7812045534326</v>
      </c>
      <c r="Q305" s="173">
        <f>T305+U305+V305</f>
        <v>0</v>
      </c>
      <c r="R305" t="s" s="185">
        <v>28</v>
      </c>
      <c r="S305" s="131">
        <f>AS305</f>
        <v>28.9704628654531</v>
      </c>
      <c r="T305" s="169"/>
      <c r="U305" s="169"/>
      <c r="V305" s="169"/>
      <c r="W305" s="169"/>
      <c r="X305" t="s" s="130">
        <f>IF($A305=Y305,"ok","bad")</f>
        <v>2430</v>
      </c>
      <c r="Y305" t="s" s="130">
        <v>3524</v>
      </c>
      <c r="Z305" t="s" s="130">
        <v>127</v>
      </c>
      <c r="AA305" t="s" s="186">
        <v>3526</v>
      </c>
      <c r="AB305" s="125">
        <f>100*AC305</f>
        <v>15.7364224</v>
      </c>
      <c r="AC305" s="191">
        <v>0.157364224</v>
      </c>
      <c r="AD305" t="s" s="187">
        <v>27</v>
      </c>
      <c r="AE305" s="125">
        <v>8.201695000000001</v>
      </c>
      <c r="AF305" s="191">
        <v>0.08201695000000001</v>
      </c>
      <c r="AG305" s="169"/>
      <c r="AH305" s="173">
        <v>68929</v>
      </c>
      <c r="AI305" s="173">
        <v>39882</v>
      </c>
      <c r="AJ305" s="173">
        <v>102</v>
      </c>
      <c r="AK305" s="173">
        <v>5508</v>
      </c>
      <c r="AL305" s="173">
        <v>3271</v>
      </c>
      <c r="AM305" s="175">
        <f>100*AL305/$AI305</f>
        <v>8.201695000250741</v>
      </c>
      <c r="AN305" s="173">
        <f>IF(AM305&gt;$AI$8,1,0)</f>
        <v>0</v>
      </c>
      <c r="AO305" s="175">
        <f>IF($R305=AL$17,AM305,0)</f>
        <v>0</v>
      </c>
      <c r="AP305" s="173">
        <v>11554</v>
      </c>
      <c r="AQ305" s="175">
        <f>100*AP305/$AI305</f>
        <v>28.9704628654531</v>
      </c>
      <c r="AR305" s="173">
        <f>IF(AQ305&gt;$AI$8,1,0)</f>
        <v>0</v>
      </c>
      <c r="AS305" s="175">
        <f>IF($R305=AP$17,AQ305,0)</f>
        <v>28.9704628654531</v>
      </c>
      <c r="AT305" s="173">
        <v>619</v>
      </c>
      <c r="AU305" s="175">
        <f>100*AT305/$AI305</f>
        <v>1.55207863196429</v>
      </c>
      <c r="AV305" s="173">
        <f>IF(AU305&gt;$AI$8,1,0)</f>
        <v>0</v>
      </c>
      <c r="AW305" s="175">
        <f>IF($R305=AT$17,AU305,0)</f>
        <v>0</v>
      </c>
      <c r="AX305" s="173">
        <v>17062</v>
      </c>
      <c r="AY305" s="175">
        <f>100*AX305/$AI305</f>
        <v>42.7812045534326</v>
      </c>
      <c r="AZ305" s="173">
        <f>IF(AY305&gt;$AI$8,1,0)</f>
        <v>0</v>
      </c>
      <c r="BA305" s="175">
        <f>IF($R305=AX$17,AY305,0)</f>
        <v>0</v>
      </c>
      <c r="BB305" s="173">
        <v>1100</v>
      </c>
      <c r="BC305" s="175">
        <f>100*BB305/$AI305</f>
        <v>2.75813650268291</v>
      </c>
      <c r="BD305" s="173">
        <f>IF(BC305&gt;$AI$8,1,0)</f>
        <v>0</v>
      </c>
      <c r="BE305" s="175">
        <f>IF($R305=BB$17,BC305,0)</f>
        <v>0</v>
      </c>
      <c r="BF305" s="173">
        <v>0</v>
      </c>
      <c r="BG305" s="175">
        <f>100*BF305/$AI305</f>
        <v>0</v>
      </c>
      <c r="BH305" s="173">
        <f>IF(BG305&gt;$AI$8,1,0)</f>
        <v>0</v>
      </c>
      <c r="BI305" s="175">
        <f>IF($R305=BF$17,BG305,0)</f>
        <v>0</v>
      </c>
      <c r="BJ305" s="173">
        <v>0</v>
      </c>
      <c r="BK305" s="175">
        <f>100*BJ305/$AI305</f>
        <v>0</v>
      </c>
      <c r="BL305" s="173">
        <f>IF(BK305&gt;$AI$8,1,0)</f>
        <v>0</v>
      </c>
      <c r="BM305" s="175">
        <f>IF($R305=BJ$17,BK305,0)</f>
        <v>0</v>
      </c>
      <c r="BN305" s="173">
        <v>0</v>
      </c>
      <c r="BO305" s="175">
        <f>100*BN305/$AI305</f>
        <v>0</v>
      </c>
      <c r="BP305" s="173">
        <f>IF(BO305&gt;$AI$8,1,0)</f>
        <v>0</v>
      </c>
      <c r="BQ305" s="175">
        <f>IF($R305=BN$17,BO305,0)</f>
        <v>0</v>
      </c>
      <c r="BR305" s="173">
        <v>0</v>
      </c>
      <c r="BS305" s="175">
        <f>100*BR305/$AI305</f>
        <v>0</v>
      </c>
      <c r="BT305" s="173">
        <f>IF(BS305&gt;$AI$8,1,0)</f>
        <v>0</v>
      </c>
      <c r="BU305" s="175">
        <f>IF($R305=BR$17,BS305,0)</f>
        <v>0</v>
      </c>
      <c r="BV305" s="173">
        <v>0</v>
      </c>
      <c r="BW305" s="175">
        <f>100*BV305/$AI305</f>
        <v>0</v>
      </c>
      <c r="BX305" s="173">
        <f>IF(BW305&gt;$AI$8,1,0)</f>
        <v>0</v>
      </c>
      <c r="BY305" s="175">
        <f>IF($R305=BV$17,BW305,0)</f>
        <v>0</v>
      </c>
      <c r="BZ305" s="173">
        <v>0</v>
      </c>
      <c r="CA305" s="175">
        <f>100*BZ305/$AI305</f>
        <v>0</v>
      </c>
      <c r="CB305" s="173">
        <f>IF(CA305&gt;$AI$8,1,0)</f>
        <v>0</v>
      </c>
      <c r="CC305" s="175">
        <f>IF($R305=BZ$17,CA305,0)</f>
        <v>0</v>
      </c>
      <c r="CD305" s="173">
        <v>0</v>
      </c>
      <c r="CE305" s="175">
        <f>100*CD305/$AI305</f>
        <v>0</v>
      </c>
      <c r="CF305" s="173">
        <f>IF(CE305&gt;$AI$8,1,0)</f>
        <v>0</v>
      </c>
      <c r="CG305" s="175">
        <f>IF($R305=CD$17,CE305,0)</f>
        <v>0</v>
      </c>
      <c r="CH305" s="173">
        <v>0</v>
      </c>
      <c r="CI305" s="175">
        <f>100*CH305/$AI305</f>
        <v>0</v>
      </c>
      <c r="CJ305" s="173">
        <f>IF(CI305&gt;$AI$8,1,0)</f>
        <v>0</v>
      </c>
      <c r="CK305" s="175">
        <f>IF($R305=CH$17,CI305,0)</f>
        <v>0</v>
      </c>
      <c r="CL305" s="173">
        <v>111</v>
      </c>
      <c r="CM305" s="173">
        <v>0</v>
      </c>
      <c r="CN305" s="176"/>
    </row>
    <row r="306" ht="15.75" customHeight="1">
      <c r="A306" t="s" s="179">
        <v>3603</v>
      </c>
      <c r="B306" t="s" s="180">
        <v>197</v>
      </c>
      <c r="C306" t="s" s="180">
        <v>3604</v>
      </c>
      <c r="D306" t="s" s="181">
        <v>200</v>
      </c>
      <c r="E306" t="s" s="188">
        <v>79</v>
      </c>
      <c r="F306" t="s" s="146">
        <v>46</v>
      </c>
      <c r="G306" t="s" s="146">
        <v>714</v>
      </c>
      <c r="H306" t="s" s="146">
        <v>3605</v>
      </c>
      <c r="I306" t="s" s="146">
        <v>64</v>
      </c>
      <c r="J306" t="s" s="146">
        <v>1762</v>
      </c>
      <c r="K306" t="s" s="183">
        <f>_xlfn.IFS(Q306=0,O306,T306=1,R306,U306=1,AA306,V306=1,AD306)</f>
        <v>29</v>
      </c>
      <c r="L306" s="189">
        <f>_xlfn.IFS(Q306=0,P306,T306=1,S306,U306=1,AB306,V306=1,AE306)</f>
        <v>42.743797489610</v>
      </c>
      <c r="M306" t="s" s="146">
        <f>IF(O306="Lab","over","under")</f>
        <v>3307</v>
      </c>
      <c r="N306" s="138"/>
      <c r="O306" t="s" s="184">
        <v>29</v>
      </c>
      <c r="P306" s="147">
        <f>AU306</f>
        <v>42.743797489610</v>
      </c>
      <c r="Q306" s="145">
        <f>T306+U306+V306</f>
        <v>0</v>
      </c>
      <c r="R306" t="s" s="185">
        <v>27</v>
      </c>
      <c r="S306" s="147">
        <f>AO306</f>
        <v>28.8673859199866</v>
      </c>
      <c r="T306" s="138"/>
      <c r="U306" s="138"/>
      <c r="V306" s="138"/>
      <c r="W306" s="138"/>
      <c r="X306" t="s" s="146">
        <f>IF($A306=Y306,"ok","bad")</f>
        <v>2430</v>
      </c>
      <c r="Y306" t="s" s="146">
        <v>3603</v>
      </c>
      <c r="Z306" t="s" s="146">
        <v>3604</v>
      </c>
      <c r="AA306" t="s" s="186">
        <v>2365</v>
      </c>
      <c r="AB306" s="141">
        <f>100*AC306</f>
        <v>16.1160321</v>
      </c>
      <c r="AC306" s="190">
        <v>0.161160321</v>
      </c>
      <c r="AD306" t="s" s="187">
        <v>28</v>
      </c>
      <c r="AE306" s="141">
        <v>6.5299526</v>
      </c>
      <c r="AF306" s="190">
        <v>0.065299526</v>
      </c>
      <c r="AG306" s="138"/>
      <c r="AH306" s="145">
        <v>72982</v>
      </c>
      <c r="AI306" s="145">
        <v>47642</v>
      </c>
      <c r="AJ306" s="145">
        <v>203</v>
      </c>
      <c r="AK306" s="145">
        <v>6611</v>
      </c>
      <c r="AL306" s="145">
        <v>13753</v>
      </c>
      <c r="AM306" s="148">
        <f>100*AL306/$AI306</f>
        <v>28.8673859199866</v>
      </c>
      <c r="AN306" s="145">
        <f>IF(AM306&gt;$AI$8,1,0)</f>
        <v>0</v>
      </c>
      <c r="AO306" s="148">
        <f>IF($R306=AL$17,AM306,0)</f>
        <v>28.8673859199866</v>
      </c>
      <c r="AP306" s="145">
        <v>3111</v>
      </c>
      <c r="AQ306" s="148">
        <f>100*AP306/$AI306</f>
        <v>6.5299525628647</v>
      </c>
      <c r="AR306" s="145">
        <f>IF(AQ306&gt;$AI$8,1,0)</f>
        <v>0</v>
      </c>
      <c r="AS306" s="148">
        <f>IF($R306=AP$17,AQ306,0)</f>
        <v>0</v>
      </c>
      <c r="AT306" s="145">
        <v>20364</v>
      </c>
      <c r="AU306" s="148">
        <f>100*AT306/$AI306</f>
        <v>42.743797489610</v>
      </c>
      <c r="AV306" s="145">
        <f>IF(AU306&gt;$AI$8,1,0)</f>
        <v>0</v>
      </c>
      <c r="AW306" s="148">
        <f>IF($R306=AT$17,AU306,0)</f>
        <v>0</v>
      </c>
      <c r="AX306" s="145">
        <v>7678</v>
      </c>
      <c r="AY306" s="148">
        <f>100*AX306/$AI306</f>
        <v>16.116032072541</v>
      </c>
      <c r="AZ306" s="145">
        <f>IF(AY306&gt;$AI$8,1,0)</f>
        <v>0</v>
      </c>
      <c r="BA306" s="148">
        <f>IF($R306=AX$17,AY306,0)</f>
        <v>0</v>
      </c>
      <c r="BB306" s="145">
        <v>2736</v>
      </c>
      <c r="BC306" s="148">
        <f>100*BB306/$AI306</f>
        <v>5.74283195499769</v>
      </c>
      <c r="BD306" s="145">
        <f>IF(BC306&gt;$AI$8,1,0)</f>
        <v>0</v>
      </c>
      <c r="BE306" s="148">
        <f>IF($R306=BB$17,BC306,0)</f>
        <v>0</v>
      </c>
      <c r="BF306" s="145">
        <v>0</v>
      </c>
      <c r="BG306" s="148">
        <f>100*BF306/$AI306</f>
        <v>0</v>
      </c>
      <c r="BH306" s="145">
        <f>IF(BG306&gt;$AI$8,1,0)</f>
        <v>0</v>
      </c>
      <c r="BI306" s="148">
        <f>IF($R306=BF$17,BG306,0)</f>
        <v>0</v>
      </c>
      <c r="BJ306" s="145">
        <v>0</v>
      </c>
      <c r="BK306" s="148">
        <f>100*BJ306/$AI306</f>
        <v>0</v>
      </c>
      <c r="BL306" s="145">
        <f>IF(BK306&gt;$AI$8,1,0)</f>
        <v>0</v>
      </c>
      <c r="BM306" s="148">
        <f>IF($R306=BJ$17,BK306,0)</f>
        <v>0</v>
      </c>
      <c r="BN306" s="145">
        <v>0</v>
      </c>
      <c r="BO306" s="148">
        <f>100*BN306/$AI306</f>
        <v>0</v>
      </c>
      <c r="BP306" s="145">
        <f>IF(BO306&gt;$AI$8,1,0)</f>
        <v>0</v>
      </c>
      <c r="BQ306" s="148">
        <f>IF($R306=BN$17,BO306,0)</f>
        <v>0</v>
      </c>
      <c r="BR306" s="145">
        <v>0</v>
      </c>
      <c r="BS306" s="148">
        <f>100*BR306/$AI306</f>
        <v>0</v>
      </c>
      <c r="BT306" s="145">
        <f>IF(BS306&gt;$AI$8,1,0)</f>
        <v>0</v>
      </c>
      <c r="BU306" s="148">
        <f>IF($R306=BR$17,BS306,0)</f>
        <v>0</v>
      </c>
      <c r="BV306" s="145">
        <v>0</v>
      </c>
      <c r="BW306" s="148">
        <f>100*BV306/$AI306</f>
        <v>0</v>
      </c>
      <c r="BX306" s="145">
        <f>IF(BW306&gt;$AI$8,1,0)</f>
        <v>0</v>
      </c>
      <c r="BY306" s="148">
        <f>IF($R306=BV$17,BW306,0)</f>
        <v>0</v>
      </c>
      <c r="BZ306" s="145">
        <v>0</v>
      </c>
      <c r="CA306" s="148">
        <f>100*BZ306/$AI306</f>
        <v>0</v>
      </c>
      <c r="CB306" s="145">
        <f>IF(CA306&gt;$AI$8,1,0)</f>
        <v>0</v>
      </c>
      <c r="CC306" s="148">
        <f>IF($R306=BZ$17,CA306,0)</f>
        <v>0</v>
      </c>
      <c r="CD306" s="145">
        <v>0</v>
      </c>
      <c r="CE306" s="148">
        <f>100*CD306/$AI306</f>
        <v>0</v>
      </c>
      <c r="CF306" s="145">
        <f>IF(CE306&gt;$AI$8,1,0)</f>
        <v>0</v>
      </c>
      <c r="CG306" s="148">
        <f>IF($R306=CD$17,CE306,0)</f>
        <v>0</v>
      </c>
      <c r="CH306" s="145">
        <v>0</v>
      </c>
      <c r="CI306" s="148">
        <f>100*CH306/$AI306</f>
        <v>0</v>
      </c>
      <c r="CJ306" s="145">
        <f>IF(CI306&gt;$AI$8,1,0)</f>
        <v>0</v>
      </c>
      <c r="CK306" s="148">
        <f>IF($R306=CH$17,CI306,0)</f>
        <v>0</v>
      </c>
      <c r="CL306" s="145">
        <v>499</v>
      </c>
      <c r="CM306" s="145">
        <v>0</v>
      </c>
      <c r="CN306" s="149"/>
    </row>
    <row r="307" ht="15.75" customHeight="1">
      <c r="A307" t="s" s="179">
        <v>2855</v>
      </c>
      <c r="B307" t="s" s="180">
        <v>183</v>
      </c>
      <c r="C307" t="s" s="180">
        <v>2093</v>
      </c>
      <c r="D307" t="s" s="181">
        <v>186</v>
      </c>
      <c r="E307" t="s" s="182">
        <v>79</v>
      </c>
      <c r="F307" t="s" s="130">
        <v>80</v>
      </c>
      <c r="G307" t="s" s="130">
        <v>2856</v>
      </c>
      <c r="H307" t="s" s="130">
        <v>2857</v>
      </c>
      <c r="I307" t="s" s="130">
        <v>64</v>
      </c>
      <c r="J307" t="s" s="130">
        <v>1733</v>
      </c>
      <c r="K307" t="s" s="183">
        <f>_xlfn.IFS(Q307=0,O307,T307=1,R307,U307=1,AA307,V307=1,AD307)</f>
        <v>2365</v>
      </c>
      <c r="L307" s="189">
        <f>_xlfn.IFS(Q307=0,P307,T307=1,S307,U307=1,AB307,V307=1,AE307)</f>
        <v>25.4965653123169</v>
      </c>
      <c r="M307" t="s" s="130">
        <f>IF(O307="Lab","over","under")</f>
        <v>2429</v>
      </c>
      <c r="N307" s="173">
        <v>1</v>
      </c>
      <c r="O307" t="s" s="184">
        <v>28</v>
      </c>
      <c r="P307" s="131">
        <f>AQ307</f>
        <v>42.7339048937643</v>
      </c>
      <c r="Q307" s="173">
        <f>T307+U307+V307</f>
        <v>1</v>
      </c>
      <c r="R307" t="s" s="185">
        <v>2365</v>
      </c>
      <c r="S307" s="131">
        <f>BA307</f>
        <v>25.4965653123169</v>
      </c>
      <c r="T307" s="173">
        <v>1</v>
      </c>
      <c r="U307" s="169"/>
      <c r="V307" s="169"/>
      <c r="W307" s="169"/>
      <c r="X307" t="s" s="130">
        <f>IF($A307=Y307,"ok","bad")</f>
        <v>2430</v>
      </c>
      <c r="Y307" t="s" s="130">
        <v>2855</v>
      </c>
      <c r="Z307" t="s" s="130">
        <v>2093</v>
      </c>
      <c r="AA307" t="s" s="186">
        <v>27</v>
      </c>
      <c r="AB307" s="125">
        <f>100*AC307</f>
        <v>21.3243517</v>
      </c>
      <c r="AC307" s="191">
        <v>0.213243517</v>
      </c>
      <c r="AD307" t="s" s="187">
        <v>31</v>
      </c>
      <c r="AE307" s="125">
        <v>4.3452793</v>
      </c>
      <c r="AF307" s="191">
        <v>0.043452793</v>
      </c>
      <c r="AG307" s="169"/>
      <c r="AH307" s="173">
        <v>73392</v>
      </c>
      <c r="AI307" s="173">
        <v>37558</v>
      </c>
      <c r="AJ307" s="173">
        <v>97</v>
      </c>
      <c r="AK307" s="173">
        <v>6474</v>
      </c>
      <c r="AL307" s="173">
        <v>8009</v>
      </c>
      <c r="AM307" s="175">
        <f>100*AL307/$AI307</f>
        <v>21.324351669418</v>
      </c>
      <c r="AN307" s="173">
        <f>IF(AM307&gt;$AI$8,1,0)</f>
        <v>0</v>
      </c>
      <c r="AO307" s="175">
        <f>IF($R307=AL$17,AM307,0)</f>
        <v>0</v>
      </c>
      <c r="AP307" s="173">
        <v>16050</v>
      </c>
      <c r="AQ307" s="175">
        <f>100*AP307/$AI307</f>
        <v>42.7339048937643</v>
      </c>
      <c r="AR307" s="173">
        <f>IF(AQ307&gt;$AI$8,1,0)</f>
        <v>0</v>
      </c>
      <c r="AS307" s="175">
        <f>IF($R307=AP$17,AQ307,0)</f>
        <v>0</v>
      </c>
      <c r="AT307" s="173">
        <v>1157</v>
      </c>
      <c r="AU307" s="175">
        <f>100*AT307/$AI307</f>
        <v>3.08056872037915</v>
      </c>
      <c r="AV307" s="173">
        <f>IF(AU307&gt;$AI$8,1,0)</f>
        <v>0</v>
      </c>
      <c r="AW307" s="175">
        <f>IF($R307=AT$17,AU307,0)</f>
        <v>0</v>
      </c>
      <c r="AX307" s="173">
        <v>9576</v>
      </c>
      <c r="AY307" s="175">
        <f>100*AX307/$AI307</f>
        <v>25.4965653123169</v>
      </c>
      <c r="AZ307" s="173">
        <f>IF(AY307&gt;$AI$8,1,0)</f>
        <v>0</v>
      </c>
      <c r="BA307" s="175">
        <f>IF($R307=AX$17,AY307,0)</f>
        <v>25.4965653123169</v>
      </c>
      <c r="BB307" s="173">
        <v>1632</v>
      </c>
      <c r="BC307" s="175">
        <f>100*BB307/$AI307</f>
        <v>4.34527930134725</v>
      </c>
      <c r="BD307" s="173">
        <f>IF(BC307&gt;$AI$8,1,0)</f>
        <v>0</v>
      </c>
      <c r="BE307" s="175">
        <f>IF($R307=BB$17,BC307,0)</f>
        <v>0</v>
      </c>
      <c r="BF307" s="173">
        <v>0</v>
      </c>
      <c r="BG307" s="175">
        <f>100*BF307/$AI307</f>
        <v>0</v>
      </c>
      <c r="BH307" s="173">
        <f>IF(BG307&gt;$AI$8,1,0)</f>
        <v>0</v>
      </c>
      <c r="BI307" s="175">
        <f>IF($R307=BF$17,BG307,0)</f>
        <v>0</v>
      </c>
      <c r="BJ307" s="173">
        <v>0</v>
      </c>
      <c r="BK307" s="175">
        <f>100*BJ307/$AI307</f>
        <v>0</v>
      </c>
      <c r="BL307" s="173">
        <f>IF(BK307&gt;$AI$8,1,0)</f>
        <v>0</v>
      </c>
      <c r="BM307" s="175">
        <f>IF($R307=BJ$17,BK307,0)</f>
        <v>0</v>
      </c>
      <c r="BN307" s="173">
        <v>0</v>
      </c>
      <c r="BO307" s="175">
        <f>100*BN307/$AI307</f>
        <v>0</v>
      </c>
      <c r="BP307" s="173">
        <f>IF(BO307&gt;$AI$8,1,0)</f>
        <v>0</v>
      </c>
      <c r="BQ307" s="175">
        <f>IF($R307=BN$17,BO307,0)</f>
        <v>0</v>
      </c>
      <c r="BR307" s="173">
        <v>0</v>
      </c>
      <c r="BS307" s="175">
        <f>100*BR307/$AI307</f>
        <v>0</v>
      </c>
      <c r="BT307" s="173">
        <f>IF(BS307&gt;$AI$8,1,0)</f>
        <v>0</v>
      </c>
      <c r="BU307" s="175">
        <f>IF($R307=BR$17,BS307,0)</f>
        <v>0</v>
      </c>
      <c r="BV307" s="173">
        <v>0</v>
      </c>
      <c r="BW307" s="175">
        <f>100*BV307/$AI307</f>
        <v>0</v>
      </c>
      <c r="BX307" s="173">
        <f>IF(BW307&gt;$AI$8,1,0)</f>
        <v>0</v>
      </c>
      <c r="BY307" s="175">
        <f>IF($R307=BV$17,BW307,0)</f>
        <v>0</v>
      </c>
      <c r="BZ307" s="173">
        <v>0</v>
      </c>
      <c r="CA307" s="175">
        <f>100*BZ307/$AI307</f>
        <v>0</v>
      </c>
      <c r="CB307" s="173">
        <f>IF(CA307&gt;$AI$8,1,0)</f>
        <v>0</v>
      </c>
      <c r="CC307" s="175">
        <f>IF($R307=BZ$17,CA307,0)</f>
        <v>0</v>
      </c>
      <c r="CD307" s="173">
        <v>0</v>
      </c>
      <c r="CE307" s="175">
        <f>100*CD307/$AI307</f>
        <v>0</v>
      </c>
      <c r="CF307" s="173">
        <f>IF(CE307&gt;$AI$8,1,0)</f>
        <v>0</v>
      </c>
      <c r="CG307" s="175">
        <f>IF($R307=CD$17,CE307,0)</f>
        <v>0</v>
      </c>
      <c r="CH307" s="173">
        <v>0</v>
      </c>
      <c r="CI307" s="175">
        <f>100*CH307/$AI307</f>
        <v>0</v>
      </c>
      <c r="CJ307" s="173">
        <f>IF(CI307&gt;$AI$8,1,0)</f>
        <v>0</v>
      </c>
      <c r="CK307" s="175">
        <f>IF($R307=CH$17,CI307,0)</f>
        <v>0</v>
      </c>
      <c r="CL307" s="173">
        <v>1773</v>
      </c>
      <c r="CM307" s="173">
        <v>0</v>
      </c>
      <c r="CN307" s="176"/>
    </row>
    <row r="308" ht="15.75" customHeight="1">
      <c r="A308" t="s" s="179">
        <v>3513</v>
      </c>
      <c r="B308" t="s" s="180">
        <v>197</v>
      </c>
      <c r="C308" t="s" s="180">
        <v>2076</v>
      </c>
      <c r="D308" t="s" s="181">
        <v>200</v>
      </c>
      <c r="E308" t="s" s="188">
        <v>79</v>
      </c>
      <c r="F308" t="s" s="146">
        <v>46</v>
      </c>
      <c r="G308" t="s" s="146">
        <v>849</v>
      </c>
      <c r="H308" t="s" s="146">
        <v>1100</v>
      </c>
      <c r="I308" t="s" s="146">
        <v>49</v>
      </c>
      <c r="J308" t="s" s="146">
        <v>1762</v>
      </c>
      <c r="K308" t="s" s="183">
        <f>_xlfn.IFS(Q308=0,O308,T308=1,R308,U308=1,AA308,V308=1,AD308)</f>
        <v>29</v>
      </c>
      <c r="L308" s="189">
        <f>_xlfn.IFS(Q308=0,P308,T308=1,S308,U308=1,AB308,V308=1,AE308)</f>
        <v>42.7079255856116</v>
      </c>
      <c r="M308" t="s" s="146">
        <f>IF(O308="Lab","over","under")</f>
        <v>3307</v>
      </c>
      <c r="N308" s="138"/>
      <c r="O308" t="s" s="184">
        <v>29</v>
      </c>
      <c r="P308" s="147">
        <f>AU308</f>
        <v>42.7079255856116</v>
      </c>
      <c r="Q308" s="145">
        <f>T308+U308+V308</f>
        <v>0</v>
      </c>
      <c r="R308" t="s" s="185">
        <v>27</v>
      </c>
      <c r="S308" s="147">
        <f>AO308</f>
        <v>29.8069593522734</v>
      </c>
      <c r="T308" s="138"/>
      <c r="U308" s="138"/>
      <c r="V308" s="138"/>
      <c r="W308" s="138"/>
      <c r="X308" t="s" s="146">
        <f>IF($A308=Y308,"ok","bad")</f>
        <v>2430</v>
      </c>
      <c r="Y308" t="s" s="146">
        <v>3513</v>
      </c>
      <c r="Z308" t="s" s="146">
        <v>2076</v>
      </c>
      <c r="AA308" t="s" s="186">
        <v>2365</v>
      </c>
      <c r="AB308" s="141">
        <f>100*AC308</f>
        <v>12.3611941</v>
      </c>
      <c r="AC308" s="190">
        <v>0.123611941</v>
      </c>
      <c r="AD308" t="s" s="187">
        <v>28</v>
      </c>
      <c r="AE308" s="141">
        <v>8.854735399999999</v>
      </c>
      <c r="AF308" s="190">
        <v>0.08854735399999999</v>
      </c>
      <c r="AG308" s="138"/>
      <c r="AH308" s="145">
        <v>73458</v>
      </c>
      <c r="AI308" s="145">
        <v>48539</v>
      </c>
      <c r="AJ308" s="145">
        <v>150</v>
      </c>
      <c r="AK308" s="145">
        <v>6262</v>
      </c>
      <c r="AL308" s="145">
        <v>14468</v>
      </c>
      <c r="AM308" s="148">
        <f>100*AL308/$AI308</f>
        <v>29.8069593522734</v>
      </c>
      <c r="AN308" s="145">
        <f>IF(AM308&gt;$AI$8,1,0)</f>
        <v>0</v>
      </c>
      <c r="AO308" s="148">
        <f>IF($R308=AL$17,AM308,0)</f>
        <v>29.8069593522734</v>
      </c>
      <c r="AP308" s="145">
        <v>4298</v>
      </c>
      <c r="AQ308" s="148">
        <f>100*AP308/$AI308</f>
        <v>8.85473536743649</v>
      </c>
      <c r="AR308" s="145">
        <f>IF(AQ308&gt;$AI$8,1,0)</f>
        <v>0</v>
      </c>
      <c r="AS308" s="148">
        <f>IF($R308=AP$17,AQ308,0)</f>
        <v>0</v>
      </c>
      <c r="AT308" s="145">
        <v>20730</v>
      </c>
      <c r="AU308" s="148">
        <f>100*AT308/$AI308</f>
        <v>42.7079255856116</v>
      </c>
      <c r="AV308" s="145">
        <f>IF(AU308&gt;$AI$8,1,0)</f>
        <v>0</v>
      </c>
      <c r="AW308" s="148">
        <f>IF($R308=AT$17,AU308,0)</f>
        <v>0</v>
      </c>
      <c r="AX308" s="145">
        <v>6000</v>
      </c>
      <c r="AY308" s="148">
        <f>100*AX308/$AI308</f>
        <v>12.3611940913492</v>
      </c>
      <c r="AZ308" s="145">
        <f>IF(AY308&gt;$AI$8,1,0)</f>
        <v>0</v>
      </c>
      <c r="BA308" s="148">
        <f>IF($R308=AX$17,AY308,0)</f>
        <v>0</v>
      </c>
      <c r="BB308" s="145">
        <v>2873</v>
      </c>
      <c r="BC308" s="148">
        <f>100*BB308/$AI308</f>
        <v>5.91895177074105</v>
      </c>
      <c r="BD308" s="145">
        <f>IF(BC308&gt;$AI$8,1,0)</f>
        <v>0</v>
      </c>
      <c r="BE308" s="148">
        <f>IF($R308=BB$17,BC308,0)</f>
        <v>0</v>
      </c>
      <c r="BF308" s="145">
        <v>0</v>
      </c>
      <c r="BG308" s="148">
        <f>100*BF308/$AI308</f>
        <v>0</v>
      </c>
      <c r="BH308" s="145">
        <f>IF(BG308&gt;$AI$8,1,0)</f>
        <v>0</v>
      </c>
      <c r="BI308" s="148">
        <f>IF($R308=BF$17,BG308,0)</f>
        <v>0</v>
      </c>
      <c r="BJ308" s="145">
        <v>0</v>
      </c>
      <c r="BK308" s="148">
        <f>100*BJ308/$AI308</f>
        <v>0</v>
      </c>
      <c r="BL308" s="145">
        <f>IF(BK308&gt;$AI$8,1,0)</f>
        <v>0</v>
      </c>
      <c r="BM308" s="148">
        <f>IF($R308=BJ$17,BK308,0)</f>
        <v>0</v>
      </c>
      <c r="BN308" s="145">
        <v>0</v>
      </c>
      <c r="BO308" s="148">
        <f>100*BN308/$AI308</f>
        <v>0</v>
      </c>
      <c r="BP308" s="145">
        <f>IF(BO308&gt;$AI$8,1,0)</f>
        <v>0</v>
      </c>
      <c r="BQ308" s="148">
        <f>IF($R308=BN$17,BO308,0)</f>
        <v>0</v>
      </c>
      <c r="BR308" s="145">
        <v>0</v>
      </c>
      <c r="BS308" s="148">
        <f>100*BR308/$AI308</f>
        <v>0</v>
      </c>
      <c r="BT308" s="145">
        <f>IF(BS308&gt;$AI$8,1,0)</f>
        <v>0</v>
      </c>
      <c r="BU308" s="148">
        <f>IF($R308=BR$17,BS308,0)</f>
        <v>0</v>
      </c>
      <c r="BV308" s="145">
        <v>0</v>
      </c>
      <c r="BW308" s="148">
        <f>100*BV308/$AI308</f>
        <v>0</v>
      </c>
      <c r="BX308" s="145">
        <f>IF(BW308&gt;$AI$8,1,0)</f>
        <v>0</v>
      </c>
      <c r="BY308" s="148">
        <f>IF($R308=BV$17,BW308,0)</f>
        <v>0</v>
      </c>
      <c r="BZ308" s="145">
        <v>0</v>
      </c>
      <c r="CA308" s="148">
        <f>100*BZ308/$AI308</f>
        <v>0</v>
      </c>
      <c r="CB308" s="145">
        <f>IF(CA308&gt;$AI$8,1,0)</f>
        <v>0</v>
      </c>
      <c r="CC308" s="148">
        <f>IF($R308=BZ$17,CA308,0)</f>
        <v>0</v>
      </c>
      <c r="CD308" s="145">
        <v>0</v>
      </c>
      <c r="CE308" s="148">
        <f>100*CD308/$AI308</f>
        <v>0</v>
      </c>
      <c r="CF308" s="145">
        <f>IF(CE308&gt;$AI$8,1,0)</f>
        <v>0</v>
      </c>
      <c r="CG308" s="148">
        <f>IF($R308=CD$17,CE308,0)</f>
        <v>0</v>
      </c>
      <c r="CH308" s="145">
        <v>0</v>
      </c>
      <c r="CI308" s="148">
        <f>100*CH308/$AI308</f>
        <v>0</v>
      </c>
      <c r="CJ308" s="145">
        <f>IF(CI308&gt;$AI$8,1,0)</f>
        <v>0</v>
      </c>
      <c r="CK308" s="148">
        <f>IF($R308=CH$17,CI308,0)</f>
        <v>0</v>
      </c>
      <c r="CL308" s="145">
        <v>961</v>
      </c>
      <c r="CM308" s="145">
        <v>0</v>
      </c>
      <c r="CN308" s="149"/>
    </row>
    <row r="309" ht="15.75" customHeight="1">
      <c r="A309" t="s" s="179">
        <v>2666</v>
      </c>
      <c r="B309" t="s" s="180">
        <v>75</v>
      </c>
      <c r="C309" t="s" s="180">
        <v>190</v>
      </c>
      <c r="D309" t="s" s="181">
        <v>78</v>
      </c>
      <c r="E309" t="s" s="182">
        <v>79</v>
      </c>
      <c r="F309" t="s" s="130">
        <v>80</v>
      </c>
      <c r="G309" t="s" s="130">
        <v>379</v>
      </c>
      <c r="H309" t="s" s="130">
        <v>2667</v>
      </c>
      <c r="I309" t="s" s="130">
        <v>49</v>
      </c>
      <c r="J309" t="s" s="130">
        <v>1733</v>
      </c>
      <c r="K309" t="s" s="183">
        <f>_xlfn.IFS(Q309=0,O309,T309=1,R309,U309=1,AA309,V309=1,AD309)</f>
        <v>28</v>
      </c>
      <c r="L309" s="189">
        <f>_xlfn.IFS(Q309=0,P309,T309=1,S309,U309=1,AB309,V309=1,AE309)</f>
        <v>42.7075465920921</v>
      </c>
      <c r="M309" t="s" s="130">
        <f>IF(O309="Lab","over","under")</f>
        <v>2429</v>
      </c>
      <c r="N309" s="173">
        <v>1</v>
      </c>
      <c r="O309" t="s" s="184">
        <v>28</v>
      </c>
      <c r="P309" s="131">
        <f>AQ309</f>
        <v>42.7075465920921</v>
      </c>
      <c r="Q309" s="173">
        <f>T309+U309+V309</f>
        <v>0</v>
      </c>
      <c r="R309" t="s" s="185">
        <v>27</v>
      </c>
      <c r="S309" s="131">
        <f>AO309</f>
        <v>29.4719222682643</v>
      </c>
      <c r="T309" s="169"/>
      <c r="U309" s="169"/>
      <c r="V309" s="169"/>
      <c r="W309" s="169"/>
      <c r="X309" t="s" s="130">
        <f>IF($A309=Y309,"ok","bad")</f>
        <v>2430</v>
      </c>
      <c r="Y309" t="s" s="130">
        <v>2666</v>
      </c>
      <c r="Z309" t="s" s="130">
        <v>190</v>
      </c>
      <c r="AA309" t="s" s="186">
        <v>2365</v>
      </c>
      <c r="AB309" s="125">
        <f>100*AC309</f>
        <v>12.8886076</v>
      </c>
      <c r="AC309" s="191">
        <v>0.128886076</v>
      </c>
      <c r="AD309" t="s" s="187">
        <v>31</v>
      </c>
      <c r="AE309" s="125">
        <v>7.2832677</v>
      </c>
      <c r="AF309" s="191">
        <v>0.072832677</v>
      </c>
      <c r="AG309" s="169"/>
      <c r="AH309" s="173">
        <v>78487</v>
      </c>
      <c r="AI309" s="173">
        <v>48989</v>
      </c>
      <c r="AJ309" s="173">
        <v>189</v>
      </c>
      <c r="AK309" s="173">
        <v>6484</v>
      </c>
      <c r="AL309" s="173">
        <v>14438</v>
      </c>
      <c r="AM309" s="175">
        <f>100*AL309/$AI309</f>
        <v>29.4719222682643</v>
      </c>
      <c r="AN309" s="173">
        <f>IF(AM309&gt;$AI$8,1,0)</f>
        <v>0</v>
      </c>
      <c r="AO309" s="175">
        <f>IF($R309=AL$17,AM309,0)</f>
        <v>29.4719222682643</v>
      </c>
      <c r="AP309" s="173">
        <v>20922</v>
      </c>
      <c r="AQ309" s="175">
        <f>100*AP309/$AI309</f>
        <v>42.7075465920921</v>
      </c>
      <c r="AR309" s="173">
        <f>IF(AQ309&gt;$AI$8,1,0)</f>
        <v>0</v>
      </c>
      <c r="AS309" s="175">
        <f>IF($R309=AP$17,AQ309,0)</f>
        <v>0</v>
      </c>
      <c r="AT309" s="173">
        <v>3176</v>
      </c>
      <c r="AU309" s="175">
        <f>100*AT309/$AI309</f>
        <v>6.48308804017228</v>
      </c>
      <c r="AV309" s="173">
        <f>IF(AU309&gt;$AI$8,1,0)</f>
        <v>0</v>
      </c>
      <c r="AW309" s="175">
        <f>IF($R309=AT$17,AU309,0)</f>
        <v>0</v>
      </c>
      <c r="AX309" s="173">
        <v>6314</v>
      </c>
      <c r="AY309" s="175">
        <f>100*AX309/$AI309</f>
        <v>12.8886076466145</v>
      </c>
      <c r="AZ309" s="173">
        <f>IF(AY309&gt;$AI$8,1,0)</f>
        <v>0</v>
      </c>
      <c r="BA309" s="175">
        <f>IF($R309=AX$17,AY309,0)</f>
        <v>0</v>
      </c>
      <c r="BB309" s="173">
        <v>3568</v>
      </c>
      <c r="BC309" s="175">
        <f>100*BB309/$AI309</f>
        <v>7.28326767233461</v>
      </c>
      <c r="BD309" s="173">
        <f>IF(BC309&gt;$AI$8,1,0)</f>
        <v>0</v>
      </c>
      <c r="BE309" s="175">
        <f>IF($R309=BB$17,BC309,0)</f>
        <v>0</v>
      </c>
      <c r="BF309" s="173">
        <v>0</v>
      </c>
      <c r="BG309" s="175">
        <f>100*BF309/$AI309</f>
        <v>0</v>
      </c>
      <c r="BH309" s="173">
        <f>IF(BG309&gt;$AI$8,1,0)</f>
        <v>0</v>
      </c>
      <c r="BI309" s="175">
        <f>IF($R309=BF$17,BG309,0)</f>
        <v>0</v>
      </c>
      <c r="BJ309" s="173">
        <v>0</v>
      </c>
      <c r="BK309" s="175">
        <f>100*BJ309/$AI309</f>
        <v>0</v>
      </c>
      <c r="BL309" s="173">
        <f>IF(BK309&gt;$AI$8,1,0)</f>
        <v>0</v>
      </c>
      <c r="BM309" s="175">
        <f>IF($R309=BJ$17,BK309,0)</f>
        <v>0</v>
      </c>
      <c r="BN309" s="173">
        <v>0</v>
      </c>
      <c r="BO309" s="175">
        <f>100*BN309/$AI309</f>
        <v>0</v>
      </c>
      <c r="BP309" s="173">
        <f>IF(BO309&gt;$AI$8,1,0)</f>
        <v>0</v>
      </c>
      <c r="BQ309" s="175">
        <f>IF($R309=BN$17,BO309,0)</f>
        <v>0</v>
      </c>
      <c r="BR309" s="173">
        <v>0</v>
      </c>
      <c r="BS309" s="175">
        <f>100*BR309/$AI309</f>
        <v>0</v>
      </c>
      <c r="BT309" s="173">
        <f>IF(BS309&gt;$AI$8,1,0)</f>
        <v>0</v>
      </c>
      <c r="BU309" s="175">
        <f>IF($R309=BR$17,BS309,0)</f>
        <v>0</v>
      </c>
      <c r="BV309" s="173">
        <v>0</v>
      </c>
      <c r="BW309" s="175">
        <f>100*BV309/$AI309</f>
        <v>0</v>
      </c>
      <c r="BX309" s="173">
        <f>IF(BW309&gt;$AI$8,1,0)</f>
        <v>0</v>
      </c>
      <c r="BY309" s="175">
        <f>IF($R309=BV$17,BW309,0)</f>
        <v>0</v>
      </c>
      <c r="BZ309" s="173">
        <v>0</v>
      </c>
      <c r="CA309" s="175">
        <f>100*BZ309/$AI309</f>
        <v>0</v>
      </c>
      <c r="CB309" s="173">
        <f>IF(CA309&gt;$AI$8,1,0)</f>
        <v>0</v>
      </c>
      <c r="CC309" s="175">
        <f>IF($R309=BZ$17,CA309,0)</f>
        <v>0</v>
      </c>
      <c r="CD309" s="173">
        <v>0</v>
      </c>
      <c r="CE309" s="175">
        <f>100*CD309/$AI309</f>
        <v>0</v>
      </c>
      <c r="CF309" s="173">
        <f>IF(CE309&gt;$AI$8,1,0)</f>
        <v>0</v>
      </c>
      <c r="CG309" s="175">
        <f>IF($R309=CD$17,CE309,0)</f>
        <v>0</v>
      </c>
      <c r="CH309" s="173">
        <v>0</v>
      </c>
      <c r="CI309" s="175">
        <f>100*CH309/$AI309</f>
        <v>0</v>
      </c>
      <c r="CJ309" s="173">
        <f>IF(CI309&gt;$AI$8,1,0)</f>
        <v>0</v>
      </c>
      <c r="CK309" s="175">
        <f>IF($R309=CH$17,CI309,0)</f>
        <v>0</v>
      </c>
      <c r="CL309" s="173">
        <v>201</v>
      </c>
      <c r="CM309" s="173">
        <v>0</v>
      </c>
      <c r="CN309" s="176"/>
    </row>
    <row r="310" ht="15.75" customHeight="1">
      <c r="A310" t="s" s="179">
        <v>2455</v>
      </c>
      <c r="B310" t="s" s="180">
        <v>197</v>
      </c>
      <c r="C310" t="s" s="180">
        <v>458</v>
      </c>
      <c r="D310" t="s" s="181">
        <v>200</v>
      </c>
      <c r="E310" t="s" s="188">
        <v>79</v>
      </c>
      <c r="F310" t="s" s="146">
        <v>80</v>
      </c>
      <c r="G310" t="s" s="146">
        <v>459</v>
      </c>
      <c r="H310" t="s" s="146">
        <v>460</v>
      </c>
      <c r="I310" t="s" s="146">
        <v>64</v>
      </c>
      <c r="J310" t="s" s="146">
        <v>50</v>
      </c>
      <c r="K310" t="s" s="183">
        <f>_xlfn.IFS(Q310=0,O310,T310=1,R310,U310=1,AA310,V310=1,AD310)</f>
        <v>31</v>
      </c>
      <c r="L310" s="189">
        <f>_xlfn.IFS(Q310=0,P310,T310=1,S310,U310=1,AB310,V310=1,AE310)</f>
        <v>25.0097919498652</v>
      </c>
      <c r="M310" t="s" s="146">
        <f>IF(O310="Lab","over","under")</f>
        <v>2429</v>
      </c>
      <c r="N310" s="145">
        <v>1</v>
      </c>
      <c r="O310" t="s" s="184">
        <v>28</v>
      </c>
      <c r="P310" s="147">
        <f>AQ310</f>
        <v>42.6721655185125</v>
      </c>
      <c r="Q310" s="145">
        <f>T310+U310+V310</f>
        <v>1</v>
      </c>
      <c r="R310" t="s" s="185">
        <v>31</v>
      </c>
      <c r="S310" s="147">
        <f>BE310</f>
        <v>25.0097919498652</v>
      </c>
      <c r="T310" s="145">
        <v>1</v>
      </c>
      <c r="U310" s="138"/>
      <c r="V310" s="138"/>
      <c r="W310" s="138"/>
      <c r="X310" t="s" s="146">
        <f>IF($A310=Y310,"ok","bad")</f>
        <v>2430</v>
      </c>
      <c r="Y310" t="s" s="146">
        <v>2455</v>
      </c>
      <c r="Z310" t="s" s="146">
        <v>458</v>
      </c>
      <c r="AA310" t="s" s="186">
        <v>2365</v>
      </c>
      <c r="AB310" s="141">
        <f>100*AC310</f>
        <v>14.2732069</v>
      </c>
      <c r="AC310" s="190">
        <v>0.142732069</v>
      </c>
      <c r="AD310" t="s" s="187">
        <v>27</v>
      </c>
      <c r="AE310" s="141">
        <v>11.3978296</v>
      </c>
      <c r="AF310" s="190">
        <v>0.113978296</v>
      </c>
      <c r="AG310" s="138"/>
      <c r="AH310" s="145">
        <v>75533</v>
      </c>
      <c r="AI310" s="145">
        <v>43403</v>
      </c>
      <c r="AJ310" s="145">
        <v>179</v>
      </c>
      <c r="AK310" s="145">
        <v>7666</v>
      </c>
      <c r="AL310" s="145">
        <v>4947</v>
      </c>
      <c r="AM310" s="148">
        <f>100*AL310/$AI310</f>
        <v>11.3978296431122</v>
      </c>
      <c r="AN310" s="145">
        <f>IF(AM310&gt;$AI$8,1,0)</f>
        <v>0</v>
      </c>
      <c r="AO310" s="148">
        <f>IF($R310=AL$17,AM310,0)</f>
        <v>0</v>
      </c>
      <c r="AP310" s="145">
        <v>18521</v>
      </c>
      <c r="AQ310" s="148">
        <f>100*AP310/$AI310</f>
        <v>42.6721655185125</v>
      </c>
      <c r="AR310" s="145">
        <f>IF(AQ310&gt;$AI$8,1,0)</f>
        <v>0</v>
      </c>
      <c r="AS310" s="148">
        <f>IF($R310=AP$17,AQ310,0)</f>
        <v>0</v>
      </c>
      <c r="AT310" s="145">
        <v>2721</v>
      </c>
      <c r="AU310" s="148">
        <f>100*AT310/$AI310</f>
        <v>6.26915190194226</v>
      </c>
      <c r="AV310" s="145">
        <f>IF(AU310&gt;$AI$8,1,0)</f>
        <v>0</v>
      </c>
      <c r="AW310" s="148">
        <f>IF($R310=AT$17,AU310,0)</f>
        <v>0</v>
      </c>
      <c r="AX310" s="145">
        <v>6195</v>
      </c>
      <c r="AY310" s="148">
        <f>100*AX310/$AI310</f>
        <v>14.2732069211806</v>
      </c>
      <c r="AZ310" s="145">
        <f>IF(AY310&gt;$AI$8,1,0)</f>
        <v>0</v>
      </c>
      <c r="BA310" s="148">
        <f>IF($R310=AX$17,AY310,0)</f>
        <v>0</v>
      </c>
      <c r="BB310" s="145">
        <v>10855</v>
      </c>
      <c r="BC310" s="148">
        <f>100*BB310/$AI310</f>
        <v>25.0097919498652</v>
      </c>
      <c r="BD310" s="145">
        <f>IF(BC310&gt;$AI$8,1,0)</f>
        <v>0</v>
      </c>
      <c r="BE310" s="148">
        <f>IF($R310=BB$17,BC310,0)</f>
        <v>25.0097919498652</v>
      </c>
      <c r="BF310" s="145">
        <v>0</v>
      </c>
      <c r="BG310" s="148">
        <f>100*BF310/$AI310</f>
        <v>0</v>
      </c>
      <c r="BH310" s="145">
        <f>IF(BG310&gt;$AI$8,1,0)</f>
        <v>0</v>
      </c>
      <c r="BI310" s="148">
        <f>IF($R310=BF$17,BG310,0)</f>
        <v>0</v>
      </c>
      <c r="BJ310" s="145">
        <v>0</v>
      </c>
      <c r="BK310" s="148">
        <f>100*BJ310/$AI310</f>
        <v>0</v>
      </c>
      <c r="BL310" s="145">
        <f>IF(BK310&gt;$AI$8,1,0)</f>
        <v>0</v>
      </c>
      <c r="BM310" s="148">
        <f>IF($R310=BJ$17,BK310,0)</f>
        <v>0</v>
      </c>
      <c r="BN310" s="145">
        <v>0</v>
      </c>
      <c r="BO310" s="148">
        <f>100*BN310/$AI310</f>
        <v>0</v>
      </c>
      <c r="BP310" s="145">
        <f>IF(BO310&gt;$AI$8,1,0)</f>
        <v>0</v>
      </c>
      <c r="BQ310" s="148">
        <f>IF($R310=BN$17,BO310,0)</f>
        <v>0</v>
      </c>
      <c r="BR310" s="145">
        <v>0</v>
      </c>
      <c r="BS310" s="148">
        <f>100*BR310/$AI310</f>
        <v>0</v>
      </c>
      <c r="BT310" s="145">
        <f>IF(BS310&gt;$AI$8,1,0)</f>
        <v>0</v>
      </c>
      <c r="BU310" s="148">
        <f>IF($R310=BR$17,BS310,0)</f>
        <v>0</v>
      </c>
      <c r="BV310" s="145">
        <v>0</v>
      </c>
      <c r="BW310" s="148">
        <f>100*BV310/$AI310</f>
        <v>0</v>
      </c>
      <c r="BX310" s="145">
        <f>IF(BW310&gt;$AI$8,1,0)</f>
        <v>0</v>
      </c>
      <c r="BY310" s="148">
        <f>IF($R310=BV$17,BW310,0)</f>
        <v>0</v>
      </c>
      <c r="BZ310" s="145">
        <v>0</v>
      </c>
      <c r="CA310" s="148">
        <f>100*BZ310/$AI310</f>
        <v>0</v>
      </c>
      <c r="CB310" s="145">
        <f>IF(CA310&gt;$AI$8,1,0)</f>
        <v>0</v>
      </c>
      <c r="CC310" s="148">
        <f>IF($R310=BZ$17,CA310,0)</f>
        <v>0</v>
      </c>
      <c r="CD310" s="145">
        <v>0</v>
      </c>
      <c r="CE310" s="148">
        <f>100*CD310/$AI310</f>
        <v>0</v>
      </c>
      <c r="CF310" s="145">
        <f>IF(CE310&gt;$AI$8,1,0)</f>
        <v>0</v>
      </c>
      <c r="CG310" s="148">
        <f>IF($R310=CD$17,CE310,0)</f>
        <v>0</v>
      </c>
      <c r="CH310" s="145">
        <v>0</v>
      </c>
      <c r="CI310" s="148">
        <f>100*CH310/$AI310</f>
        <v>0</v>
      </c>
      <c r="CJ310" s="145">
        <f>IF(CI310&gt;$AI$8,1,0)</f>
        <v>0</v>
      </c>
      <c r="CK310" s="148">
        <f>IF($R310=CH$17,CI310,0)</f>
        <v>0</v>
      </c>
      <c r="CL310" s="145">
        <v>0</v>
      </c>
      <c r="CM310" s="145">
        <v>0</v>
      </c>
      <c r="CN310" s="149"/>
    </row>
    <row r="311" ht="15.75" customHeight="1">
      <c r="A311" t="s" s="179">
        <v>2469</v>
      </c>
      <c r="B311" t="s" s="180">
        <v>160</v>
      </c>
      <c r="C311" t="s" s="180">
        <v>731</v>
      </c>
      <c r="D311" t="s" s="181">
        <v>162</v>
      </c>
      <c r="E311" t="s" s="182">
        <v>79</v>
      </c>
      <c r="F311" t="s" s="130">
        <v>80</v>
      </c>
      <c r="G311" t="s" s="130">
        <v>163</v>
      </c>
      <c r="H311" t="s" s="130">
        <v>2470</v>
      </c>
      <c r="I311" t="s" s="130">
        <v>64</v>
      </c>
      <c r="J311" t="s" s="130">
        <v>50</v>
      </c>
      <c r="K311" t="s" s="183">
        <f>_xlfn.IFS(Q311=0,O311,T311=1,R311,U311=1,AA311,V311=1,AD311)</f>
        <v>2365</v>
      </c>
      <c r="L311" s="189">
        <f>_xlfn.IFS(Q311=0,P311,T311=1,S311,U311=1,AB311,V311=1,AE311)</f>
        <v>24.1798955412046</v>
      </c>
      <c r="M311" t="s" s="130">
        <f>IF(O311="Lab","over","under")</f>
        <v>2429</v>
      </c>
      <c r="N311" s="173">
        <v>1</v>
      </c>
      <c r="O311" t="s" s="184">
        <v>28</v>
      </c>
      <c r="P311" s="131">
        <f>AQ311</f>
        <v>42.6351403504258</v>
      </c>
      <c r="Q311" s="173">
        <f>T311+U311+V311</f>
        <v>1</v>
      </c>
      <c r="R311" t="s" s="185">
        <v>2365</v>
      </c>
      <c r="S311" s="131">
        <f>BA311</f>
        <v>24.1798955412046</v>
      </c>
      <c r="T311" s="173">
        <v>1</v>
      </c>
      <c r="U311" s="169"/>
      <c r="V311" s="169"/>
      <c r="W311" s="169"/>
      <c r="X311" t="s" s="130">
        <f>IF($A311=Y311,"ok","bad")</f>
        <v>2430</v>
      </c>
      <c r="Y311" t="s" s="130">
        <v>2469</v>
      </c>
      <c r="Z311" t="s" s="130">
        <v>731</v>
      </c>
      <c r="AA311" t="s" s="186">
        <v>27</v>
      </c>
      <c r="AB311" s="125">
        <f>100*AC311</f>
        <v>17.8197443</v>
      </c>
      <c r="AC311" s="191">
        <v>0.178197443</v>
      </c>
      <c r="AD311" t="s" s="187">
        <v>31</v>
      </c>
      <c r="AE311" s="125">
        <v>10.7649163</v>
      </c>
      <c r="AF311" s="191">
        <v>0.107649163</v>
      </c>
      <c r="AG311" s="169"/>
      <c r="AH311" s="173">
        <v>76475</v>
      </c>
      <c r="AI311" s="173">
        <v>38867</v>
      </c>
      <c r="AJ311" s="173">
        <v>118</v>
      </c>
      <c r="AK311" s="173">
        <v>7173</v>
      </c>
      <c r="AL311" s="173">
        <v>6926</v>
      </c>
      <c r="AM311" s="175">
        <f>100*AL311/$AI311</f>
        <v>17.8197442560527</v>
      </c>
      <c r="AN311" s="173">
        <f>IF(AM311&gt;$AI$8,1,0)</f>
        <v>0</v>
      </c>
      <c r="AO311" s="175">
        <f>IF($R311=AL$17,AM311,0)</f>
        <v>0</v>
      </c>
      <c r="AP311" s="173">
        <v>16571</v>
      </c>
      <c r="AQ311" s="175">
        <f>100*AP311/$AI311</f>
        <v>42.6351403504258</v>
      </c>
      <c r="AR311" s="173">
        <f>IF(AQ311&gt;$AI$8,1,0)</f>
        <v>0</v>
      </c>
      <c r="AS311" s="175">
        <f>IF($R311=AP$17,AQ311,0)</f>
        <v>0</v>
      </c>
      <c r="AT311" s="173">
        <v>1033</v>
      </c>
      <c r="AU311" s="175">
        <f>100*AT311/$AI311</f>
        <v>2.6577816656804</v>
      </c>
      <c r="AV311" s="173">
        <f>IF(AU311&gt;$AI$8,1,0)</f>
        <v>0</v>
      </c>
      <c r="AW311" s="175">
        <f>IF($R311=AT$17,AU311,0)</f>
        <v>0</v>
      </c>
      <c r="AX311" s="173">
        <v>9398</v>
      </c>
      <c r="AY311" s="175">
        <f>100*AX311/$AI311</f>
        <v>24.1798955412046</v>
      </c>
      <c r="AZ311" s="173">
        <f>IF(AY311&gt;$AI$8,1,0)</f>
        <v>0</v>
      </c>
      <c r="BA311" s="175">
        <f>IF($R311=AX$17,AY311,0)</f>
        <v>24.1798955412046</v>
      </c>
      <c r="BB311" s="173">
        <v>4184</v>
      </c>
      <c r="BC311" s="175">
        <f>100*BB311/$AI311</f>
        <v>10.7649162528623</v>
      </c>
      <c r="BD311" s="173">
        <f>IF(BC311&gt;$AI$8,1,0)</f>
        <v>0</v>
      </c>
      <c r="BE311" s="175">
        <f>IF($R311=BB$17,BC311,0)</f>
        <v>0</v>
      </c>
      <c r="BF311" s="173">
        <v>0</v>
      </c>
      <c r="BG311" s="175">
        <f>100*BF311/$AI311</f>
        <v>0</v>
      </c>
      <c r="BH311" s="173">
        <f>IF(BG311&gt;$AI$8,1,0)</f>
        <v>0</v>
      </c>
      <c r="BI311" s="175">
        <f>IF($R311=BF$17,BG311,0)</f>
        <v>0</v>
      </c>
      <c r="BJ311" s="173">
        <v>0</v>
      </c>
      <c r="BK311" s="175">
        <f>100*BJ311/$AI311</f>
        <v>0</v>
      </c>
      <c r="BL311" s="173">
        <f>IF(BK311&gt;$AI$8,1,0)</f>
        <v>0</v>
      </c>
      <c r="BM311" s="175">
        <f>IF($R311=BJ$17,BK311,0)</f>
        <v>0</v>
      </c>
      <c r="BN311" s="173">
        <v>0</v>
      </c>
      <c r="BO311" s="175">
        <f>100*BN311/$AI311</f>
        <v>0</v>
      </c>
      <c r="BP311" s="173">
        <f>IF(BO311&gt;$AI$8,1,0)</f>
        <v>0</v>
      </c>
      <c r="BQ311" s="175">
        <f>IF($R311=BN$17,BO311,0)</f>
        <v>0</v>
      </c>
      <c r="BR311" s="173">
        <v>0</v>
      </c>
      <c r="BS311" s="175">
        <f>100*BR311/$AI311</f>
        <v>0</v>
      </c>
      <c r="BT311" s="173">
        <f>IF(BS311&gt;$AI$8,1,0)</f>
        <v>0</v>
      </c>
      <c r="BU311" s="175">
        <f>IF($R311=BR$17,BS311,0)</f>
        <v>0</v>
      </c>
      <c r="BV311" s="173">
        <v>0</v>
      </c>
      <c r="BW311" s="175">
        <f>100*BV311/$AI311</f>
        <v>0</v>
      </c>
      <c r="BX311" s="173">
        <f>IF(BW311&gt;$AI$8,1,0)</f>
        <v>0</v>
      </c>
      <c r="BY311" s="175">
        <f>IF($R311=BV$17,BW311,0)</f>
        <v>0</v>
      </c>
      <c r="BZ311" s="173">
        <v>0</v>
      </c>
      <c r="CA311" s="175">
        <f>100*BZ311/$AI311</f>
        <v>0</v>
      </c>
      <c r="CB311" s="173">
        <f>IF(CA311&gt;$AI$8,1,0)</f>
        <v>0</v>
      </c>
      <c r="CC311" s="175">
        <f>IF($R311=BZ$17,CA311,0)</f>
        <v>0</v>
      </c>
      <c r="CD311" s="173">
        <v>0</v>
      </c>
      <c r="CE311" s="175">
        <f>100*CD311/$AI311</f>
        <v>0</v>
      </c>
      <c r="CF311" s="173">
        <f>IF(CE311&gt;$AI$8,1,0)</f>
        <v>0</v>
      </c>
      <c r="CG311" s="175">
        <f>IF($R311=CD$17,CE311,0)</f>
        <v>0</v>
      </c>
      <c r="CH311" s="173">
        <v>0</v>
      </c>
      <c r="CI311" s="175">
        <f>100*CH311/$AI311</f>
        <v>0</v>
      </c>
      <c r="CJ311" s="173">
        <f>IF(CI311&gt;$AI$8,1,0)</f>
        <v>0</v>
      </c>
      <c r="CK311" s="175">
        <f>IF($R311=CH$17,CI311,0)</f>
        <v>0</v>
      </c>
      <c r="CL311" s="173">
        <v>0</v>
      </c>
      <c r="CM311" s="173">
        <v>0</v>
      </c>
      <c r="CN311" s="176"/>
    </row>
    <row r="312" ht="15.75" customHeight="1">
      <c r="A312" t="s" s="179">
        <v>3678</v>
      </c>
      <c r="B312" t="s" s="180">
        <v>75</v>
      </c>
      <c r="C312" t="s" s="180">
        <v>3679</v>
      </c>
      <c r="D312" t="s" s="181">
        <v>78</v>
      </c>
      <c r="E312" t="s" s="188">
        <v>79</v>
      </c>
      <c r="F312" t="s" s="146">
        <v>46</v>
      </c>
      <c r="G312" t="s" s="146">
        <v>1175</v>
      </c>
      <c r="H312" t="s" s="146">
        <v>1212</v>
      </c>
      <c r="I312" t="s" s="146">
        <v>49</v>
      </c>
      <c r="J312" t="s" s="146">
        <v>56</v>
      </c>
      <c r="K312" t="s" s="183">
        <f>_xlfn.IFS(Q312=0,O312,T312=1,R312,U312=1,AA312,V312=1,AD312)</f>
        <v>27</v>
      </c>
      <c r="L312" s="189">
        <f>_xlfn.IFS(Q312=0,P312,T312=1,S312,U312=1,AB312,V312=1,AE312)</f>
        <v>42.5862951586953</v>
      </c>
      <c r="M312" t="s" s="146">
        <f>IF(O312="Lab","over","under")</f>
        <v>3307</v>
      </c>
      <c r="N312" s="138"/>
      <c r="O312" t="s" s="184">
        <v>27</v>
      </c>
      <c r="P312" s="147">
        <f>AM312</f>
        <v>42.5862951586953</v>
      </c>
      <c r="Q312" s="145">
        <f>T312+U312+V312</f>
        <v>0</v>
      </c>
      <c r="R312" t="s" s="185">
        <v>29</v>
      </c>
      <c r="S312" s="195">
        <f>AW312</f>
        <v>40.9572912095949</v>
      </c>
      <c r="T312" s="138"/>
      <c r="U312" s="138"/>
      <c r="V312" s="138"/>
      <c r="W312" s="138"/>
      <c r="X312" t="s" s="146">
        <f>IF($A312=Y312,"ok","bad")</f>
        <v>2430</v>
      </c>
      <c r="Y312" t="s" s="146">
        <v>3678</v>
      </c>
      <c r="Z312" t="s" s="146">
        <v>3679</v>
      </c>
      <c r="AA312" t="s" s="186">
        <v>2365</v>
      </c>
      <c r="AB312" s="141">
        <f>100*AC312</f>
        <v>8.8032032</v>
      </c>
      <c r="AC312" s="190">
        <v>0.088032032</v>
      </c>
      <c r="AD312" t="s" s="187">
        <v>28</v>
      </c>
      <c r="AE312" s="141">
        <v>5.0241334</v>
      </c>
      <c r="AF312" s="190">
        <v>0.050241334</v>
      </c>
      <c r="AG312" s="138"/>
      <c r="AH312" s="145">
        <v>75816</v>
      </c>
      <c r="AI312" s="145">
        <v>54696</v>
      </c>
      <c r="AJ312" s="145">
        <v>138</v>
      </c>
      <c r="AK312" s="145">
        <v>891</v>
      </c>
      <c r="AL312" s="145">
        <v>23293</v>
      </c>
      <c r="AM312" s="148">
        <f>100*AL312/$AI312</f>
        <v>42.5862951586953</v>
      </c>
      <c r="AN312" s="145">
        <f>IF(AM312&gt;$AI$8,1,0)</f>
        <v>0</v>
      </c>
      <c r="AO312" s="148">
        <f>IF($R312=AL$17,AM312,0)</f>
        <v>0</v>
      </c>
      <c r="AP312" s="145">
        <v>2748</v>
      </c>
      <c r="AQ312" s="148">
        <f>100*AP312/$AI312</f>
        <v>5.02413339183853</v>
      </c>
      <c r="AR312" s="145">
        <f>IF(AQ312&gt;$AI$8,1,0)</f>
        <v>0</v>
      </c>
      <c r="AS312" s="148">
        <f>IF($R312=AP$17,AQ312,0)</f>
        <v>0</v>
      </c>
      <c r="AT312" s="145">
        <v>22402</v>
      </c>
      <c r="AU312" s="148">
        <f>100*AT312/$AI312</f>
        <v>40.9572912095949</v>
      </c>
      <c r="AV312" s="145">
        <f>IF(AU312&gt;$AI$8,1,0)</f>
        <v>0</v>
      </c>
      <c r="AW312" s="148">
        <f>IF($R312=AT$17,AU312,0)</f>
        <v>40.9572912095949</v>
      </c>
      <c r="AX312" s="145">
        <v>4815</v>
      </c>
      <c r="AY312" s="148">
        <f>100*AX312/$AI312</f>
        <v>8.80320315928039</v>
      </c>
      <c r="AZ312" s="145">
        <f>IF(AY312&gt;$AI$8,1,0)</f>
        <v>0</v>
      </c>
      <c r="BA312" s="148">
        <f>IF($R312=AX$17,AY312,0)</f>
        <v>0</v>
      </c>
      <c r="BB312" s="145">
        <v>1243</v>
      </c>
      <c r="BC312" s="148">
        <f>100*BB312/$AI312</f>
        <v>2.2725610647945</v>
      </c>
      <c r="BD312" s="145">
        <f>IF(BC312&gt;$AI$8,1,0)</f>
        <v>0</v>
      </c>
      <c r="BE312" s="148">
        <f>IF($R312=BB$17,BC312,0)</f>
        <v>0</v>
      </c>
      <c r="BF312" s="145">
        <v>0</v>
      </c>
      <c r="BG312" s="148">
        <f>100*BF312/$AI312</f>
        <v>0</v>
      </c>
      <c r="BH312" s="145">
        <f>IF(BG312&gt;$AI$8,1,0)</f>
        <v>0</v>
      </c>
      <c r="BI312" s="148">
        <f>IF($R312=BF$17,BG312,0)</f>
        <v>0</v>
      </c>
      <c r="BJ312" s="145">
        <v>0</v>
      </c>
      <c r="BK312" s="148">
        <f>100*BJ312/$AI312</f>
        <v>0</v>
      </c>
      <c r="BL312" s="145">
        <f>IF(BK312&gt;$AI$8,1,0)</f>
        <v>0</v>
      </c>
      <c r="BM312" s="148">
        <f>IF($R312=BJ$17,BK312,0)</f>
        <v>0</v>
      </c>
      <c r="BN312" s="145">
        <v>0</v>
      </c>
      <c r="BO312" s="148">
        <f>100*BN312/$AI312</f>
        <v>0</v>
      </c>
      <c r="BP312" s="145">
        <f>IF(BO312&gt;$AI$8,1,0)</f>
        <v>0</v>
      </c>
      <c r="BQ312" s="148">
        <f>IF($R312=BN$17,BO312,0)</f>
        <v>0</v>
      </c>
      <c r="BR312" s="145">
        <v>0</v>
      </c>
      <c r="BS312" s="148">
        <f>100*BR312/$AI312</f>
        <v>0</v>
      </c>
      <c r="BT312" s="145">
        <f>IF(BS312&gt;$AI$8,1,0)</f>
        <v>0</v>
      </c>
      <c r="BU312" s="148">
        <f>IF($R312=BR$17,BS312,0)</f>
        <v>0</v>
      </c>
      <c r="BV312" s="145">
        <v>0</v>
      </c>
      <c r="BW312" s="148">
        <f>100*BV312/$AI312</f>
        <v>0</v>
      </c>
      <c r="BX312" s="145">
        <f>IF(BW312&gt;$AI$8,1,0)</f>
        <v>0</v>
      </c>
      <c r="BY312" s="148">
        <f>IF($R312=BV$17,BW312,0)</f>
        <v>0</v>
      </c>
      <c r="BZ312" s="145">
        <v>0</v>
      </c>
      <c r="CA312" s="148">
        <f>100*BZ312/$AI312</f>
        <v>0</v>
      </c>
      <c r="CB312" s="145">
        <f>IF(CA312&gt;$AI$8,1,0)</f>
        <v>0</v>
      </c>
      <c r="CC312" s="148">
        <f>IF($R312=BZ$17,CA312,0)</f>
        <v>0</v>
      </c>
      <c r="CD312" s="145">
        <v>0</v>
      </c>
      <c r="CE312" s="148">
        <f>100*CD312/$AI312</f>
        <v>0</v>
      </c>
      <c r="CF312" s="145">
        <f>IF(CE312&gt;$AI$8,1,0)</f>
        <v>0</v>
      </c>
      <c r="CG312" s="148">
        <f>IF($R312=CD$17,CE312,0)</f>
        <v>0</v>
      </c>
      <c r="CH312" s="145">
        <v>0</v>
      </c>
      <c r="CI312" s="148">
        <f>100*CH312/$AI312</f>
        <v>0</v>
      </c>
      <c r="CJ312" s="145">
        <f>IF(CI312&gt;$AI$8,1,0)</f>
        <v>0</v>
      </c>
      <c r="CK312" s="148">
        <f>IF($R312=CH$17,CI312,0)</f>
        <v>0</v>
      </c>
      <c r="CL312" s="145">
        <v>370</v>
      </c>
      <c r="CM312" s="145">
        <v>0</v>
      </c>
      <c r="CN312" s="149"/>
    </row>
    <row r="313" ht="15.75" customHeight="1">
      <c r="A313" t="s" s="179">
        <v>2756</v>
      </c>
      <c r="B313" t="s" s="180">
        <v>84</v>
      </c>
      <c r="C313" t="s" s="180">
        <v>2757</v>
      </c>
      <c r="D313" t="s" s="181">
        <v>86</v>
      </c>
      <c r="E313" t="s" s="182">
        <v>79</v>
      </c>
      <c r="F313" t="s" s="130">
        <v>80</v>
      </c>
      <c r="G313" t="s" s="130">
        <v>301</v>
      </c>
      <c r="H313" t="s" s="130">
        <v>302</v>
      </c>
      <c r="I313" t="s" s="130">
        <v>64</v>
      </c>
      <c r="J313" t="s" s="130">
        <v>50</v>
      </c>
      <c r="K313" t="s" s="183">
        <f>_xlfn.IFS(Q313=0,O313,T313=1,R313,U313=1,AA313,V313=1,AD313)</f>
        <v>31</v>
      </c>
      <c r="L313" s="189">
        <f>_xlfn.IFS(Q313=0,P313,T313=1,S313,U313=1,AB313,V313=1,AE313)</f>
        <v>9.5081878</v>
      </c>
      <c r="M313" t="s" s="130">
        <f>IF(O313="Lab","over","under")</f>
        <v>2429</v>
      </c>
      <c r="N313" s="173">
        <v>1</v>
      </c>
      <c r="O313" t="s" s="184">
        <v>28</v>
      </c>
      <c r="P313" s="131">
        <f>AQ313</f>
        <v>42.532600672517</v>
      </c>
      <c r="Q313" s="173">
        <f>T313+U313+V313</f>
        <v>1</v>
      </c>
      <c r="R313" t="s" s="197">
        <v>217</v>
      </c>
      <c r="S313" s="198">
        <f>100*0.3318024</f>
        <v>33.18024</v>
      </c>
      <c r="T313" s="199"/>
      <c r="U313" s="173">
        <v>1</v>
      </c>
      <c r="V313" s="169"/>
      <c r="W313" s="169"/>
      <c r="X313" t="s" s="130">
        <f>IF($A313=Y313,"ok","bad")</f>
        <v>2430</v>
      </c>
      <c r="Y313" t="s" s="130">
        <v>2756</v>
      </c>
      <c r="Z313" t="s" s="130">
        <v>2757</v>
      </c>
      <c r="AA313" t="s" s="186">
        <v>31</v>
      </c>
      <c r="AB313" s="125">
        <f>100*AC313</f>
        <v>9.5081878</v>
      </c>
      <c r="AC313" s="191">
        <v>0.09508187799999999</v>
      </c>
      <c r="AD313" t="s" s="187">
        <v>27</v>
      </c>
      <c r="AE313" s="125">
        <v>6.0635884</v>
      </c>
      <c r="AF313" s="191">
        <v>0.060635884</v>
      </c>
      <c r="AG313" s="169"/>
      <c r="AH313" s="173">
        <v>83693</v>
      </c>
      <c r="AI313" s="173">
        <v>36579</v>
      </c>
      <c r="AJ313" s="173">
        <v>203</v>
      </c>
      <c r="AK313" s="173">
        <v>3421</v>
      </c>
      <c r="AL313" s="173">
        <v>2218</v>
      </c>
      <c r="AM313" s="175">
        <f>100*AL313/$AI313</f>
        <v>6.06358839771454</v>
      </c>
      <c r="AN313" s="173">
        <f>IF(AM313&gt;$AI$8,1,0)</f>
        <v>0</v>
      </c>
      <c r="AO313" s="175">
        <f>IF($R313=AL$17,AM313,0)</f>
        <v>0</v>
      </c>
      <c r="AP313" s="173">
        <v>15558</v>
      </c>
      <c r="AQ313" s="175">
        <f>100*AP313/$AI313</f>
        <v>42.532600672517</v>
      </c>
      <c r="AR313" s="173">
        <f>IF(AQ313&gt;$AI$8,1,0)</f>
        <v>0</v>
      </c>
      <c r="AS313" s="175">
        <f>IF($R313=AP$17,AQ313,0)</f>
        <v>0</v>
      </c>
      <c r="AT313" s="173">
        <v>1711</v>
      </c>
      <c r="AU313" s="175">
        <f>100*AT313/$AI313</f>
        <v>4.67754722655075</v>
      </c>
      <c r="AV313" s="173">
        <f>IF(AU313&gt;$AI$8,1,0)</f>
        <v>0</v>
      </c>
      <c r="AW313" s="175">
        <f>IF($R313=AT$17,AU313,0)</f>
        <v>0</v>
      </c>
      <c r="AX313" s="173">
        <v>1477</v>
      </c>
      <c r="AY313" s="175">
        <f>100*AX313/$AI313</f>
        <v>4.03783591678285</v>
      </c>
      <c r="AZ313" s="173">
        <f>IF(AY313&gt;$AI$8,1,0)</f>
        <v>0</v>
      </c>
      <c r="BA313" s="175">
        <f>IF($R313=AX$17,AY313,0)</f>
        <v>0</v>
      </c>
      <c r="BB313" s="173">
        <v>3478</v>
      </c>
      <c r="BC313" s="175">
        <f>100*BB313/$AI313</f>
        <v>9.508187758003229</v>
      </c>
      <c r="BD313" s="173">
        <f>IF(BC313&gt;$AI$8,1,0)</f>
        <v>0</v>
      </c>
      <c r="BE313" s="175">
        <f>IF($R313=BB$17,BC313,0)</f>
        <v>0</v>
      </c>
      <c r="BF313" s="173">
        <v>0</v>
      </c>
      <c r="BG313" s="175">
        <f>100*BF313/$AI313</f>
        <v>0</v>
      </c>
      <c r="BH313" s="173">
        <f>IF(BG313&gt;$AI$8,1,0)</f>
        <v>0</v>
      </c>
      <c r="BI313" s="175">
        <f>IF($R313=BF$17,BG313,0)</f>
        <v>0</v>
      </c>
      <c r="BJ313" s="173">
        <v>0</v>
      </c>
      <c r="BK313" s="175">
        <f>100*BJ313/$AI313</f>
        <v>0</v>
      </c>
      <c r="BL313" s="173">
        <f>IF(BK313&gt;$AI$8,1,0)</f>
        <v>0</v>
      </c>
      <c r="BM313" s="175">
        <f>IF($R313=BJ$17,BK313,0)</f>
        <v>0</v>
      </c>
      <c r="BN313" s="173">
        <v>0</v>
      </c>
      <c r="BO313" s="175">
        <f>100*BN313/$AI313</f>
        <v>0</v>
      </c>
      <c r="BP313" s="173">
        <f>IF(BO313&gt;$AI$8,1,0)</f>
        <v>0</v>
      </c>
      <c r="BQ313" s="175">
        <f>IF($R313=BN$17,BO313,0)</f>
        <v>0</v>
      </c>
      <c r="BR313" s="173">
        <v>0</v>
      </c>
      <c r="BS313" s="175">
        <f>100*BR313/$AI313</f>
        <v>0</v>
      </c>
      <c r="BT313" s="173">
        <f>IF(BS313&gt;$AI$8,1,0)</f>
        <v>0</v>
      </c>
      <c r="BU313" s="175">
        <f>IF($R313=BR$17,BS313,0)</f>
        <v>0</v>
      </c>
      <c r="BV313" s="173">
        <v>0</v>
      </c>
      <c r="BW313" s="175">
        <f>100*BV313/$AI313</f>
        <v>0</v>
      </c>
      <c r="BX313" s="173">
        <f>IF(BW313&gt;$AI$8,1,0)</f>
        <v>0</v>
      </c>
      <c r="BY313" s="175">
        <f>IF($R313=BV$17,BW313,0)</f>
        <v>0</v>
      </c>
      <c r="BZ313" s="173">
        <v>0</v>
      </c>
      <c r="CA313" s="175">
        <f>100*BZ313/$AI313</f>
        <v>0</v>
      </c>
      <c r="CB313" s="173">
        <f>IF(CA313&gt;$AI$8,1,0)</f>
        <v>0</v>
      </c>
      <c r="CC313" s="175">
        <f>IF($R313=BZ$17,CA313,0)</f>
        <v>0</v>
      </c>
      <c r="CD313" s="173">
        <v>0</v>
      </c>
      <c r="CE313" s="175">
        <f>100*CD313/$AI313</f>
        <v>0</v>
      </c>
      <c r="CF313" s="173">
        <f>IF(CE313&gt;$AI$8,1,0)</f>
        <v>0</v>
      </c>
      <c r="CG313" s="175">
        <f>IF($R313=CD$17,CE313,0)</f>
        <v>0</v>
      </c>
      <c r="CH313" s="173">
        <v>0</v>
      </c>
      <c r="CI313" s="175">
        <f>100*CH313/$AI313</f>
        <v>0</v>
      </c>
      <c r="CJ313" s="173">
        <f>IF(CI313&gt;$AI$8,1,0)</f>
        <v>0</v>
      </c>
      <c r="CK313" s="175">
        <f>IF($R313=CH$17,CI313,0)</f>
        <v>0</v>
      </c>
      <c r="CL313" s="173">
        <v>3316</v>
      </c>
      <c r="CM313" s="173">
        <v>0</v>
      </c>
      <c r="CN313" s="176"/>
    </row>
    <row r="314" ht="15.75" customHeight="1">
      <c r="A314" t="s" s="179">
        <v>2672</v>
      </c>
      <c r="B314" t="s" s="180">
        <v>42</v>
      </c>
      <c r="C314" t="s" s="180">
        <v>2110</v>
      </c>
      <c r="D314" t="s" s="181">
        <v>45</v>
      </c>
      <c r="E314" t="s" s="188">
        <v>45</v>
      </c>
      <c r="F314" t="s" s="146">
        <v>46</v>
      </c>
      <c r="G314" t="s" s="146">
        <v>340</v>
      </c>
      <c r="H314" t="s" s="146">
        <v>2111</v>
      </c>
      <c r="I314" t="s" s="146">
        <v>49</v>
      </c>
      <c r="J314" t="s" s="146">
        <v>50</v>
      </c>
      <c r="K314" t="s" s="183">
        <f>_xlfn.IFS(Q314=0,O314,T314=1,R314,U314=1,AA314,V314=1,AD314)</f>
        <v>2365</v>
      </c>
      <c r="L314" s="189">
        <f>_xlfn.IFS(Q314=0,P314,T314=1,S314,U314=1,AB314,V314=1,AE314)</f>
        <v>21.9969191989917</v>
      </c>
      <c r="M314" t="s" s="146">
        <f>IF(O314="Lab","over","under")</f>
        <v>2429</v>
      </c>
      <c r="N314" s="145">
        <v>1</v>
      </c>
      <c r="O314" t="s" s="184">
        <v>28</v>
      </c>
      <c r="P314" s="147">
        <f>AQ314</f>
        <v>42.5038510012603</v>
      </c>
      <c r="Q314" s="145">
        <f>T314+U314+V314</f>
        <v>1</v>
      </c>
      <c r="R314" t="s" s="185">
        <v>2365</v>
      </c>
      <c r="S314" s="203">
        <f>BA314</f>
        <v>21.9969191989917</v>
      </c>
      <c r="T314" s="145">
        <v>1</v>
      </c>
      <c r="U314" s="138"/>
      <c r="V314" s="138"/>
      <c r="W314" s="138"/>
      <c r="X314" t="s" s="146">
        <f>IF($A314=Y314,"ok","bad")</f>
        <v>2430</v>
      </c>
      <c r="Y314" t="s" s="146">
        <v>2672</v>
      </c>
      <c r="Z314" t="s" s="146">
        <v>2110</v>
      </c>
      <c r="AA314" t="s" s="186">
        <v>27</v>
      </c>
      <c r="AB314" s="141">
        <f>100*AC314</f>
        <v>16.0677776</v>
      </c>
      <c r="AC314" s="190">
        <v>0.160677776</v>
      </c>
      <c r="AD314" t="s" s="187">
        <v>33</v>
      </c>
      <c r="AE314" s="141">
        <v>7.2006722</v>
      </c>
      <c r="AF314" s="190">
        <v>0.072006722</v>
      </c>
      <c r="AG314" s="138"/>
      <c r="AH314" s="145">
        <v>71738</v>
      </c>
      <c r="AI314" s="145">
        <v>35705</v>
      </c>
      <c r="AJ314" s="145">
        <v>117</v>
      </c>
      <c r="AK314" s="145">
        <v>7322</v>
      </c>
      <c r="AL314" s="145">
        <v>5737</v>
      </c>
      <c r="AM314" s="148">
        <f>100*AL314/$AI314</f>
        <v>16.0677776221818</v>
      </c>
      <c r="AN314" s="145">
        <f>IF(AM314&gt;$AI$8,1,0)</f>
        <v>0</v>
      </c>
      <c r="AO314" s="148">
        <f>IF($R314=AL$17,AM314,0)</f>
        <v>0</v>
      </c>
      <c r="AP314" s="145">
        <v>15176</v>
      </c>
      <c r="AQ314" s="148">
        <f>100*AP314/$AI314</f>
        <v>42.5038510012603</v>
      </c>
      <c r="AR314" s="145">
        <f>IF(AQ314&gt;$AI$8,1,0)</f>
        <v>0</v>
      </c>
      <c r="AS314" s="148">
        <f>IF($R314=AP$17,AQ314,0)</f>
        <v>0</v>
      </c>
      <c r="AT314" s="145">
        <v>1644</v>
      </c>
      <c r="AU314" s="148">
        <f>100*AT314/$AI314</f>
        <v>4.60439714325725</v>
      </c>
      <c r="AV314" s="145">
        <f>IF(AU314&gt;$AI$8,1,0)</f>
        <v>0</v>
      </c>
      <c r="AW314" s="148">
        <f>IF($R314=AT$17,AU314,0)</f>
        <v>0</v>
      </c>
      <c r="AX314" s="145">
        <v>7854</v>
      </c>
      <c r="AY314" s="148">
        <f>100*AX314/$AI314</f>
        <v>21.9969191989917</v>
      </c>
      <c r="AZ314" s="145">
        <f>IF(AY314&gt;$AI$8,1,0)</f>
        <v>0</v>
      </c>
      <c r="BA314" s="148">
        <f>IF($R314=AX$17,AY314,0)</f>
        <v>21.9969191989917</v>
      </c>
      <c r="BB314" s="145">
        <v>1705</v>
      </c>
      <c r="BC314" s="148">
        <f>100*BB314/$AI314</f>
        <v>4.77524156280633</v>
      </c>
      <c r="BD314" s="145">
        <f>IF(BC314&gt;$AI$8,1,0)</f>
        <v>0</v>
      </c>
      <c r="BE314" s="148">
        <f>IF($R314=BB$17,BC314,0)</f>
        <v>0</v>
      </c>
      <c r="BF314" s="145">
        <v>0</v>
      </c>
      <c r="BG314" s="148">
        <f>100*BF314/$AI314</f>
        <v>0</v>
      </c>
      <c r="BH314" s="145">
        <f>IF(BG314&gt;$AI$8,1,0)</f>
        <v>0</v>
      </c>
      <c r="BI314" s="148">
        <f>IF($R314=BF$17,BG314,0)</f>
        <v>0</v>
      </c>
      <c r="BJ314" s="145">
        <v>2571</v>
      </c>
      <c r="BK314" s="148">
        <f>100*BJ314/$AI314</f>
        <v>7.20067217476544</v>
      </c>
      <c r="BL314" s="145">
        <f>IF(BK314&gt;$AI$8,1,0)</f>
        <v>0</v>
      </c>
      <c r="BM314" s="148">
        <f>IF($R314=BJ$17,BK314,0)</f>
        <v>0</v>
      </c>
      <c r="BN314" s="145">
        <v>0</v>
      </c>
      <c r="BO314" s="148">
        <f>100*BN314/$AI314</f>
        <v>0</v>
      </c>
      <c r="BP314" s="145">
        <f>IF(BO314&gt;$AI$8,1,0)</f>
        <v>0</v>
      </c>
      <c r="BQ314" s="148">
        <f>IF($R314=BN$17,BO314,0)</f>
        <v>0</v>
      </c>
      <c r="BR314" s="145">
        <v>0</v>
      </c>
      <c r="BS314" s="148">
        <f>100*BR314/$AI314</f>
        <v>0</v>
      </c>
      <c r="BT314" s="145">
        <f>IF(BS314&gt;$AI$8,1,0)</f>
        <v>0</v>
      </c>
      <c r="BU314" s="148">
        <f>IF($R314=BR$17,BS314,0)</f>
        <v>0</v>
      </c>
      <c r="BV314" s="145">
        <v>0</v>
      </c>
      <c r="BW314" s="148">
        <f>100*BV314/$AI314</f>
        <v>0</v>
      </c>
      <c r="BX314" s="145">
        <f>IF(BW314&gt;$AI$8,1,0)</f>
        <v>0</v>
      </c>
      <c r="BY314" s="148">
        <f>IF($R314=BV$17,BW314,0)</f>
        <v>0</v>
      </c>
      <c r="BZ314" s="145">
        <v>0</v>
      </c>
      <c r="CA314" s="148">
        <f>100*BZ314/$AI314</f>
        <v>0</v>
      </c>
      <c r="CB314" s="145">
        <f>IF(CA314&gt;$AI$8,1,0)</f>
        <v>0</v>
      </c>
      <c r="CC314" s="148">
        <f>IF($R314=BZ$17,CA314,0)</f>
        <v>0</v>
      </c>
      <c r="CD314" s="145">
        <v>0</v>
      </c>
      <c r="CE314" s="148">
        <f>100*CD314/$AI314</f>
        <v>0</v>
      </c>
      <c r="CF314" s="145">
        <f>IF(CE314&gt;$AI$8,1,0)</f>
        <v>0</v>
      </c>
      <c r="CG314" s="148">
        <f>IF($R314=CD$17,CE314,0)</f>
        <v>0</v>
      </c>
      <c r="CH314" s="145">
        <v>0</v>
      </c>
      <c r="CI314" s="148">
        <f>100*CH314/$AI314</f>
        <v>0</v>
      </c>
      <c r="CJ314" s="145">
        <f>IF(CI314&gt;$AI$8,1,0)</f>
        <v>0</v>
      </c>
      <c r="CK314" s="148">
        <f>IF($R314=CH$17,CI314,0)</f>
        <v>0</v>
      </c>
      <c r="CL314" s="145">
        <v>0</v>
      </c>
      <c r="CM314" s="145">
        <v>0</v>
      </c>
      <c r="CN314" s="149"/>
    </row>
    <row r="315" ht="15.75" customHeight="1">
      <c r="A315" t="s" s="179">
        <v>2928</v>
      </c>
      <c r="B315" t="s" s="180">
        <v>42</v>
      </c>
      <c r="C315" t="s" s="180">
        <v>1511</v>
      </c>
      <c r="D315" t="s" s="181">
        <v>45</v>
      </c>
      <c r="E315" t="s" s="182">
        <v>45</v>
      </c>
      <c r="F315" t="s" s="130">
        <v>46</v>
      </c>
      <c r="G315" t="s" s="130">
        <v>1512</v>
      </c>
      <c r="H315" t="s" s="130">
        <v>1513</v>
      </c>
      <c r="I315" t="s" s="130">
        <v>64</v>
      </c>
      <c r="J315" t="s" s="130">
        <v>50</v>
      </c>
      <c r="K315" t="s" s="183">
        <f>_xlfn.IFS(Q315=0,O315,T315=1,R315,U315=1,AA315,V315=1,AD315)</f>
        <v>2365</v>
      </c>
      <c r="L315" s="189">
        <f>_xlfn.IFS(Q315=0,P315,T315=1,S315,U315=1,AB315,V315=1,AE315)</f>
        <v>19.1040979990138</v>
      </c>
      <c r="M315" t="s" s="130">
        <f>IF(O315="Lab","over","under")</f>
        <v>2429</v>
      </c>
      <c r="N315" s="173">
        <v>0</v>
      </c>
      <c r="O315" t="s" s="184">
        <v>28</v>
      </c>
      <c r="P315" s="131">
        <f>AQ315</f>
        <v>42.4852715994913</v>
      </c>
      <c r="Q315" s="173">
        <f>T315+U315+V315</f>
        <v>1</v>
      </c>
      <c r="R315" t="s" s="185">
        <v>2365</v>
      </c>
      <c r="S315" s="131">
        <f>BA315</f>
        <v>19.1040979990138</v>
      </c>
      <c r="T315" s="173">
        <v>1</v>
      </c>
      <c r="U315" s="169"/>
      <c r="V315" s="169"/>
      <c r="W315" s="169"/>
      <c r="X315" t="s" s="130">
        <f>IF($A315=Y315,"ok","bad")</f>
        <v>2430</v>
      </c>
      <c r="Y315" t="s" s="130">
        <v>2928</v>
      </c>
      <c r="Z315" t="s" s="130">
        <v>1511</v>
      </c>
      <c r="AA315" t="s" s="186">
        <v>27</v>
      </c>
      <c r="AB315" s="125">
        <f>100*AC315</f>
        <v>16.8357946</v>
      </c>
      <c r="AC315" s="191">
        <v>0.168357946</v>
      </c>
      <c r="AD315" t="s" s="187">
        <v>33</v>
      </c>
      <c r="AE315" s="125">
        <v>5.8109055</v>
      </c>
      <c r="AF315" s="191">
        <v>0.058109055</v>
      </c>
      <c r="AG315" s="169"/>
      <c r="AH315" s="173">
        <v>76683</v>
      </c>
      <c r="AI315" s="173">
        <v>38531</v>
      </c>
      <c r="AJ315" s="173">
        <v>154</v>
      </c>
      <c r="AK315" s="173">
        <v>9009</v>
      </c>
      <c r="AL315" s="173">
        <v>6487</v>
      </c>
      <c r="AM315" s="175">
        <f>100*AL315/$AI315</f>
        <v>16.8357945550336</v>
      </c>
      <c r="AN315" s="173">
        <f>IF(AM315&gt;$AI$8,1,0)</f>
        <v>0</v>
      </c>
      <c r="AO315" s="175">
        <f>IF($R315=AL$17,AM315,0)</f>
        <v>0</v>
      </c>
      <c r="AP315" s="173">
        <v>16370</v>
      </c>
      <c r="AQ315" s="175">
        <f>100*AP315/$AI315</f>
        <v>42.4852715994913</v>
      </c>
      <c r="AR315" s="173">
        <f>IF(AQ315&gt;$AI$8,1,0)</f>
        <v>0</v>
      </c>
      <c r="AS315" s="175">
        <f>IF($R315=AP$17,AQ315,0)</f>
        <v>0</v>
      </c>
      <c r="AT315" s="173">
        <v>2045</v>
      </c>
      <c r="AU315" s="175">
        <f>100*AT315/$AI315</f>
        <v>5.30741480885521</v>
      </c>
      <c r="AV315" s="173">
        <f>IF(AU315&gt;$AI$8,1,0)</f>
        <v>0</v>
      </c>
      <c r="AW315" s="175">
        <f>IF($R315=AT$17,AU315,0)</f>
        <v>0</v>
      </c>
      <c r="AX315" s="173">
        <v>7361</v>
      </c>
      <c r="AY315" s="175">
        <f>100*AX315/$AI315</f>
        <v>19.1040979990138</v>
      </c>
      <c r="AZ315" s="173">
        <f>IF(AY315&gt;$AI$8,1,0)</f>
        <v>0</v>
      </c>
      <c r="BA315" s="175">
        <f>IF($R315=AX$17,AY315,0)</f>
        <v>19.1040979990138</v>
      </c>
      <c r="BB315" s="173">
        <v>2092</v>
      </c>
      <c r="BC315" s="175">
        <f>100*BB315/$AI315</f>
        <v>5.4293945135086</v>
      </c>
      <c r="BD315" s="173">
        <f>IF(BC315&gt;$AI$8,1,0)</f>
        <v>0</v>
      </c>
      <c r="BE315" s="175">
        <f>IF($R315=BB$17,BC315,0)</f>
        <v>0</v>
      </c>
      <c r="BF315" s="173">
        <v>0</v>
      </c>
      <c r="BG315" s="175">
        <f>100*BF315/$AI315</f>
        <v>0</v>
      </c>
      <c r="BH315" s="173">
        <f>IF(BG315&gt;$AI$8,1,0)</f>
        <v>0</v>
      </c>
      <c r="BI315" s="175">
        <f>IF($R315=BF$17,BG315,0)</f>
        <v>0</v>
      </c>
      <c r="BJ315" s="173">
        <v>2239</v>
      </c>
      <c r="BK315" s="175">
        <f>100*BJ315/$AI315</f>
        <v>5.81090550465859</v>
      </c>
      <c r="BL315" s="173">
        <f>IF(BK315&gt;$AI$8,1,0)</f>
        <v>0</v>
      </c>
      <c r="BM315" s="175">
        <f>IF($R315=BJ$17,BK315,0)</f>
        <v>0</v>
      </c>
      <c r="BN315" s="173">
        <v>0</v>
      </c>
      <c r="BO315" s="175">
        <f>100*BN315/$AI315</f>
        <v>0</v>
      </c>
      <c r="BP315" s="173">
        <f>IF(BO315&gt;$AI$8,1,0)</f>
        <v>0</v>
      </c>
      <c r="BQ315" s="175">
        <f>IF($R315=BN$17,BO315,0)</f>
        <v>0</v>
      </c>
      <c r="BR315" s="173">
        <v>0</v>
      </c>
      <c r="BS315" s="175">
        <f>100*BR315/$AI315</f>
        <v>0</v>
      </c>
      <c r="BT315" s="173">
        <f>IF(BS315&gt;$AI$8,1,0)</f>
        <v>0</v>
      </c>
      <c r="BU315" s="175">
        <f>IF($R315=BR$17,BS315,0)</f>
        <v>0</v>
      </c>
      <c r="BV315" s="173">
        <v>0</v>
      </c>
      <c r="BW315" s="175">
        <f>100*BV315/$AI315</f>
        <v>0</v>
      </c>
      <c r="BX315" s="173">
        <f>IF(BW315&gt;$AI$8,1,0)</f>
        <v>0</v>
      </c>
      <c r="BY315" s="175">
        <f>IF($R315=BV$17,BW315,0)</f>
        <v>0</v>
      </c>
      <c r="BZ315" s="173">
        <v>0</v>
      </c>
      <c r="CA315" s="175">
        <f>100*BZ315/$AI315</f>
        <v>0</v>
      </c>
      <c r="CB315" s="173">
        <f>IF(CA315&gt;$AI$8,1,0)</f>
        <v>0</v>
      </c>
      <c r="CC315" s="175">
        <f>IF($R315=BZ$17,CA315,0)</f>
        <v>0</v>
      </c>
      <c r="CD315" s="173">
        <v>0</v>
      </c>
      <c r="CE315" s="175">
        <f>100*CD315/$AI315</f>
        <v>0</v>
      </c>
      <c r="CF315" s="173">
        <f>IF(CE315&gt;$AI$8,1,0)</f>
        <v>0</v>
      </c>
      <c r="CG315" s="175">
        <f>IF($R315=CD$17,CE315,0)</f>
        <v>0</v>
      </c>
      <c r="CH315" s="173">
        <v>0</v>
      </c>
      <c r="CI315" s="175">
        <f>100*CH315/$AI315</f>
        <v>0</v>
      </c>
      <c r="CJ315" s="173">
        <f>IF(CI315&gt;$AI$8,1,0)</f>
        <v>0</v>
      </c>
      <c r="CK315" s="175">
        <f>IF($R315=CH$17,CI315,0)</f>
        <v>0</v>
      </c>
      <c r="CL315" s="173">
        <v>0</v>
      </c>
      <c r="CM315" s="173">
        <v>0</v>
      </c>
      <c r="CN315" s="176"/>
    </row>
    <row r="316" ht="15.75" customHeight="1">
      <c r="A316" t="s" s="179">
        <v>3118</v>
      </c>
      <c r="B316" t="s" s="180">
        <v>90</v>
      </c>
      <c r="C316" t="s" s="180">
        <v>1932</v>
      </c>
      <c r="D316" t="s" s="181">
        <v>93</v>
      </c>
      <c r="E316" t="s" s="188">
        <v>79</v>
      </c>
      <c r="F316" t="s" s="146">
        <v>46</v>
      </c>
      <c r="G316" t="s" s="146">
        <v>245</v>
      </c>
      <c r="H316" t="s" s="146">
        <v>2108</v>
      </c>
      <c r="I316" t="s" s="146">
        <v>49</v>
      </c>
      <c r="J316" t="s" s="146">
        <v>1733</v>
      </c>
      <c r="K316" t="s" s="183">
        <f>_xlfn.IFS(Q316=0,O316,T316=1,R316,U316=1,AA316,V316=1,AD316)</f>
        <v>28</v>
      </c>
      <c r="L316" s="189">
        <f>_xlfn.IFS(Q316=0,P316,T316=1,S316,U316=1,AB316,V316=1,AE316)</f>
        <v>42.4657534246575</v>
      </c>
      <c r="M316" t="s" s="146">
        <f>IF(O316="Lab","over","under")</f>
        <v>2429</v>
      </c>
      <c r="N316" s="145">
        <v>0</v>
      </c>
      <c r="O316" t="s" s="184">
        <v>28</v>
      </c>
      <c r="P316" s="147">
        <f>AQ316</f>
        <v>42.4657534246575</v>
      </c>
      <c r="Q316" s="145">
        <f>T316+U316+V316</f>
        <v>0</v>
      </c>
      <c r="R316" t="s" s="185">
        <v>27</v>
      </c>
      <c r="S316" s="147">
        <f>AO316</f>
        <v>28.5509417808219</v>
      </c>
      <c r="T316" s="138"/>
      <c r="U316" s="138"/>
      <c r="V316" s="138"/>
      <c r="W316" s="138"/>
      <c r="X316" t="s" s="146">
        <f>IF($A316=Y316,"ok","bad")</f>
        <v>2430</v>
      </c>
      <c r="Y316" t="s" s="146">
        <v>3118</v>
      </c>
      <c r="Z316" t="s" s="146">
        <v>1932</v>
      </c>
      <c r="AA316" t="s" s="186">
        <v>2365</v>
      </c>
      <c r="AB316" s="141">
        <f>100*AC316</f>
        <v>19.2529966</v>
      </c>
      <c r="AC316" s="190">
        <v>0.192529966</v>
      </c>
      <c r="AD316" t="s" s="187">
        <v>29</v>
      </c>
      <c r="AE316" s="141">
        <v>6.3613014</v>
      </c>
      <c r="AF316" s="190">
        <v>0.063613014</v>
      </c>
      <c r="AG316" s="138"/>
      <c r="AH316" s="145">
        <v>73420</v>
      </c>
      <c r="AI316" s="145">
        <v>46720</v>
      </c>
      <c r="AJ316" s="145">
        <v>170</v>
      </c>
      <c r="AK316" s="145">
        <v>6501</v>
      </c>
      <c r="AL316" s="145">
        <v>13339</v>
      </c>
      <c r="AM316" s="148">
        <f>100*AL316/$AI316</f>
        <v>28.5509417808219</v>
      </c>
      <c r="AN316" s="145">
        <f>IF(AM316&gt;$AI$8,1,0)</f>
        <v>0</v>
      </c>
      <c r="AO316" s="148">
        <f>IF($R316=AL$17,AM316,0)</f>
        <v>28.5509417808219</v>
      </c>
      <c r="AP316" s="145">
        <v>19840</v>
      </c>
      <c r="AQ316" s="148">
        <f>100*AP316/$AI316</f>
        <v>42.4657534246575</v>
      </c>
      <c r="AR316" s="145">
        <f>IF(AQ316&gt;$AI$8,1,0)</f>
        <v>0</v>
      </c>
      <c r="AS316" s="148">
        <f>IF($R316=AP$17,AQ316,0)</f>
        <v>0</v>
      </c>
      <c r="AT316" s="145">
        <v>2972</v>
      </c>
      <c r="AU316" s="148">
        <f>100*AT316/$AI316</f>
        <v>6.36130136986301</v>
      </c>
      <c r="AV316" s="145">
        <f>IF(AU316&gt;$AI$8,1,0)</f>
        <v>0</v>
      </c>
      <c r="AW316" s="148">
        <f>IF($R316=AT$17,AU316,0)</f>
        <v>0</v>
      </c>
      <c r="AX316" s="145">
        <v>8995</v>
      </c>
      <c r="AY316" s="148">
        <f>100*AX316/$AI316</f>
        <v>19.2529965753425</v>
      </c>
      <c r="AZ316" s="145">
        <f>IF(AY316&gt;$AI$8,1,0)</f>
        <v>0</v>
      </c>
      <c r="BA316" s="148">
        <f>IF($R316=AX$17,AY316,0)</f>
        <v>0</v>
      </c>
      <c r="BB316" s="145">
        <v>1574</v>
      </c>
      <c r="BC316" s="148">
        <f>100*BB316/$AI316</f>
        <v>3.36900684931507</v>
      </c>
      <c r="BD316" s="145">
        <f>IF(BC316&gt;$AI$8,1,0)</f>
        <v>0</v>
      </c>
      <c r="BE316" s="148">
        <f>IF($R316=BB$17,BC316,0)</f>
        <v>0</v>
      </c>
      <c r="BF316" s="145">
        <v>0</v>
      </c>
      <c r="BG316" s="148">
        <f>100*BF316/$AI316</f>
        <v>0</v>
      </c>
      <c r="BH316" s="145">
        <f>IF(BG316&gt;$AI$8,1,0)</f>
        <v>0</v>
      </c>
      <c r="BI316" s="148">
        <f>IF($R316=BF$17,BG316,0)</f>
        <v>0</v>
      </c>
      <c r="BJ316" s="145">
        <v>0</v>
      </c>
      <c r="BK316" s="148">
        <f>100*BJ316/$AI316</f>
        <v>0</v>
      </c>
      <c r="BL316" s="145">
        <f>IF(BK316&gt;$AI$8,1,0)</f>
        <v>0</v>
      </c>
      <c r="BM316" s="148">
        <f>IF($R316=BJ$17,BK316,0)</f>
        <v>0</v>
      </c>
      <c r="BN316" s="145">
        <v>0</v>
      </c>
      <c r="BO316" s="148">
        <f>100*BN316/$AI316</f>
        <v>0</v>
      </c>
      <c r="BP316" s="145">
        <f>IF(BO316&gt;$AI$8,1,0)</f>
        <v>0</v>
      </c>
      <c r="BQ316" s="148">
        <f>IF($R316=BN$17,BO316,0)</f>
        <v>0</v>
      </c>
      <c r="BR316" s="145">
        <v>0</v>
      </c>
      <c r="BS316" s="148">
        <f>100*BR316/$AI316</f>
        <v>0</v>
      </c>
      <c r="BT316" s="145">
        <f>IF(BS316&gt;$AI$8,1,0)</f>
        <v>0</v>
      </c>
      <c r="BU316" s="148">
        <f>IF($R316=BR$17,BS316,0)</f>
        <v>0</v>
      </c>
      <c r="BV316" s="145">
        <v>0</v>
      </c>
      <c r="BW316" s="148">
        <f>100*BV316/$AI316</f>
        <v>0</v>
      </c>
      <c r="BX316" s="145">
        <f>IF(BW316&gt;$AI$8,1,0)</f>
        <v>0</v>
      </c>
      <c r="BY316" s="148">
        <f>IF($R316=BV$17,BW316,0)</f>
        <v>0</v>
      </c>
      <c r="BZ316" s="145">
        <v>0</v>
      </c>
      <c r="CA316" s="148">
        <f>100*BZ316/$AI316</f>
        <v>0</v>
      </c>
      <c r="CB316" s="145">
        <f>IF(CA316&gt;$AI$8,1,0)</f>
        <v>0</v>
      </c>
      <c r="CC316" s="148">
        <f>IF($R316=BZ$17,CA316,0)</f>
        <v>0</v>
      </c>
      <c r="CD316" s="145">
        <v>0</v>
      </c>
      <c r="CE316" s="148">
        <f>100*CD316/$AI316</f>
        <v>0</v>
      </c>
      <c r="CF316" s="145">
        <f>IF(CE316&gt;$AI$8,1,0)</f>
        <v>0</v>
      </c>
      <c r="CG316" s="148">
        <f>IF($R316=CD$17,CE316,0)</f>
        <v>0</v>
      </c>
      <c r="CH316" s="145">
        <v>0</v>
      </c>
      <c r="CI316" s="148">
        <f>100*CH316/$AI316</f>
        <v>0</v>
      </c>
      <c r="CJ316" s="145">
        <f>IF(CI316&gt;$AI$8,1,0)</f>
        <v>0</v>
      </c>
      <c r="CK316" s="148">
        <f>IF($R316=CH$17,CI316,0)</f>
        <v>0</v>
      </c>
      <c r="CL316" s="145">
        <v>254</v>
      </c>
      <c r="CM316" s="145">
        <v>0</v>
      </c>
      <c r="CN316" s="149"/>
    </row>
    <row r="317" ht="15.75" customHeight="1">
      <c r="A317" t="s" s="179">
        <v>3296</v>
      </c>
      <c r="B317" t="s" s="180">
        <v>160</v>
      </c>
      <c r="C317" t="s" s="180">
        <v>638</v>
      </c>
      <c r="D317" t="s" s="181">
        <v>162</v>
      </c>
      <c r="E317" t="s" s="182">
        <v>79</v>
      </c>
      <c r="F317" t="s" s="130">
        <v>80</v>
      </c>
      <c r="G317" t="s" s="130">
        <v>588</v>
      </c>
      <c r="H317" t="s" s="130">
        <v>1427</v>
      </c>
      <c r="I317" t="s" s="130">
        <v>49</v>
      </c>
      <c r="J317" t="s" s="130">
        <v>1733</v>
      </c>
      <c r="K317" t="s" s="183">
        <f>_xlfn.IFS(Q317=0,O317,T317=1,R317,U317=1,AA317,V317=1,AD317)</f>
        <v>28</v>
      </c>
      <c r="L317" s="189">
        <f>_xlfn.IFS(Q317=0,P317,T317=1,S317,U317=1,AB317,V317=1,AE317)</f>
        <v>42.4408659234354</v>
      </c>
      <c r="M317" t="s" s="130">
        <f>IF(O317="Lab","over","under")</f>
        <v>2429</v>
      </c>
      <c r="N317" s="173">
        <v>0</v>
      </c>
      <c r="O317" t="s" s="184">
        <v>28</v>
      </c>
      <c r="P317" s="131">
        <f>AQ317</f>
        <v>42.4408659234354</v>
      </c>
      <c r="Q317" s="173">
        <f>T317+U317+V317</f>
        <v>0</v>
      </c>
      <c r="R317" t="s" s="185">
        <v>27</v>
      </c>
      <c r="S317" s="131">
        <f>AO317</f>
        <v>36.7112998682632</v>
      </c>
      <c r="T317" s="169"/>
      <c r="U317" s="169"/>
      <c r="V317" s="169"/>
      <c r="W317" s="169"/>
      <c r="X317" t="s" s="130">
        <f>IF($A317=Y317,"ok","bad")</f>
        <v>2430</v>
      </c>
      <c r="Y317" t="s" s="130">
        <v>3296</v>
      </c>
      <c r="Z317" t="s" s="130">
        <v>638</v>
      </c>
      <c r="AA317" t="s" s="186">
        <v>2365</v>
      </c>
      <c r="AB317" s="125">
        <f>100*AC317</f>
        <v>7.8373543</v>
      </c>
      <c r="AC317" s="191">
        <v>0.078373543</v>
      </c>
      <c r="AD317" t="s" s="187">
        <v>31</v>
      </c>
      <c r="AE317" s="125">
        <v>6.7677304</v>
      </c>
      <c r="AF317" s="191">
        <v>0.06767730399999999</v>
      </c>
      <c r="AG317" s="169"/>
      <c r="AH317" s="173">
        <v>78038</v>
      </c>
      <c r="AI317" s="173">
        <v>50859</v>
      </c>
      <c r="AJ317" s="173">
        <v>209</v>
      </c>
      <c r="AK317" s="173">
        <v>2914</v>
      </c>
      <c r="AL317" s="173">
        <v>18671</v>
      </c>
      <c r="AM317" s="175">
        <f>100*AL317/$AI317</f>
        <v>36.7112998682632</v>
      </c>
      <c r="AN317" s="173">
        <f>IF(AM317&gt;$AI$8,1,0)</f>
        <v>0</v>
      </c>
      <c r="AO317" s="175">
        <f>IF($R317=AL$17,AM317,0)</f>
        <v>36.7112998682632</v>
      </c>
      <c r="AP317" s="173">
        <v>21585</v>
      </c>
      <c r="AQ317" s="175">
        <f>100*AP317/$AI317</f>
        <v>42.4408659234354</v>
      </c>
      <c r="AR317" s="173">
        <f>IF(AQ317&gt;$AI$8,1,0)</f>
        <v>0</v>
      </c>
      <c r="AS317" s="175">
        <f>IF($R317=AP$17,AQ317,0)</f>
        <v>0</v>
      </c>
      <c r="AT317" s="173">
        <v>2614</v>
      </c>
      <c r="AU317" s="175">
        <f>100*AT317/$AI317</f>
        <v>5.13969995477693</v>
      </c>
      <c r="AV317" s="173">
        <f>IF(AU317&gt;$AI$8,1,0)</f>
        <v>0</v>
      </c>
      <c r="AW317" s="175">
        <f>IF($R317=AT$17,AU317,0)</f>
        <v>0</v>
      </c>
      <c r="AX317" s="173">
        <v>3986</v>
      </c>
      <c r="AY317" s="175">
        <f>100*AX317/$AI317</f>
        <v>7.83735425391769</v>
      </c>
      <c r="AZ317" s="173">
        <f>IF(AY317&gt;$AI$8,1,0)</f>
        <v>0</v>
      </c>
      <c r="BA317" s="175">
        <f>IF($R317=AX$17,AY317,0)</f>
        <v>0</v>
      </c>
      <c r="BB317" s="173">
        <v>3442</v>
      </c>
      <c r="BC317" s="175">
        <f>100*BB317/$AI317</f>
        <v>6.76773039186771</v>
      </c>
      <c r="BD317" s="173">
        <f>IF(BC317&gt;$AI$8,1,0)</f>
        <v>0</v>
      </c>
      <c r="BE317" s="175">
        <f>IF($R317=BB$17,BC317,0)</f>
        <v>0</v>
      </c>
      <c r="BF317" s="173">
        <v>0</v>
      </c>
      <c r="BG317" s="175">
        <f>100*BF317/$AI317</f>
        <v>0</v>
      </c>
      <c r="BH317" s="173">
        <f>IF(BG317&gt;$AI$8,1,0)</f>
        <v>0</v>
      </c>
      <c r="BI317" s="175">
        <f>IF($R317=BF$17,BG317,0)</f>
        <v>0</v>
      </c>
      <c r="BJ317" s="173">
        <v>0</v>
      </c>
      <c r="BK317" s="175">
        <f>100*BJ317/$AI317</f>
        <v>0</v>
      </c>
      <c r="BL317" s="173">
        <f>IF(BK317&gt;$AI$8,1,0)</f>
        <v>0</v>
      </c>
      <c r="BM317" s="175">
        <f>IF($R317=BJ$17,BK317,0)</f>
        <v>0</v>
      </c>
      <c r="BN317" s="173">
        <v>0</v>
      </c>
      <c r="BO317" s="175">
        <f>100*BN317/$AI317</f>
        <v>0</v>
      </c>
      <c r="BP317" s="173">
        <f>IF(BO317&gt;$AI$8,1,0)</f>
        <v>0</v>
      </c>
      <c r="BQ317" s="175">
        <f>IF($R317=BN$17,BO317,0)</f>
        <v>0</v>
      </c>
      <c r="BR317" s="173">
        <v>0</v>
      </c>
      <c r="BS317" s="175">
        <f>100*BR317/$AI317</f>
        <v>0</v>
      </c>
      <c r="BT317" s="173">
        <f>IF(BS317&gt;$AI$8,1,0)</f>
        <v>0</v>
      </c>
      <c r="BU317" s="175">
        <f>IF($R317=BR$17,BS317,0)</f>
        <v>0</v>
      </c>
      <c r="BV317" s="173">
        <v>0</v>
      </c>
      <c r="BW317" s="175">
        <f>100*BV317/$AI317</f>
        <v>0</v>
      </c>
      <c r="BX317" s="173">
        <f>IF(BW317&gt;$AI$8,1,0)</f>
        <v>0</v>
      </c>
      <c r="BY317" s="175">
        <f>IF($R317=BV$17,BW317,0)</f>
        <v>0</v>
      </c>
      <c r="BZ317" s="173">
        <v>0</v>
      </c>
      <c r="CA317" s="175">
        <f>100*BZ317/$AI317</f>
        <v>0</v>
      </c>
      <c r="CB317" s="173">
        <f>IF(CA317&gt;$AI$8,1,0)</f>
        <v>0</v>
      </c>
      <c r="CC317" s="175">
        <f>IF($R317=BZ$17,CA317,0)</f>
        <v>0</v>
      </c>
      <c r="CD317" s="173">
        <v>0</v>
      </c>
      <c r="CE317" s="175">
        <f>100*CD317/$AI317</f>
        <v>0</v>
      </c>
      <c r="CF317" s="173">
        <f>IF(CE317&gt;$AI$8,1,0)</f>
        <v>0</v>
      </c>
      <c r="CG317" s="175">
        <f>IF($R317=CD$17,CE317,0)</f>
        <v>0</v>
      </c>
      <c r="CH317" s="173">
        <v>0</v>
      </c>
      <c r="CI317" s="175">
        <f>100*CH317/$AI317</f>
        <v>0</v>
      </c>
      <c r="CJ317" s="173">
        <f>IF(CI317&gt;$AI$8,1,0)</f>
        <v>0</v>
      </c>
      <c r="CK317" s="175">
        <f>IF($R317=CH$17,CI317,0)</f>
        <v>0</v>
      </c>
      <c r="CL317" s="173">
        <v>862</v>
      </c>
      <c r="CM317" s="173">
        <v>0</v>
      </c>
      <c r="CN317" s="176"/>
    </row>
    <row r="318" ht="15.75" customHeight="1">
      <c r="A318" t="s" s="179">
        <v>3620</v>
      </c>
      <c r="B318" t="s" s="180">
        <v>197</v>
      </c>
      <c r="C318" t="s" s="180">
        <v>1542</v>
      </c>
      <c r="D318" t="s" s="181">
        <v>200</v>
      </c>
      <c r="E318" t="s" s="188">
        <v>79</v>
      </c>
      <c r="F318" t="s" s="146">
        <v>46</v>
      </c>
      <c r="G318" t="s" s="146">
        <v>349</v>
      </c>
      <c r="H318" t="s" s="146">
        <v>3621</v>
      </c>
      <c r="I318" t="s" s="146">
        <v>49</v>
      </c>
      <c r="J318" t="s" s="146">
        <v>1762</v>
      </c>
      <c r="K318" t="s" s="183">
        <f>_xlfn.IFS(Q318=0,O318,T318=1,R318,U318=1,AA318,V318=1,AD318)</f>
        <v>29</v>
      </c>
      <c r="L318" s="189">
        <f>_xlfn.IFS(Q318=0,P318,T318=1,S318,U318=1,AB318,V318=1,AE318)</f>
        <v>42.4373261761674</v>
      </c>
      <c r="M318" t="s" s="146">
        <f>IF(O318="Lab","over","under")</f>
        <v>3307</v>
      </c>
      <c r="N318" s="138"/>
      <c r="O318" t="s" s="184">
        <v>29</v>
      </c>
      <c r="P318" s="147">
        <f>AU318</f>
        <v>42.4373261761674</v>
      </c>
      <c r="Q318" s="145">
        <f>T318+U318+V318</f>
        <v>0</v>
      </c>
      <c r="R318" t="s" s="185">
        <v>27</v>
      </c>
      <c r="S318" s="147">
        <f>AO318</f>
        <v>29.3210416788222</v>
      </c>
      <c r="T318" s="138"/>
      <c r="U318" s="138"/>
      <c r="V318" s="138"/>
      <c r="W318" s="138"/>
      <c r="X318" t="s" s="146">
        <f>IF($A318=Y318,"ok","bad")</f>
        <v>2430</v>
      </c>
      <c r="Y318" t="s" s="146">
        <v>3620</v>
      </c>
      <c r="Z318" t="s" s="146">
        <v>1542</v>
      </c>
      <c r="AA318" t="s" s="186">
        <v>2365</v>
      </c>
      <c r="AB318" s="141">
        <f>100*AC318</f>
        <v>15.8255052</v>
      </c>
      <c r="AC318" s="190">
        <v>0.158255052</v>
      </c>
      <c r="AD318" t="s" s="187">
        <v>28</v>
      </c>
      <c r="AE318" s="141">
        <v>6.2547406</v>
      </c>
      <c r="AF318" s="190">
        <v>0.062547406</v>
      </c>
      <c r="AG318" s="138"/>
      <c r="AH318" s="145">
        <v>79079</v>
      </c>
      <c r="AI318" s="145">
        <v>51417</v>
      </c>
      <c r="AJ318" s="145">
        <v>132</v>
      </c>
      <c r="AK318" s="145">
        <v>6744</v>
      </c>
      <c r="AL318" s="145">
        <v>15076</v>
      </c>
      <c r="AM318" s="148">
        <f>100*AL318/$AI318</f>
        <v>29.3210416788222</v>
      </c>
      <c r="AN318" s="145">
        <f>IF(AM318&gt;$AI$8,1,0)</f>
        <v>0</v>
      </c>
      <c r="AO318" s="148">
        <f>IF($R318=AL$17,AM318,0)</f>
        <v>29.3210416788222</v>
      </c>
      <c r="AP318" s="145">
        <v>3216</v>
      </c>
      <c r="AQ318" s="148">
        <f>100*AP318/$AI318</f>
        <v>6.25474064997958</v>
      </c>
      <c r="AR318" s="145">
        <f>IF(AQ318&gt;$AI$8,1,0)</f>
        <v>0</v>
      </c>
      <c r="AS318" s="148">
        <f>IF($R318=AP$17,AQ318,0)</f>
        <v>0</v>
      </c>
      <c r="AT318" s="145">
        <v>21820</v>
      </c>
      <c r="AU318" s="148">
        <f>100*AT318/$AI318</f>
        <v>42.4373261761674</v>
      </c>
      <c r="AV318" s="145">
        <f>IF(AU318&gt;$AI$8,1,0)</f>
        <v>0</v>
      </c>
      <c r="AW318" s="148">
        <f>IF($R318=AT$17,AU318,0)</f>
        <v>0</v>
      </c>
      <c r="AX318" s="145">
        <v>8137</v>
      </c>
      <c r="AY318" s="148">
        <f>100*AX318/$AI318</f>
        <v>15.8255051831106</v>
      </c>
      <c r="AZ318" s="145">
        <f>IF(AY318&gt;$AI$8,1,0)</f>
        <v>0</v>
      </c>
      <c r="BA318" s="148">
        <f>IF($R318=AX$17,AY318,0)</f>
        <v>0</v>
      </c>
      <c r="BB318" s="145">
        <v>2348</v>
      </c>
      <c r="BC318" s="148">
        <f>100*BB318/$AI318</f>
        <v>4.56658303673882</v>
      </c>
      <c r="BD318" s="145">
        <f>IF(BC318&gt;$AI$8,1,0)</f>
        <v>0</v>
      </c>
      <c r="BE318" s="148">
        <f>IF($R318=BB$17,BC318,0)</f>
        <v>0</v>
      </c>
      <c r="BF318" s="145">
        <v>0</v>
      </c>
      <c r="BG318" s="148">
        <f>100*BF318/$AI318</f>
        <v>0</v>
      </c>
      <c r="BH318" s="145">
        <f>IF(BG318&gt;$AI$8,1,0)</f>
        <v>0</v>
      </c>
      <c r="BI318" s="148">
        <f>IF($R318=BF$17,BG318,0)</f>
        <v>0</v>
      </c>
      <c r="BJ318" s="145">
        <v>0</v>
      </c>
      <c r="BK318" s="148">
        <f>100*BJ318/$AI318</f>
        <v>0</v>
      </c>
      <c r="BL318" s="145">
        <f>IF(BK318&gt;$AI$8,1,0)</f>
        <v>0</v>
      </c>
      <c r="BM318" s="148">
        <f>IF($R318=BJ$17,BK318,0)</f>
        <v>0</v>
      </c>
      <c r="BN318" s="145">
        <v>0</v>
      </c>
      <c r="BO318" s="148">
        <f>100*BN318/$AI318</f>
        <v>0</v>
      </c>
      <c r="BP318" s="145">
        <f>IF(BO318&gt;$AI$8,1,0)</f>
        <v>0</v>
      </c>
      <c r="BQ318" s="148">
        <f>IF($R318=BN$17,BO318,0)</f>
        <v>0</v>
      </c>
      <c r="BR318" s="145">
        <v>0</v>
      </c>
      <c r="BS318" s="148">
        <f>100*BR318/$AI318</f>
        <v>0</v>
      </c>
      <c r="BT318" s="145">
        <f>IF(BS318&gt;$AI$8,1,0)</f>
        <v>0</v>
      </c>
      <c r="BU318" s="148">
        <f>IF($R318=BR$17,BS318,0)</f>
        <v>0</v>
      </c>
      <c r="BV318" s="145">
        <v>0</v>
      </c>
      <c r="BW318" s="148">
        <f>100*BV318/$AI318</f>
        <v>0</v>
      </c>
      <c r="BX318" s="145">
        <f>IF(BW318&gt;$AI$8,1,0)</f>
        <v>0</v>
      </c>
      <c r="BY318" s="148">
        <f>IF($R318=BV$17,BW318,0)</f>
        <v>0</v>
      </c>
      <c r="BZ318" s="145">
        <v>0</v>
      </c>
      <c r="CA318" s="148">
        <f>100*BZ318/$AI318</f>
        <v>0</v>
      </c>
      <c r="CB318" s="145">
        <f>IF(CA318&gt;$AI$8,1,0)</f>
        <v>0</v>
      </c>
      <c r="CC318" s="148">
        <f>IF($R318=BZ$17,CA318,0)</f>
        <v>0</v>
      </c>
      <c r="CD318" s="145">
        <v>0</v>
      </c>
      <c r="CE318" s="148">
        <f>100*CD318/$AI318</f>
        <v>0</v>
      </c>
      <c r="CF318" s="145">
        <f>IF(CE318&gt;$AI$8,1,0)</f>
        <v>0</v>
      </c>
      <c r="CG318" s="148">
        <f>IF($R318=CD$17,CE318,0)</f>
        <v>0</v>
      </c>
      <c r="CH318" s="145">
        <v>0</v>
      </c>
      <c r="CI318" s="148">
        <f>100*CH318/$AI318</f>
        <v>0</v>
      </c>
      <c r="CJ318" s="145">
        <f>IF(CI318&gt;$AI$8,1,0)</f>
        <v>0</v>
      </c>
      <c r="CK318" s="148">
        <f>IF($R318=CH$17,CI318,0)</f>
        <v>0</v>
      </c>
      <c r="CL318" s="145">
        <v>472</v>
      </c>
      <c r="CM318" s="145">
        <v>0</v>
      </c>
      <c r="CN318" s="149"/>
    </row>
    <row r="319" ht="15.75" customHeight="1">
      <c r="A319" t="s" s="179">
        <v>2914</v>
      </c>
      <c r="B319" t="s" s="180">
        <v>42</v>
      </c>
      <c r="C319" t="s" s="180">
        <v>97</v>
      </c>
      <c r="D319" t="s" s="181">
        <v>45</v>
      </c>
      <c r="E319" t="s" s="182">
        <v>45</v>
      </c>
      <c r="F319" t="s" s="130">
        <v>46</v>
      </c>
      <c r="G319" t="s" s="130">
        <v>98</v>
      </c>
      <c r="H319" t="s" s="130">
        <v>99</v>
      </c>
      <c r="I319" t="s" s="130">
        <v>49</v>
      </c>
      <c r="J319" t="s" s="130">
        <v>50</v>
      </c>
      <c r="K319" t="s" s="183">
        <f>_xlfn.IFS(Q319=0,O319,T319=1,R319,U319=1,AA319,V319=1,AD319)</f>
        <v>2365</v>
      </c>
      <c r="L319" s="189">
        <f>_xlfn.IFS(Q319=0,P319,T319=1,S319,U319=1,AB319,V319=1,AE319)</f>
        <v>22.1261983775811</v>
      </c>
      <c r="M319" t="s" s="130">
        <f>IF(O319="Lab","over","under")</f>
        <v>2429</v>
      </c>
      <c r="N319" s="173">
        <v>0</v>
      </c>
      <c r="O319" t="s" s="184">
        <v>28</v>
      </c>
      <c r="P319" s="131">
        <f>AQ319</f>
        <v>42.3926069321534</v>
      </c>
      <c r="Q319" s="173">
        <f>T319+U319+V319</f>
        <v>1</v>
      </c>
      <c r="R319" t="s" s="185">
        <v>2365</v>
      </c>
      <c r="S319" s="131">
        <f>BA319</f>
        <v>22.1261983775811</v>
      </c>
      <c r="T319" s="173">
        <v>1</v>
      </c>
      <c r="U319" s="169"/>
      <c r="V319" s="169"/>
      <c r="W319" s="169"/>
      <c r="X319" t="s" s="130">
        <f>IF($A319=Y319,"ok","bad")</f>
        <v>2430</v>
      </c>
      <c r="Y319" t="s" s="130">
        <v>2914</v>
      </c>
      <c r="Z319" t="s" s="130">
        <v>97</v>
      </c>
      <c r="AA319" t="s" s="186">
        <v>27</v>
      </c>
      <c r="AB319" s="125">
        <f>100*AC319</f>
        <v>18.1876844</v>
      </c>
      <c r="AC319" s="191">
        <v>0.181876844</v>
      </c>
      <c r="AD319" t="s" s="187">
        <v>29</v>
      </c>
      <c r="AE319" s="125">
        <v>4.7589417</v>
      </c>
      <c r="AF319" s="191">
        <v>0.047589417</v>
      </c>
      <c r="AG319" s="169"/>
      <c r="AH319" s="173">
        <v>75790</v>
      </c>
      <c r="AI319" s="173">
        <v>43392</v>
      </c>
      <c r="AJ319" s="173">
        <v>135</v>
      </c>
      <c r="AK319" s="173">
        <v>8794</v>
      </c>
      <c r="AL319" s="173">
        <v>7892</v>
      </c>
      <c r="AM319" s="175">
        <f>100*AL319/$AI319</f>
        <v>18.1876843657817</v>
      </c>
      <c r="AN319" s="173">
        <f>IF(AM319&gt;$AI$8,1,0)</f>
        <v>0</v>
      </c>
      <c r="AO319" s="175">
        <f>IF($R319=AL$17,AM319,0)</f>
        <v>0</v>
      </c>
      <c r="AP319" s="173">
        <v>18395</v>
      </c>
      <c r="AQ319" s="175">
        <f>100*AP319/$AI319</f>
        <v>42.3926069321534</v>
      </c>
      <c r="AR319" s="173">
        <f>IF(AQ319&gt;$AI$8,1,0)</f>
        <v>0</v>
      </c>
      <c r="AS319" s="175">
        <f>IF($R319=AP$17,AQ319,0)</f>
        <v>0</v>
      </c>
      <c r="AT319" s="173">
        <v>2065</v>
      </c>
      <c r="AU319" s="175">
        <f>100*AT319/$AI319</f>
        <v>4.75894174041298</v>
      </c>
      <c r="AV319" s="173">
        <f>IF(AU319&gt;$AI$8,1,0)</f>
        <v>0</v>
      </c>
      <c r="AW319" s="175">
        <f>IF($R319=AT$17,AU319,0)</f>
        <v>0</v>
      </c>
      <c r="AX319" s="173">
        <v>9601</v>
      </c>
      <c r="AY319" s="175">
        <f>100*AX319/$AI319</f>
        <v>22.1261983775811</v>
      </c>
      <c r="AZ319" s="173">
        <f>IF(AY319&gt;$AI$8,1,0)</f>
        <v>0</v>
      </c>
      <c r="BA319" s="175">
        <f>IF($R319=AX$17,AY319,0)</f>
        <v>22.1261983775811</v>
      </c>
      <c r="BB319" s="173">
        <v>1926</v>
      </c>
      <c r="BC319" s="175">
        <f>100*BB319/$AI319</f>
        <v>4.43860619469027</v>
      </c>
      <c r="BD319" s="173">
        <f>IF(BC319&gt;$AI$8,1,0)</f>
        <v>0</v>
      </c>
      <c r="BE319" s="175">
        <f>IF($R319=BB$17,BC319,0)</f>
        <v>0</v>
      </c>
      <c r="BF319" s="173">
        <v>0</v>
      </c>
      <c r="BG319" s="175">
        <f>100*BF319/$AI319</f>
        <v>0</v>
      </c>
      <c r="BH319" s="173">
        <f>IF(BG319&gt;$AI$8,1,0)</f>
        <v>0</v>
      </c>
      <c r="BI319" s="175">
        <f>IF($R319=BF$17,BG319,0)</f>
        <v>0</v>
      </c>
      <c r="BJ319" s="173">
        <v>1938</v>
      </c>
      <c r="BK319" s="175">
        <f>100*BJ319/$AI319</f>
        <v>4.4662610619469</v>
      </c>
      <c r="BL319" s="173">
        <f>IF(BK319&gt;$AI$8,1,0)</f>
        <v>0</v>
      </c>
      <c r="BM319" s="175">
        <f>IF($R319=BJ$17,BK319,0)</f>
        <v>0</v>
      </c>
      <c r="BN319" s="173">
        <v>0</v>
      </c>
      <c r="BO319" s="175">
        <f>100*BN319/$AI319</f>
        <v>0</v>
      </c>
      <c r="BP319" s="173">
        <f>IF(BO319&gt;$AI$8,1,0)</f>
        <v>0</v>
      </c>
      <c r="BQ319" s="175">
        <f>IF($R319=BN$17,BO319,0)</f>
        <v>0</v>
      </c>
      <c r="BR319" s="173">
        <v>0</v>
      </c>
      <c r="BS319" s="175">
        <f>100*BR319/$AI319</f>
        <v>0</v>
      </c>
      <c r="BT319" s="173">
        <f>IF(BS319&gt;$AI$8,1,0)</f>
        <v>0</v>
      </c>
      <c r="BU319" s="175">
        <f>IF($R319=BR$17,BS319,0)</f>
        <v>0</v>
      </c>
      <c r="BV319" s="173">
        <v>0</v>
      </c>
      <c r="BW319" s="175">
        <f>100*BV319/$AI319</f>
        <v>0</v>
      </c>
      <c r="BX319" s="173">
        <f>IF(BW319&gt;$AI$8,1,0)</f>
        <v>0</v>
      </c>
      <c r="BY319" s="175">
        <f>IF($R319=BV$17,BW319,0)</f>
        <v>0</v>
      </c>
      <c r="BZ319" s="173">
        <v>0</v>
      </c>
      <c r="CA319" s="175">
        <f>100*BZ319/$AI319</f>
        <v>0</v>
      </c>
      <c r="CB319" s="173">
        <f>IF(CA319&gt;$AI$8,1,0)</f>
        <v>0</v>
      </c>
      <c r="CC319" s="175">
        <f>IF($R319=BZ$17,CA319,0)</f>
        <v>0</v>
      </c>
      <c r="CD319" s="173">
        <v>0</v>
      </c>
      <c r="CE319" s="175">
        <f>100*CD319/$AI319</f>
        <v>0</v>
      </c>
      <c r="CF319" s="173">
        <f>IF(CE319&gt;$AI$8,1,0)</f>
        <v>0</v>
      </c>
      <c r="CG319" s="175">
        <f>IF($R319=CD$17,CE319,0)</f>
        <v>0</v>
      </c>
      <c r="CH319" s="173">
        <v>0</v>
      </c>
      <c r="CI319" s="175">
        <f>100*CH319/$AI319</f>
        <v>0</v>
      </c>
      <c r="CJ319" s="173">
        <f>IF(CI319&gt;$AI$8,1,0)</f>
        <v>0</v>
      </c>
      <c r="CK319" s="175">
        <f>IF($R319=CH$17,CI319,0)</f>
        <v>0</v>
      </c>
      <c r="CL319" s="173">
        <v>1428</v>
      </c>
      <c r="CM319" s="173">
        <v>0</v>
      </c>
      <c r="CN319" s="176"/>
    </row>
    <row r="320" ht="15.75" customHeight="1">
      <c r="A320" t="s" s="179">
        <v>3152</v>
      </c>
      <c r="B320" t="s" s="180">
        <v>101</v>
      </c>
      <c r="C320" t="s" s="180">
        <v>3153</v>
      </c>
      <c r="D320" t="s" s="181">
        <v>104</v>
      </c>
      <c r="E320" t="s" s="188">
        <v>79</v>
      </c>
      <c r="F320" t="s" s="146">
        <v>46</v>
      </c>
      <c r="G320" t="s" s="146">
        <v>129</v>
      </c>
      <c r="H320" t="s" s="146">
        <v>3154</v>
      </c>
      <c r="I320" t="s" s="146">
        <v>49</v>
      </c>
      <c r="J320" t="s" s="146">
        <v>1733</v>
      </c>
      <c r="K320" t="s" s="183">
        <f>_xlfn.IFS(Q320=0,O320,T320=1,R320,U320=1,AA320,V320=1,AD320)</f>
        <v>28</v>
      </c>
      <c r="L320" s="189">
        <f>_xlfn.IFS(Q320=0,P320,T320=1,S320,U320=1,AB320,V320=1,AE320)</f>
        <v>42.3884329185908</v>
      </c>
      <c r="M320" t="s" s="146">
        <f>IF(O320="Lab","over","under")</f>
        <v>2429</v>
      </c>
      <c r="N320" s="145">
        <v>0</v>
      </c>
      <c r="O320" t="s" s="184">
        <v>28</v>
      </c>
      <c r="P320" s="147">
        <f>AQ320</f>
        <v>42.3884329185908</v>
      </c>
      <c r="Q320" s="145">
        <f>T320+U320+V320</f>
        <v>0</v>
      </c>
      <c r="R320" t="s" s="185">
        <v>27</v>
      </c>
      <c r="S320" s="147">
        <f>AO320</f>
        <v>29.6214886365928</v>
      </c>
      <c r="T320" s="138"/>
      <c r="U320" s="138"/>
      <c r="V320" s="138"/>
      <c r="W320" s="138"/>
      <c r="X320" t="s" s="146">
        <f>IF($A320=Y320,"ok","bad")</f>
        <v>2430</v>
      </c>
      <c r="Y320" t="s" s="146">
        <v>3152</v>
      </c>
      <c r="Z320" t="s" s="146">
        <v>3153</v>
      </c>
      <c r="AA320" t="s" s="186">
        <v>2365</v>
      </c>
      <c r="AB320" s="141">
        <f>100*AC320</f>
        <v>17.665208</v>
      </c>
      <c r="AC320" s="190">
        <v>0.17665208</v>
      </c>
      <c r="AD320" t="s" s="187">
        <v>31</v>
      </c>
      <c r="AE320" s="141">
        <v>5.0555567</v>
      </c>
      <c r="AF320" s="190">
        <v>0.050555567</v>
      </c>
      <c r="AG320" s="138"/>
      <c r="AH320" s="145">
        <v>78770</v>
      </c>
      <c r="AI320" s="145">
        <v>49589</v>
      </c>
      <c r="AJ320" s="145">
        <v>165</v>
      </c>
      <c r="AK320" s="145">
        <v>6331</v>
      </c>
      <c r="AL320" s="145">
        <v>14689</v>
      </c>
      <c r="AM320" s="148">
        <f>100*AL320/$AI320</f>
        <v>29.6214886365928</v>
      </c>
      <c r="AN320" s="145">
        <f>IF(AM320&gt;$AI$8,1,0)</f>
        <v>0</v>
      </c>
      <c r="AO320" s="148">
        <f>IF($R320=AL$17,AM320,0)</f>
        <v>29.6214886365928</v>
      </c>
      <c r="AP320" s="145">
        <v>21020</v>
      </c>
      <c r="AQ320" s="148">
        <f>100*AP320/$AI320</f>
        <v>42.3884329185908</v>
      </c>
      <c r="AR320" s="145">
        <f>IF(AQ320&gt;$AI$8,1,0)</f>
        <v>0</v>
      </c>
      <c r="AS320" s="148">
        <f>IF($R320=AP$17,AQ320,0)</f>
        <v>0</v>
      </c>
      <c r="AT320" s="145">
        <v>2191</v>
      </c>
      <c r="AU320" s="148">
        <f>100*AT320/$AI320</f>
        <v>4.41831857871705</v>
      </c>
      <c r="AV320" s="145">
        <f>IF(AU320&gt;$AI$8,1,0)</f>
        <v>0</v>
      </c>
      <c r="AW320" s="148">
        <f>IF($R320=AT$17,AU320,0)</f>
        <v>0</v>
      </c>
      <c r="AX320" s="145">
        <v>8760</v>
      </c>
      <c r="AY320" s="148">
        <f>100*AX320/$AI320</f>
        <v>17.6652080098409</v>
      </c>
      <c r="AZ320" s="145">
        <f>IF(AY320&gt;$AI$8,1,0)</f>
        <v>0</v>
      </c>
      <c r="BA320" s="148">
        <f>IF($R320=AX$17,AY320,0)</f>
        <v>0</v>
      </c>
      <c r="BB320" s="145">
        <v>2507</v>
      </c>
      <c r="BC320" s="148">
        <f>100*BB320/$AI320</f>
        <v>5.0555566758757</v>
      </c>
      <c r="BD320" s="145">
        <f>IF(BC320&gt;$AI$8,1,0)</f>
        <v>0</v>
      </c>
      <c r="BE320" s="148">
        <f>IF($R320=BB$17,BC320,0)</f>
        <v>0</v>
      </c>
      <c r="BF320" s="145">
        <v>0</v>
      </c>
      <c r="BG320" s="148">
        <f>100*BF320/$AI320</f>
        <v>0</v>
      </c>
      <c r="BH320" s="145">
        <f>IF(BG320&gt;$AI$8,1,0)</f>
        <v>0</v>
      </c>
      <c r="BI320" s="148">
        <f>IF($R320=BF$17,BG320,0)</f>
        <v>0</v>
      </c>
      <c r="BJ320" s="145">
        <v>0</v>
      </c>
      <c r="BK320" s="148">
        <f>100*BJ320/$AI320</f>
        <v>0</v>
      </c>
      <c r="BL320" s="145">
        <f>IF(BK320&gt;$AI$8,1,0)</f>
        <v>0</v>
      </c>
      <c r="BM320" s="148">
        <f>IF($R320=BJ$17,BK320,0)</f>
        <v>0</v>
      </c>
      <c r="BN320" s="145">
        <v>0</v>
      </c>
      <c r="BO320" s="148">
        <f>100*BN320/$AI320</f>
        <v>0</v>
      </c>
      <c r="BP320" s="145">
        <f>IF(BO320&gt;$AI$8,1,0)</f>
        <v>0</v>
      </c>
      <c r="BQ320" s="148">
        <f>IF($R320=BN$17,BO320,0)</f>
        <v>0</v>
      </c>
      <c r="BR320" s="145">
        <v>0</v>
      </c>
      <c r="BS320" s="148">
        <f>100*BR320/$AI320</f>
        <v>0</v>
      </c>
      <c r="BT320" s="145">
        <f>IF(BS320&gt;$AI$8,1,0)</f>
        <v>0</v>
      </c>
      <c r="BU320" s="148">
        <f>IF($R320=BR$17,BS320,0)</f>
        <v>0</v>
      </c>
      <c r="BV320" s="145">
        <v>0</v>
      </c>
      <c r="BW320" s="148">
        <f>100*BV320/$AI320</f>
        <v>0</v>
      </c>
      <c r="BX320" s="145">
        <f>IF(BW320&gt;$AI$8,1,0)</f>
        <v>0</v>
      </c>
      <c r="BY320" s="148">
        <f>IF($R320=BV$17,BW320,0)</f>
        <v>0</v>
      </c>
      <c r="BZ320" s="145">
        <v>0</v>
      </c>
      <c r="CA320" s="148">
        <f>100*BZ320/$AI320</f>
        <v>0</v>
      </c>
      <c r="CB320" s="145">
        <f>IF(CA320&gt;$AI$8,1,0)</f>
        <v>0</v>
      </c>
      <c r="CC320" s="148">
        <f>IF($R320=BZ$17,CA320,0)</f>
        <v>0</v>
      </c>
      <c r="CD320" s="145">
        <v>0</v>
      </c>
      <c r="CE320" s="148">
        <f>100*CD320/$AI320</f>
        <v>0</v>
      </c>
      <c r="CF320" s="145">
        <f>IF(CE320&gt;$AI$8,1,0)</f>
        <v>0</v>
      </c>
      <c r="CG320" s="148">
        <f>IF($R320=CD$17,CE320,0)</f>
        <v>0</v>
      </c>
      <c r="CH320" s="145">
        <v>0</v>
      </c>
      <c r="CI320" s="148">
        <f>100*CH320/$AI320</f>
        <v>0</v>
      </c>
      <c r="CJ320" s="145">
        <f>IF(CI320&gt;$AI$8,1,0)</f>
        <v>0</v>
      </c>
      <c r="CK320" s="148">
        <f>IF($R320=CH$17,CI320,0)</f>
        <v>0</v>
      </c>
      <c r="CL320" s="145">
        <v>1694</v>
      </c>
      <c r="CM320" s="145">
        <v>0</v>
      </c>
      <c r="CN320" s="149"/>
    </row>
    <row r="321" ht="15.75" customHeight="1">
      <c r="A321" t="s" s="179">
        <v>3687</v>
      </c>
      <c r="B321" t="s" s="180">
        <v>58</v>
      </c>
      <c r="C321" t="s" s="180">
        <v>3688</v>
      </c>
      <c r="D321" t="s" s="181">
        <v>60</v>
      </c>
      <c r="E321" t="s" s="182">
        <v>60</v>
      </c>
      <c r="F321" t="s" s="130">
        <v>46</v>
      </c>
      <c r="G321" t="s" s="130">
        <v>3689</v>
      </c>
      <c r="H321" t="s" s="130">
        <v>816</v>
      </c>
      <c r="I321" t="s" s="130">
        <v>64</v>
      </c>
      <c r="J321" t="s" s="130">
        <v>1567</v>
      </c>
      <c r="K321" t="s" s="183">
        <f>_xlfn.IFS(Q321=0,O321,T321=1,R321,U321=1,AA321,V321=1,AD321)</f>
        <v>29</v>
      </c>
      <c r="L321" s="189">
        <f>_xlfn.IFS(Q321=0,P321,T321=1,S321,U321=1,AB321,V321=1,AE321)</f>
        <v>42.3774128711745</v>
      </c>
      <c r="M321" t="s" s="130">
        <f>IF(O321="Lab","over","under")</f>
        <v>3307</v>
      </c>
      <c r="N321" s="169"/>
      <c r="O321" t="s" s="184">
        <v>29</v>
      </c>
      <c r="P321" s="131">
        <f>AU321</f>
        <v>42.3774128711745</v>
      </c>
      <c r="Q321" s="173">
        <f>T321+U321+V321</f>
        <v>0</v>
      </c>
      <c r="R321" t="s" s="185">
        <v>32</v>
      </c>
      <c r="S321" s="131">
        <f>BI321</f>
        <v>24.0357996131821</v>
      </c>
      <c r="T321" s="169"/>
      <c r="U321" s="169"/>
      <c r="V321" s="169"/>
      <c r="W321" s="169"/>
      <c r="X321" t="s" s="130">
        <f>IF($A321=Y321,"ok","bad")</f>
        <v>2430</v>
      </c>
      <c r="Y321" t="s" s="130">
        <v>3687</v>
      </c>
      <c r="Z321" t="s" s="130">
        <v>3688</v>
      </c>
      <c r="AA321" t="s" s="186">
        <v>28</v>
      </c>
      <c r="AB321" s="125">
        <f>100*AC321</f>
        <v>20.8445523</v>
      </c>
      <c r="AC321" s="191">
        <v>0.208445523</v>
      </c>
      <c r="AD321" t="s" s="187">
        <v>27</v>
      </c>
      <c r="AE321" s="125">
        <v>4.6493989</v>
      </c>
      <c r="AF321" s="191">
        <v>0.046493989</v>
      </c>
      <c r="AG321" s="169"/>
      <c r="AH321" s="173">
        <v>73603</v>
      </c>
      <c r="AI321" s="173">
        <v>52738</v>
      </c>
      <c r="AJ321" s="173">
        <v>132</v>
      </c>
      <c r="AK321" s="173">
        <v>9673</v>
      </c>
      <c r="AL321" s="173">
        <v>2452</v>
      </c>
      <c r="AM321" s="175">
        <f>100*AL321/$AI321</f>
        <v>4.64939891539308</v>
      </c>
      <c r="AN321" s="173">
        <f>IF(AM321&gt;$AI$8,1,0)</f>
        <v>0</v>
      </c>
      <c r="AO321" s="175">
        <f>IF($R321=AL$17,AM321,0)</f>
        <v>0</v>
      </c>
      <c r="AP321" s="173">
        <v>10993</v>
      </c>
      <c r="AQ321" s="175">
        <f>100*AP321/$AI321</f>
        <v>20.8445523152186</v>
      </c>
      <c r="AR321" s="173">
        <f>IF(AQ321&gt;$AI$8,1,0)</f>
        <v>0</v>
      </c>
      <c r="AS321" s="175">
        <f>IF($R321=AP$17,AQ321,0)</f>
        <v>0</v>
      </c>
      <c r="AT321" s="173">
        <v>22349</v>
      </c>
      <c r="AU321" s="175">
        <f>100*AT321/$AI321</f>
        <v>42.3774128711745</v>
      </c>
      <c r="AV321" s="173">
        <f>IF(AU321&gt;$AI$8,1,0)</f>
        <v>0</v>
      </c>
      <c r="AW321" s="175">
        <f>IF($R321=AT$17,AU321,0)</f>
        <v>0</v>
      </c>
      <c r="AX321" s="173">
        <v>2099</v>
      </c>
      <c r="AY321" s="175">
        <f>100*AX321/$AI321</f>
        <v>3.98005233418029</v>
      </c>
      <c r="AZ321" s="173">
        <f>IF(AY321&gt;$AI$8,1,0)</f>
        <v>0</v>
      </c>
      <c r="BA321" s="175">
        <f>IF($R321=AX$17,AY321,0)</f>
        <v>0</v>
      </c>
      <c r="BB321" s="173">
        <v>1720</v>
      </c>
      <c r="BC321" s="175">
        <f>100*BB321/$AI321</f>
        <v>3.26140543820395</v>
      </c>
      <c r="BD321" s="173">
        <f>IF(BC321&gt;$AI$8,1,0)</f>
        <v>0</v>
      </c>
      <c r="BE321" s="175">
        <f>IF($R321=BB$17,BC321,0)</f>
        <v>0</v>
      </c>
      <c r="BF321" s="173">
        <v>12676</v>
      </c>
      <c r="BG321" s="175">
        <f>100*BF321/$AI321</f>
        <v>24.0357996131821</v>
      </c>
      <c r="BH321" s="173">
        <f>IF(BG321&gt;$AI$8,1,0)</f>
        <v>0</v>
      </c>
      <c r="BI321" s="175">
        <f>IF($R321=BF$17,BG321,0)</f>
        <v>24.0357996131821</v>
      </c>
      <c r="BJ321" s="173">
        <v>0</v>
      </c>
      <c r="BK321" s="175">
        <f>100*BJ321/$AI321</f>
        <v>0</v>
      </c>
      <c r="BL321" s="173">
        <f>IF(BK321&gt;$AI$8,1,0)</f>
        <v>0</v>
      </c>
      <c r="BM321" s="175">
        <f>IF($R321=BJ$17,BK321,0)</f>
        <v>0</v>
      </c>
      <c r="BN321" s="173">
        <v>0</v>
      </c>
      <c r="BO321" s="175">
        <f>100*BN321/$AI321</f>
        <v>0</v>
      </c>
      <c r="BP321" s="173">
        <f>IF(BO321&gt;$AI$8,1,0)</f>
        <v>0</v>
      </c>
      <c r="BQ321" s="175">
        <f>IF($R321=BN$17,BO321,0)</f>
        <v>0</v>
      </c>
      <c r="BR321" s="173">
        <v>0</v>
      </c>
      <c r="BS321" s="175">
        <f>100*BR321/$AI321</f>
        <v>0</v>
      </c>
      <c r="BT321" s="173">
        <f>IF(BS321&gt;$AI$8,1,0)</f>
        <v>0</v>
      </c>
      <c r="BU321" s="175">
        <f>IF($R321=BR$17,BS321,0)</f>
        <v>0</v>
      </c>
      <c r="BV321" s="173">
        <v>0</v>
      </c>
      <c r="BW321" s="175">
        <f>100*BV321/$AI321</f>
        <v>0</v>
      </c>
      <c r="BX321" s="173">
        <f>IF(BW321&gt;$AI$8,1,0)</f>
        <v>0</v>
      </c>
      <c r="BY321" s="175">
        <f>IF($R321=BV$17,BW321,0)</f>
        <v>0</v>
      </c>
      <c r="BZ321" s="173">
        <v>0</v>
      </c>
      <c r="CA321" s="175">
        <f>100*BZ321/$AI321</f>
        <v>0</v>
      </c>
      <c r="CB321" s="173">
        <f>IF(CA321&gt;$AI$8,1,0)</f>
        <v>0</v>
      </c>
      <c r="CC321" s="175">
        <f>IF($R321=BZ$17,CA321,0)</f>
        <v>0</v>
      </c>
      <c r="CD321" s="173">
        <v>0</v>
      </c>
      <c r="CE321" s="175">
        <f>100*CD321/$AI321</f>
        <v>0</v>
      </c>
      <c r="CF321" s="173">
        <f>IF(CE321&gt;$AI$8,1,0)</f>
        <v>0</v>
      </c>
      <c r="CG321" s="175">
        <f>IF($R321=CD$17,CE321,0)</f>
        <v>0</v>
      </c>
      <c r="CH321" s="173">
        <v>0</v>
      </c>
      <c r="CI321" s="175">
        <f>100*CH321/$AI321</f>
        <v>0</v>
      </c>
      <c r="CJ321" s="173">
        <f>IF(CI321&gt;$AI$8,1,0)</f>
        <v>0</v>
      </c>
      <c r="CK321" s="175">
        <f>IF($R321=CH$17,CI321,0)</f>
        <v>0</v>
      </c>
      <c r="CL321" s="173">
        <v>0</v>
      </c>
      <c r="CM321" s="173">
        <v>0</v>
      </c>
      <c r="CN321" s="176"/>
    </row>
    <row r="322" ht="19.95" customHeight="1">
      <c r="A322" t="s" s="179">
        <v>2918</v>
      </c>
      <c r="B322" t="s" s="180">
        <v>84</v>
      </c>
      <c r="C322" t="s" s="180">
        <v>2919</v>
      </c>
      <c r="D322" t="s" s="181">
        <v>86</v>
      </c>
      <c r="E322" t="s" s="188">
        <v>79</v>
      </c>
      <c r="F322" t="s" s="146">
        <v>80</v>
      </c>
      <c r="G322" t="s" s="146">
        <v>739</v>
      </c>
      <c r="H322" t="s" s="146">
        <v>2920</v>
      </c>
      <c r="I322" t="s" s="146">
        <v>49</v>
      </c>
      <c r="J322" t="s" s="146">
        <v>1733</v>
      </c>
      <c r="K322" t="s" s="183">
        <f>_xlfn.IFS(Q322=0,O322,T322=1,R322,U322=1,AA322,V322=1,AD322)</f>
        <v>2365</v>
      </c>
      <c r="L322" s="189">
        <f>_xlfn.IFS(Q322=0,P322,T322=1,S322,U322=1,AB322,V322=1,AE322)</f>
        <v>24.2030094363683</v>
      </c>
      <c r="M322" t="s" s="146">
        <f>IF(O322="Lab","over","under")</f>
        <v>2429</v>
      </c>
      <c r="N322" s="145">
        <v>0</v>
      </c>
      <c r="O322" t="s" s="184">
        <v>28</v>
      </c>
      <c r="P322" s="147">
        <f>AQ322</f>
        <v>42.3644761823798</v>
      </c>
      <c r="Q322" s="145">
        <f>T322+U322+V322</f>
        <v>1</v>
      </c>
      <c r="R322" t="s" s="185">
        <v>2365</v>
      </c>
      <c r="S322" s="147">
        <f>BA322</f>
        <v>24.2030094363683</v>
      </c>
      <c r="T322" s="145">
        <v>1</v>
      </c>
      <c r="U322" s="138"/>
      <c r="V322" s="138"/>
      <c r="W322" s="138"/>
      <c r="X322" t="s" s="146">
        <f>IF($A322=Y322,"ok","bad")</f>
        <v>2430</v>
      </c>
      <c r="Y322" t="s" s="146">
        <v>2918</v>
      </c>
      <c r="Z322" t="s" s="146">
        <v>2919</v>
      </c>
      <c r="AA322" t="s" s="186">
        <v>27</v>
      </c>
      <c r="AB322" s="141">
        <f>100*AC322</f>
        <v>17.6287228</v>
      </c>
      <c r="AC322" s="190">
        <v>0.176287228</v>
      </c>
      <c r="AD322" t="s" s="187">
        <v>217</v>
      </c>
      <c r="AE322" s="141">
        <v>6.4637706</v>
      </c>
      <c r="AF322" s="190">
        <v>0.064637706</v>
      </c>
      <c r="AG322" s="138"/>
      <c r="AH322" s="145">
        <v>73812</v>
      </c>
      <c r="AI322" s="145">
        <v>35289</v>
      </c>
      <c r="AJ322" s="145">
        <v>137</v>
      </c>
      <c r="AK322" s="145">
        <v>6409</v>
      </c>
      <c r="AL322" s="145">
        <v>6221</v>
      </c>
      <c r="AM322" s="148">
        <f>100*AL322/$AI322</f>
        <v>17.6287228314772</v>
      </c>
      <c r="AN322" s="145">
        <f>IF(AM322&gt;$AI$8,1,0)</f>
        <v>0</v>
      </c>
      <c r="AO322" s="148">
        <f>IF($R322=AL$17,AM322,0)</f>
        <v>0</v>
      </c>
      <c r="AP322" s="145">
        <v>14950</v>
      </c>
      <c r="AQ322" s="148">
        <f>100*AP322/$AI322</f>
        <v>42.3644761823798</v>
      </c>
      <c r="AR322" s="145">
        <f>IF(AQ322&gt;$AI$8,1,0)</f>
        <v>0</v>
      </c>
      <c r="AS322" s="148">
        <f>IF($R322=AP$17,AQ322,0)</f>
        <v>0</v>
      </c>
      <c r="AT322" s="145">
        <v>999</v>
      </c>
      <c r="AU322" s="148">
        <f>100*AT322/$AI322</f>
        <v>2.83091048201989</v>
      </c>
      <c r="AV322" s="145">
        <f>IF(AU322&gt;$AI$8,1,0)</f>
        <v>0</v>
      </c>
      <c r="AW322" s="148">
        <f>IF($R322=AT$17,AU322,0)</f>
        <v>0</v>
      </c>
      <c r="AX322" s="145">
        <v>8541</v>
      </c>
      <c r="AY322" s="148">
        <f>100*AX322/$AI322</f>
        <v>24.2030094363683</v>
      </c>
      <c r="AZ322" s="145">
        <f>IF(AY322&gt;$AI$8,1,0)</f>
        <v>0</v>
      </c>
      <c r="BA322" s="148">
        <f>IF($R322=AX$17,AY322,0)</f>
        <v>24.2030094363683</v>
      </c>
      <c r="BB322" s="145">
        <v>1703</v>
      </c>
      <c r="BC322" s="148">
        <f>100*BB322/$AI322</f>
        <v>4.82586641729717</v>
      </c>
      <c r="BD322" s="145">
        <f>IF(BC322&gt;$AI$8,1,0)</f>
        <v>0</v>
      </c>
      <c r="BE322" s="148">
        <f>IF($R322=BB$17,BC322,0)</f>
        <v>0</v>
      </c>
      <c r="BF322" s="145">
        <v>0</v>
      </c>
      <c r="BG322" s="148">
        <f>100*BF322/$AI322</f>
        <v>0</v>
      </c>
      <c r="BH322" s="145">
        <f>IF(BG322&gt;$AI$8,1,0)</f>
        <v>0</v>
      </c>
      <c r="BI322" s="148">
        <f>IF($R322=BF$17,BG322,0)</f>
        <v>0</v>
      </c>
      <c r="BJ322" s="145">
        <v>0</v>
      </c>
      <c r="BK322" s="148">
        <f>100*BJ322/$AI322</f>
        <v>0</v>
      </c>
      <c r="BL322" s="145">
        <f>IF(BK322&gt;$AI$8,1,0)</f>
        <v>0</v>
      </c>
      <c r="BM322" s="148">
        <f>IF($R322=BJ$17,BK322,0)</f>
        <v>0</v>
      </c>
      <c r="BN322" s="145">
        <v>0</v>
      </c>
      <c r="BO322" s="148">
        <f>100*BN322/$AI322</f>
        <v>0</v>
      </c>
      <c r="BP322" s="145">
        <f>IF(BO322&gt;$AI$8,1,0)</f>
        <v>0</v>
      </c>
      <c r="BQ322" s="148">
        <f>IF($R322=BN$17,BO322,0)</f>
        <v>0</v>
      </c>
      <c r="BR322" s="145">
        <v>0</v>
      </c>
      <c r="BS322" s="148">
        <f>100*BR322/$AI322</f>
        <v>0</v>
      </c>
      <c r="BT322" s="145">
        <f>IF(BS322&gt;$AI$8,1,0)</f>
        <v>0</v>
      </c>
      <c r="BU322" s="148">
        <f>IF($R322=BR$17,BS322,0)</f>
        <v>0</v>
      </c>
      <c r="BV322" s="145">
        <v>0</v>
      </c>
      <c r="BW322" s="148">
        <f>100*BV322/$AI322</f>
        <v>0</v>
      </c>
      <c r="BX322" s="145">
        <f>IF(BW322&gt;$AI$8,1,0)</f>
        <v>0</v>
      </c>
      <c r="BY322" s="148">
        <f>IF($R322=BV$17,BW322,0)</f>
        <v>0</v>
      </c>
      <c r="BZ322" s="145">
        <v>0</v>
      </c>
      <c r="CA322" s="148">
        <f>100*BZ322/$AI322</f>
        <v>0</v>
      </c>
      <c r="CB322" s="145">
        <f>IF(CA322&gt;$AI$8,1,0)</f>
        <v>0</v>
      </c>
      <c r="CC322" s="148">
        <f>IF($R322=BZ$17,CA322,0)</f>
        <v>0</v>
      </c>
      <c r="CD322" s="145">
        <v>0</v>
      </c>
      <c r="CE322" s="148">
        <f>100*CD322/$AI322</f>
        <v>0</v>
      </c>
      <c r="CF322" s="145">
        <f>IF(CE322&gt;$AI$8,1,0)</f>
        <v>0</v>
      </c>
      <c r="CG322" s="148">
        <f>IF($R322=CD$17,CE322,0)</f>
        <v>0</v>
      </c>
      <c r="CH322" s="145">
        <v>0</v>
      </c>
      <c r="CI322" s="148">
        <f>100*CH322/$AI322</f>
        <v>0</v>
      </c>
      <c r="CJ322" s="145">
        <f>IF(CI322&gt;$AI$8,1,0)</f>
        <v>0</v>
      </c>
      <c r="CK322" s="148">
        <f>IF($R322=CH$17,CI322,0)</f>
        <v>0</v>
      </c>
      <c r="CL322" s="145">
        <v>0</v>
      </c>
      <c r="CM322" s="145">
        <v>0</v>
      </c>
      <c r="CN322" s="149"/>
    </row>
    <row r="323" ht="15.75" customHeight="1">
      <c r="A323" t="s" s="179">
        <v>3269</v>
      </c>
      <c r="B323" t="s" s="180">
        <v>160</v>
      </c>
      <c r="C323" t="s" s="180">
        <v>3270</v>
      </c>
      <c r="D323" t="s" s="181">
        <v>162</v>
      </c>
      <c r="E323" t="s" s="182">
        <v>79</v>
      </c>
      <c r="F323" t="s" s="130">
        <v>80</v>
      </c>
      <c r="G323" t="s" s="130">
        <v>3271</v>
      </c>
      <c r="H323" t="s" s="130">
        <v>3272</v>
      </c>
      <c r="I323" t="s" s="130">
        <v>64</v>
      </c>
      <c r="J323" t="s" s="130">
        <v>50</v>
      </c>
      <c r="K323" t="s" s="183">
        <f>_xlfn.IFS(Q323=0,O323,T323=1,R323,U323=1,AA323,V323=1,AD323)</f>
        <v>28</v>
      </c>
      <c r="L323" s="189">
        <f>_xlfn.IFS(Q323=0,P323,T323=1,S323,U323=1,AB323,V323=1,AE323)</f>
        <v>42.3513556728112</v>
      </c>
      <c r="M323" t="s" s="130">
        <f>IF(O323="Lab","over","under")</f>
        <v>2429</v>
      </c>
      <c r="N323" s="173">
        <v>0</v>
      </c>
      <c r="O323" t="s" s="184">
        <v>28</v>
      </c>
      <c r="P323" s="131">
        <f>AQ323</f>
        <v>42.3513556728112</v>
      </c>
      <c r="Q323" s="173">
        <f>T323+U323+V323</f>
        <v>0</v>
      </c>
      <c r="R323" t="s" s="185">
        <v>27</v>
      </c>
      <c r="S323" s="131">
        <f>AO323</f>
        <v>26.7616893944585</v>
      </c>
      <c r="T323" s="169"/>
      <c r="U323" s="169"/>
      <c r="V323" s="169"/>
      <c r="W323" s="169"/>
      <c r="X323" t="s" s="130">
        <f>IF($A323=Y323,"ok","bad")</f>
        <v>2430</v>
      </c>
      <c r="Y323" t="s" s="130">
        <v>3269</v>
      </c>
      <c r="Z323" t="s" s="130">
        <v>3270</v>
      </c>
      <c r="AA323" t="s" s="186">
        <v>2365</v>
      </c>
      <c r="AB323" s="125">
        <f>100*AC323</f>
        <v>13.3899815</v>
      </c>
      <c r="AC323" s="191">
        <v>0.133899815</v>
      </c>
      <c r="AD323" t="s" s="187">
        <v>31</v>
      </c>
      <c r="AE323" s="125">
        <v>9.358368199999999</v>
      </c>
      <c r="AF323" s="191">
        <v>0.093583682</v>
      </c>
      <c r="AG323" s="169"/>
      <c r="AH323" s="173">
        <v>76595</v>
      </c>
      <c r="AI323" s="173">
        <v>43779</v>
      </c>
      <c r="AJ323" s="173">
        <v>128</v>
      </c>
      <c r="AK323" s="173">
        <v>6825</v>
      </c>
      <c r="AL323" s="173">
        <v>11716</v>
      </c>
      <c r="AM323" s="175">
        <f>100*AL323/$AI323</f>
        <v>26.7616893944585</v>
      </c>
      <c r="AN323" s="173">
        <f>IF(AM323&gt;$AI$8,1,0)</f>
        <v>0</v>
      </c>
      <c r="AO323" s="175">
        <f>IF($R323=AL$17,AM323,0)</f>
        <v>26.7616893944585</v>
      </c>
      <c r="AP323" s="173">
        <v>18541</v>
      </c>
      <c r="AQ323" s="175">
        <f>100*AP323/$AI323</f>
        <v>42.3513556728112</v>
      </c>
      <c r="AR323" s="173">
        <f>IF(AQ323&gt;$AI$8,1,0)</f>
        <v>0</v>
      </c>
      <c r="AS323" s="175">
        <f>IF($R323=AP$17,AQ323,0)</f>
        <v>0</v>
      </c>
      <c r="AT323" s="173">
        <v>3563</v>
      </c>
      <c r="AU323" s="175">
        <f>100*AT323/$AI323</f>
        <v>8.13860526736563</v>
      </c>
      <c r="AV323" s="173">
        <f>IF(AU323&gt;$AI$8,1,0)</f>
        <v>0</v>
      </c>
      <c r="AW323" s="175">
        <f>IF($R323=AT$17,AU323,0)</f>
        <v>0</v>
      </c>
      <c r="AX323" s="173">
        <v>5862</v>
      </c>
      <c r="AY323" s="175">
        <f>100*AX323/$AI323</f>
        <v>13.3899814979785</v>
      </c>
      <c r="AZ323" s="173">
        <f>IF(AY323&gt;$AI$8,1,0)</f>
        <v>0</v>
      </c>
      <c r="BA323" s="175">
        <f>IF($R323=AX$17,AY323,0)</f>
        <v>0</v>
      </c>
      <c r="BB323" s="173">
        <v>4097</v>
      </c>
      <c r="BC323" s="175">
        <f>100*BB323/$AI323</f>
        <v>9.358368167386191</v>
      </c>
      <c r="BD323" s="173">
        <f>IF(BC323&gt;$AI$8,1,0)</f>
        <v>0</v>
      </c>
      <c r="BE323" s="175">
        <f>IF($R323=BB$17,BC323,0)</f>
        <v>0</v>
      </c>
      <c r="BF323" s="173">
        <v>0</v>
      </c>
      <c r="BG323" s="175">
        <f>100*BF323/$AI323</f>
        <v>0</v>
      </c>
      <c r="BH323" s="173">
        <f>IF(BG323&gt;$AI$8,1,0)</f>
        <v>0</v>
      </c>
      <c r="BI323" s="175">
        <f>IF($R323=BF$17,BG323,0)</f>
        <v>0</v>
      </c>
      <c r="BJ323" s="173">
        <v>0</v>
      </c>
      <c r="BK323" s="175">
        <f>100*BJ323/$AI323</f>
        <v>0</v>
      </c>
      <c r="BL323" s="173">
        <f>IF(BK323&gt;$AI$8,1,0)</f>
        <v>0</v>
      </c>
      <c r="BM323" s="175">
        <f>IF($R323=BJ$17,BK323,0)</f>
        <v>0</v>
      </c>
      <c r="BN323" s="173">
        <v>0</v>
      </c>
      <c r="BO323" s="175">
        <f>100*BN323/$AI323</f>
        <v>0</v>
      </c>
      <c r="BP323" s="173">
        <f>IF(BO323&gt;$AI$8,1,0)</f>
        <v>0</v>
      </c>
      <c r="BQ323" s="175">
        <f>IF($R323=BN$17,BO323,0)</f>
        <v>0</v>
      </c>
      <c r="BR323" s="173">
        <v>0</v>
      </c>
      <c r="BS323" s="175">
        <f>100*BR323/$AI323</f>
        <v>0</v>
      </c>
      <c r="BT323" s="173">
        <f>IF(BS323&gt;$AI$8,1,0)</f>
        <v>0</v>
      </c>
      <c r="BU323" s="175">
        <f>IF($R323=BR$17,BS323,0)</f>
        <v>0</v>
      </c>
      <c r="BV323" s="173">
        <v>0</v>
      </c>
      <c r="BW323" s="175">
        <f>100*BV323/$AI323</f>
        <v>0</v>
      </c>
      <c r="BX323" s="173">
        <f>IF(BW323&gt;$AI$8,1,0)</f>
        <v>0</v>
      </c>
      <c r="BY323" s="175">
        <f>IF($R323=BV$17,BW323,0)</f>
        <v>0</v>
      </c>
      <c r="BZ323" s="173">
        <v>0</v>
      </c>
      <c r="CA323" s="175">
        <f>100*BZ323/$AI323</f>
        <v>0</v>
      </c>
      <c r="CB323" s="173">
        <f>IF(CA323&gt;$AI$8,1,0)</f>
        <v>0</v>
      </c>
      <c r="CC323" s="175">
        <f>IF($R323=BZ$17,CA323,0)</f>
        <v>0</v>
      </c>
      <c r="CD323" s="173">
        <v>0</v>
      </c>
      <c r="CE323" s="175">
        <f>100*CD323/$AI323</f>
        <v>0</v>
      </c>
      <c r="CF323" s="173">
        <f>IF(CE323&gt;$AI$8,1,0)</f>
        <v>0</v>
      </c>
      <c r="CG323" s="175">
        <f>IF($R323=CD$17,CE323,0)</f>
        <v>0</v>
      </c>
      <c r="CH323" s="173">
        <v>0</v>
      </c>
      <c r="CI323" s="175">
        <f>100*CH323/$AI323</f>
        <v>0</v>
      </c>
      <c r="CJ323" s="173">
        <f>IF(CI323&gt;$AI$8,1,0)</f>
        <v>0</v>
      </c>
      <c r="CK323" s="175">
        <f>IF($R323=CH$17,CI323,0)</f>
        <v>0</v>
      </c>
      <c r="CL323" s="173">
        <v>0</v>
      </c>
      <c r="CM323" s="173">
        <v>0</v>
      </c>
      <c r="CN323" s="176"/>
    </row>
    <row r="324" ht="15.75" customHeight="1">
      <c r="A324" t="s" s="179">
        <v>3277</v>
      </c>
      <c r="B324" t="s" s="180">
        <v>75</v>
      </c>
      <c r="C324" t="s" s="180">
        <v>3278</v>
      </c>
      <c r="D324" t="s" s="181">
        <v>78</v>
      </c>
      <c r="E324" t="s" s="188">
        <v>79</v>
      </c>
      <c r="F324" t="s" s="146">
        <v>80</v>
      </c>
      <c r="G324" t="s" s="146">
        <v>1222</v>
      </c>
      <c r="H324" t="s" s="146">
        <v>735</v>
      </c>
      <c r="I324" t="s" s="146">
        <v>64</v>
      </c>
      <c r="J324" t="s" s="146">
        <v>1733</v>
      </c>
      <c r="K324" t="s" s="183">
        <f>_xlfn.IFS(Q324=0,O324,T324=1,R324,U324=1,AA324,V324=1,AD324)</f>
        <v>28</v>
      </c>
      <c r="L324" s="189">
        <f>_xlfn.IFS(Q324=0,P324,T324=1,S324,U324=1,AB324,V324=1,AE324)</f>
        <v>42.3411343208532</v>
      </c>
      <c r="M324" t="s" s="146">
        <f>IF(O324="Lab","over","under")</f>
        <v>2429</v>
      </c>
      <c r="N324" s="145">
        <v>0</v>
      </c>
      <c r="O324" t="s" s="184">
        <v>28</v>
      </c>
      <c r="P324" s="147">
        <f>AQ324</f>
        <v>42.3411343208532</v>
      </c>
      <c r="Q324" s="145">
        <f>T324+U324+V324</f>
        <v>0</v>
      </c>
      <c r="R324" t="s" s="185">
        <v>27</v>
      </c>
      <c r="S324" s="147">
        <f>AO324</f>
        <v>27.0653062079658</v>
      </c>
      <c r="T324" s="138"/>
      <c r="U324" s="138"/>
      <c r="V324" s="138"/>
      <c r="W324" s="138"/>
      <c r="X324" t="s" s="146">
        <f>IF($A324=Y324,"ok","bad")</f>
        <v>2430</v>
      </c>
      <c r="Y324" t="s" s="146">
        <v>3277</v>
      </c>
      <c r="Z324" t="s" s="146">
        <v>3278</v>
      </c>
      <c r="AA324" t="s" s="186">
        <v>2365</v>
      </c>
      <c r="AB324" s="141">
        <f>100*AC324</f>
        <v>13.0842884</v>
      </c>
      <c r="AC324" s="190">
        <v>0.130842884</v>
      </c>
      <c r="AD324" t="s" s="187">
        <v>29</v>
      </c>
      <c r="AE324" s="141">
        <v>10.3312452</v>
      </c>
      <c r="AF324" s="190">
        <v>0.103312452</v>
      </c>
      <c r="AG324" s="138"/>
      <c r="AH324" s="145">
        <v>81078</v>
      </c>
      <c r="AI324" s="145">
        <v>47729</v>
      </c>
      <c r="AJ324" s="145">
        <v>201</v>
      </c>
      <c r="AK324" s="145">
        <v>7291</v>
      </c>
      <c r="AL324" s="145">
        <v>12918</v>
      </c>
      <c r="AM324" s="148">
        <f>100*AL324/$AI324</f>
        <v>27.0653062079658</v>
      </c>
      <c r="AN324" s="145">
        <f>IF(AM324&gt;$AI$8,1,0)</f>
        <v>0</v>
      </c>
      <c r="AO324" s="148">
        <f>IF($R324=AL$17,AM324,0)</f>
        <v>27.0653062079658</v>
      </c>
      <c r="AP324" s="145">
        <v>20209</v>
      </c>
      <c r="AQ324" s="148">
        <f>100*AP324/$AI324</f>
        <v>42.3411343208532</v>
      </c>
      <c r="AR324" s="145">
        <f>IF(AQ324&gt;$AI$8,1,0)</f>
        <v>0</v>
      </c>
      <c r="AS324" s="148">
        <f>IF($R324=AP$17,AQ324,0)</f>
        <v>0</v>
      </c>
      <c r="AT324" s="145">
        <v>4931</v>
      </c>
      <c r="AU324" s="148">
        <f>100*AT324/$AI324</f>
        <v>10.3312451549372</v>
      </c>
      <c r="AV324" s="145">
        <f>IF(AU324&gt;$AI$8,1,0)</f>
        <v>0</v>
      </c>
      <c r="AW324" s="148">
        <f>IF($R324=AT$17,AU324,0)</f>
        <v>0</v>
      </c>
      <c r="AX324" s="145">
        <v>6245</v>
      </c>
      <c r="AY324" s="148">
        <f>100*AX324/$AI324</f>
        <v>13.0842883781349</v>
      </c>
      <c r="AZ324" s="145">
        <f>IF(AY324&gt;$AI$8,1,0)</f>
        <v>0</v>
      </c>
      <c r="BA324" s="148">
        <f>IF($R324=AX$17,AY324,0)</f>
        <v>0</v>
      </c>
      <c r="BB324" s="145">
        <v>3226</v>
      </c>
      <c r="BC324" s="148">
        <f>100*BB324/$AI324</f>
        <v>6.75899348404534</v>
      </c>
      <c r="BD324" s="145">
        <f>IF(BC324&gt;$AI$8,1,0)</f>
        <v>0</v>
      </c>
      <c r="BE324" s="148">
        <f>IF($R324=BB$17,BC324,0)</f>
        <v>0</v>
      </c>
      <c r="BF324" s="145">
        <v>0</v>
      </c>
      <c r="BG324" s="148">
        <f>100*BF324/$AI324</f>
        <v>0</v>
      </c>
      <c r="BH324" s="145">
        <f>IF(BG324&gt;$AI$8,1,0)</f>
        <v>0</v>
      </c>
      <c r="BI324" s="148">
        <f>IF($R324=BF$17,BG324,0)</f>
        <v>0</v>
      </c>
      <c r="BJ324" s="145">
        <v>0</v>
      </c>
      <c r="BK324" s="148">
        <f>100*BJ324/$AI324</f>
        <v>0</v>
      </c>
      <c r="BL324" s="145">
        <f>IF(BK324&gt;$AI$8,1,0)</f>
        <v>0</v>
      </c>
      <c r="BM324" s="148">
        <f>IF($R324=BJ$17,BK324,0)</f>
        <v>0</v>
      </c>
      <c r="BN324" s="145">
        <v>0</v>
      </c>
      <c r="BO324" s="148">
        <f>100*BN324/$AI324</f>
        <v>0</v>
      </c>
      <c r="BP324" s="145">
        <f>IF(BO324&gt;$AI$8,1,0)</f>
        <v>0</v>
      </c>
      <c r="BQ324" s="148">
        <f>IF($R324=BN$17,BO324,0)</f>
        <v>0</v>
      </c>
      <c r="BR324" s="145">
        <v>0</v>
      </c>
      <c r="BS324" s="148">
        <f>100*BR324/$AI324</f>
        <v>0</v>
      </c>
      <c r="BT324" s="145">
        <f>IF(BS324&gt;$AI$8,1,0)</f>
        <v>0</v>
      </c>
      <c r="BU324" s="148">
        <f>IF($R324=BR$17,BS324,0)</f>
        <v>0</v>
      </c>
      <c r="BV324" s="145">
        <v>0</v>
      </c>
      <c r="BW324" s="148">
        <f>100*BV324/$AI324</f>
        <v>0</v>
      </c>
      <c r="BX324" s="145">
        <f>IF(BW324&gt;$AI$8,1,0)</f>
        <v>0</v>
      </c>
      <c r="BY324" s="148">
        <f>IF($R324=BV$17,BW324,0)</f>
        <v>0</v>
      </c>
      <c r="BZ324" s="145">
        <v>0</v>
      </c>
      <c r="CA324" s="148">
        <f>100*BZ324/$AI324</f>
        <v>0</v>
      </c>
      <c r="CB324" s="145">
        <f>IF(CA324&gt;$AI$8,1,0)</f>
        <v>0</v>
      </c>
      <c r="CC324" s="148">
        <f>IF($R324=BZ$17,CA324,0)</f>
        <v>0</v>
      </c>
      <c r="CD324" s="145">
        <v>0</v>
      </c>
      <c r="CE324" s="148">
        <f>100*CD324/$AI324</f>
        <v>0</v>
      </c>
      <c r="CF324" s="145">
        <f>IF(CE324&gt;$AI$8,1,0)</f>
        <v>0</v>
      </c>
      <c r="CG324" s="148">
        <f>IF($R324=CD$17,CE324,0)</f>
        <v>0</v>
      </c>
      <c r="CH324" s="145">
        <v>0</v>
      </c>
      <c r="CI324" s="148">
        <f>100*CH324/$AI324</f>
        <v>0</v>
      </c>
      <c r="CJ324" s="145">
        <f>IF(CI324&gt;$AI$8,1,0)</f>
        <v>0</v>
      </c>
      <c r="CK324" s="148">
        <f>IF($R324=CH$17,CI324,0)</f>
        <v>0</v>
      </c>
      <c r="CL324" s="145">
        <v>0</v>
      </c>
      <c r="CM324" s="145">
        <v>0</v>
      </c>
      <c r="CN324" s="149"/>
    </row>
    <row r="325" ht="15.75" customHeight="1">
      <c r="A325" t="s" s="179">
        <v>2956</v>
      </c>
      <c r="B325" t="s" s="180">
        <v>58</v>
      </c>
      <c r="C325" t="s" s="180">
        <v>1002</v>
      </c>
      <c r="D325" t="s" s="181">
        <v>60</v>
      </c>
      <c r="E325" t="s" s="182">
        <v>60</v>
      </c>
      <c r="F325" t="s" s="130">
        <v>61</v>
      </c>
      <c r="G325" t="s" s="130">
        <v>662</v>
      </c>
      <c r="H325" t="s" s="130">
        <v>2957</v>
      </c>
      <c r="I325" t="s" s="130">
        <v>49</v>
      </c>
      <c r="J325" t="s" s="130">
        <v>2585</v>
      </c>
      <c r="K325" t="s" s="183">
        <f>_xlfn.IFS(Q325=0,O325,T325=1,R325,U325=1,AA325,V325=1,AD325)</f>
        <v>31</v>
      </c>
      <c r="L325" s="189">
        <f>_xlfn.IFS(Q325=0,P325,T325=1,S325,U325=1,AB325,V325=1,AE325)</f>
        <v>12.1851521</v>
      </c>
      <c r="M325" t="s" s="130">
        <f>IF(O325="Lab","over","under")</f>
        <v>2429</v>
      </c>
      <c r="N325" s="173">
        <v>0</v>
      </c>
      <c r="O325" t="s" s="184">
        <v>28</v>
      </c>
      <c r="P325" s="131">
        <f>AQ325</f>
        <v>42.1860157172054</v>
      </c>
      <c r="Q325" s="173">
        <f>T325+U325+V325</f>
        <v>1</v>
      </c>
      <c r="R325" t="s" s="185">
        <v>32</v>
      </c>
      <c r="S325" s="131">
        <f>BI325</f>
        <v>31.9986182676531</v>
      </c>
      <c r="T325" s="169"/>
      <c r="U325" s="173">
        <v>1</v>
      </c>
      <c r="V325" s="169"/>
      <c r="W325" s="169"/>
      <c r="X325" t="s" s="130">
        <f>IF($A325=Y325,"ok","bad")</f>
        <v>2430</v>
      </c>
      <c r="Y325" t="s" s="130">
        <v>2956</v>
      </c>
      <c r="Z325" t="s" s="130">
        <v>1002</v>
      </c>
      <c r="AA325" t="s" s="186">
        <v>31</v>
      </c>
      <c r="AB325" s="125">
        <f>100*AC325</f>
        <v>12.1851521</v>
      </c>
      <c r="AC325" s="191">
        <v>0.121851521</v>
      </c>
      <c r="AD325" t="s" s="187">
        <v>2365</v>
      </c>
      <c r="AE325" s="125">
        <v>4.764098</v>
      </c>
      <c r="AF325" s="191">
        <v>0.04764098</v>
      </c>
      <c r="AG325" s="169"/>
      <c r="AH325" s="173">
        <v>67579</v>
      </c>
      <c r="AI325" s="173">
        <v>34739</v>
      </c>
      <c r="AJ325" s="173">
        <v>166</v>
      </c>
      <c r="AK325" s="173">
        <v>3539</v>
      </c>
      <c r="AL325" s="173">
        <v>1366</v>
      </c>
      <c r="AM325" s="175">
        <f>100*AL325/$AI325</f>
        <v>3.93217997063819</v>
      </c>
      <c r="AN325" s="173">
        <f>IF(AM325&gt;$AI$8,1,0)</f>
        <v>0</v>
      </c>
      <c r="AO325" s="175">
        <f>IF($R325=AL$17,AM325,0)</f>
        <v>0</v>
      </c>
      <c r="AP325" s="173">
        <v>14655</v>
      </c>
      <c r="AQ325" s="175">
        <f>100*AP325/$AI325</f>
        <v>42.1860157172054</v>
      </c>
      <c r="AR325" s="173">
        <f>IF(AQ325&gt;$AI$8,1,0)</f>
        <v>0</v>
      </c>
      <c r="AS325" s="175">
        <f>IF($R325=AP$17,AQ325,0)</f>
        <v>0</v>
      </c>
      <c r="AT325" s="173">
        <v>1142</v>
      </c>
      <c r="AU325" s="175">
        <f>100*AT325/$AI325</f>
        <v>3.28737154207087</v>
      </c>
      <c r="AV325" s="173">
        <f>IF(AU325&gt;$AI$8,1,0)</f>
        <v>0</v>
      </c>
      <c r="AW325" s="175">
        <f>IF($R325=AT$17,AU325,0)</f>
        <v>0</v>
      </c>
      <c r="AX325" s="173">
        <v>1655</v>
      </c>
      <c r="AY325" s="175">
        <f>100*AX325/$AI325</f>
        <v>4.76409798785227</v>
      </c>
      <c r="AZ325" s="173">
        <f>IF(AY325&gt;$AI$8,1,0)</f>
        <v>0</v>
      </c>
      <c r="BA325" s="175">
        <f>IF($R325=AX$17,AY325,0)</f>
        <v>0</v>
      </c>
      <c r="BB325" s="173">
        <v>4233</v>
      </c>
      <c r="BC325" s="175">
        <f>100*BB325/$AI325</f>
        <v>12.1851521344886</v>
      </c>
      <c r="BD325" s="173">
        <f>IF(BC325&gt;$AI$8,1,0)</f>
        <v>0</v>
      </c>
      <c r="BE325" s="175">
        <f>IF($R325=BB$17,BC325,0)</f>
        <v>0</v>
      </c>
      <c r="BF325" s="173">
        <v>11116</v>
      </c>
      <c r="BG325" s="175">
        <f>100*BF325/$AI325</f>
        <v>31.9986182676531</v>
      </c>
      <c r="BH325" s="173">
        <f>IF(BG325&gt;$AI$8,1,0)</f>
        <v>0</v>
      </c>
      <c r="BI325" s="175">
        <f>IF($R325=BF$17,BG325,0)</f>
        <v>31.9986182676531</v>
      </c>
      <c r="BJ325" s="173">
        <v>0</v>
      </c>
      <c r="BK325" s="175">
        <f>100*BJ325/$AI325</f>
        <v>0</v>
      </c>
      <c r="BL325" s="173">
        <f>IF(BK325&gt;$AI$8,1,0)</f>
        <v>0</v>
      </c>
      <c r="BM325" s="175">
        <f>IF($R325=BJ$17,BK325,0)</f>
        <v>0</v>
      </c>
      <c r="BN325" s="173">
        <v>0</v>
      </c>
      <c r="BO325" s="175">
        <f>100*BN325/$AI325</f>
        <v>0</v>
      </c>
      <c r="BP325" s="173">
        <f>IF(BO325&gt;$AI$8,1,0)</f>
        <v>0</v>
      </c>
      <c r="BQ325" s="175">
        <f>IF($R325=BN$17,BO325,0)</f>
        <v>0</v>
      </c>
      <c r="BR325" s="173">
        <v>0</v>
      </c>
      <c r="BS325" s="175">
        <f>100*BR325/$AI325</f>
        <v>0</v>
      </c>
      <c r="BT325" s="173">
        <f>IF(BS325&gt;$AI$8,1,0)</f>
        <v>0</v>
      </c>
      <c r="BU325" s="175">
        <f>IF($R325=BR$17,BS325,0)</f>
        <v>0</v>
      </c>
      <c r="BV325" s="173">
        <v>0</v>
      </c>
      <c r="BW325" s="175">
        <f>100*BV325/$AI325</f>
        <v>0</v>
      </c>
      <c r="BX325" s="173">
        <f>IF(BW325&gt;$AI$8,1,0)</f>
        <v>0</v>
      </c>
      <c r="BY325" s="175">
        <f>IF($R325=BV$17,BW325,0)</f>
        <v>0</v>
      </c>
      <c r="BZ325" s="173">
        <v>0</v>
      </c>
      <c r="CA325" s="175">
        <f>100*BZ325/$AI325</f>
        <v>0</v>
      </c>
      <c r="CB325" s="173">
        <f>IF(CA325&gt;$AI$8,1,0)</f>
        <v>0</v>
      </c>
      <c r="CC325" s="175">
        <f>IF($R325=BZ$17,CA325,0)</f>
        <v>0</v>
      </c>
      <c r="CD325" s="173">
        <v>0</v>
      </c>
      <c r="CE325" s="175">
        <f>100*CD325/$AI325</f>
        <v>0</v>
      </c>
      <c r="CF325" s="173">
        <f>IF(CE325&gt;$AI$8,1,0)</f>
        <v>0</v>
      </c>
      <c r="CG325" s="175">
        <f>IF($R325=CD$17,CE325,0)</f>
        <v>0</v>
      </c>
      <c r="CH325" s="173">
        <v>0</v>
      </c>
      <c r="CI325" s="175">
        <f>100*CH325/$AI325</f>
        <v>0</v>
      </c>
      <c r="CJ325" s="173">
        <f>IF(CI325&gt;$AI$8,1,0)</f>
        <v>0</v>
      </c>
      <c r="CK325" s="175">
        <f>IF($R325=CH$17,CI325,0)</f>
        <v>0</v>
      </c>
      <c r="CL325" s="173">
        <v>176</v>
      </c>
      <c r="CM325" s="173">
        <v>0</v>
      </c>
      <c r="CN325" s="176"/>
    </row>
    <row r="326" ht="15.75" customHeight="1">
      <c r="A326" t="s" s="179">
        <v>2945</v>
      </c>
      <c r="B326" t="s" s="180">
        <v>256</v>
      </c>
      <c r="C326" t="s" s="180">
        <v>2046</v>
      </c>
      <c r="D326" t="s" s="181">
        <v>259</v>
      </c>
      <c r="E326" t="s" s="188">
        <v>79</v>
      </c>
      <c r="F326" t="s" s="146">
        <v>80</v>
      </c>
      <c r="G326" t="s" s="146">
        <v>1050</v>
      </c>
      <c r="H326" t="s" s="146">
        <v>2600</v>
      </c>
      <c r="I326" t="s" s="146">
        <v>49</v>
      </c>
      <c r="J326" t="s" s="146">
        <v>50</v>
      </c>
      <c r="K326" t="s" s="183">
        <f>_xlfn.IFS(Q326=0,O326,T326=1,R326,U326=1,AA326,V326=1,AD326)</f>
        <v>2365</v>
      </c>
      <c r="L326" s="189">
        <f>_xlfn.IFS(Q326=0,P326,T326=1,S326,U326=1,AB326,V326=1,AE326)</f>
        <v>26.9764997372175</v>
      </c>
      <c r="M326" t="s" s="146">
        <f>IF(O326="Lab","over","under")</f>
        <v>2429</v>
      </c>
      <c r="N326" s="145">
        <v>0</v>
      </c>
      <c r="O326" t="s" s="184">
        <v>28</v>
      </c>
      <c r="P326" s="147">
        <f>AQ326</f>
        <v>42.1753384888755</v>
      </c>
      <c r="Q326" s="145">
        <f>T326+U326+V326</f>
        <v>1</v>
      </c>
      <c r="R326" t="s" s="185">
        <v>2365</v>
      </c>
      <c r="S326" s="147">
        <f>BA326</f>
        <v>26.9764997372175</v>
      </c>
      <c r="T326" s="145">
        <v>1</v>
      </c>
      <c r="U326" s="138"/>
      <c r="V326" s="138"/>
      <c r="W326" s="138"/>
      <c r="X326" t="s" s="146">
        <f>IF($A326=Y326,"ok","bad")</f>
        <v>2430</v>
      </c>
      <c r="Y326" t="s" s="146">
        <v>2945</v>
      </c>
      <c r="Z326" t="s" s="146">
        <v>2046</v>
      </c>
      <c r="AA326" t="s" s="186">
        <v>27</v>
      </c>
      <c r="AB326" s="141">
        <f>100*AC326</f>
        <v>14.3429186</v>
      </c>
      <c r="AC326" s="190">
        <v>0.143429186</v>
      </c>
      <c r="AD326" t="s" s="187">
        <v>29</v>
      </c>
      <c r="AE326" s="141">
        <v>9.0146908</v>
      </c>
      <c r="AF326" s="190">
        <v>0.090146908</v>
      </c>
      <c r="AG326" s="138"/>
      <c r="AH326" s="145">
        <v>76145</v>
      </c>
      <c r="AI326" s="145">
        <v>39957</v>
      </c>
      <c r="AJ326" s="145">
        <v>99</v>
      </c>
      <c r="AK326" s="145">
        <v>6073</v>
      </c>
      <c r="AL326" s="145">
        <v>5731</v>
      </c>
      <c r="AM326" s="148">
        <f>100*AL326/$AI326</f>
        <v>14.3429186375354</v>
      </c>
      <c r="AN326" s="145">
        <f>IF(AM326&gt;$AI$8,1,0)</f>
        <v>0</v>
      </c>
      <c r="AO326" s="148">
        <f>IF($R326=AL$17,AM326,0)</f>
        <v>0</v>
      </c>
      <c r="AP326" s="145">
        <v>16852</v>
      </c>
      <c r="AQ326" s="148">
        <f>100*AP326/$AI326</f>
        <v>42.1753384888755</v>
      </c>
      <c r="AR326" s="145">
        <f>IF(AQ326&gt;$AI$8,1,0)</f>
        <v>0</v>
      </c>
      <c r="AS326" s="148">
        <f>IF($R326=AP$17,AQ326,0)</f>
        <v>0</v>
      </c>
      <c r="AT326" s="145">
        <v>3602</v>
      </c>
      <c r="AU326" s="148">
        <f>100*AT326/$AI326</f>
        <v>9.01469079260205</v>
      </c>
      <c r="AV326" s="145">
        <f>IF(AU326&gt;$AI$8,1,0)</f>
        <v>0</v>
      </c>
      <c r="AW326" s="148">
        <f>IF($R326=AT$17,AU326,0)</f>
        <v>0</v>
      </c>
      <c r="AX326" s="145">
        <v>10779</v>
      </c>
      <c r="AY326" s="148">
        <f>100*AX326/$AI326</f>
        <v>26.9764997372175</v>
      </c>
      <c r="AZ326" s="145">
        <f>IF(AY326&gt;$AI$8,1,0)</f>
        <v>0</v>
      </c>
      <c r="BA326" s="148">
        <f>IF($R326=AX$17,AY326,0)</f>
        <v>26.9764997372175</v>
      </c>
      <c r="BB326" s="145">
        <v>2993</v>
      </c>
      <c r="BC326" s="148">
        <f>100*BB326/$AI326</f>
        <v>7.49055234376955</v>
      </c>
      <c r="BD326" s="145">
        <f>IF(BC326&gt;$AI$8,1,0)</f>
        <v>0</v>
      </c>
      <c r="BE326" s="148">
        <f>IF($R326=BB$17,BC326,0)</f>
        <v>0</v>
      </c>
      <c r="BF326" s="145">
        <v>0</v>
      </c>
      <c r="BG326" s="148">
        <f>100*BF326/$AI326</f>
        <v>0</v>
      </c>
      <c r="BH326" s="145">
        <f>IF(BG326&gt;$AI$8,1,0)</f>
        <v>0</v>
      </c>
      <c r="BI326" s="148">
        <f>IF($R326=BF$17,BG326,0)</f>
        <v>0</v>
      </c>
      <c r="BJ326" s="145">
        <v>0</v>
      </c>
      <c r="BK326" s="148">
        <f>100*BJ326/$AI326</f>
        <v>0</v>
      </c>
      <c r="BL326" s="145">
        <f>IF(BK326&gt;$AI$8,1,0)</f>
        <v>0</v>
      </c>
      <c r="BM326" s="148">
        <f>IF($R326=BJ$17,BK326,0)</f>
        <v>0</v>
      </c>
      <c r="BN326" s="145">
        <v>0</v>
      </c>
      <c r="BO326" s="148">
        <f>100*BN326/$AI326</f>
        <v>0</v>
      </c>
      <c r="BP326" s="145">
        <f>IF(BO326&gt;$AI$8,1,0)</f>
        <v>0</v>
      </c>
      <c r="BQ326" s="148">
        <f>IF($R326=BN$17,BO326,0)</f>
        <v>0</v>
      </c>
      <c r="BR326" s="145">
        <v>0</v>
      </c>
      <c r="BS326" s="148">
        <f>100*BR326/$AI326</f>
        <v>0</v>
      </c>
      <c r="BT326" s="145">
        <f>IF(BS326&gt;$AI$8,1,0)</f>
        <v>0</v>
      </c>
      <c r="BU326" s="148">
        <f>IF($R326=BR$17,BS326,0)</f>
        <v>0</v>
      </c>
      <c r="BV326" s="145">
        <v>0</v>
      </c>
      <c r="BW326" s="148">
        <f>100*BV326/$AI326</f>
        <v>0</v>
      </c>
      <c r="BX326" s="145">
        <f>IF(BW326&gt;$AI$8,1,0)</f>
        <v>0</v>
      </c>
      <c r="BY326" s="148">
        <f>IF($R326=BV$17,BW326,0)</f>
        <v>0</v>
      </c>
      <c r="BZ326" s="145">
        <v>0</v>
      </c>
      <c r="CA326" s="148">
        <f>100*BZ326/$AI326</f>
        <v>0</v>
      </c>
      <c r="CB326" s="145">
        <f>IF(CA326&gt;$AI$8,1,0)</f>
        <v>0</v>
      </c>
      <c r="CC326" s="148">
        <f>IF($R326=BZ$17,CA326,0)</f>
        <v>0</v>
      </c>
      <c r="CD326" s="145">
        <v>0</v>
      </c>
      <c r="CE326" s="148">
        <f>100*CD326/$AI326</f>
        <v>0</v>
      </c>
      <c r="CF326" s="145">
        <f>IF(CE326&gt;$AI$8,1,0)</f>
        <v>0</v>
      </c>
      <c r="CG326" s="148">
        <f>IF($R326=CD$17,CE326,0)</f>
        <v>0</v>
      </c>
      <c r="CH326" s="145">
        <v>0</v>
      </c>
      <c r="CI326" s="148">
        <f>100*CH326/$AI326</f>
        <v>0</v>
      </c>
      <c r="CJ326" s="145">
        <f>IF(CI326&gt;$AI$8,1,0)</f>
        <v>0</v>
      </c>
      <c r="CK326" s="148">
        <f>IF($R326=CH$17,CI326,0)</f>
        <v>0</v>
      </c>
      <c r="CL326" s="145">
        <v>4839</v>
      </c>
      <c r="CM326" s="145">
        <v>0</v>
      </c>
      <c r="CN326" s="149"/>
    </row>
    <row r="327" ht="15.75" customHeight="1">
      <c r="A327" t="s" s="179">
        <v>3023</v>
      </c>
      <c r="B327" t="s" s="180">
        <v>256</v>
      </c>
      <c r="C327" t="s" s="180">
        <v>318</v>
      </c>
      <c r="D327" t="s" s="181">
        <v>259</v>
      </c>
      <c r="E327" t="s" s="182">
        <v>79</v>
      </c>
      <c r="F327" t="s" s="130">
        <v>46</v>
      </c>
      <c r="G327" t="s" s="130">
        <v>1200</v>
      </c>
      <c r="H327" t="s" s="130">
        <v>3024</v>
      </c>
      <c r="I327" t="s" s="130">
        <v>49</v>
      </c>
      <c r="J327" t="s" s="130">
        <v>1733</v>
      </c>
      <c r="K327" t="s" s="183">
        <f>_xlfn.IFS(Q327=0,O327,T327=1,R327,U327=1,AA327,V327=1,AD327)</f>
        <v>28</v>
      </c>
      <c r="L327" s="189">
        <f>_xlfn.IFS(Q327=0,P327,T327=1,S327,U327=1,AB327,V327=1,AE327)</f>
        <v>42.1401538575704</v>
      </c>
      <c r="M327" t="s" s="130">
        <f>IF(O327="Lab","over","under")</f>
        <v>2429</v>
      </c>
      <c r="N327" s="173">
        <v>0</v>
      </c>
      <c r="O327" t="s" s="184">
        <v>28</v>
      </c>
      <c r="P327" s="131">
        <f>AQ327</f>
        <v>42.1401538575704</v>
      </c>
      <c r="Q327" s="173">
        <f>T327+U327+V327</f>
        <v>0</v>
      </c>
      <c r="R327" t="s" s="185">
        <v>27</v>
      </c>
      <c r="S327" s="131">
        <f>AO327</f>
        <v>25.6363321542533</v>
      </c>
      <c r="T327" s="169"/>
      <c r="U327" s="169"/>
      <c r="V327" s="169"/>
      <c r="W327" s="169"/>
      <c r="X327" t="s" s="130">
        <f>IF($A327=Y327,"ok","bad")</f>
        <v>2430</v>
      </c>
      <c r="Y327" t="s" s="130">
        <v>3023</v>
      </c>
      <c r="Z327" t="s" s="130">
        <v>318</v>
      </c>
      <c r="AA327" t="s" s="186">
        <v>2365</v>
      </c>
      <c r="AB327" s="125">
        <f>100*AC327</f>
        <v>23.4150444</v>
      </c>
      <c r="AC327" s="191">
        <v>0.234150444</v>
      </c>
      <c r="AD327" t="s" s="187">
        <v>31</v>
      </c>
      <c r="AE327" s="125">
        <v>4.5934648</v>
      </c>
      <c r="AF327" s="191">
        <v>0.045934648</v>
      </c>
      <c r="AG327" s="169"/>
      <c r="AH327" s="173">
        <v>70745</v>
      </c>
      <c r="AI327" s="173">
        <v>40427</v>
      </c>
      <c r="AJ327" s="173">
        <v>133</v>
      </c>
      <c r="AK327" s="173">
        <v>6672</v>
      </c>
      <c r="AL327" s="173">
        <v>10364</v>
      </c>
      <c r="AM327" s="175">
        <f>100*AL327/$AI327</f>
        <v>25.6363321542533</v>
      </c>
      <c r="AN327" s="173">
        <f>IF(AM327&gt;$AI$8,1,0)</f>
        <v>0</v>
      </c>
      <c r="AO327" s="175">
        <f>IF($R327=AL$17,AM327,0)</f>
        <v>25.6363321542533</v>
      </c>
      <c r="AP327" s="173">
        <v>17036</v>
      </c>
      <c r="AQ327" s="175">
        <f>100*AP327/$AI327</f>
        <v>42.1401538575704</v>
      </c>
      <c r="AR327" s="173">
        <f>IF(AQ327&gt;$AI$8,1,0)</f>
        <v>0</v>
      </c>
      <c r="AS327" s="175">
        <f>IF($R327=AP$17,AQ327,0)</f>
        <v>0</v>
      </c>
      <c r="AT327" s="173">
        <v>1373</v>
      </c>
      <c r="AU327" s="175">
        <f>100*AT327/$AI327</f>
        <v>3.39624508373117</v>
      </c>
      <c r="AV327" s="173">
        <f>IF(AU327&gt;$AI$8,1,0)</f>
        <v>0</v>
      </c>
      <c r="AW327" s="175">
        <f>IF($R327=AT$17,AU327,0)</f>
        <v>0</v>
      </c>
      <c r="AX327" s="173">
        <v>9466</v>
      </c>
      <c r="AY327" s="175">
        <f>100*AX327/$AI327</f>
        <v>23.4150444010191</v>
      </c>
      <c r="AZ327" s="173">
        <f>IF(AY327&gt;$AI$8,1,0)</f>
        <v>0</v>
      </c>
      <c r="BA327" s="175">
        <f>IF($R327=AX$17,AY327,0)</f>
        <v>0</v>
      </c>
      <c r="BB327" s="173">
        <v>1857</v>
      </c>
      <c r="BC327" s="175">
        <f>100*BB327/$AI327</f>
        <v>4.59346476364806</v>
      </c>
      <c r="BD327" s="173">
        <f>IF(BC327&gt;$AI$8,1,0)</f>
        <v>0</v>
      </c>
      <c r="BE327" s="175">
        <f>IF($R327=BB$17,BC327,0)</f>
        <v>0</v>
      </c>
      <c r="BF327" s="173">
        <v>0</v>
      </c>
      <c r="BG327" s="175">
        <f>100*BF327/$AI327</f>
        <v>0</v>
      </c>
      <c r="BH327" s="173">
        <f>IF(BG327&gt;$AI$8,1,0)</f>
        <v>0</v>
      </c>
      <c r="BI327" s="175">
        <f>IF($R327=BF$17,BG327,0)</f>
        <v>0</v>
      </c>
      <c r="BJ327" s="173">
        <v>0</v>
      </c>
      <c r="BK327" s="175">
        <f>100*BJ327/$AI327</f>
        <v>0</v>
      </c>
      <c r="BL327" s="173">
        <f>IF(BK327&gt;$AI$8,1,0)</f>
        <v>0</v>
      </c>
      <c r="BM327" s="175">
        <f>IF($R327=BJ$17,BK327,0)</f>
        <v>0</v>
      </c>
      <c r="BN327" s="173">
        <v>0</v>
      </c>
      <c r="BO327" s="175">
        <f>100*BN327/$AI327</f>
        <v>0</v>
      </c>
      <c r="BP327" s="173">
        <f>IF(BO327&gt;$AI$8,1,0)</f>
        <v>0</v>
      </c>
      <c r="BQ327" s="175">
        <f>IF($R327=BN$17,BO327,0)</f>
        <v>0</v>
      </c>
      <c r="BR327" s="173">
        <v>0</v>
      </c>
      <c r="BS327" s="175">
        <f>100*BR327/$AI327</f>
        <v>0</v>
      </c>
      <c r="BT327" s="173">
        <f>IF(BS327&gt;$AI$8,1,0)</f>
        <v>0</v>
      </c>
      <c r="BU327" s="175">
        <f>IF($R327=BR$17,BS327,0)</f>
        <v>0</v>
      </c>
      <c r="BV327" s="173">
        <v>0</v>
      </c>
      <c r="BW327" s="175">
        <f>100*BV327/$AI327</f>
        <v>0</v>
      </c>
      <c r="BX327" s="173">
        <f>IF(BW327&gt;$AI$8,1,0)</f>
        <v>0</v>
      </c>
      <c r="BY327" s="175">
        <f>IF($R327=BV$17,BW327,0)</f>
        <v>0</v>
      </c>
      <c r="BZ327" s="173">
        <v>0</v>
      </c>
      <c r="CA327" s="175">
        <f>100*BZ327/$AI327</f>
        <v>0</v>
      </c>
      <c r="CB327" s="173">
        <f>IF(CA327&gt;$AI$8,1,0)</f>
        <v>0</v>
      </c>
      <c r="CC327" s="175">
        <f>IF($R327=BZ$17,CA327,0)</f>
        <v>0</v>
      </c>
      <c r="CD327" s="173">
        <v>0</v>
      </c>
      <c r="CE327" s="175">
        <f>100*CD327/$AI327</f>
        <v>0</v>
      </c>
      <c r="CF327" s="173">
        <f>IF(CE327&gt;$AI$8,1,0)</f>
        <v>0</v>
      </c>
      <c r="CG327" s="175">
        <f>IF($R327=CD$17,CE327,0)</f>
        <v>0</v>
      </c>
      <c r="CH327" s="173">
        <v>0</v>
      </c>
      <c r="CI327" s="175">
        <f>100*CH327/$AI327</f>
        <v>0</v>
      </c>
      <c r="CJ327" s="173">
        <f>IF(CI327&gt;$AI$8,1,0)</f>
        <v>0</v>
      </c>
      <c r="CK327" s="175">
        <f>IF($R327=CH$17,CI327,0)</f>
        <v>0</v>
      </c>
      <c r="CL327" s="173">
        <v>0</v>
      </c>
      <c r="CM327" s="173">
        <v>0</v>
      </c>
      <c r="CN327" s="176"/>
    </row>
    <row r="328" ht="15.75" customHeight="1">
      <c r="A328" t="s" s="179">
        <v>2958</v>
      </c>
      <c r="B328" t="s" s="180">
        <v>58</v>
      </c>
      <c r="C328" t="s" s="180">
        <v>884</v>
      </c>
      <c r="D328" t="s" s="181">
        <v>60</v>
      </c>
      <c r="E328" t="s" s="188">
        <v>60</v>
      </c>
      <c r="F328" t="s" s="146">
        <v>61</v>
      </c>
      <c r="G328" t="s" s="146">
        <v>207</v>
      </c>
      <c r="H328" t="s" s="146">
        <v>2959</v>
      </c>
      <c r="I328" t="s" s="146">
        <v>64</v>
      </c>
      <c r="J328" t="s" s="146">
        <v>2585</v>
      </c>
      <c r="K328" t="s" s="183">
        <f>_xlfn.IFS(Q328=0,O328,T328=1,R328,U328=1,AA328,V328=1,AD328)</f>
        <v>32</v>
      </c>
      <c r="L328" s="189">
        <f>_xlfn.IFS(Q328=0,P328,T328=1,S328,U328=1,AB328,V328=1,AE328)</f>
        <v>27.3612935826175</v>
      </c>
      <c r="M328" t="s" s="146">
        <f>IF(O328="Lab","over","under")</f>
        <v>2429</v>
      </c>
      <c r="N328" s="145">
        <v>0</v>
      </c>
      <c r="O328" t="s" s="184">
        <v>28</v>
      </c>
      <c r="P328" s="147">
        <f>AQ328</f>
        <v>42.0515411824154</v>
      </c>
      <c r="Q328" s="145">
        <f>T328+U328+V328</f>
        <v>1</v>
      </c>
      <c r="R328" t="s" s="185">
        <v>32</v>
      </c>
      <c r="S328" s="147">
        <f>BI328</f>
        <v>27.3612935826175</v>
      </c>
      <c r="T328" s="145">
        <v>1</v>
      </c>
      <c r="U328" s="138"/>
      <c r="V328" s="138"/>
      <c r="W328" s="138"/>
      <c r="X328" t="s" s="146">
        <f>IF($A328=Y328,"ok","bad")</f>
        <v>2430</v>
      </c>
      <c r="Y328" t="s" s="146">
        <v>2958</v>
      </c>
      <c r="Z328" t="s" s="146">
        <v>884</v>
      </c>
      <c r="AA328" t="s" s="186">
        <v>31</v>
      </c>
      <c r="AB328" s="141">
        <f>100*AC328</f>
        <v>10.9489641</v>
      </c>
      <c r="AC328" s="190">
        <v>0.109489641</v>
      </c>
      <c r="AD328" t="s" s="187">
        <v>29</v>
      </c>
      <c r="AE328" s="141">
        <v>7.8403234</v>
      </c>
      <c r="AF328" s="190">
        <v>0.078403234</v>
      </c>
      <c r="AG328" s="138"/>
      <c r="AH328" s="145">
        <v>78411</v>
      </c>
      <c r="AI328" s="145">
        <v>49475</v>
      </c>
      <c r="AJ328" s="145">
        <v>173</v>
      </c>
      <c r="AK328" s="145">
        <v>7268</v>
      </c>
      <c r="AL328" s="145">
        <v>3254</v>
      </c>
      <c r="AM328" s="148">
        <f>100*AL328/$AI328</f>
        <v>6.57705912076806</v>
      </c>
      <c r="AN328" s="145">
        <f>IF(AM328&gt;$AI$8,1,0)</f>
        <v>0</v>
      </c>
      <c r="AO328" s="148">
        <f>IF($R328=AL$17,AM328,0)</f>
        <v>0</v>
      </c>
      <c r="AP328" s="145">
        <v>20805</v>
      </c>
      <c r="AQ328" s="148">
        <f>100*AP328/$AI328</f>
        <v>42.0515411824154</v>
      </c>
      <c r="AR328" s="145">
        <f>IF(AQ328&gt;$AI$8,1,0)</f>
        <v>0</v>
      </c>
      <c r="AS328" s="148">
        <f>IF($R328=AP$17,AQ328,0)</f>
        <v>0</v>
      </c>
      <c r="AT328" s="145">
        <v>3879</v>
      </c>
      <c r="AU328" s="148">
        <f>100*AT328/$AI328</f>
        <v>7.84032339565437</v>
      </c>
      <c r="AV328" s="145">
        <f>IF(AU328&gt;$AI$8,1,0)</f>
        <v>0</v>
      </c>
      <c r="AW328" s="148">
        <f>IF($R328=AT$17,AU328,0)</f>
        <v>0</v>
      </c>
      <c r="AX328" s="145">
        <v>1818</v>
      </c>
      <c r="AY328" s="148">
        <f>100*AX328/$AI328</f>
        <v>3.67458312278929</v>
      </c>
      <c r="AZ328" s="145">
        <f>IF(AY328&gt;$AI$8,1,0)</f>
        <v>0</v>
      </c>
      <c r="BA328" s="148">
        <f>IF($R328=AX$17,AY328,0)</f>
        <v>0</v>
      </c>
      <c r="BB328" s="145">
        <v>5417</v>
      </c>
      <c r="BC328" s="148">
        <f>100*BB328/$AI328</f>
        <v>10.9489641232946</v>
      </c>
      <c r="BD328" s="145">
        <f>IF(BC328&gt;$AI$8,1,0)</f>
        <v>0</v>
      </c>
      <c r="BE328" s="148">
        <f>IF($R328=BB$17,BC328,0)</f>
        <v>0</v>
      </c>
      <c r="BF328" s="145">
        <v>13537</v>
      </c>
      <c r="BG328" s="148">
        <f>100*BF328/$AI328</f>
        <v>27.3612935826175</v>
      </c>
      <c r="BH328" s="145">
        <f>IF(BG328&gt;$AI$8,1,0)</f>
        <v>0</v>
      </c>
      <c r="BI328" s="148">
        <f>IF($R328=BF$17,BG328,0)</f>
        <v>27.3612935826175</v>
      </c>
      <c r="BJ328" s="145">
        <v>0</v>
      </c>
      <c r="BK328" s="148">
        <f>100*BJ328/$AI328</f>
        <v>0</v>
      </c>
      <c r="BL328" s="145">
        <f>IF(BK328&gt;$AI$8,1,0)</f>
        <v>0</v>
      </c>
      <c r="BM328" s="148">
        <f>IF($R328=BJ$17,BK328,0)</f>
        <v>0</v>
      </c>
      <c r="BN328" s="145">
        <v>0</v>
      </c>
      <c r="BO328" s="148">
        <f>100*BN328/$AI328</f>
        <v>0</v>
      </c>
      <c r="BP328" s="145">
        <f>IF(BO328&gt;$AI$8,1,0)</f>
        <v>0</v>
      </c>
      <c r="BQ328" s="148">
        <f>IF($R328=BN$17,BO328,0)</f>
        <v>0</v>
      </c>
      <c r="BR328" s="145">
        <v>0</v>
      </c>
      <c r="BS328" s="148">
        <f>100*BR328/$AI328</f>
        <v>0</v>
      </c>
      <c r="BT328" s="145">
        <f>IF(BS328&gt;$AI$8,1,0)</f>
        <v>0</v>
      </c>
      <c r="BU328" s="148">
        <f>IF($R328=BR$17,BS328,0)</f>
        <v>0</v>
      </c>
      <c r="BV328" s="145">
        <v>0</v>
      </c>
      <c r="BW328" s="148">
        <f>100*BV328/$AI328</f>
        <v>0</v>
      </c>
      <c r="BX328" s="145">
        <f>IF(BW328&gt;$AI$8,1,0)</f>
        <v>0</v>
      </c>
      <c r="BY328" s="148">
        <f>IF($R328=BV$17,BW328,0)</f>
        <v>0</v>
      </c>
      <c r="BZ328" s="145">
        <v>0</v>
      </c>
      <c r="CA328" s="148">
        <f>100*BZ328/$AI328</f>
        <v>0</v>
      </c>
      <c r="CB328" s="145">
        <f>IF(CA328&gt;$AI$8,1,0)</f>
        <v>0</v>
      </c>
      <c r="CC328" s="148">
        <f>IF($R328=BZ$17,CA328,0)</f>
        <v>0</v>
      </c>
      <c r="CD328" s="145">
        <v>0</v>
      </c>
      <c r="CE328" s="148">
        <f>100*CD328/$AI328</f>
        <v>0</v>
      </c>
      <c r="CF328" s="145">
        <f>IF(CE328&gt;$AI$8,1,0)</f>
        <v>0</v>
      </c>
      <c r="CG328" s="148">
        <f>IF($R328=CD$17,CE328,0)</f>
        <v>0</v>
      </c>
      <c r="CH328" s="145">
        <v>0</v>
      </c>
      <c r="CI328" s="148">
        <f>100*CH328/$AI328</f>
        <v>0</v>
      </c>
      <c r="CJ328" s="145">
        <f>IF(CI328&gt;$AI$8,1,0)</f>
        <v>0</v>
      </c>
      <c r="CK328" s="148">
        <f>IF($R328=CH$17,CI328,0)</f>
        <v>0</v>
      </c>
      <c r="CL328" s="145">
        <v>0</v>
      </c>
      <c r="CM328" s="145">
        <v>0</v>
      </c>
      <c r="CN328" s="149"/>
    </row>
    <row r="329" ht="15.75" customHeight="1">
      <c r="A329" t="s" s="179">
        <v>3267</v>
      </c>
      <c r="B329" t="s" s="180">
        <v>75</v>
      </c>
      <c r="C329" t="s" s="180">
        <v>1445</v>
      </c>
      <c r="D329" t="s" s="181">
        <v>78</v>
      </c>
      <c r="E329" t="s" s="182">
        <v>79</v>
      </c>
      <c r="F329" t="s" s="130">
        <v>46</v>
      </c>
      <c r="G329" t="s" s="130">
        <v>366</v>
      </c>
      <c r="H329" t="s" s="130">
        <v>3268</v>
      </c>
      <c r="I329" t="s" s="130">
        <v>49</v>
      </c>
      <c r="J329" t="s" s="130">
        <v>1733</v>
      </c>
      <c r="K329" t="s" s="183">
        <f>_xlfn.IFS(Q329=0,O329,T329=1,R329,U329=1,AA329,V329=1,AD329)</f>
        <v>28</v>
      </c>
      <c r="L329" s="189">
        <f>_xlfn.IFS(Q329=0,P329,T329=1,S329,U329=1,AB329,V329=1,AE329)</f>
        <v>42.0166605041651</v>
      </c>
      <c r="M329" t="s" s="130">
        <f>IF(O329="Lab","over","under")</f>
        <v>2429</v>
      </c>
      <c r="N329" s="173">
        <v>0</v>
      </c>
      <c r="O329" t="s" s="184">
        <v>28</v>
      </c>
      <c r="P329" s="131">
        <f>AQ329</f>
        <v>42.0166605041651</v>
      </c>
      <c r="Q329" s="173">
        <f>T329+U329+V329</f>
        <v>0</v>
      </c>
      <c r="R329" t="s" s="185">
        <v>27</v>
      </c>
      <c r="S329" s="131">
        <f>AO329</f>
        <v>30.2064075516019</v>
      </c>
      <c r="T329" s="169"/>
      <c r="U329" s="169"/>
      <c r="V329" s="169"/>
      <c r="W329" s="169"/>
      <c r="X329" t="s" s="130">
        <f>IF($A329=Y329,"ok","bad")</f>
        <v>2430</v>
      </c>
      <c r="Y329" t="s" s="130">
        <v>3267</v>
      </c>
      <c r="Z329" t="s" s="130">
        <v>1445</v>
      </c>
      <c r="AA329" t="s" s="186">
        <v>2365</v>
      </c>
      <c r="AB329" s="125">
        <f>100*AC329</f>
        <v>13.4067034</v>
      </c>
      <c r="AC329" s="191">
        <v>0.134067034</v>
      </c>
      <c r="AD329" t="s" s="187">
        <v>29</v>
      </c>
      <c r="AE329" s="125">
        <v>7.3188768</v>
      </c>
      <c r="AF329" s="191">
        <v>0.073188768</v>
      </c>
      <c r="AG329" s="169"/>
      <c r="AH329" s="173">
        <v>70709</v>
      </c>
      <c r="AI329" s="173">
        <v>45977</v>
      </c>
      <c r="AJ329" s="173">
        <v>184</v>
      </c>
      <c r="AK329" s="173">
        <v>5430</v>
      </c>
      <c r="AL329" s="173">
        <v>13888</v>
      </c>
      <c r="AM329" s="175">
        <f>100*AL329/$AI329</f>
        <v>30.2064075516019</v>
      </c>
      <c r="AN329" s="173">
        <f>IF(AM329&gt;$AI$8,1,0)</f>
        <v>0</v>
      </c>
      <c r="AO329" s="175">
        <f>IF($R329=AL$17,AM329,0)</f>
        <v>30.2064075516019</v>
      </c>
      <c r="AP329" s="173">
        <v>19318</v>
      </c>
      <c r="AQ329" s="175">
        <f>100*AP329/$AI329</f>
        <v>42.0166605041651</v>
      </c>
      <c r="AR329" s="173">
        <f>IF(AQ329&gt;$AI$8,1,0)</f>
        <v>0</v>
      </c>
      <c r="AS329" s="175">
        <f>IF($R329=AP$17,AQ329,0)</f>
        <v>0</v>
      </c>
      <c r="AT329" s="173">
        <v>3365</v>
      </c>
      <c r="AU329" s="175">
        <f>100*AT329/$AI329</f>
        <v>7.31887682971921</v>
      </c>
      <c r="AV329" s="173">
        <f>IF(AU329&gt;$AI$8,1,0)</f>
        <v>0</v>
      </c>
      <c r="AW329" s="175">
        <f>IF($R329=AT$17,AU329,0)</f>
        <v>0</v>
      </c>
      <c r="AX329" s="173">
        <v>6164</v>
      </c>
      <c r="AY329" s="175">
        <f>100*AX329/$AI329</f>
        <v>13.4067033516758</v>
      </c>
      <c r="AZ329" s="173">
        <f>IF(AY329&gt;$AI$8,1,0)</f>
        <v>0</v>
      </c>
      <c r="BA329" s="175">
        <f>IF($R329=AX$17,AY329,0)</f>
        <v>0</v>
      </c>
      <c r="BB329" s="173">
        <v>3242</v>
      </c>
      <c r="BC329" s="175">
        <f>100*BB329/$AI329</f>
        <v>7.05135176283794</v>
      </c>
      <c r="BD329" s="173">
        <f>IF(BC329&gt;$AI$8,1,0)</f>
        <v>0</v>
      </c>
      <c r="BE329" s="175">
        <f>IF($R329=BB$17,BC329,0)</f>
        <v>0</v>
      </c>
      <c r="BF329" s="173">
        <v>0</v>
      </c>
      <c r="BG329" s="175">
        <f>100*BF329/$AI329</f>
        <v>0</v>
      </c>
      <c r="BH329" s="173">
        <f>IF(BG329&gt;$AI$8,1,0)</f>
        <v>0</v>
      </c>
      <c r="BI329" s="175">
        <f>IF($R329=BF$17,BG329,0)</f>
        <v>0</v>
      </c>
      <c r="BJ329" s="173">
        <v>0</v>
      </c>
      <c r="BK329" s="175">
        <f>100*BJ329/$AI329</f>
        <v>0</v>
      </c>
      <c r="BL329" s="173">
        <f>IF(BK329&gt;$AI$8,1,0)</f>
        <v>0</v>
      </c>
      <c r="BM329" s="175">
        <f>IF($R329=BJ$17,BK329,0)</f>
        <v>0</v>
      </c>
      <c r="BN329" s="173">
        <v>0</v>
      </c>
      <c r="BO329" s="175">
        <f>100*BN329/$AI329</f>
        <v>0</v>
      </c>
      <c r="BP329" s="173">
        <f>IF(BO329&gt;$AI$8,1,0)</f>
        <v>0</v>
      </c>
      <c r="BQ329" s="175">
        <f>IF($R329=BN$17,BO329,0)</f>
        <v>0</v>
      </c>
      <c r="BR329" s="173">
        <v>0</v>
      </c>
      <c r="BS329" s="175">
        <f>100*BR329/$AI329</f>
        <v>0</v>
      </c>
      <c r="BT329" s="173">
        <f>IF(BS329&gt;$AI$8,1,0)</f>
        <v>0</v>
      </c>
      <c r="BU329" s="175">
        <f>IF($R329=BR$17,BS329,0)</f>
        <v>0</v>
      </c>
      <c r="BV329" s="173">
        <v>0</v>
      </c>
      <c r="BW329" s="175">
        <f>100*BV329/$AI329</f>
        <v>0</v>
      </c>
      <c r="BX329" s="173">
        <f>IF(BW329&gt;$AI$8,1,0)</f>
        <v>0</v>
      </c>
      <c r="BY329" s="175">
        <f>IF($R329=BV$17,BW329,0)</f>
        <v>0</v>
      </c>
      <c r="BZ329" s="173">
        <v>0</v>
      </c>
      <c r="CA329" s="175">
        <f>100*BZ329/$AI329</f>
        <v>0</v>
      </c>
      <c r="CB329" s="173">
        <f>IF(CA329&gt;$AI$8,1,0)</f>
        <v>0</v>
      </c>
      <c r="CC329" s="175">
        <f>IF($R329=BZ$17,CA329,0)</f>
        <v>0</v>
      </c>
      <c r="CD329" s="173">
        <v>0</v>
      </c>
      <c r="CE329" s="175">
        <f>100*CD329/$AI329</f>
        <v>0</v>
      </c>
      <c r="CF329" s="173">
        <f>IF(CE329&gt;$AI$8,1,0)</f>
        <v>0</v>
      </c>
      <c r="CG329" s="175">
        <f>IF($R329=CD$17,CE329,0)</f>
        <v>0</v>
      </c>
      <c r="CH329" s="173">
        <v>0</v>
      </c>
      <c r="CI329" s="175">
        <f>100*CH329/$AI329</f>
        <v>0</v>
      </c>
      <c r="CJ329" s="173">
        <f>IF(CI329&gt;$AI$8,1,0)</f>
        <v>0</v>
      </c>
      <c r="CK329" s="175">
        <f>IF($R329=CH$17,CI329,0)</f>
        <v>0</v>
      </c>
      <c r="CL329" s="173">
        <v>1436</v>
      </c>
      <c r="CM329" s="173">
        <v>0</v>
      </c>
      <c r="CN329" s="176"/>
    </row>
    <row r="330" ht="15.75" customHeight="1">
      <c r="A330" t="s" s="179">
        <v>3715</v>
      </c>
      <c r="B330" t="s" s="180">
        <v>256</v>
      </c>
      <c r="C330" t="s" s="180">
        <v>3716</v>
      </c>
      <c r="D330" t="s" s="181">
        <v>259</v>
      </c>
      <c r="E330" t="s" s="188">
        <v>79</v>
      </c>
      <c r="F330" t="s" s="146">
        <v>46</v>
      </c>
      <c r="G330" t="s" s="146">
        <v>374</v>
      </c>
      <c r="H330" t="s" s="146">
        <v>663</v>
      </c>
      <c r="I330" t="s" s="146">
        <v>49</v>
      </c>
      <c r="J330" t="s" s="146">
        <v>56</v>
      </c>
      <c r="K330" t="s" s="183">
        <f>_xlfn.IFS(Q330=0,O330,T330=1,R330,U330=1,AA330,V330=1,AD330)</f>
        <v>27</v>
      </c>
      <c r="L330" s="189">
        <f>_xlfn.IFS(Q330=0,P330,T330=1,S330,U330=1,AB330,V330=1,AE330)</f>
        <v>41.8849459270529</v>
      </c>
      <c r="M330" t="s" s="146">
        <f>IF(O330="Lab","over","under")</f>
        <v>3307</v>
      </c>
      <c r="N330" s="138"/>
      <c r="O330" t="s" s="184">
        <v>27</v>
      </c>
      <c r="P330" s="147">
        <f>AM330</f>
        <v>41.8849459270529</v>
      </c>
      <c r="Q330" s="145">
        <f>T330+U330+V330</f>
        <v>0</v>
      </c>
      <c r="R330" t="s" s="185">
        <v>28</v>
      </c>
      <c r="S330" s="147">
        <f>AS330</f>
        <v>37.4871499650479</v>
      </c>
      <c r="T330" s="138"/>
      <c r="U330" s="138"/>
      <c r="V330" s="138"/>
      <c r="W330" s="138"/>
      <c r="X330" t="s" s="146">
        <f>IF($A330=Y330,"ok","bad")</f>
        <v>2430</v>
      </c>
      <c r="Y330" t="s" s="146">
        <v>3715</v>
      </c>
      <c r="Z330" t="s" s="146">
        <v>3716</v>
      </c>
      <c r="AA330" t="s" s="186">
        <v>2365</v>
      </c>
      <c r="AB330" s="141">
        <f>100*AC330</f>
        <v>14.0486862</v>
      </c>
      <c r="AC330" s="190">
        <v>0.140486862</v>
      </c>
      <c r="AD330" t="s" s="187">
        <v>31</v>
      </c>
      <c r="AE330" s="141">
        <v>3.0367203</v>
      </c>
      <c r="AF330" s="190">
        <v>0.030367203</v>
      </c>
      <c r="AG330" s="138"/>
      <c r="AH330" s="145">
        <v>71868</v>
      </c>
      <c r="AI330" s="145">
        <v>48638</v>
      </c>
      <c r="AJ330" s="145">
        <v>114</v>
      </c>
      <c r="AK330" s="145">
        <v>2139</v>
      </c>
      <c r="AL330" s="145">
        <v>20372</v>
      </c>
      <c r="AM330" s="148">
        <f>100*AL330/$AI330</f>
        <v>41.8849459270529</v>
      </c>
      <c r="AN330" s="145">
        <f>IF(AM330&gt;$AI$8,1,0)</f>
        <v>0</v>
      </c>
      <c r="AO330" s="148">
        <f>IF($R330=AL$17,AM330,0)</f>
        <v>0</v>
      </c>
      <c r="AP330" s="145">
        <v>18233</v>
      </c>
      <c r="AQ330" s="148">
        <f>100*AP330/$AI330</f>
        <v>37.4871499650479</v>
      </c>
      <c r="AR330" s="145">
        <f>IF(AQ330&gt;$AI$8,1,0)</f>
        <v>0</v>
      </c>
      <c r="AS330" s="148">
        <f>IF($R330=AP$17,AQ330,0)</f>
        <v>37.4871499650479</v>
      </c>
      <c r="AT330" s="145">
        <v>1203</v>
      </c>
      <c r="AU330" s="148">
        <f>100*AT330/$AI330</f>
        <v>2.47337472757926</v>
      </c>
      <c r="AV330" s="145">
        <f>IF(AU330&gt;$AI$8,1,0)</f>
        <v>0</v>
      </c>
      <c r="AW330" s="148">
        <f>IF($R330=AT$17,AU330,0)</f>
        <v>0</v>
      </c>
      <c r="AX330" s="145">
        <v>6833</v>
      </c>
      <c r="AY330" s="148">
        <f>100*AX330/$AI330</f>
        <v>14.0486862124265</v>
      </c>
      <c r="AZ330" s="145">
        <f>IF(AY330&gt;$AI$8,1,0)</f>
        <v>0</v>
      </c>
      <c r="BA330" s="148">
        <f>IF($R330=AX$17,AY330,0)</f>
        <v>0</v>
      </c>
      <c r="BB330" s="145">
        <v>1477</v>
      </c>
      <c r="BC330" s="148">
        <f>100*BB330/$AI330</f>
        <v>3.03672025987911</v>
      </c>
      <c r="BD330" s="145">
        <f>IF(BC330&gt;$AI$8,1,0)</f>
        <v>0</v>
      </c>
      <c r="BE330" s="148">
        <f>IF($R330=BB$17,BC330,0)</f>
        <v>0</v>
      </c>
      <c r="BF330" s="145">
        <v>0</v>
      </c>
      <c r="BG330" s="148">
        <f>100*BF330/$AI330</f>
        <v>0</v>
      </c>
      <c r="BH330" s="145">
        <f>IF(BG330&gt;$AI$8,1,0)</f>
        <v>0</v>
      </c>
      <c r="BI330" s="148">
        <f>IF($R330=BF$17,BG330,0)</f>
        <v>0</v>
      </c>
      <c r="BJ330" s="145">
        <v>0</v>
      </c>
      <c r="BK330" s="148">
        <f>100*BJ330/$AI330</f>
        <v>0</v>
      </c>
      <c r="BL330" s="145">
        <f>IF(BK330&gt;$AI$8,1,0)</f>
        <v>0</v>
      </c>
      <c r="BM330" s="148">
        <f>IF($R330=BJ$17,BK330,0)</f>
        <v>0</v>
      </c>
      <c r="BN330" s="145">
        <v>0</v>
      </c>
      <c r="BO330" s="148">
        <f>100*BN330/$AI330</f>
        <v>0</v>
      </c>
      <c r="BP330" s="145">
        <f>IF(BO330&gt;$AI$8,1,0)</f>
        <v>0</v>
      </c>
      <c r="BQ330" s="148">
        <f>IF($R330=BN$17,BO330,0)</f>
        <v>0</v>
      </c>
      <c r="BR330" s="145">
        <v>0</v>
      </c>
      <c r="BS330" s="148">
        <f>100*BR330/$AI330</f>
        <v>0</v>
      </c>
      <c r="BT330" s="145">
        <f>IF(BS330&gt;$AI$8,1,0)</f>
        <v>0</v>
      </c>
      <c r="BU330" s="148">
        <f>IF($R330=BR$17,BS330,0)</f>
        <v>0</v>
      </c>
      <c r="BV330" s="145">
        <v>0</v>
      </c>
      <c r="BW330" s="148">
        <f>100*BV330/$AI330</f>
        <v>0</v>
      </c>
      <c r="BX330" s="145">
        <f>IF(BW330&gt;$AI$8,1,0)</f>
        <v>0</v>
      </c>
      <c r="BY330" s="148">
        <f>IF($R330=BV$17,BW330,0)</f>
        <v>0</v>
      </c>
      <c r="BZ330" s="145">
        <v>0</v>
      </c>
      <c r="CA330" s="148">
        <f>100*BZ330/$AI330</f>
        <v>0</v>
      </c>
      <c r="CB330" s="145">
        <f>IF(CA330&gt;$AI$8,1,0)</f>
        <v>0</v>
      </c>
      <c r="CC330" s="148">
        <f>IF($R330=BZ$17,CA330,0)</f>
        <v>0</v>
      </c>
      <c r="CD330" s="145">
        <v>0</v>
      </c>
      <c r="CE330" s="148">
        <f>100*CD330/$AI330</f>
        <v>0</v>
      </c>
      <c r="CF330" s="145">
        <f>IF(CE330&gt;$AI$8,1,0)</f>
        <v>0</v>
      </c>
      <c r="CG330" s="148">
        <f>IF($R330=CD$17,CE330,0)</f>
        <v>0</v>
      </c>
      <c r="CH330" s="145">
        <v>0</v>
      </c>
      <c r="CI330" s="148">
        <f>100*CH330/$AI330</f>
        <v>0</v>
      </c>
      <c r="CJ330" s="145">
        <f>IF(CI330&gt;$AI$8,1,0)</f>
        <v>0</v>
      </c>
      <c r="CK330" s="148">
        <f>IF($R330=CH$17,CI330,0)</f>
        <v>0</v>
      </c>
      <c r="CL330" s="145">
        <v>635</v>
      </c>
      <c r="CM330" s="145">
        <v>0</v>
      </c>
      <c r="CN330" s="149"/>
    </row>
    <row r="331" ht="15.75" customHeight="1">
      <c r="A331" t="s" s="179">
        <v>2901</v>
      </c>
      <c r="B331" t="s" s="180">
        <v>166</v>
      </c>
      <c r="C331" t="s" s="180">
        <v>2902</v>
      </c>
      <c r="D331" t="s" s="181">
        <v>169</v>
      </c>
      <c r="E331" t="s" s="182">
        <v>79</v>
      </c>
      <c r="F331" t="s" s="130">
        <v>80</v>
      </c>
      <c r="G331" t="s" s="130">
        <v>2629</v>
      </c>
      <c r="H331" t="s" s="130">
        <v>2903</v>
      </c>
      <c r="I331" t="s" s="130">
        <v>64</v>
      </c>
      <c r="J331" t="s" s="130">
        <v>1733</v>
      </c>
      <c r="K331" t="s" s="183">
        <f>_xlfn.IFS(Q331=0,O331,T331=1,R331,U331=1,AA331,V331=1,AD331)</f>
        <v>2365</v>
      </c>
      <c r="L331" s="189">
        <f>_xlfn.IFS(Q331=0,P331,T331=1,S331,U331=1,AB331,V331=1,AE331)</f>
        <v>28.7637565198394</v>
      </c>
      <c r="M331" t="s" s="130">
        <f>IF(O331="Lab","over","under")</f>
        <v>2429</v>
      </c>
      <c r="N331" s="173">
        <v>0</v>
      </c>
      <c r="O331" t="s" s="184">
        <v>28</v>
      </c>
      <c r="P331" s="131">
        <f>AQ331</f>
        <v>41.879898413392</v>
      </c>
      <c r="Q331" s="173">
        <f>T331+U331+V331</f>
        <v>1</v>
      </c>
      <c r="R331" t="s" s="185">
        <v>2365</v>
      </c>
      <c r="S331" s="131">
        <f>BA331</f>
        <v>28.7637565198394</v>
      </c>
      <c r="T331" s="173">
        <v>1</v>
      </c>
      <c r="U331" s="169"/>
      <c r="V331" s="169"/>
      <c r="W331" s="169"/>
      <c r="X331" t="s" s="130">
        <f>IF($A331=Y331,"ok","bad")</f>
        <v>2430</v>
      </c>
      <c r="Y331" t="s" s="130">
        <v>2901</v>
      </c>
      <c r="Z331" t="s" s="130">
        <v>2902</v>
      </c>
      <c r="AA331" t="s" s="186">
        <v>27</v>
      </c>
      <c r="AB331" s="125">
        <f>100*AC331</f>
        <v>22.5811737</v>
      </c>
      <c r="AC331" s="191">
        <v>0.225811737</v>
      </c>
      <c r="AD331" t="s" s="187">
        <v>31</v>
      </c>
      <c r="AE331" s="125">
        <v>3.0448674</v>
      </c>
      <c r="AF331" s="191">
        <v>0.030448674</v>
      </c>
      <c r="AG331" s="169"/>
      <c r="AH331" s="173">
        <v>76157</v>
      </c>
      <c r="AI331" s="173">
        <v>36619</v>
      </c>
      <c r="AJ331" s="173">
        <v>97</v>
      </c>
      <c r="AK331" s="173">
        <v>4803</v>
      </c>
      <c r="AL331" s="173">
        <v>8269</v>
      </c>
      <c r="AM331" s="175">
        <f>100*AL331/$AI331</f>
        <v>22.5811737076381</v>
      </c>
      <c r="AN331" s="173">
        <f>IF(AM331&gt;$AI$8,1,0)</f>
        <v>0</v>
      </c>
      <c r="AO331" s="175">
        <f>IF($R331=AL$17,AM331,0)</f>
        <v>0</v>
      </c>
      <c r="AP331" s="173">
        <v>15336</v>
      </c>
      <c r="AQ331" s="175">
        <f>100*AP331/$AI331</f>
        <v>41.879898413392</v>
      </c>
      <c r="AR331" s="173">
        <f>IF(AQ331&gt;$AI$8,1,0)</f>
        <v>0</v>
      </c>
      <c r="AS331" s="175">
        <f>IF($R331=AP$17,AQ331,0)</f>
        <v>0</v>
      </c>
      <c r="AT331" s="173">
        <v>1036</v>
      </c>
      <c r="AU331" s="175">
        <f>100*AT331/$AI331</f>
        <v>2.82913241759742</v>
      </c>
      <c r="AV331" s="173">
        <f>IF(AU331&gt;$AI$8,1,0)</f>
        <v>0</v>
      </c>
      <c r="AW331" s="175">
        <f>IF($R331=AT$17,AU331,0)</f>
        <v>0</v>
      </c>
      <c r="AX331" s="173">
        <v>10533</v>
      </c>
      <c r="AY331" s="175">
        <f>100*AX331/$AI331</f>
        <v>28.7637565198394</v>
      </c>
      <c r="AZ331" s="173">
        <f>IF(AY331&gt;$AI$8,1,0)</f>
        <v>0</v>
      </c>
      <c r="BA331" s="175">
        <f>IF($R331=AX$17,AY331,0)</f>
        <v>28.7637565198394</v>
      </c>
      <c r="BB331" s="173">
        <v>1115</v>
      </c>
      <c r="BC331" s="175">
        <f>100*BB331/$AI331</f>
        <v>3.04486741855321</v>
      </c>
      <c r="BD331" s="173">
        <f>IF(BC331&gt;$AI$8,1,0)</f>
        <v>0</v>
      </c>
      <c r="BE331" s="175">
        <f>IF($R331=BB$17,BC331,0)</f>
        <v>0</v>
      </c>
      <c r="BF331" s="173">
        <v>0</v>
      </c>
      <c r="BG331" s="175">
        <f>100*BF331/$AI331</f>
        <v>0</v>
      </c>
      <c r="BH331" s="173">
        <f>IF(BG331&gt;$AI$8,1,0)</f>
        <v>0</v>
      </c>
      <c r="BI331" s="175">
        <f>IF($R331=BF$17,BG331,0)</f>
        <v>0</v>
      </c>
      <c r="BJ331" s="173">
        <v>0</v>
      </c>
      <c r="BK331" s="175">
        <f>100*BJ331/$AI331</f>
        <v>0</v>
      </c>
      <c r="BL331" s="173">
        <f>IF(BK331&gt;$AI$8,1,0)</f>
        <v>0</v>
      </c>
      <c r="BM331" s="175">
        <f>IF($R331=BJ$17,BK331,0)</f>
        <v>0</v>
      </c>
      <c r="BN331" s="173">
        <v>0</v>
      </c>
      <c r="BO331" s="175">
        <f>100*BN331/$AI331</f>
        <v>0</v>
      </c>
      <c r="BP331" s="173">
        <f>IF(BO331&gt;$AI$8,1,0)</f>
        <v>0</v>
      </c>
      <c r="BQ331" s="175">
        <f>IF($R331=BN$17,BO331,0)</f>
        <v>0</v>
      </c>
      <c r="BR331" s="173">
        <v>0</v>
      </c>
      <c r="BS331" s="175">
        <f>100*BR331/$AI331</f>
        <v>0</v>
      </c>
      <c r="BT331" s="173">
        <f>IF(BS331&gt;$AI$8,1,0)</f>
        <v>0</v>
      </c>
      <c r="BU331" s="175">
        <f>IF($R331=BR$17,BS331,0)</f>
        <v>0</v>
      </c>
      <c r="BV331" s="173">
        <v>0</v>
      </c>
      <c r="BW331" s="175">
        <f>100*BV331/$AI331</f>
        <v>0</v>
      </c>
      <c r="BX331" s="173">
        <f>IF(BW331&gt;$AI$8,1,0)</f>
        <v>0</v>
      </c>
      <c r="BY331" s="175">
        <f>IF($R331=BV$17,BW331,0)</f>
        <v>0</v>
      </c>
      <c r="BZ331" s="173">
        <v>0</v>
      </c>
      <c r="CA331" s="175">
        <f>100*BZ331/$AI331</f>
        <v>0</v>
      </c>
      <c r="CB331" s="173">
        <f>IF(CA331&gt;$AI$8,1,0)</f>
        <v>0</v>
      </c>
      <c r="CC331" s="175">
        <f>IF($R331=BZ$17,CA331,0)</f>
        <v>0</v>
      </c>
      <c r="CD331" s="173">
        <v>0</v>
      </c>
      <c r="CE331" s="175">
        <f>100*CD331/$AI331</f>
        <v>0</v>
      </c>
      <c r="CF331" s="173">
        <f>IF(CE331&gt;$AI$8,1,0)</f>
        <v>0</v>
      </c>
      <c r="CG331" s="175">
        <f>IF($R331=CD$17,CE331,0)</f>
        <v>0</v>
      </c>
      <c r="CH331" s="173">
        <v>0</v>
      </c>
      <c r="CI331" s="175">
        <f>100*CH331/$AI331</f>
        <v>0</v>
      </c>
      <c r="CJ331" s="173">
        <f>IF(CI331&gt;$AI$8,1,0)</f>
        <v>0</v>
      </c>
      <c r="CK331" s="175">
        <f>IF($R331=CH$17,CI331,0)</f>
        <v>0</v>
      </c>
      <c r="CL331" s="173">
        <v>0</v>
      </c>
      <c r="CM331" s="173">
        <v>0</v>
      </c>
      <c r="CN331" s="176"/>
    </row>
    <row r="332" ht="15.75" customHeight="1">
      <c r="A332" t="s" s="179">
        <v>3251</v>
      </c>
      <c r="B332" t="s" s="180">
        <v>183</v>
      </c>
      <c r="C332" t="s" s="180">
        <v>675</v>
      </c>
      <c r="D332" t="s" s="181">
        <v>186</v>
      </c>
      <c r="E332" t="s" s="188">
        <v>79</v>
      </c>
      <c r="F332" t="s" s="146">
        <v>80</v>
      </c>
      <c r="G332" t="s" s="146">
        <v>3252</v>
      </c>
      <c r="H332" t="s" s="146">
        <v>2114</v>
      </c>
      <c r="I332" t="s" s="146">
        <v>64</v>
      </c>
      <c r="J332" t="s" s="146">
        <v>1733</v>
      </c>
      <c r="K332" t="s" s="183">
        <f>_xlfn.IFS(Q332=0,O332,T332=1,R332,U332=1,AA332,V332=1,AD332)</f>
        <v>28</v>
      </c>
      <c r="L332" s="189">
        <f>_xlfn.IFS(Q332=0,P332,T332=1,S332,U332=1,AB332,V332=1,AE332)</f>
        <v>41.8769347259649</v>
      </c>
      <c r="M332" t="s" s="146">
        <f>IF(O332="Lab","over","under")</f>
        <v>2429</v>
      </c>
      <c r="N332" s="145">
        <v>0</v>
      </c>
      <c r="O332" t="s" s="184">
        <v>28</v>
      </c>
      <c r="P332" s="147">
        <f>AQ332</f>
        <v>41.8769347259649</v>
      </c>
      <c r="Q332" s="145">
        <f>T332+U332+V332</f>
        <v>0</v>
      </c>
      <c r="R332" t="s" s="185">
        <v>27</v>
      </c>
      <c r="S332" s="147">
        <f>AO332</f>
        <v>23.5039975057346</v>
      </c>
      <c r="T332" s="138"/>
      <c r="U332" s="138"/>
      <c r="V332" s="138"/>
      <c r="W332" s="138"/>
      <c r="X332" t="s" s="146">
        <f>IF($A332=Y332,"ok","bad")</f>
        <v>2430</v>
      </c>
      <c r="Y332" t="s" s="146">
        <v>3251</v>
      </c>
      <c r="Z332" t="s" s="146">
        <v>675</v>
      </c>
      <c r="AA332" t="s" s="186">
        <v>2365</v>
      </c>
      <c r="AB332" s="141">
        <f>100*AC332</f>
        <v>14.8408792</v>
      </c>
      <c r="AC332" s="190">
        <v>0.148408792</v>
      </c>
      <c r="AD332" t="s" s="187">
        <v>29</v>
      </c>
      <c r="AE332" s="141">
        <v>14.2373561</v>
      </c>
      <c r="AF332" s="190">
        <v>0.142373561</v>
      </c>
      <c r="AG332" s="138"/>
      <c r="AH332" s="145">
        <v>78662</v>
      </c>
      <c r="AI332" s="145">
        <v>44903</v>
      </c>
      <c r="AJ332" s="145">
        <v>156</v>
      </c>
      <c r="AK332" s="145">
        <v>8250</v>
      </c>
      <c r="AL332" s="145">
        <v>10554</v>
      </c>
      <c r="AM332" s="148">
        <f>100*AL332/$AI332</f>
        <v>23.5039975057346</v>
      </c>
      <c r="AN332" s="145">
        <f>IF(AM332&gt;$AI$8,1,0)</f>
        <v>0</v>
      </c>
      <c r="AO332" s="148">
        <f>IF($R332=AL$17,AM332,0)</f>
        <v>23.5039975057346</v>
      </c>
      <c r="AP332" s="145">
        <v>18804</v>
      </c>
      <c r="AQ332" s="148">
        <f>100*AP332/$AI332</f>
        <v>41.8769347259649</v>
      </c>
      <c r="AR332" s="145">
        <f>IF(AQ332&gt;$AI$8,1,0)</f>
        <v>0</v>
      </c>
      <c r="AS332" s="148">
        <f>IF($R332=AP$17,AQ332,0)</f>
        <v>0</v>
      </c>
      <c r="AT332" s="145">
        <v>6393</v>
      </c>
      <c r="AU332" s="148">
        <f>100*AT332/$AI332</f>
        <v>14.2373560786584</v>
      </c>
      <c r="AV332" s="145">
        <f>IF(AU332&gt;$AI$8,1,0)</f>
        <v>0</v>
      </c>
      <c r="AW332" s="148">
        <f>IF($R332=AT$17,AU332,0)</f>
        <v>0</v>
      </c>
      <c r="AX332" s="145">
        <v>6664</v>
      </c>
      <c r="AY332" s="148">
        <f>100*AX332/$AI332</f>
        <v>14.8408792285593</v>
      </c>
      <c r="AZ332" s="145">
        <f>IF(AY332&gt;$AI$8,1,0)</f>
        <v>0</v>
      </c>
      <c r="BA332" s="148">
        <f>IF($R332=AX$17,AY332,0)</f>
        <v>0</v>
      </c>
      <c r="BB332" s="145">
        <v>2414</v>
      </c>
      <c r="BC332" s="148">
        <f>100*BB332/$AI332</f>
        <v>5.37603278177405</v>
      </c>
      <c r="BD332" s="145">
        <f>IF(BC332&gt;$AI$8,1,0)</f>
        <v>0</v>
      </c>
      <c r="BE332" s="148">
        <f>IF($R332=BB$17,BC332,0)</f>
        <v>0</v>
      </c>
      <c r="BF332" s="145">
        <v>0</v>
      </c>
      <c r="BG332" s="148">
        <f>100*BF332/$AI332</f>
        <v>0</v>
      </c>
      <c r="BH332" s="145">
        <f>IF(BG332&gt;$AI$8,1,0)</f>
        <v>0</v>
      </c>
      <c r="BI332" s="148">
        <f>IF($R332=BF$17,BG332,0)</f>
        <v>0</v>
      </c>
      <c r="BJ332" s="145">
        <v>0</v>
      </c>
      <c r="BK332" s="148">
        <f>100*BJ332/$AI332</f>
        <v>0</v>
      </c>
      <c r="BL332" s="145">
        <f>IF(BK332&gt;$AI$8,1,0)</f>
        <v>0</v>
      </c>
      <c r="BM332" s="148">
        <f>IF($R332=BJ$17,BK332,0)</f>
        <v>0</v>
      </c>
      <c r="BN332" s="145">
        <v>0</v>
      </c>
      <c r="BO332" s="148">
        <f>100*BN332/$AI332</f>
        <v>0</v>
      </c>
      <c r="BP332" s="145">
        <f>IF(BO332&gt;$AI$8,1,0)</f>
        <v>0</v>
      </c>
      <c r="BQ332" s="148">
        <f>IF($R332=BN$17,BO332,0)</f>
        <v>0</v>
      </c>
      <c r="BR332" s="145">
        <v>0</v>
      </c>
      <c r="BS332" s="148">
        <f>100*BR332/$AI332</f>
        <v>0</v>
      </c>
      <c r="BT332" s="145">
        <f>IF(BS332&gt;$AI$8,1,0)</f>
        <v>0</v>
      </c>
      <c r="BU332" s="148">
        <f>IF($R332=BR$17,BS332,0)</f>
        <v>0</v>
      </c>
      <c r="BV332" s="145">
        <v>0</v>
      </c>
      <c r="BW332" s="148">
        <f>100*BV332/$AI332</f>
        <v>0</v>
      </c>
      <c r="BX332" s="145">
        <f>IF(BW332&gt;$AI$8,1,0)</f>
        <v>0</v>
      </c>
      <c r="BY332" s="148">
        <f>IF($R332=BV$17,BW332,0)</f>
        <v>0</v>
      </c>
      <c r="BZ332" s="145">
        <v>0</v>
      </c>
      <c r="CA332" s="148">
        <f>100*BZ332/$AI332</f>
        <v>0</v>
      </c>
      <c r="CB332" s="145">
        <f>IF(CA332&gt;$AI$8,1,0)</f>
        <v>0</v>
      </c>
      <c r="CC332" s="148">
        <f>IF($R332=BZ$17,CA332,0)</f>
        <v>0</v>
      </c>
      <c r="CD332" s="145">
        <v>0</v>
      </c>
      <c r="CE332" s="148">
        <f>100*CD332/$AI332</f>
        <v>0</v>
      </c>
      <c r="CF332" s="145">
        <f>IF(CE332&gt;$AI$8,1,0)</f>
        <v>0</v>
      </c>
      <c r="CG332" s="148">
        <f>IF($R332=CD$17,CE332,0)</f>
        <v>0</v>
      </c>
      <c r="CH332" s="145">
        <v>0</v>
      </c>
      <c r="CI332" s="148">
        <f>100*CH332/$AI332</f>
        <v>0</v>
      </c>
      <c r="CJ332" s="145">
        <f>IF(CI332&gt;$AI$8,1,0)</f>
        <v>0</v>
      </c>
      <c r="CK332" s="148">
        <f>IF($R332=CH$17,CI332,0)</f>
        <v>0</v>
      </c>
      <c r="CL332" s="145">
        <v>0</v>
      </c>
      <c r="CM332" s="145">
        <v>0</v>
      </c>
      <c r="CN332" s="149"/>
    </row>
    <row r="333" ht="15.75" customHeight="1">
      <c r="A333" t="s" s="179">
        <v>3534</v>
      </c>
      <c r="B333" t="s" s="180">
        <v>75</v>
      </c>
      <c r="C333" t="s" s="180">
        <v>3535</v>
      </c>
      <c r="D333" t="s" s="181">
        <v>78</v>
      </c>
      <c r="E333" t="s" s="182">
        <v>79</v>
      </c>
      <c r="F333" t="s" s="130">
        <v>46</v>
      </c>
      <c r="G333" t="s" s="130">
        <v>366</v>
      </c>
      <c r="H333" t="s" s="130">
        <v>3536</v>
      </c>
      <c r="I333" t="s" s="130">
        <v>49</v>
      </c>
      <c r="J333" t="s" s="130">
        <v>1762</v>
      </c>
      <c r="K333" t="s" s="183">
        <f>_xlfn.IFS(Q333=0,O333,T333=1,R333,U333=1,AA333,V333=1,AD333)</f>
        <v>29</v>
      </c>
      <c r="L333" s="189">
        <f>_xlfn.IFS(Q333=0,P333,T333=1,S333,U333=1,AB333,V333=1,AE333)</f>
        <v>41.8713099169419</v>
      </c>
      <c r="M333" t="s" s="130">
        <f>IF(O333="Lab","over","under")</f>
        <v>3307</v>
      </c>
      <c r="N333" s="169"/>
      <c r="O333" t="s" s="184">
        <v>29</v>
      </c>
      <c r="P333" s="131">
        <f>AU333</f>
        <v>41.8713099169419</v>
      </c>
      <c r="Q333" s="173">
        <f>T333+U333+V333</f>
        <v>0</v>
      </c>
      <c r="R333" t="s" s="185">
        <v>27</v>
      </c>
      <c r="S333" s="131">
        <f>AO333</f>
        <v>31.081757230061</v>
      </c>
      <c r="T333" s="169"/>
      <c r="U333" s="169"/>
      <c r="V333" s="169"/>
      <c r="W333" s="169"/>
      <c r="X333" t="s" s="130">
        <f>IF($A333=Y333,"ok","bad")</f>
        <v>2430</v>
      </c>
      <c r="Y333" t="s" s="130">
        <v>3534</v>
      </c>
      <c r="Z333" t="s" s="130">
        <v>3535</v>
      </c>
      <c r="AA333" t="s" s="186">
        <v>2365</v>
      </c>
      <c r="AB333" s="125">
        <f>100*AC333</f>
        <v>13.805664</v>
      </c>
      <c r="AC333" s="191">
        <v>0.13805664</v>
      </c>
      <c r="AD333" t="s" s="187">
        <v>28</v>
      </c>
      <c r="AE333" s="125">
        <v>8.1116782</v>
      </c>
      <c r="AF333" s="191">
        <v>0.081116782</v>
      </c>
      <c r="AG333" s="169"/>
      <c r="AH333" s="173">
        <v>71645</v>
      </c>
      <c r="AI333" s="173">
        <v>49965</v>
      </c>
      <c r="AJ333" s="173">
        <v>168</v>
      </c>
      <c r="AK333" s="173">
        <v>5391</v>
      </c>
      <c r="AL333" s="173">
        <v>15530</v>
      </c>
      <c r="AM333" s="175">
        <f>100*AL333/$AI333</f>
        <v>31.081757230061</v>
      </c>
      <c r="AN333" s="173">
        <f>IF(AM333&gt;$AI$8,1,0)</f>
        <v>0</v>
      </c>
      <c r="AO333" s="175">
        <f>IF($R333=AL$17,AM333,0)</f>
        <v>31.081757230061</v>
      </c>
      <c r="AP333" s="173">
        <v>4053</v>
      </c>
      <c r="AQ333" s="175">
        <f>100*AP333/$AI333</f>
        <v>8.111678174722311</v>
      </c>
      <c r="AR333" s="173">
        <f>IF(AQ333&gt;$AI$8,1,0)</f>
        <v>0</v>
      </c>
      <c r="AS333" s="175">
        <f>IF($R333=AP$17,AQ333,0)</f>
        <v>0</v>
      </c>
      <c r="AT333" s="173">
        <v>20921</v>
      </c>
      <c r="AU333" s="175">
        <f>100*AT333/$AI333</f>
        <v>41.8713099169419</v>
      </c>
      <c r="AV333" s="173">
        <f>IF(AU333&gt;$AI$8,1,0)</f>
        <v>0</v>
      </c>
      <c r="AW333" s="175">
        <f>IF($R333=AT$17,AU333,0)</f>
        <v>0</v>
      </c>
      <c r="AX333" s="173">
        <v>6898</v>
      </c>
      <c r="AY333" s="175">
        <f>100*AX333/$AI333</f>
        <v>13.8056639647753</v>
      </c>
      <c r="AZ333" s="173">
        <f>IF(AY333&gt;$AI$8,1,0)</f>
        <v>0</v>
      </c>
      <c r="BA333" s="175">
        <f>IF($R333=AX$17,AY333,0)</f>
        <v>0</v>
      </c>
      <c r="BB333" s="173">
        <v>2563</v>
      </c>
      <c r="BC333" s="175">
        <f>100*BB333/$AI333</f>
        <v>5.12959071349945</v>
      </c>
      <c r="BD333" s="173">
        <f>IF(BC333&gt;$AI$8,1,0)</f>
        <v>0</v>
      </c>
      <c r="BE333" s="175">
        <f>IF($R333=BB$17,BC333,0)</f>
        <v>0</v>
      </c>
      <c r="BF333" s="173">
        <v>0</v>
      </c>
      <c r="BG333" s="175">
        <f>100*BF333/$AI333</f>
        <v>0</v>
      </c>
      <c r="BH333" s="173">
        <f>IF(BG333&gt;$AI$8,1,0)</f>
        <v>0</v>
      </c>
      <c r="BI333" s="175">
        <f>IF($R333=BF$17,BG333,0)</f>
        <v>0</v>
      </c>
      <c r="BJ333" s="173">
        <v>0</v>
      </c>
      <c r="BK333" s="175">
        <f>100*BJ333/$AI333</f>
        <v>0</v>
      </c>
      <c r="BL333" s="173">
        <f>IF(BK333&gt;$AI$8,1,0)</f>
        <v>0</v>
      </c>
      <c r="BM333" s="175">
        <f>IF($R333=BJ$17,BK333,0)</f>
        <v>0</v>
      </c>
      <c r="BN333" s="173">
        <v>0</v>
      </c>
      <c r="BO333" s="175">
        <f>100*BN333/$AI333</f>
        <v>0</v>
      </c>
      <c r="BP333" s="173">
        <f>IF(BO333&gt;$AI$8,1,0)</f>
        <v>0</v>
      </c>
      <c r="BQ333" s="175">
        <f>IF($R333=BN$17,BO333,0)</f>
        <v>0</v>
      </c>
      <c r="BR333" s="173">
        <v>0</v>
      </c>
      <c r="BS333" s="175">
        <f>100*BR333/$AI333</f>
        <v>0</v>
      </c>
      <c r="BT333" s="173">
        <f>IF(BS333&gt;$AI$8,1,0)</f>
        <v>0</v>
      </c>
      <c r="BU333" s="175">
        <f>IF($R333=BR$17,BS333,0)</f>
        <v>0</v>
      </c>
      <c r="BV333" s="173">
        <v>0</v>
      </c>
      <c r="BW333" s="175">
        <f>100*BV333/$AI333</f>
        <v>0</v>
      </c>
      <c r="BX333" s="173">
        <f>IF(BW333&gt;$AI$8,1,0)</f>
        <v>0</v>
      </c>
      <c r="BY333" s="175">
        <f>IF($R333=BV$17,BW333,0)</f>
        <v>0</v>
      </c>
      <c r="BZ333" s="173">
        <v>0</v>
      </c>
      <c r="CA333" s="175">
        <f>100*BZ333/$AI333</f>
        <v>0</v>
      </c>
      <c r="CB333" s="173">
        <f>IF(CA333&gt;$AI$8,1,0)</f>
        <v>0</v>
      </c>
      <c r="CC333" s="175">
        <f>IF($R333=BZ$17,CA333,0)</f>
        <v>0</v>
      </c>
      <c r="CD333" s="173">
        <v>0</v>
      </c>
      <c r="CE333" s="175">
        <f>100*CD333/$AI333</f>
        <v>0</v>
      </c>
      <c r="CF333" s="173">
        <f>IF(CE333&gt;$AI$8,1,0)</f>
        <v>0</v>
      </c>
      <c r="CG333" s="175">
        <f>IF($R333=CD$17,CE333,0)</f>
        <v>0</v>
      </c>
      <c r="CH333" s="173">
        <v>0</v>
      </c>
      <c r="CI333" s="175">
        <f>100*CH333/$AI333</f>
        <v>0</v>
      </c>
      <c r="CJ333" s="173">
        <f>IF(CI333&gt;$AI$8,1,0)</f>
        <v>0</v>
      </c>
      <c r="CK333" s="175">
        <f>IF($R333=CH$17,CI333,0)</f>
        <v>0</v>
      </c>
      <c r="CL333" s="173">
        <v>915</v>
      </c>
      <c r="CM333" s="173">
        <v>0</v>
      </c>
      <c r="CN333" s="176"/>
    </row>
    <row r="334" ht="15.75" customHeight="1">
      <c r="A334" t="s" s="179">
        <v>2993</v>
      </c>
      <c r="B334" t="s" s="180">
        <v>42</v>
      </c>
      <c r="C334" t="s" s="180">
        <v>2994</v>
      </c>
      <c r="D334" t="s" s="181">
        <v>45</v>
      </c>
      <c r="E334" t="s" s="188">
        <v>45</v>
      </c>
      <c r="F334" t="s" s="146">
        <v>46</v>
      </c>
      <c r="G334" t="s" s="146">
        <v>2059</v>
      </c>
      <c r="H334" t="s" s="146">
        <v>576</v>
      </c>
      <c r="I334" t="s" s="146">
        <v>64</v>
      </c>
      <c r="J334" t="s" s="146">
        <v>50</v>
      </c>
      <c r="K334" t="s" s="183">
        <f>_xlfn.IFS(Q334=0,O334,T334=1,R334,U334=1,AA334,V334=1,AD334)</f>
        <v>2365</v>
      </c>
      <c r="L334" s="189">
        <f>_xlfn.IFS(Q334=0,P334,T334=1,S334,U334=1,AB334,V334=1,AE334)</f>
        <v>25.3382166081172</v>
      </c>
      <c r="M334" t="s" s="146">
        <f>IF(O334="Lab","over","under")</f>
        <v>2429</v>
      </c>
      <c r="N334" s="145">
        <v>0</v>
      </c>
      <c r="O334" t="s" s="184">
        <v>28</v>
      </c>
      <c r="P334" s="147">
        <f>AQ334</f>
        <v>41.849166604380</v>
      </c>
      <c r="Q334" s="145">
        <f>T334+U334+V334</f>
        <v>1</v>
      </c>
      <c r="R334" t="s" s="185">
        <v>2365</v>
      </c>
      <c r="S334" s="147">
        <f>BA334</f>
        <v>25.3382166081172</v>
      </c>
      <c r="T334" s="145">
        <v>1</v>
      </c>
      <c r="U334" s="138"/>
      <c r="V334" s="138"/>
      <c r="W334" s="138"/>
      <c r="X334" t="s" s="146">
        <f>IF($A334=Y334,"ok","bad")</f>
        <v>2430</v>
      </c>
      <c r="Y334" t="s" s="146">
        <v>2993</v>
      </c>
      <c r="Z334" t="s" s="146">
        <v>2994</v>
      </c>
      <c r="AA334" t="s" s="186">
        <v>33</v>
      </c>
      <c r="AB334" s="141">
        <f>100*AC334</f>
        <v>13.329347</v>
      </c>
      <c r="AC334" s="190">
        <v>0.13329347</v>
      </c>
      <c r="AD334" t="s" s="187">
        <v>27</v>
      </c>
      <c r="AE334" s="141">
        <v>9.3803722</v>
      </c>
      <c r="AF334" s="190">
        <v>0.09380372200000001</v>
      </c>
      <c r="AG334" s="138"/>
      <c r="AH334" s="145">
        <v>76291</v>
      </c>
      <c r="AI334" s="145">
        <v>40137</v>
      </c>
      <c r="AJ334" s="145">
        <v>132</v>
      </c>
      <c r="AK334" s="145">
        <v>6627</v>
      </c>
      <c r="AL334" s="145">
        <v>3765</v>
      </c>
      <c r="AM334" s="148">
        <f>100*AL334/$AI334</f>
        <v>9.38037222512893</v>
      </c>
      <c r="AN334" s="145">
        <f>IF(AM334&gt;$AI$8,1,0)</f>
        <v>0</v>
      </c>
      <c r="AO334" s="148">
        <f>IF($R334=AL$17,AM334,0)</f>
        <v>0</v>
      </c>
      <c r="AP334" s="145">
        <v>16797</v>
      </c>
      <c r="AQ334" s="148">
        <f>100*AP334/$AI334</f>
        <v>41.849166604380</v>
      </c>
      <c r="AR334" s="145">
        <f>IF(AQ334&gt;$AI$8,1,0)</f>
        <v>0</v>
      </c>
      <c r="AS334" s="148">
        <f>IF($R334=AP$17,AQ334,0)</f>
        <v>0</v>
      </c>
      <c r="AT334" s="145">
        <v>2344</v>
      </c>
      <c r="AU334" s="148">
        <f>100*AT334/$AI334</f>
        <v>5.83999800682662</v>
      </c>
      <c r="AV334" s="145">
        <f>IF(AU334&gt;$AI$8,1,0)</f>
        <v>0</v>
      </c>
      <c r="AW334" s="148">
        <f>IF($R334=AT$17,AU334,0)</f>
        <v>0</v>
      </c>
      <c r="AX334" s="145">
        <v>10170</v>
      </c>
      <c r="AY334" s="148">
        <f>100*AX334/$AI334</f>
        <v>25.3382166081172</v>
      </c>
      <c r="AZ334" s="145">
        <f>IF(AY334&gt;$AI$8,1,0)</f>
        <v>0</v>
      </c>
      <c r="BA334" s="148">
        <f>IF($R334=AX$17,AY334,0)</f>
        <v>25.3382166081172</v>
      </c>
      <c r="BB334" s="145">
        <v>1711</v>
      </c>
      <c r="BC334" s="148">
        <f>100*BB334/$AI334</f>
        <v>4.26289956897626</v>
      </c>
      <c r="BD334" s="145">
        <f>IF(BC334&gt;$AI$8,1,0)</f>
        <v>0</v>
      </c>
      <c r="BE334" s="148">
        <f>IF($R334=BB$17,BC334,0)</f>
        <v>0</v>
      </c>
      <c r="BF334" s="145">
        <v>0</v>
      </c>
      <c r="BG334" s="148">
        <f>100*BF334/$AI334</f>
        <v>0</v>
      </c>
      <c r="BH334" s="145">
        <f>IF(BG334&gt;$AI$8,1,0)</f>
        <v>0</v>
      </c>
      <c r="BI334" s="148">
        <f>IF($R334=BF$17,BG334,0)</f>
        <v>0</v>
      </c>
      <c r="BJ334" s="145">
        <v>5350</v>
      </c>
      <c r="BK334" s="148">
        <f>100*BJ334/$AI334</f>
        <v>13.329346986571</v>
      </c>
      <c r="BL334" s="145">
        <f>IF(BK334&gt;$AI$8,1,0)</f>
        <v>0</v>
      </c>
      <c r="BM334" s="148">
        <f>IF($R334=BJ$17,BK334,0)</f>
        <v>0</v>
      </c>
      <c r="BN334" s="145">
        <v>0</v>
      </c>
      <c r="BO334" s="148">
        <f>100*BN334/$AI334</f>
        <v>0</v>
      </c>
      <c r="BP334" s="145">
        <f>IF(BO334&gt;$AI$8,1,0)</f>
        <v>0</v>
      </c>
      <c r="BQ334" s="148">
        <f>IF($R334=BN$17,BO334,0)</f>
        <v>0</v>
      </c>
      <c r="BR334" s="145">
        <v>0</v>
      </c>
      <c r="BS334" s="148">
        <f>100*BR334/$AI334</f>
        <v>0</v>
      </c>
      <c r="BT334" s="145">
        <f>IF(BS334&gt;$AI$8,1,0)</f>
        <v>0</v>
      </c>
      <c r="BU334" s="148">
        <f>IF($R334=BR$17,BS334,0)</f>
        <v>0</v>
      </c>
      <c r="BV334" s="145">
        <v>0</v>
      </c>
      <c r="BW334" s="148">
        <f>100*BV334/$AI334</f>
        <v>0</v>
      </c>
      <c r="BX334" s="145">
        <f>IF(BW334&gt;$AI$8,1,0)</f>
        <v>0</v>
      </c>
      <c r="BY334" s="148">
        <f>IF($R334=BV$17,BW334,0)</f>
        <v>0</v>
      </c>
      <c r="BZ334" s="145">
        <v>0</v>
      </c>
      <c r="CA334" s="148">
        <f>100*BZ334/$AI334</f>
        <v>0</v>
      </c>
      <c r="CB334" s="145">
        <f>IF(CA334&gt;$AI$8,1,0)</f>
        <v>0</v>
      </c>
      <c r="CC334" s="148">
        <f>IF($R334=BZ$17,CA334,0)</f>
        <v>0</v>
      </c>
      <c r="CD334" s="145">
        <v>0</v>
      </c>
      <c r="CE334" s="148">
        <f>100*CD334/$AI334</f>
        <v>0</v>
      </c>
      <c r="CF334" s="145">
        <f>IF(CE334&gt;$AI$8,1,0)</f>
        <v>0</v>
      </c>
      <c r="CG334" s="148">
        <f>IF($R334=CD$17,CE334,0)</f>
        <v>0</v>
      </c>
      <c r="CH334" s="145">
        <v>0</v>
      </c>
      <c r="CI334" s="148">
        <f>100*CH334/$AI334</f>
        <v>0</v>
      </c>
      <c r="CJ334" s="145">
        <f>IF(CI334&gt;$AI$8,1,0)</f>
        <v>0</v>
      </c>
      <c r="CK334" s="148">
        <f>IF($R334=CH$17,CI334,0)</f>
        <v>0</v>
      </c>
      <c r="CL334" s="145">
        <v>0</v>
      </c>
      <c r="CM334" s="145">
        <v>0</v>
      </c>
      <c r="CN334" s="149"/>
    </row>
    <row r="335" ht="15.75" customHeight="1">
      <c r="A335" t="s" s="179">
        <v>2954</v>
      </c>
      <c r="B335" t="s" s="180">
        <v>58</v>
      </c>
      <c r="C335" t="s" s="180">
        <v>1015</v>
      </c>
      <c r="D335" t="s" s="181">
        <v>60</v>
      </c>
      <c r="E335" t="s" s="182">
        <v>60</v>
      </c>
      <c r="F335" t="s" s="130">
        <v>61</v>
      </c>
      <c r="G335" t="s" s="130">
        <v>1027</v>
      </c>
      <c r="H335" t="s" s="130">
        <v>2955</v>
      </c>
      <c r="I335" t="s" s="130">
        <v>49</v>
      </c>
      <c r="J335" t="s" s="130">
        <v>2585</v>
      </c>
      <c r="K335" t="s" s="183">
        <f>_xlfn.IFS(Q335=0,O335,T335=1,R335,U335=1,AA335,V335=1,AD335)</f>
        <v>32</v>
      </c>
      <c r="L335" s="189">
        <f>_xlfn.IFS(Q335=0,P335,T335=1,S335,U335=1,AB335,V335=1,AE335)</f>
        <v>31.9552598046156</v>
      </c>
      <c r="M335" t="s" s="130">
        <f>IF(O335="Lab","over","under")</f>
        <v>2429</v>
      </c>
      <c r="N335" s="173">
        <v>0</v>
      </c>
      <c r="O335" t="s" s="184">
        <v>28</v>
      </c>
      <c r="P335" s="131">
        <f>AQ335</f>
        <v>41.7575156921044</v>
      </c>
      <c r="Q335" s="173">
        <f>T335+U335+V335</f>
        <v>1</v>
      </c>
      <c r="R335" t="s" s="185">
        <v>32</v>
      </c>
      <c r="S335" s="131">
        <f>BI335</f>
        <v>31.9552598046156</v>
      </c>
      <c r="T335" s="173">
        <v>1</v>
      </c>
      <c r="U335" s="169"/>
      <c r="V335" s="169"/>
      <c r="W335" s="169"/>
      <c r="X335" t="s" s="130">
        <f>IF($A335=Y335,"ok","bad")</f>
        <v>2430</v>
      </c>
      <c r="Y335" t="s" s="130">
        <v>2954</v>
      </c>
      <c r="Z335" t="s" s="130">
        <v>1015</v>
      </c>
      <c r="AA335" t="s" s="186">
        <v>31</v>
      </c>
      <c r="AB335" s="125">
        <f>100*AC335</f>
        <v>13.1058568</v>
      </c>
      <c r="AC335" s="191">
        <v>0.131058568</v>
      </c>
      <c r="AD335" t="s" s="187">
        <v>2365</v>
      </c>
      <c r="AE335" s="125">
        <v>4.0964651</v>
      </c>
      <c r="AF335" s="191">
        <v>0.040964651</v>
      </c>
      <c r="AG335" s="169"/>
      <c r="AH335" s="173">
        <v>70219</v>
      </c>
      <c r="AI335" s="173">
        <v>42378</v>
      </c>
      <c r="AJ335" s="173">
        <v>144</v>
      </c>
      <c r="AK335" s="173">
        <v>4154</v>
      </c>
      <c r="AL335" s="173">
        <v>1617</v>
      </c>
      <c r="AM335" s="175">
        <f>100*AL335/$AI335</f>
        <v>3.81565906838454</v>
      </c>
      <c r="AN335" s="173">
        <f>IF(AM335&gt;$AI$8,1,0)</f>
        <v>0</v>
      </c>
      <c r="AO335" s="175">
        <f>IF($R335=AL$17,AM335,0)</f>
        <v>0</v>
      </c>
      <c r="AP335" s="173">
        <v>17696</v>
      </c>
      <c r="AQ335" s="175">
        <f>100*AP335/$AI335</f>
        <v>41.7575156921044</v>
      </c>
      <c r="AR335" s="173">
        <f>IF(AQ335&gt;$AI$8,1,0)</f>
        <v>0</v>
      </c>
      <c r="AS335" s="175">
        <f>IF($R335=AP$17,AQ335,0)</f>
        <v>0</v>
      </c>
      <c r="AT335" s="173">
        <v>1316</v>
      </c>
      <c r="AU335" s="175">
        <f>100*AT335/$AI335</f>
        <v>3.10538486950776</v>
      </c>
      <c r="AV335" s="173">
        <f>IF(AU335&gt;$AI$8,1,0)</f>
        <v>0</v>
      </c>
      <c r="AW335" s="175">
        <f>IF($R335=AT$17,AU335,0)</f>
        <v>0</v>
      </c>
      <c r="AX335" s="173">
        <v>1736</v>
      </c>
      <c r="AY335" s="175">
        <f>100*AX335/$AI335</f>
        <v>4.09646514701024</v>
      </c>
      <c r="AZ335" s="173">
        <f>IF(AY335&gt;$AI$8,1,0)</f>
        <v>0</v>
      </c>
      <c r="BA335" s="175">
        <f>IF($R335=AX$17,AY335,0)</f>
        <v>0</v>
      </c>
      <c r="BB335" s="173">
        <v>5554</v>
      </c>
      <c r="BC335" s="175">
        <f>100*BB335/$AI335</f>
        <v>13.1058568124971</v>
      </c>
      <c r="BD335" s="173">
        <f>IF(BC335&gt;$AI$8,1,0)</f>
        <v>0</v>
      </c>
      <c r="BE335" s="175">
        <f>IF($R335=BB$17,BC335,0)</f>
        <v>0</v>
      </c>
      <c r="BF335" s="173">
        <v>13542</v>
      </c>
      <c r="BG335" s="175">
        <f>100*BF335/$AI335</f>
        <v>31.9552598046156</v>
      </c>
      <c r="BH335" s="173">
        <f>IF(BG335&gt;$AI$8,1,0)</f>
        <v>0</v>
      </c>
      <c r="BI335" s="175">
        <f>IF($R335=BF$17,BG335,0)</f>
        <v>31.9552598046156</v>
      </c>
      <c r="BJ335" s="173">
        <v>0</v>
      </c>
      <c r="BK335" s="175">
        <f>100*BJ335/$AI335</f>
        <v>0</v>
      </c>
      <c r="BL335" s="173">
        <f>IF(BK335&gt;$AI$8,1,0)</f>
        <v>0</v>
      </c>
      <c r="BM335" s="175">
        <f>IF($R335=BJ$17,BK335,0)</f>
        <v>0</v>
      </c>
      <c r="BN335" s="173">
        <v>0</v>
      </c>
      <c r="BO335" s="175">
        <f>100*BN335/$AI335</f>
        <v>0</v>
      </c>
      <c r="BP335" s="173">
        <f>IF(BO335&gt;$AI$8,1,0)</f>
        <v>0</v>
      </c>
      <c r="BQ335" s="175">
        <f>IF($R335=BN$17,BO335,0)</f>
        <v>0</v>
      </c>
      <c r="BR335" s="173">
        <v>0</v>
      </c>
      <c r="BS335" s="175">
        <f>100*BR335/$AI335</f>
        <v>0</v>
      </c>
      <c r="BT335" s="173">
        <f>IF(BS335&gt;$AI$8,1,0)</f>
        <v>0</v>
      </c>
      <c r="BU335" s="175">
        <f>IF($R335=BR$17,BS335,0)</f>
        <v>0</v>
      </c>
      <c r="BV335" s="173">
        <v>0</v>
      </c>
      <c r="BW335" s="175">
        <f>100*BV335/$AI335</f>
        <v>0</v>
      </c>
      <c r="BX335" s="173">
        <f>IF(BW335&gt;$AI$8,1,0)</f>
        <v>0</v>
      </c>
      <c r="BY335" s="175">
        <f>IF($R335=BV$17,BW335,0)</f>
        <v>0</v>
      </c>
      <c r="BZ335" s="173">
        <v>0</v>
      </c>
      <c r="CA335" s="175">
        <f>100*BZ335/$AI335</f>
        <v>0</v>
      </c>
      <c r="CB335" s="173">
        <f>IF(CA335&gt;$AI$8,1,0)</f>
        <v>0</v>
      </c>
      <c r="CC335" s="175">
        <f>IF($R335=BZ$17,CA335,0)</f>
        <v>0</v>
      </c>
      <c r="CD335" s="173">
        <v>0</v>
      </c>
      <c r="CE335" s="175">
        <f>100*CD335/$AI335</f>
        <v>0</v>
      </c>
      <c r="CF335" s="173">
        <f>IF(CE335&gt;$AI$8,1,0)</f>
        <v>0</v>
      </c>
      <c r="CG335" s="175">
        <f>IF($R335=CD$17,CE335,0)</f>
        <v>0</v>
      </c>
      <c r="CH335" s="173">
        <v>0</v>
      </c>
      <c r="CI335" s="175">
        <f>100*CH335/$AI335</f>
        <v>0</v>
      </c>
      <c r="CJ335" s="173">
        <f>IF(CI335&gt;$AI$8,1,0)</f>
        <v>0</v>
      </c>
      <c r="CK335" s="175">
        <f>IF($R335=CH$17,CI335,0)</f>
        <v>0</v>
      </c>
      <c r="CL335" s="173">
        <v>550</v>
      </c>
      <c r="CM335" s="173">
        <v>0</v>
      </c>
      <c r="CN335" s="176"/>
    </row>
    <row r="336" ht="15.75" customHeight="1">
      <c r="A336" t="s" s="179">
        <v>2987</v>
      </c>
      <c r="B336" t="s" s="180">
        <v>160</v>
      </c>
      <c r="C336" t="s" s="180">
        <v>2988</v>
      </c>
      <c r="D336" t="s" s="181">
        <v>162</v>
      </c>
      <c r="E336" t="s" s="188">
        <v>79</v>
      </c>
      <c r="F336" t="s" s="146">
        <v>80</v>
      </c>
      <c r="G336" t="s" s="146">
        <v>424</v>
      </c>
      <c r="H336" t="s" s="146">
        <v>425</v>
      </c>
      <c r="I336" t="s" s="146">
        <v>49</v>
      </c>
      <c r="J336" t="s" s="146">
        <v>50</v>
      </c>
      <c r="K336" t="s" s="183">
        <f>_xlfn.IFS(Q336=0,O336,T336=1,R336,U336=1,AA336,V336=1,AD336)</f>
        <v>28</v>
      </c>
      <c r="L336" s="189">
        <f>_xlfn.IFS(Q336=0,P336,T336=1,S336,U336=1,AB336,V336=1,AE336)</f>
        <v>41.7101701469451</v>
      </c>
      <c r="M336" t="s" s="146">
        <f>IF(O336="Lab","over","under")</f>
        <v>2429</v>
      </c>
      <c r="N336" s="145">
        <v>0</v>
      </c>
      <c r="O336" t="s" s="184">
        <v>28</v>
      </c>
      <c r="P336" s="147">
        <f>AQ336</f>
        <v>41.7101701469451</v>
      </c>
      <c r="Q336" s="145">
        <f>T336+U336+V336</f>
        <v>0</v>
      </c>
      <c r="R336" t="s" s="185">
        <v>27</v>
      </c>
      <c r="S336" s="147">
        <f>AO336</f>
        <v>32.5430201082753</v>
      </c>
      <c r="T336" s="138"/>
      <c r="U336" s="138"/>
      <c r="V336" s="138"/>
      <c r="W336" s="138"/>
      <c r="X336" t="s" s="146">
        <f>IF($A336=Y336,"ok","bad")</f>
        <v>2430</v>
      </c>
      <c r="Y336" t="s" s="146">
        <v>2987</v>
      </c>
      <c r="Z336" t="s" s="146">
        <v>2988</v>
      </c>
      <c r="AA336" t="s" s="186">
        <v>29</v>
      </c>
      <c r="AB336" s="141">
        <f>100*AC336</f>
        <v>7.2819992</v>
      </c>
      <c r="AC336" s="190">
        <v>0.072819992</v>
      </c>
      <c r="AD336" t="s" s="187">
        <v>31</v>
      </c>
      <c r="AE336" s="141">
        <v>6.7792923</v>
      </c>
      <c r="AF336" s="190">
        <v>0.067792923</v>
      </c>
      <c r="AG336" s="138"/>
      <c r="AH336" s="145">
        <v>80027</v>
      </c>
      <c r="AI336" s="145">
        <v>41376</v>
      </c>
      <c r="AJ336" s="145">
        <v>199</v>
      </c>
      <c r="AK336" s="145">
        <v>3793</v>
      </c>
      <c r="AL336" s="145">
        <v>13465</v>
      </c>
      <c r="AM336" s="148">
        <f>100*AL336/$AI336</f>
        <v>32.5430201082753</v>
      </c>
      <c r="AN336" s="145">
        <f>IF(AM336&gt;$AI$8,1,0)</f>
        <v>0</v>
      </c>
      <c r="AO336" s="148">
        <f>IF($R336=AL$17,AM336,0)</f>
        <v>32.5430201082753</v>
      </c>
      <c r="AP336" s="145">
        <v>17258</v>
      </c>
      <c r="AQ336" s="148">
        <f>100*AP336/$AI336</f>
        <v>41.7101701469451</v>
      </c>
      <c r="AR336" s="145">
        <f>IF(AQ336&gt;$AI$8,1,0)</f>
        <v>0</v>
      </c>
      <c r="AS336" s="148">
        <f>IF($R336=AP$17,AQ336,0)</f>
        <v>0</v>
      </c>
      <c r="AT336" s="145">
        <v>3013</v>
      </c>
      <c r="AU336" s="148">
        <f>100*AT336/$AI336</f>
        <v>7.2819992266048</v>
      </c>
      <c r="AV336" s="145">
        <f>IF(AU336&gt;$AI$8,1,0)</f>
        <v>0</v>
      </c>
      <c r="AW336" s="148">
        <f>IF($R336=AT$17,AU336,0)</f>
        <v>0</v>
      </c>
      <c r="AX336" s="145">
        <v>2061</v>
      </c>
      <c r="AY336" s="148">
        <f>100*AX336/$AI336</f>
        <v>4.98114849187935</v>
      </c>
      <c r="AZ336" s="145">
        <f>IF(AY336&gt;$AI$8,1,0)</f>
        <v>0</v>
      </c>
      <c r="BA336" s="148">
        <f>IF($R336=AX$17,AY336,0)</f>
        <v>0</v>
      </c>
      <c r="BB336" s="145">
        <v>2805</v>
      </c>
      <c r="BC336" s="148">
        <f>100*BB336/$AI336</f>
        <v>6.77929234338747</v>
      </c>
      <c r="BD336" s="145">
        <f>IF(BC336&gt;$AI$8,1,0)</f>
        <v>0</v>
      </c>
      <c r="BE336" s="148">
        <f>IF($R336=BB$17,BC336,0)</f>
        <v>0</v>
      </c>
      <c r="BF336" s="145">
        <v>0</v>
      </c>
      <c r="BG336" s="148">
        <f>100*BF336/$AI336</f>
        <v>0</v>
      </c>
      <c r="BH336" s="145">
        <f>IF(BG336&gt;$AI$8,1,0)</f>
        <v>0</v>
      </c>
      <c r="BI336" s="148">
        <f>IF($R336=BF$17,BG336,0)</f>
        <v>0</v>
      </c>
      <c r="BJ336" s="145">
        <v>0</v>
      </c>
      <c r="BK336" s="148">
        <f>100*BJ336/$AI336</f>
        <v>0</v>
      </c>
      <c r="BL336" s="145">
        <f>IF(BK336&gt;$AI$8,1,0)</f>
        <v>0</v>
      </c>
      <c r="BM336" s="148">
        <f>IF($R336=BJ$17,BK336,0)</f>
        <v>0</v>
      </c>
      <c r="BN336" s="145">
        <v>0</v>
      </c>
      <c r="BO336" s="148">
        <f>100*BN336/$AI336</f>
        <v>0</v>
      </c>
      <c r="BP336" s="145">
        <f>IF(BO336&gt;$AI$8,1,0)</f>
        <v>0</v>
      </c>
      <c r="BQ336" s="148">
        <f>IF($R336=BN$17,BO336,0)</f>
        <v>0</v>
      </c>
      <c r="BR336" s="145">
        <v>0</v>
      </c>
      <c r="BS336" s="148">
        <f>100*BR336/$AI336</f>
        <v>0</v>
      </c>
      <c r="BT336" s="145">
        <f>IF(BS336&gt;$AI$8,1,0)</f>
        <v>0</v>
      </c>
      <c r="BU336" s="148">
        <f>IF($R336=BR$17,BS336,0)</f>
        <v>0</v>
      </c>
      <c r="BV336" s="145">
        <v>0</v>
      </c>
      <c r="BW336" s="148">
        <f>100*BV336/$AI336</f>
        <v>0</v>
      </c>
      <c r="BX336" s="145">
        <f>IF(BW336&gt;$AI$8,1,0)</f>
        <v>0</v>
      </c>
      <c r="BY336" s="148">
        <f>IF($R336=BV$17,BW336,0)</f>
        <v>0</v>
      </c>
      <c r="BZ336" s="145">
        <v>0</v>
      </c>
      <c r="CA336" s="148">
        <f>100*BZ336/$AI336</f>
        <v>0</v>
      </c>
      <c r="CB336" s="145">
        <f>IF(CA336&gt;$AI$8,1,0)</f>
        <v>0</v>
      </c>
      <c r="CC336" s="148">
        <f>IF($R336=BZ$17,CA336,0)</f>
        <v>0</v>
      </c>
      <c r="CD336" s="145">
        <v>0</v>
      </c>
      <c r="CE336" s="148">
        <f>100*CD336/$AI336</f>
        <v>0</v>
      </c>
      <c r="CF336" s="145">
        <f>IF(CE336&gt;$AI$8,1,0)</f>
        <v>0</v>
      </c>
      <c r="CG336" s="148">
        <f>IF($R336=CD$17,CE336,0)</f>
        <v>0</v>
      </c>
      <c r="CH336" s="145">
        <v>0</v>
      </c>
      <c r="CI336" s="148">
        <f>100*CH336/$AI336</f>
        <v>0</v>
      </c>
      <c r="CJ336" s="145">
        <f>IF(CI336&gt;$AI$8,1,0)</f>
        <v>0</v>
      </c>
      <c r="CK336" s="148">
        <f>IF($R336=CH$17,CI336,0)</f>
        <v>0</v>
      </c>
      <c r="CL336" s="145">
        <v>0</v>
      </c>
      <c r="CM336" s="145">
        <v>0</v>
      </c>
      <c r="CN336" s="149"/>
    </row>
    <row r="337" ht="15.75" customHeight="1">
      <c r="A337" t="s" s="179">
        <v>3470</v>
      </c>
      <c r="B337" t="s" s="180">
        <v>183</v>
      </c>
      <c r="C337" t="s" s="180">
        <v>3471</v>
      </c>
      <c r="D337" t="s" s="181">
        <v>186</v>
      </c>
      <c r="E337" t="s" s="182">
        <v>79</v>
      </c>
      <c r="F337" t="s" s="130">
        <v>46</v>
      </c>
      <c r="G337" t="s" s="130">
        <v>3472</v>
      </c>
      <c r="H337" t="s" s="130">
        <v>3473</v>
      </c>
      <c r="I337" t="s" s="130">
        <v>49</v>
      </c>
      <c r="J337" t="s" s="130">
        <v>3474</v>
      </c>
      <c r="K337" t="s" s="183">
        <f>_xlfn.IFS(Q337=0,O337,T337=1,R337,U337=1,AA337,V337=1,AD337)</f>
        <v>31</v>
      </c>
      <c r="L337" s="189">
        <f>_xlfn.IFS(Q337=0,P337,T337=1,S337,U337=1,AB337,V337=1,AE337)</f>
        <v>41.7081023801761</v>
      </c>
      <c r="M337" t="s" s="130">
        <f>IF(O337="Lab","over","under")</f>
        <v>3307</v>
      </c>
      <c r="N337" s="169"/>
      <c r="O337" t="s" s="184">
        <v>31</v>
      </c>
      <c r="P337" s="131">
        <f>BC337</f>
        <v>41.7081023801761</v>
      </c>
      <c r="Q337" s="173">
        <f>T337+U337+V337</f>
        <v>0</v>
      </c>
      <c r="R337" t="s" s="185">
        <v>27</v>
      </c>
      <c r="S337" s="131">
        <f>AO337</f>
        <v>30.308526247147</v>
      </c>
      <c r="T337" s="169"/>
      <c r="U337" s="169"/>
      <c r="V337" s="169"/>
      <c r="W337" s="169"/>
      <c r="X337" t="s" s="130">
        <f>IF($A337=Y337,"ok","bad")</f>
        <v>2430</v>
      </c>
      <c r="Y337" t="s" s="130">
        <v>3470</v>
      </c>
      <c r="Z337" t="s" s="130">
        <v>3471</v>
      </c>
      <c r="AA337" t="s" s="186">
        <v>2365</v>
      </c>
      <c r="AB337" s="125">
        <f>100*AC337</f>
        <v>15.8522172</v>
      </c>
      <c r="AC337" s="191">
        <v>0.158522172</v>
      </c>
      <c r="AD337" t="s" s="187">
        <v>28</v>
      </c>
      <c r="AE337" s="125">
        <v>9.416775400000001</v>
      </c>
      <c r="AF337" s="191">
        <v>0.09416775400000001</v>
      </c>
      <c r="AG337" s="169"/>
      <c r="AH337" s="173">
        <v>73056</v>
      </c>
      <c r="AI337" s="173">
        <v>49072</v>
      </c>
      <c r="AJ337" s="173">
        <v>131</v>
      </c>
      <c r="AK337" s="173">
        <v>5594</v>
      </c>
      <c r="AL337" s="173">
        <v>14873</v>
      </c>
      <c r="AM337" s="175">
        <f>100*AL337/$AI337</f>
        <v>30.308526247147</v>
      </c>
      <c r="AN337" s="173">
        <f>IF(AM337&gt;$AI$8,1,0)</f>
        <v>0</v>
      </c>
      <c r="AO337" s="175">
        <f>IF($R337=AL$17,AM337,0)</f>
        <v>30.308526247147</v>
      </c>
      <c r="AP337" s="173">
        <v>4621</v>
      </c>
      <c r="AQ337" s="175">
        <f>100*AP337/$AI337</f>
        <v>9.416775350505381</v>
      </c>
      <c r="AR337" s="173">
        <f>IF(AQ337&gt;$AI$8,1,0)</f>
        <v>0</v>
      </c>
      <c r="AS337" s="175">
        <f>IF($R337=AP$17,AQ337,0)</f>
        <v>0</v>
      </c>
      <c r="AT337" s="173">
        <v>1214</v>
      </c>
      <c r="AU337" s="175">
        <f>100*AT337/$AI337</f>
        <v>2.47391587870884</v>
      </c>
      <c r="AV337" s="173">
        <f>IF(AU337&gt;$AI$8,1,0)</f>
        <v>0</v>
      </c>
      <c r="AW337" s="175">
        <f>IF($R337=AT$17,AU337,0)</f>
        <v>0</v>
      </c>
      <c r="AX337" s="173">
        <v>7779</v>
      </c>
      <c r="AY337" s="175">
        <f>100*AX337/$AI337</f>
        <v>15.8522171503097</v>
      </c>
      <c r="AZ337" s="173">
        <f>IF(AY337&gt;$AI$8,1,0)</f>
        <v>0</v>
      </c>
      <c r="BA337" s="175">
        <f>IF($R337=AX$17,AY337,0)</f>
        <v>0</v>
      </c>
      <c r="BB337" s="173">
        <v>20467</v>
      </c>
      <c r="BC337" s="175">
        <f>100*BB337/$AI337</f>
        <v>41.7081023801761</v>
      </c>
      <c r="BD337" s="173">
        <f>IF(BC337&gt;$AI$8,1,0)</f>
        <v>0</v>
      </c>
      <c r="BE337" s="175">
        <f>IF($R337=BB$17,BC337,0)</f>
        <v>0</v>
      </c>
      <c r="BF337" s="173">
        <v>0</v>
      </c>
      <c r="BG337" s="175">
        <f>100*BF337/$AI337</f>
        <v>0</v>
      </c>
      <c r="BH337" s="173">
        <f>IF(BG337&gt;$AI$8,1,0)</f>
        <v>0</v>
      </c>
      <c r="BI337" s="175">
        <f>IF($R337=BF$17,BG337,0)</f>
        <v>0</v>
      </c>
      <c r="BJ337" s="173">
        <v>0</v>
      </c>
      <c r="BK337" s="175">
        <f>100*BJ337/$AI337</f>
        <v>0</v>
      </c>
      <c r="BL337" s="173">
        <f>IF(BK337&gt;$AI$8,1,0)</f>
        <v>0</v>
      </c>
      <c r="BM337" s="175">
        <f>IF($R337=BJ$17,BK337,0)</f>
        <v>0</v>
      </c>
      <c r="BN337" s="173">
        <v>0</v>
      </c>
      <c r="BO337" s="175">
        <f>100*BN337/$AI337</f>
        <v>0</v>
      </c>
      <c r="BP337" s="173">
        <f>IF(BO337&gt;$AI$8,1,0)</f>
        <v>0</v>
      </c>
      <c r="BQ337" s="175">
        <f>IF($R337=BN$17,BO337,0)</f>
        <v>0</v>
      </c>
      <c r="BR337" s="173">
        <v>0</v>
      </c>
      <c r="BS337" s="175">
        <f>100*BR337/$AI337</f>
        <v>0</v>
      </c>
      <c r="BT337" s="173">
        <f>IF(BS337&gt;$AI$8,1,0)</f>
        <v>0</v>
      </c>
      <c r="BU337" s="175">
        <f>IF($R337=BR$17,BS337,0)</f>
        <v>0</v>
      </c>
      <c r="BV337" s="173">
        <v>0</v>
      </c>
      <c r="BW337" s="175">
        <f>100*BV337/$AI337</f>
        <v>0</v>
      </c>
      <c r="BX337" s="173">
        <f>IF(BW337&gt;$AI$8,1,0)</f>
        <v>0</v>
      </c>
      <c r="BY337" s="175">
        <f>IF($R337=BV$17,BW337,0)</f>
        <v>0</v>
      </c>
      <c r="BZ337" s="173">
        <v>0</v>
      </c>
      <c r="CA337" s="175">
        <f>100*BZ337/$AI337</f>
        <v>0</v>
      </c>
      <c r="CB337" s="173">
        <f>IF(CA337&gt;$AI$8,1,0)</f>
        <v>0</v>
      </c>
      <c r="CC337" s="175">
        <f>IF($R337=BZ$17,CA337,0)</f>
        <v>0</v>
      </c>
      <c r="CD337" s="173">
        <v>0</v>
      </c>
      <c r="CE337" s="175">
        <f>100*CD337/$AI337</f>
        <v>0</v>
      </c>
      <c r="CF337" s="173">
        <f>IF(CE337&gt;$AI$8,1,0)</f>
        <v>0</v>
      </c>
      <c r="CG337" s="175">
        <f>IF($R337=CD$17,CE337,0)</f>
        <v>0</v>
      </c>
      <c r="CH337" s="173">
        <v>0</v>
      </c>
      <c r="CI337" s="175">
        <f>100*CH337/$AI337</f>
        <v>0</v>
      </c>
      <c r="CJ337" s="173">
        <f>IF(CI337&gt;$AI$8,1,0)</f>
        <v>0</v>
      </c>
      <c r="CK337" s="175">
        <f>IF($R337=CH$17,CI337,0)</f>
        <v>0</v>
      </c>
      <c r="CL337" s="173">
        <v>0</v>
      </c>
      <c r="CM337" s="173">
        <v>0</v>
      </c>
      <c r="CN337" s="176"/>
    </row>
    <row r="338" ht="15.75" customHeight="1">
      <c r="A338" t="s" s="179">
        <v>3219</v>
      </c>
      <c r="B338" t="s" s="180">
        <v>75</v>
      </c>
      <c r="C338" t="s" s="180">
        <v>1110</v>
      </c>
      <c r="D338" t="s" s="181">
        <v>78</v>
      </c>
      <c r="E338" t="s" s="188">
        <v>79</v>
      </c>
      <c r="F338" t="s" s="146">
        <v>46</v>
      </c>
      <c r="G338" t="s" s="146">
        <v>3220</v>
      </c>
      <c r="H338" t="s" s="146">
        <v>3221</v>
      </c>
      <c r="I338" t="s" s="146">
        <v>64</v>
      </c>
      <c r="J338" t="s" s="146">
        <v>1733</v>
      </c>
      <c r="K338" t="s" s="183">
        <f>_xlfn.IFS(Q338=0,O338,T338=1,R338,U338=1,AA338,V338=1,AD338)</f>
        <v>28</v>
      </c>
      <c r="L338" s="189">
        <f>_xlfn.IFS(Q338=0,P338,T338=1,S338,U338=1,AB338,V338=1,AE338)</f>
        <v>41.6046966731898</v>
      </c>
      <c r="M338" t="s" s="146">
        <f>IF(O338="Lab","over","under")</f>
        <v>2429</v>
      </c>
      <c r="N338" s="145">
        <v>0</v>
      </c>
      <c r="O338" t="s" s="184">
        <v>28</v>
      </c>
      <c r="P338" s="147">
        <f>AQ338</f>
        <v>41.6046966731898</v>
      </c>
      <c r="Q338" s="145">
        <f>T338+U338+V338</f>
        <v>0</v>
      </c>
      <c r="R338" t="s" s="185">
        <v>27</v>
      </c>
      <c r="S338" s="147">
        <f>AO338</f>
        <v>22.7897368993259</v>
      </c>
      <c r="T338" s="138"/>
      <c r="U338" s="138"/>
      <c r="V338" s="138"/>
      <c r="W338" s="138"/>
      <c r="X338" t="s" s="146">
        <f>IF($A338=Y338,"ok","bad")</f>
        <v>2430</v>
      </c>
      <c r="Y338" t="s" s="146">
        <v>3219</v>
      </c>
      <c r="Z338" t="s" s="146">
        <v>1110</v>
      </c>
      <c r="AA338" t="s" s="186">
        <v>2365</v>
      </c>
      <c r="AB338" s="141">
        <f>100*AC338</f>
        <v>16.0926288</v>
      </c>
      <c r="AC338" s="190">
        <v>0.160926288</v>
      </c>
      <c r="AD338" t="s" s="187">
        <v>31</v>
      </c>
      <c r="AE338" s="141">
        <v>12.5266362</v>
      </c>
      <c r="AF338" s="190">
        <v>0.125266362</v>
      </c>
      <c r="AG338" s="138"/>
      <c r="AH338" s="145">
        <v>75939</v>
      </c>
      <c r="AI338" s="145">
        <v>45990</v>
      </c>
      <c r="AJ338" s="145">
        <v>183</v>
      </c>
      <c r="AK338" s="145">
        <v>8653</v>
      </c>
      <c r="AL338" s="145">
        <v>10481</v>
      </c>
      <c r="AM338" s="148">
        <f>100*AL338/$AI338</f>
        <v>22.7897368993259</v>
      </c>
      <c r="AN338" s="145">
        <f>IF(AM338&gt;$AI$8,1,0)</f>
        <v>0</v>
      </c>
      <c r="AO338" s="148">
        <f>IF($R338=AL$17,AM338,0)</f>
        <v>22.7897368993259</v>
      </c>
      <c r="AP338" s="145">
        <v>19134</v>
      </c>
      <c r="AQ338" s="148">
        <f>100*AP338/$AI338</f>
        <v>41.6046966731898</v>
      </c>
      <c r="AR338" s="145">
        <f>IF(AQ338&gt;$AI$8,1,0)</f>
        <v>0</v>
      </c>
      <c r="AS338" s="148">
        <f>IF($R338=AP$17,AQ338,0)</f>
        <v>0</v>
      </c>
      <c r="AT338" s="145">
        <v>2586</v>
      </c>
      <c r="AU338" s="148">
        <f>100*AT338/$AI338</f>
        <v>5.62296151337247</v>
      </c>
      <c r="AV338" s="145">
        <f>IF(AU338&gt;$AI$8,1,0)</f>
        <v>0</v>
      </c>
      <c r="AW338" s="148">
        <f>IF($R338=AT$17,AU338,0)</f>
        <v>0</v>
      </c>
      <c r="AX338" s="145">
        <v>7401</v>
      </c>
      <c r="AY338" s="148">
        <f>100*AX338/$AI338</f>
        <v>16.0926288323549</v>
      </c>
      <c r="AZ338" s="145">
        <f>IF(AY338&gt;$AI$8,1,0)</f>
        <v>0</v>
      </c>
      <c r="BA338" s="148">
        <f>IF($R338=AX$17,AY338,0)</f>
        <v>0</v>
      </c>
      <c r="BB338" s="145">
        <v>5761</v>
      </c>
      <c r="BC338" s="148">
        <f>100*BB338/$AI338</f>
        <v>12.5266362252664</v>
      </c>
      <c r="BD338" s="145">
        <f>IF(BC338&gt;$AI$8,1,0)</f>
        <v>0</v>
      </c>
      <c r="BE338" s="148">
        <f>IF($R338=BB$17,BC338,0)</f>
        <v>0</v>
      </c>
      <c r="BF338" s="145">
        <v>0</v>
      </c>
      <c r="BG338" s="148">
        <f>100*BF338/$AI338</f>
        <v>0</v>
      </c>
      <c r="BH338" s="145">
        <f>IF(BG338&gt;$AI$8,1,0)</f>
        <v>0</v>
      </c>
      <c r="BI338" s="148">
        <f>IF($R338=BF$17,BG338,0)</f>
        <v>0</v>
      </c>
      <c r="BJ338" s="145">
        <v>0</v>
      </c>
      <c r="BK338" s="148">
        <f>100*BJ338/$AI338</f>
        <v>0</v>
      </c>
      <c r="BL338" s="145">
        <f>IF(BK338&gt;$AI$8,1,0)</f>
        <v>0</v>
      </c>
      <c r="BM338" s="148">
        <f>IF($R338=BJ$17,BK338,0)</f>
        <v>0</v>
      </c>
      <c r="BN338" s="145">
        <v>0</v>
      </c>
      <c r="BO338" s="148">
        <f>100*BN338/$AI338</f>
        <v>0</v>
      </c>
      <c r="BP338" s="145">
        <f>IF(BO338&gt;$AI$8,1,0)</f>
        <v>0</v>
      </c>
      <c r="BQ338" s="148">
        <f>IF($R338=BN$17,BO338,0)</f>
        <v>0</v>
      </c>
      <c r="BR338" s="145">
        <v>0</v>
      </c>
      <c r="BS338" s="148">
        <f>100*BR338/$AI338</f>
        <v>0</v>
      </c>
      <c r="BT338" s="145">
        <f>IF(BS338&gt;$AI$8,1,0)</f>
        <v>0</v>
      </c>
      <c r="BU338" s="148">
        <f>IF($R338=BR$17,BS338,0)</f>
        <v>0</v>
      </c>
      <c r="BV338" s="145">
        <v>0</v>
      </c>
      <c r="BW338" s="148">
        <f>100*BV338/$AI338</f>
        <v>0</v>
      </c>
      <c r="BX338" s="145">
        <f>IF(BW338&gt;$AI$8,1,0)</f>
        <v>0</v>
      </c>
      <c r="BY338" s="148">
        <f>IF($R338=BV$17,BW338,0)</f>
        <v>0</v>
      </c>
      <c r="BZ338" s="145">
        <v>0</v>
      </c>
      <c r="CA338" s="148">
        <f>100*BZ338/$AI338</f>
        <v>0</v>
      </c>
      <c r="CB338" s="145">
        <f>IF(CA338&gt;$AI$8,1,0)</f>
        <v>0</v>
      </c>
      <c r="CC338" s="148">
        <f>IF($R338=BZ$17,CA338,0)</f>
        <v>0</v>
      </c>
      <c r="CD338" s="145">
        <v>0</v>
      </c>
      <c r="CE338" s="148">
        <f>100*CD338/$AI338</f>
        <v>0</v>
      </c>
      <c r="CF338" s="145">
        <f>IF(CE338&gt;$AI$8,1,0)</f>
        <v>0</v>
      </c>
      <c r="CG338" s="148">
        <f>IF($R338=CD$17,CE338,0)</f>
        <v>0</v>
      </c>
      <c r="CH338" s="145">
        <v>0</v>
      </c>
      <c r="CI338" s="148">
        <f>100*CH338/$AI338</f>
        <v>0</v>
      </c>
      <c r="CJ338" s="145">
        <f>IF(CI338&gt;$AI$8,1,0)</f>
        <v>0</v>
      </c>
      <c r="CK338" s="148">
        <f>IF($R338=CH$17,CI338,0)</f>
        <v>0</v>
      </c>
      <c r="CL338" s="145">
        <v>489</v>
      </c>
      <c r="CM338" s="145">
        <v>0</v>
      </c>
      <c r="CN338" s="149"/>
    </row>
    <row r="339" ht="15.75" customHeight="1">
      <c r="A339" t="s" s="179">
        <v>3276</v>
      </c>
      <c r="B339" t="s" s="180">
        <v>160</v>
      </c>
      <c r="C339" t="s" s="180">
        <v>953</v>
      </c>
      <c r="D339" t="s" s="181">
        <v>162</v>
      </c>
      <c r="E339" t="s" s="182">
        <v>79</v>
      </c>
      <c r="F339" t="s" s="130">
        <v>80</v>
      </c>
      <c r="G339" t="s" s="130">
        <v>954</v>
      </c>
      <c r="H339" t="s" s="130">
        <v>955</v>
      </c>
      <c r="I339" t="s" s="130">
        <v>64</v>
      </c>
      <c r="J339" t="s" s="130">
        <v>50</v>
      </c>
      <c r="K339" t="s" s="183">
        <f>_xlfn.IFS(Q339=0,O339,T339=1,R339,U339=1,AA339,V339=1,AD339)</f>
        <v>28</v>
      </c>
      <c r="L339" s="189">
        <f>_xlfn.IFS(Q339=0,P339,T339=1,S339,U339=1,AB339,V339=1,AE339)</f>
        <v>41.5023015403605</v>
      </c>
      <c r="M339" t="s" s="130">
        <f>IF(O339="Lab","over","under")</f>
        <v>2429</v>
      </c>
      <c r="N339" s="173">
        <v>0</v>
      </c>
      <c r="O339" t="s" s="184">
        <v>28</v>
      </c>
      <c r="P339" s="131">
        <f>AQ339</f>
        <v>41.5023015403605</v>
      </c>
      <c r="Q339" s="173">
        <f>T339+U339+V339</f>
        <v>0</v>
      </c>
      <c r="R339" t="s" s="185">
        <v>27</v>
      </c>
      <c r="S339" s="131">
        <f>AO339</f>
        <v>21.0738807313498</v>
      </c>
      <c r="T339" s="169"/>
      <c r="U339" s="169"/>
      <c r="V339" s="169"/>
      <c r="W339" s="169"/>
      <c r="X339" t="s" s="130">
        <f>IF($A339=Y339,"ok","bad")</f>
        <v>2430</v>
      </c>
      <c r="Y339" t="s" s="130">
        <v>3276</v>
      </c>
      <c r="Z339" t="s" s="130">
        <v>953</v>
      </c>
      <c r="AA339" t="s" s="186">
        <v>2365</v>
      </c>
      <c r="AB339" s="125">
        <f>100*AC339</f>
        <v>13.1920693</v>
      </c>
      <c r="AC339" s="191">
        <v>0.131920693</v>
      </c>
      <c r="AD339" t="s" s="187">
        <v>31</v>
      </c>
      <c r="AE339" s="125">
        <v>6.5394605</v>
      </c>
      <c r="AF339" s="191">
        <v>0.06539460499999999</v>
      </c>
      <c r="AG339" s="169"/>
      <c r="AH339" s="173">
        <v>76982</v>
      </c>
      <c r="AI339" s="173">
        <v>38887</v>
      </c>
      <c r="AJ339" s="173">
        <v>165</v>
      </c>
      <c r="AK339" s="173">
        <v>7944</v>
      </c>
      <c r="AL339" s="173">
        <v>8195</v>
      </c>
      <c r="AM339" s="175">
        <f>100*AL339/$AI339</f>
        <v>21.0738807313498</v>
      </c>
      <c r="AN339" s="173">
        <f>IF(AM339&gt;$AI$8,1,0)</f>
        <v>0</v>
      </c>
      <c r="AO339" s="175">
        <f>IF($R339=AL$17,AM339,0)</f>
        <v>21.0738807313498</v>
      </c>
      <c r="AP339" s="173">
        <v>16139</v>
      </c>
      <c r="AQ339" s="175">
        <f>100*AP339/$AI339</f>
        <v>41.5023015403605</v>
      </c>
      <c r="AR339" s="173">
        <f>IF(AQ339&gt;$AI$8,1,0)</f>
        <v>0</v>
      </c>
      <c r="AS339" s="175">
        <f>IF($R339=AP$17,AQ339,0)</f>
        <v>0</v>
      </c>
      <c r="AT339" s="173">
        <v>1821</v>
      </c>
      <c r="AU339" s="175">
        <f>100*AT339/$AI339</f>
        <v>4.68279887880268</v>
      </c>
      <c r="AV339" s="173">
        <f>IF(AU339&gt;$AI$8,1,0)</f>
        <v>0</v>
      </c>
      <c r="AW339" s="175">
        <f>IF($R339=AT$17,AU339,0)</f>
        <v>0</v>
      </c>
      <c r="AX339" s="173">
        <v>5130</v>
      </c>
      <c r="AY339" s="175">
        <f>100*AX339/$AI339</f>
        <v>13.1920693290817</v>
      </c>
      <c r="AZ339" s="173">
        <f>IF(AY339&gt;$AI$8,1,0)</f>
        <v>0</v>
      </c>
      <c r="BA339" s="175">
        <f>IF($R339=AX$17,AY339,0)</f>
        <v>0</v>
      </c>
      <c r="BB339" s="173">
        <v>2543</v>
      </c>
      <c r="BC339" s="175">
        <f>100*BB339/$AI339</f>
        <v>6.53946048808085</v>
      </c>
      <c r="BD339" s="173">
        <f>IF(BC339&gt;$AI$8,1,0)</f>
        <v>0</v>
      </c>
      <c r="BE339" s="175">
        <f>IF($R339=BB$17,BC339,0)</f>
        <v>0</v>
      </c>
      <c r="BF339" s="173">
        <v>0</v>
      </c>
      <c r="BG339" s="175">
        <f>100*BF339/$AI339</f>
        <v>0</v>
      </c>
      <c r="BH339" s="173">
        <f>IF(BG339&gt;$AI$8,1,0)</f>
        <v>0</v>
      </c>
      <c r="BI339" s="175">
        <f>IF($R339=BF$17,BG339,0)</f>
        <v>0</v>
      </c>
      <c r="BJ339" s="173">
        <v>0</v>
      </c>
      <c r="BK339" s="175">
        <f>100*BJ339/$AI339</f>
        <v>0</v>
      </c>
      <c r="BL339" s="173">
        <f>IF(BK339&gt;$AI$8,1,0)</f>
        <v>0</v>
      </c>
      <c r="BM339" s="175">
        <f>IF($R339=BJ$17,BK339,0)</f>
        <v>0</v>
      </c>
      <c r="BN339" s="173">
        <v>0</v>
      </c>
      <c r="BO339" s="175">
        <f>100*BN339/$AI339</f>
        <v>0</v>
      </c>
      <c r="BP339" s="173">
        <f>IF(BO339&gt;$AI$8,1,0)</f>
        <v>0</v>
      </c>
      <c r="BQ339" s="175">
        <f>IF($R339=BN$17,BO339,0)</f>
        <v>0</v>
      </c>
      <c r="BR339" s="173">
        <v>0</v>
      </c>
      <c r="BS339" s="175">
        <f>100*BR339/$AI339</f>
        <v>0</v>
      </c>
      <c r="BT339" s="173">
        <f>IF(BS339&gt;$AI$8,1,0)</f>
        <v>0</v>
      </c>
      <c r="BU339" s="175">
        <f>IF($R339=BR$17,BS339,0)</f>
        <v>0</v>
      </c>
      <c r="BV339" s="173">
        <v>0</v>
      </c>
      <c r="BW339" s="175">
        <f>100*BV339/$AI339</f>
        <v>0</v>
      </c>
      <c r="BX339" s="173">
        <f>IF(BW339&gt;$AI$8,1,0)</f>
        <v>0</v>
      </c>
      <c r="BY339" s="175">
        <f>IF($R339=BV$17,BW339,0)</f>
        <v>0</v>
      </c>
      <c r="BZ339" s="173">
        <v>0</v>
      </c>
      <c r="CA339" s="175">
        <f>100*BZ339/$AI339</f>
        <v>0</v>
      </c>
      <c r="CB339" s="173">
        <f>IF(CA339&gt;$AI$8,1,0)</f>
        <v>0</v>
      </c>
      <c r="CC339" s="175">
        <f>IF($R339=BZ$17,CA339,0)</f>
        <v>0</v>
      </c>
      <c r="CD339" s="173">
        <v>0</v>
      </c>
      <c r="CE339" s="175">
        <f>100*CD339/$AI339</f>
        <v>0</v>
      </c>
      <c r="CF339" s="173">
        <f>IF(CE339&gt;$AI$8,1,0)</f>
        <v>0</v>
      </c>
      <c r="CG339" s="175">
        <f>IF($R339=CD$17,CE339,0)</f>
        <v>0</v>
      </c>
      <c r="CH339" s="173">
        <v>0</v>
      </c>
      <c r="CI339" s="175">
        <f>100*CH339/$AI339</f>
        <v>0</v>
      </c>
      <c r="CJ339" s="173">
        <f>IF(CI339&gt;$AI$8,1,0)</f>
        <v>0</v>
      </c>
      <c r="CK339" s="175">
        <f>IF($R339=CH$17,CI339,0)</f>
        <v>0</v>
      </c>
      <c r="CL339" s="173">
        <v>556</v>
      </c>
      <c r="CM339" s="173">
        <v>0</v>
      </c>
      <c r="CN339" s="176"/>
    </row>
    <row r="340" ht="19.95" customHeight="1">
      <c r="A340" t="s" s="179">
        <v>2934</v>
      </c>
      <c r="B340" t="s" s="180">
        <v>42</v>
      </c>
      <c r="C340" t="s" s="180">
        <v>2935</v>
      </c>
      <c r="D340" t="s" s="181">
        <v>45</v>
      </c>
      <c r="E340" t="s" s="188">
        <v>45</v>
      </c>
      <c r="F340" t="s" s="146">
        <v>46</v>
      </c>
      <c r="G340" t="s" s="146">
        <v>420</v>
      </c>
      <c r="H340" t="s" s="146">
        <v>414</v>
      </c>
      <c r="I340" t="s" s="146">
        <v>64</v>
      </c>
      <c r="J340" t="s" s="146">
        <v>50</v>
      </c>
      <c r="K340" t="s" s="183">
        <f>_xlfn.IFS(Q340=0,O340,T340=1,R340,U340=1,AA340,V340=1,AD340)</f>
        <v>2365</v>
      </c>
      <c r="L340" s="189">
        <f>_xlfn.IFS(Q340=0,P340,T340=1,S340,U340=1,AB340,V340=1,AE340)</f>
        <v>20.359466997211</v>
      </c>
      <c r="M340" t="s" s="146">
        <f>IF(O340="Lab","over","under")</f>
        <v>2429</v>
      </c>
      <c r="N340" s="145">
        <v>0</v>
      </c>
      <c r="O340" t="s" s="184">
        <v>28</v>
      </c>
      <c r="P340" s="147">
        <f>AQ340</f>
        <v>41.4984148172868</v>
      </c>
      <c r="Q340" s="145">
        <f>T340+U340+V340</f>
        <v>1</v>
      </c>
      <c r="R340" t="s" s="185">
        <v>2365</v>
      </c>
      <c r="S340" s="147">
        <f>BA340</f>
        <v>20.359466997211</v>
      </c>
      <c r="T340" s="145">
        <v>1</v>
      </c>
      <c r="U340" s="138"/>
      <c r="V340" s="138"/>
      <c r="W340" s="138"/>
      <c r="X340" t="s" s="146">
        <f>IF($A340=Y340,"ok","bad")</f>
        <v>2430</v>
      </c>
      <c r="Y340" t="s" s="146">
        <v>2934</v>
      </c>
      <c r="Z340" t="s" s="146">
        <v>2935</v>
      </c>
      <c r="AA340" t="s" s="186">
        <v>27</v>
      </c>
      <c r="AB340" s="141">
        <f>100*AC340</f>
        <v>15.9948511</v>
      </c>
      <c r="AC340" s="190">
        <v>0.159948511</v>
      </c>
      <c r="AD340" t="s" s="187">
        <v>33</v>
      </c>
      <c r="AE340" s="141">
        <v>8.412195199999999</v>
      </c>
      <c r="AF340" s="190">
        <v>0.084121952</v>
      </c>
      <c r="AG340" s="138"/>
      <c r="AH340" s="145">
        <v>75785</v>
      </c>
      <c r="AI340" s="145">
        <v>41951</v>
      </c>
      <c r="AJ340" s="145">
        <v>163</v>
      </c>
      <c r="AK340" s="145">
        <v>8868</v>
      </c>
      <c r="AL340" s="145">
        <v>6710</v>
      </c>
      <c r="AM340" s="148">
        <f>100*AL340/$AI340</f>
        <v>15.994851135849</v>
      </c>
      <c r="AN340" s="145">
        <f>IF(AM340&gt;$AI$8,1,0)</f>
        <v>0</v>
      </c>
      <c r="AO340" s="148">
        <f>IF($R340=AL$17,AM340,0)</f>
        <v>0</v>
      </c>
      <c r="AP340" s="145">
        <v>17409</v>
      </c>
      <c r="AQ340" s="148">
        <f>100*AP340/$AI340</f>
        <v>41.4984148172868</v>
      </c>
      <c r="AR340" s="145">
        <f>IF(AQ340&gt;$AI$8,1,0)</f>
        <v>0</v>
      </c>
      <c r="AS340" s="148">
        <f>IF($R340=AP$17,AQ340,0)</f>
        <v>0</v>
      </c>
      <c r="AT340" s="145">
        <v>2087</v>
      </c>
      <c r="AU340" s="148">
        <f>100*AT340/$AI340</f>
        <v>4.97485161259565</v>
      </c>
      <c r="AV340" s="145">
        <f>IF(AU340&gt;$AI$8,1,0)</f>
        <v>0</v>
      </c>
      <c r="AW340" s="148">
        <f>IF($R340=AT$17,AU340,0)</f>
        <v>0</v>
      </c>
      <c r="AX340" s="145">
        <v>8541</v>
      </c>
      <c r="AY340" s="148">
        <f>100*AX340/$AI340</f>
        <v>20.359466997211</v>
      </c>
      <c r="AZ340" s="145">
        <f>IF(AY340&gt;$AI$8,1,0)</f>
        <v>0</v>
      </c>
      <c r="BA340" s="148">
        <f>IF($R340=AX$17,AY340,0)</f>
        <v>20.359466997211</v>
      </c>
      <c r="BB340" s="145">
        <v>2078</v>
      </c>
      <c r="BC340" s="148">
        <f>100*BB340/$AI340</f>
        <v>4.95339801196634</v>
      </c>
      <c r="BD340" s="145">
        <f>IF(BC340&gt;$AI$8,1,0)</f>
        <v>0</v>
      </c>
      <c r="BE340" s="148">
        <f>IF($R340=BB$17,BC340,0)</f>
        <v>0</v>
      </c>
      <c r="BF340" s="145">
        <v>0</v>
      </c>
      <c r="BG340" s="148">
        <f>100*BF340/$AI340</f>
        <v>0</v>
      </c>
      <c r="BH340" s="145">
        <f>IF(BG340&gt;$AI$8,1,0)</f>
        <v>0</v>
      </c>
      <c r="BI340" s="148">
        <f>IF($R340=BF$17,BG340,0)</f>
        <v>0</v>
      </c>
      <c r="BJ340" s="145">
        <v>3529</v>
      </c>
      <c r="BK340" s="148">
        <f>100*BJ340/$AI340</f>
        <v>8.412195180091061</v>
      </c>
      <c r="BL340" s="145">
        <f>IF(BK340&gt;$AI$8,1,0)</f>
        <v>0</v>
      </c>
      <c r="BM340" s="148">
        <f>IF($R340=BJ$17,BK340,0)</f>
        <v>0</v>
      </c>
      <c r="BN340" s="145">
        <v>0</v>
      </c>
      <c r="BO340" s="148">
        <f>100*BN340/$AI340</f>
        <v>0</v>
      </c>
      <c r="BP340" s="145">
        <f>IF(BO340&gt;$AI$8,1,0)</f>
        <v>0</v>
      </c>
      <c r="BQ340" s="148">
        <f>IF($R340=BN$17,BO340,0)</f>
        <v>0</v>
      </c>
      <c r="BR340" s="145">
        <v>0</v>
      </c>
      <c r="BS340" s="148">
        <f>100*BR340/$AI340</f>
        <v>0</v>
      </c>
      <c r="BT340" s="145">
        <f>IF(BS340&gt;$AI$8,1,0)</f>
        <v>0</v>
      </c>
      <c r="BU340" s="148">
        <f>IF($R340=BR$17,BS340,0)</f>
        <v>0</v>
      </c>
      <c r="BV340" s="145">
        <v>0</v>
      </c>
      <c r="BW340" s="148">
        <f>100*BV340/$AI340</f>
        <v>0</v>
      </c>
      <c r="BX340" s="145">
        <f>IF(BW340&gt;$AI$8,1,0)</f>
        <v>0</v>
      </c>
      <c r="BY340" s="148">
        <f>IF($R340=BV$17,BW340,0)</f>
        <v>0</v>
      </c>
      <c r="BZ340" s="145">
        <v>0</v>
      </c>
      <c r="CA340" s="148">
        <f>100*BZ340/$AI340</f>
        <v>0</v>
      </c>
      <c r="CB340" s="145">
        <f>IF(CA340&gt;$AI$8,1,0)</f>
        <v>0</v>
      </c>
      <c r="CC340" s="148">
        <f>IF($R340=BZ$17,CA340,0)</f>
        <v>0</v>
      </c>
      <c r="CD340" s="145">
        <v>0</v>
      </c>
      <c r="CE340" s="148">
        <f>100*CD340/$AI340</f>
        <v>0</v>
      </c>
      <c r="CF340" s="145">
        <f>IF(CE340&gt;$AI$8,1,0)</f>
        <v>0</v>
      </c>
      <c r="CG340" s="148">
        <f>IF($R340=CD$17,CE340,0)</f>
        <v>0</v>
      </c>
      <c r="CH340" s="145">
        <v>0</v>
      </c>
      <c r="CI340" s="148">
        <f>100*CH340/$AI340</f>
        <v>0</v>
      </c>
      <c r="CJ340" s="145">
        <f>IF(CI340&gt;$AI$8,1,0)</f>
        <v>0</v>
      </c>
      <c r="CK340" s="148">
        <f>IF($R340=CH$17,CI340,0)</f>
        <v>0</v>
      </c>
      <c r="CL340" s="145">
        <v>0</v>
      </c>
      <c r="CM340" s="145">
        <v>0</v>
      </c>
      <c r="CN340" s="149"/>
    </row>
    <row r="341" ht="15.75" customHeight="1">
      <c r="A341" t="s" s="179">
        <v>3145</v>
      </c>
      <c r="B341" t="s" s="180">
        <v>75</v>
      </c>
      <c r="C341" t="s" s="180">
        <v>3146</v>
      </c>
      <c r="D341" t="s" s="181">
        <v>78</v>
      </c>
      <c r="E341" t="s" s="182">
        <v>79</v>
      </c>
      <c r="F341" t="s" s="130">
        <v>80</v>
      </c>
      <c r="G341" t="s" s="130">
        <v>456</v>
      </c>
      <c r="H341" t="s" s="130">
        <v>3147</v>
      </c>
      <c r="I341" t="s" s="130">
        <v>49</v>
      </c>
      <c r="J341" t="s" s="130">
        <v>1733</v>
      </c>
      <c r="K341" t="s" s="183">
        <f>_xlfn.IFS(Q341=0,O341,T341=1,R341,U341=1,AA341,V341=1,AD341)</f>
        <v>28</v>
      </c>
      <c r="L341" s="189">
        <f>_xlfn.IFS(Q341=0,P341,T341=1,S341,U341=1,AB341,V341=1,AE341)</f>
        <v>41.4737340025754</v>
      </c>
      <c r="M341" t="s" s="130">
        <f>IF(O341="Lab","over","under")</f>
        <v>2429</v>
      </c>
      <c r="N341" s="173">
        <v>0</v>
      </c>
      <c r="O341" t="s" s="184">
        <v>28</v>
      </c>
      <c r="P341" s="131">
        <f>AQ341</f>
        <v>41.4737340025754</v>
      </c>
      <c r="Q341" s="173">
        <f>T341+U341+V341</f>
        <v>0</v>
      </c>
      <c r="R341" t="s" s="185">
        <v>27</v>
      </c>
      <c r="S341" s="131">
        <f>AO341</f>
        <v>25.4303208682627</v>
      </c>
      <c r="T341" s="169"/>
      <c r="U341" s="169"/>
      <c r="V341" s="169"/>
      <c r="W341" s="169"/>
      <c r="X341" t="s" s="130">
        <f>IF($A341=Y341,"ok","bad")</f>
        <v>2430</v>
      </c>
      <c r="Y341" t="s" s="130">
        <v>3145</v>
      </c>
      <c r="Z341" t="s" s="130">
        <v>3146</v>
      </c>
      <c r="AA341" t="s" s="186">
        <v>2365</v>
      </c>
      <c r="AB341" s="125">
        <f>100*AC341</f>
        <v>18.0090926</v>
      </c>
      <c r="AC341" s="191">
        <v>0.180090926</v>
      </c>
      <c r="AD341" t="s" s="187">
        <v>31</v>
      </c>
      <c r="AE341" s="125">
        <v>7.339763</v>
      </c>
      <c r="AF341" s="191">
        <v>0.07339763000000001</v>
      </c>
      <c r="AG341" s="169"/>
      <c r="AH341" s="173">
        <v>68379</v>
      </c>
      <c r="AI341" s="173">
        <v>38053</v>
      </c>
      <c r="AJ341" s="173">
        <v>124</v>
      </c>
      <c r="AK341" s="173">
        <v>6105</v>
      </c>
      <c r="AL341" s="173">
        <v>9677</v>
      </c>
      <c r="AM341" s="175">
        <f>100*AL341/$AI341</f>
        <v>25.4303208682627</v>
      </c>
      <c r="AN341" s="173">
        <f>IF(AM341&gt;$AI$8,1,0)</f>
        <v>0</v>
      </c>
      <c r="AO341" s="175">
        <f>IF($R341=AL$17,AM341,0)</f>
        <v>25.4303208682627</v>
      </c>
      <c r="AP341" s="173">
        <v>15782</v>
      </c>
      <c r="AQ341" s="175">
        <f>100*AP341/$AI341</f>
        <v>41.4737340025754</v>
      </c>
      <c r="AR341" s="173">
        <f>IF(AQ341&gt;$AI$8,1,0)</f>
        <v>0</v>
      </c>
      <c r="AS341" s="175">
        <f>IF($R341=AP$17,AQ341,0)</f>
        <v>0</v>
      </c>
      <c r="AT341" s="173">
        <v>2684</v>
      </c>
      <c r="AU341" s="175">
        <f>100*AT341/$AI341</f>
        <v>7.05332036895908</v>
      </c>
      <c r="AV341" s="173">
        <f>IF(AU341&gt;$AI$8,1,0)</f>
        <v>0</v>
      </c>
      <c r="AW341" s="175">
        <f>IF($R341=AT$17,AU341,0)</f>
        <v>0</v>
      </c>
      <c r="AX341" s="173">
        <v>6853</v>
      </c>
      <c r="AY341" s="175">
        <f>100*AX341/$AI341</f>
        <v>18.0090925813996</v>
      </c>
      <c r="AZ341" s="173">
        <f>IF(AY341&gt;$AI$8,1,0)</f>
        <v>0</v>
      </c>
      <c r="BA341" s="175">
        <f>IF($R341=AX$17,AY341,0)</f>
        <v>0</v>
      </c>
      <c r="BB341" s="173">
        <v>2793</v>
      </c>
      <c r="BC341" s="175">
        <f>100*BB341/$AI341</f>
        <v>7.33976296218432</v>
      </c>
      <c r="BD341" s="173">
        <f>IF(BC341&gt;$AI$8,1,0)</f>
        <v>0</v>
      </c>
      <c r="BE341" s="175">
        <f>IF($R341=BB$17,BC341,0)</f>
        <v>0</v>
      </c>
      <c r="BF341" s="173">
        <v>0</v>
      </c>
      <c r="BG341" s="175">
        <f>100*BF341/$AI341</f>
        <v>0</v>
      </c>
      <c r="BH341" s="173">
        <f>IF(BG341&gt;$AI$8,1,0)</f>
        <v>0</v>
      </c>
      <c r="BI341" s="175">
        <f>IF($R341=BF$17,BG341,0)</f>
        <v>0</v>
      </c>
      <c r="BJ341" s="173">
        <v>0</v>
      </c>
      <c r="BK341" s="175">
        <f>100*BJ341/$AI341</f>
        <v>0</v>
      </c>
      <c r="BL341" s="173">
        <f>IF(BK341&gt;$AI$8,1,0)</f>
        <v>0</v>
      </c>
      <c r="BM341" s="175">
        <f>IF($R341=BJ$17,BK341,0)</f>
        <v>0</v>
      </c>
      <c r="BN341" s="173">
        <v>0</v>
      </c>
      <c r="BO341" s="175">
        <f>100*BN341/$AI341</f>
        <v>0</v>
      </c>
      <c r="BP341" s="173">
        <f>IF(BO341&gt;$AI$8,1,0)</f>
        <v>0</v>
      </c>
      <c r="BQ341" s="175">
        <f>IF($R341=BN$17,BO341,0)</f>
        <v>0</v>
      </c>
      <c r="BR341" s="173">
        <v>0</v>
      </c>
      <c r="BS341" s="175">
        <f>100*BR341/$AI341</f>
        <v>0</v>
      </c>
      <c r="BT341" s="173">
        <f>IF(BS341&gt;$AI$8,1,0)</f>
        <v>0</v>
      </c>
      <c r="BU341" s="175">
        <f>IF($R341=BR$17,BS341,0)</f>
        <v>0</v>
      </c>
      <c r="BV341" s="173">
        <v>0</v>
      </c>
      <c r="BW341" s="175">
        <f>100*BV341/$AI341</f>
        <v>0</v>
      </c>
      <c r="BX341" s="173">
        <f>IF(BW341&gt;$AI$8,1,0)</f>
        <v>0</v>
      </c>
      <c r="BY341" s="175">
        <f>IF($R341=BV$17,BW341,0)</f>
        <v>0</v>
      </c>
      <c r="BZ341" s="173">
        <v>0</v>
      </c>
      <c r="CA341" s="175">
        <f>100*BZ341/$AI341</f>
        <v>0</v>
      </c>
      <c r="CB341" s="173">
        <f>IF(CA341&gt;$AI$8,1,0)</f>
        <v>0</v>
      </c>
      <c r="CC341" s="175">
        <f>IF($R341=BZ$17,CA341,0)</f>
        <v>0</v>
      </c>
      <c r="CD341" s="173">
        <v>0</v>
      </c>
      <c r="CE341" s="175">
        <f>100*CD341/$AI341</f>
        <v>0</v>
      </c>
      <c r="CF341" s="173">
        <f>IF(CE341&gt;$AI$8,1,0)</f>
        <v>0</v>
      </c>
      <c r="CG341" s="175">
        <f>IF($R341=CD$17,CE341,0)</f>
        <v>0</v>
      </c>
      <c r="CH341" s="173">
        <v>0</v>
      </c>
      <c r="CI341" s="175">
        <f>100*CH341/$AI341</f>
        <v>0</v>
      </c>
      <c r="CJ341" s="173">
        <f>IF(CI341&gt;$AI$8,1,0)</f>
        <v>0</v>
      </c>
      <c r="CK341" s="175">
        <f>IF($R341=CH$17,CI341,0)</f>
        <v>0</v>
      </c>
      <c r="CL341" s="173">
        <v>413</v>
      </c>
      <c r="CM341" s="173">
        <v>0</v>
      </c>
      <c r="CN341" s="176"/>
    </row>
    <row r="342" ht="19.95" customHeight="1">
      <c r="A342" t="s" s="179">
        <v>3586</v>
      </c>
      <c r="B342" t="s" s="180">
        <v>183</v>
      </c>
      <c r="C342" t="s" s="180">
        <v>1559</v>
      </c>
      <c r="D342" t="s" s="181">
        <v>186</v>
      </c>
      <c r="E342" t="s" s="188">
        <v>79</v>
      </c>
      <c r="F342" t="s" s="146">
        <v>46</v>
      </c>
      <c r="G342" t="s" s="146">
        <v>717</v>
      </c>
      <c r="H342" t="s" s="146">
        <v>1560</v>
      </c>
      <c r="I342" t="s" s="146">
        <v>49</v>
      </c>
      <c r="J342" t="s" s="146">
        <v>56</v>
      </c>
      <c r="K342" t="s" s="183">
        <f>_xlfn.IFS(Q342=0,O342,T342=1,R342,U342=1,AA342,V342=1,AD342)</f>
        <v>27</v>
      </c>
      <c r="L342" s="189">
        <f>_xlfn.IFS(Q342=0,P342,T342=1,S342,U342=1,AB342,V342=1,AE342)</f>
        <v>41.4692668981009</v>
      </c>
      <c r="M342" t="s" s="146">
        <f>IF(O342="Lab","over","under")</f>
        <v>3307</v>
      </c>
      <c r="N342" s="138"/>
      <c r="O342" t="s" s="184">
        <v>27</v>
      </c>
      <c r="P342" s="147">
        <f>AM342</f>
        <v>41.4692668981009</v>
      </c>
      <c r="Q342" s="145">
        <f>T342+U342+V342</f>
        <v>0</v>
      </c>
      <c r="R342" t="s" s="185">
        <v>2365</v>
      </c>
      <c r="S342" s="147">
        <f>BA342</f>
        <v>23.1187461711252</v>
      </c>
      <c r="T342" s="138"/>
      <c r="U342" s="138"/>
      <c r="V342" s="138"/>
      <c r="W342" s="138"/>
      <c r="X342" t="s" s="146">
        <f>IF($A342=Y342,"ok","bad")</f>
        <v>2430</v>
      </c>
      <c r="Y342" t="s" s="146">
        <v>3586</v>
      </c>
      <c r="Z342" t="s" s="146">
        <v>1559</v>
      </c>
      <c r="AA342" t="s" s="186">
        <v>28</v>
      </c>
      <c r="AB342" s="141">
        <f>100*AC342</f>
        <v>20.4410864</v>
      </c>
      <c r="AC342" s="190">
        <v>0.204410864</v>
      </c>
      <c r="AD342" t="s" s="187">
        <v>29</v>
      </c>
      <c r="AE342" s="141">
        <v>6.932816</v>
      </c>
      <c r="AF342" s="190">
        <v>0.06932816</v>
      </c>
      <c r="AG342" s="138"/>
      <c r="AH342" s="145">
        <v>71511</v>
      </c>
      <c r="AI342" s="145">
        <v>39176</v>
      </c>
      <c r="AJ342" s="145">
        <v>145</v>
      </c>
      <c r="AK342" s="145">
        <v>7189</v>
      </c>
      <c r="AL342" s="145">
        <v>16246</v>
      </c>
      <c r="AM342" s="148">
        <f>100*AL342/$AI342</f>
        <v>41.4692668981009</v>
      </c>
      <c r="AN342" s="145">
        <f>IF(AM342&gt;$AI$8,1,0)</f>
        <v>0</v>
      </c>
      <c r="AO342" s="148">
        <f>IF($R342=AL$17,AM342,0)</f>
        <v>0</v>
      </c>
      <c r="AP342" s="145">
        <v>8008</v>
      </c>
      <c r="AQ342" s="148">
        <f>100*AP342/$AI342</f>
        <v>20.441086379416</v>
      </c>
      <c r="AR342" s="145">
        <f>IF(AQ342&gt;$AI$8,1,0)</f>
        <v>0</v>
      </c>
      <c r="AS342" s="148">
        <f>IF($R342=AP$17,AQ342,0)</f>
        <v>0</v>
      </c>
      <c r="AT342" s="145">
        <v>2716</v>
      </c>
      <c r="AU342" s="148">
        <f>100*AT342/$AI342</f>
        <v>6.93281600980192</v>
      </c>
      <c r="AV342" s="145">
        <f>IF(AU342&gt;$AI$8,1,0)</f>
        <v>0</v>
      </c>
      <c r="AW342" s="148">
        <f>IF($R342=AT$17,AU342,0)</f>
        <v>0</v>
      </c>
      <c r="AX342" s="145">
        <v>9057</v>
      </c>
      <c r="AY342" s="148">
        <f>100*AX342/$AI342</f>
        <v>23.1187461711252</v>
      </c>
      <c r="AZ342" s="145">
        <f>IF(AY342&gt;$AI$8,1,0)</f>
        <v>0</v>
      </c>
      <c r="BA342" s="148">
        <f>IF($R342=AX$17,AY342,0)</f>
        <v>23.1187461711252</v>
      </c>
      <c r="BB342" s="145">
        <v>2001</v>
      </c>
      <c r="BC342" s="148">
        <f>100*BB342/$AI342</f>
        <v>5.10771901163978</v>
      </c>
      <c r="BD342" s="145">
        <f>IF(BC342&gt;$AI$8,1,0)</f>
        <v>0</v>
      </c>
      <c r="BE342" s="148">
        <f>IF($R342=BB$17,BC342,0)</f>
        <v>0</v>
      </c>
      <c r="BF342" s="145">
        <v>0</v>
      </c>
      <c r="BG342" s="148">
        <f>100*BF342/$AI342</f>
        <v>0</v>
      </c>
      <c r="BH342" s="145">
        <f>IF(BG342&gt;$AI$8,1,0)</f>
        <v>0</v>
      </c>
      <c r="BI342" s="148">
        <f>IF($R342=BF$17,BG342,0)</f>
        <v>0</v>
      </c>
      <c r="BJ342" s="145">
        <v>0</v>
      </c>
      <c r="BK342" s="148">
        <f>100*BJ342/$AI342</f>
        <v>0</v>
      </c>
      <c r="BL342" s="145">
        <f>IF(BK342&gt;$AI$8,1,0)</f>
        <v>0</v>
      </c>
      <c r="BM342" s="148">
        <f>IF($R342=BJ$17,BK342,0)</f>
        <v>0</v>
      </c>
      <c r="BN342" s="145">
        <v>0</v>
      </c>
      <c r="BO342" s="148">
        <f>100*BN342/$AI342</f>
        <v>0</v>
      </c>
      <c r="BP342" s="145">
        <f>IF(BO342&gt;$AI$8,1,0)</f>
        <v>0</v>
      </c>
      <c r="BQ342" s="148">
        <f>IF($R342=BN$17,BO342,0)</f>
        <v>0</v>
      </c>
      <c r="BR342" s="145">
        <v>0</v>
      </c>
      <c r="BS342" s="148">
        <f>100*BR342/$AI342</f>
        <v>0</v>
      </c>
      <c r="BT342" s="145">
        <f>IF(BS342&gt;$AI$8,1,0)</f>
        <v>0</v>
      </c>
      <c r="BU342" s="148">
        <f>IF($R342=BR$17,BS342,0)</f>
        <v>0</v>
      </c>
      <c r="BV342" s="145">
        <v>0</v>
      </c>
      <c r="BW342" s="148">
        <f>100*BV342/$AI342</f>
        <v>0</v>
      </c>
      <c r="BX342" s="145">
        <f>IF(BW342&gt;$AI$8,1,0)</f>
        <v>0</v>
      </c>
      <c r="BY342" s="148">
        <f>IF($R342=BV$17,BW342,0)</f>
        <v>0</v>
      </c>
      <c r="BZ342" s="145">
        <v>0</v>
      </c>
      <c r="CA342" s="148">
        <f>100*BZ342/$AI342</f>
        <v>0</v>
      </c>
      <c r="CB342" s="145">
        <f>IF(CA342&gt;$AI$8,1,0)</f>
        <v>0</v>
      </c>
      <c r="CC342" s="148">
        <f>IF($R342=BZ$17,CA342,0)</f>
        <v>0</v>
      </c>
      <c r="CD342" s="145">
        <v>0</v>
      </c>
      <c r="CE342" s="148">
        <f>100*CD342/$AI342</f>
        <v>0</v>
      </c>
      <c r="CF342" s="145">
        <f>IF(CE342&gt;$AI$8,1,0)</f>
        <v>0</v>
      </c>
      <c r="CG342" s="148">
        <f>IF($R342=CD$17,CE342,0)</f>
        <v>0</v>
      </c>
      <c r="CH342" s="145">
        <v>0</v>
      </c>
      <c r="CI342" s="148">
        <f>100*CH342/$AI342</f>
        <v>0</v>
      </c>
      <c r="CJ342" s="145">
        <f>IF(CI342&gt;$AI$8,1,0)</f>
        <v>0</v>
      </c>
      <c r="CK342" s="148">
        <f>IF($R342=CH$17,CI342,0)</f>
        <v>0</v>
      </c>
      <c r="CL342" s="145">
        <v>0</v>
      </c>
      <c r="CM342" s="145">
        <v>0</v>
      </c>
      <c r="CN342" s="149"/>
    </row>
    <row r="343" ht="15.75" customHeight="1">
      <c r="A343" t="s" s="179">
        <v>3148</v>
      </c>
      <c r="B343" t="s" s="180">
        <v>183</v>
      </c>
      <c r="C343" t="s" s="180">
        <v>1987</v>
      </c>
      <c r="D343" t="s" s="181">
        <v>186</v>
      </c>
      <c r="E343" t="s" s="182">
        <v>79</v>
      </c>
      <c r="F343" t="s" s="130">
        <v>46</v>
      </c>
      <c r="G343" t="s" s="130">
        <v>555</v>
      </c>
      <c r="H343" t="s" s="130">
        <v>3149</v>
      </c>
      <c r="I343" t="s" s="130">
        <v>49</v>
      </c>
      <c r="J343" t="s" s="130">
        <v>1733</v>
      </c>
      <c r="K343" t="s" s="183">
        <f>_xlfn.IFS(Q343=0,O343,T343=1,R343,U343=1,AA343,V343=1,AD343)</f>
        <v>28</v>
      </c>
      <c r="L343" s="189">
        <f>_xlfn.IFS(Q343=0,P343,T343=1,S343,U343=1,AB343,V343=1,AE343)</f>
        <v>41.4327519606696</v>
      </c>
      <c r="M343" t="s" s="130">
        <f>IF(O343="Lab","over","under")</f>
        <v>2429</v>
      </c>
      <c r="N343" s="173">
        <v>0</v>
      </c>
      <c r="O343" t="s" s="184">
        <v>28</v>
      </c>
      <c r="P343" s="131">
        <f>AQ343</f>
        <v>41.4327519606696</v>
      </c>
      <c r="Q343" s="173">
        <f>T343+U343+V343</f>
        <v>0</v>
      </c>
      <c r="R343" t="s" s="185">
        <v>27</v>
      </c>
      <c r="S343" s="131">
        <f>AO343</f>
        <v>25.9393655624488</v>
      </c>
      <c r="T343" s="169"/>
      <c r="U343" s="169"/>
      <c r="V343" s="169"/>
      <c r="W343" s="169"/>
      <c r="X343" t="s" s="130">
        <f>IF($A343=Y343,"ok","bad")</f>
        <v>2430</v>
      </c>
      <c r="Y343" t="s" s="130">
        <v>3148</v>
      </c>
      <c r="Z343" t="s" s="130">
        <v>1987</v>
      </c>
      <c r="AA343" t="s" s="186">
        <v>2365</v>
      </c>
      <c r="AB343" s="125">
        <f>100*AC343</f>
        <v>17.9491982</v>
      </c>
      <c r="AC343" s="191">
        <v>0.179491982</v>
      </c>
      <c r="AD343" t="s" s="187">
        <v>29</v>
      </c>
      <c r="AE343" s="125">
        <v>8.116586699999999</v>
      </c>
      <c r="AF343" s="191">
        <v>0.081165867</v>
      </c>
      <c r="AG343" s="169"/>
      <c r="AH343" s="173">
        <v>70976</v>
      </c>
      <c r="AI343" s="173">
        <v>42715</v>
      </c>
      <c r="AJ343" s="173">
        <v>155</v>
      </c>
      <c r="AK343" s="173">
        <v>6618</v>
      </c>
      <c r="AL343" s="173">
        <v>11080</v>
      </c>
      <c r="AM343" s="175">
        <f>100*AL343/$AI343</f>
        <v>25.9393655624488</v>
      </c>
      <c r="AN343" s="173">
        <f>IF(AM343&gt;$AI$8,1,0)</f>
        <v>0</v>
      </c>
      <c r="AO343" s="175">
        <f>IF($R343=AL$17,AM343,0)</f>
        <v>25.9393655624488</v>
      </c>
      <c r="AP343" s="173">
        <v>17698</v>
      </c>
      <c r="AQ343" s="175">
        <f>100*AP343/$AI343</f>
        <v>41.4327519606696</v>
      </c>
      <c r="AR343" s="173">
        <f>IF(AQ343&gt;$AI$8,1,0)</f>
        <v>0</v>
      </c>
      <c r="AS343" s="175">
        <f>IF($R343=AP$17,AQ343,0)</f>
        <v>0</v>
      </c>
      <c r="AT343" s="173">
        <v>3467</v>
      </c>
      <c r="AU343" s="175">
        <f>100*AT343/$AI343</f>
        <v>8.116586679152521</v>
      </c>
      <c r="AV343" s="173">
        <f>IF(AU343&gt;$AI$8,1,0)</f>
        <v>0</v>
      </c>
      <c r="AW343" s="175">
        <f>IF($R343=AT$17,AU343,0)</f>
        <v>0</v>
      </c>
      <c r="AX343" s="173">
        <v>7667</v>
      </c>
      <c r="AY343" s="175">
        <f>100*AX343/$AI343</f>
        <v>17.9491981739436</v>
      </c>
      <c r="AZ343" s="173">
        <f>IF(AY343&gt;$AI$8,1,0)</f>
        <v>0</v>
      </c>
      <c r="BA343" s="175">
        <f>IF($R343=AX$17,AY343,0)</f>
        <v>0</v>
      </c>
      <c r="BB343" s="173">
        <v>2655</v>
      </c>
      <c r="BC343" s="175">
        <f>100*BB343/$AI343</f>
        <v>6.21561512349292</v>
      </c>
      <c r="BD343" s="173">
        <f>IF(BC343&gt;$AI$8,1,0)</f>
        <v>0</v>
      </c>
      <c r="BE343" s="175">
        <f>IF($R343=BB$17,BC343,0)</f>
        <v>0</v>
      </c>
      <c r="BF343" s="173">
        <v>0</v>
      </c>
      <c r="BG343" s="175">
        <f>100*BF343/$AI343</f>
        <v>0</v>
      </c>
      <c r="BH343" s="173">
        <f>IF(BG343&gt;$AI$8,1,0)</f>
        <v>0</v>
      </c>
      <c r="BI343" s="175">
        <f>IF($R343=BF$17,BG343,0)</f>
        <v>0</v>
      </c>
      <c r="BJ343" s="173">
        <v>0</v>
      </c>
      <c r="BK343" s="175">
        <f>100*BJ343/$AI343</f>
        <v>0</v>
      </c>
      <c r="BL343" s="173">
        <f>IF(BK343&gt;$AI$8,1,0)</f>
        <v>0</v>
      </c>
      <c r="BM343" s="175">
        <f>IF($R343=BJ$17,BK343,0)</f>
        <v>0</v>
      </c>
      <c r="BN343" s="173">
        <v>0</v>
      </c>
      <c r="BO343" s="175">
        <f>100*BN343/$AI343</f>
        <v>0</v>
      </c>
      <c r="BP343" s="173">
        <f>IF(BO343&gt;$AI$8,1,0)</f>
        <v>0</v>
      </c>
      <c r="BQ343" s="175">
        <f>IF($R343=BN$17,BO343,0)</f>
        <v>0</v>
      </c>
      <c r="BR343" s="173">
        <v>0</v>
      </c>
      <c r="BS343" s="175">
        <f>100*BR343/$AI343</f>
        <v>0</v>
      </c>
      <c r="BT343" s="173">
        <f>IF(BS343&gt;$AI$8,1,0)</f>
        <v>0</v>
      </c>
      <c r="BU343" s="175">
        <f>IF($R343=BR$17,BS343,0)</f>
        <v>0</v>
      </c>
      <c r="BV343" s="173">
        <v>0</v>
      </c>
      <c r="BW343" s="175">
        <f>100*BV343/$AI343</f>
        <v>0</v>
      </c>
      <c r="BX343" s="173">
        <f>IF(BW343&gt;$AI$8,1,0)</f>
        <v>0</v>
      </c>
      <c r="BY343" s="175">
        <f>IF($R343=BV$17,BW343,0)</f>
        <v>0</v>
      </c>
      <c r="BZ343" s="173">
        <v>0</v>
      </c>
      <c r="CA343" s="175">
        <f>100*BZ343/$AI343</f>
        <v>0</v>
      </c>
      <c r="CB343" s="173">
        <f>IF(CA343&gt;$AI$8,1,0)</f>
        <v>0</v>
      </c>
      <c r="CC343" s="175">
        <f>IF($R343=BZ$17,CA343,0)</f>
        <v>0</v>
      </c>
      <c r="CD343" s="173">
        <v>0</v>
      </c>
      <c r="CE343" s="175">
        <f>100*CD343/$AI343</f>
        <v>0</v>
      </c>
      <c r="CF343" s="173">
        <f>IF(CE343&gt;$AI$8,1,0)</f>
        <v>0</v>
      </c>
      <c r="CG343" s="175">
        <f>IF($R343=CD$17,CE343,0)</f>
        <v>0</v>
      </c>
      <c r="CH343" s="173">
        <v>0</v>
      </c>
      <c r="CI343" s="175">
        <f>100*CH343/$AI343</f>
        <v>0</v>
      </c>
      <c r="CJ343" s="173">
        <f>IF(CI343&gt;$AI$8,1,0)</f>
        <v>0</v>
      </c>
      <c r="CK343" s="175">
        <f>IF($R343=CH$17,CI343,0)</f>
        <v>0</v>
      </c>
      <c r="CL343" s="173">
        <v>413</v>
      </c>
      <c r="CM343" s="173">
        <v>0</v>
      </c>
      <c r="CN343" s="176"/>
    </row>
    <row r="344" ht="15.75" customHeight="1">
      <c r="A344" t="s" s="179">
        <v>3630</v>
      </c>
      <c r="B344" t="s" s="180">
        <v>183</v>
      </c>
      <c r="C344" t="s" s="180">
        <v>1584</v>
      </c>
      <c r="D344" t="s" s="181">
        <v>186</v>
      </c>
      <c r="E344" t="s" s="188">
        <v>79</v>
      </c>
      <c r="F344" t="s" s="146">
        <v>46</v>
      </c>
      <c r="G344" t="s" s="146">
        <v>3631</v>
      </c>
      <c r="H344" t="s" s="146">
        <v>3632</v>
      </c>
      <c r="I344" t="s" s="146">
        <v>49</v>
      </c>
      <c r="J344" t="s" s="146">
        <v>1762</v>
      </c>
      <c r="K344" t="s" s="183">
        <f>_xlfn.IFS(Q344=0,O344,T344=1,R344,U344=1,AA344,V344=1,AD344)</f>
        <v>29</v>
      </c>
      <c r="L344" s="189">
        <f>_xlfn.IFS(Q344=0,P344,T344=1,S344,U344=1,AB344,V344=1,AE344)</f>
        <v>41.4259294687839</v>
      </c>
      <c r="M344" t="s" s="146">
        <f>IF(O344="Lab","over","under")</f>
        <v>3307</v>
      </c>
      <c r="N344" s="138"/>
      <c r="O344" t="s" s="184">
        <v>29</v>
      </c>
      <c r="P344" s="147">
        <f>AU344</f>
        <v>41.4259294687839</v>
      </c>
      <c r="Q344" s="145">
        <f>T344+U344+V344</f>
        <v>0</v>
      </c>
      <c r="R344" t="s" s="185">
        <v>27</v>
      </c>
      <c r="S344" s="147">
        <f>AO344</f>
        <v>35.9309567842187</v>
      </c>
      <c r="T344" s="138"/>
      <c r="U344" s="138"/>
      <c r="V344" s="138"/>
      <c r="W344" s="138"/>
      <c r="X344" t="s" s="146">
        <f>IF($A344=Y344,"ok","bad")</f>
        <v>2430</v>
      </c>
      <c r="Y344" t="s" s="146">
        <v>3630</v>
      </c>
      <c r="Z344" t="s" s="146">
        <v>1584</v>
      </c>
      <c r="AA344" t="s" s="186">
        <v>2365</v>
      </c>
      <c r="AB344" s="141">
        <f>100*AC344</f>
        <v>13.5365517</v>
      </c>
      <c r="AC344" s="190">
        <v>0.135365517</v>
      </c>
      <c r="AD344" t="s" s="187">
        <v>28</v>
      </c>
      <c r="AE344" s="141">
        <v>6.1178071</v>
      </c>
      <c r="AF344" s="190">
        <v>0.061178071</v>
      </c>
      <c r="AG344" s="138"/>
      <c r="AH344" s="145">
        <v>71438</v>
      </c>
      <c r="AI344" s="145">
        <v>47043</v>
      </c>
      <c r="AJ344" s="145">
        <v>138</v>
      </c>
      <c r="AK344" s="145">
        <v>2585</v>
      </c>
      <c r="AL344" s="145">
        <v>16903</v>
      </c>
      <c r="AM344" s="148">
        <f>100*AL344/$AI344</f>
        <v>35.9309567842187</v>
      </c>
      <c r="AN344" s="145">
        <f>IF(AM344&gt;$AI$8,1,0)</f>
        <v>0</v>
      </c>
      <c r="AO344" s="148">
        <f>IF($R344=AL$17,AM344,0)</f>
        <v>35.9309567842187</v>
      </c>
      <c r="AP344" s="145">
        <v>2878</v>
      </c>
      <c r="AQ344" s="148">
        <f>100*AP344/$AI344</f>
        <v>6.11780711264163</v>
      </c>
      <c r="AR344" s="145">
        <f>IF(AQ344&gt;$AI$8,1,0)</f>
        <v>0</v>
      </c>
      <c r="AS344" s="148">
        <f>IF($R344=AP$17,AQ344,0)</f>
        <v>0</v>
      </c>
      <c r="AT344" s="145">
        <v>19488</v>
      </c>
      <c r="AU344" s="148">
        <f>100*AT344/$AI344</f>
        <v>41.4259294687839</v>
      </c>
      <c r="AV344" s="145">
        <f>IF(AU344&gt;$AI$8,1,0)</f>
        <v>0</v>
      </c>
      <c r="AW344" s="148">
        <f>IF($R344=AT$17,AU344,0)</f>
        <v>0</v>
      </c>
      <c r="AX344" s="145">
        <v>6368</v>
      </c>
      <c r="AY344" s="148">
        <f>100*AX344/$AI344</f>
        <v>13.5365516654975</v>
      </c>
      <c r="AZ344" s="145">
        <f>IF(AY344&gt;$AI$8,1,0)</f>
        <v>0</v>
      </c>
      <c r="BA344" s="148">
        <f>IF($R344=AX$17,AY344,0)</f>
        <v>0</v>
      </c>
      <c r="BB344" s="145">
        <v>1406</v>
      </c>
      <c r="BC344" s="148">
        <f>100*BB344/$AI344</f>
        <v>2.98875496885828</v>
      </c>
      <c r="BD344" s="145">
        <f>IF(BC344&gt;$AI$8,1,0)</f>
        <v>0</v>
      </c>
      <c r="BE344" s="148">
        <f>IF($R344=BB$17,BC344,0)</f>
        <v>0</v>
      </c>
      <c r="BF344" s="145">
        <v>0</v>
      </c>
      <c r="BG344" s="148">
        <f>100*BF344/$AI344</f>
        <v>0</v>
      </c>
      <c r="BH344" s="145">
        <f>IF(BG344&gt;$AI$8,1,0)</f>
        <v>0</v>
      </c>
      <c r="BI344" s="148">
        <f>IF($R344=BF$17,BG344,0)</f>
        <v>0</v>
      </c>
      <c r="BJ344" s="145">
        <v>0</v>
      </c>
      <c r="BK344" s="148">
        <f>100*BJ344/$AI344</f>
        <v>0</v>
      </c>
      <c r="BL344" s="145">
        <f>IF(BK344&gt;$AI$8,1,0)</f>
        <v>0</v>
      </c>
      <c r="BM344" s="148">
        <f>IF($R344=BJ$17,BK344,0)</f>
        <v>0</v>
      </c>
      <c r="BN344" s="145">
        <v>0</v>
      </c>
      <c r="BO344" s="148">
        <f>100*BN344/$AI344</f>
        <v>0</v>
      </c>
      <c r="BP344" s="145">
        <f>IF(BO344&gt;$AI$8,1,0)</f>
        <v>0</v>
      </c>
      <c r="BQ344" s="148">
        <f>IF($R344=BN$17,BO344,0)</f>
        <v>0</v>
      </c>
      <c r="BR344" s="145">
        <v>0</v>
      </c>
      <c r="BS344" s="148">
        <f>100*BR344/$AI344</f>
        <v>0</v>
      </c>
      <c r="BT344" s="145">
        <f>IF(BS344&gt;$AI$8,1,0)</f>
        <v>0</v>
      </c>
      <c r="BU344" s="148">
        <f>IF($R344=BR$17,BS344,0)</f>
        <v>0</v>
      </c>
      <c r="BV344" s="145">
        <v>0</v>
      </c>
      <c r="BW344" s="148">
        <f>100*BV344/$AI344</f>
        <v>0</v>
      </c>
      <c r="BX344" s="145">
        <f>IF(BW344&gt;$AI$8,1,0)</f>
        <v>0</v>
      </c>
      <c r="BY344" s="148">
        <f>IF($R344=BV$17,BW344,0)</f>
        <v>0</v>
      </c>
      <c r="BZ344" s="145">
        <v>0</v>
      </c>
      <c r="CA344" s="148">
        <f>100*BZ344/$AI344</f>
        <v>0</v>
      </c>
      <c r="CB344" s="145">
        <f>IF(CA344&gt;$AI$8,1,0)</f>
        <v>0</v>
      </c>
      <c r="CC344" s="148">
        <f>IF($R344=BZ$17,CA344,0)</f>
        <v>0</v>
      </c>
      <c r="CD344" s="145">
        <v>0</v>
      </c>
      <c r="CE344" s="148">
        <f>100*CD344/$AI344</f>
        <v>0</v>
      </c>
      <c r="CF344" s="145">
        <f>IF(CE344&gt;$AI$8,1,0)</f>
        <v>0</v>
      </c>
      <c r="CG344" s="148">
        <f>IF($R344=CD$17,CE344,0)</f>
        <v>0</v>
      </c>
      <c r="CH344" s="145">
        <v>0</v>
      </c>
      <c r="CI344" s="148">
        <f>100*CH344/$AI344</f>
        <v>0</v>
      </c>
      <c r="CJ344" s="145">
        <f>IF(CI344&gt;$AI$8,1,0)</f>
        <v>0</v>
      </c>
      <c r="CK344" s="148">
        <f>IF($R344=CH$17,CI344,0)</f>
        <v>0</v>
      </c>
      <c r="CL344" s="145">
        <v>746</v>
      </c>
      <c r="CM344" s="145">
        <v>0</v>
      </c>
      <c r="CN344" s="149"/>
    </row>
    <row r="345" ht="19.95" customHeight="1">
      <c r="A345" t="s" s="179">
        <v>2981</v>
      </c>
      <c r="B345" t="s" s="180">
        <v>42</v>
      </c>
      <c r="C345" t="s" s="180">
        <v>2061</v>
      </c>
      <c r="D345" t="s" s="181">
        <v>45</v>
      </c>
      <c r="E345" t="s" s="182">
        <v>45</v>
      </c>
      <c r="F345" t="s" s="130">
        <v>46</v>
      </c>
      <c r="G345" t="s" s="130">
        <v>2982</v>
      </c>
      <c r="H345" t="s" s="130">
        <v>1492</v>
      </c>
      <c r="I345" t="s" s="130">
        <v>49</v>
      </c>
      <c r="J345" t="s" s="130">
        <v>50</v>
      </c>
      <c r="K345" t="s" s="183">
        <f>_xlfn.IFS(Q345=0,O345,T345=1,R345,U345=1,AA345,V345=1,AD345)</f>
        <v>2365</v>
      </c>
      <c r="L345" s="189">
        <f>_xlfn.IFS(Q345=0,P345,T345=1,S345,U345=1,AB345,V345=1,AE345)</f>
        <v>17.5168971029531</v>
      </c>
      <c r="M345" t="s" s="130">
        <f>IF(O345="Lab","over","under")</f>
        <v>2429</v>
      </c>
      <c r="N345" s="173">
        <v>0</v>
      </c>
      <c r="O345" t="s" s="184">
        <v>28</v>
      </c>
      <c r="P345" s="131">
        <f>AQ345</f>
        <v>41.3972011105814</v>
      </c>
      <c r="Q345" s="173">
        <f>T345+U345+V345</f>
        <v>1</v>
      </c>
      <c r="R345" t="s" s="185">
        <v>2365</v>
      </c>
      <c r="S345" s="131">
        <f>BA345</f>
        <v>17.5168971029531</v>
      </c>
      <c r="T345" s="173">
        <v>1</v>
      </c>
      <c r="U345" s="169"/>
      <c r="V345" s="169"/>
      <c r="W345" s="169"/>
      <c r="X345" t="s" s="130">
        <f>IF($A345=Y345,"ok","bad")</f>
        <v>2430</v>
      </c>
      <c r="Y345" t="s" s="130">
        <v>2981</v>
      </c>
      <c r="Z345" t="s" s="130">
        <v>2061</v>
      </c>
      <c r="AA345" t="s" s="186">
        <v>29</v>
      </c>
      <c r="AB345" s="125">
        <f>100*AC345</f>
        <v>12.2472446</v>
      </c>
      <c r="AC345" s="191">
        <v>0.122472446</v>
      </c>
      <c r="AD345" t="s" s="187">
        <v>33</v>
      </c>
      <c r="AE345" s="125">
        <v>11.512466</v>
      </c>
      <c r="AF345" s="191">
        <v>0.11512466</v>
      </c>
      <c r="AG345" s="169"/>
      <c r="AH345" s="173">
        <v>74236</v>
      </c>
      <c r="AI345" s="173">
        <v>35657</v>
      </c>
      <c r="AJ345" s="173">
        <v>130</v>
      </c>
      <c r="AK345" s="173">
        <v>8515</v>
      </c>
      <c r="AL345" s="173">
        <v>3536</v>
      </c>
      <c r="AM345" s="175">
        <f>100*AL345/$AI345</f>
        <v>9.91670639706089</v>
      </c>
      <c r="AN345" s="173">
        <f>IF(AM345&gt;$AI$8,1,0)</f>
        <v>0</v>
      </c>
      <c r="AO345" s="175">
        <f>IF($R345=AL$17,AM345,0)</f>
        <v>0</v>
      </c>
      <c r="AP345" s="173">
        <v>14761</v>
      </c>
      <c r="AQ345" s="175">
        <f>100*AP345/$AI345</f>
        <v>41.3972011105814</v>
      </c>
      <c r="AR345" s="173">
        <f>IF(AQ345&gt;$AI$8,1,0)</f>
        <v>0</v>
      </c>
      <c r="AS345" s="175">
        <f>IF($R345=AP$17,AQ345,0)</f>
        <v>0</v>
      </c>
      <c r="AT345" s="173">
        <v>4367</v>
      </c>
      <c r="AU345" s="175">
        <f>100*AT345/$AI345</f>
        <v>12.2472445803068</v>
      </c>
      <c r="AV345" s="173">
        <f>IF(AU345&gt;$AI$8,1,0)</f>
        <v>0</v>
      </c>
      <c r="AW345" s="175">
        <f>IF($R345=AT$17,AU345,0)</f>
        <v>0</v>
      </c>
      <c r="AX345" s="173">
        <v>6246</v>
      </c>
      <c r="AY345" s="175">
        <f>100*AX345/$AI345</f>
        <v>17.5168971029531</v>
      </c>
      <c r="AZ345" s="173">
        <f>IF(AY345&gt;$AI$8,1,0)</f>
        <v>0</v>
      </c>
      <c r="BA345" s="175">
        <f>IF($R345=AX$17,AY345,0)</f>
        <v>17.5168971029531</v>
      </c>
      <c r="BB345" s="173">
        <v>2305</v>
      </c>
      <c r="BC345" s="175">
        <f>100*BB345/$AI345</f>
        <v>6.4643688476316</v>
      </c>
      <c r="BD345" s="173">
        <f>IF(BC345&gt;$AI$8,1,0)</f>
        <v>0</v>
      </c>
      <c r="BE345" s="175">
        <f>IF($R345=BB$17,BC345,0)</f>
        <v>0</v>
      </c>
      <c r="BF345" s="173">
        <v>0</v>
      </c>
      <c r="BG345" s="175">
        <f>100*BF345/$AI345</f>
        <v>0</v>
      </c>
      <c r="BH345" s="173">
        <f>IF(BG345&gt;$AI$8,1,0)</f>
        <v>0</v>
      </c>
      <c r="BI345" s="175">
        <f>IF($R345=BF$17,BG345,0)</f>
        <v>0</v>
      </c>
      <c r="BJ345" s="173">
        <v>4105</v>
      </c>
      <c r="BK345" s="175">
        <f>100*BJ345/$AI345</f>
        <v>11.5124659954567</v>
      </c>
      <c r="BL345" s="173">
        <f>IF(BK345&gt;$AI$8,1,0)</f>
        <v>0</v>
      </c>
      <c r="BM345" s="175">
        <f>IF($R345=BJ$17,BK345,0)</f>
        <v>0</v>
      </c>
      <c r="BN345" s="173">
        <v>0</v>
      </c>
      <c r="BO345" s="175">
        <f>100*BN345/$AI345</f>
        <v>0</v>
      </c>
      <c r="BP345" s="173">
        <f>IF(BO345&gt;$AI$8,1,0)</f>
        <v>0</v>
      </c>
      <c r="BQ345" s="175">
        <f>IF($R345=BN$17,BO345,0)</f>
        <v>0</v>
      </c>
      <c r="BR345" s="173">
        <v>0</v>
      </c>
      <c r="BS345" s="175">
        <f>100*BR345/$AI345</f>
        <v>0</v>
      </c>
      <c r="BT345" s="173">
        <f>IF(BS345&gt;$AI$8,1,0)</f>
        <v>0</v>
      </c>
      <c r="BU345" s="175">
        <f>IF($R345=BR$17,BS345,0)</f>
        <v>0</v>
      </c>
      <c r="BV345" s="173">
        <v>0</v>
      </c>
      <c r="BW345" s="175">
        <f>100*BV345/$AI345</f>
        <v>0</v>
      </c>
      <c r="BX345" s="173">
        <f>IF(BW345&gt;$AI$8,1,0)</f>
        <v>0</v>
      </c>
      <c r="BY345" s="175">
        <f>IF($R345=BV$17,BW345,0)</f>
        <v>0</v>
      </c>
      <c r="BZ345" s="173">
        <v>0</v>
      </c>
      <c r="CA345" s="175">
        <f>100*BZ345/$AI345</f>
        <v>0</v>
      </c>
      <c r="CB345" s="173">
        <f>IF(CA345&gt;$AI$8,1,0)</f>
        <v>0</v>
      </c>
      <c r="CC345" s="175">
        <f>IF($R345=BZ$17,CA345,0)</f>
        <v>0</v>
      </c>
      <c r="CD345" s="173">
        <v>0</v>
      </c>
      <c r="CE345" s="175">
        <f>100*CD345/$AI345</f>
        <v>0</v>
      </c>
      <c r="CF345" s="173">
        <f>IF(CE345&gt;$AI$8,1,0)</f>
        <v>0</v>
      </c>
      <c r="CG345" s="175">
        <f>IF($R345=CD$17,CE345,0)</f>
        <v>0</v>
      </c>
      <c r="CH345" s="173">
        <v>0</v>
      </c>
      <c r="CI345" s="175">
        <f>100*CH345/$AI345</f>
        <v>0</v>
      </c>
      <c r="CJ345" s="173">
        <f>IF(CI345&gt;$AI$8,1,0)</f>
        <v>0</v>
      </c>
      <c r="CK345" s="175">
        <f>IF($R345=CH$17,CI345,0)</f>
        <v>0</v>
      </c>
      <c r="CL345" s="173">
        <v>0</v>
      </c>
      <c r="CM345" s="173">
        <v>0</v>
      </c>
      <c r="CN345" s="176"/>
    </row>
    <row r="346" ht="15.75" customHeight="1">
      <c r="A346" t="s" s="179">
        <v>3258</v>
      </c>
      <c r="B346" t="s" s="180">
        <v>75</v>
      </c>
      <c r="C346" t="s" s="180">
        <v>539</v>
      </c>
      <c r="D346" t="s" s="181">
        <v>78</v>
      </c>
      <c r="E346" t="s" s="188">
        <v>79</v>
      </c>
      <c r="F346" t="s" s="146">
        <v>46</v>
      </c>
      <c r="G346" t="s" s="146">
        <v>768</v>
      </c>
      <c r="H346" t="s" s="146">
        <v>541</v>
      </c>
      <c r="I346" t="s" s="146">
        <v>64</v>
      </c>
      <c r="J346" t="s" s="146">
        <v>50</v>
      </c>
      <c r="K346" t="s" s="183">
        <f>_xlfn.IFS(Q346=0,O346,T346=1,R346,U346=1,AA346,V346=1,AD346)</f>
        <v>28</v>
      </c>
      <c r="L346" s="189">
        <f>_xlfn.IFS(Q346=0,P346,T346=1,S346,U346=1,AB346,V346=1,AE346)</f>
        <v>41.352078084309</v>
      </c>
      <c r="M346" t="s" s="146">
        <f>IF(O346="Lab","over","under")</f>
        <v>2429</v>
      </c>
      <c r="N346" s="145">
        <v>0</v>
      </c>
      <c r="O346" t="s" s="184">
        <v>28</v>
      </c>
      <c r="P346" s="147">
        <f>AQ346</f>
        <v>41.352078084309</v>
      </c>
      <c r="Q346" s="145">
        <f>T346+U346+V346</f>
        <v>0</v>
      </c>
      <c r="R346" t="s" s="185">
        <v>27</v>
      </c>
      <c r="S346" s="147">
        <f>AO346</f>
        <v>23.0314835595266</v>
      </c>
      <c r="T346" s="138"/>
      <c r="U346" s="138"/>
      <c r="V346" s="138"/>
      <c r="W346" s="138"/>
      <c r="X346" t="s" s="146">
        <f>IF($A346=Y346,"ok","bad")</f>
        <v>2430</v>
      </c>
      <c r="Y346" t="s" s="146">
        <v>3258</v>
      </c>
      <c r="Z346" t="s" s="146">
        <v>539</v>
      </c>
      <c r="AA346" t="s" s="186">
        <v>2365</v>
      </c>
      <c r="AB346" s="141">
        <f>100*AC346</f>
        <v>14.4079101</v>
      </c>
      <c r="AC346" s="190">
        <v>0.144079101</v>
      </c>
      <c r="AD346" t="s" s="187">
        <v>31</v>
      </c>
      <c r="AE346" s="141">
        <v>12.5341407</v>
      </c>
      <c r="AF346" s="190">
        <v>0.125341407</v>
      </c>
      <c r="AG346" s="138"/>
      <c r="AH346" s="145">
        <v>71155</v>
      </c>
      <c r="AI346" s="145">
        <v>47231</v>
      </c>
      <c r="AJ346" s="145">
        <v>173</v>
      </c>
      <c r="AK346" s="145">
        <v>8653</v>
      </c>
      <c r="AL346" s="145">
        <v>10878</v>
      </c>
      <c r="AM346" s="148">
        <f>100*AL346/$AI346</f>
        <v>23.0314835595266</v>
      </c>
      <c r="AN346" s="145">
        <f>IF(AM346&gt;$AI$8,1,0)</f>
        <v>0</v>
      </c>
      <c r="AO346" s="148">
        <f>IF($R346=AL$17,AM346,0)</f>
        <v>23.0314835595266</v>
      </c>
      <c r="AP346" s="145">
        <v>19531</v>
      </c>
      <c r="AQ346" s="148">
        <f>100*AP346/$AI346</f>
        <v>41.352078084309</v>
      </c>
      <c r="AR346" s="145">
        <f>IF(AQ346&gt;$AI$8,1,0)</f>
        <v>0</v>
      </c>
      <c r="AS346" s="148">
        <f>IF($R346=AP$17,AQ346,0)</f>
        <v>0</v>
      </c>
      <c r="AT346" s="145">
        <v>3812</v>
      </c>
      <c r="AU346" s="148">
        <f>100*AT346/$AI346</f>
        <v>8.07097033727848</v>
      </c>
      <c r="AV346" s="145">
        <f>IF(AU346&gt;$AI$8,1,0)</f>
        <v>0</v>
      </c>
      <c r="AW346" s="148">
        <f>IF($R346=AT$17,AU346,0)</f>
        <v>0</v>
      </c>
      <c r="AX346" s="145">
        <v>6805</v>
      </c>
      <c r="AY346" s="148">
        <f>100*AX346/$AI346</f>
        <v>14.4079100590714</v>
      </c>
      <c r="AZ346" s="145">
        <f>IF(AY346&gt;$AI$8,1,0)</f>
        <v>0</v>
      </c>
      <c r="BA346" s="148">
        <f>IF($R346=AX$17,AY346,0)</f>
        <v>0</v>
      </c>
      <c r="BB346" s="145">
        <v>5920</v>
      </c>
      <c r="BC346" s="148">
        <f>100*BB346/$AI346</f>
        <v>12.5341407126675</v>
      </c>
      <c r="BD346" s="145">
        <f>IF(BC346&gt;$AI$8,1,0)</f>
        <v>0</v>
      </c>
      <c r="BE346" s="148">
        <f>IF($R346=BB$17,BC346,0)</f>
        <v>0</v>
      </c>
      <c r="BF346" s="145">
        <v>0</v>
      </c>
      <c r="BG346" s="148">
        <f>100*BF346/$AI346</f>
        <v>0</v>
      </c>
      <c r="BH346" s="145">
        <f>IF(BG346&gt;$AI$8,1,0)</f>
        <v>0</v>
      </c>
      <c r="BI346" s="148">
        <f>IF($R346=BF$17,BG346,0)</f>
        <v>0</v>
      </c>
      <c r="BJ346" s="145">
        <v>0</v>
      </c>
      <c r="BK346" s="148">
        <f>100*BJ346/$AI346</f>
        <v>0</v>
      </c>
      <c r="BL346" s="145">
        <f>IF(BK346&gt;$AI$8,1,0)</f>
        <v>0</v>
      </c>
      <c r="BM346" s="148">
        <f>IF($R346=BJ$17,BK346,0)</f>
        <v>0</v>
      </c>
      <c r="BN346" s="145">
        <v>0</v>
      </c>
      <c r="BO346" s="148">
        <f>100*BN346/$AI346</f>
        <v>0</v>
      </c>
      <c r="BP346" s="145">
        <f>IF(BO346&gt;$AI$8,1,0)</f>
        <v>0</v>
      </c>
      <c r="BQ346" s="148">
        <f>IF($R346=BN$17,BO346,0)</f>
        <v>0</v>
      </c>
      <c r="BR346" s="145">
        <v>0</v>
      </c>
      <c r="BS346" s="148">
        <f>100*BR346/$AI346</f>
        <v>0</v>
      </c>
      <c r="BT346" s="145">
        <f>IF(BS346&gt;$AI$8,1,0)</f>
        <v>0</v>
      </c>
      <c r="BU346" s="148">
        <f>IF($R346=BR$17,BS346,0)</f>
        <v>0</v>
      </c>
      <c r="BV346" s="145">
        <v>0</v>
      </c>
      <c r="BW346" s="148">
        <f>100*BV346/$AI346</f>
        <v>0</v>
      </c>
      <c r="BX346" s="145">
        <f>IF(BW346&gt;$AI$8,1,0)</f>
        <v>0</v>
      </c>
      <c r="BY346" s="148">
        <f>IF($R346=BV$17,BW346,0)</f>
        <v>0</v>
      </c>
      <c r="BZ346" s="145">
        <v>0</v>
      </c>
      <c r="CA346" s="148">
        <f>100*BZ346/$AI346</f>
        <v>0</v>
      </c>
      <c r="CB346" s="145">
        <f>IF(CA346&gt;$AI$8,1,0)</f>
        <v>0</v>
      </c>
      <c r="CC346" s="148">
        <f>IF($R346=BZ$17,CA346,0)</f>
        <v>0</v>
      </c>
      <c r="CD346" s="145">
        <v>0</v>
      </c>
      <c r="CE346" s="148">
        <f>100*CD346/$AI346</f>
        <v>0</v>
      </c>
      <c r="CF346" s="145">
        <f>IF(CE346&gt;$AI$8,1,0)</f>
        <v>0</v>
      </c>
      <c r="CG346" s="148">
        <f>IF($R346=CD$17,CE346,0)</f>
        <v>0</v>
      </c>
      <c r="CH346" s="145">
        <v>0</v>
      </c>
      <c r="CI346" s="148">
        <f>100*CH346/$AI346</f>
        <v>0</v>
      </c>
      <c r="CJ346" s="145">
        <f>IF(CI346&gt;$AI$8,1,0)</f>
        <v>0</v>
      </c>
      <c r="CK346" s="148">
        <f>IF($R346=CH$17,CI346,0)</f>
        <v>0</v>
      </c>
      <c r="CL346" s="145">
        <v>0</v>
      </c>
      <c r="CM346" s="145">
        <v>0</v>
      </c>
      <c r="CN346" s="149"/>
    </row>
    <row r="347" ht="15.75" customHeight="1">
      <c r="A347" t="s" s="179">
        <v>2978</v>
      </c>
      <c r="B347" t="s" s="180">
        <v>197</v>
      </c>
      <c r="C347" t="s" s="180">
        <v>2122</v>
      </c>
      <c r="D347" t="s" s="181">
        <v>200</v>
      </c>
      <c r="E347" t="s" s="182">
        <v>79</v>
      </c>
      <c r="F347" t="s" s="130">
        <v>46</v>
      </c>
      <c r="G347" t="s" s="130">
        <v>2979</v>
      </c>
      <c r="H347" t="s" s="130">
        <v>2980</v>
      </c>
      <c r="I347" t="s" s="130">
        <v>64</v>
      </c>
      <c r="J347" t="s" s="130">
        <v>1733</v>
      </c>
      <c r="K347" t="s" s="183">
        <f>_xlfn.IFS(Q347=0,O347,T347=1,R347,U347=1,AA347,V347=1,AD347)</f>
        <v>28</v>
      </c>
      <c r="L347" s="189">
        <f>_xlfn.IFS(Q347=0,P347,T347=1,S347,U347=1,AB347,V347=1,AE347)</f>
        <v>41.347684227280</v>
      </c>
      <c r="M347" t="s" s="130">
        <f>IF(O347="Lab","over","under")</f>
        <v>2429</v>
      </c>
      <c r="N347" s="173">
        <v>0</v>
      </c>
      <c r="O347" t="s" s="184">
        <v>28</v>
      </c>
      <c r="P347" s="131">
        <f>AQ347</f>
        <v>41.347684227280</v>
      </c>
      <c r="Q347" s="173">
        <f>T347+U347+V347</f>
        <v>0</v>
      </c>
      <c r="R347" t="s" s="185">
        <v>27</v>
      </c>
      <c r="S347" s="131">
        <f>AO347</f>
        <v>25.1313067006207</v>
      </c>
      <c r="T347" s="169"/>
      <c r="U347" s="169"/>
      <c r="V347" s="169"/>
      <c r="W347" s="169"/>
      <c r="X347" t="s" s="130">
        <f>IF($A347=Y347,"ok","bad")</f>
        <v>2430</v>
      </c>
      <c r="Y347" t="s" s="130">
        <v>2978</v>
      </c>
      <c r="Z347" t="s" s="130">
        <v>2122</v>
      </c>
      <c r="AA347" t="s" s="186">
        <v>29</v>
      </c>
      <c r="AB347" s="125">
        <f>100*AC347</f>
        <v>13.0351743</v>
      </c>
      <c r="AC347" s="191">
        <v>0.130351743</v>
      </c>
      <c r="AD347" t="s" s="187">
        <v>2365</v>
      </c>
      <c r="AE347" s="125">
        <v>12.2612605</v>
      </c>
      <c r="AF347" s="191">
        <v>0.122612605</v>
      </c>
      <c r="AG347" s="169"/>
      <c r="AH347" s="173">
        <v>72982</v>
      </c>
      <c r="AI347" s="173">
        <v>50264</v>
      </c>
      <c r="AJ347" s="173">
        <v>163</v>
      </c>
      <c r="AK347" s="173">
        <v>8151</v>
      </c>
      <c r="AL347" s="173">
        <v>12632</v>
      </c>
      <c r="AM347" s="175">
        <f>100*AL347/$AI347</f>
        <v>25.1313067006207</v>
      </c>
      <c r="AN347" s="173">
        <f>IF(AM347&gt;$AI$8,1,0)</f>
        <v>0</v>
      </c>
      <c r="AO347" s="175">
        <f>IF($R347=AL$17,AM347,0)</f>
        <v>25.1313067006207</v>
      </c>
      <c r="AP347" s="173">
        <v>20783</v>
      </c>
      <c r="AQ347" s="175">
        <f>100*AP347/$AI347</f>
        <v>41.347684227280</v>
      </c>
      <c r="AR347" s="173">
        <f>IF(AQ347&gt;$AI$8,1,0)</f>
        <v>0</v>
      </c>
      <c r="AS347" s="175">
        <f>IF($R347=AP$17,AQ347,0)</f>
        <v>0</v>
      </c>
      <c r="AT347" s="173">
        <v>6552</v>
      </c>
      <c r="AU347" s="175">
        <f>100*AT347/$AI347</f>
        <v>13.0351742798026</v>
      </c>
      <c r="AV347" s="173">
        <f>IF(AU347&gt;$AI$8,1,0)</f>
        <v>0</v>
      </c>
      <c r="AW347" s="175">
        <f>IF($R347=AT$17,AU347,0)</f>
        <v>0</v>
      </c>
      <c r="AX347" s="173">
        <v>6163</v>
      </c>
      <c r="AY347" s="175">
        <f>100*AX347/$AI347</f>
        <v>12.261260544326</v>
      </c>
      <c r="AZ347" s="173">
        <f>IF(AY347&gt;$AI$8,1,0)</f>
        <v>0</v>
      </c>
      <c r="BA347" s="175">
        <f>IF($R347=AX$17,AY347,0)</f>
        <v>0</v>
      </c>
      <c r="BB347" s="173">
        <v>3470</v>
      </c>
      <c r="BC347" s="175">
        <f>100*BB347/$AI347</f>
        <v>6.90354925990769</v>
      </c>
      <c r="BD347" s="173">
        <f>IF(BC347&gt;$AI$8,1,0)</f>
        <v>0</v>
      </c>
      <c r="BE347" s="175">
        <f>IF($R347=BB$17,BC347,0)</f>
        <v>0</v>
      </c>
      <c r="BF347" s="173">
        <v>0</v>
      </c>
      <c r="BG347" s="175">
        <f>100*BF347/$AI347</f>
        <v>0</v>
      </c>
      <c r="BH347" s="173">
        <f>IF(BG347&gt;$AI$8,1,0)</f>
        <v>0</v>
      </c>
      <c r="BI347" s="175">
        <f>IF($R347=BF$17,BG347,0)</f>
        <v>0</v>
      </c>
      <c r="BJ347" s="173">
        <v>0</v>
      </c>
      <c r="BK347" s="175">
        <f>100*BJ347/$AI347</f>
        <v>0</v>
      </c>
      <c r="BL347" s="173">
        <f>IF(BK347&gt;$AI$8,1,0)</f>
        <v>0</v>
      </c>
      <c r="BM347" s="175">
        <f>IF($R347=BJ$17,BK347,0)</f>
        <v>0</v>
      </c>
      <c r="BN347" s="173">
        <v>0</v>
      </c>
      <c r="BO347" s="175">
        <f>100*BN347/$AI347</f>
        <v>0</v>
      </c>
      <c r="BP347" s="173">
        <f>IF(BO347&gt;$AI$8,1,0)</f>
        <v>0</v>
      </c>
      <c r="BQ347" s="175">
        <f>IF($R347=BN$17,BO347,0)</f>
        <v>0</v>
      </c>
      <c r="BR347" s="173">
        <v>0</v>
      </c>
      <c r="BS347" s="175">
        <f>100*BR347/$AI347</f>
        <v>0</v>
      </c>
      <c r="BT347" s="173">
        <f>IF(BS347&gt;$AI$8,1,0)</f>
        <v>0</v>
      </c>
      <c r="BU347" s="175">
        <f>IF($R347=BR$17,BS347,0)</f>
        <v>0</v>
      </c>
      <c r="BV347" s="173">
        <v>0</v>
      </c>
      <c r="BW347" s="175">
        <f>100*BV347/$AI347</f>
        <v>0</v>
      </c>
      <c r="BX347" s="173">
        <f>IF(BW347&gt;$AI$8,1,0)</f>
        <v>0</v>
      </c>
      <c r="BY347" s="175">
        <f>IF($R347=BV$17,BW347,0)</f>
        <v>0</v>
      </c>
      <c r="BZ347" s="173">
        <v>0</v>
      </c>
      <c r="CA347" s="175">
        <f>100*BZ347/$AI347</f>
        <v>0</v>
      </c>
      <c r="CB347" s="173">
        <f>IF(CA347&gt;$AI$8,1,0)</f>
        <v>0</v>
      </c>
      <c r="CC347" s="175">
        <f>IF($R347=BZ$17,CA347,0)</f>
        <v>0</v>
      </c>
      <c r="CD347" s="173">
        <v>0</v>
      </c>
      <c r="CE347" s="175">
        <f>100*CD347/$AI347</f>
        <v>0</v>
      </c>
      <c r="CF347" s="173">
        <f>IF(CE347&gt;$AI$8,1,0)</f>
        <v>0</v>
      </c>
      <c r="CG347" s="175">
        <f>IF($R347=CD$17,CE347,0)</f>
        <v>0</v>
      </c>
      <c r="CH347" s="173">
        <v>0</v>
      </c>
      <c r="CI347" s="175">
        <f>100*CH347/$AI347</f>
        <v>0</v>
      </c>
      <c r="CJ347" s="173">
        <f>IF(CI347&gt;$AI$8,1,0)</f>
        <v>0</v>
      </c>
      <c r="CK347" s="175">
        <f>IF($R347=CH$17,CI347,0)</f>
        <v>0</v>
      </c>
      <c r="CL347" s="173">
        <v>435</v>
      </c>
      <c r="CM347" s="173">
        <v>0</v>
      </c>
      <c r="CN347" s="176"/>
    </row>
    <row r="348" ht="15.75" customHeight="1">
      <c r="A348" t="s" s="179">
        <v>3287</v>
      </c>
      <c r="B348" t="s" s="180">
        <v>42</v>
      </c>
      <c r="C348" t="s" s="180">
        <v>3288</v>
      </c>
      <c r="D348" t="s" s="181">
        <v>45</v>
      </c>
      <c r="E348" t="s" s="188">
        <v>45</v>
      </c>
      <c r="F348" t="s" s="146">
        <v>46</v>
      </c>
      <c r="G348" t="s" s="146">
        <v>1171</v>
      </c>
      <c r="H348" t="s" s="146">
        <v>3289</v>
      </c>
      <c r="I348" t="s" s="146">
        <v>64</v>
      </c>
      <c r="J348" t="s" s="146">
        <v>1733</v>
      </c>
      <c r="K348" t="s" s="183">
        <f>_xlfn.IFS(Q348=0,O348,T348=1,R348,U348=1,AA348,V348=1,AD348)</f>
        <v>28</v>
      </c>
      <c r="L348" s="189">
        <f>_xlfn.IFS(Q348=0,P348,T348=1,S348,U348=1,AB348,V348=1,AE348)</f>
        <v>41.3224765950751</v>
      </c>
      <c r="M348" t="s" s="146">
        <f>IF(O348="Lab","over","under")</f>
        <v>2429</v>
      </c>
      <c r="N348" s="145">
        <v>0</v>
      </c>
      <c r="O348" t="s" s="184">
        <v>28</v>
      </c>
      <c r="P348" s="147">
        <f>AQ348</f>
        <v>41.3224765950751</v>
      </c>
      <c r="Q348" s="145">
        <f>T348+U348+V348</f>
        <v>0</v>
      </c>
      <c r="R348" t="s" s="185">
        <v>27</v>
      </c>
      <c r="S348" s="147">
        <f>AO348</f>
        <v>34.7572968295177</v>
      </c>
      <c r="T348" s="138"/>
      <c r="U348" s="138"/>
      <c r="V348" s="138"/>
      <c r="W348" s="138"/>
      <c r="X348" t="s" s="146">
        <f>IF($A348=Y348,"ok","bad")</f>
        <v>2430</v>
      </c>
      <c r="Y348" t="s" s="146">
        <v>3287</v>
      </c>
      <c r="Z348" t="s" s="146">
        <v>3288</v>
      </c>
      <c r="AA348" t="s" s="186">
        <v>2365</v>
      </c>
      <c r="AB348" s="141">
        <f>100*AC348</f>
        <v>10.6954606</v>
      </c>
      <c r="AC348" s="190">
        <v>0.106954606</v>
      </c>
      <c r="AD348" t="s" s="187">
        <v>31</v>
      </c>
      <c r="AE348" s="141">
        <v>4.6357486</v>
      </c>
      <c r="AF348" s="190">
        <v>0.046357486</v>
      </c>
      <c r="AG348" s="138"/>
      <c r="AH348" s="145">
        <v>74823</v>
      </c>
      <c r="AI348" s="145">
        <v>50844</v>
      </c>
      <c r="AJ348" s="145">
        <v>154</v>
      </c>
      <c r="AK348" s="145">
        <v>3338</v>
      </c>
      <c r="AL348" s="145">
        <v>17672</v>
      </c>
      <c r="AM348" s="148">
        <f>100*AL348/$AI348</f>
        <v>34.7572968295177</v>
      </c>
      <c r="AN348" s="145">
        <f>IF(AM348&gt;$AI$8,1,0)</f>
        <v>0</v>
      </c>
      <c r="AO348" s="148">
        <f>IF($R348=AL$17,AM348,0)</f>
        <v>34.7572968295177</v>
      </c>
      <c r="AP348" s="145">
        <v>21010</v>
      </c>
      <c r="AQ348" s="148">
        <f>100*AP348/$AI348</f>
        <v>41.3224765950751</v>
      </c>
      <c r="AR348" s="145">
        <f>IF(AQ348&gt;$AI$8,1,0)</f>
        <v>0</v>
      </c>
      <c r="AS348" s="148">
        <f>IF($R348=AP$17,AQ348,0)</f>
        <v>0</v>
      </c>
      <c r="AT348" s="145">
        <v>2279</v>
      </c>
      <c r="AU348" s="148">
        <f>100*AT348/$AI348</f>
        <v>4.48233813232633</v>
      </c>
      <c r="AV348" s="145">
        <f>IF(AU348&gt;$AI$8,1,0)</f>
        <v>0</v>
      </c>
      <c r="AW348" s="148">
        <f>IF($R348=AT$17,AU348,0)</f>
        <v>0</v>
      </c>
      <c r="AX348" s="145">
        <v>5438</v>
      </c>
      <c r="AY348" s="148">
        <f>100*AX348/$AI348</f>
        <v>10.6954606246558</v>
      </c>
      <c r="AZ348" s="145">
        <f>IF(AY348&gt;$AI$8,1,0)</f>
        <v>0</v>
      </c>
      <c r="BA348" s="148">
        <f>IF($R348=AX$17,AY348,0)</f>
        <v>0</v>
      </c>
      <c r="BB348" s="145">
        <v>2357</v>
      </c>
      <c r="BC348" s="148">
        <f>100*BB348/$AI348</f>
        <v>4.6357485642357</v>
      </c>
      <c r="BD348" s="145">
        <f>IF(BC348&gt;$AI$8,1,0)</f>
        <v>0</v>
      </c>
      <c r="BE348" s="148">
        <f>IF($R348=BB$17,BC348,0)</f>
        <v>0</v>
      </c>
      <c r="BF348" s="145">
        <v>0</v>
      </c>
      <c r="BG348" s="148">
        <f>100*BF348/$AI348</f>
        <v>0</v>
      </c>
      <c r="BH348" s="145">
        <f>IF(BG348&gt;$AI$8,1,0)</f>
        <v>0</v>
      </c>
      <c r="BI348" s="148">
        <f>IF($R348=BF$17,BG348,0)</f>
        <v>0</v>
      </c>
      <c r="BJ348" s="145">
        <v>1273</v>
      </c>
      <c r="BK348" s="148">
        <f>100*BJ348/$AI348</f>
        <v>2.50373692077728</v>
      </c>
      <c r="BL348" s="145">
        <f>IF(BK348&gt;$AI$8,1,0)</f>
        <v>0</v>
      </c>
      <c r="BM348" s="148">
        <f>IF($R348=BJ$17,BK348,0)</f>
        <v>0</v>
      </c>
      <c r="BN348" s="145">
        <v>0</v>
      </c>
      <c r="BO348" s="148">
        <f>100*BN348/$AI348</f>
        <v>0</v>
      </c>
      <c r="BP348" s="145">
        <f>IF(BO348&gt;$AI$8,1,0)</f>
        <v>0</v>
      </c>
      <c r="BQ348" s="148">
        <f>IF($R348=BN$17,BO348,0)</f>
        <v>0</v>
      </c>
      <c r="BR348" s="145">
        <v>0</v>
      </c>
      <c r="BS348" s="148">
        <f>100*BR348/$AI348</f>
        <v>0</v>
      </c>
      <c r="BT348" s="145">
        <f>IF(BS348&gt;$AI$8,1,0)</f>
        <v>0</v>
      </c>
      <c r="BU348" s="148">
        <f>IF($R348=BR$17,BS348,0)</f>
        <v>0</v>
      </c>
      <c r="BV348" s="145">
        <v>0</v>
      </c>
      <c r="BW348" s="148">
        <f>100*BV348/$AI348</f>
        <v>0</v>
      </c>
      <c r="BX348" s="145">
        <f>IF(BW348&gt;$AI$8,1,0)</f>
        <v>0</v>
      </c>
      <c r="BY348" s="148">
        <f>IF($R348=BV$17,BW348,0)</f>
        <v>0</v>
      </c>
      <c r="BZ348" s="145">
        <v>0</v>
      </c>
      <c r="CA348" s="148">
        <f>100*BZ348/$AI348</f>
        <v>0</v>
      </c>
      <c r="CB348" s="145">
        <f>IF(CA348&gt;$AI$8,1,0)</f>
        <v>0</v>
      </c>
      <c r="CC348" s="148">
        <f>IF($R348=BZ$17,CA348,0)</f>
        <v>0</v>
      </c>
      <c r="CD348" s="145">
        <v>0</v>
      </c>
      <c r="CE348" s="148">
        <f>100*CD348/$AI348</f>
        <v>0</v>
      </c>
      <c r="CF348" s="145">
        <f>IF(CE348&gt;$AI$8,1,0)</f>
        <v>0</v>
      </c>
      <c r="CG348" s="148">
        <f>IF($R348=CD$17,CE348,0)</f>
        <v>0</v>
      </c>
      <c r="CH348" s="145">
        <v>0</v>
      </c>
      <c r="CI348" s="148">
        <f>100*CH348/$AI348</f>
        <v>0</v>
      </c>
      <c r="CJ348" s="145">
        <f>IF(CI348&gt;$AI$8,1,0)</f>
        <v>0</v>
      </c>
      <c r="CK348" s="148">
        <f>IF($R348=CH$17,CI348,0)</f>
        <v>0</v>
      </c>
      <c r="CL348" s="145">
        <v>0</v>
      </c>
      <c r="CM348" s="145">
        <v>0</v>
      </c>
      <c r="CN348" s="149"/>
    </row>
    <row r="349" ht="15.75" customHeight="1">
      <c r="A349" t="s" s="179">
        <v>3385</v>
      </c>
      <c r="B349" t="s" s="180">
        <v>197</v>
      </c>
      <c r="C349" t="s" s="180">
        <v>198</v>
      </c>
      <c r="D349" t="s" s="181">
        <v>200</v>
      </c>
      <c r="E349" t="s" s="182">
        <v>79</v>
      </c>
      <c r="F349" t="s" s="130">
        <v>46</v>
      </c>
      <c r="G349" t="s" s="130">
        <v>201</v>
      </c>
      <c r="H349" t="s" s="130">
        <v>202</v>
      </c>
      <c r="I349" t="s" s="130">
        <v>64</v>
      </c>
      <c r="J349" t="s" s="130">
        <v>203</v>
      </c>
      <c r="K349" t="s" s="183">
        <f>_xlfn.IFS(Q349=0,O349,T349=1,R349,U349=1,AA349,V349=1,AD349)</f>
        <v>29</v>
      </c>
      <c r="L349" s="189">
        <f>_xlfn.IFS(Q349=0,P349,T349=1,S349,U349=1,AB349,V349=1,AE349)</f>
        <v>41.3110326199875</v>
      </c>
      <c r="M349" t="s" s="130">
        <f>IF(O349="Lab","over","under")</f>
        <v>3307</v>
      </c>
      <c r="N349" s="169"/>
      <c r="O349" t="s" s="184">
        <v>29</v>
      </c>
      <c r="P349" s="131">
        <f>AU349</f>
        <v>41.3110326199875</v>
      </c>
      <c r="Q349" s="173">
        <f>T349+U349+V349</f>
        <v>0</v>
      </c>
      <c r="R349" t="s" s="185">
        <v>28</v>
      </c>
      <c r="S349" s="131">
        <f>AS349</f>
        <v>18.0033243299397</v>
      </c>
      <c r="T349" s="169"/>
      <c r="U349" s="169"/>
      <c r="V349" s="169"/>
      <c r="W349" s="169"/>
      <c r="X349" t="s" s="130">
        <f>IF($A349=Y349,"ok","bad")</f>
        <v>2430</v>
      </c>
      <c r="Y349" t="s" s="130">
        <v>3385</v>
      </c>
      <c r="Z349" t="s" s="130">
        <v>198</v>
      </c>
      <c r="AA349" t="s" s="186">
        <v>27</v>
      </c>
      <c r="AB349" s="125">
        <f>100*AC349</f>
        <v>15.9131519</v>
      </c>
      <c r="AC349" s="191">
        <v>0.159131519</v>
      </c>
      <c r="AD349" t="s" s="187">
        <v>31</v>
      </c>
      <c r="AE349" s="125">
        <v>12.3665074</v>
      </c>
      <c r="AF349" s="191">
        <v>0.123665074</v>
      </c>
      <c r="AG349" s="169"/>
      <c r="AH349" s="173">
        <v>69662</v>
      </c>
      <c r="AI349" s="173">
        <v>48130</v>
      </c>
      <c r="AJ349" s="173">
        <v>192</v>
      </c>
      <c r="AK349" s="173">
        <v>11218</v>
      </c>
      <c r="AL349" s="173">
        <v>7659</v>
      </c>
      <c r="AM349" s="175">
        <f>100*AL349/$AI349</f>
        <v>15.9131518803241</v>
      </c>
      <c r="AN349" s="173">
        <f>IF(AM349&gt;$AI$8,1,0)</f>
        <v>0</v>
      </c>
      <c r="AO349" s="175">
        <f>IF($R349=AL$17,AM349,0)</f>
        <v>0</v>
      </c>
      <c r="AP349" s="173">
        <v>8665</v>
      </c>
      <c r="AQ349" s="175">
        <f>100*AP349/$AI349</f>
        <v>18.0033243299397</v>
      </c>
      <c r="AR349" s="173">
        <f>IF(AQ349&gt;$AI$8,1,0)</f>
        <v>0</v>
      </c>
      <c r="AS349" s="175">
        <f>IF($R349=AP$17,AQ349,0)</f>
        <v>18.0033243299397</v>
      </c>
      <c r="AT349" s="173">
        <v>19883</v>
      </c>
      <c r="AU349" s="175">
        <f>100*AT349/$AI349</f>
        <v>41.3110326199875</v>
      </c>
      <c r="AV349" s="173">
        <f>IF(AU349&gt;$AI$8,1,0)</f>
        <v>0</v>
      </c>
      <c r="AW349" s="175">
        <f>IF($R349=AT$17,AU349,0)</f>
        <v>0</v>
      </c>
      <c r="AX349" s="173">
        <v>3798</v>
      </c>
      <c r="AY349" s="175">
        <f>100*AX349/$AI349</f>
        <v>7.8911281944733</v>
      </c>
      <c r="AZ349" s="173">
        <f>IF(AY349&gt;$AI$8,1,0)</f>
        <v>0</v>
      </c>
      <c r="BA349" s="175">
        <f>IF($R349=AX$17,AY349,0)</f>
        <v>0</v>
      </c>
      <c r="BB349" s="173">
        <v>5952</v>
      </c>
      <c r="BC349" s="175">
        <f>100*BB349/$AI349</f>
        <v>12.3665073758571</v>
      </c>
      <c r="BD349" s="173">
        <f>IF(BC349&gt;$AI$8,1,0)</f>
        <v>0</v>
      </c>
      <c r="BE349" s="175">
        <f>IF($R349=BB$17,BC349,0)</f>
        <v>0</v>
      </c>
      <c r="BF349" s="173">
        <v>0</v>
      </c>
      <c r="BG349" s="175">
        <f>100*BF349/$AI349</f>
        <v>0</v>
      </c>
      <c r="BH349" s="173">
        <f>IF(BG349&gt;$AI$8,1,0)</f>
        <v>0</v>
      </c>
      <c r="BI349" s="175">
        <f>IF($R349=BF$17,BG349,0)</f>
        <v>0</v>
      </c>
      <c r="BJ349" s="173">
        <v>0</v>
      </c>
      <c r="BK349" s="175">
        <f>100*BJ349/$AI349</f>
        <v>0</v>
      </c>
      <c r="BL349" s="173">
        <f>IF(BK349&gt;$AI$8,1,0)</f>
        <v>0</v>
      </c>
      <c r="BM349" s="175">
        <f>IF($R349=BJ$17,BK349,0)</f>
        <v>0</v>
      </c>
      <c r="BN349" s="173">
        <v>0</v>
      </c>
      <c r="BO349" s="175">
        <f>100*BN349/$AI349</f>
        <v>0</v>
      </c>
      <c r="BP349" s="173">
        <f>IF(BO349&gt;$AI$8,1,0)</f>
        <v>0</v>
      </c>
      <c r="BQ349" s="175">
        <f>IF($R349=BN$17,BO349,0)</f>
        <v>0</v>
      </c>
      <c r="BR349" s="173">
        <v>0</v>
      </c>
      <c r="BS349" s="175">
        <f>100*BR349/$AI349</f>
        <v>0</v>
      </c>
      <c r="BT349" s="173">
        <f>IF(BS349&gt;$AI$8,1,0)</f>
        <v>0</v>
      </c>
      <c r="BU349" s="175">
        <f>IF($R349=BR$17,BS349,0)</f>
        <v>0</v>
      </c>
      <c r="BV349" s="173">
        <v>0</v>
      </c>
      <c r="BW349" s="175">
        <f>100*BV349/$AI349</f>
        <v>0</v>
      </c>
      <c r="BX349" s="173">
        <f>IF(BW349&gt;$AI$8,1,0)</f>
        <v>0</v>
      </c>
      <c r="BY349" s="175">
        <f>IF($R349=BV$17,BW349,0)</f>
        <v>0</v>
      </c>
      <c r="BZ349" s="173">
        <v>0</v>
      </c>
      <c r="CA349" s="175">
        <f>100*BZ349/$AI349</f>
        <v>0</v>
      </c>
      <c r="CB349" s="173">
        <f>IF(CA349&gt;$AI$8,1,0)</f>
        <v>0</v>
      </c>
      <c r="CC349" s="175">
        <f>IF($R349=BZ$17,CA349,0)</f>
        <v>0</v>
      </c>
      <c r="CD349" s="173">
        <v>0</v>
      </c>
      <c r="CE349" s="175">
        <f>100*CD349/$AI349</f>
        <v>0</v>
      </c>
      <c r="CF349" s="173">
        <f>IF(CE349&gt;$AI$8,1,0)</f>
        <v>0</v>
      </c>
      <c r="CG349" s="175">
        <f>IF($R349=CD$17,CE349,0)</f>
        <v>0</v>
      </c>
      <c r="CH349" s="173">
        <v>0</v>
      </c>
      <c r="CI349" s="175">
        <f>100*CH349/$AI349</f>
        <v>0</v>
      </c>
      <c r="CJ349" s="173">
        <f>IF(CI349&gt;$AI$8,1,0)</f>
        <v>0</v>
      </c>
      <c r="CK349" s="175">
        <f>IF($R349=CH$17,CI349,0)</f>
        <v>0</v>
      </c>
      <c r="CL349" s="173">
        <v>107</v>
      </c>
      <c r="CM349" s="173">
        <v>0</v>
      </c>
      <c r="CN349" s="176"/>
    </row>
    <row r="350" ht="15.75" customHeight="1">
      <c r="A350" t="s" s="179">
        <v>2960</v>
      </c>
      <c r="B350" t="s" s="180">
        <v>58</v>
      </c>
      <c r="C350" t="s" s="180">
        <v>2961</v>
      </c>
      <c r="D350" t="s" s="181">
        <v>60</v>
      </c>
      <c r="E350" t="s" s="188">
        <v>60</v>
      </c>
      <c r="F350" t="s" s="146">
        <v>61</v>
      </c>
      <c r="G350" t="s" s="146">
        <v>366</v>
      </c>
      <c r="H350" t="s" s="146">
        <v>816</v>
      </c>
      <c r="I350" t="s" s="146">
        <v>49</v>
      </c>
      <c r="J350" t="s" s="146">
        <v>2585</v>
      </c>
      <c r="K350" t="s" s="183">
        <f>_xlfn.IFS(Q350=0,O350,T350=1,R350,U350=1,AA350,V350=1,AD350)</f>
        <v>32</v>
      </c>
      <c r="L350" s="189">
        <f>_xlfn.IFS(Q350=0,P350,T350=1,S350,U350=1,AB350,V350=1,AE350)</f>
        <v>33.0773450356555</v>
      </c>
      <c r="M350" t="s" s="146">
        <f>IF(O350="Lab","over","under")</f>
        <v>2429</v>
      </c>
      <c r="N350" s="145">
        <v>0</v>
      </c>
      <c r="O350" t="s" s="184">
        <v>28</v>
      </c>
      <c r="P350" s="147">
        <f>AQ350</f>
        <v>41.2287438288535</v>
      </c>
      <c r="Q350" s="145">
        <f>T350+U350+V350</f>
        <v>1</v>
      </c>
      <c r="R350" t="s" s="185">
        <v>32</v>
      </c>
      <c r="S350" s="147">
        <f>BI350</f>
        <v>33.0773450356555</v>
      </c>
      <c r="T350" s="145">
        <v>1</v>
      </c>
      <c r="U350" s="138"/>
      <c r="V350" s="138"/>
      <c r="W350" s="138"/>
      <c r="X350" t="s" s="146">
        <f>IF($A350=Y350,"ok","bad")</f>
        <v>2430</v>
      </c>
      <c r="Y350" t="s" s="146">
        <v>2960</v>
      </c>
      <c r="Z350" t="s" s="146">
        <v>2961</v>
      </c>
      <c r="AA350" t="s" s="186">
        <v>31</v>
      </c>
      <c r="AB350" s="141">
        <f>100*AC350</f>
        <v>10.2446517</v>
      </c>
      <c r="AC350" s="190">
        <v>0.102446517</v>
      </c>
      <c r="AD350" t="s" s="187">
        <v>27</v>
      </c>
      <c r="AE350" s="141">
        <v>5.7004937</v>
      </c>
      <c r="AF350" s="190">
        <v>0.057004937</v>
      </c>
      <c r="AG350" s="138"/>
      <c r="AH350" s="145">
        <v>76188</v>
      </c>
      <c r="AI350" s="145">
        <v>45575</v>
      </c>
      <c r="AJ350" s="145">
        <v>206</v>
      </c>
      <c r="AK350" s="145">
        <v>3715</v>
      </c>
      <c r="AL350" s="145">
        <v>2598</v>
      </c>
      <c r="AM350" s="148">
        <f>100*AL350/$AI350</f>
        <v>5.70049369171695</v>
      </c>
      <c r="AN350" s="145">
        <f>IF(AM350&gt;$AI$8,1,0)</f>
        <v>0</v>
      </c>
      <c r="AO350" s="148">
        <f>IF($R350=AL$17,AM350,0)</f>
        <v>0</v>
      </c>
      <c r="AP350" s="145">
        <v>18790</v>
      </c>
      <c r="AQ350" s="148">
        <f>100*AP350/$AI350</f>
        <v>41.2287438288535</v>
      </c>
      <c r="AR350" s="145">
        <f>IF(AQ350&gt;$AI$8,1,0)</f>
        <v>0</v>
      </c>
      <c r="AS350" s="148">
        <f>IF($R350=AP$17,AQ350,0)</f>
        <v>0</v>
      </c>
      <c r="AT350" s="145">
        <v>1949</v>
      </c>
      <c r="AU350" s="148">
        <f>100*AT350/$AI350</f>
        <v>4.27646736149205</v>
      </c>
      <c r="AV350" s="145">
        <f>IF(AU350&gt;$AI$8,1,0)</f>
        <v>0</v>
      </c>
      <c r="AW350" s="148">
        <f>IF($R350=AT$17,AU350,0)</f>
        <v>0</v>
      </c>
      <c r="AX350" s="145">
        <v>2129</v>
      </c>
      <c r="AY350" s="148">
        <f>100*AX350/$AI350</f>
        <v>4.67142073505211</v>
      </c>
      <c r="AZ350" s="145">
        <f>IF(AY350&gt;$AI$8,1,0)</f>
        <v>0</v>
      </c>
      <c r="BA350" s="148">
        <f>IF($R350=AX$17,AY350,0)</f>
        <v>0</v>
      </c>
      <c r="BB350" s="145">
        <v>4669</v>
      </c>
      <c r="BC350" s="148">
        <f>100*BB350/$AI350</f>
        <v>10.2446516730664</v>
      </c>
      <c r="BD350" s="145">
        <f>IF(BC350&gt;$AI$8,1,0)</f>
        <v>0</v>
      </c>
      <c r="BE350" s="148">
        <f>IF($R350=BB$17,BC350,0)</f>
        <v>0</v>
      </c>
      <c r="BF350" s="145">
        <v>15075</v>
      </c>
      <c r="BG350" s="148">
        <f>100*BF350/$AI350</f>
        <v>33.0773450356555</v>
      </c>
      <c r="BH350" s="145">
        <f>IF(BG350&gt;$AI$8,1,0)</f>
        <v>0</v>
      </c>
      <c r="BI350" s="148">
        <f>IF($R350=BF$17,BG350,0)</f>
        <v>33.0773450356555</v>
      </c>
      <c r="BJ350" s="145">
        <v>0</v>
      </c>
      <c r="BK350" s="148">
        <f>100*BJ350/$AI350</f>
        <v>0</v>
      </c>
      <c r="BL350" s="145">
        <f>IF(BK350&gt;$AI$8,1,0)</f>
        <v>0</v>
      </c>
      <c r="BM350" s="148">
        <f>IF($R350=BJ$17,BK350,0)</f>
        <v>0</v>
      </c>
      <c r="BN350" s="145">
        <v>0</v>
      </c>
      <c r="BO350" s="148">
        <f>100*BN350/$AI350</f>
        <v>0</v>
      </c>
      <c r="BP350" s="145">
        <f>IF(BO350&gt;$AI$8,1,0)</f>
        <v>0</v>
      </c>
      <c r="BQ350" s="148">
        <f>IF($R350=BN$17,BO350,0)</f>
        <v>0</v>
      </c>
      <c r="BR350" s="145">
        <v>0</v>
      </c>
      <c r="BS350" s="148">
        <f>100*BR350/$AI350</f>
        <v>0</v>
      </c>
      <c r="BT350" s="145">
        <f>IF(BS350&gt;$AI$8,1,0)</f>
        <v>0</v>
      </c>
      <c r="BU350" s="148">
        <f>IF($R350=BR$17,BS350,0)</f>
        <v>0</v>
      </c>
      <c r="BV350" s="145">
        <v>0</v>
      </c>
      <c r="BW350" s="148">
        <f>100*BV350/$AI350</f>
        <v>0</v>
      </c>
      <c r="BX350" s="145">
        <f>IF(BW350&gt;$AI$8,1,0)</f>
        <v>0</v>
      </c>
      <c r="BY350" s="148">
        <f>IF($R350=BV$17,BW350,0)</f>
        <v>0</v>
      </c>
      <c r="BZ350" s="145">
        <v>0</v>
      </c>
      <c r="CA350" s="148">
        <f>100*BZ350/$AI350</f>
        <v>0</v>
      </c>
      <c r="CB350" s="145">
        <f>IF(CA350&gt;$AI$8,1,0)</f>
        <v>0</v>
      </c>
      <c r="CC350" s="148">
        <f>IF($R350=BZ$17,CA350,0)</f>
        <v>0</v>
      </c>
      <c r="CD350" s="145">
        <v>0</v>
      </c>
      <c r="CE350" s="148">
        <f>100*CD350/$AI350</f>
        <v>0</v>
      </c>
      <c r="CF350" s="145">
        <f>IF(CE350&gt;$AI$8,1,0)</f>
        <v>0</v>
      </c>
      <c r="CG350" s="148">
        <f>IF($R350=CD$17,CE350,0)</f>
        <v>0</v>
      </c>
      <c r="CH350" s="145">
        <v>0</v>
      </c>
      <c r="CI350" s="148">
        <f>100*CH350/$AI350</f>
        <v>0</v>
      </c>
      <c r="CJ350" s="145">
        <f>IF(CI350&gt;$AI$8,1,0)</f>
        <v>0</v>
      </c>
      <c r="CK350" s="148">
        <f>IF($R350=CH$17,CI350,0)</f>
        <v>0</v>
      </c>
      <c r="CL350" s="145">
        <v>0</v>
      </c>
      <c r="CM350" s="145">
        <v>0</v>
      </c>
      <c r="CN350" s="149"/>
    </row>
    <row r="351" ht="15.75" customHeight="1">
      <c r="A351" t="s" s="179">
        <v>3034</v>
      </c>
      <c r="B351" t="s" s="180">
        <v>197</v>
      </c>
      <c r="C351" t="s" s="180">
        <v>3035</v>
      </c>
      <c r="D351" t="s" s="181">
        <v>200</v>
      </c>
      <c r="E351" t="s" s="182">
        <v>79</v>
      </c>
      <c r="F351" t="s" s="130">
        <v>80</v>
      </c>
      <c r="G351" t="s" s="130">
        <v>3036</v>
      </c>
      <c r="H351" t="s" s="130">
        <v>1100</v>
      </c>
      <c r="I351" t="s" s="130">
        <v>49</v>
      </c>
      <c r="J351" t="s" s="130">
        <v>1733</v>
      </c>
      <c r="K351" t="s" s="183">
        <f>_xlfn.IFS(Q351=0,O351,T351=1,R351,U351=1,AA351,V351=1,AD351)</f>
        <v>28</v>
      </c>
      <c r="L351" s="189">
        <f>_xlfn.IFS(Q351=0,P351,T351=1,S351,U351=1,AB351,V351=1,AE351)</f>
        <v>41.2194325182005</v>
      </c>
      <c r="M351" t="s" s="130">
        <f>IF(O351="Lab","over","under")</f>
        <v>2429</v>
      </c>
      <c r="N351" s="173">
        <v>0</v>
      </c>
      <c r="O351" t="s" s="184">
        <v>28</v>
      </c>
      <c r="P351" s="131">
        <f>AQ351</f>
        <v>41.2194325182005</v>
      </c>
      <c r="Q351" s="173">
        <f>T351+U351+V351</f>
        <v>0</v>
      </c>
      <c r="R351" t="s" s="185">
        <v>27</v>
      </c>
      <c r="S351" s="131">
        <f>AO351</f>
        <v>28.1430838155684</v>
      </c>
      <c r="T351" s="169"/>
      <c r="U351" s="169"/>
      <c r="V351" s="169"/>
      <c r="W351" s="169"/>
      <c r="X351" t="s" s="130">
        <f>IF($A351=Y351,"ok","bad")</f>
        <v>2430</v>
      </c>
      <c r="Y351" t="s" s="130">
        <v>3034</v>
      </c>
      <c r="Z351" t="s" s="130">
        <v>3035</v>
      </c>
      <c r="AA351" t="s" s="186">
        <v>2365</v>
      </c>
      <c r="AB351" s="125">
        <f>100*AC351</f>
        <v>22.563935</v>
      </c>
      <c r="AC351" s="191">
        <v>0.22563935</v>
      </c>
      <c r="AD351" t="s" s="187">
        <v>29</v>
      </c>
      <c r="AE351" s="125">
        <v>4.1207766</v>
      </c>
      <c r="AF351" s="191">
        <v>0.041207766</v>
      </c>
      <c r="AG351" s="169"/>
      <c r="AH351" s="173">
        <v>74724</v>
      </c>
      <c r="AI351" s="173">
        <v>42856</v>
      </c>
      <c r="AJ351" s="173">
        <v>118</v>
      </c>
      <c r="AK351" s="173">
        <v>5604</v>
      </c>
      <c r="AL351" s="173">
        <v>12061</v>
      </c>
      <c r="AM351" s="175">
        <f>100*AL351/$AI351</f>
        <v>28.1430838155684</v>
      </c>
      <c r="AN351" s="173">
        <f>IF(AM351&gt;$AI$8,1,0)</f>
        <v>0</v>
      </c>
      <c r="AO351" s="175">
        <f>IF($R351=AL$17,AM351,0)</f>
        <v>28.1430838155684</v>
      </c>
      <c r="AP351" s="173">
        <v>17665</v>
      </c>
      <c r="AQ351" s="175">
        <f>100*AP351/$AI351</f>
        <v>41.2194325182005</v>
      </c>
      <c r="AR351" s="173">
        <f>IF(AQ351&gt;$AI$8,1,0)</f>
        <v>0</v>
      </c>
      <c r="AS351" s="175">
        <f>IF($R351=AP$17,AQ351,0)</f>
        <v>0</v>
      </c>
      <c r="AT351" s="173">
        <v>1766</v>
      </c>
      <c r="AU351" s="175">
        <f>100*AT351/$AI351</f>
        <v>4.12077655404144</v>
      </c>
      <c r="AV351" s="173">
        <f>IF(AU351&gt;$AI$8,1,0)</f>
        <v>0</v>
      </c>
      <c r="AW351" s="175">
        <f>IF($R351=AT$17,AU351,0)</f>
        <v>0</v>
      </c>
      <c r="AX351" s="173">
        <v>9670</v>
      </c>
      <c r="AY351" s="175">
        <f>100*AX351/$AI351</f>
        <v>22.5639350382677</v>
      </c>
      <c r="AZ351" s="173">
        <f>IF(AY351&gt;$AI$8,1,0)</f>
        <v>0</v>
      </c>
      <c r="BA351" s="175">
        <f>IF($R351=AX$17,AY351,0)</f>
        <v>0</v>
      </c>
      <c r="BB351" s="173">
        <v>1694</v>
      </c>
      <c r="BC351" s="175">
        <f>100*BB351/$AI351</f>
        <v>3.95277207392197</v>
      </c>
      <c r="BD351" s="173">
        <f>IF(BC351&gt;$AI$8,1,0)</f>
        <v>0</v>
      </c>
      <c r="BE351" s="175">
        <f>IF($R351=BB$17,BC351,0)</f>
        <v>0</v>
      </c>
      <c r="BF351" s="173">
        <v>0</v>
      </c>
      <c r="BG351" s="175">
        <f>100*BF351/$AI351</f>
        <v>0</v>
      </c>
      <c r="BH351" s="173">
        <f>IF(BG351&gt;$AI$8,1,0)</f>
        <v>0</v>
      </c>
      <c r="BI351" s="175">
        <f>IF($R351=BF$17,BG351,0)</f>
        <v>0</v>
      </c>
      <c r="BJ351" s="173">
        <v>0</v>
      </c>
      <c r="BK351" s="175">
        <f>100*BJ351/$AI351</f>
        <v>0</v>
      </c>
      <c r="BL351" s="173">
        <f>IF(BK351&gt;$AI$8,1,0)</f>
        <v>0</v>
      </c>
      <c r="BM351" s="175">
        <f>IF($R351=BJ$17,BK351,0)</f>
        <v>0</v>
      </c>
      <c r="BN351" s="173">
        <v>0</v>
      </c>
      <c r="BO351" s="175">
        <f>100*BN351/$AI351</f>
        <v>0</v>
      </c>
      <c r="BP351" s="173">
        <f>IF(BO351&gt;$AI$8,1,0)</f>
        <v>0</v>
      </c>
      <c r="BQ351" s="175">
        <f>IF($R351=BN$17,BO351,0)</f>
        <v>0</v>
      </c>
      <c r="BR351" s="173">
        <v>0</v>
      </c>
      <c r="BS351" s="175">
        <f>100*BR351/$AI351</f>
        <v>0</v>
      </c>
      <c r="BT351" s="173">
        <f>IF(BS351&gt;$AI$8,1,0)</f>
        <v>0</v>
      </c>
      <c r="BU351" s="175">
        <f>IF($R351=BR$17,BS351,0)</f>
        <v>0</v>
      </c>
      <c r="BV351" s="173">
        <v>0</v>
      </c>
      <c r="BW351" s="175">
        <f>100*BV351/$AI351</f>
        <v>0</v>
      </c>
      <c r="BX351" s="173">
        <f>IF(BW351&gt;$AI$8,1,0)</f>
        <v>0</v>
      </c>
      <c r="BY351" s="175">
        <f>IF($R351=BV$17,BW351,0)</f>
        <v>0</v>
      </c>
      <c r="BZ351" s="173">
        <v>0</v>
      </c>
      <c r="CA351" s="175">
        <f>100*BZ351/$AI351</f>
        <v>0</v>
      </c>
      <c r="CB351" s="173">
        <f>IF(CA351&gt;$AI$8,1,0)</f>
        <v>0</v>
      </c>
      <c r="CC351" s="175">
        <f>IF($R351=BZ$17,CA351,0)</f>
        <v>0</v>
      </c>
      <c r="CD351" s="173">
        <v>0</v>
      </c>
      <c r="CE351" s="175">
        <f>100*CD351/$AI351</f>
        <v>0</v>
      </c>
      <c r="CF351" s="173">
        <f>IF(CE351&gt;$AI$8,1,0)</f>
        <v>0</v>
      </c>
      <c r="CG351" s="175">
        <f>IF($R351=CD$17,CE351,0)</f>
        <v>0</v>
      </c>
      <c r="CH351" s="173">
        <v>0</v>
      </c>
      <c r="CI351" s="175">
        <f>100*CH351/$AI351</f>
        <v>0</v>
      </c>
      <c r="CJ351" s="173">
        <f>IF(CI351&gt;$AI$8,1,0)</f>
        <v>0</v>
      </c>
      <c r="CK351" s="175">
        <f>IF($R351=CH$17,CI351,0)</f>
        <v>0</v>
      </c>
      <c r="CL351" s="173">
        <v>257</v>
      </c>
      <c r="CM351" s="173">
        <v>0</v>
      </c>
      <c r="CN351" s="176"/>
    </row>
    <row r="352" ht="15.75" customHeight="1">
      <c r="A352" t="s" s="179">
        <v>2992</v>
      </c>
      <c r="B352" t="s" s="180">
        <v>42</v>
      </c>
      <c r="C352" t="s" s="180">
        <v>1706</v>
      </c>
      <c r="D352" t="s" s="181">
        <v>45</v>
      </c>
      <c r="E352" t="s" s="188">
        <v>45</v>
      </c>
      <c r="F352" t="s" s="146">
        <v>46</v>
      </c>
      <c r="G352" t="s" s="146">
        <v>428</v>
      </c>
      <c r="H352" t="s" s="146">
        <v>1707</v>
      </c>
      <c r="I352" t="s" s="146">
        <v>64</v>
      </c>
      <c r="J352" t="s" s="146">
        <v>50</v>
      </c>
      <c r="K352" t="s" s="183">
        <f>_xlfn.IFS(Q352=0,O352,T352=1,R352,U352=1,AA352,V352=1,AD352)</f>
        <v>2365</v>
      </c>
      <c r="L352" s="189">
        <f>_xlfn.IFS(Q352=0,P352,T352=1,S352,U352=1,AB352,V352=1,AE352)</f>
        <v>19.8664228757174</v>
      </c>
      <c r="M352" t="s" s="146">
        <f>IF(O352="Lab","over","under")</f>
        <v>2429</v>
      </c>
      <c r="N352" s="145">
        <v>0</v>
      </c>
      <c r="O352" t="s" s="184">
        <v>28</v>
      </c>
      <c r="P352" s="147">
        <f>AQ352</f>
        <v>41.2032099141653</v>
      </c>
      <c r="Q352" s="145">
        <f>T352+U352+V352</f>
        <v>1</v>
      </c>
      <c r="R352" t="s" s="185">
        <v>2365</v>
      </c>
      <c r="S352" s="147">
        <f>BA352</f>
        <v>19.8664228757174</v>
      </c>
      <c r="T352" s="145">
        <v>1</v>
      </c>
      <c r="U352" s="138"/>
      <c r="V352" s="138"/>
      <c r="W352" s="138"/>
      <c r="X352" t="s" s="146">
        <f>IF($A352=Y352,"ok","bad")</f>
        <v>2430</v>
      </c>
      <c r="Y352" t="s" s="146">
        <v>2992</v>
      </c>
      <c r="Z352" t="s" s="146">
        <v>1706</v>
      </c>
      <c r="AA352" t="s" s="186">
        <v>33</v>
      </c>
      <c r="AB352" s="141">
        <f>100*AC352</f>
        <v>13.3958048</v>
      </c>
      <c r="AC352" s="190">
        <v>0.133958048</v>
      </c>
      <c r="AD352" t="s" s="187">
        <v>27</v>
      </c>
      <c r="AE352" s="141">
        <v>9.5865712</v>
      </c>
      <c r="AF352" s="190">
        <v>0.09586571200000001</v>
      </c>
      <c r="AG352" s="138"/>
      <c r="AH352" s="145">
        <v>75951</v>
      </c>
      <c r="AI352" s="145">
        <v>39378</v>
      </c>
      <c r="AJ352" s="145">
        <v>116</v>
      </c>
      <c r="AK352" s="145">
        <v>8402</v>
      </c>
      <c r="AL352" s="145">
        <v>3775</v>
      </c>
      <c r="AM352" s="148">
        <f>100*AL352/$AI352</f>
        <v>9.58657118187821</v>
      </c>
      <c r="AN352" s="145">
        <f>IF(AM352&gt;$AI$8,1,0)</f>
        <v>0</v>
      </c>
      <c r="AO352" s="148">
        <f>IF($R352=AL$17,AM352,0)</f>
        <v>0</v>
      </c>
      <c r="AP352" s="145">
        <v>16225</v>
      </c>
      <c r="AQ352" s="148">
        <f>100*AP352/$AI352</f>
        <v>41.2032099141653</v>
      </c>
      <c r="AR352" s="145">
        <f>IF(AQ352&gt;$AI$8,1,0)</f>
        <v>0</v>
      </c>
      <c r="AS352" s="148">
        <f>IF($R352=AP$17,AQ352,0)</f>
        <v>0</v>
      </c>
      <c r="AT352" s="145">
        <v>1606</v>
      </c>
      <c r="AU352" s="148">
        <f>100*AT352/$AI352</f>
        <v>4.07841942201229</v>
      </c>
      <c r="AV352" s="145">
        <f>IF(AU352&gt;$AI$8,1,0)</f>
        <v>0</v>
      </c>
      <c r="AW352" s="148">
        <f>IF($R352=AT$17,AU352,0)</f>
        <v>0</v>
      </c>
      <c r="AX352" s="145">
        <v>7823</v>
      </c>
      <c r="AY352" s="148">
        <f>100*AX352/$AI352</f>
        <v>19.8664228757174</v>
      </c>
      <c r="AZ352" s="145">
        <f>IF(AY352&gt;$AI$8,1,0)</f>
        <v>0</v>
      </c>
      <c r="BA352" s="148">
        <f>IF($R352=AX$17,AY352,0)</f>
        <v>19.8664228757174</v>
      </c>
      <c r="BB352" s="145">
        <v>1865</v>
      </c>
      <c r="BC352" s="148">
        <f>100*BB352/$AI352</f>
        <v>4.73614708720605</v>
      </c>
      <c r="BD352" s="145">
        <f>IF(BC352&gt;$AI$8,1,0)</f>
        <v>0</v>
      </c>
      <c r="BE352" s="148">
        <f>IF($R352=BB$17,BC352,0)</f>
        <v>0</v>
      </c>
      <c r="BF352" s="145">
        <v>0</v>
      </c>
      <c r="BG352" s="148">
        <f>100*BF352/$AI352</f>
        <v>0</v>
      </c>
      <c r="BH352" s="145">
        <f>IF(BG352&gt;$AI$8,1,0)</f>
        <v>0</v>
      </c>
      <c r="BI352" s="148">
        <f>IF($R352=BF$17,BG352,0)</f>
        <v>0</v>
      </c>
      <c r="BJ352" s="145">
        <v>5275</v>
      </c>
      <c r="BK352" s="148">
        <f>100*BJ352/$AI352</f>
        <v>13.3958047640815</v>
      </c>
      <c r="BL352" s="145">
        <f>IF(BK352&gt;$AI$8,1,0)</f>
        <v>0</v>
      </c>
      <c r="BM352" s="148">
        <f>IF($R352=BJ$17,BK352,0)</f>
        <v>0</v>
      </c>
      <c r="BN352" s="145">
        <v>0</v>
      </c>
      <c r="BO352" s="148">
        <f>100*BN352/$AI352</f>
        <v>0</v>
      </c>
      <c r="BP352" s="145">
        <f>IF(BO352&gt;$AI$8,1,0)</f>
        <v>0</v>
      </c>
      <c r="BQ352" s="148">
        <f>IF($R352=BN$17,BO352,0)</f>
        <v>0</v>
      </c>
      <c r="BR352" s="145">
        <v>0</v>
      </c>
      <c r="BS352" s="148">
        <f>100*BR352/$AI352</f>
        <v>0</v>
      </c>
      <c r="BT352" s="145">
        <f>IF(BS352&gt;$AI$8,1,0)</f>
        <v>0</v>
      </c>
      <c r="BU352" s="148">
        <f>IF($R352=BR$17,BS352,0)</f>
        <v>0</v>
      </c>
      <c r="BV352" s="145">
        <v>0</v>
      </c>
      <c r="BW352" s="148">
        <f>100*BV352/$AI352</f>
        <v>0</v>
      </c>
      <c r="BX352" s="145">
        <f>IF(BW352&gt;$AI$8,1,0)</f>
        <v>0</v>
      </c>
      <c r="BY352" s="148">
        <f>IF($R352=BV$17,BW352,0)</f>
        <v>0</v>
      </c>
      <c r="BZ352" s="145">
        <v>0</v>
      </c>
      <c r="CA352" s="148">
        <f>100*BZ352/$AI352</f>
        <v>0</v>
      </c>
      <c r="CB352" s="145">
        <f>IF(CA352&gt;$AI$8,1,0)</f>
        <v>0</v>
      </c>
      <c r="CC352" s="148">
        <f>IF($R352=BZ$17,CA352,0)</f>
        <v>0</v>
      </c>
      <c r="CD352" s="145">
        <v>0</v>
      </c>
      <c r="CE352" s="148">
        <f>100*CD352/$AI352</f>
        <v>0</v>
      </c>
      <c r="CF352" s="145">
        <f>IF(CE352&gt;$AI$8,1,0)</f>
        <v>0</v>
      </c>
      <c r="CG352" s="148">
        <f>IF($R352=CD$17,CE352,0)</f>
        <v>0</v>
      </c>
      <c r="CH352" s="145">
        <v>0</v>
      </c>
      <c r="CI352" s="148">
        <f>100*CH352/$AI352</f>
        <v>0</v>
      </c>
      <c r="CJ352" s="145">
        <f>IF(CI352&gt;$AI$8,1,0)</f>
        <v>0</v>
      </c>
      <c r="CK352" s="148">
        <f>IF($R352=CH$17,CI352,0)</f>
        <v>0</v>
      </c>
      <c r="CL352" s="145">
        <v>0</v>
      </c>
      <c r="CM352" s="145">
        <v>0</v>
      </c>
      <c r="CN352" s="149"/>
    </row>
    <row r="353" ht="19.95" customHeight="1">
      <c r="A353" t="s" s="179">
        <v>3468</v>
      </c>
      <c r="B353" t="s" s="180">
        <v>75</v>
      </c>
      <c r="C353" t="s" s="180">
        <v>2280</v>
      </c>
      <c r="D353" t="s" s="181">
        <v>78</v>
      </c>
      <c r="E353" t="s" s="182">
        <v>79</v>
      </c>
      <c r="F353" t="s" s="130">
        <v>46</v>
      </c>
      <c r="G353" t="s" s="130">
        <v>482</v>
      </c>
      <c r="H353" t="s" s="130">
        <v>332</v>
      </c>
      <c r="I353" t="s" s="130">
        <v>49</v>
      </c>
      <c r="J353" t="s" s="130">
        <v>1762</v>
      </c>
      <c r="K353" t="s" s="183">
        <f>_xlfn.IFS(Q353=0,O353,T353=1,R353,U353=1,AA353,V353=1,AD353)</f>
        <v>29</v>
      </c>
      <c r="L353" s="189">
        <f>_xlfn.IFS(Q353=0,P353,T353=1,S353,U353=1,AB353,V353=1,AE353)</f>
        <v>41.1829827613475</v>
      </c>
      <c r="M353" t="s" s="130">
        <f>IF(O353="Lab","over","under")</f>
        <v>3307</v>
      </c>
      <c r="N353" s="169"/>
      <c r="O353" t="s" s="184">
        <v>29</v>
      </c>
      <c r="P353" s="131">
        <f>AU353</f>
        <v>41.1829827613475</v>
      </c>
      <c r="Q353" s="173">
        <f>T353+U353+V353</f>
        <v>0</v>
      </c>
      <c r="R353" t="s" s="185">
        <v>27</v>
      </c>
      <c r="S353" s="131">
        <f>AO353</f>
        <v>32.6051715957615</v>
      </c>
      <c r="T353" s="169"/>
      <c r="U353" s="169"/>
      <c r="V353" s="169"/>
      <c r="W353" s="169"/>
      <c r="X353" t="s" s="130">
        <f>IF($A353=Y353,"ok","bad")</f>
        <v>2430</v>
      </c>
      <c r="Y353" t="s" s="130">
        <v>3468</v>
      </c>
      <c r="Z353" t="s" s="130">
        <v>2280</v>
      </c>
      <c r="AA353" t="s" s="186">
        <v>2365</v>
      </c>
      <c r="AB353" s="125">
        <f>100*AC353</f>
        <v>12.4683694</v>
      </c>
      <c r="AC353" s="191">
        <v>0.124683694</v>
      </c>
      <c r="AD353" t="s" s="187">
        <v>28</v>
      </c>
      <c r="AE353" s="125">
        <v>9.435790000000001</v>
      </c>
      <c r="AF353" s="191">
        <v>0.09435789999999999</v>
      </c>
      <c r="AG353" s="169"/>
      <c r="AH353" s="173">
        <v>75448</v>
      </c>
      <c r="AI353" s="173">
        <v>50584</v>
      </c>
      <c r="AJ353" s="173">
        <v>158</v>
      </c>
      <c r="AK353" s="173">
        <v>4339</v>
      </c>
      <c r="AL353" s="173">
        <v>16493</v>
      </c>
      <c r="AM353" s="175">
        <f>100*AL353/$AI353</f>
        <v>32.6051715957615</v>
      </c>
      <c r="AN353" s="173">
        <f>IF(AM353&gt;$AI$8,1,0)</f>
        <v>0</v>
      </c>
      <c r="AO353" s="175">
        <f>IF($R353=AL$17,AM353,0)</f>
        <v>32.6051715957615</v>
      </c>
      <c r="AP353" s="173">
        <v>4773</v>
      </c>
      <c r="AQ353" s="175">
        <f>100*AP353/$AI353</f>
        <v>9.43578997311403</v>
      </c>
      <c r="AR353" s="173">
        <f>IF(AQ353&gt;$AI$8,1,0)</f>
        <v>0</v>
      </c>
      <c r="AS353" s="175">
        <f>IF($R353=AP$17,AQ353,0)</f>
        <v>0</v>
      </c>
      <c r="AT353" s="173">
        <v>20832</v>
      </c>
      <c r="AU353" s="175">
        <f>100*AT353/$AI353</f>
        <v>41.1829827613475</v>
      </c>
      <c r="AV353" s="173">
        <f>IF(AU353&gt;$AI$8,1,0)</f>
        <v>0</v>
      </c>
      <c r="AW353" s="175">
        <f>IF($R353=AT$17,AU353,0)</f>
        <v>0</v>
      </c>
      <c r="AX353" s="173">
        <v>6307</v>
      </c>
      <c r="AY353" s="175">
        <f>100*AX353/$AI353</f>
        <v>12.4683694448838</v>
      </c>
      <c r="AZ353" s="173">
        <f>IF(AY353&gt;$AI$8,1,0)</f>
        <v>0</v>
      </c>
      <c r="BA353" s="175">
        <f>IF($R353=AX$17,AY353,0)</f>
        <v>0</v>
      </c>
      <c r="BB353" s="173">
        <v>1661</v>
      </c>
      <c r="BC353" s="175">
        <f>100*BB353/$AI353</f>
        <v>3.2836470030049</v>
      </c>
      <c r="BD353" s="173">
        <f>IF(BC353&gt;$AI$8,1,0)</f>
        <v>0</v>
      </c>
      <c r="BE353" s="175">
        <f>IF($R353=BB$17,BC353,0)</f>
        <v>0</v>
      </c>
      <c r="BF353" s="173">
        <v>0</v>
      </c>
      <c r="BG353" s="175">
        <f>100*BF353/$AI353</f>
        <v>0</v>
      </c>
      <c r="BH353" s="173">
        <f>IF(BG353&gt;$AI$8,1,0)</f>
        <v>0</v>
      </c>
      <c r="BI353" s="175">
        <f>IF($R353=BF$17,BG353,0)</f>
        <v>0</v>
      </c>
      <c r="BJ353" s="173">
        <v>0</v>
      </c>
      <c r="BK353" s="175">
        <f>100*BJ353/$AI353</f>
        <v>0</v>
      </c>
      <c r="BL353" s="173">
        <f>IF(BK353&gt;$AI$8,1,0)</f>
        <v>0</v>
      </c>
      <c r="BM353" s="175">
        <f>IF($R353=BJ$17,BK353,0)</f>
        <v>0</v>
      </c>
      <c r="BN353" s="173">
        <v>0</v>
      </c>
      <c r="BO353" s="175">
        <f>100*BN353/$AI353</f>
        <v>0</v>
      </c>
      <c r="BP353" s="173">
        <f>IF(BO353&gt;$AI$8,1,0)</f>
        <v>0</v>
      </c>
      <c r="BQ353" s="175">
        <f>IF($R353=BN$17,BO353,0)</f>
        <v>0</v>
      </c>
      <c r="BR353" s="173">
        <v>0</v>
      </c>
      <c r="BS353" s="175">
        <f>100*BR353/$AI353</f>
        <v>0</v>
      </c>
      <c r="BT353" s="173">
        <f>IF(BS353&gt;$AI$8,1,0)</f>
        <v>0</v>
      </c>
      <c r="BU353" s="175">
        <f>IF($R353=BR$17,BS353,0)</f>
        <v>0</v>
      </c>
      <c r="BV353" s="173">
        <v>0</v>
      </c>
      <c r="BW353" s="175">
        <f>100*BV353/$AI353</f>
        <v>0</v>
      </c>
      <c r="BX353" s="173">
        <f>IF(BW353&gt;$AI$8,1,0)</f>
        <v>0</v>
      </c>
      <c r="BY353" s="175">
        <f>IF($R353=BV$17,BW353,0)</f>
        <v>0</v>
      </c>
      <c r="BZ353" s="173">
        <v>0</v>
      </c>
      <c r="CA353" s="175">
        <f>100*BZ353/$AI353</f>
        <v>0</v>
      </c>
      <c r="CB353" s="173">
        <f>IF(CA353&gt;$AI$8,1,0)</f>
        <v>0</v>
      </c>
      <c r="CC353" s="175">
        <f>IF($R353=BZ$17,CA353,0)</f>
        <v>0</v>
      </c>
      <c r="CD353" s="173">
        <v>0</v>
      </c>
      <c r="CE353" s="175">
        <f>100*CD353/$AI353</f>
        <v>0</v>
      </c>
      <c r="CF353" s="173">
        <f>IF(CE353&gt;$AI$8,1,0)</f>
        <v>0</v>
      </c>
      <c r="CG353" s="175">
        <f>IF($R353=CD$17,CE353,0)</f>
        <v>0</v>
      </c>
      <c r="CH353" s="173">
        <v>0</v>
      </c>
      <c r="CI353" s="175">
        <f>100*CH353/$AI353</f>
        <v>0</v>
      </c>
      <c r="CJ353" s="173">
        <f>IF(CI353&gt;$AI$8,1,0)</f>
        <v>0</v>
      </c>
      <c r="CK353" s="175">
        <f>IF($R353=CH$17,CI353,0)</f>
        <v>0</v>
      </c>
      <c r="CL353" s="173">
        <v>0</v>
      </c>
      <c r="CM353" s="173">
        <v>0</v>
      </c>
      <c r="CN353" s="176"/>
    </row>
    <row r="354" ht="15.75" customHeight="1">
      <c r="A354" t="s" s="179">
        <v>3058</v>
      </c>
      <c r="B354" t="s" s="180">
        <v>101</v>
      </c>
      <c r="C354" t="s" s="180">
        <v>194</v>
      </c>
      <c r="D354" t="s" s="181">
        <v>104</v>
      </c>
      <c r="E354" t="s" s="188">
        <v>79</v>
      </c>
      <c r="F354" t="s" s="146">
        <v>46</v>
      </c>
      <c r="G354" t="s" s="146">
        <v>509</v>
      </c>
      <c r="H354" t="s" s="146">
        <v>2459</v>
      </c>
      <c r="I354" t="s" s="146">
        <v>64</v>
      </c>
      <c r="J354" t="s" s="146">
        <v>1733</v>
      </c>
      <c r="K354" t="s" s="183">
        <f>_xlfn.IFS(Q354=0,O354,T354=1,R354,U354=1,AA354,V354=1,AD354)</f>
        <v>28</v>
      </c>
      <c r="L354" s="189">
        <f>_xlfn.IFS(Q354=0,P354,T354=1,S354,U354=1,AB354,V354=1,AE354)</f>
        <v>41.1693925754267</v>
      </c>
      <c r="M354" t="s" s="146">
        <f>IF(O354="Lab","over","under")</f>
        <v>2429</v>
      </c>
      <c r="N354" s="145">
        <v>0</v>
      </c>
      <c r="O354" t="s" s="184">
        <v>28</v>
      </c>
      <c r="P354" s="195">
        <f>AQ354</f>
        <v>41.1693925754267</v>
      </c>
      <c r="Q354" s="145">
        <f>T354+U354+V354</f>
        <v>0</v>
      </c>
      <c r="R354" t="s" s="185">
        <v>27</v>
      </c>
      <c r="S354" s="147">
        <f>AO354</f>
        <v>28.3167699095325</v>
      </c>
      <c r="T354" s="138"/>
      <c r="U354" s="138"/>
      <c r="V354" s="138"/>
      <c r="W354" s="138"/>
      <c r="X354" t="s" s="146">
        <f>IF($A354=Y354,"ok","bad")</f>
        <v>2430</v>
      </c>
      <c r="Y354" t="s" s="146">
        <v>3058</v>
      </c>
      <c r="Z354" t="s" s="146">
        <v>194</v>
      </c>
      <c r="AA354" t="s" s="186">
        <v>2365</v>
      </c>
      <c r="AB354" s="141">
        <f>100*AC354</f>
        <v>21.7277954</v>
      </c>
      <c r="AC354" s="190">
        <v>0.217277954</v>
      </c>
      <c r="AD354" t="s" s="187">
        <v>29</v>
      </c>
      <c r="AE354" s="141">
        <v>4.4476135</v>
      </c>
      <c r="AF354" s="190">
        <v>0.044476135</v>
      </c>
      <c r="AG354" s="138"/>
      <c r="AH354" s="145">
        <v>78161</v>
      </c>
      <c r="AI354" s="145">
        <v>44878</v>
      </c>
      <c r="AJ354" s="145">
        <v>150</v>
      </c>
      <c r="AK354" s="145">
        <v>5768</v>
      </c>
      <c r="AL354" s="145">
        <v>12708</v>
      </c>
      <c r="AM354" s="148">
        <f>100*AL354/$AI354</f>
        <v>28.3167699095325</v>
      </c>
      <c r="AN354" s="145">
        <f>IF(AM354&gt;$AI$8,1,0)</f>
        <v>0</v>
      </c>
      <c r="AO354" s="148">
        <f>IF($R354=AL$17,AM354,0)</f>
        <v>28.3167699095325</v>
      </c>
      <c r="AP354" s="145">
        <v>18476</v>
      </c>
      <c r="AQ354" s="148">
        <f>100*AP354/$AI354</f>
        <v>41.1693925754267</v>
      </c>
      <c r="AR354" s="145">
        <f>IF(AQ354&gt;$AI$8,1,0)</f>
        <v>0</v>
      </c>
      <c r="AS354" s="148">
        <f>IF($R354=AP$17,AQ354,0)</f>
        <v>0</v>
      </c>
      <c r="AT354" s="145">
        <v>1996</v>
      </c>
      <c r="AU354" s="148">
        <f>100*AT354/$AI354</f>
        <v>4.44761353001471</v>
      </c>
      <c r="AV354" s="145">
        <f>IF(AU354&gt;$AI$8,1,0)</f>
        <v>0</v>
      </c>
      <c r="AW354" s="148">
        <f>IF($R354=AT$17,AU354,0)</f>
        <v>0</v>
      </c>
      <c r="AX354" s="145">
        <v>9751</v>
      </c>
      <c r="AY354" s="148">
        <f>100*AX354/$AI354</f>
        <v>21.7277953562993</v>
      </c>
      <c r="AZ354" s="145">
        <f>IF(AY354&gt;$AI$8,1,0)</f>
        <v>0</v>
      </c>
      <c r="BA354" s="148">
        <f>IF($R354=AX$17,AY354,0)</f>
        <v>0</v>
      </c>
      <c r="BB354" s="145">
        <v>1947</v>
      </c>
      <c r="BC354" s="148">
        <f>100*BB354/$AI354</f>
        <v>4.33842862872677</v>
      </c>
      <c r="BD354" s="145">
        <f>IF(BC354&gt;$AI$8,1,0)</f>
        <v>0</v>
      </c>
      <c r="BE354" s="148">
        <f>IF($R354=BB$17,BC354,0)</f>
        <v>0</v>
      </c>
      <c r="BF354" s="145">
        <v>0</v>
      </c>
      <c r="BG354" s="148">
        <f>100*BF354/$AI354</f>
        <v>0</v>
      </c>
      <c r="BH354" s="145">
        <f>IF(BG354&gt;$AI$8,1,0)</f>
        <v>0</v>
      </c>
      <c r="BI354" s="148">
        <f>IF($R354=BF$17,BG354,0)</f>
        <v>0</v>
      </c>
      <c r="BJ354" s="145">
        <v>0</v>
      </c>
      <c r="BK354" s="148">
        <f>100*BJ354/$AI354</f>
        <v>0</v>
      </c>
      <c r="BL354" s="145">
        <f>IF(BK354&gt;$AI$8,1,0)</f>
        <v>0</v>
      </c>
      <c r="BM354" s="148">
        <f>IF($R354=BJ$17,BK354,0)</f>
        <v>0</v>
      </c>
      <c r="BN354" s="145">
        <v>0</v>
      </c>
      <c r="BO354" s="148">
        <f>100*BN354/$AI354</f>
        <v>0</v>
      </c>
      <c r="BP354" s="145">
        <f>IF(BO354&gt;$AI$8,1,0)</f>
        <v>0</v>
      </c>
      <c r="BQ354" s="148">
        <f>IF($R354=BN$17,BO354,0)</f>
        <v>0</v>
      </c>
      <c r="BR354" s="145">
        <v>0</v>
      </c>
      <c r="BS354" s="148">
        <f>100*BR354/$AI354</f>
        <v>0</v>
      </c>
      <c r="BT354" s="145">
        <f>IF(BS354&gt;$AI$8,1,0)</f>
        <v>0</v>
      </c>
      <c r="BU354" s="148">
        <f>IF($R354=BR$17,BS354,0)</f>
        <v>0</v>
      </c>
      <c r="BV354" s="145">
        <v>0</v>
      </c>
      <c r="BW354" s="148">
        <f>100*BV354/$AI354</f>
        <v>0</v>
      </c>
      <c r="BX354" s="145">
        <f>IF(BW354&gt;$AI$8,1,0)</f>
        <v>0</v>
      </c>
      <c r="BY354" s="148">
        <f>IF($R354=BV$17,BW354,0)</f>
        <v>0</v>
      </c>
      <c r="BZ354" s="145">
        <v>0</v>
      </c>
      <c r="CA354" s="148">
        <f>100*BZ354/$AI354</f>
        <v>0</v>
      </c>
      <c r="CB354" s="145">
        <f>IF(CA354&gt;$AI$8,1,0)</f>
        <v>0</v>
      </c>
      <c r="CC354" s="148">
        <f>IF($R354=BZ$17,CA354,0)</f>
        <v>0</v>
      </c>
      <c r="CD354" s="145">
        <v>0</v>
      </c>
      <c r="CE354" s="148">
        <f>100*CD354/$AI354</f>
        <v>0</v>
      </c>
      <c r="CF354" s="145">
        <f>IF(CE354&gt;$AI$8,1,0)</f>
        <v>0</v>
      </c>
      <c r="CG354" s="148">
        <f>IF($R354=CD$17,CE354,0)</f>
        <v>0</v>
      </c>
      <c r="CH354" s="145">
        <v>0</v>
      </c>
      <c r="CI354" s="148">
        <f>100*CH354/$AI354</f>
        <v>0</v>
      </c>
      <c r="CJ354" s="145">
        <f>IF(CI354&gt;$AI$8,1,0)</f>
        <v>0</v>
      </c>
      <c r="CK354" s="148">
        <f>IF($R354=CH$17,CI354,0)</f>
        <v>0</v>
      </c>
      <c r="CL354" s="145">
        <v>336</v>
      </c>
      <c r="CM354" s="145">
        <v>0</v>
      </c>
      <c r="CN354" s="149"/>
    </row>
    <row r="355" ht="15.75" customHeight="1">
      <c r="A355" t="s" s="179">
        <v>3415</v>
      </c>
      <c r="B355" t="s" s="180">
        <v>166</v>
      </c>
      <c r="C355" t="s" s="180">
        <v>3416</v>
      </c>
      <c r="D355" t="s" s="181">
        <v>169</v>
      </c>
      <c r="E355" t="s" s="182">
        <v>79</v>
      </c>
      <c r="F355" t="s" s="130">
        <v>80</v>
      </c>
      <c r="G355" t="s" s="130">
        <v>3417</v>
      </c>
      <c r="H355" t="s" s="130">
        <v>2697</v>
      </c>
      <c r="I355" t="s" s="130">
        <v>49</v>
      </c>
      <c r="J355" t="s" s="130">
        <v>3384</v>
      </c>
      <c r="K355" t="s" s="183">
        <f>_xlfn.IFS(Q355=0,O355,T355=1,R355,U355=1,AA355,V355=1,AD355)</f>
        <v>217</v>
      </c>
      <c r="L355" s="189">
        <f>_xlfn.IFS(Q355=0,P355,T355=1,S355,U355=1,AB355,V355=1,AE355)</f>
        <v>41.0848437</v>
      </c>
      <c r="M355" t="s" s="130">
        <f>IF(O355="Lab","over","under")</f>
        <v>3307</v>
      </c>
      <c r="N355" s="169"/>
      <c r="O355" t="s" s="305">
        <v>217</v>
      </c>
      <c r="P355" s="198">
        <f>100*0.410848437</f>
        <v>41.0848437</v>
      </c>
      <c r="Q355" s="306">
        <f>T355+U355+V355</f>
        <v>0</v>
      </c>
      <c r="R355" t="s" s="185">
        <v>28</v>
      </c>
      <c r="S355" s="131">
        <f>AS355</f>
        <v>22.8710270554242</v>
      </c>
      <c r="T355" s="169"/>
      <c r="U355" s="169"/>
      <c r="V355" s="169"/>
      <c r="W355" s="169"/>
      <c r="X355" t="s" s="130">
        <f>IF($A355=Y355,"ok","bad")</f>
        <v>2430</v>
      </c>
      <c r="Y355" t="s" s="130">
        <v>3415</v>
      </c>
      <c r="Z355" t="s" s="130">
        <v>3416</v>
      </c>
      <c r="AA355" t="s" s="186">
        <v>2365</v>
      </c>
      <c r="AB355" s="125">
        <f>100*AC355</f>
        <v>16.1597058</v>
      </c>
      <c r="AC355" s="191">
        <v>0.161597058</v>
      </c>
      <c r="AD355" t="s" s="187">
        <v>27</v>
      </c>
      <c r="AE355" s="125">
        <v>10.9850276</v>
      </c>
      <c r="AF355" s="191">
        <v>0.109850276</v>
      </c>
      <c r="AG355" s="169"/>
      <c r="AH355" s="173">
        <v>71685</v>
      </c>
      <c r="AI355" s="173">
        <v>38070</v>
      </c>
      <c r="AJ355" s="173">
        <v>131</v>
      </c>
      <c r="AK355" s="173">
        <v>6934</v>
      </c>
      <c r="AL355" s="173">
        <v>4182</v>
      </c>
      <c r="AM355" s="175">
        <f>100*AL355/$AI355</f>
        <v>10.9850275807723</v>
      </c>
      <c r="AN355" s="173">
        <f>IF(AM355&gt;$AI$8,1,0)</f>
        <v>0</v>
      </c>
      <c r="AO355" s="175">
        <f>IF($R355=AL$17,AM355,0)</f>
        <v>0</v>
      </c>
      <c r="AP355" s="173">
        <v>8707</v>
      </c>
      <c r="AQ355" s="175">
        <f>100*AP355/$AI355</f>
        <v>22.8710270554242</v>
      </c>
      <c r="AR355" s="173">
        <f>IF(AQ355&gt;$AI$8,1,0)</f>
        <v>0</v>
      </c>
      <c r="AS355" s="175">
        <f>IF($R355=AP$17,AQ355,0)</f>
        <v>22.8710270554242</v>
      </c>
      <c r="AT355" s="173">
        <v>1340</v>
      </c>
      <c r="AU355" s="175">
        <f>100*AT355/$AI355</f>
        <v>3.51983188862621</v>
      </c>
      <c r="AV355" s="173">
        <f>IF(AU355&gt;$AI$8,1,0)</f>
        <v>0</v>
      </c>
      <c r="AW355" s="175">
        <f>IF($R355=AT$17,AU355,0)</f>
        <v>0</v>
      </c>
      <c r="AX355" s="173">
        <v>6152</v>
      </c>
      <c r="AY355" s="175">
        <f>100*AX355/$AI355</f>
        <v>16.1597058050959</v>
      </c>
      <c r="AZ355" s="173">
        <f>IF(AY355&gt;$AI$8,1,0)</f>
        <v>0</v>
      </c>
      <c r="BA355" s="175">
        <f>IF($R355=AX$17,AY355,0)</f>
        <v>0</v>
      </c>
      <c r="BB355" s="173">
        <v>2048</v>
      </c>
      <c r="BC355" s="175">
        <f>100*BB355/$AI355</f>
        <v>5.37956396112424</v>
      </c>
      <c r="BD355" s="173">
        <f>IF(BC355&gt;$AI$8,1,0)</f>
        <v>0</v>
      </c>
      <c r="BE355" s="175">
        <f>IF($R355=BB$17,BC355,0)</f>
        <v>0</v>
      </c>
      <c r="BF355" s="173">
        <v>0</v>
      </c>
      <c r="BG355" s="175">
        <f>100*BF355/$AI355</f>
        <v>0</v>
      </c>
      <c r="BH355" s="173">
        <f>IF(BG355&gt;$AI$8,1,0)</f>
        <v>0</v>
      </c>
      <c r="BI355" s="175">
        <f>IF($R355=BF$17,BG355,0)</f>
        <v>0</v>
      </c>
      <c r="BJ355" s="173">
        <v>0</v>
      </c>
      <c r="BK355" s="175">
        <f>100*BJ355/$AI355</f>
        <v>0</v>
      </c>
      <c r="BL355" s="173">
        <f>IF(BK355&gt;$AI$8,1,0)</f>
        <v>0</v>
      </c>
      <c r="BM355" s="175">
        <f>IF($R355=BJ$17,BK355,0)</f>
        <v>0</v>
      </c>
      <c r="BN355" s="173">
        <v>0</v>
      </c>
      <c r="BO355" s="175">
        <f>100*BN355/$AI355</f>
        <v>0</v>
      </c>
      <c r="BP355" s="173">
        <f>IF(BO355&gt;$AI$8,1,0)</f>
        <v>0</v>
      </c>
      <c r="BQ355" s="175">
        <f>IF($R355=BN$17,BO355,0)</f>
        <v>0</v>
      </c>
      <c r="BR355" s="173">
        <v>0</v>
      </c>
      <c r="BS355" s="175">
        <f>100*BR355/$AI355</f>
        <v>0</v>
      </c>
      <c r="BT355" s="173">
        <f>IF(BS355&gt;$AI$8,1,0)</f>
        <v>0</v>
      </c>
      <c r="BU355" s="175">
        <f>IF($R355=BR$17,BS355,0)</f>
        <v>0</v>
      </c>
      <c r="BV355" s="173">
        <v>0</v>
      </c>
      <c r="BW355" s="175">
        <f>100*BV355/$AI355</f>
        <v>0</v>
      </c>
      <c r="BX355" s="173">
        <f>IF(BW355&gt;$AI$8,1,0)</f>
        <v>0</v>
      </c>
      <c r="BY355" s="175">
        <f>IF($R355=BV$17,BW355,0)</f>
        <v>0</v>
      </c>
      <c r="BZ355" s="173">
        <v>0</v>
      </c>
      <c r="CA355" s="175">
        <f>100*BZ355/$AI355</f>
        <v>0</v>
      </c>
      <c r="CB355" s="173">
        <f>IF(CA355&gt;$AI$8,1,0)</f>
        <v>0</v>
      </c>
      <c r="CC355" s="175">
        <f>IF($R355=BZ$17,CA355,0)</f>
        <v>0</v>
      </c>
      <c r="CD355" s="173">
        <v>0</v>
      </c>
      <c r="CE355" s="175">
        <f>100*CD355/$AI355</f>
        <v>0</v>
      </c>
      <c r="CF355" s="173">
        <f>IF(CE355&gt;$AI$8,1,0)</f>
        <v>0</v>
      </c>
      <c r="CG355" s="175">
        <f>IF($R355=CD$17,CE355,0)</f>
        <v>0</v>
      </c>
      <c r="CH355" s="173">
        <v>0</v>
      </c>
      <c r="CI355" s="175">
        <f>100*CH355/$AI355</f>
        <v>0</v>
      </c>
      <c r="CJ355" s="173">
        <f>IF(CI355&gt;$AI$8,1,0)</f>
        <v>0</v>
      </c>
      <c r="CK355" s="175">
        <f>IF($R355=CH$17,CI355,0)</f>
        <v>0</v>
      </c>
      <c r="CL355" s="173">
        <v>0</v>
      </c>
      <c r="CM355" s="173">
        <v>0</v>
      </c>
      <c r="CN355" s="176"/>
    </row>
    <row r="356" ht="15.75" customHeight="1">
      <c r="A356" t="s" s="179">
        <v>2951</v>
      </c>
      <c r="B356" t="s" s="180">
        <v>256</v>
      </c>
      <c r="C356" t="s" s="180">
        <v>1935</v>
      </c>
      <c r="D356" t="s" s="181">
        <v>259</v>
      </c>
      <c r="E356" t="s" s="188">
        <v>79</v>
      </c>
      <c r="F356" t="s" s="146">
        <v>80</v>
      </c>
      <c r="G356" t="s" s="146">
        <v>1260</v>
      </c>
      <c r="H356" t="s" s="146">
        <v>1936</v>
      </c>
      <c r="I356" t="s" s="146">
        <v>64</v>
      </c>
      <c r="J356" t="s" s="146">
        <v>50</v>
      </c>
      <c r="K356" t="s" s="183">
        <f>_xlfn.IFS(Q356=0,O356,T356=1,R356,U356=1,AA356,V356=1,AD356)</f>
        <v>31</v>
      </c>
      <c r="L356" s="189">
        <f>_xlfn.IFS(Q356=0,P356,T356=1,S356,U356=1,AB356,V356=1,AE356)</f>
        <v>14.7539648</v>
      </c>
      <c r="M356" t="s" s="146">
        <f>IF(O356="Lab","over","under")</f>
        <v>2429</v>
      </c>
      <c r="N356" s="145">
        <v>0</v>
      </c>
      <c r="O356" t="s" s="184">
        <v>28</v>
      </c>
      <c r="P356" s="203">
        <f>AQ356</f>
        <v>41.0656093851836</v>
      </c>
      <c r="Q356" s="145">
        <f>T356+U356+V356</f>
        <v>1</v>
      </c>
      <c r="R356" t="s" s="185">
        <v>2365</v>
      </c>
      <c r="S356" s="147">
        <f>BA356</f>
        <v>22.9985878774712</v>
      </c>
      <c r="T356" s="138"/>
      <c r="U356" s="145">
        <v>1</v>
      </c>
      <c r="V356" s="138"/>
      <c r="W356" s="138"/>
      <c r="X356" t="s" s="146">
        <f>IF($A356=Y356,"ok","bad")</f>
        <v>2430</v>
      </c>
      <c r="Y356" t="s" s="146">
        <v>2951</v>
      </c>
      <c r="Z356" t="s" s="146">
        <v>1935</v>
      </c>
      <c r="AA356" t="s" s="186">
        <v>31</v>
      </c>
      <c r="AB356" s="141">
        <f>100*AC356</f>
        <v>14.7539648</v>
      </c>
      <c r="AC356" s="190">
        <v>0.147539648</v>
      </c>
      <c r="AD356" t="s" s="187">
        <v>27</v>
      </c>
      <c r="AE356" s="141">
        <v>11.2100804</v>
      </c>
      <c r="AF356" s="190">
        <v>0.112100804</v>
      </c>
      <c r="AG356" s="138"/>
      <c r="AH356" s="145">
        <v>68366</v>
      </c>
      <c r="AI356" s="145">
        <v>36824</v>
      </c>
      <c r="AJ356" s="145">
        <v>88</v>
      </c>
      <c r="AK356" s="145">
        <v>6653</v>
      </c>
      <c r="AL356" s="145">
        <v>4128</v>
      </c>
      <c r="AM356" s="148">
        <f>100*AL356/$AI356</f>
        <v>11.2100803823593</v>
      </c>
      <c r="AN356" s="145">
        <f>IF(AM356&gt;$AI$8,1,0)</f>
        <v>0</v>
      </c>
      <c r="AO356" s="148">
        <f>IF($R356=AL$17,AM356,0)</f>
        <v>0</v>
      </c>
      <c r="AP356" s="145">
        <v>15122</v>
      </c>
      <c r="AQ356" s="148">
        <f>100*AP356/$AI356</f>
        <v>41.0656093851836</v>
      </c>
      <c r="AR356" s="145">
        <f>IF(AQ356&gt;$AI$8,1,0)</f>
        <v>0</v>
      </c>
      <c r="AS356" s="148">
        <f>IF($R356=AP$17,AQ356,0)</f>
        <v>0</v>
      </c>
      <c r="AT356" s="145">
        <v>1402</v>
      </c>
      <c r="AU356" s="148">
        <f>100*AT356/$AI356</f>
        <v>3.80729958722572</v>
      </c>
      <c r="AV356" s="145">
        <f>IF(AU356&gt;$AI$8,1,0)</f>
        <v>0</v>
      </c>
      <c r="AW356" s="148">
        <f>IF($R356=AT$17,AU356,0)</f>
        <v>0</v>
      </c>
      <c r="AX356" s="145">
        <v>8469</v>
      </c>
      <c r="AY356" s="148">
        <f>100*AX356/$AI356</f>
        <v>22.9985878774712</v>
      </c>
      <c r="AZ356" s="145">
        <f>IF(AY356&gt;$AI$8,1,0)</f>
        <v>0</v>
      </c>
      <c r="BA356" s="148">
        <f>IF($R356=AX$17,AY356,0)</f>
        <v>22.9985878774712</v>
      </c>
      <c r="BB356" s="145">
        <v>5433</v>
      </c>
      <c r="BC356" s="148">
        <f>100*BB356/$AI356</f>
        <v>14.7539648055616</v>
      </c>
      <c r="BD356" s="145">
        <f>IF(BC356&gt;$AI$8,1,0)</f>
        <v>0</v>
      </c>
      <c r="BE356" s="148">
        <f>IF($R356=BB$17,BC356,0)</f>
        <v>0</v>
      </c>
      <c r="BF356" s="145">
        <v>0</v>
      </c>
      <c r="BG356" s="148">
        <f>100*BF356/$AI356</f>
        <v>0</v>
      </c>
      <c r="BH356" s="145">
        <f>IF(BG356&gt;$AI$8,1,0)</f>
        <v>0</v>
      </c>
      <c r="BI356" s="148">
        <f>IF($R356=BF$17,BG356,0)</f>
        <v>0</v>
      </c>
      <c r="BJ356" s="145">
        <v>0</v>
      </c>
      <c r="BK356" s="148">
        <f>100*BJ356/$AI356</f>
        <v>0</v>
      </c>
      <c r="BL356" s="145">
        <f>IF(BK356&gt;$AI$8,1,0)</f>
        <v>0</v>
      </c>
      <c r="BM356" s="148">
        <f>IF($R356=BJ$17,BK356,0)</f>
        <v>0</v>
      </c>
      <c r="BN356" s="145">
        <v>0</v>
      </c>
      <c r="BO356" s="148">
        <f>100*BN356/$AI356</f>
        <v>0</v>
      </c>
      <c r="BP356" s="145">
        <f>IF(BO356&gt;$AI$8,1,0)</f>
        <v>0</v>
      </c>
      <c r="BQ356" s="148">
        <f>IF($R356=BN$17,BO356,0)</f>
        <v>0</v>
      </c>
      <c r="BR356" s="145">
        <v>0</v>
      </c>
      <c r="BS356" s="148">
        <f>100*BR356/$AI356</f>
        <v>0</v>
      </c>
      <c r="BT356" s="145">
        <f>IF(BS356&gt;$AI$8,1,0)</f>
        <v>0</v>
      </c>
      <c r="BU356" s="148">
        <f>IF($R356=BR$17,BS356,0)</f>
        <v>0</v>
      </c>
      <c r="BV356" s="145">
        <v>0</v>
      </c>
      <c r="BW356" s="148">
        <f>100*BV356/$AI356</f>
        <v>0</v>
      </c>
      <c r="BX356" s="145">
        <f>IF(BW356&gt;$AI$8,1,0)</f>
        <v>0</v>
      </c>
      <c r="BY356" s="148">
        <f>IF($R356=BV$17,BW356,0)</f>
        <v>0</v>
      </c>
      <c r="BZ356" s="145">
        <v>0</v>
      </c>
      <c r="CA356" s="148">
        <f>100*BZ356/$AI356</f>
        <v>0</v>
      </c>
      <c r="CB356" s="145">
        <f>IF(CA356&gt;$AI$8,1,0)</f>
        <v>0</v>
      </c>
      <c r="CC356" s="148">
        <f>IF($R356=BZ$17,CA356,0)</f>
        <v>0</v>
      </c>
      <c r="CD356" s="145">
        <v>0</v>
      </c>
      <c r="CE356" s="148">
        <f>100*CD356/$AI356</f>
        <v>0</v>
      </c>
      <c r="CF356" s="145">
        <f>IF(CE356&gt;$AI$8,1,0)</f>
        <v>0</v>
      </c>
      <c r="CG356" s="148">
        <f>IF($R356=CD$17,CE356,0)</f>
        <v>0</v>
      </c>
      <c r="CH356" s="145">
        <v>0</v>
      </c>
      <c r="CI356" s="148">
        <f>100*CH356/$AI356</f>
        <v>0</v>
      </c>
      <c r="CJ356" s="145">
        <f>IF(CI356&gt;$AI$8,1,0)</f>
        <v>0</v>
      </c>
      <c r="CK356" s="148">
        <f>IF($R356=CH$17,CI356,0)</f>
        <v>0</v>
      </c>
      <c r="CL356" s="145">
        <v>0</v>
      </c>
      <c r="CM356" s="145">
        <v>0</v>
      </c>
      <c r="CN356" s="149"/>
    </row>
    <row r="357" ht="19.95" customHeight="1">
      <c r="A357" t="s" s="179">
        <v>3572</v>
      </c>
      <c r="B357" t="s" s="180">
        <v>197</v>
      </c>
      <c r="C357" t="s" s="180">
        <v>2107</v>
      </c>
      <c r="D357" t="s" s="181">
        <v>200</v>
      </c>
      <c r="E357" t="s" s="182">
        <v>79</v>
      </c>
      <c r="F357" t="s" s="130">
        <v>80</v>
      </c>
      <c r="G357" t="s" s="130">
        <v>717</v>
      </c>
      <c r="H357" t="s" s="130">
        <v>3573</v>
      </c>
      <c r="I357" t="s" s="130">
        <v>49</v>
      </c>
      <c r="J357" t="s" s="130">
        <v>1762</v>
      </c>
      <c r="K357" t="s" s="183">
        <f>_xlfn.IFS(Q357=0,O357,T357=1,R357,U357=1,AA357,V357=1,AD357)</f>
        <v>29</v>
      </c>
      <c r="L357" s="189">
        <f>_xlfn.IFS(Q357=0,P357,T357=1,S357,U357=1,AB357,V357=1,AE357)</f>
        <v>41.0647294806462</v>
      </c>
      <c r="M357" t="s" s="130">
        <f>IF(O357="Lab","over","under")</f>
        <v>3307</v>
      </c>
      <c r="N357" s="169"/>
      <c r="O357" t="s" s="184">
        <v>29</v>
      </c>
      <c r="P357" s="131">
        <f>AU357</f>
        <v>41.0647294806462</v>
      </c>
      <c r="Q357" s="173">
        <f>T357+U357+V357</f>
        <v>0</v>
      </c>
      <c r="R357" t="s" s="185">
        <v>27</v>
      </c>
      <c r="S357" s="131">
        <f>AO357</f>
        <v>29.465466767863</v>
      </c>
      <c r="T357" s="169"/>
      <c r="U357" s="169"/>
      <c r="V357" s="169"/>
      <c r="W357" s="169"/>
      <c r="X357" t="s" s="130">
        <f>IF($A357=Y357,"ok","bad")</f>
        <v>2430</v>
      </c>
      <c r="Y357" t="s" s="130">
        <v>3572</v>
      </c>
      <c r="Z357" t="s" s="130">
        <v>2107</v>
      </c>
      <c r="AA357" t="s" s="186">
        <v>2365</v>
      </c>
      <c r="AB357" s="125">
        <f>100*AC357</f>
        <v>18.7791391</v>
      </c>
      <c r="AC357" s="191">
        <v>0.187791391</v>
      </c>
      <c r="AD357" t="s" s="187">
        <v>28</v>
      </c>
      <c r="AE357" s="125">
        <v>7.1039792</v>
      </c>
      <c r="AF357" s="191">
        <v>0.071039792</v>
      </c>
      <c r="AG357" s="169"/>
      <c r="AH357" s="173">
        <v>76185</v>
      </c>
      <c r="AI357" s="173">
        <v>46115</v>
      </c>
      <c r="AJ357" s="173">
        <v>110</v>
      </c>
      <c r="AK357" s="173">
        <v>5349</v>
      </c>
      <c r="AL357" s="173">
        <v>13588</v>
      </c>
      <c r="AM357" s="175">
        <f>100*AL357/$AI357</f>
        <v>29.465466767863</v>
      </c>
      <c r="AN357" s="173">
        <f>IF(AM357&gt;$AI$8,1,0)</f>
        <v>0</v>
      </c>
      <c r="AO357" s="175">
        <f>IF($R357=AL$17,AM357,0)</f>
        <v>29.465466767863</v>
      </c>
      <c r="AP357" s="173">
        <v>3276</v>
      </c>
      <c r="AQ357" s="175">
        <f>100*AP357/$AI357</f>
        <v>7.10397918247859</v>
      </c>
      <c r="AR357" s="173">
        <f>IF(AQ357&gt;$AI$8,1,0)</f>
        <v>0</v>
      </c>
      <c r="AS357" s="175">
        <f>IF($R357=AP$17,AQ357,0)</f>
        <v>0</v>
      </c>
      <c r="AT357" s="173">
        <v>18937</v>
      </c>
      <c r="AU357" s="175">
        <f>100*AT357/$AI357</f>
        <v>41.0647294806462</v>
      </c>
      <c r="AV357" s="173">
        <f>IF(AU357&gt;$AI$8,1,0)</f>
        <v>0</v>
      </c>
      <c r="AW357" s="175">
        <f>IF($R357=AT$17,AU357,0)</f>
        <v>0</v>
      </c>
      <c r="AX357" s="173">
        <v>8660</v>
      </c>
      <c r="AY357" s="175">
        <f>100*AX357/$AI357</f>
        <v>18.7791391087499</v>
      </c>
      <c r="AZ357" s="173">
        <f>IF(AY357&gt;$AI$8,1,0)</f>
        <v>0</v>
      </c>
      <c r="BA357" s="175">
        <f>IF($R357=AX$17,AY357,0)</f>
        <v>0</v>
      </c>
      <c r="BB357" s="173">
        <v>1420</v>
      </c>
      <c r="BC357" s="175">
        <f>100*BB357/$AI357</f>
        <v>3.07925837579963</v>
      </c>
      <c r="BD357" s="173">
        <f>IF(BC357&gt;$AI$8,1,0)</f>
        <v>0</v>
      </c>
      <c r="BE357" s="175">
        <f>IF($R357=BB$17,BC357,0)</f>
        <v>0</v>
      </c>
      <c r="BF357" s="173">
        <v>0</v>
      </c>
      <c r="BG357" s="175">
        <f>100*BF357/$AI357</f>
        <v>0</v>
      </c>
      <c r="BH357" s="173">
        <f>IF(BG357&gt;$AI$8,1,0)</f>
        <v>0</v>
      </c>
      <c r="BI357" s="175">
        <f>IF($R357=BF$17,BG357,0)</f>
        <v>0</v>
      </c>
      <c r="BJ357" s="173">
        <v>0</v>
      </c>
      <c r="BK357" s="175">
        <f>100*BJ357/$AI357</f>
        <v>0</v>
      </c>
      <c r="BL357" s="173">
        <f>IF(BK357&gt;$AI$8,1,0)</f>
        <v>0</v>
      </c>
      <c r="BM357" s="175">
        <f>IF($R357=BJ$17,BK357,0)</f>
        <v>0</v>
      </c>
      <c r="BN357" s="173">
        <v>0</v>
      </c>
      <c r="BO357" s="175">
        <f>100*BN357/$AI357</f>
        <v>0</v>
      </c>
      <c r="BP357" s="173">
        <f>IF(BO357&gt;$AI$8,1,0)</f>
        <v>0</v>
      </c>
      <c r="BQ357" s="175">
        <f>IF($R357=BN$17,BO357,0)</f>
        <v>0</v>
      </c>
      <c r="BR357" s="173">
        <v>0</v>
      </c>
      <c r="BS357" s="175">
        <f>100*BR357/$AI357</f>
        <v>0</v>
      </c>
      <c r="BT357" s="173">
        <f>IF(BS357&gt;$AI$8,1,0)</f>
        <v>0</v>
      </c>
      <c r="BU357" s="175">
        <f>IF($R357=BR$17,BS357,0)</f>
        <v>0</v>
      </c>
      <c r="BV357" s="173">
        <v>0</v>
      </c>
      <c r="BW357" s="175">
        <f>100*BV357/$AI357</f>
        <v>0</v>
      </c>
      <c r="BX357" s="173">
        <f>IF(BW357&gt;$AI$8,1,0)</f>
        <v>0</v>
      </c>
      <c r="BY357" s="175">
        <f>IF($R357=BV$17,BW357,0)</f>
        <v>0</v>
      </c>
      <c r="BZ357" s="173">
        <v>0</v>
      </c>
      <c r="CA357" s="175">
        <f>100*BZ357/$AI357</f>
        <v>0</v>
      </c>
      <c r="CB357" s="173">
        <f>IF(CA357&gt;$AI$8,1,0)</f>
        <v>0</v>
      </c>
      <c r="CC357" s="175">
        <f>IF($R357=BZ$17,CA357,0)</f>
        <v>0</v>
      </c>
      <c r="CD357" s="173">
        <v>0</v>
      </c>
      <c r="CE357" s="175">
        <f>100*CD357/$AI357</f>
        <v>0</v>
      </c>
      <c r="CF357" s="173">
        <f>IF(CE357&gt;$AI$8,1,0)</f>
        <v>0</v>
      </c>
      <c r="CG357" s="175">
        <f>IF($R357=CD$17,CE357,0)</f>
        <v>0</v>
      </c>
      <c r="CH357" s="173">
        <v>0</v>
      </c>
      <c r="CI357" s="175">
        <f>100*CH357/$AI357</f>
        <v>0</v>
      </c>
      <c r="CJ357" s="173">
        <f>IF(CI357&gt;$AI$8,1,0)</f>
        <v>0</v>
      </c>
      <c r="CK357" s="175">
        <f>IF($R357=CH$17,CI357,0)</f>
        <v>0</v>
      </c>
      <c r="CL357" s="173">
        <v>138</v>
      </c>
      <c r="CM357" s="173">
        <v>0</v>
      </c>
      <c r="CN357" s="176"/>
    </row>
    <row r="358" ht="15.75" customHeight="1">
      <c r="A358" t="s" s="179">
        <v>3231</v>
      </c>
      <c r="B358" t="s" s="180">
        <v>166</v>
      </c>
      <c r="C358" t="s" s="180">
        <v>679</v>
      </c>
      <c r="D358" t="s" s="181">
        <v>169</v>
      </c>
      <c r="E358" t="s" s="188">
        <v>79</v>
      </c>
      <c r="F358" t="s" s="146">
        <v>46</v>
      </c>
      <c r="G358" t="s" s="146">
        <v>245</v>
      </c>
      <c r="H358" t="s" s="146">
        <v>1038</v>
      </c>
      <c r="I358" t="s" s="146">
        <v>49</v>
      </c>
      <c r="J358" t="s" s="146">
        <v>1733</v>
      </c>
      <c r="K358" t="s" s="183">
        <f>_xlfn.IFS(Q358=0,O358,T358=1,R358,U358=1,AA358,V358=1,AD358)</f>
        <v>28</v>
      </c>
      <c r="L358" s="189">
        <f>_xlfn.IFS(Q358=0,P358,T358=1,S358,U358=1,AB358,V358=1,AE358)</f>
        <v>41.0419506285022</v>
      </c>
      <c r="M358" t="s" s="146">
        <f>IF(O358="Lab","over","under")</f>
        <v>2429</v>
      </c>
      <c r="N358" s="145">
        <v>0</v>
      </c>
      <c r="O358" t="s" s="184">
        <v>28</v>
      </c>
      <c r="P358" s="147">
        <f>AQ358</f>
        <v>41.0419506285022</v>
      </c>
      <c r="Q358" s="145">
        <f>T358+U358+V358</f>
        <v>0</v>
      </c>
      <c r="R358" t="s" s="185">
        <v>27</v>
      </c>
      <c r="S358" s="147">
        <f>AO358</f>
        <v>30.3044070876874</v>
      </c>
      <c r="T358" s="138"/>
      <c r="U358" s="138"/>
      <c r="V358" s="138"/>
      <c r="W358" s="138"/>
      <c r="X358" t="s" s="146">
        <f>IF($A358=Y358,"ok","bad")</f>
        <v>2430</v>
      </c>
      <c r="Y358" t="s" s="146">
        <v>3231</v>
      </c>
      <c r="Z358" t="s" s="146">
        <v>679</v>
      </c>
      <c r="AA358" t="s" s="186">
        <v>2365</v>
      </c>
      <c r="AB358" s="141">
        <f>100*AC358</f>
        <v>15.7893598</v>
      </c>
      <c r="AC358" s="190">
        <v>0.157893598</v>
      </c>
      <c r="AD358" t="s" s="187">
        <v>31</v>
      </c>
      <c r="AE358" s="141">
        <v>7.5290452</v>
      </c>
      <c r="AF358" s="190">
        <v>0.07529045199999999</v>
      </c>
      <c r="AG358" s="138"/>
      <c r="AH358" s="145">
        <v>72683</v>
      </c>
      <c r="AI358" s="145">
        <v>46221</v>
      </c>
      <c r="AJ358" s="145">
        <v>139</v>
      </c>
      <c r="AK358" s="145">
        <v>4963</v>
      </c>
      <c r="AL358" s="145">
        <v>14007</v>
      </c>
      <c r="AM358" s="148">
        <f>100*AL358/$AI358</f>
        <v>30.3044070876874</v>
      </c>
      <c r="AN358" s="145">
        <f>IF(AM358&gt;$AI$8,1,0)</f>
        <v>0</v>
      </c>
      <c r="AO358" s="148">
        <f>IF($R358=AL$17,AM358,0)</f>
        <v>30.3044070876874</v>
      </c>
      <c r="AP358" s="145">
        <v>18970</v>
      </c>
      <c r="AQ358" s="148">
        <f>100*AP358/$AI358</f>
        <v>41.0419506285022</v>
      </c>
      <c r="AR358" s="145">
        <f>IF(AQ358&gt;$AI$8,1,0)</f>
        <v>0</v>
      </c>
      <c r="AS358" s="148">
        <f>IF($R358=AP$17,AQ358,0)</f>
        <v>0</v>
      </c>
      <c r="AT358" s="145">
        <v>2007</v>
      </c>
      <c r="AU358" s="148">
        <f>100*AT358/$AI358</f>
        <v>4.34218212500811</v>
      </c>
      <c r="AV358" s="145">
        <f>IF(AU358&gt;$AI$8,1,0)</f>
        <v>0</v>
      </c>
      <c r="AW358" s="148">
        <f>IF($R358=AT$17,AU358,0)</f>
        <v>0</v>
      </c>
      <c r="AX358" s="145">
        <v>7298</v>
      </c>
      <c r="AY358" s="148">
        <f>100*AX358/$AI358</f>
        <v>15.7893598148028</v>
      </c>
      <c r="AZ358" s="145">
        <f>IF(AY358&gt;$AI$8,1,0)</f>
        <v>0</v>
      </c>
      <c r="BA358" s="148">
        <f>IF($R358=AX$17,AY358,0)</f>
        <v>0</v>
      </c>
      <c r="BB358" s="145">
        <v>3480</v>
      </c>
      <c r="BC358" s="148">
        <f>100*BB358/$AI358</f>
        <v>7.529045239177</v>
      </c>
      <c r="BD358" s="145">
        <f>IF(BC358&gt;$AI$8,1,0)</f>
        <v>0</v>
      </c>
      <c r="BE358" s="148">
        <f>IF($R358=BB$17,BC358,0)</f>
        <v>0</v>
      </c>
      <c r="BF358" s="145">
        <v>0</v>
      </c>
      <c r="BG358" s="148">
        <f>100*BF358/$AI358</f>
        <v>0</v>
      </c>
      <c r="BH358" s="145">
        <f>IF(BG358&gt;$AI$8,1,0)</f>
        <v>0</v>
      </c>
      <c r="BI358" s="148">
        <f>IF($R358=BF$17,BG358,0)</f>
        <v>0</v>
      </c>
      <c r="BJ358" s="145">
        <v>0</v>
      </c>
      <c r="BK358" s="148">
        <f>100*BJ358/$AI358</f>
        <v>0</v>
      </c>
      <c r="BL358" s="145">
        <f>IF(BK358&gt;$AI$8,1,0)</f>
        <v>0</v>
      </c>
      <c r="BM358" s="148">
        <f>IF($R358=BJ$17,BK358,0)</f>
        <v>0</v>
      </c>
      <c r="BN358" s="145">
        <v>0</v>
      </c>
      <c r="BO358" s="148">
        <f>100*BN358/$AI358</f>
        <v>0</v>
      </c>
      <c r="BP358" s="145">
        <f>IF(BO358&gt;$AI$8,1,0)</f>
        <v>0</v>
      </c>
      <c r="BQ358" s="148">
        <f>IF($R358=BN$17,BO358,0)</f>
        <v>0</v>
      </c>
      <c r="BR358" s="145">
        <v>0</v>
      </c>
      <c r="BS358" s="148">
        <f>100*BR358/$AI358</f>
        <v>0</v>
      </c>
      <c r="BT358" s="145">
        <f>IF(BS358&gt;$AI$8,1,0)</f>
        <v>0</v>
      </c>
      <c r="BU358" s="148">
        <f>IF($R358=BR$17,BS358,0)</f>
        <v>0</v>
      </c>
      <c r="BV358" s="145">
        <v>0</v>
      </c>
      <c r="BW358" s="148">
        <f>100*BV358/$AI358</f>
        <v>0</v>
      </c>
      <c r="BX358" s="145">
        <f>IF(BW358&gt;$AI$8,1,0)</f>
        <v>0</v>
      </c>
      <c r="BY358" s="148">
        <f>IF($R358=BV$17,BW358,0)</f>
        <v>0</v>
      </c>
      <c r="BZ358" s="145">
        <v>0</v>
      </c>
      <c r="CA358" s="148">
        <f>100*BZ358/$AI358</f>
        <v>0</v>
      </c>
      <c r="CB358" s="145">
        <f>IF(CA358&gt;$AI$8,1,0)</f>
        <v>0</v>
      </c>
      <c r="CC358" s="148">
        <f>IF($R358=BZ$17,CA358,0)</f>
        <v>0</v>
      </c>
      <c r="CD358" s="145">
        <v>0</v>
      </c>
      <c r="CE358" s="148">
        <f>100*CD358/$AI358</f>
        <v>0</v>
      </c>
      <c r="CF358" s="145">
        <f>IF(CE358&gt;$AI$8,1,0)</f>
        <v>0</v>
      </c>
      <c r="CG358" s="148">
        <f>IF($R358=CD$17,CE358,0)</f>
        <v>0</v>
      </c>
      <c r="CH358" s="145">
        <v>0</v>
      </c>
      <c r="CI358" s="148">
        <f>100*CH358/$AI358</f>
        <v>0</v>
      </c>
      <c r="CJ358" s="145">
        <f>IF(CI358&gt;$AI$8,1,0)</f>
        <v>0</v>
      </c>
      <c r="CK358" s="148">
        <f>IF($R358=CH$17,CI358,0)</f>
        <v>0</v>
      </c>
      <c r="CL358" s="145">
        <v>213</v>
      </c>
      <c r="CM358" s="145">
        <v>0</v>
      </c>
      <c r="CN358" s="149"/>
    </row>
    <row r="359" ht="15.75" customHeight="1">
      <c r="A359" t="s" s="179">
        <v>3274</v>
      </c>
      <c r="B359" t="s" s="180">
        <v>183</v>
      </c>
      <c r="C359" t="s" s="180">
        <v>2210</v>
      </c>
      <c r="D359" t="s" s="181">
        <v>186</v>
      </c>
      <c r="E359" t="s" s="182">
        <v>79</v>
      </c>
      <c r="F359" t="s" s="130">
        <v>46</v>
      </c>
      <c r="G359" t="s" s="130">
        <v>124</v>
      </c>
      <c r="H359" t="s" s="130">
        <v>3275</v>
      </c>
      <c r="I359" t="s" s="130">
        <v>49</v>
      </c>
      <c r="J359" t="s" s="130">
        <v>1733</v>
      </c>
      <c r="K359" t="s" s="183">
        <f>_xlfn.IFS(Q359=0,O359,T359=1,R359,U359=1,AA359,V359=1,AD359)</f>
        <v>28</v>
      </c>
      <c r="L359" s="189">
        <f>_xlfn.IFS(Q359=0,P359,T359=1,S359,U359=1,AB359,V359=1,AE359)</f>
        <v>41.0215664018161</v>
      </c>
      <c r="M359" t="s" s="130">
        <f>IF(O359="Lab","over","under")</f>
        <v>2429</v>
      </c>
      <c r="N359" s="173">
        <v>0</v>
      </c>
      <c r="O359" t="s" s="184">
        <v>28</v>
      </c>
      <c r="P359" s="131">
        <f>AQ359</f>
        <v>41.0215664018161</v>
      </c>
      <c r="Q359" s="173">
        <f>T359+U359+V359</f>
        <v>0</v>
      </c>
      <c r="R359" t="s" s="185">
        <v>27</v>
      </c>
      <c r="S359" s="131">
        <f>AO359</f>
        <v>33.181302239191</v>
      </c>
      <c r="T359" s="169"/>
      <c r="U359" s="169"/>
      <c r="V359" s="169"/>
      <c r="W359" s="169"/>
      <c r="X359" t="s" s="130">
        <f>IF($A359=Y359,"ok","bad")</f>
        <v>2430</v>
      </c>
      <c r="Y359" t="s" s="130">
        <v>3274</v>
      </c>
      <c r="Z359" t="s" s="130">
        <v>2210</v>
      </c>
      <c r="AA359" t="s" s="186">
        <v>2365</v>
      </c>
      <c r="AB359" s="125">
        <f>100*AC359</f>
        <v>13.2019399</v>
      </c>
      <c r="AC359" s="191">
        <v>0.132019399</v>
      </c>
      <c r="AD359" t="s" s="187">
        <v>29</v>
      </c>
      <c r="AE359" s="125">
        <v>6.4327727</v>
      </c>
      <c r="AF359" s="191">
        <v>0.064327727</v>
      </c>
      <c r="AG359" s="169"/>
      <c r="AH359" s="173">
        <v>75259</v>
      </c>
      <c r="AI359" s="173">
        <v>48455</v>
      </c>
      <c r="AJ359" s="173">
        <v>192</v>
      </c>
      <c r="AK359" s="173">
        <v>3799</v>
      </c>
      <c r="AL359" s="173">
        <v>16078</v>
      </c>
      <c r="AM359" s="175">
        <f>100*AL359/$AI359</f>
        <v>33.181302239191</v>
      </c>
      <c r="AN359" s="173">
        <f>IF(AM359&gt;$AI$8,1,0)</f>
        <v>0</v>
      </c>
      <c r="AO359" s="175">
        <f>IF($R359=AL$17,AM359,0)</f>
        <v>33.181302239191</v>
      </c>
      <c r="AP359" s="173">
        <v>19877</v>
      </c>
      <c r="AQ359" s="175">
        <f>100*AP359/$AI359</f>
        <v>41.0215664018161</v>
      </c>
      <c r="AR359" s="173">
        <f>IF(AQ359&gt;$AI$8,1,0)</f>
        <v>0</v>
      </c>
      <c r="AS359" s="175">
        <f>IF($R359=AP$17,AQ359,0)</f>
        <v>0</v>
      </c>
      <c r="AT359" s="173">
        <v>3117</v>
      </c>
      <c r="AU359" s="175">
        <f>100*AT359/$AI359</f>
        <v>6.43277267567846</v>
      </c>
      <c r="AV359" s="173">
        <f>IF(AU359&gt;$AI$8,1,0)</f>
        <v>0</v>
      </c>
      <c r="AW359" s="175">
        <f>IF($R359=AT$17,AU359,0)</f>
        <v>0</v>
      </c>
      <c r="AX359" s="173">
        <v>6397</v>
      </c>
      <c r="AY359" s="175">
        <f>100*AX359/$AI359</f>
        <v>13.2019399442782</v>
      </c>
      <c r="AZ359" s="173">
        <f>IF(AY359&gt;$AI$8,1,0)</f>
        <v>0</v>
      </c>
      <c r="BA359" s="175">
        <f>IF($R359=AX$17,AY359,0)</f>
        <v>0</v>
      </c>
      <c r="BB359" s="173">
        <v>2986</v>
      </c>
      <c r="BC359" s="175">
        <f>100*BB359/$AI359</f>
        <v>6.16241873903622</v>
      </c>
      <c r="BD359" s="173">
        <f>IF(BC359&gt;$AI$8,1,0)</f>
        <v>0</v>
      </c>
      <c r="BE359" s="175">
        <f>IF($R359=BB$17,BC359,0)</f>
        <v>0</v>
      </c>
      <c r="BF359" s="173">
        <v>0</v>
      </c>
      <c r="BG359" s="175">
        <f>100*BF359/$AI359</f>
        <v>0</v>
      </c>
      <c r="BH359" s="173">
        <f>IF(BG359&gt;$AI$8,1,0)</f>
        <v>0</v>
      </c>
      <c r="BI359" s="175">
        <f>IF($R359=BF$17,BG359,0)</f>
        <v>0</v>
      </c>
      <c r="BJ359" s="173">
        <v>0</v>
      </c>
      <c r="BK359" s="175">
        <f>100*BJ359/$AI359</f>
        <v>0</v>
      </c>
      <c r="BL359" s="173">
        <f>IF(BK359&gt;$AI$8,1,0)</f>
        <v>0</v>
      </c>
      <c r="BM359" s="175">
        <f>IF($R359=BJ$17,BK359,0)</f>
        <v>0</v>
      </c>
      <c r="BN359" s="173">
        <v>0</v>
      </c>
      <c r="BO359" s="175">
        <f>100*BN359/$AI359</f>
        <v>0</v>
      </c>
      <c r="BP359" s="173">
        <f>IF(BO359&gt;$AI$8,1,0)</f>
        <v>0</v>
      </c>
      <c r="BQ359" s="175">
        <f>IF($R359=BN$17,BO359,0)</f>
        <v>0</v>
      </c>
      <c r="BR359" s="173">
        <v>0</v>
      </c>
      <c r="BS359" s="175">
        <f>100*BR359/$AI359</f>
        <v>0</v>
      </c>
      <c r="BT359" s="173">
        <f>IF(BS359&gt;$AI$8,1,0)</f>
        <v>0</v>
      </c>
      <c r="BU359" s="175">
        <f>IF($R359=BR$17,BS359,0)</f>
        <v>0</v>
      </c>
      <c r="BV359" s="173">
        <v>0</v>
      </c>
      <c r="BW359" s="175">
        <f>100*BV359/$AI359</f>
        <v>0</v>
      </c>
      <c r="BX359" s="173">
        <f>IF(BW359&gt;$AI$8,1,0)</f>
        <v>0</v>
      </c>
      <c r="BY359" s="175">
        <f>IF($R359=BV$17,BW359,0)</f>
        <v>0</v>
      </c>
      <c r="BZ359" s="173">
        <v>0</v>
      </c>
      <c r="CA359" s="175">
        <f>100*BZ359/$AI359</f>
        <v>0</v>
      </c>
      <c r="CB359" s="173">
        <f>IF(CA359&gt;$AI$8,1,0)</f>
        <v>0</v>
      </c>
      <c r="CC359" s="175">
        <f>IF($R359=BZ$17,CA359,0)</f>
        <v>0</v>
      </c>
      <c r="CD359" s="173">
        <v>0</v>
      </c>
      <c r="CE359" s="175">
        <f>100*CD359/$AI359</f>
        <v>0</v>
      </c>
      <c r="CF359" s="173">
        <f>IF(CE359&gt;$AI$8,1,0)</f>
        <v>0</v>
      </c>
      <c r="CG359" s="175">
        <f>IF($R359=CD$17,CE359,0)</f>
        <v>0</v>
      </c>
      <c r="CH359" s="173">
        <v>0</v>
      </c>
      <c r="CI359" s="175">
        <f>100*CH359/$AI359</f>
        <v>0</v>
      </c>
      <c r="CJ359" s="173">
        <f>IF(CI359&gt;$AI$8,1,0)</f>
        <v>0</v>
      </c>
      <c r="CK359" s="175">
        <f>IF($R359=CH$17,CI359,0)</f>
        <v>0</v>
      </c>
      <c r="CL359" s="173">
        <v>484</v>
      </c>
      <c r="CM359" s="173">
        <v>0</v>
      </c>
      <c r="CN359" s="176"/>
    </row>
    <row r="360" ht="15.75" customHeight="1">
      <c r="A360" t="s" s="179">
        <v>3126</v>
      </c>
      <c r="B360" t="s" s="180">
        <v>256</v>
      </c>
      <c r="C360" t="s" s="180">
        <v>1745</v>
      </c>
      <c r="D360" t="s" s="181">
        <v>259</v>
      </c>
      <c r="E360" t="s" s="188">
        <v>79</v>
      </c>
      <c r="F360" t="s" s="146">
        <v>80</v>
      </c>
      <c r="G360" t="s" s="146">
        <v>548</v>
      </c>
      <c r="H360" t="s" s="146">
        <v>3127</v>
      </c>
      <c r="I360" t="s" s="146">
        <v>64</v>
      </c>
      <c r="J360" t="s" s="146">
        <v>1733</v>
      </c>
      <c r="K360" t="s" s="183">
        <f>_xlfn.IFS(Q360=0,O360,T360=1,R360,U360=1,AA360,V360=1,AD360)</f>
        <v>28</v>
      </c>
      <c r="L360" s="189">
        <f>_xlfn.IFS(Q360=0,P360,T360=1,S360,U360=1,AB360,V360=1,AE360)</f>
        <v>40.9929597738753</v>
      </c>
      <c r="M360" t="s" s="146">
        <f>IF(O360="Lab","over","under")</f>
        <v>2429</v>
      </c>
      <c r="N360" s="145">
        <v>0</v>
      </c>
      <c r="O360" t="s" s="184">
        <v>28</v>
      </c>
      <c r="P360" s="147">
        <f>AQ360</f>
        <v>40.9929597738753</v>
      </c>
      <c r="Q360" s="145">
        <f>T360+U360+V360</f>
        <v>0</v>
      </c>
      <c r="R360" t="s" s="185">
        <v>27</v>
      </c>
      <c r="S360" s="147">
        <f>AO360</f>
        <v>32.2960559030595</v>
      </c>
      <c r="T360" s="138"/>
      <c r="U360" s="138"/>
      <c r="V360" s="138"/>
      <c r="W360" s="138"/>
      <c r="X360" t="s" s="146">
        <f>IF($A360=Y360,"ok","bad")</f>
        <v>2430</v>
      </c>
      <c r="Y360" t="s" s="146">
        <v>3126</v>
      </c>
      <c r="Z360" t="s" s="146">
        <v>1745</v>
      </c>
      <c r="AA360" t="s" s="186">
        <v>2365</v>
      </c>
      <c r="AB360" s="141">
        <f>100*AC360</f>
        <v>18.8856029</v>
      </c>
      <c r="AC360" s="190">
        <v>0.188856029</v>
      </c>
      <c r="AD360" t="s" s="187">
        <v>29</v>
      </c>
      <c r="AE360" s="141">
        <v>4.0356984</v>
      </c>
      <c r="AF360" s="190">
        <v>0.040356984</v>
      </c>
      <c r="AG360" s="138"/>
      <c r="AH360" s="145">
        <v>70241</v>
      </c>
      <c r="AI360" s="145">
        <v>38209</v>
      </c>
      <c r="AJ360" s="145">
        <v>103</v>
      </c>
      <c r="AK360" s="145">
        <v>3323</v>
      </c>
      <c r="AL360" s="145">
        <v>12340</v>
      </c>
      <c r="AM360" s="148">
        <f>100*AL360/$AI360</f>
        <v>32.2960559030595</v>
      </c>
      <c r="AN360" s="145">
        <f>IF(AM360&gt;$AI$8,1,0)</f>
        <v>0</v>
      </c>
      <c r="AO360" s="148">
        <f>IF($R360=AL$17,AM360,0)</f>
        <v>32.2960559030595</v>
      </c>
      <c r="AP360" s="145">
        <v>15663</v>
      </c>
      <c r="AQ360" s="148">
        <f>100*AP360/$AI360</f>
        <v>40.9929597738753</v>
      </c>
      <c r="AR360" s="145">
        <f>IF(AQ360&gt;$AI$8,1,0)</f>
        <v>0</v>
      </c>
      <c r="AS360" s="148">
        <f>IF($R360=AP$17,AQ360,0)</f>
        <v>0</v>
      </c>
      <c r="AT360" s="145">
        <v>1542</v>
      </c>
      <c r="AU360" s="148">
        <f>100*AT360/$AI360</f>
        <v>4.03569839566594</v>
      </c>
      <c r="AV360" s="145">
        <f>IF(AU360&gt;$AI$8,1,0)</f>
        <v>0</v>
      </c>
      <c r="AW360" s="148">
        <f>IF($R360=AT$17,AU360,0)</f>
        <v>0</v>
      </c>
      <c r="AX360" s="145">
        <v>7216</v>
      </c>
      <c r="AY360" s="148">
        <f>100*AX360/$AI360</f>
        <v>18.8856028684341</v>
      </c>
      <c r="AZ360" s="145">
        <f>IF(AY360&gt;$AI$8,1,0)</f>
        <v>0</v>
      </c>
      <c r="BA360" s="148">
        <f>IF($R360=AX$17,AY360,0)</f>
        <v>0</v>
      </c>
      <c r="BB360" s="145">
        <v>1279</v>
      </c>
      <c r="BC360" s="148">
        <f>100*BB360/$AI360</f>
        <v>3.34737888979036</v>
      </c>
      <c r="BD360" s="145">
        <f>IF(BC360&gt;$AI$8,1,0)</f>
        <v>0</v>
      </c>
      <c r="BE360" s="148">
        <f>IF($R360=BB$17,BC360,0)</f>
        <v>0</v>
      </c>
      <c r="BF360" s="145">
        <v>0</v>
      </c>
      <c r="BG360" s="148">
        <f>100*BF360/$AI360</f>
        <v>0</v>
      </c>
      <c r="BH360" s="145">
        <f>IF(BG360&gt;$AI$8,1,0)</f>
        <v>0</v>
      </c>
      <c r="BI360" s="148">
        <f>IF($R360=BF$17,BG360,0)</f>
        <v>0</v>
      </c>
      <c r="BJ360" s="145">
        <v>0</v>
      </c>
      <c r="BK360" s="148">
        <f>100*BJ360/$AI360</f>
        <v>0</v>
      </c>
      <c r="BL360" s="145">
        <f>IF(BK360&gt;$AI$8,1,0)</f>
        <v>0</v>
      </c>
      <c r="BM360" s="148">
        <f>IF($R360=BJ$17,BK360,0)</f>
        <v>0</v>
      </c>
      <c r="BN360" s="145">
        <v>0</v>
      </c>
      <c r="BO360" s="148">
        <f>100*BN360/$AI360</f>
        <v>0</v>
      </c>
      <c r="BP360" s="145">
        <f>IF(BO360&gt;$AI$8,1,0)</f>
        <v>0</v>
      </c>
      <c r="BQ360" s="148">
        <f>IF($R360=BN$17,BO360,0)</f>
        <v>0</v>
      </c>
      <c r="BR360" s="145">
        <v>0</v>
      </c>
      <c r="BS360" s="148">
        <f>100*BR360/$AI360</f>
        <v>0</v>
      </c>
      <c r="BT360" s="145">
        <f>IF(BS360&gt;$AI$8,1,0)</f>
        <v>0</v>
      </c>
      <c r="BU360" s="148">
        <f>IF($R360=BR$17,BS360,0)</f>
        <v>0</v>
      </c>
      <c r="BV360" s="145">
        <v>0</v>
      </c>
      <c r="BW360" s="148">
        <f>100*BV360/$AI360</f>
        <v>0</v>
      </c>
      <c r="BX360" s="145">
        <f>IF(BW360&gt;$AI$8,1,0)</f>
        <v>0</v>
      </c>
      <c r="BY360" s="148">
        <f>IF($R360=BV$17,BW360,0)</f>
        <v>0</v>
      </c>
      <c r="BZ360" s="145">
        <v>0</v>
      </c>
      <c r="CA360" s="148">
        <f>100*BZ360/$AI360</f>
        <v>0</v>
      </c>
      <c r="CB360" s="145">
        <f>IF(CA360&gt;$AI$8,1,0)</f>
        <v>0</v>
      </c>
      <c r="CC360" s="148">
        <f>IF($R360=BZ$17,CA360,0)</f>
        <v>0</v>
      </c>
      <c r="CD360" s="145">
        <v>0</v>
      </c>
      <c r="CE360" s="148">
        <f>100*CD360/$AI360</f>
        <v>0</v>
      </c>
      <c r="CF360" s="145">
        <f>IF(CE360&gt;$AI$8,1,0)</f>
        <v>0</v>
      </c>
      <c r="CG360" s="148">
        <f>IF($R360=CD$17,CE360,0)</f>
        <v>0</v>
      </c>
      <c r="CH360" s="145">
        <v>0</v>
      </c>
      <c r="CI360" s="148">
        <f>100*CH360/$AI360</f>
        <v>0</v>
      </c>
      <c r="CJ360" s="145">
        <f>IF(CI360&gt;$AI$8,1,0)</f>
        <v>0</v>
      </c>
      <c r="CK360" s="148">
        <f>IF($R360=CH$17,CI360,0)</f>
        <v>0</v>
      </c>
      <c r="CL360" s="145">
        <v>880</v>
      </c>
      <c r="CM360" s="145">
        <v>0</v>
      </c>
      <c r="CN360" s="149"/>
    </row>
    <row r="361" ht="15.75" customHeight="1">
      <c r="A361" t="s" s="179">
        <v>3056</v>
      </c>
      <c r="B361" t="s" s="180">
        <v>90</v>
      </c>
      <c r="C361" t="s" s="180">
        <v>1784</v>
      </c>
      <c r="D361" t="s" s="181">
        <v>93</v>
      </c>
      <c r="E361" t="s" s="182">
        <v>79</v>
      </c>
      <c r="F361" t="s" s="130">
        <v>46</v>
      </c>
      <c r="G361" t="s" s="130">
        <v>1081</v>
      </c>
      <c r="H361" t="s" s="130">
        <v>3057</v>
      </c>
      <c r="I361" t="s" s="130">
        <v>49</v>
      </c>
      <c r="J361" t="s" s="130">
        <v>1733</v>
      </c>
      <c r="K361" t="s" s="183">
        <f>_xlfn.IFS(Q361=0,O361,T361=1,R361,U361=1,AA361,V361=1,AD361)</f>
        <v>28</v>
      </c>
      <c r="L361" s="189">
        <f>_xlfn.IFS(Q361=0,P361,T361=1,S361,U361=1,AB361,V361=1,AE361)</f>
        <v>40.8960509211529</v>
      </c>
      <c r="M361" t="s" s="130">
        <f>IF(O361="Lab","over","under")</f>
        <v>2429</v>
      </c>
      <c r="N361" s="173">
        <v>0</v>
      </c>
      <c r="O361" t="s" s="184">
        <v>28</v>
      </c>
      <c r="P361" s="131">
        <f>AQ361</f>
        <v>40.8960509211529</v>
      </c>
      <c r="Q361" s="173">
        <f>T361+U361+V361</f>
        <v>0</v>
      </c>
      <c r="R361" t="s" s="185">
        <v>27</v>
      </c>
      <c r="S361" s="131">
        <f>AO361</f>
        <v>28.2823075888655</v>
      </c>
      <c r="T361" s="169"/>
      <c r="U361" s="169"/>
      <c r="V361" s="169"/>
      <c r="W361" s="169"/>
      <c r="X361" t="s" s="130">
        <f>IF($A361=Y361,"ok","bad")</f>
        <v>2430</v>
      </c>
      <c r="Y361" t="s" s="130">
        <v>3056</v>
      </c>
      <c r="Z361" t="s" s="130">
        <v>1784</v>
      </c>
      <c r="AA361" t="s" s="186">
        <v>2365</v>
      </c>
      <c r="AB361" s="125">
        <f>100*AC361</f>
        <v>21.7288987</v>
      </c>
      <c r="AC361" s="191">
        <v>0.217288987</v>
      </c>
      <c r="AD361" t="s" s="187">
        <v>31</v>
      </c>
      <c r="AE361" s="125">
        <v>5.2109014</v>
      </c>
      <c r="AF361" s="191">
        <v>0.052109014</v>
      </c>
      <c r="AG361" s="169"/>
      <c r="AH361" s="173">
        <v>74440</v>
      </c>
      <c r="AI361" s="173">
        <v>44618</v>
      </c>
      <c r="AJ361" s="173">
        <v>138</v>
      </c>
      <c r="AK361" s="173">
        <v>5628</v>
      </c>
      <c r="AL361" s="173">
        <v>12619</v>
      </c>
      <c r="AM361" s="175">
        <f>100*AL361/$AI361</f>
        <v>28.2823075888655</v>
      </c>
      <c r="AN361" s="173">
        <f>IF(AM361&gt;$AI$8,1,0)</f>
        <v>0</v>
      </c>
      <c r="AO361" s="175">
        <f>IF($R361=AL$17,AM361,0)</f>
        <v>28.2823075888655</v>
      </c>
      <c r="AP361" s="173">
        <v>18247</v>
      </c>
      <c r="AQ361" s="175">
        <f>100*AP361/$AI361</f>
        <v>40.8960509211529</v>
      </c>
      <c r="AR361" s="173">
        <f>IF(AQ361&gt;$AI$8,1,0)</f>
        <v>0</v>
      </c>
      <c r="AS361" s="175">
        <f>IF($R361=AP$17,AQ361,0)</f>
        <v>0</v>
      </c>
      <c r="AT361" s="173">
        <v>1241</v>
      </c>
      <c r="AU361" s="175">
        <f>100*AT361/$AI361</f>
        <v>2.78138867721547</v>
      </c>
      <c r="AV361" s="173">
        <f>IF(AU361&gt;$AI$8,1,0)</f>
        <v>0</v>
      </c>
      <c r="AW361" s="175">
        <f>IF($R361=AT$17,AU361,0)</f>
        <v>0</v>
      </c>
      <c r="AX361" s="173">
        <v>9695</v>
      </c>
      <c r="AY361" s="175">
        <f>100*AX361/$AI361</f>
        <v>21.7288986507687</v>
      </c>
      <c r="AZ361" s="173">
        <f>IF(AY361&gt;$AI$8,1,0)</f>
        <v>0</v>
      </c>
      <c r="BA361" s="175">
        <f>IF($R361=AX$17,AY361,0)</f>
        <v>0</v>
      </c>
      <c r="BB361" s="173">
        <v>2325</v>
      </c>
      <c r="BC361" s="175">
        <f>100*BB361/$AI361</f>
        <v>5.21090142991618</v>
      </c>
      <c r="BD361" s="173">
        <f>IF(BC361&gt;$AI$8,1,0)</f>
        <v>0</v>
      </c>
      <c r="BE361" s="175">
        <f>IF($R361=BB$17,BC361,0)</f>
        <v>0</v>
      </c>
      <c r="BF361" s="173">
        <v>0</v>
      </c>
      <c r="BG361" s="175">
        <f>100*BF361/$AI361</f>
        <v>0</v>
      </c>
      <c r="BH361" s="173">
        <f>IF(BG361&gt;$AI$8,1,0)</f>
        <v>0</v>
      </c>
      <c r="BI361" s="175">
        <f>IF($R361=BF$17,BG361,0)</f>
        <v>0</v>
      </c>
      <c r="BJ361" s="173">
        <v>0</v>
      </c>
      <c r="BK361" s="175">
        <f>100*BJ361/$AI361</f>
        <v>0</v>
      </c>
      <c r="BL361" s="173">
        <f>IF(BK361&gt;$AI$8,1,0)</f>
        <v>0</v>
      </c>
      <c r="BM361" s="175">
        <f>IF($R361=BJ$17,BK361,0)</f>
        <v>0</v>
      </c>
      <c r="BN361" s="173">
        <v>0</v>
      </c>
      <c r="BO361" s="175">
        <f>100*BN361/$AI361</f>
        <v>0</v>
      </c>
      <c r="BP361" s="173">
        <f>IF(BO361&gt;$AI$8,1,0)</f>
        <v>0</v>
      </c>
      <c r="BQ361" s="175">
        <f>IF($R361=BN$17,BO361,0)</f>
        <v>0</v>
      </c>
      <c r="BR361" s="173">
        <v>0</v>
      </c>
      <c r="BS361" s="175">
        <f>100*BR361/$AI361</f>
        <v>0</v>
      </c>
      <c r="BT361" s="173">
        <f>IF(BS361&gt;$AI$8,1,0)</f>
        <v>0</v>
      </c>
      <c r="BU361" s="175">
        <f>IF($R361=BR$17,BS361,0)</f>
        <v>0</v>
      </c>
      <c r="BV361" s="173">
        <v>0</v>
      </c>
      <c r="BW361" s="175">
        <f>100*BV361/$AI361</f>
        <v>0</v>
      </c>
      <c r="BX361" s="173">
        <f>IF(BW361&gt;$AI$8,1,0)</f>
        <v>0</v>
      </c>
      <c r="BY361" s="175">
        <f>IF($R361=BV$17,BW361,0)</f>
        <v>0</v>
      </c>
      <c r="BZ361" s="173">
        <v>0</v>
      </c>
      <c r="CA361" s="175">
        <f>100*BZ361/$AI361</f>
        <v>0</v>
      </c>
      <c r="CB361" s="173">
        <f>IF(CA361&gt;$AI$8,1,0)</f>
        <v>0</v>
      </c>
      <c r="CC361" s="175">
        <f>IF($R361=BZ$17,CA361,0)</f>
        <v>0</v>
      </c>
      <c r="CD361" s="173">
        <v>0</v>
      </c>
      <c r="CE361" s="175">
        <f>100*CD361/$AI361</f>
        <v>0</v>
      </c>
      <c r="CF361" s="173">
        <f>IF(CE361&gt;$AI$8,1,0)</f>
        <v>0</v>
      </c>
      <c r="CG361" s="175">
        <f>IF($R361=CD$17,CE361,0)</f>
        <v>0</v>
      </c>
      <c r="CH361" s="173">
        <v>0</v>
      </c>
      <c r="CI361" s="175">
        <f>100*CH361/$AI361</f>
        <v>0</v>
      </c>
      <c r="CJ361" s="173">
        <f>IF(CI361&gt;$AI$8,1,0)</f>
        <v>0</v>
      </c>
      <c r="CK361" s="175">
        <f>IF($R361=CH$17,CI361,0)</f>
        <v>0</v>
      </c>
      <c r="CL361" s="173">
        <v>799</v>
      </c>
      <c r="CM361" s="173">
        <v>0</v>
      </c>
      <c r="CN361" s="176"/>
    </row>
    <row r="362" ht="15.75" customHeight="1">
      <c r="A362" t="s" s="179">
        <v>3159</v>
      </c>
      <c r="B362" t="s" s="180">
        <v>101</v>
      </c>
      <c r="C362" t="s" s="180">
        <v>485</v>
      </c>
      <c r="D362" t="s" s="181">
        <v>104</v>
      </c>
      <c r="E362" t="s" s="188">
        <v>79</v>
      </c>
      <c r="F362" t="s" s="146">
        <v>46</v>
      </c>
      <c r="G362" t="s" s="146">
        <v>3160</v>
      </c>
      <c r="H362" t="s" s="146">
        <v>856</v>
      </c>
      <c r="I362" t="s" s="146">
        <v>64</v>
      </c>
      <c r="J362" t="s" s="146">
        <v>1733</v>
      </c>
      <c r="K362" t="s" s="183">
        <f>_xlfn.IFS(Q362=0,O362,T362=1,R362,U362=1,AA362,V362=1,AD362)</f>
        <v>28</v>
      </c>
      <c r="L362" s="189">
        <f>_xlfn.IFS(Q362=0,P362,T362=1,S362,U362=1,AB362,V362=1,AE362)</f>
        <v>40.8900873782349</v>
      </c>
      <c r="M362" t="s" s="146">
        <f>IF(O362="Lab","over","under")</f>
        <v>2429</v>
      </c>
      <c r="N362" s="145">
        <v>0</v>
      </c>
      <c r="O362" t="s" s="184">
        <v>28</v>
      </c>
      <c r="P362" s="147">
        <f>AQ362</f>
        <v>40.8900873782349</v>
      </c>
      <c r="Q362" s="145">
        <f>T362+U362+V362</f>
        <v>0</v>
      </c>
      <c r="R362" t="s" s="185">
        <v>27</v>
      </c>
      <c r="S362" s="147">
        <f>AO362</f>
        <v>23.3245537020778</v>
      </c>
      <c r="T362" s="138"/>
      <c r="U362" s="138"/>
      <c r="V362" s="138"/>
      <c r="W362" s="138"/>
      <c r="X362" t="s" s="146">
        <f>IF($A362=Y362,"ok","bad")</f>
        <v>2430</v>
      </c>
      <c r="Y362" t="s" s="146">
        <v>3159</v>
      </c>
      <c r="Z362" t="s" s="146">
        <v>485</v>
      </c>
      <c r="AA362" t="s" s="186">
        <v>2365</v>
      </c>
      <c r="AB362" s="141">
        <f>100*AC362</f>
        <v>17.5634433</v>
      </c>
      <c r="AC362" s="190">
        <v>0.175634433</v>
      </c>
      <c r="AD362" t="s" s="187">
        <v>29</v>
      </c>
      <c r="AE362" s="141">
        <v>7.9581086</v>
      </c>
      <c r="AF362" s="190">
        <v>0.079581086</v>
      </c>
      <c r="AG362" s="138"/>
      <c r="AH362" s="145">
        <v>70440</v>
      </c>
      <c r="AI362" s="145">
        <v>47838</v>
      </c>
      <c r="AJ362" s="145">
        <v>165</v>
      </c>
      <c r="AK362" s="145">
        <v>8403</v>
      </c>
      <c r="AL362" s="145">
        <v>11158</v>
      </c>
      <c r="AM362" s="148">
        <f>100*AL362/$AI362</f>
        <v>23.3245537020778</v>
      </c>
      <c r="AN362" s="145">
        <f>IF(AM362&gt;$AI$8,1,0)</f>
        <v>0</v>
      </c>
      <c r="AO362" s="148">
        <f>IF($R362=AL$17,AM362,0)</f>
        <v>23.3245537020778</v>
      </c>
      <c r="AP362" s="145">
        <v>19561</v>
      </c>
      <c r="AQ362" s="148">
        <f>100*AP362/$AI362</f>
        <v>40.8900873782349</v>
      </c>
      <c r="AR362" s="145">
        <f>IF(AQ362&gt;$AI$8,1,0)</f>
        <v>0</v>
      </c>
      <c r="AS362" s="148">
        <f>IF($R362=AP$17,AQ362,0)</f>
        <v>0</v>
      </c>
      <c r="AT362" s="145">
        <v>3807</v>
      </c>
      <c r="AU362" s="148">
        <f>100*AT362/$AI362</f>
        <v>7.95810861658096</v>
      </c>
      <c r="AV362" s="145">
        <f>IF(AU362&gt;$AI$8,1,0)</f>
        <v>0</v>
      </c>
      <c r="AW362" s="148">
        <f>IF($R362=AT$17,AU362,0)</f>
        <v>0</v>
      </c>
      <c r="AX362" s="145">
        <v>8402</v>
      </c>
      <c r="AY362" s="148">
        <f>100*AX362/$AI362</f>
        <v>17.5634432877629</v>
      </c>
      <c r="AZ362" s="145">
        <f>IF(AY362&gt;$AI$8,1,0)</f>
        <v>0</v>
      </c>
      <c r="BA362" s="148">
        <f>IF($R362=AX$17,AY362,0)</f>
        <v>0</v>
      </c>
      <c r="BB362" s="145">
        <v>3488</v>
      </c>
      <c r="BC362" s="148">
        <f>100*BB362/$AI362</f>
        <v>7.29127471884276</v>
      </c>
      <c r="BD362" s="145">
        <f>IF(BC362&gt;$AI$8,1,0)</f>
        <v>0</v>
      </c>
      <c r="BE362" s="148">
        <f>IF($R362=BB$17,BC362,0)</f>
        <v>0</v>
      </c>
      <c r="BF362" s="145">
        <v>0</v>
      </c>
      <c r="BG362" s="148">
        <f>100*BF362/$AI362</f>
        <v>0</v>
      </c>
      <c r="BH362" s="145">
        <f>IF(BG362&gt;$AI$8,1,0)</f>
        <v>0</v>
      </c>
      <c r="BI362" s="148">
        <f>IF($R362=BF$17,BG362,0)</f>
        <v>0</v>
      </c>
      <c r="BJ362" s="145">
        <v>0</v>
      </c>
      <c r="BK362" s="148">
        <f>100*BJ362/$AI362</f>
        <v>0</v>
      </c>
      <c r="BL362" s="145">
        <f>IF(BK362&gt;$AI$8,1,0)</f>
        <v>0</v>
      </c>
      <c r="BM362" s="148">
        <f>IF($R362=BJ$17,BK362,0)</f>
        <v>0</v>
      </c>
      <c r="BN362" s="145">
        <v>0</v>
      </c>
      <c r="BO362" s="148">
        <f>100*BN362/$AI362</f>
        <v>0</v>
      </c>
      <c r="BP362" s="145">
        <f>IF(BO362&gt;$AI$8,1,0)</f>
        <v>0</v>
      </c>
      <c r="BQ362" s="148">
        <f>IF($R362=BN$17,BO362,0)</f>
        <v>0</v>
      </c>
      <c r="BR362" s="145">
        <v>0</v>
      </c>
      <c r="BS362" s="148">
        <f>100*BR362/$AI362</f>
        <v>0</v>
      </c>
      <c r="BT362" s="145">
        <f>IF(BS362&gt;$AI$8,1,0)</f>
        <v>0</v>
      </c>
      <c r="BU362" s="148">
        <f>IF($R362=BR$17,BS362,0)</f>
        <v>0</v>
      </c>
      <c r="BV362" s="145">
        <v>0</v>
      </c>
      <c r="BW362" s="148">
        <f>100*BV362/$AI362</f>
        <v>0</v>
      </c>
      <c r="BX362" s="145">
        <f>IF(BW362&gt;$AI$8,1,0)</f>
        <v>0</v>
      </c>
      <c r="BY362" s="148">
        <f>IF($R362=BV$17,BW362,0)</f>
        <v>0</v>
      </c>
      <c r="BZ362" s="145">
        <v>0</v>
      </c>
      <c r="CA362" s="148">
        <f>100*BZ362/$AI362</f>
        <v>0</v>
      </c>
      <c r="CB362" s="145">
        <f>IF(CA362&gt;$AI$8,1,0)</f>
        <v>0</v>
      </c>
      <c r="CC362" s="148">
        <f>IF($R362=BZ$17,CA362,0)</f>
        <v>0</v>
      </c>
      <c r="CD362" s="145">
        <v>0</v>
      </c>
      <c r="CE362" s="148">
        <f>100*CD362/$AI362</f>
        <v>0</v>
      </c>
      <c r="CF362" s="145">
        <f>IF(CE362&gt;$AI$8,1,0)</f>
        <v>0</v>
      </c>
      <c r="CG362" s="148">
        <f>IF($R362=CD$17,CE362,0)</f>
        <v>0</v>
      </c>
      <c r="CH362" s="145">
        <v>0</v>
      </c>
      <c r="CI362" s="148">
        <f>100*CH362/$AI362</f>
        <v>0</v>
      </c>
      <c r="CJ362" s="145">
        <f>IF(CI362&gt;$AI$8,1,0)</f>
        <v>0</v>
      </c>
      <c r="CK362" s="148">
        <f>IF($R362=CH$17,CI362,0)</f>
        <v>0</v>
      </c>
      <c r="CL362" s="145">
        <v>0</v>
      </c>
      <c r="CM362" s="145">
        <v>0</v>
      </c>
      <c r="CN362" s="149"/>
    </row>
    <row r="363" ht="15.75" customHeight="1">
      <c r="A363" t="s" s="179">
        <v>2947</v>
      </c>
      <c r="B363" t="s" s="180">
        <v>58</v>
      </c>
      <c r="C363" t="s" s="180">
        <v>890</v>
      </c>
      <c r="D363" t="s" s="181">
        <v>60</v>
      </c>
      <c r="E363" t="s" s="182">
        <v>60</v>
      </c>
      <c r="F363" t="s" s="130">
        <v>61</v>
      </c>
      <c r="G363" t="s" s="130">
        <v>335</v>
      </c>
      <c r="H363" t="s" s="130">
        <v>2948</v>
      </c>
      <c r="I363" t="s" s="130">
        <v>49</v>
      </c>
      <c r="J363" t="s" s="130">
        <v>2585</v>
      </c>
      <c r="K363" t="s" s="183">
        <f>_xlfn.IFS(Q363=0,O363,T363=1,R363,U363=1,AA363,V363=1,AD363)</f>
        <v>32</v>
      </c>
      <c r="L363" s="189">
        <f>_xlfn.IFS(Q363=0,P363,T363=1,S363,U363=1,AB363,V363=1,AE363)</f>
        <v>27.2556061667835</v>
      </c>
      <c r="M363" t="s" s="130">
        <f>IF(O363="Lab","over","under")</f>
        <v>2429</v>
      </c>
      <c r="N363" s="173">
        <v>0</v>
      </c>
      <c r="O363" t="s" s="184">
        <v>28</v>
      </c>
      <c r="P363" s="131">
        <f>AQ363</f>
        <v>40.8702697967765</v>
      </c>
      <c r="Q363" s="173">
        <f>T363+U363+V363</f>
        <v>1</v>
      </c>
      <c r="R363" t="s" s="185">
        <v>32</v>
      </c>
      <c r="S363" s="131">
        <f>BI363</f>
        <v>27.2556061667835</v>
      </c>
      <c r="T363" s="173">
        <v>1</v>
      </c>
      <c r="U363" s="169"/>
      <c r="V363" s="169"/>
      <c r="W363" s="169"/>
      <c r="X363" t="s" s="130">
        <f>IF($A363=Y363,"ok","bad")</f>
        <v>2430</v>
      </c>
      <c r="Y363" t="s" s="130">
        <v>2947</v>
      </c>
      <c r="Z363" t="s" s="130">
        <v>890</v>
      </c>
      <c r="AA363" t="s" s="186">
        <v>27</v>
      </c>
      <c r="AB363" s="125">
        <f>100*AC363</f>
        <v>12.1715137</v>
      </c>
      <c r="AC363" s="191">
        <v>0.121715137</v>
      </c>
      <c r="AD363" t="s" s="187">
        <v>31</v>
      </c>
      <c r="AE363" s="125">
        <v>7.5551857</v>
      </c>
      <c r="AF363" s="191">
        <v>0.075551857</v>
      </c>
      <c r="AG363" s="169"/>
      <c r="AH363" s="173">
        <v>73784</v>
      </c>
      <c r="AI363" s="173">
        <v>45664</v>
      </c>
      <c r="AJ363" s="173">
        <v>147</v>
      </c>
      <c r="AK363" s="173">
        <v>6217</v>
      </c>
      <c r="AL363" s="173">
        <v>5558</v>
      </c>
      <c r="AM363" s="175">
        <f>100*AL363/$AI363</f>
        <v>12.1715136650315</v>
      </c>
      <c r="AN363" s="173">
        <f>IF(AM363&gt;$AI$8,1,0)</f>
        <v>0</v>
      </c>
      <c r="AO363" s="175">
        <f>IF($R363=AL$17,AM363,0)</f>
        <v>0</v>
      </c>
      <c r="AP363" s="173">
        <v>18663</v>
      </c>
      <c r="AQ363" s="175">
        <f>100*AP363/$AI363</f>
        <v>40.8702697967765</v>
      </c>
      <c r="AR363" s="173">
        <f>IF(AQ363&gt;$AI$8,1,0)</f>
        <v>0</v>
      </c>
      <c r="AS363" s="175">
        <f>IF($R363=AP$17,AQ363,0)</f>
        <v>0</v>
      </c>
      <c r="AT363" s="173">
        <v>3014</v>
      </c>
      <c r="AU363" s="175">
        <f>100*AT363/$AI363</f>
        <v>6.60038542396636</v>
      </c>
      <c r="AV363" s="173">
        <f>IF(AU363&gt;$AI$8,1,0)</f>
        <v>0</v>
      </c>
      <c r="AW363" s="175">
        <f>IF($R363=AT$17,AU363,0)</f>
        <v>0</v>
      </c>
      <c r="AX363" s="173">
        <v>2087</v>
      </c>
      <c r="AY363" s="175">
        <f>100*AX363/$AI363</f>
        <v>4.57033987386125</v>
      </c>
      <c r="AZ363" s="173">
        <f>IF(AY363&gt;$AI$8,1,0)</f>
        <v>0</v>
      </c>
      <c r="BA363" s="175">
        <f>IF($R363=AX$17,AY363,0)</f>
        <v>0</v>
      </c>
      <c r="BB363" s="173">
        <v>3450</v>
      </c>
      <c r="BC363" s="175">
        <f>100*BB363/$AI363</f>
        <v>7.5551857042747</v>
      </c>
      <c r="BD363" s="173">
        <f>IF(BC363&gt;$AI$8,1,0)</f>
        <v>0</v>
      </c>
      <c r="BE363" s="175">
        <f>IF($R363=BB$17,BC363,0)</f>
        <v>0</v>
      </c>
      <c r="BF363" s="173">
        <v>12446</v>
      </c>
      <c r="BG363" s="175">
        <f>100*BF363/$AI363</f>
        <v>27.2556061667835</v>
      </c>
      <c r="BH363" s="173">
        <f>IF(BG363&gt;$AI$8,1,0)</f>
        <v>0</v>
      </c>
      <c r="BI363" s="175">
        <f>IF($R363=BF$17,BG363,0)</f>
        <v>27.2556061667835</v>
      </c>
      <c r="BJ363" s="173">
        <v>0</v>
      </c>
      <c r="BK363" s="175">
        <f>100*BJ363/$AI363</f>
        <v>0</v>
      </c>
      <c r="BL363" s="173">
        <f>IF(BK363&gt;$AI$8,1,0)</f>
        <v>0</v>
      </c>
      <c r="BM363" s="175">
        <f>IF($R363=BJ$17,BK363,0)</f>
        <v>0</v>
      </c>
      <c r="BN363" s="173">
        <v>0</v>
      </c>
      <c r="BO363" s="175">
        <f>100*BN363/$AI363</f>
        <v>0</v>
      </c>
      <c r="BP363" s="173">
        <f>IF(BO363&gt;$AI$8,1,0)</f>
        <v>0</v>
      </c>
      <c r="BQ363" s="175">
        <f>IF($R363=BN$17,BO363,0)</f>
        <v>0</v>
      </c>
      <c r="BR363" s="173">
        <v>0</v>
      </c>
      <c r="BS363" s="175">
        <f>100*BR363/$AI363</f>
        <v>0</v>
      </c>
      <c r="BT363" s="173">
        <f>IF(BS363&gt;$AI$8,1,0)</f>
        <v>0</v>
      </c>
      <c r="BU363" s="175">
        <f>IF($R363=BR$17,BS363,0)</f>
        <v>0</v>
      </c>
      <c r="BV363" s="173">
        <v>0</v>
      </c>
      <c r="BW363" s="175">
        <f>100*BV363/$AI363</f>
        <v>0</v>
      </c>
      <c r="BX363" s="173">
        <f>IF(BW363&gt;$AI$8,1,0)</f>
        <v>0</v>
      </c>
      <c r="BY363" s="175">
        <f>IF($R363=BV$17,BW363,0)</f>
        <v>0</v>
      </c>
      <c r="BZ363" s="173">
        <v>0</v>
      </c>
      <c r="CA363" s="175">
        <f>100*BZ363/$AI363</f>
        <v>0</v>
      </c>
      <c r="CB363" s="173">
        <f>IF(CA363&gt;$AI$8,1,0)</f>
        <v>0</v>
      </c>
      <c r="CC363" s="175">
        <f>IF($R363=BZ$17,CA363,0)</f>
        <v>0</v>
      </c>
      <c r="CD363" s="173">
        <v>0</v>
      </c>
      <c r="CE363" s="175">
        <f>100*CD363/$AI363</f>
        <v>0</v>
      </c>
      <c r="CF363" s="173">
        <f>IF(CE363&gt;$AI$8,1,0)</f>
        <v>0</v>
      </c>
      <c r="CG363" s="175">
        <f>IF($R363=CD$17,CE363,0)</f>
        <v>0</v>
      </c>
      <c r="CH363" s="173">
        <v>0</v>
      </c>
      <c r="CI363" s="175">
        <f>100*CH363/$AI363</f>
        <v>0</v>
      </c>
      <c r="CJ363" s="173">
        <f>IF(CI363&gt;$AI$8,1,0)</f>
        <v>0</v>
      </c>
      <c r="CK363" s="175">
        <f>IF($R363=CH$17,CI363,0)</f>
        <v>0</v>
      </c>
      <c r="CL363" s="173">
        <v>848</v>
      </c>
      <c r="CM363" s="173">
        <v>0</v>
      </c>
      <c r="CN363" s="176"/>
    </row>
    <row r="364" ht="15.75" customHeight="1">
      <c r="A364" t="s" s="179">
        <v>3303</v>
      </c>
      <c r="B364" t="s" s="180">
        <v>90</v>
      </c>
      <c r="C364" t="s" s="180">
        <v>3304</v>
      </c>
      <c r="D364" t="s" s="181">
        <v>93</v>
      </c>
      <c r="E364" t="s" s="188">
        <v>79</v>
      </c>
      <c r="F364" t="s" s="146">
        <v>80</v>
      </c>
      <c r="G364" t="s" s="146">
        <v>362</v>
      </c>
      <c r="H364" t="s" s="146">
        <v>363</v>
      </c>
      <c r="I364" t="s" s="146">
        <v>64</v>
      </c>
      <c r="J364" t="s" s="146">
        <v>50</v>
      </c>
      <c r="K364" t="s" s="183">
        <f>_xlfn.IFS(Q364=0,O364,T364=1,R364,U364=1,AA364,V364=1,AD364)</f>
        <v>2365</v>
      </c>
      <c r="L364" s="189">
        <f>_xlfn.IFS(Q364=0,P364,T364=1,S364,U364=1,AB364,V364=1,AE364)</f>
        <v>22.6103438938532</v>
      </c>
      <c r="M364" t="s" s="146">
        <f>IF(O364="Lab","over","under")</f>
        <v>2429</v>
      </c>
      <c r="N364" s="145">
        <v>0</v>
      </c>
      <c r="O364" t="s" s="184">
        <v>28</v>
      </c>
      <c r="P364" s="147">
        <f>AQ364</f>
        <v>40.8692120227457</v>
      </c>
      <c r="Q364" s="145">
        <f>T364+U364+V364</f>
        <v>1</v>
      </c>
      <c r="R364" t="s" s="185">
        <v>2365</v>
      </c>
      <c r="S364" s="147">
        <f>BA364</f>
        <v>22.6103438938532</v>
      </c>
      <c r="T364" s="145">
        <v>1</v>
      </c>
      <c r="U364" s="138"/>
      <c r="V364" s="138"/>
      <c r="W364" s="138"/>
      <c r="X364" t="s" s="146">
        <f>IF($A364=Y364,"ok","bad")</f>
        <v>2430</v>
      </c>
      <c r="Y364" t="s" s="146">
        <v>3303</v>
      </c>
      <c r="Z364" t="s" s="146">
        <v>3304</v>
      </c>
      <c r="AA364" t="s" s="186">
        <v>2484</v>
      </c>
      <c r="AB364" s="141">
        <f>100*AC364</f>
        <v>12.6536691</v>
      </c>
      <c r="AC364" s="190">
        <v>0.126536691</v>
      </c>
      <c r="AD364" t="s" s="187">
        <v>27</v>
      </c>
      <c r="AE364" s="141">
        <v>11.2916328</v>
      </c>
      <c r="AF364" s="190">
        <v>0.112916328</v>
      </c>
      <c r="AG364" s="138"/>
      <c r="AH364" s="145">
        <v>79622</v>
      </c>
      <c r="AI364" s="145">
        <v>36930</v>
      </c>
      <c r="AJ364" s="145">
        <v>138</v>
      </c>
      <c r="AK364" s="145">
        <v>6743</v>
      </c>
      <c r="AL364" s="145">
        <v>4170</v>
      </c>
      <c r="AM364" s="148">
        <f>100*AL364/$AI364</f>
        <v>11.2916328188465</v>
      </c>
      <c r="AN364" s="145">
        <f>IF(AM364&gt;$AI$8,1,0)</f>
        <v>0</v>
      </c>
      <c r="AO364" s="148">
        <f>IF($R364=AL$17,AM364,0)</f>
        <v>0</v>
      </c>
      <c r="AP364" s="145">
        <v>15093</v>
      </c>
      <c r="AQ364" s="148">
        <f>100*AP364/$AI364</f>
        <v>40.8692120227457</v>
      </c>
      <c r="AR364" s="145">
        <f>IF(AQ364&gt;$AI$8,1,0)</f>
        <v>0</v>
      </c>
      <c r="AS364" s="148">
        <f>IF($R364=AP$17,AQ364,0)</f>
        <v>0</v>
      </c>
      <c r="AT364" s="145">
        <v>1384</v>
      </c>
      <c r="AU364" s="148">
        <f>100*AT364/$AI364</f>
        <v>3.74763065258597</v>
      </c>
      <c r="AV364" s="145">
        <f>IF(AU364&gt;$AI$8,1,0)</f>
        <v>0</v>
      </c>
      <c r="AW364" s="148">
        <f>IF($R364=AT$17,AU364,0)</f>
        <v>0</v>
      </c>
      <c r="AX364" s="145">
        <v>8350</v>
      </c>
      <c r="AY364" s="148">
        <f>100*AX364/$AI364</f>
        <v>22.6103438938532</v>
      </c>
      <c r="AZ364" s="145">
        <f>IF(AY364&gt;$AI$8,1,0)</f>
        <v>0</v>
      </c>
      <c r="BA364" s="148">
        <f>IF($R364=AX$17,AY364,0)</f>
        <v>22.6103438938532</v>
      </c>
      <c r="BB364" s="145">
        <v>2827</v>
      </c>
      <c r="BC364" s="148">
        <f>100*BB364/$AI364</f>
        <v>7.65502301651774</v>
      </c>
      <c r="BD364" s="145">
        <f>IF(BC364&gt;$AI$8,1,0)</f>
        <v>0</v>
      </c>
      <c r="BE364" s="148">
        <f>IF($R364=BB$17,BC364,0)</f>
        <v>0</v>
      </c>
      <c r="BF364" s="145">
        <v>0</v>
      </c>
      <c r="BG364" s="148">
        <f>100*BF364/$AI364</f>
        <v>0</v>
      </c>
      <c r="BH364" s="145">
        <f>IF(BG364&gt;$AI$8,1,0)</f>
        <v>0</v>
      </c>
      <c r="BI364" s="148">
        <f>IF($R364=BF$17,BG364,0)</f>
        <v>0</v>
      </c>
      <c r="BJ364" s="145">
        <v>0</v>
      </c>
      <c r="BK364" s="148">
        <f>100*BJ364/$AI364</f>
        <v>0</v>
      </c>
      <c r="BL364" s="145">
        <f>IF(BK364&gt;$AI$8,1,0)</f>
        <v>0</v>
      </c>
      <c r="BM364" s="148">
        <f>IF($R364=BJ$17,BK364,0)</f>
        <v>0</v>
      </c>
      <c r="BN364" s="145">
        <v>0</v>
      </c>
      <c r="BO364" s="148">
        <f>100*BN364/$AI364</f>
        <v>0</v>
      </c>
      <c r="BP364" s="145">
        <f>IF(BO364&gt;$AI$8,1,0)</f>
        <v>0</v>
      </c>
      <c r="BQ364" s="148">
        <f>IF($R364=BN$17,BO364,0)</f>
        <v>0</v>
      </c>
      <c r="BR364" s="145">
        <v>0</v>
      </c>
      <c r="BS364" s="148">
        <f>100*BR364/$AI364</f>
        <v>0</v>
      </c>
      <c r="BT364" s="145">
        <f>IF(BS364&gt;$AI$8,1,0)</f>
        <v>0</v>
      </c>
      <c r="BU364" s="148">
        <f>IF($R364=BR$17,BS364,0)</f>
        <v>0</v>
      </c>
      <c r="BV364" s="145">
        <v>0</v>
      </c>
      <c r="BW364" s="148">
        <f>100*BV364/$AI364</f>
        <v>0</v>
      </c>
      <c r="BX364" s="145">
        <f>IF(BW364&gt;$AI$8,1,0)</f>
        <v>0</v>
      </c>
      <c r="BY364" s="148">
        <f>IF($R364=BV$17,BW364,0)</f>
        <v>0</v>
      </c>
      <c r="BZ364" s="145">
        <v>0</v>
      </c>
      <c r="CA364" s="148">
        <f>100*BZ364/$AI364</f>
        <v>0</v>
      </c>
      <c r="CB364" s="145">
        <f>IF(CA364&gt;$AI$8,1,0)</f>
        <v>0</v>
      </c>
      <c r="CC364" s="148">
        <f>IF($R364=BZ$17,CA364,0)</f>
        <v>0</v>
      </c>
      <c r="CD364" s="145">
        <v>0</v>
      </c>
      <c r="CE364" s="148">
        <f>100*CD364/$AI364</f>
        <v>0</v>
      </c>
      <c r="CF364" s="145">
        <f>IF(CE364&gt;$AI$8,1,0)</f>
        <v>0</v>
      </c>
      <c r="CG364" s="148">
        <f>IF($R364=CD$17,CE364,0)</f>
        <v>0</v>
      </c>
      <c r="CH364" s="145">
        <v>0</v>
      </c>
      <c r="CI364" s="148">
        <f>100*CH364/$AI364</f>
        <v>0</v>
      </c>
      <c r="CJ364" s="145">
        <f>IF(CI364&gt;$AI$8,1,0)</f>
        <v>0</v>
      </c>
      <c r="CK364" s="148">
        <f>IF($R364=CH$17,CI364,0)</f>
        <v>0</v>
      </c>
      <c r="CL364" s="145">
        <v>427</v>
      </c>
      <c r="CM364" s="145">
        <v>0</v>
      </c>
      <c r="CN364" s="149"/>
    </row>
    <row r="365" ht="15.75" customHeight="1">
      <c r="A365" t="s" s="179">
        <v>3293</v>
      </c>
      <c r="B365" t="s" s="180">
        <v>58</v>
      </c>
      <c r="C365" t="s" s="180">
        <v>1350</v>
      </c>
      <c r="D365" t="s" s="181">
        <v>60</v>
      </c>
      <c r="E365" t="s" s="182">
        <v>60</v>
      </c>
      <c r="F365" t="s" s="130">
        <v>46</v>
      </c>
      <c r="G365" t="s" s="130">
        <v>3294</v>
      </c>
      <c r="H365" t="s" s="130">
        <v>3295</v>
      </c>
      <c r="I365" t="s" s="130">
        <v>49</v>
      </c>
      <c r="J365" t="s" s="130">
        <v>2585</v>
      </c>
      <c r="K365" t="s" s="183">
        <f>_xlfn.IFS(Q365=0,O365,T365=1,R365,U365=1,AA365,V365=1,AD365)</f>
        <v>32</v>
      </c>
      <c r="L365" s="189">
        <f>_xlfn.IFS(Q365=0,P365,T365=1,S365,U365=1,AB365,V365=1,AE365)</f>
        <v>32.9973238180196</v>
      </c>
      <c r="M365" t="s" s="130">
        <f>IF(O365="Lab","over","under")</f>
        <v>2429</v>
      </c>
      <c r="N365" s="173">
        <v>0</v>
      </c>
      <c r="O365" t="s" s="184">
        <v>28</v>
      </c>
      <c r="P365" s="131">
        <f>AQ365</f>
        <v>40.8652988403211</v>
      </c>
      <c r="Q365" s="173">
        <f>T365+U365+V365</f>
        <v>1</v>
      </c>
      <c r="R365" t="s" s="185">
        <v>32</v>
      </c>
      <c r="S365" s="131">
        <f>BI365</f>
        <v>32.9973238180196</v>
      </c>
      <c r="T365" s="173">
        <v>1</v>
      </c>
      <c r="U365" s="169"/>
      <c r="V365" s="169"/>
      <c r="W365" s="169"/>
      <c r="X365" t="s" s="130">
        <f>IF($A365=Y365,"ok","bad")</f>
        <v>2430</v>
      </c>
      <c r="Y365" t="s" s="130">
        <v>3293</v>
      </c>
      <c r="Z365" t="s" s="130">
        <v>1350</v>
      </c>
      <c r="AA365" t="s" s="186">
        <v>2365</v>
      </c>
      <c r="AB365" s="125">
        <f>100*AC365</f>
        <v>8.869313099999999</v>
      </c>
      <c r="AC365" s="191">
        <v>0.08869313099999999</v>
      </c>
      <c r="AD365" t="s" s="187">
        <v>27</v>
      </c>
      <c r="AE365" s="125">
        <v>7.7363961</v>
      </c>
      <c r="AF365" s="191">
        <v>0.07736396099999999</v>
      </c>
      <c r="AG365" s="169"/>
      <c r="AH365" s="173">
        <v>78043</v>
      </c>
      <c r="AI365" s="173">
        <v>44840</v>
      </c>
      <c r="AJ365" s="173">
        <v>121</v>
      </c>
      <c r="AK365" s="173">
        <v>3528</v>
      </c>
      <c r="AL365" s="173">
        <v>3469</v>
      </c>
      <c r="AM365" s="175">
        <f>100*AL365/$AI365</f>
        <v>7.7363960749331</v>
      </c>
      <c r="AN365" s="173">
        <f>IF(AM365&gt;$AI$8,1,0)</f>
        <v>0</v>
      </c>
      <c r="AO365" s="175">
        <f>IF($R365=AL$17,AM365,0)</f>
        <v>0</v>
      </c>
      <c r="AP365" s="173">
        <v>18324</v>
      </c>
      <c r="AQ365" s="175">
        <f>100*AP365/$AI365</f>
        <v>40.8652988403211</v>
      </c>
      <c r="AR365" s="173">
        <f>IF(AQ365&gt;$AI$8,1,0)</f>
        <v>0</v>
      </c>
      <c r="AS365" s="175">
        <f>IF($R365=AP$17,AQ365,0)</f>
        <v>0</v>
      </c>
      <c r="AT365" s="173">
        <v>2025</v>
      </c>
      <c r="AU365" s="175">
        <f>100*AT365/$AI365</f>
        <v>4.51605709188225</v>
      </c>
      <c r="AV365" s="173">
        <f>IF(AU365&gt;$AI$8,1,0)</f>
        <v>0</v>
      </c>
      <c r="AW365" s="175">
        <f>IF($R365=AT$17,AU365,0)</f>
        <v>0</v>
      </c>
      <c r="AX365" s="173">
        <v>3977</v>
      </c>
      <c r="AY365" s="175">
        <f>100*AX365/$AI365</f>
        <v>8.8693131132917</v>
      </c>
      <c r="AZ365" s="173">
        <f>IF(AY365&gt;$AI$8,1,0)</f>
        <v>0</v>
      </c>
      <c r="BA365" s="175">
        <f>IF($R365=AX$17,AY365,0)</f>
        <v>0</v>
      </c>
      <c r="BB365" s="173">
        <v>1704</v>
      </c>
      <c r="BC365" s="175">
        <f>100*BB365/$AI365</f>
        <v>3.80017841213202</v>
      </c>
      <c r="BD365" s="173">
        <f>IF(BC365&gt;$AI$8,1,0)</f>
        <v>0</v>
      </c>
      <c r="BE365" s="175">
        <f>IF($R365=BB$17,BC365,0)</f>
        <v>0</v>
      </c>
      <c r="BF365" s="173">
        <v>14796</v>
      </c>
      <c r="BG365" s="175">
        <f>100*BF365/$AI365</f>
        <v>32.9973238180196</v>
      </c>
      <c r="BH365" s="173">
        <f>IF(BG365&gt;$AI$8,1,0)</f>
        <v>0</v>
      </c>
      <c r="BI365" s="175">
        <f>IF($R365=BF$17,BG365,0)</f>
        <v>32.9973238180196</v>
      </c>
      <c r="BJ365" s="173">
        <v>0</v>
      </c>
      <c r="BK365" s="175">
        <f>100*BJ365/$AI365</f>
        <v>0</v>
      </c>
      <c r="BL365" s="173">
        <f>IF(BK365&gt;$AI$8,1,0)</f>
        <v>0</v>
      </c>
      <c r="BM365" s="175">
        <f>IF($R365=BJ$17,BK365,0)</f>
        <v>0</v>
      </c>
      <c r="BN365" s="173">
        <v>0</v>
      </c>
      <c r="BO365" s="175">
        <f>100*BN365/$AI365</f>
        <v>0</v>
      </c>
      <c r="BP365" s="173">
        <f>IF(BO365&gt;$AI$8,1,0)</f>
        <v>0</v>
      </c>
      <c r="BQ365" s="175">
        <f>IF($R365=BN$17,BO365,0)</f>
        <v>0</v>
      </c>
      <c r="BR365" s="173">
        <v>0</v>
      </c>
      <c r="BS365" s="175">
        <f>100*BR365/$AI365</f>
        <v>0</v>
      </c>
      <c r="BT365" s="173">
        <f>IF(BS365&gt;$AI$8,1,0)</f>
        <v>0</v>
      </c>
      <c r="BU365" s="175">
        <f>IF($R365=BR$17,BS365,0)</f>
        <v>0</v>
      </c>
      <c r="BV365" s="173">
        <v>0</v>
      </c>
      <c r="BW365" s="175">
        <f>100*BV365/$AI365</f>
        <v>0</v>
      </c>
      <c r="BX365" s="173">
        <f>IF(BW365&gt;$AI$8,1,0)</f>
        <v>0</v>
      </c>
      <c r="BY365" s="175">
        <f>IF($R365=BV$17,BW365,0)</f>
        <v>0</v>
      </c>
      <c r="BZ365" s="173">
        <v>0</v>
      </c>
      <c r="CA365" s="175">
        <f>100*BZ365/$AI365</f>
        <v>0</v>
      </c>
      <c r="CB365" s="173">
        <f>IF(CA365&gt;$AI$8,1,0)</f>
        <v>0</v>
      </c>
      <c r="CC365" s="175">
        <f>IF($R365=BZ$17,CA365,0)</f>
        <v>0</v>
      </c>
      <c r="CD365" s="173">
        <v>0</v>
      </c>
      <c r="CE365" s="175">
        <f>100*CD365/$AI365</f>
        <v>0</v>
      </c>
      <c r="CF365" s="173">
        <f>IF(CE365&gt;$AI$8,1,0)</f>
        <v>0</v>
      </c>
      <c r="CG365" s="175">
        <f>IF($R365=CD$17,CE365,0)</f>
        <v>0</v>
      </c>
      <c r="CH365" s="173">
        <v>0</v>
      </c>
      <c r="CI365" s="175">
        <f>100*CH365/$AI365</f>
        <v>0</v>
      </c>
      <c r="CJ365" s="173">
        <f>IF(CI365&gt;$AI$8,1,0)</f>
        <v>0</v>
      </c>
      <c r="CK365" s="175">
        <f>IF($R365=CH$17,CI365,0)</f>
        <v>0</v>
      </c>
      <c r="CL365" s="173">
        <v>0</v>
      </c>
      <c r="CM365" s="173">
        <v>0</v>
      </c>
      <c r="CN365" s="176"/>
    </row>
    <row r="366" ht="15.75" customHeight="1">
      <c r="A366" t="s" s="179">
        <v>3175</v>
      </c>
      <c r="B366" t="s" s="180">
        <v>101</v>
      </c>
      <c r="C366" t="s" s="180">
        <v>1357</v>
      </c>
      <c r="D366" t="s" s="181">
        <v>104</v>
      </c>
      <c r="E366" t="s" s="188">
        <v>79</v>
      </c>
      <c r="F366" t="s" s="146">
        <v>46</v>
      </c>
      <c r="G366" t="s" s="146">
        <v>3176</v>
      </c>
      <c r="H366" t="s" s="146">
        <v>3177</v>
      </c>
      <c r="I366" t="s" s="146">
        <v>49</v>
      </c>
      <c r="J366" t="s" s="146">
        <v>1733</v>
      </c>
      <c r="K366" t="s" s="183">
        <f>_xlfn.IFS(Q366=0,O366,T366=1,R366,U366=1,AA366,V366=1,AD366)</f>
        <v>28</v>
      </c>
      <c r="L366" s="189">
        <f>_xlfn.IFS(Q366=0,P366,T366=1,S366,U366=1,AB366,V366=1,AE366)</f>
        <v>40.8173406848245</v>
      </c>
      <c r="M366" t="s" s="146">
        <f>IF(O366="Lab","over","under")</f>
        <v>2429</v>
      </c>
      <c r="N366" s="145">
        <v>0</v>
      </c>
      <c r="O366" t="s" s="184">
        <v>28</v>
      </c>
      <c r="P366" s="147">
        <f>AQ366</f>
        <v>40.8173406848245</v>
      </c>
      <c r="Q366" s="145">
        <f>T366+U366+V366</f>
        <v>0</v>
      </c>
      <c r="R366" t="s" s="185">
        <v>27</v>
      </c>
      <c r="S366" s="147">
        <f>AO366</f>
        <v>29.0801959345938</v>
      </c>
      <c r="T366" s="138"/>
      <c r="U366" s="138"/>
      <c r="V366" s="138"/>
      <c r="W366" s="138"/>
      <c r="X366" t="s" s="146">
        <f>IF($A366=Y366,"ok","bad")</f>
        <v>2430</v>
      </c>
      <c r="Y366" t="s" s="146">
        <v>3175</v>
      </c>
      <c r="Z366" t="s" s="146">
        <v>1357</v>
      </c>
      <c r="AA366" t="s" s="186">
        <v>2365</v>
      </c>
      <c r="AB366" s="141">
        <f>100*AC366</f>
        <v>17.0472562</v>
      </c>
      <c r="AC366" s="190">
        <v>0.170472562</v>
      </c>
      <c r="AD366" t="s" s="187">
        <v>31</v>
      </c>
      <c r="AE366" s="141">
        <v>6.9949597</v>
      </c>
      <c r="AF366" s="190">
        <v>0.069949597</v>
      </c>
      <c r="AG366" s="138"/>
      <c r="AH366" s="145">
        <v>68961</v>
      </c>
      <c r="AI366" s="145">
        <v>42259</v>
      </c>
      <c r="AJ366" s="145">
        <v>177</v>
      </c>
      <c r="AK366" s="145">
        <v>4960</v>
      </c>
      <c r="AL366" s="145">
        <v>12289</v>
      </c>
      <c r="AM366" s="148">
        <f>100*AL366/$AI366</f>
        <v>29.0801959345938</v>
      </c>
      <c r="AN366" s="145">
        <f>IF(AM366&gt;$AI$8,1,0)</f>
        <v>0</v>
      </c>
      <c r="AO366" s="148">
        <f>IF($R366=AL$17,AM366,0)</f>
        <v>29.0801959345938</v>
      </c>
      <c r="AP366" s="145">
        <v>17249</v>
      </c>
      <c r="AQ366" s="148">
        <f>100*AP366/$AI366</f>
        <v>40.8173406848245</v>
      </c>
      <c r="AR366" s="145">
        <f>IF(AQ366&gt;$AI$8,1,0)</f>
        <v>0</v>
      </c>
      <c r="AS366" s="148">
        <f>IF($R366=AP$17,AQ366,0)</f>
        <v>0</v>
      </c>
      <c r="AT366" s="145">
        <v>2561</v>
      </c>
      <c r="AU366" s="148">
        <f>100*AT366/$AI366</f>
        <v>6.06024752123808</v>
      </c>
      <c r="AV366" s="145">
        <f>IF(AU366&gt;$AI$8,1,0)</f>
        <v>0</v>
      </c>
      <c r="AW366" s="148">
        <f>IF($R366=AT$17,AU366,0)</f>
        <v>0</v>
      </c>
      <c r="AX366" s="145">
        <v>7204</v>
      </c>
      <c r="AY366" s="148">
        <f>100*AX366/$AI366</f>
        <v>17.0472562057787</v>
      </c>
      <c r="AZ366" s="145">
        <f>IF(AY366&gt;$AI$8,1,0)</f>
        <v>0</v>
      </c>
      <c r="BA366" s="148">
        <f>IF($R366=AX$17,AY366,0)</f>
        <v>0</v>
      </c>
      <c r="BB366" s="145">
        <v>2956</v>
      </c>
      <c r="BC366" s="148">
        <f>100*BB366/$AI366</f>
        <v>6.99495965356492</v>
      </c>
      <c r="BD366" s="145">
        <f>IF(BC366&gt;$AI$8,1,0)</f>
        <v>0</v>
      </c>
      <c r="BE366" s="148">
        <f>IF($R366=BB$17,BC366,0)</f>
        <v>0</v>
      </c>
      <c r="BF366" s="145">
        <v>0</v>
      </c>
      <c r="BG366" s="148">
        <f>100*BF366/$AI366</f>
        <v>0</v>
      </c>
      <c r="BH366" s="145">
        <f>IF(BG366&gt;$AI$8,1,0)</f>
        <v>0</v>
      </c>
      <c r="BI366" s="148">
        <f>IF($R366=BF$17,BG366,0)</f>
        <v>0</v>
      </c>
      <c r="BJ366" s="145">
        <v>0</v>
      </c>
      <c r="BK366" s="148">
        <f>100*BJ366/$AI366</f>
        <v>0</v>
      </c>
      <c r="BL366" s="145">
        <f>IF(BK366&gt;$AI$8,1,0)</f>
        <v>0</v>
      </c>
      <c r="BM366" s="148">
        <f>IF($R366=BJ$17,BK366,0)</f>
        <v>0</v>
      </c>
      <c r="BN366" s="145">
        <v>0</v>
      </c>
      <c r="BO366" s="148">
        <f>100*BN366/$AI366</f>
        <v>0</v>
      </c>
      <c r="BP366" s="145">
        <f>IF(BO366&gt;$AI$8,1,0)</f>
        <v>0</v>
      </c>
      <c r="BQ366" s="148">
        <f>IF($R366=BN$17,BO366,0)</f>
        <v>0</v>
      </c>
      <c r="BR366" s="145">
        <v>0</v>
      </c>
      <c r="BS366" s="148">
        <f>100*BR366/$AI366</f>
        <v>0</v>
      </c>
      <c r="BT366" s="145">
        <f>IF(BS366&gt;$AI$8,1,0)</f>
        <v>0</v>
      </c>
      <c r="BU366" s="148">
        <f>IF($R366=BR$17,BS366,0)</f>
        <v>0</v>
      </c>
      <c r="BV366" s="145">
        <v>0</v>
      </c>
      <c r="BW366" s="148">
        <f>100*BV366/$AI366</f>
        <v>0</v>
      </c>
      <c r="BX366" s="145">
        <f>IF(BW366&gt;$AI$8,1,0)</f>
        <v>0</v>
      </c>
      <c r="BY366" s="148">
        <f>IF($R366=BV$17,BW366,0)</f>
        <v>0</v>
      </c>
      <c r="BZ366" s="145">
        <v>0</v>
      </c>
      <c r="CA366" s="148">
        <f>100*BZ366/$AI366</f>
        <v>0</v>
      </c>
      <c r="CB366" s="145">
        <f>IF(CA366&gt;$AI$8,1,0)</f>
        <v>0</v>
      </c>
      <c r="CC366" s="148">
        <f>IF($R366=BZ$17,CA366,0)</f>
        <v>0</v>
      </c>
      <c r="CD366" s="145">
        <v>0</v>
      </c>
      <c r="CE366" s="148">
        <f>100*CD366/$AI366</f>
        <v>0</v>
      </c>
      <c r="CF366" s="145">
        <f>IF(CE366&gt;$AI$8,1,0)</f>
        <v>0</v>
      </c>
      <c r="CG366" s="148">
        <f>IF($R366=CD$17,CE366,0)</f>
        <v>0</v>
      </c>
      <c r="CH366" s="145">
        <v>0</v>
      </c>
      <c r="CI366" s="148">
        <f>100*CH366/$AI366</f>
        <v>0</v>
      </c>
      <c r="CJ366" s="145">
        <f>IF(CI366&gt;$AI$8,1,0)</f>
        <v>0</v>
      </c>
      <c r="CK366" s="148">
        <f>IF($R366=CH$17,CI366,0)</f>
        <v>0</v>
      </c>
      <c r="CL366" s="145">
        <v>548</v>
      </c>
      <c r="CM366" s="145">
        <v>0</v>
      </c>
      <c r="CN366" s="149"/>
    </row>
    <row r="367" ht="15.75" customHeight="1">
      <c r="A367" t="s" s="179">
        <v>3610</v>
      </c>
      <c r="B367" t="s" s="180">
        <v>228</v>
      </c>
      <c r="C367" t="s" s="180">
        <v>972</v>
      </c>
      <c r="D367" t="s" s="181">
        <v>230</v>
      </c>
      <c r="E367" t="s" s="182">
        <v>230</v>
      </c>
      <c r="F367" t="s" s="130">
        <v>46</v>
      </c>
      <c r="G367" t="s" s="130">
        <v>973</v>
      </c>
      <c r="H367" t="s" s="130">
        <v>765</v>
      </c>
      <c r="I367" t="s" s="130">
        <v>49</v>
      </c>
      <c r="J367" t="s" s="130">
        <v>3611</v>
      </c>
      <c r="K367" t="s" s="183">
        <f>_xlfn.IFS(Q367=0,O367,T367=1,R367,U367=1,AA367,V367=1,AD367)</f>
        <v>36</v>
      </c>
      <c r="L367" s="189">
        <f>_xlfn.IFS(Q367=0,P367,T367=1,S367,U367=1,AB367,V367=1,AE367)</f>
        <v>40.792012096564</v>
      </c>
      <c r="M367" t="s" s="130">
        <f>IF(O367="Lab","over","under")</f>
        <v>3307</v>
      </c>
      <c r="N367" s="169"/>
      <c r="O367" t="s" s="184">
        <v>36</v>
      </c>
      <c r="P367" s="131">
        <f>BW367</f>
        <v>40.792012096564</v>
      </c>
      <c r="Q367" s="173">
        <f>T367+U367+V367</f>
        <v>0</v>
      </c>
      <c r="R367" t="s" s="185">
        <v>35</v>
      </c>
      <c r="S367" s="131">
        <f>BU367</f>
        <v>29.9311747223526</v>
      </c>
      <c r="T367" s="169"/>
      <c r="U367" s="169"/>
      <c r="V367" s="169"/>
      <c r="W367" s="169"/>
      <c r="X367" t="s" s="130">
        <f>IF($A367=Y367,"ok","bad")</f>
        <v>2430</v>
      </c>
      <c r="Y367" t="s" s="130">
        <v>3610</v>
      </c>
      <c r="Z367" t="s" s="130">
        <v>972</v>
      </c>
      <c r="AA367" t="s" s="186">
        <v>34</v>
      </c>
      <c r="AB367" s="125">
        <f>100*AC367</f>
        <v>10.2064758</v>
      </c>
      <c r="AC367" s="191">
        <v>0.102064758</v>
      </c>
      <c r="AD367" t="s" s="187">
        <v>248</v>
      </c>
      <c r="AE367" s="125">
        <v>6.3715522</v>
      </c>
      <c r="AF367" s="191">
        <v>0.063715522</v>
      </c>
      <c r="AG367" s="169"/>
      <c r="AH367" s="173">
        <v>73496</v>
      </c>
      <c r="AI367" s="173">
        <v>38358</v>
      </c>
      <c r="AJ367" s="173">
        <v>310</v>
      </c>
      <c r="AK367" s="173">
        <v>4166</v>
      </c>
      <c r="AL367" s="173">
        <v>0</v>
      </c>
      <c r="AM367" s="175">
        <f>100*AL367/$AI367</f>
        <v>0</v>
      </c>
      <c r="AN367" s="173">
        <f>IF(AM367&gt;$AI$8,1,0)</f>
        <v>0</v>
      </c>
      <c r="AO367" s="175">
        <f>IF($R367=AL$17,AM367,0)</f>
        <v>0</v>
      </c>
      <c r="AP367" s="173">
        <v>0</v>
      </c>
      <c r="AQ367" s="175">
        <f>100*AP367/$AI367</f>
        <v>0</v>
      </c>
      <c r="AR367" s="173">
        <f>IF(AQ367&gt;$AI$8,1,0)</f>
        <v>0</v>
      </c>
      <c r="AS367" s="175">
        <f>IF($R367=AP$17,AQ367,0)</f>
        <v>0</v>
      </c>
      <c r="AT367" s="173">
        <v>0</v>
      </c>
      <c r="AU367" s="175">
        <f>100*AT367/$AI367</f>
        <v>0</v>
      </c>
      <c r="AV367" s="173">
        <f>IF(AU367&gt;$AI$8,1,0)</f>
        <v>0</v>
      </c>
      <c r="AW367" s="175">
        <f>IF($R367=AT$17,AU367,0)</f>
        <v>0</v>
      </c>
      <c r="AX367" s="173">
        <v>0</v>
      </c>
      <c r="AY367" s="175">
        <f>100*AX367/$AI367</f>
        <v>0</v>
      </c>
      <c r="AZ367" s="173">
        <f>IF(AY367&gt;$AI$8,1,0)</f>
        <v>0</v>
      </c>
      <c r="BA367" s="175">
        <f>IF($R367=AX$17,AY367,0)</f>
        <v>0</v>
      </c>
      <c r="BB367" s="173">
        <v>0</v>
      </c>
      <c r="BC367" s="175">
        <f>100*BB367/$AI367</f>
        <v>0</v>
      </c>
      <c r="BD367" s="173">
        <f>IF(BC367&gt;$AI$8,1,0)</f>
        <v>0</v>
      </c>
      <c r="BE367" s="175">
        <f>IF($R367=BB$17,BC367,0)</f>
        <v>0</v>
      </c>
      <c r="BF367" s="173">
        <v>0</v>
      </c>
      <c r="BG367" s="175">
        <f>100*BF367/$AI367</f>
        <v>0</v>
      </c>
      <c r="BH367" s="173">
        <f>IF(BG367&gt;$AI$8,1,0)</f>
        <v>0</v>
      </c>
      <c r="BI367" s="175">
        <f>IF($R367=BF$17,BG367,0)</f>
        <v>0</v>
      </c>
      <c r="BJ367" s="173">
        <v>0</v>
      </c>
      <c r="BK367" s="175">
        <f>100*BJ367/$AI367</f>
        <v>0</v>
      </c>
      <c r="BL367" s="173">
        <f>IF(BK367&gt;$AI$8,1,0)</f>
        <v>0</v>
      </c>
      <c r="BM367" s="175">
        <f>IF($R367=BJ$17,BK367,0)</f>
        <v>0</v>
      </c>
      <c r="BN367" s="173">
        <v>3915</v>
      </c>
      <c r="BO367" s="175">
        <f>100*BN367/$AI367</f>
        <v>10.2064758329423</v>
      </c>
      <c r="BP367" s="173">
        <f>IF(BO367&gt;$AI$8,1,0)</f>
        <v>0</v>
      </c>
      <c r="BQ367" s="175">
        <f>IF($R367=BN$17,BO367,0)</f>
        <v>0</v>
      </c>
      <c r="BR367" s="173">
        <v>11481</v>
      </c>
      <c r="BS367" s="175">
        <f>100*BR367/$AI367</f>
        <v>29.9311747223526</v>
      </c>
      <c r="BT367" s="173">
        <f>IF(BS367&gt;$AI$8,1,0)</f>
        <v>0</v>
      </c>
      <c r="BU367" s="175">
        <f>IF($R367=BR$17,BS367,0)</f>
        <v>29.9311747223526</v>
      </c>
      <c r="BV367" s="173">
        <v>15647</v>
      </c>
      <c r="BW367" s="175">
        <f>100*BV367/$AI367</f>
        <v>40.792012096564</v>
      </c>
      <c r="BX367" s="173">
        <f>IF(BW367&gt;$AI$8,1,0)</f>
        <v>0</v>
      </c>
      <c r="BY367" s="175">
        <f>IF($R367=BV$17,BW367,0)</f>
        <v>0</v>
      </c>
      <c r="BZ367" s="173">
        <v>1422</v>
      </c>
      <c r="CA367" s="175">
        <f>100*BZ367/$AI367</f>
        <v>3.70717972782731</v>
      </c>
      <c r="CB367" s="173">
        <f>IF(CA367&gt;$AI$8,1,0)</f>
        <v>0</v>
      </c>
      <c r="CC367" s="175">
        <f>IF($R367=BZ$17,CA367,0)</f>
        <v>0</v>
      </c>
      <c r="CD367" s="173">
        <v>1268</v>
      </c>
      <c r="CE367" s="175">
        <f>100*CD367/$AI367</f>
        <v>3.30569894155065</v>
      </c>
      <c r="CF367" s="173">
        <f>IF(CE367&gt;$AI$8,1,0)</f>
        <v>0</v>
      </c>
      <c r="CG367" s="175">
        <f>IF($R367=CD$17,CE367,0)</f>
        <v>0</v>
      </c>
      <c r="CH367" s="173">
        <v>0</v>
      </c>
      <c r="CI367" s="175">
        <f>100*CH367/$AI367</f>
        <v>0</v>
      </c>
      <c r="CJ367" s="173">
        <f>IF(CI367&gt;$AI$8,1,0)</f>
        <v>0</v>
      </c>
      <c r="CK367" s="175">
        <f>IF($R367=CH$17,CI367,0)</f>
        <v>0</v>
      </c>
      <c r="CL367" s="173">
        <v>457</v>
      </c>
      <c r="CM367" s="173">
        <v>0</v>
      </c>
      <c r="CN367" s="176"/>
    </row>
    <row r="368" ht="15.75" customHeight="1">
      <c r="A368" t="s" s="179">
        <v>3211</v>
      </c>
      <c r="B368" t="s" s="180">
        <v>90</v>
      </c>
      <c r="C368" t="s" s="180">
        <v>1465</v>
      </c>
      <c r="D368" t="s" s="181">
        <v>93</v>
      </c>
      <c r="E368" t="s" s="188">
        <v>79</v>
      </c>
      <c r="F368" t="s" s="146">
        <v>46</v>
      </c>
      <c r="G368" t="s" s="146">
        <v>3212</v>
      </c>
      <c r="H368" t="s" s="146">
        <v>3213</v>
      </c>
      <c r="I368" t="s" s="146">
        <v>64</v>
      </c>
      <c r="J368" t="s" s="146">
        <v>1733</v>
      </c>
      <c r="K368" t="s" s="183">
        <f>_xlfn.IFS(Q368=0,O368,T368=1,R368,U368=1,AA368,V368=1,AD368)</f>
        <v>28</v>
      </c>
      <c r="L368" s="189">
        <f>_xlfn.IFS(Q368=0,P368,T368=1,S368,U368=1,AB368,V368=1,AE368)</f>
        <v>40.7894463055827</v>
      </c>
      <c r="M368" t="s" s="146">
        <f>IF(O368="Lab","over","under")</f>
        <v>2429</v>
      </c>
      <c r="N368" s="145">
        <v>0</v>
      </c>
      <c r="O368" t="s" s="184">
        <v>28</v>
      </c>
      <c r="P368" s="147">
        <f>AQ368</f>
        <v>40.7894463055827</v>
      </c>
      <c r="Q368" s="145">
        <f>T368+U368+V368</f>
        <v>0</v>
      </c>
      <c r="R368" t="s" s="185">
        <v>27</v>
      </c>
      <c r="S368" s="147">
        <f>AO368</f>
        <v>28.6897355334069</v>
      </c>
      <c r="T368" s="138"/>
      <c r="U368" s="138"/>
      <c r="V368" s="138"/>
      <c r="W368" s="138"/>
      <c r="X368" t="s" s="146">
        <f>IF($A368=Y368,"ok","bad")</f>
        <v>2430</v>
      </c>
      <c r="Y368" t="s" s="146">
        <v>3211</v>
      </c>
      <c r="Z368" t="s" s="146">
        <v>1465</v>
      </c>
      <c r="AA368" t="s" s="186">
        <v>2365</v>
      </c>
      <c r="AB368" s="141">
        <f>100*AC368</f>
        <v>16.2508583</v>
      </c>
      <c r="AC368" s="190">
        <v>0.162508583</v>
      </c>
      <c r="AD368" t="s" s="187">
        <v>29</v>
      </c>
      <c r="AE368" s="141">
        <v>9.923219400000001</v>
      </c>
      <c r="AF368" s="190">
        <v>0.099232194</v>
      </c>
      <c r="AG368" s="138"/>
      <c r="AH368" s="145">
        <v>76424</v>
      </c>
      <c r="AI368" s="145">
        <v>48059</v>
      </c>
      <c r="AJ368" s="145">
        <v>171</v>
      </c>
      <c r="AK368" s="145">
        <v>5815</v>
      </c>
      <c r="AL368" s="145">
        <v>13788</v>
      </c>
      <c r="AM368" s="148">
        <f>100*AL368/$AI368</f>
        <v>28.6897355334069</v>
      </c>
      <c r="AN368" s="145">
        <f>IF(AM368&gt;$AI$8,1,0)</f>
        <v>0</v>
      </c>
      <c r="AO368" s="148">
        <f>IF($R368=AL$17,AM368,0)</f>
        <v>28.6897355334069</v>
      </c>
      <c r="AP368" s="145">
        <v>19603</v>
      </c>
      <c r="AQ368" s="148">
        <f>100*AP368/$AI368</f>
        <v>40.7894463055827</v>
      </c>
      <c r="AR368" s="145">
        <f>IF(AQ368&gt;$AI$8,1,0)</f>
        <v>0</v>
      </c>
      <c r="AS368" s="148">
        <f>IF($R368=AP$17,AQ368,0)</f>
        <v>0</v>
      </c>
      <c r="AT368" s="145">
        <v>4769</v>
      </c>
      <c r="AU368" s="148">
        <f>100*AT368/$AI368</f>
        <v>9.92321937618344</v>
      </c>
      <c r="AV368" s="145">
        <f>IF(AU368&gt;$AI$8,1,0)</f>
        <v>0</v>
      </c>
      <c r="AW368" s="148">
        <f>IF($R368=AT$17,AU368,0)</f>
        <v>0</v>
      </c>
      <c r="AX368" s="145">
        <v>7810</v>
      </c>
      <c r="AY368" s="148">
        <f>100*AX368/$AI368</f>
        <v>16.2508583199817</v>
      </c>
      <c r="AZ368" s="145">
        <f>IF(AY368&gt;$AI$8,1,0)</f>
        <v>0</v>
      </c>
      <c r="BA368" s="148">
        <f>IF($R368=AX$17,AY368,0)</f>
        <v>0</v>
      </c>
      <c r="BB368" s="145">
        <v>2089</v>
      </c>
      <c r="BC368" s="148">
        <f>100*BB368/$AI368</f>
        <v>4.34674046484529</v>
      </c>
      <c r="BD368" s="145">
        <f>IF(BC368&gt;$AI$8,1,0)</f>
        <v>0</v>
      </c>
      <c r="BE368" s="148">
        <f>IF($R368=BB$17,BC368,0)</f>
        <v>0</v>
      </c>
      <c r="BF368" s="145">
        <v>0</v>
      </c>
      <c r="BG368" s="148">
        <f>100*BF368/$AI368</f>
        <v>0</v>
      </c>
      <c r="BH368" s="145">
        <f>IF(BG368&gt;$AI$8,1,0)</f>
        <v>0</v>
      </c>
      <c r="BI368" s="148">
        <f>IF($R368=BF$17,BG368,0)</f>
        <v>0</v>
      </c>
      <c r="BJ368" s="145">
        <v>0</v>
      </c>
      <c r="BK368" s="148">
        <f>100*BJ368/$AI368</f>
        <v>0</v>
      </c>
      <c r="BL368" s="145">
        <f>IF(BK368&gt;$AI$8,1,0)</f>
        <v>0</v>
      </c>
      <c r="BM368" s="148">
        <f>IF($R368=BJ$17,BK368,0)</f>
        <v>0</v>
      </c>
      <c r="BN368" s="145">
        <v>0</v>
      </c>
      <c r="BO368" s="148">
        <f>100*BN368/$AI368</f>
        <v>0</v>
      </c>
      <c r="BP368" s="145">
        <f>IF(BO368&gt;$AI$8,1,0)</f>
        <v>0</v>
      </c>
      <c r="BQ368" s="148">
        <f>IF($R368=BN$17,BO368,0)</f>
        <v>0</v>
      </c>
      <c r="BR368" s="145">
        <v>0</v>
      </c>
      <c r="BS368" s="148">
        <f>100*BR368/$AI368</f>
        <v>0</v>
      </c>
      <c r="BT368" s="145">
        <f>IF(BS368&gt;$AI$8,1,0)</f>
        <v>0</v>
      </c>
      <c r="BU368" s="148">
        <f>IF($R368=BR$17,BS368,0)</f>
        <v>0</v>
      </c>
      <c r="BV368" s="145">
        <v>0</v>
      </c>
      <c r="BW368" s="148">
        <f>100*BV368/$AI368</f>
        <v>0</v>
      </c>
      <c r="BX368" s="145">
        <f>IF(BW368&gt;$AI$8,1,0)</f>
        <v>0</v>
      </c>
      <c r="BY368" s="148">
        <f>IF($R368=BV$17,BW368,0)</f>
        <v>0</v>
      </c>
      <c r="BZ368" s="145">
        <v>0</v>
      </c>
      <c r="CA368" s="148">
        <f>100*BZ368/$AI368</f>
        <v>0</v>
      </c>
      <c r="CB368" s="145">
        <f>IF(CA368&gt;$AI$8,1,0)</f>
        <v>0</v>
      </c>
      <c r="CC368" s="148">
        <f>IF($R368=BZ$17,CA368,0)</f>
        <v>0</v>
      </c>
      <c r="CD368" s="145">
        <v>0</v>
      </c>
      <c r="CE368" s="148">
        <f>100*CD368/$AI368</f>
        <v>0</v>
      </c>
      <c r="CF368" s="145">
        <f>IF(CE368&gt;$AI$8,1,0)</f>
        <v>0</v>
      </c>
      <c r="CG368" s="148">
        <f>IF($R368=CD$17,CE368,0)</f>
        <v>0</v>
      </c>
      <c r="CH368" s="145">
        <v>0</v>
      </c>
      <c r="CI368" s="148">
        <f>100*CH368/$AI368</f>
        <v>0</v>
      </c>
      <c r="CJ368" s="145">
        <f>IF(CI368&gt;$AI$8,1,0)</f>
        <v>0</v>
      </c>
      <c r="CK368" s="148">
        <f>IF($R368=CH$17,CI368,0)</f>
        <v>0</v>
      </c>
      <c r="CL368" s="145">
        <v>775</v>
      </c>
      <c r="CM368" s="145">
        <v>0</v>
      </c>
      <c r="CN368" s="149"/>
    </row>
    <row r="369" ht="15.75" customHeight="1">
      <c r="A369" t="s" s="179">
        <v>3264</v>
      </c>
      <c r="B369" t="s" s="180">
        <v>197</v>
      </c>
      <c r="C369" t="s" s="180">
        <v>382</v>
      </c>
      <c r="D369" t="s" s="181">
        <v>200</v>
      </c>
      <c r="E369" t="s" s="182">
        <v>79</v>
      </c>
      <c r="F369" t="s" s="130">
        <v>80</v>
      </c>
      <c r="G369" t="s" s="130">
        <v>693</v>
      </c>
      <c r="H369" t="s" s="130">
        <v>790</v>
      </c>
      <c r="I369" t="s" s="130">
        <v>49</v>
      </c>
      <c r="J369" t="s" s="130">
        <v>1733</v>
      </c>
      <c r="K369" t="s" s="183">
        <f>_xlfn.IFS(Q369=0,O369,T369=1,R369,U369=1,AA369,V369=1,AD369)</f>
        <v>28</v>
      </c>
      <c r="L369" s="189">
        <f>_xlfn.IFS(Q369=0,P369,T369=1,S369,U369=1,AB369,V369=1,AE369)</f>
        <v>40.7837898018259</v>
      </c>
      <c r="M369" t="s" s="130">
        <f>IF(O369="Lab","over","under")</f>
        <v>2429</v>
      </c>
      <c r="N369" s="173">
        <v>0</v>
      </c>
      <c r="O369" t="s" s="184">
        <v>28</v>
      </c>
      <c r="P369" s="131">
        <f>AQ369</f>
        <v>40.7837898018259</v>
      </c>
      <c r="Q369" s="173">
        <f>T369+U369+V369</f>
        <v>0</v>
      </c>
      <c r="R369" t="s" s="185">
        <v>27</v>
      </c>
      <c r="S369" s="131">
        <f>AO369</f>
        <v>28.5838343353373</v>
      </c>
      <c r="T369" s="169"/>
      <c r="U369" s="169"/>
      <c r="V369" s="169"/>
      <c r="W369" s="169"/>
      <c r="X369" t="s" s="130">
        <f>IF($A369=Y369,"ok","bad")</f>
        <v>2430</v>
      </c>
      <c r="Y369" t="s" s="130">
        <v>3264</v>
      </c>
      <c r="Z369" t="s" s="130">
        <v>382</v>
      </c>
      <c r="AA369" t="s" s="186">
        <v>2365</v>
      </c>
      <c r="AB369" s="125">
        <f>100*AC369</f>
        <v>13.9568025</v>
      </c>
      <c r="AC369" s="191">
        <v>0.139568025</v>
      </c>
      <c r="AD369" t="s" s="187">
        <v>29</v>
      </c>
      <c r="AE369" s="125">
        <v>6.8626141</v>
      </c>
      <c r="AF369" s="191">
        <v>0.068626141</v>
      </c>
      <c r="AG369" s="169"/>
      <c r="AH369" s="173">
        <v>72354</v>
      </c>
      <c r="AI369" s="173">
        <v>44910</v>
      </c>
      <c r="AJ369" s="173">
        <v>143</v>
      </c>
      <c r="AK369" s="173">
        <v>5479</v>
      </c>
      <c r="AL369" s="173">
        <v>12837</v>
      </c>
      <c r="AM369" s="175">
        <f>100*AL369/$AI369</f>
        <v>28.5838343353373</v>
      </c>
      <c r="AN369" s="173">
        <f>IF(AM369&gt;$AI$8,1,0)</f>
        <v>0</v>
      </c>
      <c r="AO369" s="175">
        <f>IF($R369=AL$17,AM369,0)</f>
        <v>28.5838343353373</v>
      </c>
      <c r="AP369" s="173">
        <v>18316</v>
      </c>
      <c r="AQ369" s="175">
        <f>100*AP369/$AI369</f>
        <v>40.7837898018259</v>
      </c>
      <c r="AR369" s="173">
        <f>IF(AQ369&gt;$AI$8,1,0)</f>
        <v>0</v>
      </c>
      <c r="AS369" s="175">
        <f>IF($R369=AP$17,AQ369,0)</f>
        <v>0</v>
      </c>
      <c r="AT369" s="173">
        <v>3082</v>
      </c>
      <c r="AU369" s="175">
        <f>100*AT369/$AI369</f>
        <v>6.86261411712314</v>
      </c>
      <c r="AV369" s="173">
        <f>IF(AU369&gt;$AI$8,1,0)</f>
        <v>0</v>
      </c>
      <c r="AW369" s="175">
        <f>IF($R369=AT$17,AU369,0)</f>
        <v>0</v>
      </c>
      <c r="AX369" s="173">
        <v>6268</v>
      </c>
      <c r="AY369" s="175">
        <f>100*AX369/$AI369</f>
        <v>13.9568024938766</v>
      </c>
      <c r="AZ369" s="173">
        <f>IF(AY369&gt;$AI$8,1,0)</f>
        <v>0</v>
      </c>
      <c r="BA369" s="175">
        <f>IF($R369=AX$17,AY369,0)</f>
        <v>0</v>
      </c>
      <c r="BB369" s="173">
        <v>2790</v>
      </c>
      <c r="BC369" s="175">
        <f>100*BB369/$AI369</f>
        <v>6.2124248496994</v>
      </c>
      <c r="BD369" s="173">
        <f>IF(BC369&gt;$AI$8,1,0)</f>
        <v>0</v>
      </c>
      <c r="BE369" s="175">
        <f>IF($R369=BB$17,BC369,0)</f>
        <v>0</v>
      </c>
      <c r="BF369" s="173">
        <v>0</v>
      </c>
      <c r="BG369" s="175">
        <f>100*BF369/$AI369</f>
        <v>0</v>
      </c>
      <c r="BH369" s="173">
        <f>IF(BG369&gt;$AI$8,1,0)</f>
        <v>0</v>
      </c>
      <c r="BI369" s="175">
        <f>IF($R369=BF$17,BG369,0)</f>
        <v>0</v>
      </c>
      <c r="BJ369" s="173">
        <v>0</v>
      </c>
      <c r="BK369" s="175">
        <f>100*BJ369/$AI369</f>
        <v>0</v>
      </c>
      <c r="BL369" s="173">
        <f>IF(BK369&gt;$AI$8,1,0)</f>
        <v>0</v>
      </c>
      <c r="BM369" s="175">
        <f>IF($R369=BJ$17,BK369,0)</f>
        <v>0</v>
      </c>
      <c r="BN369" s="173">
        <v>0</v>
      </c>
      <c r="BO369" s="175">
        <f>100*BN369/$AI369</f>
        <v>0</v>
      </c>
      <c r="BP369" s="173">
        <f>IF(BO369&gt;$AI$8,1,0)</f>
        <v>0</v>
      </c>
      <c r="BQ369" s="175">
        <f>IF($R369=BN$17,BO369,0)</f>
        <v>0</v>
      </c>
      <c r="BR369" s="173">
        <v>0</v>
      </c>
      <c r="BS369" s="175">
        <f>100*BR369/$AI369</f>
        <v>0</v>
      </c>
      <c r="BT369" s="173">
        <f>IF(BS369&gt;$AI$8,1,0)</f>
        <v>0</v>
      </c>
      <c r="BU369" s="175">
        <f>IF($R369=BR$17,BS369,0)</f>
        <v>0</v>
      </c>
      <c r="BV369" s="173">
        <v>0</v>
      </c>
      <c r="BW369" s="175">
        <f>100*BV369/$AI369</f>
        <v>0</v>
      </c>
      <c r="BX369" s="173">
        <f>IF(BW369&gt;$AI$8,1,0)</f>
        <v>0</v>
      </c>
      <c r="BY369" s="175">
        <f>IF($R369=BV$17,BW369,0)</f>
        <v>0</v>
      </c>
      <c r="BZ369" s="173">
        <v>0</v>
      </c>
      <c r="CA369" s="175">
        <f>100*BZ369/$AI369</f>
        <v>0</v>
      </c>
      <c r="CB369" s="173">
        <f>IF(CA369&gt;$AI$8,1,0)</f>
        <v>0</v>
      </c>
      <c r="CC369" s="175">
        <f>IF($R369=BZ$17,CA369,0)</f>
        <v>0</v>
      </c>
      <c r="CD369" s="173">
        <v>0</v>
      </c>
      <c r="CE369" s="175">
        <f>100*CD369/$AI369</f>
        <v>0</v>
      </c>
      <c r="CF369" s="173">
        <f>IF(CE369&gt;$AI$8,1,0)</f>
        <v>0</v>
      </c>
      <c r="CG369" s="175">
        <f>IF($R369=CD$17,CE369,0)</f>
        <v>0</v>
      </c>
      <c r="CH369" s="173">
        <v>0</v>
      </c>
      <c r="CI369" s="175">
        <f>100*CH369/$AI369</f>
        <v>0</v>
      </c>
      <c r="CJ369" s="173">
        <f>IF(CI369&gt;$AI$8,1,0)</f>
        <v>0</v>
      </c>
      <c r="CK369" s="175">
        <f>IF($R369=CH$17,CI369,0)</f>
        <v>0</v>
      </c>
      <c r="CL369" s="173">
        <v>0</v>
      </c>
      <c r="CM369" s="173">
        <v>0</v>
      </c>
      <c r="CN369" s="176"/>
    </row>
    <row r="370" ht="15.75" customHeight="1">
      <c r="A370" t="s" s="179">
        <v>3340</v>
      </c>
      <c r="B370" t="s" s="180">
        <v>75</v>
      </c>
      <c r="C370" t="s" s="180">
        <v>3341</v>
      </c>
      <c r="D370" t="s" s="181">
        <v>78</v>
      </c>
      <c r="E370" t="s" s="188">
        <v>79</v>
      </c>
      <c r="F370" t="s" s="146">
        <v>46</v>
      </c>
      <c r="G370" t="s" s="146">
        <v>693</v>
      </c>
      <c r="H370" t="s" s="146">
        <v>2101</v>
      </c>
      <c r="I370" t="s" s="146">
        <v>49</v>
      </c>
      <c r="J370" t="s" s="146">
        <v>56</v>
      </c>
      <c r="K370" t="s" s="183">
        <f>_xlfn.IFS(Q370=0,O370,T370=1,R370,U370=1,AA370,V370=1,AD370)</f>
        <v>27</v>
      </c>
      <c r="L370" s="189">
        <f>_xlfn.IFS(Q370=0,P370,T370=1,S370,U370=1,AB370,V370=1,AE370)</f>
        <v>40.7665712923224</v>
      </c>
      <c r="M370" t="s" s="146">
        <f>IF(O370="Lab","over","under")</f>
        <v>3307</v>
      </c>
      <c r="N370" s="138"/>
      <c r="O370" t="s" s="184">
        <v>27</v>
      </c>
      <c r="P370" s="147">
        <f>AM370</f>
        <v>40.7665712923224</v>
      </c>
      <c r="Q370" s="145">
        <f>T370+U370+V370</f>
        <v>0</v>
      </c>
      <c r="R370" t="s" s="185">
        <v>28</v>
      </c>
      <c r="S370" s="147">
        <f>AS370</f>
        <v>18.5801144492132</v>
      </c>
      <c r="T370" s="138"/>
      <c r="U370" s="138"/>
      <c r="V370" s="138"/>
      <c r="W370" s="138"/>
      <c r="X370" t="s" s="146">
        <f>IF($A370=Y370,"ok","bad")</f>
        <v>2430</v>
      </c>
      <c r="Y370" t="s" s="146">
        <v>3340</v>
      </c>
      <c r="Z370" t="s" s="146">
        <v>3341</v>
      </c>
      <c r="AA370" t="s" s="186">
        <v>31</v>
      </c>
      <c r="AB370" s="141">
        <f>100*AC370</f>
        <v>15.09299</v>
      </c>
      <c r="AC370" s="190">
        <v>0.1509299</v>
      </c>
      <c r="AD370" t="s" s="187">
        <v>2365</v>
      </c>
      <c r="AE370" s="141">
        <v>14.9976156</v>
      </c>
      <c r="AF370" s="190">
        <v>0.149976156</v>
      </c>
      <c r="AG370" s="138"/>
      <c r="AH370" s="145">
        <v>72799</v>
      </c>
      <c r="AI370" s="145">
        <v>50328</v>
      </c>
      <c r="AJ370" s="145">
        <v>150</v>
      </c>
      <c r="AK370" s="145">
        <v>11166</v>
      </c>
      <c r="AL370" s="145">
        <v>20517</v>
      </c>
      <c r="AM370" s="148">
        <f>100*AL370/$AI370</f>
        <v>40.7665712923224</v>
      </c>
      <c r="AN370" s="145">
        <f>IF(AM370&gt;$AI$8,1,0)</f>
        <v>0</v>
      </c>
      <c r="AO370" s="148">
        <f>IF($R370=AL$17,AM370,0)</f>
        <v>0</v>
      </c>
      <c r="AP370" s="145">
        <v>9351</v>
      </c>
      <c r="AQ370" s="148">
        <f>100*AP370/$AI370</f>
        <v>18.5801144492132</v>
      </c>
      <c r="AR370" s="145">
        <f>IF(AQ370&gt;$AI$8,1,0)</f>
        <v>0</v>
      </c>
      <c r="AS370" s="148">
        <f>IF($R370=AP$17,AQ370,0)</f>
        <v>18.5801144492132</v>
      </c>
      <c r="AT370" s="145">
        <v>4234</v>
      </c>
      <c r="AU370" s="148">
        <f>100*AT370/$AI370</f>
        <v>8.412811953584489</v>
      </c>
      <c r="AV370" s="145">
        <f>IF(AU370&gt;$AI$8,1,0)</f>
        <v>0</v>
      </c>
      <c r="AW370" s="148">
        <f>IF($R370=AT$17,AU370,0)</f>
        <v>0</v>
      </c>
      <c r="AX370" s="145">
        <v>7548</v>
      </c>
      <c r="AY370" s="148">
        <f>100*AX370/$AI370</f>
        <v>14.9976156413925</v>
      </c>
      <c r="AZ370" s="145">
        <f>IF(AY370&gt;$AI$8,1,0)</f>
        <v>0</v>
      </c>
      <c r="BA370" s="148">
        <f>IF($R370=AX$17,AY370,0)</f>
        <v>0</v>
      </c>
      <c r="BB370" s="145">
        <v>7596</v>
      </c>
      <c r="BC370" s="148">
        <f>100*BB370/$AI370</f>
        <v>15.0929899856938</v>
      </c>
      <c r="BD370" s="145">
        <f>IF(BC370&gt;$AI$8,1,0)</f>
        <v>0</v>
      </c>
      <c r="BE370" s="148">
        <f>IF($R370=BB$17,BC370,0)</f>
        <v>0</v>
      </c>
      <c r="BF370" s="145">
        <v>0</v>
      </c>
      <c r="BG370" s="148">
        <f>100*BF370/$AI370</f>
        <v>0</v>
      </c>
      <c r="BH370" s="145">
        <f>IF(BG370&gt;$AI$8,1,0)</f>
        <v>0</v>
      </c>
      <c r="BI370" s="148">
        <f>IF($R370=BF$17,BG370,0)</f>
        <v>0</v>
      </c>
      <c r="BJ370" s="145">
        <v>0</v>
      </c>
      <c r="BK370" s="148">
        <f>100*BJ370/$AI370</f>
        <v>0</v>
      </c>
      <c r="BL370" s="145">
        <f>IF(BK370&gt;$AI$8,1,0)</f>
        <v>0</v>
      </c>
      <c r="BM370" s="148">
        <f>IF($R370=BJ$17,BK370,0)</f>
        <v>0</v>
      </c>
      <c r="BN370" s="145">
        <v>0</v>
      </c>
      <c r="BO370" s="148">
        <f>100*BN370/$AI370</f>
        <v>0</v>
      </c>
      <c r="BP370" s="145">
        <f>IF(BO370&gt;$AI$8,1,0)</f>
        <v>0</v>
      </c>
      <c r="BQ370" s="148">
        <f>IF($R370=BN$17,BO370,0)</f>
        <v>0</v>
      </c>
      <c r="BR370" s="145">
        <v>0</v>
      </c>
      <c r="BS370" s="148">
        <f>100*BR370/$AI370</f>
        <v>0</v>
      </c>
      <c r="BT370" s="145">
        <f>IF(BS370&gt;$AI$8,1,0)</f>
        <v>0</v>
      </c>
      <c r="BU370" s="148">
        <f>IF($R370=BR$17,BS370,0)</f>
        <v>0</v>
      </c>
      <c r="BV370" s="145">
        <v>0</v>
      </c>
      <c r="BW370" s="148">
        <f>100*BV370/$AI370</f>
        <v>0</v>
      </c>
      <c r="BX370" s="145">
        <f>IF(BW370&gt;$AI$8,1,0)</f>
        <v>0</v>
      </c>
      <c r="BY370" s="148">
        <f>IF($R370=BV$17,BW370,0)</f>
        <v>0</v>
      </c>
      <c r="BZ370" s="145">
        <v>0</v>
      </c>
      <c r="CA370" s="148">
        <f>100*BZ370/$AI370</f>
        <v>0</v>
      </c>
      <c r="CB370" s="145">
        <f>IF(CA370&gt;$AI$8,1,0)</f>
        <v>0</v>
      </c>
      <c r="CC370" s="148">
        <f>IF($R370=BZ$17,CA370,0)</f>
        <v>0</v>
      </c>
      <c r="CD370" s="145">
        <v>0</v>
      </c>
      <c r="CE370" s="148">
        <f>100*CD370/$AI370</f>
        <v>0</v>
      </c>
      <c r="CF370" s="145">
        <f>IF(CE370&gt;$AI$8,1,0)</f>
        <v>0</v>
      </c>
      <c r="CG370" s="148">
        <f>IF($R370=CD$17,CE370,0)</f>
        <v>0</v>
      </c>
      <c r="CH370" s="145">
        <v>0</v>
      </c>
      <c r="CI370" s="148">
        <f>100*CH370/$AI370</f>
        <v>0</v>
      </c>
      <c r="CJ370" s="145">
        <f>IF(CI370&gt;$AI$8,1,0)</f>
        <v>0</v>
      </c>
      <c r="CK370" s="148">
        <f>IF($R370=CH$17,CI370,0)</f>
        <v>0</v>
      </c>
      <c r="CL370" s="145">
        <v>220</v>
      </c>
      <c r="CM370" s="145">
        <v>0</v>
      </c>
      <c r="CN370" s="149"/>
    </row>
    <row r="371" ht="15.75" customHeight="1">
      <c r="A371" t="s" s="179">
        <v>3186</v>
      </c>
      <c r="B371" t="s" s="180">
        <v>75</v>
      </c>
      <c r="C371" t="s" s="180">
        <v>76</v>
      </c>
      <c r="D371" t="s" s="181">
        <v>78</v>
      </c>
      <c r="E371" t="s" s="182">
        <v>79</v>
      </c>
      <c r="F371" t="s" s="130">
        <v>80</v>
      </c>
      <c r="G371" t="s" s="130">
        <v>428</v>
      </c>
      <c r="H371" t="s" s="130">
        <v>1586</v>
      </c>
      <c r="I371" t="s" s="130">
        <v>64</v>
      </c>
      <c r="J371" t="s" s="130">
        <v>1733</v>
      </c>
      <c r="K371" t="s" s="183">
        <f>_xlfn.IFS(Q371=0,O371,T371=1,R371,U371=1,AA371,V371=1,AD371)</f>
        <v>28</v>
      </c>
      <c r="L371" s="189">
        <f>_xlfn.IFS(Q371=0,P371,T371=1,S371,U371=1,AB371,V371=1,AE371)</f>
        <v>40.7135794330916</v>
      </c>
      <c r="M371" t="s" s="130">
        <f>IF(O371="Lab","over","under")</f>
        <v>2429</v>
      </c>
      <c r="N371" s="173">
        <v>0</v>
      </c>
      <c r="O371" t="s" s="184">
        <v>28</v>
      </c>
      <c r="P371" s="131">
        <f>AQ371</f>
        <v>40.7135794330916</v>
      </c>
      <c r="Q371" s="173">
        <f>T371+U371+V371</f>
        <v>0</v>
      </c>
      <c r="R371" t="s" s="185">
        <v>27</v>
      </c>
      <c r="S371" s="131">
        <f>AO371</f>
        <v>29.0066743572841</v>
      </c>
      <c r="T371" s="169"/>
      <c r="U371" s="169"/>
      <c r="V371" s="169"/>
      <c r="W371" s="169"/>
      <c r="X371" t="s" s="130">
        <f>IF($A371=Y371,"ok","bad")</f>
        <v>2430</v>
      </c>
      <c r="Y371" t="s" s="130">
        <v>3186</v>
      </c>
      <c r="Z371" t="s" s="130">
        <v>76</v>
      </c>
      <c r="AA371" t="s" s="186">
        <v>2365</v>
      </c>
      <c r="AB371" s="125">
        <f>100*AC371</f>
        <v>16.9124918</v>
      </c>
      <c r="AC371" s="191">
        <v>0.169124918</v>
      </c>
      <c r="AD371" t="s" s="187">
        <v>29</v>
      </c>
      <c r="AE371" s="125">
        <v>8.3470666</v>
      </c>
      <c r="AF371" s="191">
        <v>0.083470666</v>
      </c>
      <c r="AG371" s="169"/>
      <c r="AH371" s="173">
        <v>78553</v>
      </c>
      <c r="AI371" s="173">
        <v>48544</v>
      </c>
      <c r="AJ371" s="173">
        <v>179</v>
      </c>
      <c r="AK371" s="173">
        <v>5683</v>
      </c>
      <c r="AL371" s="173">
        <v>14081</v>
      </c>
      <c r="AM371" s="175">
        <f>100*AL371/$AI371</f>
        <v>29.0066743572841</v>
      </c>
      <c r="AN371" s="173">
        <f>IF(AM371&gt;$AI$8,1,0)</f>
        <v>0</v>
      </c>
      <c r="AO371" s="175">
        <f>IF($R371=AL$17,AM371,0)</f>
        <v>29.0066743572841</v>
      </c>
      <c r="AP371" s="173">
        <v>19764</v>
      </c>
      <c r="AQ371" s="175">
        <f>100*AP371/$AI371</f>
        <v>40.7135794330916</v>
      </c>
      <c r="AR371" s="173">
        <f>IF(AQ371&gt;$AI$8,1,0)</f>
        <v>0</v>
      </c>
      <c r="AS371" s="175">
        <f>IF($R371=AP$17,AQ371,0)</f>
        <v>0</v>
      </c>
      <c r="AT371" s="173">
        <v>4052</v>
      </c>
      <c r="AU371" s="175">
        <f>100*AT371/$AI371</f>
        <v>8.3470665787739</v>
      </c>
      <c r="AV371" s="173">
        <f>IF(AU371&gt;$AI$8,1,0)</f>
        <v>0</v>
      </c>
      <c r="AW371" s="175">
        <f>IF($R371=AT$17,AU371,0)</f>
        <v>0</v>
      </c>
      <c r="AX371" s="173">
        <v>8210</v>
      </c>
      <c r="AY371" s="175">
        <f>100*AX371/$AI371</f>
        <v>16.9124917600527</v>
      </c>
      <c r="AZ371" s="173">
        <f>IF(AY371&gt;$AI$8,1,0)</f>
        <v>0</v>
      </c>
      <c r="BA371" s="175">
        <f>IF($R371=AX$17,AY371,0)</f>
        <v>0</v>
      </c>
      <c r="BB371" s="173">
        <v>2155</v>
      </c>
      <c r="BC371" s="175">
        <f>100*BB371/$AI371</f>
        <v>4.43927158866183</v>
      </c>
      <c r="BD371" s="173">
        <f>IF(BC371&gt;$AI$8,1,0)</f>
        <v>0</v>
      </c>
      <c r="BE371" s="175">
        <f>IF($R371=BB$17,BC371,0)</f>
        <v>0</v>
      </c>
      <c r="BF371" s="173">
        <v>0</v>
      </c>
      <c r="BG371" s="175">
        <f>100*BF371/$AI371</f>
        <v>0</v>
      </c>
      <c r="BH371" s="173">
        <f>IF(BG371&gt;$AI$8,1,0)</f>
        <v>0</v>
      </c>
      <c r="BI371" s="175">
        <f>IF($R371=BF$17,BG371,0)</f>
        <v>0</v>
      </c>
      <c r="BJ371" s="173">
        <v>0</v>
      </c>
      <c r="BK371" s="175">
        <f>100*BJ371/$AI371</f>
        <v>0</v>
      </c>
      <c r="BL371" s="173">
        <f>IF(BK371&gt;$AI$8,1,0)</f>
        <v>0</v>
      </c>
      <c r="BM371" s="175">
        <f>IF($R371=BJ$17,BK371,0)</f>
        <v>0</v>
      </c>
      <c r="BN371" s="173">
        <v>0</v>
      </c>
      <c r="BO371" s="175">
        <f>100*BN371/$AI371</f>
        <v>0</v>
      </c>
      <c r="BP371" s="173">
        <f>IF(BO371&gt;$AI$8,1,0)</f>
        <v>0</v>
      </c>
      <c r="BQ371" s="175">
        <f>IF($R371=BN$17,BO371,0)</f>
        <v>0</v>
      </c>
      <c r="BR371" s="173">
        <v>0</v>
      </c>
      <c r="BS371" s="175">
        <f>100*BR371/$AI371</f>
        <v>0</v>
      </c>
      <c r="BT371" s="173">
        <f>IF(BS371&gt;$AI$8,1,0)</f>
        <v>0</v>
      </c>
      <c r="BU371" s="175">
        <f>IF($R371=BR$17,BS371,0)</f>
        <v>0</v>
      </c>
      <c r="BV371" s="173">
        <v>0</v>
      </c>
      <c r="BW371" s="175">
        <f>100*BV371/$AI371</f>
        <v>0</v>
      </c>
      <c r="BX371" s="173">
        <f>IF(BW371&gt;$AI$8,1,0)</f>
        <v>0</v>
      </c>
      <c r="BY371" s="175">
        <f>IF($R371=BV$17,BW371,0)</f>
        <v>0</v>
      </c>
      <c r="BZ371" s="173">
        <v>0</v>
      </c>
      <c r="CA371" s="175">
        <f>100*BZ371/$AI371</f>
        <v>0</v>
      </c>
      <c r="CB371" s="173">
        <f>IF(CA371&gt;$AI$8,1,0)</f>
        <v>0</v>
      </c>
      <c r="CC371" s="175">
        <f>IF($R371=BZ$17,CA371,0)</f>
        <v>0</v>
      </c>
      <c r="CD371" s="173">
        <v>0</v>
      </c>
      <c r="CE371" s="175">
        <f>100*CD371/$AI371</f>
        <v>0</v>
      </c>
      <c r="CF371" s="173">
        <f>IF(CE371&gt;$AI$8,1,0)</f>
        <v>0</v>
      </c>
      <c r="CG371" s="175">
        <f>IF($R371=CD$17,CE371,0)</f>
        <v>0</v>
      </c>
      <c r="CH371" s="173">
        <v>0</v>
      </c>
      <c r="CI371" s="175">
        <f>100*CH371/$AI371</f>
        <v>0</v>
      </c>
      <c r="CJ371" s="173">
        <f>IF(CI371&gt;$AI$8,1,0)</f>
        <v>0</v>
      </c>
      <c r="CK371" s="175">
        <f>IF($R371=CH$17,CI371,0)</f>
        <v>0</v>
      </c>
      <c r="CL371" s="173">
        <v>0</v>
      </c>
      <c r="CM371" s="173">
        <v>0</v>
      </c>
      <c r="CN371" s="176"/>
    </row>
    <row r="372" ht="15.75" customHeight="1">
      <c r="A372" t="s" s="179">
        <v>2989</v>
      </c>
      <c r="B372" t="s" s="180">
        <v>160</v>
      </c>
      <c r="C372" t="s" s="180">
        <v>2990</v>
      </c>
      <c r="D372" t="s" s="181">
        <v>162</v>
      </c>
      <c r="E372" t="s" s="188">
        <v>79</v>
      </c>
      <c r="F372" t="s" s="146">
        <v>80</v>
      </c>
      <c r="G372" t="s" s="146">
        <v>2852</v>
      </c>
      <c r="H372" t="s" s="146">
        <v>1390</v>
      </c>
      <c r="I372" t="s" s="146">
        <v>49</v>
      </c>
      <c r="J372" t="s" s="146">
        <v>50</v>
      </c>
      <c r="K372" t="s" s="183">
        <f>_xlfn.IFS(Q372=0,O372,T372=1,R372,U372=1,AA372,V372=1,AD372)</f>
        <v>28</v>
      </c>
      <c r="L372" s="189">
        <f>_xlfn.IFS(Q372=0,P372,T372=1,S372,U372=1,AB372,V372=1,AE372)</f>
        <v>40.6247017275938</v>
      </c>
      <c r="M372" t="s" s="146">
        <f>IF(O372="Lab","over","under")</f>
        <v>2429</v>
      </c>
      <c r="N372" s="145">
        <v>0</v>
      </c>
      <c r="O372" t="s" s="184">
        <v>28</v>
      </c>
      <c r="P372" s="147">
        <f>AQ372</f>
        <v>40.6247017275938</v>
      </c>
      <c r="Q372" s="145">
        <f>T372+U372+V372</f>
        <v>0</v>
      </c>
      <c r="R372" t="s" s="185">
        <v>27</v>
      </c>
      <c r="S372" s="147">
        <f>AO372</f>
        <v>33.6976233654672</v>
      </c>
      <c r="T372" s="138"/>
      <c r="U372" s="138"/>
      <c r="V372" s="138"/>
      <c r="W372" s="138"/>
      <c r="X372" t="s" s="146">
        <f>IF($A372=Y372,"ok","bad")</f>
        <v>2430</v>
      </c>
      <c r="Y372" t="s" s="146">
        <v>2989</v>
      </c>
      <c r="Z372" t="s" s="146">
        <v>2990</v>
      </c>
      <c r="AA372" t="s" s="186">
        <v>29</v>
      </c>
      <c r="AB372" s="141">
        <f>100*AC372</f>
        <v>6.9437816</v>
      </c>
      <c r="AC372" s="190">
        <v>0.069437816</v>
      </c>
      <c r="AD372" t="s" s="187">
        <v>31</v>
      </c>
      <c r="AE372" s="141">
        <v>6.5190417</v>
      </c>
      <c r="AF372" s="190">
        <v>0.065190417</v>
      </c>
      <c r="AG372" s="138"/>
      <c r="AH372" s="145">
        <v>77306</v>
      </c>
      <c r="AI372" s="145">
        <v>41908</v>
      </c>
      <c r="AJ372" s="145">
        <v>213</v>
      </c>
      <c r="AK372" s="145">
        <v>2903</v>
      </c>
      <c r="AL372" s="145">
        <v>14122</v>
      </c>
      <c r="AM372" s="148">
        <f>100*AL372/$AI372</f>
        <v>33.6976233654672</v>
      </c>
      <c r="AN372" s="145">
        <f>IF(AM372&gt;$AI$8,1,0)</f>
        <v>0</v>
      </c>
      <c r="AO372" s="148">
        <f>IF($R372=AL$17,AM372,0)</f>
        <v>33.6976233654672</v>
      </c>
      <c r="AP372" s="145">
        <v>17025</v>
      </c>
      <c r="AQ372" s="148">
        <f>100*AP372/$AI372</f>
        <v>40.6247017275938</v>
      </c>
      <c r="AR372" s="145">
        <f>IF(AQ372&gt;$AI$8,1,0)</f>
        <v>0</v>
      </c>
      <c r="AS372" s="148">
        <f>IF($R372=AP$17,AQ372,0)</f>
        <v>0</v>
      </c>
      <c r="AT372" s="145">
        <v>2910</v>
      </c>
      <c r="AU372" s="148">
        <f>100*AT372/$AI372</f>
        <v>6.94378161687506</v>
      </c>
      <c r="AV372" s="145">
        <f>IF(AU372&gt;$AI$8,1,0)</f>
        <v>0</v>
      </c>
      <c r="AW372" s="148">
        <f>IF($R372=AT$17,AU372,0)</f>
        <v>0</v>
      </c>
      <c r="AX372" s="145">
        <v>2514</v>
      </c>
      <c r="AY372" s="148">
        <f>100*AX372/$AI372</f>
        <v>5.9988546339601</v>
      </c>
      <c r="AZ372" s="145">
        <f>IF(AY372&gt;$AI$8,1,0)</f>
        <v>0</v>
      </c>
      <c r="BA372" s="148">
        <f>IF($R372=AX$17,AY372,0)</f>
        <v>0</v>
      </c>
      <c r="BB372" s="145">
        <v>2732</v>
      </c>
      <c r="BC372" s="148">
        <f>100*BB372/$AI372</f>
        <v>6.51904171041329</v>
      </c>
      <c r="BD372" s="145">
        <f>IF(BC372&gt;$AI$8,1,0)</f>
        <v>0</v>
      </c>
      <c r="BE372" s="148">
        <f>IF($R372=BB$17,BC372,0)</f>
        <v>0</v>
      </c>
      <c r="BF372" s="145">
        <v>0</v>
      </c>
      <c r="BG372" s="148">
        <f>100*BF372/$AI372</f>
        <v>0</v>
      </c>
      <c r="BH372" s="145">
        <f>IF(BG372&gt;$AI$8,1,0)</f>
        <v>0</v>
      </c>
      <c r="BI372" s="148">
        <f>IF($R372=BF$17,BG372,0)</f>
        <v>0</v>
      </c>
      <c r="BJ372" s="145">
        <v>0</v>
      </c>
      <c r="BK372" s="148">
        <f>100*BJ372/$AI372</f>
        <v>0</v>
      </c>
      <c r="BL372" s="145">
        <f>IF(BK372&gt;$AI$8,1,0)</f>
        <v>0</v>
      </c>
      <c r="BM372" s="148">
        <f>IF($R372=BJ$17,BK372,0)</f>
        <v>0</v>
      </c>
      <c r="BN372" s="145">
        <v>0</v>
      </c>
      <c r="BO372" s="148">
        <f>100*BN372/$AI372</f>
        <v>0</v>
      </c>
      <c r="BP372" s="145">
        <f>IF(BO372&gt;$AI$8,1,0)</f>
        <v>0</v>
      </c>
      <c r="BQ372" s="148">
        <f>IF($R372=BN$17,BO372,0)</f>
        <v>0</v>
      </c>
      <c r="BR372" s="145">
        <v>0</v>
      </c>
      <c r="BS372" s="148">
        <f>100*BR372/$AI372</f>
        <v>0</v>
      </c>
      <c r="BT372" s="145">
        <f>IF(BS372&gt;$AI$8,1,0)</f>
        <v>0</v>
      </c>
      <c r="BU372" s="148">
        <f>IF($R372=BR$17,BS372,0)</f>
        <v>0</v>
      </c>
      <c r="BV372" s="145">
        <v>0</v>
      </c>
      <c r="BW372" s="148">
        <f>100*BV372/$AI372</f>
        <v>0</v>
      </c>
      <c r="BX372" s="145">
        <f>IF(BW372&gt;$AI$8,1,0)</f>
        <v>0</v>
      </c>
      <c r="BY372" s="148">
        <f>IF($R372=BV$17,BW372,0)</f>
        <v>0</v>
      </c>
      <c r="BZ372" s="145">
        <v>0</v>
      </c>
      <c r="CA372" s="148">
        <f>100*BZ372/$AI372</f>
        <v>0</v>
      </c>
      <c r="CB372" s="145">
        <f>IF(CA372&gt;$AI$8,1,0)</f>
        <v>0</v>
      </c>
      <c r="CC372" s="148">
        <f>IF($R372=BZ$17,CA372,0)</f>
        <v>0</v>
      </c>
      <c r="CD372" s="145">
        <v>0</v>
      </c>
      <c r="CE372" s="148">
        <f>100*CD372/$AI372</f>
        <v>0</v>
      </c>
      <c r="CF372" s="145">
        <f>IF(CE372&gt;$AI$8,1,0)</f>
        <v>0</v>
      </c>
      <c r="CG372" s="148">
        <f>IF($R372=CD$17,CE372,0)</f>
        <v>0</v>
      </c>
      <c r="CH372" s="145">
        <v>0</v>
      </c>
      <c r="CI372" s="148">
        <f>100*CH372/$AI372</f>
        <v>0</v>
      </c>
      <c r="CJ372" s="145">
        <f>IF(CI372&gt;$AI$8,1,0)</f>
        <v>0</v>
      </c>
      <c r="CK372" s="148">
        <f>IF($R372=CH$17,CI372,0)</f>
        <v>0</v>
      </c>
      <c r="CL372" s="145">
        <v>0</v>
      </c>
      <c r="CM372" s="145">
        <v>0</v>
      </c>
      <c r="CN372" s="149"/>
    </row>
    <row r="373" ht="15.75" customHeight="1">
      <c r="A373" t="s" s="179">
        <v>3171</v>
      </c>
      <c r="B373" t="s" s="180">
        <v>197</v>
      </c>
      <c r="C373" t="s" s="180">
        <v>3172</v>
      </c>
      <c r="D373" t="s" s="181">
        <v>200</v>
      </c>
      <c r="E373" t="s" s="182">
        <v>79</v>
      </c>
      <c r="F373" t="s" s="130">
        <v>46</v>
      </c>
      <c r="G373" t="s" s="130">
        <v>676</v>
      </c>
      <c r="H373" t="s" s="130">
        <v>516</v>
      </c>
      <c r="I373" t="s" s="130">
        <v>49</v>
      </c>
      <c r="J373" t="s" s="130">
        <v>1733</v>
      </c>
      <c r="K373" t="s" s="183">
        <f>_xlfn.IFS(Q373=0,O373,T373=1,R373,U373=1,AA373,V373=1,AD373)</f>
        <v>28</v>
      </c>
      <c r="L373" s="189">
        <f>_xlfn.IFS(Q373=0,P373,T373=1,S373,U373=1,AB373,V373=1,AE373)</f>
        <v>40.5977584059776</v>
      </c>
      <c r="M373" t="s" s="130">
        <f>IF(O373="Lab","over","under")</f>
        <v>2429</v>
      </c>
      <c r="N373" s="173">
        <v>0</v>
      </c>
      <c r="O373" t="s" s="184">
        <v>28</v>
      </c>
      <c r="P373" s="131">
        <f>AQ373</f>
        <v>40.5977584059776</v>
      </c>
      <c r="Q373" s="173">
        <f>T373+U373+V373</f>
        <v>0</v>
      </c>
      <c r="R373" t="s" s="185">
        <v>27</v>
      </c>
      <c r="S373" s="131">
        <f>AO373</f>
        <v>31.307596513076</v>
      </c>
      <c r="T373" s="169"/>
      <c r="U373" s="169"/>
      <c r="V373" s="169"/>
      <c r="W373" s="169"/>
      <c r="X373" t="s" s="130">
        <f>IF($A373=Y373,"ok","bad")</f>
        <v>2430</v>
      </c>
      <c r="Y373" t="s" s="130">
        <v>3171</v>
      </c>
      <c r="Z373" t="s" s="130">
        <v>3172</v>
      </c>
      <c r="AA373" t="s" s="186">
        <v>2365</v>
      </c>
      <c r="AB373" s="125">
        <f>100*AC373</f>
        <v>17.1108344</v>
      </c>
      <c r="AC373" s="191">
        <v>0.171108344</v>
      </c>
      <c r="AD373" t="s" s="187">
        <v>31</v>
      </c>
      <c r="AE373" s="125">
        <v>5.3571833</v>
      </c>
      <c r="AF373" s="191">
        <v>0.053571833</v>
      </c>
      <c r="AG373" s="169"/>
      <c r="AH373" s="173">
        <v>73224</v>
      </c>
      <c r="AI373" s="173">
        <v>44165</v>
      </c>
      <c r="AJ373" s="173">
        <v>124</v>
      </c>
      <c r="AK373" s="173">
        <v>4103</v>
      </c>
      <c r="AL373" s="173">
        <v>13827</v>
      </c>
      <c r="AM373" s="175">
        <f>100*AL373/$AI373</f>
        <v>31.307596513076</v>
      </c>
      <c r="AN373" s="173">
        <f>IF(AM373&gt;$AI$8,1,0)</f>
        <v>0</v>
      </c>
      <c r="AO373" s="175">
        <f>IF($R373=AL$17,AM373,0)</f>
        <v>31.307596513076</v>
      </c>
      <c r="AP373" s="173">
        <v>17930</v>
      </c>
      <c r="AQ373" s="175">
        <f>100*AP373/$AI373</f>
        <v>40.5977584059776</v>
      </c>
      <c r="AR373" s="173">
        <f>IF(AQ373&gt;$AI$8,1,0)</f>
        <v>0</v>
      </c>
      <c r="AS373" s="175">
        <f>IF($R373=AP$17,AQ373,0)</f>
        <v>0</v>
      </c>
      <c r="AT373" s="173">
        <v>2086</v>
      </c>
      <c r="AU373" s="175">
        <f>100*AT373/$AI373</f>
        <v>4.72319710177743</v>
      </c>
      <c r="AV373" s="173">
        <f>IF(AU373&gt;$AI$8,1,0)</f>
        <v>0</v>
      </c>
      <c r="AW373" s="175">
        <f>IF($R373=AT$17,AU373,0)</f>
        <v>0</v>
      </c>
      <c r="AX373" s="173">
        <v>7557</v>
      </c>
      <c r="AY373" s="175">
        <f>100*AX373/$AI373</f>
        <v>17.1108343711083</v>
      </c>
      <c r="AZ373" s="173">
        <f>IF(AY373&gt;$AI$8,1,0)</f>
        <v>0</v>
      </c>
      <c r="BA373" s="175">
        <f>IF($R373=AX$17,AY373,0)</f>
        <v>0</v>
      </c>
      <c r="BB373" s="173">
        <v>2366</v>
      </c>
      <c r="BC373" s="175">
        <f>100*BB373/$AI373</f>
        <v>5.35718328993547</v>
      </c>
      <c r="BD373" s="173">
        <f>IF(BC373&gt;$AI$8,1,0)</f>
        <v>0</v>
      </c>
      <c r="BE373" s="175">
        <f>IF($R373=BB$17,BC373,0)</f>
        <v>0</v>
      </c>
      <c r="BF373" s="173">
        <v>0</v>
      </c>
      <c r="BG373" s="175">
        <f>100*BF373/$AI373</f>
        <v>0</v>
      </c>
      <c r="BH373" s="173">
        <f>IF(BG373&gt;$AI$8,1,0)</f>
        <v>0</v>
      </c>
      <c r="BI373" s="175">
        <f>IF($R373=BF$17,BG373,0)</f>
        <v>0</v>
      </c>
      <c r="BJ373" s="173">
        <v>0</v>
      </c>
      <c r="BK373" s="175">
        <f>100*BJ373/$AI373</f>
        <v>0</v>
      </c>
      <c r="BL373" s="173">
        <f>IF(BK373&gt;$AI$8,1,0)</f>
        <v>0</v>
      </c>
      <c r="BM373" s="175">
        <f>IF($R373=BJ$17,BK373,0)</f>
        <v>0</v>
      </c>
      <c r="BN373" s="173">
        <v>0</v>
      </c>
      <c r="BO373" s="175">
        <f>100*BN373/$AI373</f>
        <v>0</v>
      </c>
      <c r="BP373" s="173">
        <f>IF(BO373&gt;$AI$8,1,0)</f>
        <v>0</v>
      </c>
      <c r="BQ373" s="175">
        <f>IF($R373=BN$17,BO373,0)</f>
        <v>0</v>
      </c>
      <c r="BR373" s="173">
        <v>0</v>
      </c>
      <c r="BS373" s="175">
        <f>100*BR373/$AI373</f>
        <v>0</v>
      </c>
      <c r="BT373" s="173">
        <f>IF(BS373&gt;$AI$8,1,0)</f>
        <v>0</v>
      </c>
      <c r="BU373" s="175">
        <f>IF($R373=BR$17,BS373,0)</f>
        <v>0</v>
      </c>
      <c r="BV373" s="173">
        <v>0</v>
      </c>
      <c r="BW373" s="175">
        <f>100*BV373/$AI373</f>
        <v>0</v>
      </c>
      <c r="BX373" s="173">
        <f>IF(BW373&gt;$AI$8,1,0)</f>
        <v>0</v>
      </c>
      <c r="BY373" s="175">
        <f>IF($R373=BV$17,BW373,0)</f>
        <v>0</v>
      </c>
      <c r="BZ373" s="173">
        <v>0</v>
      </c>
      <c r="CA373" s="175">
        <f>100*BZ373/$AI373</f>
        <v>0</v>
      </c>
      <c r="CB373" s="173">
        <f>IF(CA373&gt;$AI$8,1,0)</f>
        <v>0</v>
      </c>
      <c r="CC373" s="175">
        <f>IF($R373=BZ$17,CA373,0)</f>
        <v>0</v>
      </c>
      <c r="CD373" s="173">
        <v>0</v>
      </c>
      <c r="CE373" s="175">
        <f>100*CD373/$AI373</f>
        <v>0</v>
      </c>
      <c r="CF373" s="173">
        <f>IF(CE373&gt;$AI$8,1,0)</f>
        <v>0</v>
      </c>
      <c r="CG373" s="175">
        <f>IF($R373=CD$17,CE373,0)</f>
        <v>0</v>
      </c>
      <c r="CH373" s="173">
        <v>0</v>
      </c>
      <c r="CI373" s="175">
        <f>100*CH373/$AI373</f>
        <v>0</v>
      </c>
      <c r="CJ373" s="173">
        <f>IF(CI373&gt;$AI$8,1,0)</f>
        <v>0</v>
      </c>
      <c r="CK373" s="175">
        <f>IF($R373=CH$17,CI373,0)</f>
        <v>0</v>
      </c>
      <c r="CL373" s="173">
        <v>421</v>
      </c>
      <c r="CM373" s="173">
        <v>0</v>
      </c>
      <c r="CN373" s="176"/>
    </row>
    <row r="374" ht="15.75" customHeight="1">
      <c r="A374" t="s" s="179">
        <v>2921</v>
      </c>
      <c r="B374" t="s" s="180">
        <v>90</v>
      </c>
      <c r="C374" t="s" s="180">
        <v>2922</v>
      </c>
      <c r="D374" t="s" s="181">
        <v>93</v>
      </c>
      <c r="E374" t="s" s="188">
        <v>79</v>
      </c>
      <c r="F374" t="s" s="146">
        <v>46</v>
      </c>
      <c r="G374" t="s" s="146">
        <v>2923</v>
      </c>
      <c r="H374" t="s" s="146">
        <v>2924</v>
      </c>
      <c r="I374" t="s" s="146">
        <v>64</v>
      </c>
      <c r="J374" t="s" s="146">
        <v>50</v>
      </c>
      <c r="K374" t="s" s="183">
        <f>_xlfn.IFS(Q374=0,O374,T374=1,R374,U374=1,AA374,V374=1,AD374)</f>
        <v>2365</v>
      </c>
      <c r="L374" s="189">
        <f>_xlfn.IFS(Q374=0,P374,T374=1,S374,U374=1,AB374,V374=1,AE374)</f>
        <v>24.2041475895502</v>
      </c>
      <c r="M374" t="s" s="146">
        <f>IF(O374="Lab","over","under")</f>
        <v>2429</v>
      </c>
      <c r="N374" s="145">
        <v>0</v>
      </c>
      <c r="O374" t="s" s="184">
        <v>28</v>
      </c>
      <c r="P374" s="147">
        <f>AQ374</f>
        <v>40.5844330729868</v>
      </c>
      <c r="Q374" s="145">
        <f>T374+U374+V374</f>
        <v>1</v>
      </c>
      <c r="R374" t="s" s="185">
        <v>2365</v>
      </c>
      <c r="S374" s="147">
        <f>BA374</f>
        <v>24.2041475895502</v>
      </c>
      <c r="T374" s="145">
        <v>1</v>
      </c>
      <c r="U374" s="138"/>
      <c r="V374" s="138"/>
      <c r="W374" s="138"/>
      <c r="X374" t="s" s="146">
        <f>IF($A374=Y374,"ok","bad")</f>
        <v>2430</v>
      </c>
      <c r="Y374" t="s" s="146">
        <v>2921</v>
      </c>
      <c r="Z374" t="s" s="146">
        <v>2922</v>
      </c>
      <c r="AA374" t="s" s="186">
        <v>27</v>
      </c>
      <c r="AB374" s="141">
        <f>100*AC374</f>
        <v>17.2986803</v>
      </c>
      <c r="AC374" s="190">
        <v>0.172986803</v>
      </c>
      <c r="AD374" t="s" s="187">
        <v>217</v>
      </c>
      <c r="AE374" s="141">
        <v>11.7129006</v>
      </c>
      <c r="AF374" s="190">
        <v>0.117129006</v>
      </c>
      <c r="AG374" s="138"/>
      <c r="AH374" s="145">
        <v>73328</v>
      </c>
      <c r="AI374" s="145">
        <v>37130</v>
      </c>
      <c r="AJ374" s="145">
        <v>146</v>
      </c>
      <c r="AK374" s="145">
        <v>6082</v>
      </c>
      <c r="AL374" s="145">
        <v>6423</v>
      </c>
      <c r="AM374" s="148">
        <f>100*AL374/$AI374</f>
        <v>17.2986803124158</v>
      </c>
      <c r="AN374" s="145">
        <f>IF(AM374&gt;$AI$8,1,0)</f>
        <v>0</v>
      </c>
      <c r="AO374" s="148">
        <f>IF($R374=AL$17,AM374,0)</f>
        <v>0</v>
      </c>
      <c r="AP374" s="145">
        <v>15069</v>
      </c>
      <c r="AQ374" s="148">
        <f>100*AP374/$AI374</f>
        <v>40.5844330729868</v>
      </c>
      <c r="AR374" s="145">
        <f>IF(AQ374&gt;$AI$8,1,0)</f>
        <v>0</v>
      </c>
      <c r="AS374" s="148">
        <f>IF($R374=AP$17,AQ374,0)</f>
        <v>0</v>
      </c>
      <c r="AT374" s="145">
        <v>2302</v>
      </c>
      <c r="AU374" s="148">
        <f>100*AT374/$AI374</f>
        <v>6.19983840560194</v>
      </c>
      <c r="AV374" s="145">
        <f>IF(AU374&gt;$AI$8,1,0)</f>
        <v>0</v>
      </c>
      <c r="AW374" s="148">
        <f>IF($R374=AT$17,AU374,0)</f>
        <v>0</v>
      </c>
      <c r="AX374" s="145">
        <v>8987</v>
      </c>
      <c r="AY374" s="148">
        <f>100*AX374/$AI374</f>
        <v>24.2041475895502</v>
      </c>
      <c r="AZ374" s="145">
        <f>IF(AY374&gt;$AI$8,1,0)</f>
        <v>0</v>
      </c>
      <c r="BA374" s="148">
        <f>IF($R374=AX$17,AY374,0)</f>
        <v>24.2041475895502</v>
      </c>
      <c r="BB374" s="145">
        <v>0</v>
      </c>
      <c r="BC374" s="148">
        <f>100*BB374/$AI374</f>
        <v>0</v>
      </c>
      <c r="BD374" s="145">
        <f>IF(BC374&gt;$AI$8,1,0)</f>
        <v>0</v>
      </c>
      <c r="BE374" s="148">
        <f>IF($R374=BB$17,BC374,0)</f>
        <v>0</v>
      </c>
      <c r="BF374" s="145">
        <v>0</v>
      </c>
      <c r="BG374" s="148">
        <f>100*BF374/$AI374</f>
        <v>0</v>
      </c>
      <c r="BH374" s="145">
        <f>IF(BG374&gt;$AI$8,1,0)</f>
        <v>0</v>
      </c>
      <c r="BI374" s="148">
        <f>IF($R374=BF$17,BG374,0)</f>
        <v>0</v>
      </c>
      <c r="BJ374" s="145">
        <v>0</v>
      </c>
      <c r="BK374" s="148">
        <f>100*BJ374/$AI374</f>
        <v>0</v>
      </c>
      <c r="BL374" s="145">
        <f>IF(BK374&gt;$AI$8,1,0)</f>
        <v>0</v>
      </c>
      <c r="BM374" s="148">
        <f>IF($R374=BJ$17,BK374,0)</f>
        <v>0</v>
      </c>
      <c r="BN374" s="145">
        <v>0</v>
      </c>
      <c r="BO374" s="148">
        <f>100*BN374/$AI374</f>
        <v>0</v>
      </c>
      <c r="BP374" s="145">
        <f>IF(BO374&gt;$AI$8,1,0)</f>
        <v>0</v>
      </c>
      <c r="BQ374" s="148">
        <f>IF($R374=BN$17,BO374,0)</f>
        <v>0</v>
      </c>
      <c r="BR374" s="145">
        <v>0</v>
      </c>
      <c r="BS374" s="148">
        <f>100*BR374/$AI374</f>
        <v>0</v>
      </c>
      <c r="BT374" s="145">
        <f>IF(BS374&gt;$AI$8,1,0)</f>
        <v>0</v>
      </c>
      <c r="BU374" s="148">
        <f>IF($R374=BR$17,BS374,0)</f>
        <v>0</v>
      </c>
      <c r="BV374" s="145">
        <v>0</v>
      </c>
      <c r="BW374" s="148">
        <f>100*BV374/$AI374</f>
        <v>0</v>
      </c>
      <c r="BX374" s="145">
        <f>IF(BW374&gt;$AI$8,1,0)</f>
        <v>0</v>
      </c>
      <c r="BY374" s="148">
        <f>IF($R374=BV$17,BW374,0)</f>
        <v>0</v>
      </c>
      <c r="BZ374" s="145">
        <v>0</v>
      </c>
      <c r="CA374" s="148">
        <f>100*BZ374/$AI374</f>
        <v>0</v>
      </c>
      <c r="CB374" s="145">
        <f>IF(CA374&gt;$AI$8,1,0)</f>
        <v>0</v>
      </c>
      <c r="CC374" s="148">
        <f>IF($R374=BZ$17,CA374,0)</f>
        <v>0</v>
      </c>
      <c r="CD374" s="145">
        <v>0</v>
      </c>
      <c r="CE374" s="148">
        <f>100*CD374/$AI374</f>
        <v>0</v>
      </c>
      <c r="CF374" s="145">
        <f>IF(CE374&gt;$AI$8,1,0)</f>
        <v>0</v>
      </c>
      <c r="CG374" s="148">
        <f>IF($R374=CD$17,CE374,0)</f>
        <v>0</v>
      </c>
      <c r="CH374" s="145">
        <v>0</v>
      </c>
      <c r="CI374" s="148">
        <f>100*CH374/$AI374</f>
        <v>0</v>
      </c>
      <c r="CJ374" s="145">
        <f>IF(CI374&gt;$AI$8,1,0)</f>
        <v>0</v>
      </c>
      <c r="CK374" s="148">
        <f>IF($R374=CH$17,CI374,0)</f>
        <v>0</v>
      </c>
      <c r="CL374" s="145">
        <v>0</v>
      </c>
      <c r="CM374" s="145">
        <v>0</v>
      </c>
      <c r="CN374" s="149"/>
    </row>
    <row r="375" ht="15.75" customHeight="1">
      <c r="A375" t="s" s="179">
        <v>3256</v>
      </c>
      <c r="B375" t="s" s="180">
        <v>197</v>
      </c>
      <c r="C375" t="s" s="180">
        <v>3257</v>
      </c>
      <c r="D375" t="s" s="181">
        <v>200</v>
      </c>
      <c r="E375" t="s" s="182">
        <v>79</v>
      </c>
      <c r="F375" t="s" s="130">
        <v>46</v>
      </c>
      <c r="G375" t="s" s="130">
        <v>588</v>
      </c>
      <c r="H375" t="s" s="130">
        <v>1634</v>
      </c>
      <c r="I375" t="s" s="130">
        <v>49</v>
      </c>
      <c r="J375" t="s" s="130">
        <v>1733</v>
      </c>
      <c r="K375" t="s" s="183">
        <f>_xlfn.IFS(Q375=0,O375,T375=1,R375,U375=1,AA375,V375=1,AD375)</f>
        <v>28</v>
      </c>
      <c r="L375" s="189">
        <f>_xlfn.IFS(Q375=0,P375,T375=1,S375,U375=1,AB375,V375=1,AE375)</f>
        <v>40.5652811735941</v>
      </c>
      <c r="M375" t="s" s="130">
        <f>IF(O375="Lab","over","under")</f>
        <v>2429</v>
      </c>
      <c r="N375" s="173">
        <v>0</v>
      </c>
      <c r="O375" t="s" s="184">
        <v>28</v>
      </c>
      <c r="P375" s="131">
        <f>AQ375</f>
        <v>40.5652811735941</v>
      </c>
      <c r="Q375" s="173">
        <f>T375+U375+V375</f>
        <v>0</v>
      </c>
      <c r="R375" t="s" s="185">
        <v>27</v>
      </c>
      <c r="S375" s="131">
        <f>AO375</f>
        <v>30.161369193154</v>
      </c>
      <c r="T375" s="169"/>
      <c r="U375" s="169"/>
      <c r="V375" s="169"/>
      <c r="W375" s="169"/>
      <c r="X375" t="s" s="130">
        <f>IF($A375=Y375,"ok","bad")</f>
        <v>2430</v>
      </c>
      <c r="Y375" t="s" s="130">
        <v>3256</v>
      </c>
      <c r="Z375" t="s" s="130">
        <v>3257</v>
      </c>
      <c r="AA375" t="s" s="186">
        <v>2365</v>
      </c>
      <c r="AB375" s="125">
        <f>100*AC375</f>
        <v>14.5212714</v>
      </c>
      <c r="AC375" s="191">
        <v>0.145212714</v>
      </c>
      <c r="AD375" t="s" s="187">
        <v>29</v>
      </c>
      <c r="AE375" s="125">
        <v>7.5853301</v>
      </c>
      <c r="AF375" s="191">
        <v>0.075853301</v>
      </c>
      <c r="AG375" s="169"/>
      <c r="AH375" s="173">
        <v>73889</v>
      </c>
      <c r="AI375" s="173">
        <v>51125</v>
      </c>
      <c r="AJ375" s="173">
        <v>142</v>
      </c>
      <c r="AK375" s="173">
        <v>5319</v>
      </c>
      <c r="AL375" s="173">
        <v>15420</v>
      </c>
      <c r="AM375" s="175">
        <f>100*AL375/$AI375</f>
        <v>30.161369193154</v>
      </c>
      <c r="AN375" s="173">
        <f>IF(AM375&gt;$AI$8,1,0)</f>
        <v>0</v>
      </c>
      <c r="AO375" s="175">
        <f>IF($R375=AL$17,AM375,0)</f>
        <v>30.161369193154</v>
      </c>
      <c r="AP375" s="173">
        <v>20739</v>
      </c>
      <c r="AQ375" s="175">
        <f>100*AP375/$AI375</f>
        <v>40.5652811735941</v>
      </c>
      <c r="AR375" s="173">
        <f>IF(AQ375&gt;$AI$8,1,0)</f>
        <v>0</v>
      </c>
      <c r="AS375" s="175">
        <f>IF($R375=AP$17,AQ375,0)</f>
        <v>0</v>
      </c>
      <c r="AT375" s="173">
        <v>3878</v>
      </c>
      <c r="AU375" s="175">
        <f>100*AT375/$AI375</f>
        <v>7.58533007334963</v>
      </c>
      <c r="AV375" s="173">
        <f>IF(AU375&gt;$AI$8,1,0)</f>
        <v>0</v>
      </c>
      <c r="AW375" s="175">
        <f>IF($R375=AT$17,AU375,0)</f>
        <v>0</v>
      </c>
      <c r="AX375" s="173">
        <v>7424</v>
      </c>
      <c r="AY375" s="175">
        <f>100*AX375/$AI375</f>
        <v>14.521271393643</v>
      </c>
      <c r="AZ375" s="173">
        <f>IF(AY375&gt;$AI$8,1,0)</f>
        <v>0</v>
      </c>
      <c r="BA375" s="175">
        <f>IF($R375=AX$17,AY375,0)</f>
        <v>0</v>
      </c>
      <c r="BB375" s="173">
        <v>3222</v>
      </c>
      <c r="BC375" s="175">
        <f>100*BB375/$AI375</f>
        <v>6.30220048899756</v>
      </c>
      <c r="BD375" s="173">
        <f>IF(BC375&gt;$AI$8,1,0)</f>
        <v>0</v>
      </c>
      <c r="BE375" s="175">
        <f>IF($R375=BB$17,BC375,0)</f>
        <v>0</v>
      </c>
      <c r="BF375" s="173">
        <v>0</v>
      </c>
      <c r="BG375" s="175">
        <f>100*BF375/$AI375</f>
        <v>0</v>
      </c>
      <c r="BH375" s="173">
        <f>IF(BG375&gt;$AI$8,1,0)</f>
        <v>0</v>
      </c>
      <c r="BI375" s="175">
        <f>IF($R375=BF$17,BG375,0)</f>
        <v>0</v>
      </c>
      <c r="BJ375" s="173">
        <v>0</v>
      </c>
      <c r="BK375" s="175">
        <f>100*BJ375/$AI375</f>
        <v>0</v>
      </c>
      <c r="BL375" s="173">
        <f>IF(BK375&gt;$AI$8,1,0)</f>
        <v>0</v>
      </c>
      <c r="BM375" s="175">
        <f>IF($R375=BJ$17,BK375,0)</f>
        <v>0</v>
      </c>
      <c r="BN375" s="173">
        <v>0</v>
      </c>
      <c r="BO375" s="175">
        <f>100*BN375/$AI375</f>
        <v>0</v>
      </c>
      <c r="BP375" s="173">
        <f>IF(BO375&gt;$AI$8,1,0)</f>
        <v>0</v>
      </c>
      <c r="BQ375" s="175">
        <f>IF($R375=BN$17,BO375,0)</f>
        <v>0</v>
      </c>
      <c r="BR375" s="173">
        <v>0</v>
      </c>
      <c r="BS375" s="175">
        <f>100*BR375/$AI375</f>
        <v>0</v>
      </c>
      <c r="BT375" s="173">
        <f>IF(BS375&gt;$AI$8,1,0)</f>
        <v>0</v>
      </c>
      <c r="BU375" s="175">
        <f>IF($R375=BR$17,BS375,0)</f>
        <v>0</v>
      </c>
      <c r="BV375" s="173">
        <v>0</v>
      </c>
      <c r="BW375" s="175">
        <f>100*BV375/$AI375</f>
        <v>0</v>
      </c>
      <c r="BX375" s="173">
        <f>IF(BW375&gt;$AI$8,1,0)</f>
        <v>0</v>
      </c>
      <c r="BY375" s="175">
        <f>IF($R375=BV$17,BW375,0)</f>
        <v>0</v>
      </c>
      <c r="BZ375" s="173">
        <v>0</v>
      </c>
      <c r="CA375" s="175">
        <f>100*BZ375/$AI375</f>
        <v>0</v>
      </c>
      <c r="CB375" s="173">
        <f>IF(CA375&gt;$AI$8,1,0)</f>
        <v>0</v>
      </c>
      <c r="CC375" s="175">
        <f>IF($R375=BZ$17,CA375,0)</f>
        <v>0</v>
      </c>
      <c r="CD375" s="173">
        <v>0</v>
      </c>
      <c r="CE375" s="175">
        <f>100*CD375/$AI375</f>
        <v>0</v>
      </c>
      <c r="CF375" s="173">
        <f>IF(CE375&gt;$AI$8,1,0)</f>
        <v>0</v>
      </c>
      <c r="CG375" s="175">
        <f>IF($R375=CD$17,CE375,0)</f>
        <v>0</v>
      </c>
      <c r="CH375" s="173">
        <v>0</v>
      </c>
      <c r="CI375" s="175">
        <f>100*CH375/$AI375</f>
        <v>0</v>
      </c>
      <c r="CJ375" s="173">
        <f>IF(CI375&gt;$AI$8,1,0)</f>
        <v>0</v>
      </c>
      <c r="CK375" s="175">
        <f>IF($R375=CH$17,CI375,0)</f>
        <v>0</v>
      </c>
      <c r="CL375" s="173">
        <v>154</v>
      </c>
      <c r="CM375" s="173">
        <v>0</v>
      </c>
      <c r="CN375" s="176"/>
    </row>
    <row r="376" ht="15.75" customHeight="1">
      <c r="A376" t="s" s="179">
        <v>3237</v>
      </c>
      <c r="B376" t="s" s="180">
        <v>90</v>
      </c>
      <c r="C376" t="s" s="180">
        <v>3238</v>
      </c>
      <c r="D376" t="s" s="181">
        <v>93</v>
      </c>
      <c r="E376" t="s" s="188">
        <v>79</v>
      </c>
      <c r="F376" t="s" s="146">
        <v>46</v>
      </c>
      <c r="G376" t="s" s="146">
        <v>3239</v>
      </c>
      <c r="H376" t="s" s="146">
        <v>3240</v>
      </c>
      <c r="I376" t="s" s="146">
        <v>49</v>
      </c>
      <c r="J376" t="s" s="146">
        <v>1733</v>
      </c>
      <c r="K376" t="s" s="183">
        <f>_xlfn.IFS(Q376=0,O376,T376=1,R376,U376=1,AA376,V376=1,AD376)</f>
        <v>28</v>
      </c>
      <c r="L376" s="189">
        <f>_xlfn.IFS(Q376=0,P376,T376=1,S376,U376=1,AB376,V376=1,AE376)</f>
        <v>40.5551835392951</v>
      </c>
      <c r="M376" t="s" s="146">
        <f>IF(O376="Lab","over","under")</f>
        <v>2429</v>
      </c>
      <c r="N376" s="145">
        <v>0</v>
      </c>
      <c r="O376" t="s" s="184">
        <v>28</v>
      </c>
      <c r="P376" s="147">
        <f>AQ376</f>
        <v>40.5551835392951</v>
      </c>
      <c r="Q376" s="145">
        <f>T376+U376+V376</f>
        <v>0</v>
      </c>
      <c r="R376" t="s" s="185">
        <v>27</v>
      </c>
      <c r="S376" s="147">
        <f>AO376</f>
        <v>29.8877863679714</v>
      </c>
      <c r="T376" s="138"/>
      <c r="U376" s="138"/>
      <c r="V376" s="138"/>
      <c r="W376" s="138"/>
      <c r="X376" t="s" s="146">
        <f>IF($A376=Y376,"ok","bad")</f>
        <v>2430</v>
      </c>
      <c r="Y376" t="s" s="146">
        <v>3237</v>
      </c>
      <c r="Z376" t="s" s="146">
        <v>3238</v>
      </c>
      <c r="AA376" t="s" s="186">
        <v>2365</v>
      </c>
      <c r="AB376" s="141">
        <f>100*AC376</f>
        <v>15.4704653</v>
      </c>
      <c r="AC376" s="190">
        <v>0.154704653</v>
      </c>
      <c r="AD376" t="s" s="187">
        <v>29</v>
      </c>
      <c r="AE376" s="141">
        <v>9.6223697</v>
      </c>
      <c r="AF376" s="190">
        <v>0.096223697</v>
      </c>
      <c r="AG376" s="138"/>
      <c r="AH376" s="145">
        <v>77935</v>
      </c>
      <c r="AI376" s="145">
        <v>49281</v>
      </c>
      <c r="AJ376" s="145">
        <v>148</v>
      </c>
      <c r="AK376" s="145">
        <v>5257</v>
      </c>
      <c r="AL376" s="145">
        <v>14729</v>
      </c>
      <c r="AM376" s="148">
        <f>100*AL376/$AI376</f>
        <v>29.8877863679714</v>
      </c>
      <c r="AN376" s="145">
        <f>IF(AM376&gt;$AI$8,1,0)</f>
        <v>0</v>
      </c>
      <c r="AO376" s="148">
        <f>IF($R376=AL$17,AM376,0)</f>
        <v>29.8877863679714</v>
      </c>
      <c r="AP376" s="145">
        <v>19986</v>
      </c>
      <c r="AQ376" s="148">
        <f>100*AP376/$AI376</f>
        <v>40.5551835392951</v>
      </c>
      <c r="AR376" s="145">
        <f>IF(AQ376&gt;$AI$8,1,0)</f>
        <v>0</v>
      </c>
      <c r="AS376" s="148">
        <f>IF($R376=AP$17,AQ376,0)</f>
        <v>0</v>
      </c>
      <c r="AT376" s="145">
        <v>4742</v>
      </c>
      <c r="AU376" s="148">
        <f>100*AT376/$AI376</f>
        <v>9.622369675940019</v>
      </c>
      <c r="AV376" s="145">
        <f>IF(AU376&gt;$AI$8,1,0)</f>
        <v>0</v>
      </c>
      <c r="AW376" s="148">
        <f>IF($R376=AT$17,AU376,0)</f>
        <v>0</v>
      </c>
      <c r="AX376" s="145">
        <v>7624</v>
      </c>
      <c r="AY376" s="148">
        <f>100*AX376/$AI376</f>
        <v>15.4704652908829</v>
      </c>
      <c r="AZ376" s="145">
        <f>IF(AY376&gt;$AI$8,1,0)</f>
        <v>0</v>
      </c>
      <c r="BA376" s="148">
        <f>IF($R376=AX$17,AY376,0)</f>
        <v>0</v>
      </c>
      <c r="BB376" s="145">
        <v>1730</v>
      </c>
      <c r="BC376" s="148">
        <f>100*BB376/$AI376</f>
        <v>3.51048071264788</v>
      </c>
      <c r="BD376" s="145">
        <f>IF(BC376&gt;$AI$8,1,0)</f>
        <v>0</v>
      </c>
      <c r="BE376" s="148">
        <f>IF($R376=BB$17,BC376,0)</f>
        <v>0</v>
      </c>
      <c r="BF376" s="145">
        <v>0</v>
      </c>
      <c r="BG376" s="148">
        <f>100*BF376/$AI376</f>
        <v>0</v>
      </c>
      <c r="BH376" s="145">
        <f>IF(BG376&gt;$AI$8,1,0)</f>
        <v>0</v>
      </c>
      <c r="BI376" s="148">
        <f>IF($R376=BF$17,BG376,0)</f>
        <v>0</v>
      </c>
      <c r="BJ376" s="145">
        <v>0</v>
      </c>
      <c r="BK376" s="148">
        <f>100*BJ376/$AI376</f>
        <v>0</v>
      </c>
      <c r="BL376" s="145">
        <f>IF(BK376&gt;$AI$8,1,0)</f>
        <v>0</v>
      </c>
      <c r="BM376" s="148">
        <f>IF($R376=BJ$17,BK376,0)</f>
        <v>0</v>
      </c>
      <c r="BN376" s="145">
        <v>0</v>
      </c>
      <c r="BO376" s="148">
        <f>100*BN376/$AI376</f>
        <v>0</v>
      </c>
      <c r="BP376" s="145">
        <f>IF(BO376&gt;$AI$8,1,0)</f>
        <v>0</v>
      </c>
      <c r="BQ376" s="148">
        <f>IF($R376=BN$17,BO376,0)</f>
        <v>0</v>
      </c>
      <c r="BR376" s="145">
        <v>0</v>
      </c>
      <c r="BS376" s="148">
        <f>100*BR376/$AI376</f>
        <v>0</v>
      </c>
      <c r="BT376" s="145">
        <f>IF(BS376&gt;$AI$8,1,0)</f>
        <v>0</v>
      </c>
      <c r="BU376" s="148">
        <f>IF($R376=BR$17,BS376,0)</f>
        <v>0</v>
      </c>
      <c r="BV376" s="145">
        <v>0</v>
      </c>
      <c r="BW376" s="148">
        <f>100*BV376/$AI376</f>
        <v>0</v>
      </c>
      <c r="BX376" s="145">
        <f>IF(BW376&gt;$AI$8,1,0)</f>
        <v>0</v>
      </c>
      <c r="BY376" s="148">
        <f>IF($R376=BV$17,BW376,0)</f>
        <v>0</v>
      </c>
      <c r="BZ376" s="145">
        <v>0</v>
      </c>
      <c r="CA376" s="148">
        <f>100*BZ376/$AI376</f>
        <v>0</v>
      </c>
      <c r="CB376" s="145">
        <f>IF(CA376&gt;$AI$8,1,0)</f>
        <v>0</v>
      </c>
      <c r="CC376" s="148">
        <f>IF($R376=BZ$17,CA376,0)</f>
        <v>0</v>
      </c>
      <c r="CD376" s="145">
        <v>0</v>
      </c>
      <c r="CE376" s="148">
        <f>100*CD376/$AI376</f>
        <v>0</v>
      </c>
      <c r="CF376" s="145">
        <f>IF(CE376&gt;$AI$8,1,0)</f>
        <v>0</v>
      </c>
      <c r="CG376" s="148">
        <f>IF($R376=CD$17,CE376,0)</f>
        <v>0</v>
      </c>
      <c r="CH376" s="145">
        <v>0</v>
      </c>
      <c r="CI376" s="148">
        <f>100*CH376/$AI376</f>
        <v>0</v>
      </c>
      <c r="CJ376" s="145">
        <f>IF(CI376&gt;$AI$8,1,0)</f>
        <v>0</v>
      </c>
      <c r="CK376" s="148">
        <f>IF($R376=CH$17,CI376,0)</f>
        <v>0</v>
      </c>
      <c r="CL376" s="145">
        <v>600</v>
      </c>
      <c r="CM376" s="145">
        <v>0</v>
      </c>
      <c r="CN376" s="149"/>
    </row>
    <row r="377" ht="15.75" customHeight="1">
      <c r="A377" t="s" s="179">
        <v>3541</v>
      </c>
      <c r="B377" t="s" s="180">
        <v>58</v>
      </c>
      <c r="C377" t="s" s="180">
        <v>253</v>
      </c>
      <c r="D377" t="s" s="181">
        <v>60</v>
      </c>
      <c r="E377" t="s" s="182">
        <v>60</v>
      </c>
      <c r="F377" t="s" s="130">
        <v>46</v>
      </c>
      <c r="G377" t="s" s="130">
        <v>187</v>
      </c>
      <c r="H377" t="s" s="130">
        <v>254</v>
      </c>
      <c r="I377" t="s" s="130">
        <v>49</v>
      </c>
      <c r="J377" t="s" s="130">
        <v>56</v>
      </c>
      <c r="K377" t="s" s="183">
        <f>_xlfn.IFS(Q377=0,O377,T377=1,R377,U377=1,AA377,V377=1,AD377)</f>
        <v>27</v>
      </c>
      <c r="L377" s="189">
        <f>_xlfn.IFS(Q377=0,P377,T377=1,S377,U377=1,AB377,V377=1,AE377)</f>
        <v>40.5343872159457</v>
      </c>
      <c r="M377" t="s" s="130">
        <f>IF(O377="Lab","over","under")</f>
        <v>3307</v>
      </c>
      <c r="N377" s="169"/>
      <c r="O377" t="s" s="184">
        <v>27</v>
      </c>
      <c r="P377" s="131">
        <f>AM377</f>
        <v>40.5343872159457</v>
      </c>
      <c r="Q377" s="173">
        <f>T377+U377+V377</f>
        <v>0</v>
      </c>
      <c r="R377" t="s" s="185">
        <v>32</v>
      </c>
      <c r="S377" s="131">
        <f>BI377</f>
        <v>26.3606684135916</v>
      </c>
      <c r="T377" s="169"/>
      <c r="U377" s="169"/>
      <c r="V377" s="169"/>
      <c r="W377" s="169"/>
      <c r="X377" t="s" s="130">
        <f>IF($A377=Y377,"ok","bad")</f>
        <v>2430</v>
      </c>
      <c r="Y377" t="s" s="130">
        <v>3541</v>
      </c>
      <c r="Z377" t="s" s="130">
        <v>253</v>
      </c>
      <c r="AA377" t="s" s="186">
        <v>28</v>
      </c>
      <c r="AB377" s="125">
        <f>100*AC377</f>
        <v>13.5551355</v>
      </c>
      <c r="AC377" s="191">
        <v>0.135551355</v>
      </c>
      <c r="AD377" t="s" s="187">
        <v>29</v>
      </c>
      <c r="AE377" s="125">
        <v>7.9170067</v>
      </c>
      <c r="AF377" s="191">
        <v>0.079170067</v>
      </c>
      <c r="AG377" s="169"/>
      <c r="AH377" s="173">
        <v>76438</v>
      </c>
      <c r="AI377" s="173">
        <v>46558</v>
      </c>
      <c r="AJ377" s="173">
        <v>138</v>
      </c>
      <c r="AK377" s="173">
        <v>6599</v>
      </c>
      <c r="AL377" s="173">
        <v>18872</v>
      </c>
      <c r="AM377" s="175">
        <f>100*AL377/$AI377</f>
        <v>40.5343872159457</v>
      </c>
      <c r="AN377" s="173">
        <f>IF(AM377&gt;$AI$8,1,0)</f>
        <v>0</v>
      </c>
      <c r="AO377" s="175">
        <f>IF($R377=AL$17,AM377,0)</f>
        <v>0</v>
      </c>
      <c r="AP377" s="173">
        <v>6311</v>
      </c>
      <c r="AQ377" s="175">
        <f>100*AP377/$AI377</f>
        <v>13.5551355298767</v>
      </c>
      <c r="AR377" s="173">
        <f>IF(AQ377&gt;$AI$8,1,0)</f>
        <v>0</v>
      </c>
      <c r="AS377" s="175">
        <f>IF($R377=AP$17,AQ377,0)</f>
        <v>0</v>
      </c>
      <c r="AT377" s="173">
        <v>3686</v>
      </c>
      <c r="AU377" s="175">
        <f>100*AT377/$AI377</f>
        <v>7.91700674427596</v>
      </c>
      <c r="AV377" s="173">
        <f>IF(AU377&gt;$AI$8,1,0)</f>
        <v>0</v>
      </c>
      <c r="AW377" s="175">
        <f>IF($R377=AT$17,AU377,0)</f>
        <v>0</v>
      </c>
      <c r="AX377" s="173">
        <v>3340</v>
      </c>
      <c r="AY377" s="175">
        <f>100*AX377/$AI377</f>
        <v>7.17384767386915</v>
      </c>
      <c r="AZ377" s="173">
        <f>IF(AY377&gt;$AI$8,1,0)</f>
        <v>0</v>
      </c>
      <c r="BA377" s="175">
        <f>IF($R377=AX$17,AY377,0)</f>
        <v>0</v>
      </c>
      <c r="BB377" s="173">
        <v>1526</v>
      </c>
      <c r="BC377" s="175">
        <f>100*BB377/$AI377</f>
        <v>3.27763220069591</v>
      </c>
      <c r="BD377" s="173">
        <f>IF(BC377&gt;$AI$8,1,0)</f>
        <v>0</v>
      </c>
      <c r="BE377" s="175">
        <f>IF($R377=BB$17,BC377,0)</f>
        <v>0</v>
      </c>
      <c r="BF377" s="173">
        <v>12273</v>
      </c>
      <c r="BG377" s="175">
        <f>100*BF377/$AI377</f>
        <v>26.3606684135916</v>
      </c>
      <c r="BH377" s="173">
        <f>IF(BG377&gt;$AI$8,1,0)</f>
        <v>0</v>
      </c>
      <c r="BI377" s="175">
        <f>IF($R377=BF$17,BG377,0)</f>
        <v>26.3606684135916</v>
      </c>
      <c r="BJ377" s="173">
        <v>0</v>
      </c>
      <c r="BK377" s="175">
        <f>100*BJ377/$AI377</f>
        <v>0</v>
      </c>
      <c r="BL377" s="173">
        <f>IF(BK377&gt;$AI$8,1,0)</f>
        <v>0</v>
      </c>
      <c r="BM377" s="175">
        <f>IF($R377=BJ$17,BK377,0)</f>
        <v>0</v>
      </c>
      <c r="BN377" s="173">
        <v>0</v>
      </c>
      <c r="BO377" s="175">
        <f>100*BN377/$AI377</f>
        <v>0</v>
      </c>
      <c r="BP377" s="173">
        <f>IF(BO377&gt;$AI$8,1,0)</f>
        <v>0</v>
      </c>
      <c r="BQ377" s="175">
        <f>IF($R377=BN$17,BO377,0)</f>
        <v>0</v>
      </c>
      <c r="BR377" s="173">
        <v>0</v>
      </c>
      <c r="BS377" s="175">
        <f>100*BR377/$AI377</f>
        <v>0</v>
      </c>
      <c r="BT377" s="173">
        <f>IF(BS377&gt;$AI$8,1,0)</f>
        <v>0</v>
      </c>
      <c r="BU377" s="175">
        <f>IF($R377=BR$17,BS377,0)</f>
        <v>0</v>
      </c>
      <c r="BV377" s="173">
        <v>0</v>
      </c>
      <c r="BW377" s="175">
        <f>100*BV377/$AI377</f>
        <v>0</v>
      </c>
      <c r="BX377" s="173">
        <f>IF(BW377&gt;$AI$8,1,0)</f>
        <v>0</v>
      </c>
      <c r="BY377" s="175">
        <f>IF($R377=BV$17,BW377,0)</f>
        <v>0</v>
      </c>
      <c r="BZ377" s="173">
        <v>0</v>
      </c>
      <c r="CA377" s="175">
        <f>100*BZ377/$AI377</f>
        <v>0</v>
      </c>
      <c r="CB377" s="173">
        <f>IF(CA377&gt;$AI$8,1,0)</f>
        <v>0</v>
      </c>
      <c r="CC377" s="175">
        <f>IF($R377=BZ$17,CA377,0)</f>
        <v>0</v>
      </c>
      <c r="CD377" s="173">
        <v>0</v>
      </c>
      <c r="CE377" s="175">
        <f>100*CD377/$AI377</f>
        <v>0</v>
      </c>
      <c r="CF377" s="173">
        <f>IF(CE377&gt;$AI$8,1,0)</f>
        <v>0</v>
      </c>
      <c r="CG377" s="175">
        <f>IF($R377=CD$17,CE377,0)</f>
        <v>0</v>
      </c>
      <c r="CH377" s="173">
        <v>0</v>
      </c>
      <c r="CI377" s="175">
        <f>100*CH377/$AI377</f>
        <v>0</v>
      </c>
      <c r="CJ377" s="173">
        <f>IF(CI377&gt;$AI$8,1,0)</f>
        <v>0</v>
      </c>
      <c r="CK377" s="175">
        <f>IF($R377=CH$17,CI377,0)</f>
        <v>0</v>
      </c>
      <c r="CL377" s="173">
        <v>2169</v>
      </c>
      <c r="CM377" s="173">
        <v>0</v>
      </c>
      <c r="CN377" s="176"/>
    </row>
    <row r="378" ht="15.75" customHeight="1">
      <c r="A378" t="s" s="179">
        <v>3069</v>
      </c>
      <c r="B378" t="s" s="180">
        <v>101</v>
      </c>
      <c r="C378" t="s" s="180">
        <v>355</v>
      </c>
      <c r="D378" t="s" s="181">
        <v>104</v>
      </c>
      <c r="E378" t="s" s="188">
        <v>79</v>
      </c>
      <c r="F378" t="s" s="146">
        <v>46</v>
      </c>
      <c r="G378" t="s" s="146">
        <v>777</v>
      </c>
      <c r="H378" t="s" s="146">
        <v>3070</v>
      </c>
      <c r="I378" t="s" s="146">
        <v>64</v>
      </c>
      <c r="J378" t="s" s="146">
        <v>1733</v>
      </c>
      <c r="K378" t="s" s="183">
        <f>_xlfn.IFS(Q378=0,O378,T378=1,R378,U378=1,AA378,V378=1,AD378)</f>
        <v>28</v>
      </c>
      <c r="L378" s="189">
        <f>_xlfn.IFS(Q378=0,P378,T378=1,S378,U378=1,AB378,V378=1,AE378)</f>
        <v>40.5264646274214</v>
      </c>
      <c r="M378" t="s" s="146">
        <f>IF(O378="Lab","over","under")</f>
        <v>2429</v>
      </c>
      <c r="N378" s="145">
        <v>0</v>
      </c>
      <c r="O378" t="s" s="184">
        <v>28</v>
      </c>
      <c r="P378" s="147">
        <f>AQ378</f>
        <v>40.5264646274214</v>
      </c>
      <c r="Q378" s="145">
        <f>T378+U378+V378</f>
        <v>0</v>
      </c>
      <c r="R378" t="s" s="185">
        <v>27</v>
      </c>
      <c r="S378" s="147">
        <f>AO378</f>
        <v>25.6256775227412</v>
      </c>
      <c r="T378" s="138"/>
      <c r="U378" s="138"/>
      <c r="V378" s="138"/>
      <c r="W378" s="138"/>
      <c r="X378" t="s" s="146">
        <f>IF($A378=Y378,"ok","bad")</f>
        <v>2430</v>
      </c>
      <c r="Y378" t="s" s="146">
        <v>3069</v>
      </c>
      <c r="Z378" t="s" s="146">
        <v>355</v>
      </c>
      <c r="AA378" t="s" s="186">
        <v>2365</v>
      </c>
      <c r="AB378" s="141">
        <f>100*AC378</f>
        <v>21.5181223</v>
      </c>
      <c r="AC378" s="190">
        <v>0.215181223</v>
      </c>
      <c r="AD378" t="s" s="187">
        <v>31</v>
      </c>
      <c r="AE378" s="141">
        <v>8.8466795</v>
      </c>
      <c r="AF378" s="190">
        <v>0.088466795</v>
      </c>
      <c r="AG378" s="138"/>
      <c r="AH378" s="145">
        <v>77207</v>
      </c>
      <c r="AI378" s="145">
        <v>42434</v>
      </c>
      <c r="AJ378" s="145">
        <v>111</v>
      </c>
      <c r="AK378" s="145">
        <v>6323</v>
      </c>
      <c r="AL378" s="145">
        <v>10874</v>
      </c>
      <c r="AM378" s="148">
        <f>100*AL378/$AI378</f>
        <v>25.6256775227412</v>
      </c>
      <c r="AN378" s="145">
        <f>IF(AM378&gt;$AI$8,1,0)</f>
        <v>0</v>
      </c>
      <c r="AO378" s="148">
        <f>IF($R378=AL$17,AM378,0)</f>
        <v>25.6256775227412</v>
      </c>
      <c r="AP378" s="145">
        <v>17197</v>
      </c>
      <c r="AQ378" s="148">
        <f>100*AP378/$AI378</f>
        <v>40.5264646274214</v>
      </c>
      <c r="AR378" s="145">
        <f>IF(AQ378&gt;$AI$8,1,0)</f>
        <v>0</v>
      </c>
      <c r="AS378" s="148">
        <f>IF($R378=AP$17,AQ378,0)</f>
        <v>0</v>
      </c>
      <c r="AT378" s="145">
        <v>1478</v>
      </c>
      <c r="AU378" s="148">
        <f>100*AT378/$AI378</f>
        <v>3.48305603996795</v>
      </c>
      <c r="AV378" s="145">
        <f>IF(AU378&gt;$AI$8,1,0)</f>
        <v>0</v>
      </c>
      <c r="AW378" s="148">
        <f>IF($R378=AT$17,AU378,0)</f>
        <v>0</v>
      </c>
      <c r="AX378" s="145">
        <v>9131</v>
      </c>
      <c r="AY378" s="148">
        <f>100*AX378/$AI378</f>
        <v>21.5181222604515</v>
      </c>
      <c r="AZ378" s="145">
        <f>IF(AY378&gt;$AI$8,1,0)</f>
        <v>0</v>
      </c>
      <c r="BA378" s="148">
        <f>IF($R378=AX$17,AY378,0)</f>
        <v>0</v>
      </c>
      <c r="BB378" s="145">
        <v>3754</v>
      </c>
      <c r="BC378" s="148">
        <f>100*BB378/$AI378</f>
        <v>8.846679549417919</v>
      </c>
      <c r="BD378" s="145">
        <f>IF(BC378&gt;$AI$8,1,0)</f>
        <v>0</v>
      </c>
      <c r="BE378" s="148">
        <f>IF($R378=BB$17,BC378,0)</f>
        <v>0</v>
      </c>
      <c r="BF378" s="145">
        <v>0</v>
      </c>
      <c r="BG378" s="148">
        <f>100*BF378/$AI378</f>
        <v>0</v>
      </c>
      <c r="BH378" s="145">
        <f>IF(BG378&gt;$AI$8,1,0)</f>
        <v>0</v>
      </c>
      <c r="BI378" s="148">
        <f>IF($R378=BF$17,BG378,0)</f>
        <v>0</v>
      </c>
      <c r="BJ378" s="145">
        <v>0</v>
      </c>
      <c r="BK378" s="148">
        <f>100*BJ378/$AI378</f>
        <v>0</v>
      </c>
      <c r="BL378" s="145">
        <f>IF(BK378&gt;$AI$8,1,0)</f>
        <v>0</v>
      </c>
      <c r="BM378" s="148">
        <f>IF($R378=BJ$17,BK378,0)</f>
        <v>0</v>
      </c>
      <c r="BN378" s="145">
        <v>0</v>
      </c>
      <c r="BO378" s="148">
        <f>100*BN378/$AI378</f>
        <v>0</v>
      </c>
      <c r="BP378" s="145">
        <f>IF(BO378&gt;$AI$8,1,0)</f>
        <v>0</v>
      </c>
      <c r="BQ378" s="148">
        <f>IF($R378=BN$17,BO378,0)</f>
        <v>0</v>
      </c>
      <c r="BR378" s="145">
        <v>0</v>
      </c>
      <c r="BS378" s="148">
        <f>100*BR378/$AI378</f>
        <v>0</v>
      </c>
      <c r="BT378" s="145">
        <f>IF(BS378&gt;$AI$8,1,0)</f>
        <v>0</v>
      </c>
      <c r="BU378" s="148">
        <f>IF($R378=BR$17,BS378,0)</f>
        <v>0</v>
      </c>
      <c r="BV378" s="145">
        <v>0</v>
      </c>
      <c r="BW378" s="148">
        <f>100*BV378/$AI378</f>
        <v>0</v>
      </c>
      <c r="BX378" s="145">
        <f>IF(BW378&gt;$AI$8,1,0)</f>
        <v>0</v>
      </c>
      <c r="BY378" s="148">
        <f>IF($R378=BV$17,BW378,0)</f>
        <v>0</v>
      </c>
      <c r="BZ378" s="145">
        <v>0</v>
      </c>
      <c r="CA378" s="148">
        <f>100*BZ378/$AI378</f>
        <v>0</v>
      </c>
      <c r="CB378" s="145">
        <f>IF(CA378&gt;$AI$8,1,0)</f>
        <v>0</v>
      </c>
      <c r="CC378" s="148">
        <f>IF($R378=BZ$17,CA378,0)</f>
        <v>0</v>
      </c>
      <c r="CD378" s="145">
        <v>0</v>
      </c>
      <c r="CE378" s="148">
        <f>100*CD378/$AI378</f>
        <v>0</v>
      </c>
      <c r="CF378" s="145">
        <f>IF(CE378&gt;$AI$8,1,0)</f>
        <v>0</v>
      </c>
      <c r="CG378" s="148">
        <f>IF($R378=CD$17,CE378,0)</f>
        <v>0</v>
      </c>
      <c r="CH378" s="145">
        <v>0</v>
      </c>
      <c r="CI378" s="148">
        <f>100*CH378/$AI378</f>
        <v>0</v>
      </c>
      <c r="CJ378" s="145">
        <f>IF(CI378&gt;$AI$8,1,0)</f>
        <v>0</v>
      </c>
      <c r="CK378" s="148">
        <f>IF($R378=CH$17,CI378,0)</f>
        <v>0</v>
      </c>
      <c r="CL378" s="145">
        <v>75</v>
      </c>
      <c r="CM378" s="145">
        <v>0</v>
      </c>
      <c r="CN378" s="149"/>
    </row>
    <row r="379" ht="15.75" customHeight="1">
      <c r="A379" t="s" s="179">
        <v>3128</v>
      </c>
      <c r="B379" t="s" s="180">
        <v>197</v>
      </c>
      <c r="C379" t="s" s="180">
        <v>526</v>
      </c>
      <c r="D379" t="s" s="181">
        <v>200</v>
      </c>
      <c r="E379" t="s" s="182">
        <v>79</v>
      </c>
      <c r="F379" t="s" s="130">
        <v>46</v>
      </c>
      <c r="G379" t="s" s="130">
        <v>3129</v>
      </c>
      <c r="H379" t="s" s="130">
        <v>3130</v>
      </c>
      <c r="I379" t="s" s="130">
        <v>49</v>
      </c>
      <c r="J379" t="s" s="130">
        <v>1733</v>
      </c>
      <c r="K379" t="s" s="183">
        <f>_xlfn.IFS(Q379=0,O379,T379=1,R379,U379=1,AA379,V379=1,AD379)</f>
        <v>28</v>
      </c>
      <c r="L379" s="189">
        <f>_xlfn.IFS(Q379=0,P379,T379=1,S379,U379=1,AB379,V379=1,AE379)</f>
        <v>40.5148059014335</v>
      </c>
      <c r="M379" t="s" s="130">
        <f>IF(O379="Lab","over","under")</f>
        <v>2429</v>
      </c>
      <c r="N379" s="173">
        <v>0</v>
      </c>
      <c r="O379" t="s" s="184">
        <v>28</v>
      </c>
      <c r="P379" s="131">
        <f>AQ379</f>
        <v>40.5148059014335</v>
      </c>
      <c r="Q379" s="173">
        <f>T379+U379+V379</f>
        <v>0</v>
      </c>
      <c r="R379" t="s" s="185">
        <v>27</v>
      </c>
      <c r="S379" s="131">
        <f>AO379</f>
        <v>24.1791357120435</v>
      </c>
      <c r="T379" s="169"/>
      <c r="U379" s="169"/>
      <c r="V379" s="169"/>
      <c r="W379" s="169"/>
      <c r="X379" t="s" s="130">
        <f>IF($A379=Y379,"ok","bad")</f>
        <v>2430</v>
      </c>
      <c r="Y379" t="s" s="130">
        <v>3128</v>
      </c>
      <c r="Z379" t="s" s="130">
        <v>526</v>
      </c>
      <c r="AA379" t="s" s="186">
        <v>2365</v>
      </c>
      <c r="AB379" s="125">
        <f>100*AC379</f>
        <v>18.7339123</v>
      </c>
      <c r="AC379" s="191">
        <v>0.187339123</v>
      </c>
      <c r="AD379" t="s" s="187">
        <v>29</v>
      </c>
      <c r="AE379" s="125">
        <v>8.6073035</v>
      </c>
      <c r="AF379" s="191">
        <v>0.08607303500000001</v>
      </c>
      <c r="AG379" s="169"/>
      <c r="AH379" s="173">
        <v>74342</v>
      </c>
      <c r="AI379" s="173">
        <v>47785</v>
      </c>
      <c r="AJ379" s="173">
        <v>196</v>
      </c>
      <c r="AK379" s="173">
        <v>7806</v>
      </c>
      <c r="AL379" s="173">
        <v>11554</v>
      </c>
      <c r="AM379" s="175">
        <f>100*AL379/$AI379</f>
        <v>24.1791357120435</v>
      </c>
      <c r="AN379" s="173">
        <f>IF(AM379&gt;$AI$8,1,0)</f>
        <v>0</v>
      </c>
      <c r="AO379" s="175">
        <f>IF($R379=AL$17,AM379,0)</f>
        <v>24.1791357120435</v>
      </c>
      <c r="AP379" s="173">
        <v>19360</v>
      </c>
      <c r="AQ379" s="175">
        <f>100*AP379/$AI379</f>
        <v>40.5148059014335</v>
      </c>
      <c r="AR379" s="173">
        <f>IF(AQ379&gt;$AI$8,1,0)</f>
        <v>0</v>
      </c>
      <c r="AS379" s="175">
        <f>IF($R379=AP$17,AQ379,0)</f>
        <v>0</v>
      </c>
      <c r="AT379" s="173">
        <v>4113</v>
      </c>
      <c r="AU379" s="175">
        <f>100*AT379/$AI379</f>
        <v>8.607303547138221</v>
      </c>
      <c r="AV379" s="173">
        <f>IF(AU379&gt;$AI$8,1,0)</f>
        <v>0</v>
      </c>
      <c r="AW379" s="175">
        <f>IF($R379=AT$17,AU379,0)</f>
        <v>0</v>
      </c>
      <c r="AX379" s="173">
        <v>8952</v>
      </c>
      <c r="AY379" s="175">
        <f>100*AX379/$AI379</f>
        <v>18.7339123155802</v>
      </c>
      <c r="AZ379" s="173">
        <f>IF(AY379&gt;$AI$8,1,0)</f>
        <v>0</v>
      </c>
      <c r="BA379" s="175">
        <f>IF($R379=AX$17,AY379,0)</f>
        <v>0</v>
      </c>
      <c r="BB379" s="173">
        <v>2840</v>
      </c>
      <c r="BC379" s="175">
        <f>100*BB379/$AI379</f>
        <v>5.94328764256566</v>
      </c>
      <c r="BD379" s="173">
        <f>IF(BC379&gt;$AI$8,1,0)</f>
        <v>0</v>
      </c>
      <c r="BE379" s="175">
        <f>IF($R379=BB$17,BC379,0)</f>
        <v>0</v>
      </c>
      <c r="BF379" s="173">
        <v>0</v>
      </c>
      <c r="BG379" s="175">
        <f>100*BF379/$AI379</f>
        <v>0</v>
      </c>
      <c r="BH379" s="173">
        <f>IF(BG379&gt;$AI$8,1,0)</f>
        <v>0</v>
      </c>
      <c r="BI379" s="175">
        <f>IF($R379=BF$17,BG379,0)</f>
        <v>0</v>
      </c>
      <c r="BJ379" s="173">
        <v>0</v>
      </c>
      <c r="BK379" s="175">
        <f>100*BJ379/$AI379</f>
        <v>0</v>
      </c>
      <c r="BL379" s="173">
        <f>IF(BK379&gt;$AI$8,1,0)</f>
        <v>0</v>
      </c>
      <c r="BM379" s="175">
        <f>IF($R379=BJ$17,BK379,0)</f>
        <v>0</v>
      </c>
      <c r="BN379" s="173">
        <v>0</v>
      </c>
      <c r="BO379" s="175">
        <f>100*BN379/$AI379</f>
        <v>0</v>
      </c>
      <c r="BP379" s="173">
        <f>IF(BO379&gt;$AI$8,1,0)</f>
        <v>0</v>
      </c>
      <c r="BQ379" s="175">
        <f>IF($R379=BN$17,BO379,0)</f>
        <v>0</v>
      </c>
      <c r="BR379" s="173">
        <v>0</v>
      </c>
      <c r="BS379" s="175">
        <f>100*BR379/$AI379</f>
        <v>0</v>
      </c>
      <c r="BT379" s="173">
        <f>IF(BS379&gt;$AI$8,1,0)</f>
        <v>0</v>
      </c>
      <c r="BU379" s="175">
        <f>IF($R379=BR$17,BS379,0)</f>
        <v>0</v>
      </c>
      <c r="BV379" s="173">
        <v>0</v>
      </c>
      <c r="BW379" s="175">
        <f>100*BV379/$AI379</f>
        <v>0</v>
      </c>
      <c r="BX379" s="173">
        <f>IF(BW379&gt;$AI$8,1,0)</f>
        <v>0</v>
      </c>
      <c r="BY379" s="175">
        <f>IF($R379=BV$17,BW379,0)</f>
        <v>0</v>
      </c>
      <c r="BZ379" s="173">
        <v>0</v>
      </c>
      <c r="CA379" s="175">
        <f>100*BZ379/$AI379</f>
        <v>0</v>
      </c>
      <c r="CB379" s="173">
        <f>IF(CA379&gt;$AI$8,1,0)</f>
        <v>0</v>
      </c>
      <c r="CC379" s="175">
        <f>IF($R379=BZ$17,CA379,0)</f>
        <v>0</v>
      </c>
      <c r="CD379" s="173">
        <v>0</v>
      </c>
      <c r="CE379" s="175">
        <f>100*CD379/$AI379</f>
        <v>0</v>
      </c>
      <c r="CF379" s="173">
        <f>IF(CE379&gt;$AI$8,1,0)</f>
        <v>0</v>
      </c>
      <c r="CG379" s="175">
        <f>IF($R379=CD$17,CE379,0)</f>
        <v>0</v>
      </c>
      <c r="CH379" s="173">
        <v>0</v>
      </c>
      <c r="CI379" s="175">
        <f>100*CH379/$AI379</f>
        <v>0</v>
      </c>
      <c r="CJ379" s="173">
        <f>IF(CI379&gt;$AI$8,1,0)</f>
        <v>0</v>
      </c>
      <c r="CK379" s="175">
        <f>IF($R379=CH$17,CI379,0)</f>
        <v>0</v>
      </c>
      <c r="CL379" s="173">
        <v>0</v>
      </c>
      <c r="CM379" s="173">
        <v>0</v>
      </c>
      <c r="CN379" s="176"/>
    </row>
    <row r="380" ht="15.75" customHeight="1">
      <c r="A380" t="s" s="179">
        <v>3284</v>
      </c>
      <c r="B380" t="s" s="180">
        <v>42</v>
      </c>
      <c r="C380" t="s" s="180">
        <v>3285</v>
      </c>
      <c r="D380" t="s" s="181">
        <v>45</v>
      </c>
      <c r="E380" t="s" s="188">
        <v>45</v>
      </c>
      <c r="F380" t="s" s="146">
        <v>80</v>
      </c>
      <c r="G380" t="s" s="146">
        <v>509</v>
      </c>
      <c r="H380" t="s" s="146">
        <v>545</v>
      </c>
      <c r="I380" t="s" s="146">
        <v>64</v>
      </c>
      <c r="J380" t="s" s="146">
        <v>50</v>
      </c>
      <c r="K380" t="s" s="183">
        <f>_xlfn.IFS(Q380=0,O380,T380=1,R380,U380=1,AA380,V380=1,AD380)</f>
        <v>29</v>
      </c>
      <c r="L380" s="189">
        <f>_xlfn.IFS(Q380=0,P380,T380=1,S380,U380=1,AB380,V380=1,AE380)</f>
        <v>17.217493545996</v>
      </c>
      <c r="M380" t="s" s="146">
        <f>IF(O380="Lab","over","under")</f>
        <v>2429</v>
      </c>
      <c r="N380" s="145">
        <v>0</v>
      </c>
      <c r="O380" t="s" s="184">
        <v>28</v>
      </c>
      <c r="P380" s="147">
        <f>AQ380</f>
        <v>40.469800373182</v>
      </c>
      <c r="Q380" s="145">
        <f>T380+U380+V380</f>
        <v>1</v>
      </c>
      <c r="R380" t="s" s="185">
        <v>29</v>
      </c>
      <c r="S380" s="147">
        <f>AW380</f>
        <v>17.217493545996</v>
      </c>
      <c r="T380" s="145">
        <v>1</v>
      </c>
      <c r="U380" s="138"/>
      <c r="V380" s="138"/>
      <c r="W380" s="138"/>
      <c r="X380" t="s" s="146">
        <f>IF($A380=Y380,"ok","bad")</f>
        <v>2430</v>
      </c>
      <c r="Y380" t="s" s="146">
        <v>3284</v>
      </c>
      <c r="Z380" t="s" s="146">
        <v>3285</v>
      </c>
      <c r="AA380" t="s" s="186">
        <v>2365</v>
      </c>
      <c r="AB380" s="141">
        <f>100*AC380</f>
        <v>12.7290852</v>
      </c>
      <c r="AC380" s="190">
        <v>0.127290852</v>
      </c>
      <c r="AD380" t="s" s="187">
        <v>31</v>
      </c>
      <c r="AE380" s="141">
        <v>10.0094574</v>
      </c>
      <c r="AF380" s="190">
        <v>0.100094574</v>
      </c>
      <c r="AG380" s="138"/>
      <c r="AH380" s="145">
        <v>72876</v>
      </c>
      <c r="AI380" s="145">
        <v>39123</v>
      </c>
      <c r="AJ380" s="145">
        <v>172</v>
      </c>
      <c r="AK380" s="145">
        <v>9097</v>
      </c>
      <c r="AL380" s="145">
        <v>3913</v>
      </c>
      <c r="AM380" s="148">
        <f>100*AL380/$AI380</f>
        <v>10.0017892288424</v>
      </c>
      <c r="AN380" s="145">
        <f>IF(AM380&gt;$AI$8,1,0)</f>
        <v>0</v>
      </c>
      <c r="AO380" s="148">
        <f>IF($R380=AL$17,AM380,0)</f>
        <v>0</v>
      </c>
      <c r="AP380" s="145">
        <v>15833</v>
      </c>
      <c r="AQ380" s="148">
        <f>100*AP380/$AI380</f>
        <v>40.469800373182</v>
      </c>
      <c r="AR380" s="145">
        <f>IF(AQ380&gt;$AI$8,1,0)</f>
        <v>0</v>
      </c>
      <c r="AS380" s="148">
        <f>IF($R380=AP$17,AQ380,0)</f>
        <v>0</v>
      </c>
      <c r="AT380" s="145">
        <v>6736</v>
      </c>
      <c r="AU380" s="148">
        <f>100*AT380/$AI380</f>
        <v>17.217493545996</v>
      </c>
      <c r="AV380" s="145">
        <f>IF(AU380&gt;$AI$8,1,0)</f>
        <v>0</v>
      </c>
      <c r="AW380" s="148">
        <f>IF($R380=AT$17,AU380,0)</f>
        <v>17.217493545996</v>
      </c>
      <c r="AX380" s="145">
        <v>4980</v>
      </c>
      <c r="AY380" s="148">
        <f>100*AX380/$AI380</f>
        <v>12.7290851928533</v>
      </c>
      <c r="AZ380" s="145">
        <f>IF(AY380&gt;$AI$8,1,0)</f>
        <v>0</v>
      </c>
      <c r="BA380" s="148">
        <f>IF($R380=AX$17,AY380,0)</f>
        <v>0</v>
      </c>
      <c r="BB380" s="145">
        <v>3916</v>
      </c>
      <c r="BC380" s="148">
        <f>100*BB380/$AI380</f>
        <v>10.0094573524525</v>
      </c>
      <c r="BD380" s="145">
        <f>IF(BC380&gt;$AI$8,1,0)</f>
        <v>0</v>
      </c>
      <c r="BE380" s="148">
        <f>IF($R380=BB$17,BC380,0)</f>
        <v>0</v>
      </c>
      <c r="BF380" s="145">
        <v>0</v>
      </c>
      <c r="BG380" s="148">
        <f>100*BF380/$AI380</f>
        <v>0</v>
      </c>
      <c r="BH380" s="145">
        <f>IF(BG380&gt;$AI$8,1,0)</f>
        <v>0</v>
      </c>
      <c r="BI380" s="148">
        <f>IF($R380=BF$17,BG380,0)</f>
        <v>0</v>
      </c>
      <c r="BJ380" s="145">
        <v>3550</v>
      </c>
      <c r="BK380" s="148">
        <f>100*BJ380/$AI380</f>
        <v>9.073946272013901</v>
      </c>
      <c r="BL380" s="145">
        <f>IF(BK380&gt;$AI$8,1,0)</f>
        <v>0</v>
      </c>
      <c r="BM380" s="148">
        <f>IF($R380=BJ$17,BK380,0)</f>
        <v>0</v>
      </c>
      <c r="BN380" s="145">
        <v>0</v>
      </c>
      <c r="BO380" s="148">
        <f>100*BN380/$AI380</f>
        <v>0</v>
      </c>
      <c r="BP380" s="145">
        <f>IF(BO380&gt;$AI$8,1,0)</f>
        <v>0</v>
      </c>
      <c r="BQ380" s="148">
        <f>IF($R380=BN$17,BO380,0)</f>
        <v>0</v>
      </c>
      <c r="BR380" s="145">
        <v>0</v>
      </c>
      <c r="BS380" s="148">
        <f>100*BR380/$AI380</f>
        <v>0</v>
      </c>
      <c r="BT380" s="145">
        <f>IF(BS380&gt;$AI$8,1,0)</f>
        <v>0</v>
      </c>
      <c r="BU380" s="148">
        <f>IF($R380=BR$17,BS380,0)</f>
        <v>0</v>
      </c>
      <c r="BV380" s="145">
        <v>0</v>
      </c>
      <c r="BW380" s="148">
        <f>100*BV380/$AI380</f>
        <v>0</v>
      </c>
      <c r="BX380" s="145">
        <f>IF(BW380&gt;$AI$8,1,0)</f>
        <v>0</v>
      </c>
      <c r="BY380" s="148">
        <f>IF($R380=BV$17,BW380,0)</f>
        <v>0</v>
      </c>
      <c r="BZ380" s="145">
        <v>0</v>
      </c>
      <c r="CA380" s="148">
        <f>100*BZ380/$AI380</f>
        <v>0</v>
      </c>
      <c r="CB380" s="145">
        <f>IF(CA380&gt;$AI$8,1,0)</f>
        <v>0</v>
      </c>
      <c r="CC380" s="148">
        <f>IF($R380=BZ$17,CA380,0)</f>
        <v>0</v>
      </c>
      <c r="CD380" s="145">
        <v>0</v>
      </c>
      <c r="CE380" s="148">
        <f>100*CD380/$AI380</f>
        <v>0</v>
      </c>
      <c r="CF380" s="145">
        <f>IF(CE380&gt;$AI$8,1,0)</f>
        <v>0</v>
      </c>
      <c r="CG380" s="148">
        <f>IF($R380=CD$17,CE380,0)</f>
        <v>0</v>
      </c>
      <c r="CH380" s="145">
        <v>0</v>
      </c>
      <c r="CI380" s="148">
        <f>100*CH380/$AI380</f>
        <v>0</v>
      </c>
      <c r="CJ380" s="145">
        <f>IF(CI380&gt;$AI$8,1,0)</f>
        <v>0</v>
      </c>
      <c r="CK380" s="148">
        <f>IF($R380=CH$17,CI380,0)</f>
        <v>0</v>
      </c>
      <c r="CL380" s="145">
        <v>0</v>
      </c>
      <c r="CM380" s="145">
        <v>0</v>
      </c>
      <c r="CN380" s="149"/>
    </row>
    <row r="381" ht="15.75" customHeight="1">
      <c r="A381" t="s" s="179">
        <v>3255</v>
      </c>
      <c r="B381" t="s" s="180">
        <v>84</v>
      </c>
      <c r="C381" t="s" s="180">
        <v>2297</v>
      </c>
      <c r="D381" t="s" s="181">
        <v>86</v>
      </c>
      <c r="E381" t="s" s="182">
        <v>79</v>
      </c>
      <c r="F381" t="s" s="130">
        <v>80</v>
      </c>
      <c r="G381" t="s" s="130">
        <v>693</v>
      </c>
      <c r="H381" t="s" s="130">
        <v>967</v>
      </c>
      <c r="I381" t="s" s="130">
        <v>49</v>
      </c>
      <c r="J381" t="s" s="130">
        <v>1733</v>
      </c>
      <c r="K381" t="s" s="183">
        <f>_xlfn.IFS(Q381=0,O381,T381=1,R381,U381=1,AA381,V381=1,AD381)</f>
        <v>28</v>
      </c>
      <c r="L381" s="189">
        <f>_xlfn.IFS(Q381=0,P381,T381=1,S381,U381=1,AB381,V381=1,AE381)</f>
        <v>40.4509514293162</v>
      </c>
      <c r="M381" t="s" s="130">
        <f>IF(O381="Lab","over","under")</f>
        <v>2429</v>
      </c>
      <c r="N381" s="173">
        <v>0</v>
      </c>
      <c r="O381" t="s" s="184">
        <v>28</v>
      </c>
      <c r="P381" s="131">
        <f>AQ381</f>
        <v>40.4509514293162</v>
      </c>
      <c r="Q381" s="173">
        <f>T381+U381+V381</f>
        <v>0</v>
      </c>
      <c r="R381" t="s" s="185">
        <v>27</v>
      </c>
      <c r="S381" s="131">
        <f>AO381</f>
        <v>24.993483360848</v>
      </c>
      <c r="T381" s="169"/>
      <c r="U381" s="169"/>
      <c r="V381" s="169"/>
      <c r="W381" s="169"/>
      <c r="X381" t="s" s="130">
        <f>IF($A381=Y381,"ok","bad")</f>
        <v>2430</v>
      </c>
      <c r="Y381" t="s" s="130">
        <v>3255</v>
      </c>
      <c r="Z381" t="s" s="130">
        <v>2297</v>
      </c>
      <c r="AA381" t="s" s="186">
        <v>2365</v>
      </c>
      <c r="AB381" s="125">
        <f>100*AC381</f>
        <v>14.6037883</v>
      </c>
      <c r="AC381" s="191">
        <v>0.146037883</v>
      </c>
      <c r="AD381" t="s" s="187">
        <v>31</v>
      </c>
      <c r="AE381" s="125">
        <v>10.4027283</v>
      </c>
      <c r="AF381" s="191">
        <v>0.104027283</v>
      </c>
      <c r="AG381" s="169"/>
      <c r="AH381" s="173">
        <v>74931</v>
      </c>
      <c r="AI381" s="173">
        <v>46036</v>
      </c>
      <c r="AJ381" s="173">
        <v>179</v>
      </c>
      <c r="AK381" s="173">
        <v>7116</v>
      </c>
      <c r="AL381" s="173">
        <v>11506</v>
      </c>
      <c r="AM381" s="175">
        <f>100*AL381/$AI381</f>
        <v>24.993483360848</v>
      </c>
      <c r="AN381" s="173">
        <f>IF(AM381&gt;$AI$8,1,0)</f>
        <v>0</v>
      </c>
      <c r="AO381" s="175">
        <f>IF($R381=AL$17,AM381,0)</f>
        <v>24.993483360848</v>
      </c>
      <c r="AP381" s="173">
        <v>18622</v>
      </c>
      <c r="AQ381" s="175">
        <f>100*AP381/$AI381</f>
        <v>40.4509514293162</v>
      </c>
      <c r="AR381" s="173">
        <f>IF(AQ381&gt;$AI$8,1,0)</f>
        <v>0</v>
      </c>
      <c r="AS381" s="175">
        <f>IF($R381=AP$17,AQ381,0)</f>
        <v>0</v>
      </c>
      <c r="AT381" s="173">
        <v>3986</v>
      </c>
      <c r="AU381" s="175">
        <f>100*AT381/$AI381</f>
        <v>8.658441219914851</v>
      </c>
      <c r="AV381" s="173">
        <f>IF(AU381&gt;$AI$8,1,0)</f>
        <v>0</v>
      </c>
      <c r="AW381" s="175">
        <f>IF($R381=AT$17,AU381,0)</f>
        <v>0</v>
      </c>
      <c r="AX381" s="173">
        <v>6723</v>
      </c>
      <c r="AY381" s="175">
        <f>100*AX381/$AI381</f>
        <v>14.6037883395603</v>
      </c>
      <c r="AZ381" s="173">
        <f>IF(AY381&gt;$AI$8,1,0)</f>
        <v>0</v>
      </c>
      <c r="BA381" s="175">
        <f>IF($R381=AX$17,AY381,0)</f>
        <v>0</v>
      </c>
      <c r="BB381" s="173">
        <v>4789</v>
      </c>
      <c r="BC381" s="175">
        <f>100*BB381/$AI381</f>
        <v>10.4027282995916</v>
      </c>
      <c r="BD381" s="173">
        <f>IF(BC381&gt;$AI$8,1,0)</f>
        <v>0</v>
      </c>
      <c r="BE381" s="175">
        <f>IF($R381=BB$17,BC381,0)</f>
        <v>0</v>
      </c>
      <c r="BF381" s="173">
        <v>0</v>
      </c>
      <c r="BG381" s="175">
        <f>100*BF381/$AI381</f>
        <v>0</v>
      </c>
      <c r="BH381" s="173">
        <f>IF(BG381&gt;$AI$8,1,0)</f>
        <v>0</v>
      </c>
      <c r="BI381" s="175">
        <f>IF($R381=BF$17,BG381,0)</f>
        <v>0</v>
      </c>
      <c r="BJ381" s="173">
        <v>0</v>
      </c>
      <c r="BK381" s="175">
        <f>100*BJ381/$AI381</f>
        <v>0</v>
      </c>
      <c r="BL381" s="173">
        <f>IF(BK381&gt;$AI$8,1,0)</f>
        <v>0</v>
      </c>
      <c r="BM381" s="175">
        <f>IF($R381=BJ$17,BK381,0)</f>
        <v>0</v>
      </c>
      <c r="BN381" s="173">
        <v>0</v>
      </c>
      <c r="BO381" s="175">
        <f>100*BN381/$AI381</f>
        <v>0</v>
      </c>
      <c r="BP381" s="173">
        <f>IF(BO381&gt;$AI$8,1,0)</f>
        <v>0</v>
      </c>
      <c r="BQ381" s="175">
        <f>IF($R381=BN$17,BO381,0)</f>
        <v>0</v>
      </c>
      <c r="BR381" s="173">
        <v>0</v>
      </c>
      <c r="BS381" s="175">
        <f>100*BR381/$AI381</f>
        <v>0</v>
      </c>
      <c r="BT381" s="173">
        <f>IF(BS381&gt;$AI$8,1,0)</f>
        <v>0</v>
      </c>
      <c r="BU381" s="175">
        <f>IF($R381=BR$17,BS381,0)</f>
        <v>0</v>
      </c>
      <c r="BV381" s="173">
        <v>0</v>
      </c>
      <c r="BW381" s="175">
        <f>100*BV381/$AI381</f>
        <v>0</v>
      </c>
      <c r="BX381" s="173">
        <f>IF(BW381&gt;$AI$8,1,0)</f>
        <v>0</v>
      </c>
      <c r="BY381" s="175">
        <f>IF($R381=BV$17,BW381,0)</f>
        <v>0</v>
      </c>
      <c r="BZ381" s="173">
        <v>0</v>
      </c>
      <c r="CA381" s="175">
        <f>100*BZ381/$AI381</f>
        <v>0</v>
      </c>
      <c r="CB381" s="173">
        <f>IF(CA381&gt;$AI$8,1,0)</f>
        <v>0</v>
      </c>
      <c r="CC381" s="175">
        <f>IF($R381=BZ$17,CA381,0)</f>
        <v>0</v>
      </c>
      <c r="CD381" s="173">
        <v>0</v>
      </c>
      <c r="CE381" s="175">
        <f>100*CD381/$AI381</f>
        <v>0</v>
      </c>
      <c r="CF381" s="173">
        <f>IF(CE381&gt;$AI$8,1,0)</f>
        <v>0</v>
      </c>
      <c r="CG381" s="175">
        <f>IF($R381=CD$17,CE381,0)</f>
        <v>0</v>
      </c>
      <c r="CH381" s="173">
        <v>0</v>
      </c>
      <c r="CI381" s="175">
        <f>100*CH381/$AI381</f>
        <v>0</v>
      </c>
      <c r="CJ381" s="173">
        <f>IF(CI381&gt;$AI$8,1,0)</f>
        <v>0</v>
      </c>
      <c r="CK381" s="175">
        <f>IF($R381=CH$17,CI381,0)</f>
        <v>0</v>
      </c>
      <c r="CL381" s="173">
        <v>1405</v>
      </c>
      <c r="CM381" s="173">
        <v>0</v>
      </c>
      <c r="CN381" s="176"/>
    </row>
    <row r="382" ht="15.75" customHeight="1">
      <c r="A382" t="s" s="179">
        <v>3589</v>
      </c>
      <c r="B382" t="s" s="180">
        <v>58</v>
      </c>
      <c r="C382" t="s" s="180">
        <v>3590</v>
      </c>
      <c r="D382" t="s" s="181">
        <v>60</v>
      </c>
      <c r="E382" t="s" s="188">
        <v>60</v>
      </c>
      <c r="F382" t="s" s="146">
        <v>46</v>
      </c>
      <c r="G382" t="s" s="146">
        <v>109</v>
      </c>
      <c r="H382" t="s" s="146">
        <v>110</v>
      </c>
      <c r="I382" t="s" s="146">
        <v>49</v>
      </c>
      <c r="J382" t="s" s="146">
        <v>65</v>
      </c>
      <c r="K382" t="s" s="183">
        <f>_xlfn.IFS(Q382=0,O382,T382=1,R382,U382=1,AA382,V382=1,AD382)</f>
        <v>32</v>
      </c>
      <c r="L382" s="189">
        <f>_xlfn.IFS(Q382=0,P382,T382=1,S382,U382=1,AB382,V382=1,AE382)</f>
        <v>40.4283179859762</v>
      </c>
      <c r="M382" t="s" s="146">
        <f>IF(O382="Lab","over","under")</f>
        <v>3307</v>
      </c>
      <c r="N382" s="138"/>
      <c r="O382" t="s" s="184">
        <v>32</v>
      </c>
      <c r="P382" s="147">
        <f>BG382</f>
        <v>40.4283179859762</v>
      </c>
      <c r="Q382" s="145">
        <f>T382+U382+V382</f>
        <v>0</v>
      </c>
      <c r="R382" t="s" s="185">
        <v>27</v>
      </c>
      <c r="S382" s="147">
        <f>AO382</f>
        <v>30.1427726619921</v>
      </c>
      <c r="T382" s="138"/>
      <c r="U382" s="138"/>
      <c r="V382" s="138"/>
      <c r="W382" s="138"/>
      <c r="X382" t="s" s="146">
        <f>IF($A382=Y382,"ok","bad")</f>
        <v>2430</v>
      </c>
      <c r="Y382" t="s" s="146">
        <v>3589</v>
      </c>
      <c r="Z382" t="s" s="146">
        <v>3590</v>
      </c>
      <c r="AA382" t="s" s="186">
        <v>28</v>
      </c>
      <c r="AB382" s="141">
        <f>100*AC382</f>
        <v>14.359635</v>
      </c>
      <c r="AC382" s="190">
        <v>0.14359635</v>
      </c>
      <c r="AD382" t="s" s="187">
        <v>2365</v>
      </c>
      <c r="AE382" s="141">
        <v>6.8556222</v>
      </c>
      <c r="AF382" s="190">
        <v>0.068556222</v>
      </c>
      <c r="AG382" s="138"/>
      <c r="AH382" s="145">
        <v>76668</v>
      </c>
      <c r="AI382" s="145">
        <v>47348</v>
      </c>
      <c r="AJ382" s="145">
        <v>224</v>
      </c>
      <c r="AK382" s="145">
        <v>4870</v>
      </c>
      <c r="AL382" s="145">
        <v>14272</v>
      </c>
      <c r="AM382" s="148">
        <f>100*AL382/$AI382</f>
        <v>30.1427726619921</v>
      </c>
      <c r="AN382" s="145">
        <f>IF(AM382&gt;$AI$8,1,0)</f>
        <v>0</v>
      </c>
      <c r="AO382" s="148">
        <f>IF($R382=AL$17,AM382,0)</f>
        <v>30.1427726619921</v>
      </c>
      <c r="AP382" s="145">
        <v>6799</v>
      </c>
      <c r="AQ382" s="148">
        <f>100*AP382/$AI382</f>
        <v>14.3596350426628</v>
      </c>
      <c r="AR382" s="145">
        <f>IF(AQ382&gt;$AI$8,1,0)</f>
        <v>0</v>
      </c>
      <c r="AS382" s="148">
        <f>IF($R382=AP$17,AQ382,0)</f>
        <v>0</v>
      </c>
      <c r="AT382" s="145">
        <v>3156</v>
      </c>
      <c r="AU382" s="148">
        <f>100*AT382/$AI382</f>
        <v>6.66554025513221</v>
      </c>
      <c r="AV382" s="145">
        <f>IF(AU382&gt;$AI$8,1,0)</f>
        <v>0</v>
      </c>
      <c r="AW382" s="148">
        <f>IF($R382=AT$17,AU382,0)</f>
        <v>0</v>
      </c>
      <c r="AX382" s="145">
        <v>3246</v>
      </c>
      <c r="AY382" s="148">
        <f>100*AX382/$AI382</f>
        <v>6.85562220157134</v>
      </c>
      <c r="AZ382" s="145">
        <f>IF(AY382&gt;$AI$8,1,0)</f>
        <v>0</v>
      </c>
      <c r="BA382" s="148">
        <f>IF($R382=AX$17,AY382,0)</f>
        <v>0</v>
      </c>
      <c r="BB382" s="145">
        <v>0</v>
      </c>
      <c r="BC382" s="148">
        <f>100*BB382/$AI382</f>
        <v>0</v>
      </c>
      <c r="BD382" s="145">
        <f>IF(BC382&gt;$AI$8,1,0)</f>
        <v>0</v>
      </c>
      <c r="BE382" s="148">
        <f>IF($R382=BB$17,BC382,0)</f>
        <v>0</v>
      </c>
      <c r="BF382" s="145">
        <v>19142</v>
      </c>
      <c r="BG382" s="148">
        <f>100*BF382/$AI382</f>
        <v>40.4283179859762</v>
      </c>
      <c r="BH382" s="145">
        <f>IF(BG382&gt;$AI$8,1,0)</f>
        <v>0</v>
      </c>
      <c r="BI382" s="148">
        <f>IF($R382=BF$17,BG382,0)</f>
        <v>0</v>
      </c>
      <c r="BJ382" s="145">
        <v>0</v>
      </c>
      <c r="BK382" s="148">
        <f>100*BJ382/$AI382</f>
        <v>0</v>
      </c>
      <c r="BL382" s="145">
        <f>IF(BK382&gt;$AI$8,1,0)</f>
        <v>0</v>
      </c>
      <c r="BM382" s="148">
        <f>IF($R382=BJ$17,BK382,0)</f>
        <v>0</v>
      </c>
      <c r="BN382" s="145">
        <v>0</v>
      </c>
      <c r="BO382" s="148">
        <f>100*BN382/$AI382</f>
        <v>0</v>
      </c>
      <c r="BP382" s="145">
        <f>IF(BO382&gt;$AI$8,1,0)</f>
        <v>0</v>
      </c>
      <c r="BQ382" s="148">
        <f>IF($R382=BN$17,BO382,0)</f>
        <v>0</v>
      </c>
      <c r="BR382" s="145">
        <v>0</v>
      </c>
      <c r="BS382" s="148">
        <f>100*BR382/$AI382</f>
        <v>0</v>
      </c>
      <c r="BT382" s="145">
        <f>IF(BS382&gt;$AI$8,1,0)</f>
        <v>0</v>
      </c>
      <c r="BU382" s="148">
        <f>IF($R382=BR$17,BS382,0)</f>
        <v>0</v>
      </c>
      <c r="BV382" s="145">
        <v>0</v>
      </c>
      <c r="BW382" s="148">
        <f>100*BV382/$AI382</f>
        <v>0</v>
      </c>
      <c r="BX382" s="145">
        <f>IF(BW382&gt;$AI$8,1,0)</f>
        <v>0</v>
      </c>
      <c r="BY382" s="148">
        <f>IF($R382=BV$17,BW382,0)</f>
        <v>0</v>
      </c>
      <c r="BZ382" s="145">
        <v>0</v>
      </c>
      <c r="CA382" s="148">
        <f>100*BZ382/$AI382</f>
        <v>0</v>
      </c>
      <c r="CB382" s="145">
        <f>IF(CA382&gt;$AI$8,1,0)</f>
        <v>0</v>
      </c>
      <c r="CC382" s="148">
        <f>IF($R382=BZ$17,CA382,0)</f>
        <v>0</v>
      </c>
      <c r="CD382" s="145">
        <v>0</v>
      </c>
      <c r="CE382" s="148">
        <f>100*CD382/$AI382</f>
        <v>0</v>
      </c>
      <c r="CF382" s="145">
        <f>IF(CE382&gt;$AI$8,1,0)</f>
        <v>0</v>
      </c>
      <c r="CG382" s="148">
        <f>IF($R382=CD$17,CE382,0)</f>
        <v>0</v>
      </c>
      <c r="CH382" s="145">
        <v>0</v>
      </c>
      <c r="CI382" s="148">
        <f>100*CH382/$AI382</f>
        <v>0</v>
      </c>
      <c r="CJ382" s="145">
        <f>IF(CI382&gt;$AI$8,1,0)</f>
        <v>0</v>
      </c>
      <c r="CK382" s="148">
        <f>IF($R382=CH$17,CI382,0)</f>
        <v>0</v>
      </c>
      <c r="CL382" s="145">
        <v>90</v>
      </c>
      <c r="CM382" s="145">
        <v>0</v>
      </c>
      <c r="CN382" s="149"/>
    </row>
    <row r="383" ht="15.75" customHeight="1">
      <c r="A383" t="s" s="179">
        <v>3291</v>
      </c>
      <c r="B383" t="s" s="180">
        <v>90</v>
      </c>
      <c r="C383" t="s" s="180">
        <v>91</v>
      </c>
      <c r="D383" t="s" s="181">
        <v>93</v>
      </c>
      <c r="E383" t="s" s="182">
        <v>79</v>
      </c>
      <c r="F383" t="s" s="130">
        <v>80</v>
      </c>
      <c r="G383" t="s" s="130">
        <v>2826</v>
      </c>
      <c r="H383" t="s" s="130">
        <v>3292</v>
      </c>
      <c r="I383" t="s" s="130">
        <v>49</v>
      </c>
      <c r="J383" t="s" s="130">
        <v>1733</v>
      </c>
      <c r="K383" t="s" s="183">
        <f>_xlfn.IFS(Q383=0,O383,T383=1,R383,U383=1,AA383,V383=1,AD383)</f>
        <v>28</v>
      </c>
      <c r="L383" s="189">
        <f>_xlfn.IFS(Q383=0,P383,T383=1,S383,U383=1,AB383,V383=1,AE383)</f>
        <v>40.4221410246443</v>
      </c>
      <c r="M383" t="s" s="130">
        <f>IF(O383="Lab","over","under")</f>
        <v>2429</v>
      </c>
      <c r="N383" s="173">
        <v>0</v>
      </c>
      <c r="O383" t="s" s="184">
        <v>28</v>
      </c>
      <c r="P383" s="131">
        <f>AQ383</f>
        <v>40.4221410246443</v>
      </c>
      <c r="Q383" s="173">
        <f>T383+U383+V383</f>
        <v>0</v>
      </c>
      <c r="R383" t="s" s="185">
        <v>27</v>
      </c>
      <c r="S383" s="131">
        <f>AO383</f>
        <v>32.3097255694628</v>
      </c>
      <c r="T383" s="169"/>
      <c r="U383" s="169"/>
      <c r="V383" s="169"/>
      <c r="W383" s="169"/>
      <c r="X383" t="s" s="130">
        <f>IF($A383=Y383,"ok","bad")</f>
        <v>2430</v>
      </c>
      <c r="Y383" t="s" s="130">
        <v>3291</v>
      </c>
      <c r="Z383" t="s" s="130">
        <v>91</v>
      </c>
      <c r="AA383" t="s" s="186">
        <v>2365</v>
      </c>
      <c r="AB383" s="125">
        <f>100*AC383</f>
        <v>9.6419964</v>
      </c>
      <c r="AC383" s="191">
        <v>0.096419964</v>
      </c>
      <c r="AD383" t="s" s="187">
        <v>29</v>
      </c>
      <c r="AE383" s="125">
        <v>9.1872036</v>
      </c>
      <c r="AF383" s="191">
        <v>0.091872036</v>
      </c>
      <c r="AG383" s="169"/>
      <c r="AH383" s="173">
        <v>74025</v>
      </c>
      <c r="AI383" s="173">
        <v>51452</v>
      </c>
      <c r="AJ383" s="173">
        <v>184</v>
      </c>
      <c r="AK383" s="173">
        <v>4174</v>
      </c>
      <c r="AL383" s="173">
        <v>16624</v>
      </c>
      <c r="AM383" s="175">
        <f>100*AL383/$AI383</f>
        <v>32.3097255694628</v>
      </c>
      <c r="AN383" s="173">
        <f>IF(AM383&gt;$AI$8,1,0)</f>
        <v>0</v>
      </c>
      <c r="AO383" s="175">
        <f>IF($R383=AL$17,AM383,0)</f>
        <v>32.3097255694628</v>
      </c>
      <c r="AP383" s="173">
        <v>20798</v>
      </c>
      <c r="AQ383" s="175">
        <f>100*AP383/$AI383</f>
        <v>40.4221410246443</v>
      </c>
      <c r="AR383" s="173">
        <f>IF(AQ383&gt;$AI$8,1,0)</f>
        <v>0</v>
      </c>
      <c r="AS383" s="175">
        <f>IF($R383=AP$17,AQ383,0)</f>
        <v>0</v>
      </c>
      <c r="AT383" s="173">
        <v>4727</v>
      </c>
      <c r="AU383" s="175">
        <f>100*AT383/$AI383</f>
        <v>9.187203607245589</v>
      </c>
      <c r="AV383" s="173">
        <f>IF(AU383&gt;$AI$8,1,0)</f>
        <v>0</v>
      </c>
      <c r="AW383" s="175">
        <f>IF($R383=AT$17,AU383,0)</f>
        <v>0</v>
      </c>
      <c r="AX383" s="173">
        <v>4961</v>
      </c>
      <c r="AY383" s="175">
        <f>100*AX383/$AI383</f>
        <v>9.64199642385136</v>
      </c>
      <c r="AZ383" s="173">
        <f>IF(AY383&gt;$AI$8,1,0)</f>
        <v>0</v>
      </c>
      <c r="BA383" s="175">
        <f>IF($R383=AX$17,AY383,0)</f>
        <v>0</v>
      </c>
      <c r="BB383" s="173">
        <v>3699</v>
      </c>
      <c r="BC383" s="175">
        <f>100*BB383/$AI383</f>
        <v>7.18922490865272</v>
      </c>
      <c r="BD383" s="173">
        <f>IF(BC383&gt;$AI$8,1,0)</f>
        <v>0</v>
      </c>
      <c r="BE383" s="175">
        <f>IF($R383=BB$17,BC383,0)</f>
        <v>0</v>
      </c>
      <c r="BF383" s="173">
        <v>0</v>
      </c>
      <c r="BG383" s="175">
        <f>100*BF383/$AI383</f>
        <v>0</v>
      </c>
      <c r="BH383" s="173">
        <f>IF(BG383&gt;$AI$8,1,0)</f>
        <v>0</v>
      </c>
      <c r="BI383" s="175">
        <f>IF($R383=BF$17,BG383,0)</f>
        <v>0</v>
      </c>
      <c r="BJ383" s="173">
        <v>0</v>
      </c>
      <c r="BK383" s="175">
        <f>100*BJ383/$AI383</f>
        <v>0</v>
      </c>
      <c r="BL383" s="173">
        <f>IF(BK383&gt;$AI$8,1,0)</f>
        <v>0</v>
      </c>
      <c r="BM383" s="175">
        <f>IF($R383=BJ$17,BK383,0)</f>
        <v>0</v>
      </c>
      <c r="BN383" s="173">
        <v>0</v>
      </c>
      <c r="BO383" s="175">
        <f>100*BN383/$AI383</f>
        <v>0</v>
      </c>
      <c r="BP383" s="173">
        <f>IF(BO383&gt;$AI$8,1,0)</f>
        <v>0</v>
      </c>
      <c r="BQ383" s="175">
        <f>IF($R383=BN$17,BO383,0)</f>
        <v>0</v>
      </c>
      <c r="BR383" s="173">
        <v>0</v>
      </c>
      <c r="BS383" s="175">
        <f>100*BR383/$AI383</f>
        <v>0</v>
      </c>
      <c r="BT383" s="173">
        <f>IF(BS383&gt;$AI$8,1,0)</f>
        <v>0</v>
      </c>
      <c r="BU383" s="175">
        <f>IF($R383=BR$17,BS383,0)</f>
        <v>0</v>
      </c>
      <c r="BV383" s="173">
        <v>0</v>
      </c>
      <c r="BW383" s="175">
        <f>100*BV383/$AI383</f>
        <v>0</v>
      </c>
      <c r="BX383" s="173">
        <f>IF(BW383&gt;$AI$8,1,0)</f>
        <v>0</v>
      </c>
      <c r="BY383" s="175">
        <f>IF($R383=BV$17,BW383,0)</f>
        <v>0</v>
      </c>
      <c r="BZ383" s="173">
        <v>0</v>
      </c>
      <c r="CA383" s="175">
        <f>100*BZ383/$AI383</f>
        <v>0</v>
      </c>
      <c r="CB383" s="173">
        <f>IF(CA383&gt;$AI$8,1,0)</f>
        <v>0</v>
      </c>
      <c r="CC383" s="175">
        <f>IF($R383=BZ$17,CA383,0)</f>
        <v>0</v>
      </c>
      <c r="CD383" s="173">
        <v>0</v>
      </c>
      <c r="CE383" s="175">
        <f>100*CD383/$AI383</f>
        <v>0</v>
      </c>
      <c r="CF383" s="173">
        <f>IF(CE383&gt;$AI$8,1,0)</f>
        <v>0</v>
      </c>
      <c r="CG383" s="175">
        <f>IF($R383=CD$17,CE383,0)</f>
        <v>0</v>
      </c>
      <c r="CH383" s="173">
        <v>0</v>
      </c>
      <c r="CI383" s="175">
        <f>100*CH383/$AI383</f>
        <v>0</v>
      </c>
      <c r="CJ383" s="173">
        <f>IF(CI383&gt;$AI$8,1,0)</f>
        <v>0</v>
      </c>
      <c r="CK383" s="175">
        <f>IF($R383=CH$17,CI383,0)</f>
        <v>0</v>
      </c>
      <c r="CL383" s="173">
        <v>0</v>
      </c>
      <c r="CM383" s="173">
        <v>0</v>
      </c>
      <c r="CN383" s="176"/>
    </row>
    <row r="384" ht="15.75" customHeight="1">
      <c r="A384" t="s" s="179">
        <v>3040</v>
      </c>
      <c r="B384" t="s" s="180">
        <v>84</v>
      </c>
      <c r="C384" t="s" s="180">
        <v>3041</v>
      </c>
      <c r="D384" t="s" s="181">
        <v>86</v>
      </c>
      <c r="E384" t="s" s="188">
        <v>79</v>
      </c>
      <c r="F384" t="s" s="146">
        <v>46</v>
      </c>
      <c r="G384" t="s" s="146">
        <v>1041</v>
      </c>
      <c r="H384" t="s" s="146">
        <v>3042</v>
      </c>
      <c r="I384" t="s" s="146">
        <v>49</v>
      </c>
      <c r="J384" t="s" s="146">
        <v>1733</v>
      </c>
      <c r="K384" t="s" s="183">
        <f>_xlfn.IFS(Q384=0,O384,T384=1,R384,U384=1,AA384,V384=1,AD384)</f>
        <v>28</v>
      </c>
      <c r="L384" s="189">
        <f>_xlfn.IFS(Q384=0,P384,T384=1,S384,U384=1,AB384,V384=1,AE384)</f>
        <v>40.3654904336413</v>
      </c>
      <c r="M384" t="s" s="146">
        <f>IF(O384="Lab","over","under")</f>
        <v>2429</v>
      </c>
      <c r="N384" s="145">
        <v>0</v>
      </c>
      <c r="O384" t="s" s="184">
        <v>28</v>
      </c>
      <c r="P384" s="147">
        <f>AQ384</f>
        <v>40.3654904336413</v>
      </c>
      <c r="Q384" s="145">
        <f>T384+U384+V384</f>
        <v>0</v>
      </c>
      <c r="R384" t="s" s="185">
        <v>27</v>
      </c>
      <c r="S384" s="147">
        <f>AO384</f>
        <v>27.570801150992</v>
      </c>
      <c r="T384" s="138"/>
      <c r="U384" s="138"/>
      <c r="V384" s="138"/>
      <c r="W384" s="138"/>
      <c r="X384" t="s" s="146">
        <f>IF($A384=Y384,"ok","bad")</f>
        <v>2430</v>
      </c>
      <c r="Y384" t="s" s="146">
        <v>3040</v>
      </c>
      <c r="Z384" t="s" s="146">
        <v>3041</v>
      </c>
      <c r="AA384" t="s" s="186">
        <v>2365</v>
      </c>
      <c r="AB384" s="141">
        <f>100*AC384</f>
        <v>22.3761926</v>
      </c>
      <c r="AC384" s="190">
        <v>0.223761926</v>
      </c>
      <c r="AD384" t="s" s="187">
        <v>29</v>
      </c>
      <c r="AE384" s="141">
        <v>5.015397</v>
      </c>
      <c r="AF384" s="190">
        <v>0.05015397</v>
      </c>
      <c r="AG384" s="138"/>
      <c r="AH384" s="145">
        <v>67815</v>
      </c>
      <c r="AI384" s="145">
        <v>39618</v>
      </c>
      <c r="AJ384" s="145">
        <v>158</v>
      </c>
      <c r="AK384" s="145">
        <v>5069</v>
      </c>
      <c r="AL384" s="145">
        <v>10923</v>
      </c>
      <c r="AM384" s="148">
        <f>100*AL384/$AI384</f>
        <v>27.570801150992</v>
      </c>
      <c r="AN384" s="145">
        <f>IF(AM384&gt;$AI$8,1,0)</f>
        <v>0</v>
      </c>
      <c r="AO384" s="148">
        <f>IF($R384=AL$17,AM384,0)</f>
        <v>27.570801150992</v>
      </c>
      <c r="AP384" s="145">
        <v>15992</v>
      </c>
      <c r="AQ384" s="148">
        <f>100*AP384/$AI384</f>
        <v>40.3654904336413</v>
      </c>
      <c r="AR384" s="145">
        <f>IF(AQ384&gt;$AI$8,1,0)</f>
        <v>0</v>
      </c>
      <c r="AS384" s="148">
        <f>IF($R384=AP$17,AQ384,0)</f>
        <v>0</v>
      </c>
      <c r="AT384" s="145">
        <v>1987</v>
      </c>
      <c r="AU384" s="148">
        <f>100*AT384/$AI384</f>
        <v>5.0153970417487</v>
      </c>
      <c r="AV384" s="145">
        <f>IF(AU384&gt;$AI$8,1,0)</f>
        <v>0</v>
      </c>
      <c r="AW384" s="148">
        <f>IF($R384=AT$17,AU384,0)</f>
        <v>0</v>
      </c>
      <c r="AX384" s="145">
        <v>8865</v>
      </c>
      <c r="AY384" s="148">
        <f>100*AX384/$AI384</f>
        <v>22.3761926397092</v>
      </c>
      <c r="AZ384" s="145">
        <f>IF(AY384&gt;$AI$8,1,0)</f>
        <v>0</v>
      </c>
      <c r="BA384" s="148">
        <f>IF($R384=AX$17,AY384,0)</f>
        <v>0</v>
      </c>
      <c r="BB384" s="145">
        <v>1851</v>
      </c>
      <c r="BC384" s="148">
        <f>100*BB384/$AI384</f>
        <v>4.67211873390883</v>
      </c>
      <c r="BD384" s="145">
        <f>IF(BC384&gt;$AI$8,1,0)</f>
        <v>0</v>
      </c>
      <c r="BE384" s="148">
        <f>IF($R384=BB$17,BC384,0)</f>
        <v>0</v>
      </c>
      <c r="BF384" s="145">
        <v>0</v>
      </c>
      <c r="BG384" s="148">
        <f>100*BF384/$AI384</f>
        <v>0</v>
      </c>
      <c r="BH384" s="145">
        <f>IF(BG384&gt;$AI$8,1,0)</f>
        <v>0</v>
      </c>
      <c r="BI384" s="148">
        <f>IF($R384=BF$17,BG384,0)</f>
        <v>0</v>
      </c>
      <c r="BJ384" s="145">
        <v>0</v>
      </c>
      <c r="BK384" s="148">
        <f>100*BJ384/$AI384</f>
        <v>0</v>
      </c>
      <c r="BL384" s="145">
        <f>IF(BK384&gt;$AI$8,1,0)</f>
        <v>0</v>
      </c>
      <c r="BM384" s="148">
        <f>IF($R384=BJ$17,BK384,0)</f>
        <v>0</v>
      </c>
      <c r="BN384" s="145">
        <v>0</v>
      </c>
      <c r="BO384" s="148">
        <f>100*BN384/$AI384</f>
        <v>0</v>
      </c>
      <c r="BP384" s="145">
        <f>IF(BO384&gt;$AI$8,1,0)</f>
        <v>0</v>
      </c>
      <c r="BQ384" s="148">
        <f>IF($R384=BN$17,BO384,0)</f>
        <v>0</v>
      </c>
      <c r="BR384" s="145">
        <v>0</v>
      </c>
      <c r="BS384" s="148">
        <f>100*BR384/$AI384</f>
        <v>0</v>
      </c>
      <c r="BT384" s="145">
        <f>IF(BS384&gt;$AI$8,1,0)</f>
        <v>0</v>
      </c>
      <c r="BU384" s="148">
        <f>IF($R384=BR$17,BS384,0)</f>
        <v>0</v>
      </c>
      <c r="BV384" s="145">
        <v>0</v>
      </c>
      <c r="BW384" s="148">
        <f>100*BV384/$AI384</f>
        <v>0</v>
      </c>
      <c r="BX384" s="145">
        <f>IF(BW384&gt;$AI$8,1,0)</f>
        <v>0</v>
      </c>
      <c r="BY384" s="148">
        <f>IF($R384=BV$17,BW384,0)</f>
        <v>0</v>
      </c>
      <c r="BZ384" s="145">
        <v>0</v>
      </c>
      <c r="CA384" s="148">
        <f>100*BZ384/$AI384</f>
        <v>0</v>
      </c>
      <c r="CB384" s="145">
        <f>IF(CA384&gt;$AI$8,1,0)</f>
        <v>0</v>
      </c>
      <c r="CC384" s="148">
        <f>IF($R384=BZ$17,CA384,0)</f>
        <v>0</v>
      </c>
      <c r="CD384" s="145">
        <v>0</v>
      </c>
      <c r="CE384" s="148">
        <f>100*CD384/$AI384</f>
        <v>0</v>
      </c>
      <c r="CF384" s="145">
        <f>IF(CE384&gt;$AI$8,1,0)</f>
        <v>0</v>
      </c>
      <c r="CG384" s="148">
        <f>IF($R384=CD$17,CE384,0)</f>
        <v>0</v>
      </c>
      <c r="CH384" s="145">
        <v>0</v>
      </c>
      <c r="CI384" s="148">
        <f>100*CH384/$AI384</f>
        <v>0</v>
      </c>
      <c r="CJ384" s="145">
        <f>IF(CI384&gt;$AI$8,1,0)</f>
        <v>0</v>
      </c>
      <c r="CK384" s="148">
        <f>IF($R384=CH$17,CI384,0)</f>
        <v>0</v>
      </c>
      <c r="CL384" s="145">
        <v>1475</v>
      </c>
      <c r="CM384" s="145">
        <v>0</v>
      </c>
      <c r="CN384" s="149"/>
    </row>
    <row r="385" ht="19.95" customHeight="1">
      <c r="A385" t="s" s="179">
        <v>3017</v>
      </c>
      <c r="B385" t="s" s="180">
        <v>84</v>
      </c>
      <c r="C385" t="s" s="180">
        <v>3018</v>
      </c>
      <c r="D385" t="s" s="181">
        <v>86</v>
      </c>
      <c r="E385" t="s" s="182">
        <v>79</v>
      </c>
      <c r="F385" t="s" s="130">
        <v>80</v>
      </c>
      <c r="G385" t="s" s="130">
        <v>157</v>
      </c>
      <c r="H385" t="s" s="130">
        <v>115</v>
      </c>
      <c r="I385" t="s" s="130">
        <v>49</v>
      </c>
      <c r="J385" t="s" s="130">
        <v>1733</v>
      </c>
      <c r="K385" t="s" s="183">
        <f>_xlfn.IFS(Q385=0,O385,T385=1,R385,U385=1,AA385,V385=1,AD385)</f>
        <v>28</v>
      </c>
      <c r="L385" s="189">
        <f>_xlfn.IFS(Q385=0,P385,T385=1,S385,U385=1,AB385,V385=1,AE385)</f>
        <v>40.329183955740</v>
      </c>
      <c r="M385" t="s" s="130">
        <f>IF(O385="Lab","over","under")</f>
        <v>2429</v>
      </c>
      <c r="N385" s="173">
        <v>0</v>
      </c>
      <c r="O385" t="s" s="184">
        <v>28</v>
      </c>
      <c r="P385" s="131">
        <f>AQ385</f>
        <v>40.329183955740</v>
      </c>
      <c r="Q385" s="173">
        <f>T385+U385+V385</f>
        <v>0</v>
      </c>
      <c r="R385" t="s" s="185">
        <v>27</v>
      </c>
      <c r="S385" s="131">
        <f>AO385</f>
        <v>26.2710926694329</v>
      </c>
      <c r="T385" s="169"/>
      <c r="U385" s="169"/>
      <c r="V385" s="169"/>
      <c r="W385" s="169"/>
      <c r="X385" t="s" s="130">
        <f>IF($A385=Y385,"ok","bad")</f>
        <v>2430</v>
      </c>
      <c r="Y385" t="s" s="130">
        <v>3017</v>
      </c>
      <c r="Z385" t="s" s="130">
        <v>3018</v>
      </c>
      <c r="AA385" t="s" s="186">
        <v>2365</v>
      </c>
      <c r="AB385" s="125">
        <f>100*AC385</f>
        <v>24.4094053</v>
      </c>
      <c r="AC385" s="191">
        <v>0.244094053</v>
      </c>
      <c r="AD385" t="s" s="187">
        <v>31</v>
      </c>
      <c r="AE385" s="125">
        <v>3.4190871</v>
      </c>
      <c r="AF385" s="191">
        <v>0.034190871</v>
      </c>
      <c r="AG385" s="169"/>
      <c r="AH385" s="173">
        <v>69854</v>
      </c>
      <c r="AI385" s="173">
        <v>36150</v>
      </c>
      <c r="AJ385" s="173">
        <v>103</v>
      </c>
      <c r="AK385" s="173">
        <v>5082</v>
      </c>
      <c r="AL385" s="173">
        <v>9497</v>
      </c>
      <c r="AM385" s="175">
        <f>100*AL385/$AI385</f>
        <v>26.2710926694329</v>
      </c>
      <c r="AN385" s="173">
        <f>IF(AM385&gt;$AI$8,1,0)</f>
        <v>0</v>
      </c>
      <c r="AO385" s="175">
        <f>IF($R385=AL$17,AM385,0)</f>
        <v>26.2710926694329</v>
      </c>
      <c r="AP385" s="173">
        <v>14579</v>
      </c>
      <c r="AQ385" s="175">
        <f>100*AP385/$AI385</f>
        <v>40.329183955740</v>
      </c>
      <c r="AR385" s="173">
        <f>IF(AQ385&gt;$AI$8,1,0)</f>
        <v>0</v>
      </c>
      <c r="AS385" s="175">
        <f>IF($R385=AP$17,AQ385,0)</f>
        <v>0</v>
      </c>
      <c r="AT385" s="173">
        <v>911</v>
      </c>
      <c r="AU385" s="175">
        <f>100*AT385/$AI385</f>
        <v>2.52005532503458</v>
      </c>
      <c r="AV385" s="173">
        <f>IF(AU385&gt;$AI$8,1,0)</f>
        <v>0</v>
      </c>
      <c r="AW385" s="175">
        <f>IF($R385=AT$17,AU385,0)</f>
        <v>0</v>
      </c>
      <c r="AX385" s="173">
        <v>8824</v>
      </c>
      <c r="AY385" s="175">
        <f>100*AX385/$AI385</f>
        <v>24.4094052558783</v>
      </c>
      <c r="AZ385" s="173">
        <f>IF(AY385&gt;$AI$8,1,0)</f>
        <v>0</v>
      </c>
      <c r="BA385" s="175">
        <f>IF($R385=AX$17,AY385,0)</f>
        <v>0</v>
      </c>
      <c r="BB385" s="173">
        <v>1236</v>
      </c>
      <c r="BC385" s="175">
        <f>100*BB385/$AI385</f>
        <v>3.41908713692946</v>
      </c>
      <c r="BD385" s="173">
        <f>IF(BC385&gt;$AI$8,1,0)</f>
        <v>0</v>
      </c>
      <c r="BE385" s="175">
        <f>IF($R385=BB$17,BC385,0)</f>
        <v>0</v>
      </c>
      <c r="BF385" s="173">
        <v>0</v>
      </c>
      <c r="BG385" s="175">
        <f>100*BF385/$AI385</f>
        <v>0</v>
      </c>
      <c r="BH385" s="173">
        <f>IF(BG385&gt;$AI$8,1,0)</f>
        <v>0</v>
      </c>
      <c r="BI385" s="175">
        <f>IF($R385=BF$17,BG385,0)</f>
        <v>0</v>
      </c>
      <c r="BJ385" s="173">
        <v>0</v>
      </c>
      <c r="BK385" s="175">
        <f>100*BJ385/$AI385</f>
        <v>0</v>
      </c>
      <c r="BL385" s="173">
        <f>IF(BK385&gt;$AI$8,1,0)</f>
        <v>0</v>
      </c>
      <c r="BM385" s="175">
        <f>IF($R385=BJ$17,BK385,0)</f>
        <v>0</v>
      </c>
      <c r="BN385" s="173">
        <v>0</v>
      </c>
      <c r="BO385" s="175">
        <f>100*BN385/$AI385</f>
        <v>0</v>
      </c>
      <c r="BP385" s="173">
        <f>IF(BO385&gt;$AI$8,1,0)</f>
        <v>0</v>
      </c>
      <c r="BQ385" s="175">
        <f>IF($R385=BN$17,BO385,0)</f>
        <v>0</v>
      </c>
      <c r="BR385" s="173">
        <v>0</v>
      </c>
      <c r="BS385" s="175">
        <f>100*BR385/$AI385</f>
        <v>0</v>
      </c>
      <c r="BT385" s="173">
        <f>IF(BS385&gt;$AI$8,1,0)</f>
        <v>0</v>
      </c>
      <c r="BU385" s="175">
        <f>IF($R385=BR$17,BS385,0)</f>
        <v>0</v>
      </c>
      <c r="BV385" s="173">
        <v>0</v>
      </c>
      <c r="BW385" s="175">
        <f>100*BV385/$AI385</f>
        <v>0</v>
      </c>
      <c r="BX385" s="173">
        <f>IF(BW385&gt;$AI$8,1,0)</f>
        <v>0</v>
      </c>
      <c r="BY385" s="175">
        <f>IF($R385=BV$17,BW385,0)</f>
        <v>0</v>
      </c>
      <c r="BZ385" s="173">
        <v>0</v>
      </c>
      <c r="CA385" s="175">
        <f>100*BZ385/$AI385</f>
        <v>0</v>
      </c>
      <c r="CB385" s="173">
        <f>IF(CA385&gt;$AI$8,1,0)</f>
        <v>0</v>
      </c>
      <c r="CC385" s="175">
        <f>IF($R385=BZ$17,CA385,0)</f>
        <v>0</v>
      </c>
      <c r="CD385" s="173">
        <v>0</v>
      </c>
      <c r="CE385" s="175">
        <f>100*CD385/$AI385</f>
        <v>0</v>
      </c>
      <c r="CF385" s="173">
        <f>IF(CE385&gt;$AI$8,1,0)</f>
        <v>0</v>
      </c>
      <c r="CG385" s="175">
        <f>IF($R385=CD$17,CE385,0)</f>
        <v>0</v>
      </c>
      <c r="CH385" s="173">
        <v>0</v>
      </c>
      <c r="CI385" s="175">
        <f>100*CH385/$AI385</f>
        <v>0</v>
      </c>
      <c r="CJ385" s="173">
        <f>IF(CI385&gt;$AI$8,1,0)</f>
        <v>0</v>
      </c>
      <c r="CK385" s="175">
        <f>IF($R385=CH$17,CI385,0)</f>
        <v>0</v>
      </c>
      <c r="CL385" s="173">
        <v>0</v>
      </c>
      <c r="CM385" s="173">
        <v>0</v>
      </c>
      <c r="CN385" s="176"/>
    </row>
    <row r="386" ht="15.75" customHeight="1">
      <c r="A386" t="s" s="179">
        <v>3071</v>
      </c>
      <c r="B386" t="s" s="180">
        <v>101</v>
      </c>
      <c r="C386" t="s" s="180">
        <v>3072</v>
      </c>
      <c r="D386" t="s" s="181">
        <v>104</v>
      </c>
      <c r="E386" t="s" s="188">
        <v>79</v>
      </c>
      <c r="F386" t="s" s="146">
        <v>46</v>
      </c>
      <c r="G386" t="s" s="146">
        <v>3073</v>
      </c>
      <c r="H386" t="s" s="146">
        <v>3074</v>
      </c>
      <c r="I386" t="s" s="146">
        <v>64</v>
      </c>
      <c r="J386" t="s" s="146">
        <v>1733</v>
      </c>
      <c r="K386" t="s" s="183">
        <f>_xlfn.IFS(Q386=0,O386,T386=1,R386,U386=1,AA386,V386=1,AD386)</f>
        <v>28</v>
      </c>
      <c r="L386" s="189">
        <f>_xlfn.IFS(Q386=0,P386,T386=1,S386,U386=1,AB386,V386=1,AE386)</f>
        <v>40.3182903262476</v>
      </c>
      <c r="M386" t="s" s="146">
        <f>IF(O386="Lab","over","under")</f>
        <v>2429</v>
      </c>
      <c r="N386" s="145">
        <v>0</v>
      </c>
      <c r="O386" t="s" s="184">
        <v>28</v>
      </c>
      <c r="P386" s="147">
        <f>AQ386</f>
        <v>40.3182903262476</v>
      </c>
      <c r="Q386" s="145">
        <f>T386+U386+V386</f>
        <v>0</v>
      </c>
      <c r="R386" t="s" s="185">
        <v>27</v>
      </c>
      <c r="S386" s="147">
        <f>AO386</f>
        <v>27.845856542003</v>
      </c>
      <c r="T386" s="138"/>
      <c r="U386" s="138"/>
      <c r="V386" s="138"/>
      <c r="W386" s="138"/>
      <c r="X386" t="s" s="146">
        <f>IF($A386=Y386,"ok","bad")</f>
        <v>2430</v>
      </c>
      <c r="Y386" t="s" s="146">
        <v>3071</v>
      </c>
      <c r="Z386" t="s" s="146">
        <v>3072</v>
      </c>
      <c r="AA386" t="s" s="186">
        <v>2365</v>
      </c>
      <c r="AB386" s="141">
        <f>100*AC386</f>
        <v>21.498238</v>
      </c>
      <c r="AC386" s="190">
        <v>0.21498238</v>
      </c>
      <c r="AD386" t="s" s="187">
        <v>31</v>
      </c>
      <c r="AE386" s="141">
        <v>6.1475503</v>
      </c>
      <c r="AF386" s="190">
        <v>0.061475503</v>
      </c>
      <c r="AG386" s="138"/>
      <c r="AH386" s="145">
        <v>77542</v>
      </c>
      <c r="AI386" s="145">
        <v>43985</v>
      </c>
      <c r="AJ386" s="145">
        <v>145</v>
      </c>
      <c r="AK386" s="145">
        <v>5486</v>
      </c>
      <c r="AL386" s="145">
        <v>12248</v>
      </c>
      <c r="AM386" s="148">
        <f>100*AL386/$AI386</f>
        <v>27.845856542003</v>
      </c>
      <c r="AN386" s="145">
        <f>IF(AM386&gt;$AI$8,1,0)</f>
        <v>0</v>
      </c>
      <c r="AO386" s="148">
        <f>IF($R386=AL$17,AM386,0)</f>
        <v>27.845856542003</v>
      </c>
      <c r="AP386" s="145">
        <v>17734</v>
      </c>
      <c r="AQ386" s="148">
        <f>100*AP386/$AI386</f>
        <v>40.3182903262476</v>
      </c>
      <c r="AR386" s="145">
        <f>IF(AQ386&gt;$AI$8,1,0)</f>
        <v>0</v>
      </c>
      <c r="AS386" s="148">
        <f>IF($R386=AP$17,AQ386,0)</f>
        <v>0</v>
      </c>
      <c r="AT386" s="145">
        <v>1570</v>
      </c>
      <c r="AU386" s="148">
        <f>100*AT386/$AI386</f>
        <v>3.56939865863363</v>
      </c>
      <c r="AV386" s="145">
        <f>IF(AU386&gt;$AI$8,1,0)</f>
        <v>0</v>
      </c>
      <c r="AW386" s="148">
        <f>IF($R386=AT$17,AU386,0)</f>
        <v>0</v>
      </c>
      <c r="AX386" s="145">
        <v>9456</v>
      </c>
      <c r="AY386" s="148">
        <f>100*AX386/$AI386</f>
        <v>21.498238035694</v>
      </c>
      <c r="AZ386" s="145">
        <f>IF(AY386&gt;$AI$8,1,0)</f>
        <v>0</v>
      </c>
      <c r="BA386" s="148">
        <f>IF($R386=AX$17,AY386,0)</f>
        <v>0</v>
      </c>
      <c r="BB386" s="145">
        <v>2704</v>
      </c>
      <c r="BC386" s="148">
        <f>100*BB386/$AI386</f>
        <v>6.14755030123906</v>
      </c>
      <c r="BD386" s="145">
        <f>IF(BC386&gt;$AI$8,1,0)</f>
        <v>0</v>
      </c>
      <c r="BE386" s="148">
        <f>IF($R386=BB$17,BC386,0)</f>
        <v>0</v>
      </c>
      <c r="BF386" s="145">
        <v>0</v>
      </c>
      <c r="BG386" s="148">
        <f>100*BF386/$AI386</f>
        <v>0</v>
      </c>
      <c r="BH386" s="145">
        <f>IF(BG386&gt;$AI$8,1,0)</f>
        <v>0</v>
      </c>
      <c r="BI386" s="148">
        <f>IF($R386=BF$17,BG386,0)</f>
        <v>0</v>
      </c>
      <c r="BJ386" s="145">
        <v>0</v>
      </c>
      <c r="BK386" s="148">
        <f>100*BJ386/$AI386</f>
        <v>0</v>
      </c>
      <c r="BL386" s="145">
        <f>IF(BK386&gt;$AI$8,1,0)</f>
        <v>0</v>
      </c>
      <c r="BM386" s="148">
        <f>IF($R386=BJ$17,BK386,0)</f>
        <v>0</v>
      </c>
      <c r="BN386" s="145">
        <v>0</v>
      </c>
      <c r="BO386" s="148">
        <f>100*BN386/$AI386</f>
        <v>0</v>
      </c>
      <c r="BP386" s="145">
        <f>IF(BO386&gt;$AI$8,1,0)</f>
        <v>0</v>
      </c>
      <c r="BQ386" s="148">
        <f>IF($R386=BN$17,BO386,0)</f>
        <v>0</v>
      </c>
      <c r="BR386" s="145">
        <v>0</v>
      </c>
      <c r="BS386" s="148">
        <f>100*BR386/$AI386</f>
        <v>0</v>
      </c>
      <c r="BT386" s="145">
        <f>IF(BS386&gt;$AI$8,1,0)</f>
        <v>0</v>
      </c>
      <c r="BU386" s="148">
        <f>IF($R386=BR$17,BS386,0)</f>
        <v>0</v>
      </c>
      <c r="BV386" s="145">
        <v>0</v>
      </c>
      <c r="BW386" s="148">
        <f>100*BV386/$AI386</f>
        <v>0</v>
      </c>
      <c r="BX386" s="145">
        <f>IF(BW386&gt;$AI$8,1,0)</f>
        <v>0</v>
      </c>
      <c r="BY386" s="148">
        <f>IF($R386=BV$17,BW386,0)</f>
        <v>0</v>
      </c>
      <c r="BZ386" s="145">
        <v>0</v>
      </c>
      <c r="CA386" s="148">
        <f>100*BZ386/$AI386</f>
        <v>0</v>
      </c>
      <c r="CB386" s="145">
        <f>IF(CA386&gt;$AI$8,1,0)</f>
        <v>0</v>
      </c>
      <c r="CC386" s="148">
        <f>IF($R386=BZ$17,CA386,0)</f>
        <v>0</v>
      </c>
      <c r="CD386" s="145">
        <v>0</v>
      </c>
      <c r="CE386" s="148">
        <f>100*CD386/$AI386</f>
        <v>0</v>
      </c>
      <c r="CF386" s="145">
        <f>IF(CE386&gt;$AI$8,1,0)</f>
        <v>0</v>
      </c>
      <c r="CG386" s="148">
        <f>IF($R386=CD$17,CE386,0)</f>
        <v>0</v>
      </c>
      <c r="CH386" s="145">
        <v>0</v>
      </c>
      <c r="CI386" s="148">
        <f>100*CH386/$AI386</f>
        <v>0</v>
      </c>
      <c r="CJ386" s="145">
        <f>IF(CI386&gt;$AI$8,1,0)</f>
        <v>0</v>
      </c>
      <c r="CK386" s="148">
        <f>IF($R386=CH$17,CI386,0)</f>
        <v>0</v>
      </c>
      <c r="CL386" s="145">
        <v>178</v>
      </c>
      <c r="CM386" s="145">
        <v>0</v>
      </c>
      <c r="CN386" s="149"/>
    </row>
    <row r="387" ht="15.75" customHeight="1">
      <c r="A387" t="s" s="179">
        <v>3690</v>
      </c>
      <c r="B387" t="s" s="180">
        <v>84</v>
      </c>
      <c r="C387" t="s" s="180">
        <v>3691</v>
      </c>
      <c r="D387" t="s" s="181">
        <v>86</v>
      </c>
      <c r="E387" t="s" s="182">
        <v>79</v>
      </c>
      <c r="F387" t="s" s="130">
        <v>46</v>
      </c>
      <c r="G387" t="s" s="130">
        <v>785</v>
      </c>
      <c r="H387" t="s" s="130">
        <v>786</v>
      </c>
      <c r="I387" t="s" s="130">
        <v>49</v>
      </c>
      <c r="J387" t="s" s="130">
        <v>56</v>
      </c>
      <c r="K387" t="s" s="183">
        <f>_xlfn.IFS(Q387=0,O387,T387=1,R387,U387=1,AA387,V387=1,AD387)</f>
        <v>27</v>
      </c>
      <c r="L387" s="189">
        <f>_xlfn.IFS(Q387=0,P387,T387=1,S387,U387=1,AB387,V387=1,AE387)</f>
        <v>40.2810978308986</v>
      </c>
      <c r="M387" t="s" s="130">
        <f>IF(O387="Lab","over","under")</f>
        <v>3307</v>
      </c>
      <c r="N387" s="169"/>
      <c r="O387" t="s" s="184">
        <v>27</v>
      </c>
      <c r="P387" s="131">
        <f>AM387</f>
        <v>40.2810978308986</v>
      </c>
      <c r="Q387" s="173">
        <f>T387+U387+V387</f>
        <v>0</v>
      </c>
      <c r="R387" t="s" s="185">
        <v>28</v>
      </c>
      <c r="S387" s="131">
        <f>AS387</f>
        <v>26.3302346170872</v>
      </c>
      <c r="T387" s="169"/>
      <c r="U387" s="169"/>
      <c r="V387" s="169"/>
      <c r="W387" s="169"/>
      <c r="X387" t="s" s="130">
        <f>IF($A387=Y387,"ok","bad")</f>
        <v>2430</v>
      </c>
      <c r="Y387" t="s" s="130">
        <v>3690</v>
      </c>
      <c r="Z387" t="s" s="130">
        <v>3691</v>
      </c>
      <c r="AA387" t="s" s="186">
        <v>2365</v>
      </c>
      <c r="AB387" s="125">
        <f>100*AC387</f>
        <v>21.9743249</v>
      </c>
      <c r="AC387" s="191">
        <v>0.219743249</v>
      </c>
      <c r="AD387" t="s" s="187">
        <v>29</v>
      </c>
      <c r="AE387" s="125">
        <v>4.603807</v>
      </c>
      <c r="AF387" s="191">
        <v>0.04603807</v>
      </c>
      <c r="AG387" s="169"/>
      <c r="AH387" s="173">
        <v>71645</v>
      </c>
      <c r="AI387" s="173">
        <v>45180</v>
      </c>
      <c r="AJ387" s="173">
        <v>146</v>
      </c>
      <c r="AK387" s="173">
        <v>6303</v>
      </c>
      <c r="AL387" s="173">
        <v>18199</v>
      </c>
      <c r="AM387" s="175">
        <f>100*AL387/$AI387</f>
        <v>40.2810978308986</v>
      </c>
      <c r="AN387" s="173">
        <f>IF(AM387&gt;$AI$8,1,0)</f>
        <v>0</v>
      </c>
      <c r="AO387" s="175">
        <f>IF($R387=AL$17,AM387,0)</f>
        <v>0</v>
      </c>
      <c r="AP387" s="173">
        <v>11896</v>
      </c>
      <c r="AQ387" s="175">
        <f>100*AP387/$AI387</f>
        <v>26.3302346170872</v>
      </c>
      <c r="AR387" s="173">
        <f>IF(AQ387&gt;$AI$8,1,0)</f>
        <v>0</v>
      </c>
      <c r="AS387" s="175">
        <f>IF($R387=AP$17,AQ387,0)</f>
        <v>26.3302346170872</v>
      </c>
      <c r="AT387" s="173">
        <v>2080</v>
      </c>
      <c r="AU387" s="175">
        <f>100*AT387/$AI387</f>
        <v>4.60380699424524</v>
      </c>
      <c r="AV387" s="173">
        <f>IF(AU387&gt;$AI$8,1,0)</f>
        <v>0</v>
      </c>
      <c r="AW387" s="175">
        <f>IF($R387=AT$17,AU387,0)</f>
        <v>0</v>
      </c>
      <c r="AX387" s="173">
        <v>9928</v>
      </c>
      <c r="AY387" s="175">
        <f>100*AX387/$AI387</f>
        <v>21.9743249225321</v>
      </c>
      <c r="AZ387" s="173">
        <f>IF(AY387&gt;$AI$8,1,0)</f>
        <v>0</v>
      </c>
      <c r="BA387" s="175">
        <f>IF($R387=AX$17,AY387,0)</f>
        <v>0</v>
      </c>
      <c r="BB387" s="173">
        <v>2077</v>
      </c>
      <c r="BC387" s="175">
        <f>100*BB387/$AI387</f>
        <v>4.59716688800354</v>
      </c>
      <c r="BD387" s="173">
        <f>IF(BC387&gt;$AI$8,1,0)</f>
        <v>0</v>
      </c>
      <c r="BE387" s="175">
        <f>IF($R387=BB$17,BC387,0)</f>
        <v>0</v>
      </c>
      <c r="BF387" s="173">
        <v>0</v>
      </c>
      <c r="BG387" s="175">
        <f>100*BF387/$AI387</f>
        <v>0</v>
      </c>
      <c r="BH387" s="173">
        <f>IF(BG387&gt;$AI$8,1,0)</f>
        <v>0</v>
      </c>
      <c r="BI387" s="175">
        <f>IF($R387=BF$17,BG387,0)</f>
        <v>0</v>
      </c>
      <c r="BJ387" s="173">
        <v>0</v>
      </c>
      <c r="BK387" s="175">
        <f>100*BJ387/$AI387</f>
        <v>0</v>
      </c>
      <c r="BL387" s="173">
        <f>IF(BK387&gt;$AI$8,1,0)</f>
        <v>0</v>
      </c>
      <c r="BM387" s="175">
        <f>IF($R387=BJ$17,BK387,0)</f>
        <v>0</v>
      </c>
      <c r="BN387" s="173">
        <v>0</v>
      </c>
      <c r="BO387" s="175">
        <f>100*BN387/$AI387</f>
        <v>0</v>
      </c>
      <c r="BP387" s="173">
        <f>IF(BO387&gt;$AI$8,1,0)</f>
        <v>0</v>
      </c>
      <c r="BQ387" s="175">
        <f>IF($R387=BN$17,BO387,0)</f>
        <v>0</v>
      </c>
      <c r="BR387" s="173">
        <v>0</v>
      </c>
      <c r="BS387" s="175">
        <f>100*BR387/$AI387</f>
        <v>0</v>
      </c>
      <c r="BT387" s="173">
        <f>IF(BS387&gt;$AI$8,1,0)</f>
        <v>0</v>
      </c>
      <c r="BU387" s="175">
        <f>IF($R387=BR$17,BS387,0)</f>
        <v>0</v>
      </c>
      <c r="BV387" s="173">
        <v>0</v>
      </c>
      <c r="BW387" s="175">
        <f>100*BV387/$AI387</f>
        <v>0</v>
      </c>
      <c r="BX387" s="173">
        <f>IF(BW387&gt;$AI$8,1,0)</f>
        <v>0</v>
      </c>
      <c r="BY387" s="175">
        <f>IF($R387=BV$17,BW387,0)</f>
        <v>0</v>
      </c>
      <c r="BZ387" s="173">
        <v>0</v>
      </c>
      <c r="CA387" s="175">
        <f>100*BZ387/$AI387</f>
        <v>0</v>
      </c>
      <c r="CB387" s="173">
        <f>IF(CA387&gt;$AI$8,1,0)</f>
        <v>0</v>
      </c>
      <c r="CC387" s="175">
        <f>IF($R387=BZ$17,CA387,0)</f>
        <v>0</v>
      </c>
      <c r="CD387" s="173">
        <v>0</v>
      </c>
      <c r="CE387" s="175">
        <f>100*CD387/$AI387</f>
        <v>0</v>
      </c>
      <c r="CF387" s="173">
        <f>IF(CE387&gt;$AI$8,1,0)</f>
        <v>0</v>
      </c>
      <c r="CG387" s="175">
        <f>IF($R387=CD$17,CE387,0)</f>
        <v>0</v>
      </c>
      <c r="CH387" s="173">
        <v>0</v>
      </c>
      <c r="CI387" s="175">
        <f>100*CH387/$AI387</f>
        <v>0</v>
      </c>
      <c r="CJ387" s="173">
        <f>IF(CI387&gt;$AI$8,1,0)</f>
        <v>0</v>
      </c>
      <c r="CK387" s="175">
        <f>IF($R387=CH$17,CI387,0)</f>
        <v>0</v>
      </c>
      <c r="CL387" s="173">
        <v>647</v>
      </c>
      <c r="CM387" s="173">
        <v>0</v>
      </c>
      <c r="CN387" s="176"/>
    </row>
    <row r="388" ht="15.75" customHeight="1">
      <c r="A388" t="s" s="179">
        <v>3131</v>
      </c>
      <c r="B388" t="s" s="180">
        <v>84</v>
      </c>
      <c r="C388" t="s" s="180">
        <v>1796</v>
      </c>
      <c r="D388" t="s" s="181">
        <v>86</v>
      </c>
      <c r="E388" t="s" s="188">
        <v>79</v>
      </c>
      <c r="F388" t="s" s="146">
        <v>46</v>
      </c>
      <c r="G388" t="s" s="146">
        <v>980</v>
      </c>
      <c r="H388" t="s" s="146">
        <v>3132</v>
      </c>
      <c r="I388" t="s" s="146">
        <v>64</v>
      </c>
      <c r="J388" t="s" s="146">
        <v>1733</v>
      </c>
      <c r="K388" t="s" s="183">
        <f>_xlfn.IFS(Q388=0,O388,T388=1,R388,U388=1,AA388,V388=1,AD388)</f>
        <v>28</v>
      </c>
      <c r="L388" s="189">
        <f>_xlfn.IFS(Q388=0,P388,T388=1,S388,U388=1,AB388,V388=1,AE388)</f>
        <v>40.2769023451933</v>
      </c>
      <c r="M388" t="s" s="146">
        <f>IF(O388="Lab","over","under")</f>
        <v>2429</v>
      </c>
      <c r="N388" s="145">
        <v>0</v>
      </c>
      <c r="O388" t="s" s="184">
        <v>28</v>
      </c>
      <c r="P388" s="147">
        <f>AQ388</f>
        <v>40.2769023451933</v>
      </c>
      <c r="Q388" s="145">
        <f>T388+U388+V388</f>
        <v>0</v>
      </c>
      <c r="R388" t="s" s="185">
        <v>27</v>
      </c>
      <c r="S388" s="147">
        <f>AO388</f>
        <v>30.2897259231889</v>
      </c>
      <c r="T388" s="138"/>
      <c r="U388" s="138"/>
      <c r="V388" s="138"/>
      <c r="W388" s="138"/>
      <c r="X388" t="s" s="146">
        <f>IF($A388=Y388,"ok","bad")</f>
        <v>2430</v>
      </c>
      <c r="Y388" t="s" s="146">
        <v>3131</v>
      </c>
      <c r="Z388" t="s" s="146">
        <v>1796</v>
      </c>
      <c r="AA388" t="s" s="186">
        <v>2365</v>
      </c>
      <c r="AB388" s="141">
        <f>100*AC388</f>
        <v>18.7180769</v>
      </c>
      <c r="AC388" s="190">
        <v>0.187180769</v>
      </c>
      <c r="AD388" t="s" s="187">
        <v>31</v>
      </c>
      <c r="AE388" s="141">
        <v>6.2074811</v>
      </c>
      <c r="AF388" s="190">
        <v>0.062074811</v>
      </c>
      <c r="AG388" s="138"/>
      <c r="AH388" s="145">
        <v>70608</v>
      </c>
      <c r="AI388" s="145">
        <v>46009</v>
      </c>
      <c r="AJ388" s="145">
        <v>160</v>
      </c>
      <c r="AK388" s="145">
        <v>4595</v>
      </c>
      <c r="AL388" s="145">
        <v>13936</v>
      </c>
      <c r="AM388" s="148">
        <f>100*AL388/$AI388</f>
        <v>30.2897259231889</v>
      </c>
      <c r="AN388" s="145">
        <f>IF(AM388&gt;$AI$8,1,0)</f>
        <v>0</v>
      </c>
      <c r="AO388" s="148">
        <f>IF($R388=AL$17,AM388,0)</f>
        <v>30.2897259231889</v>
      </c>
      <c r="AP388" s="145">
        <v>18531</v>
      </c>
      <c r="AQ388" s="148">
        <f>100*AP388/$AI388</f>
        <v>40.2769023451933</v>
      </c>
      <c r="AR388" s="145">
        <f>IF(AQ388&gt;$AI$8,1,0)</f>
        <v>0</v>
      </c>
      <c r="AS388" s="148">
        <f>IF($R388=AP$17,AQ388,0)</f>
        <v>0</v>
      </c>
      <c r="AT388" s="145">
        <v>1676</v>
      </c>
      <c r="AU388" s="148">
        <f>100*AT388/$AI388</f>
        <v>3.64276554587146</v>
      </c>
      <c r="AV388" s="145">
        <f>IF(AU388&gt;$AI$8,1,0)</f>
        <v>0</v>
      </c>
      <c r="AW388" s="148">
        <f>IF($R388=AT$17,AU388,0)</f>
        <v>0</v>
      </c>
      <c r="AX388" s="145">
        <v>8612</v>
      </c>
      <c r="AY388" s="148">
        <f>100*AX388/$AI388</f>
        <v>18.7180768979982</v>
      </c>
      <c r="AZ388" s="145">
        <f>IF(AY388&gt;$AI$8,1,0)</f>
        <v>0</v>
      </c>
      <c r="BA388" s="148">
        <f>IF($R388=AX$17,AY388,0)</f>
        <v>0</v>
      </c>
      <c r="BB388" s="145">
        <v>2856</v>
      </c>
      <c r="BC388" s="148">
        <f>100*BB388/$AI388</f>
        <v>6.20748114499337</v>
      </c>
      <c r="BD388" s="145">
        <f>IF(BC388&gt;$AI$8,1,0)</f>
        <v>0</v>
      </c>
      <c r="BE388" s="148">
        <f>IF($R388=BB$17,BC388,0)</f>
        <v>0</v>
      </c>
      <c r="BF388" s="145">
        <v>0</v>
      </c>
      <c r="BG388" s="148">
        <f>100*BF388/$AI388</f>
        <v>0</v>
      </c>
      <c r="BH388" s="145">
        <f>IF(BG388&gt;$AI$8,1,0)</f>
        <v>0</v>
      </c>
      <c r="BI388" s="148">
        <f>IF($R388=BF$17,BG388,0)</f>
        <v>0</v>
      </c>
      <c r="BJ388" s="145">
        <v>0</v>
      </c>
      <c r="BK388" s="148">
        <f>100*BJ388/$AI388</f>
        <v>0</v>
      </c>
      <c r="BL388" s="145">
        <f>IF(BK388&gt;$AI$8,1,0)</f>
        <v>0</v>
      </c>
      <c r="BM388" s="148">
        <f>IF($R388=BJ$17,BK388,0)</f>
        <v>0</v>
      </c>
      <c r="BN388" s="145">
        <v>0</v>
      </c>
      <c r="BO388" s="148">
        <f>100*BN388/$AI388</f>
        <v>0</v>
      </c>
      <c r="BP388" s="145">
        <f>IF(BO388&gt;$AI$8,1,0)</f>
        <v>0</v>
      </c>
      <c r="BQ388" s="148">
        <f>IF($R388=BN$17,BO388,0)</f>
        <v>0</v>
      </c>
      <c r="BR388" s="145">
        <v>0</v>
      </c>
      <c r="BS388" s="148">
        <f>100*BR388/$AI388</f>
        <v>0</v>
      </c>
      <c r="BT388" s="145">
        <f>IF(BS388&gt;$AI$8,1,0)</f>
        <v>0</v>
      </c>
      <c r="BU388" s="148">
        <f>IF($R388=BR$17,BS388,0)</f>
        <v>0</v>
      </c>
      <c r="BV388" s="145">
        <v>0</v>
      </c>
      <c r="BW388" s="148">
        <f>100*BV388/$AI388</f>
        <v>0</v>
      </c>
      <c r="BX388" s="145">
        <f>IF(BW388&gt;$AI$8,1,0)</f>
        <v>0</v>
      </c>
      <c r="BY388" s="148">
        <f>IF($R388=BV$17,BW388,0)</f>
        <v>0</v>
      </c>
      <c r="BZ388" s="145">
        <v>0</v>
      </c>
      <c r="CA388" s="148">
        <f>100*BZ388/$AI388</f>
        <v>0</v>
      </c>
      <c r="CB388" s="145">
        <f>IF(CA388&gt;$AI$8,1,0)</f>
        <v>0</v>
      </c>
      <c r="CC388" s="148">
        <f>IF($R388=BZ$17,CA388,0)</f>
        <v>0</v>
      </c>
      <c r="CD388" s="145">
        <v>0</v>
      </c>
      <c r="CE388" s="148">
        <f>100*CD388/$AI388</f>
        <v>0</v>
      </c>
      <c r="CF388" s="145">
        <f>IF(CE388&gt;$AI$8,1,0)</f>
        <v>0</v>
      </c>
      <c r="CG388" s="148">
        <f>IF($R388=CD$17,CE388,0)</f>
        <v>0</v>
      </c>
      <c r="CH388" s="145">
        <v>0</v>
      </c>
      <c r="CI388" s="148">
        <f>100*CH388/$AI388</f>
        <v>0</v>
      </c>
      <c r="CJ388" s="145">
        <f>IF(CI388&gt;$AI$8,1,0)</f>
        <v>0</v>
      </c>
      <c r="CK388" s="148">
        <f>IF($R388=CH$17,CI388,0)</f>
        <v>0</v>
      </c>
      <c r="CL388" s="145">
        <v>0</v>
      </c>
      <c r="CM388" s="145">
        <v>0</v>
      </c>
      <c r="CN388" s="149"/>
    </row>
    <row r="389" ht="15.75" customHeight="1">
      <c r="A389" t="s" s="179">
        <v>3493</v>
      </c>
      <c r="B389" t="s" s="180">
        <v>75</v>
      </c>
      <c r="C389" t="s" s="180">
        <v>1030</v>
      </c>
      <c r="D389" t="s" s="181">
        <v>78</v>
      </c>
      <c r="E389" t="s" s="182">
        <v>79</v>
      </c>
      <c r="F389" t="s" s="130">
        <v>80</v>
      </c>
      <c r="G389" t="s" s="130">
        <v>447</v>
      </c>
      <c r="H389" t="s" s="130">
        <v>1031</v>
      </c>
      <c r="I389" t="s" s="130">
        <v>64</v>
      </c>
      <c r="J389" t="s" s="130">
        <v>56</v>
      </c>
      <c r="K389" t="s" s="183">
        <f>_xlfn.IFS(Q389=0,O389,T389=1,R389,U389=1,AA389,V389=1,AD389)</f>
        <v>27</v>
      </c>
      <c r="L389" s="189">
        <f>_xlfn.IFS(Q389=0,P389,T389=1,S389,U389=1,AB389,V389=1,AE389)</f>
        <v>40.2692142647424</v>
      </c>
      <c r="M389" t="s" s="130">
        <f>IF(O389="Lab","over","under")</f>
        <v>3307</v>
      </c>
      <c r="N389" s="169"/>
      <c r="O389" t="s" s="184">
        <v>27</v>
      </c>
      <c r="P389" s="131">
        <f>AM389</f>
        <v>40.2692142647424</v>
      </c>
      <c r="Q389" s="173">
        <f>T389+U389+V389</f>
        <v>0</v>
      </c>
      <c r="R389" t="s" s="185">
        <v>28</v>
      </c>
      <c r="S389" s="131">
        <f>AS389</f>
        <v>26.5962011879757</v>
      </c>
      <c r="T389" s="169"/>
      <c r="U389" s="169"/>
      <c r="V389" s="169"/>
      <c r="W389" s="169"/>
      <c r="X389" t="s" s="130">
        <f>IF($A389=Y389,"ok","bad")</f>
        <v>2430</v>
      </c>
      <c r="Y389" t="s" s="130">
        <v>3493</v>
      </c>
      <c r="Z389" t="s" s="130">
        <v>1030</v>
      </c>
      <c r="AA389" t="s" s="186">
        <v>2365</v>
      </c>
      <c r="AB389" s="125">
        <f>100*AC389</f>
        <v>18.0296768</v>
      </c>
      <c r="AC389" s="191">
        <v>0.180296768</v>
      </c>
      <c r="AD389" t="s" s="187">
        <v>29</v>
      </c>
      <c r="AE389" s="125">
        <v>9.122117599999999</v>
      </c>
      <c r="AF389" s="191">
        <v>0.091221176</v>
      </c>
      <c r="AG389" s="169"/>
      <c r="AH389" s="173">
        <v>73261</v>
      </c>
      <c r="AI389" s="173">
        <v>44277</v>
      </c>
      <c r="AJ389" s="173">
        <v>134</v>
      </c>
      <c r="AK389" s="173">
        <v>6054</v>
      </c>
      <c r="AL389" s="173">
        <v>17830</v>
      </c>
      <c r="AM389" s="175">
        <f>100*AL389/$AI389</f>
        <v>40.2692142647424</v>
      </c>
      <c r="AN389" s="173">
        <f>IF(AM389&gt;$AI$8,1,0)</f>
        <v>0</v>
      </c>
      <c r="AO389" s="175">
        <f>IF($R389=AL$17,AM389,0)</f>
        <v>0</v>
      </c>
      <c r="AP389" s="173">
        <v>11776</v>
      </c>
      <c r="AQ389" s="175">
        <f>100*AP389/$AI389</f>
        <v>26.5962011879757</v>
      </c>
      <c r="AR389" s="173">
        <f>IF(AQ389&gt;$AI$8,1,0)</f>
        <v>0</v>
      </c>
      <c r="AS389" s="175">
        <f>IF($R389=AP$17,AQ389,0)</f>
        <v>26.5962011879757</v>
      </c>
      <c r="AT389" s="173">
        <v>4039</v>
      </c>
      <c r="AU389" s="175">
        <f>100*AT389/$AI389</f>
        <v>9.12211757797502</v>
      </c>
      <c r="AV389" s="173">
        <f>IF(AU389&gt;$AI$8,1,0)</f>
        <v>0</v>
      </c>
      <c r="AW389" s="175">
        <f>IF($R389=AT$17,AU389,0)</f>
        <v>0</v>
      </c>
      <c r="AX389" s="173">
        <v>7983</v>
      </c>
      <c r="AY389" s="175">
        <f>100*AX389/$AI389</f>
        <v>18.0296768073718</v>
      </c>
      <c r="AZ389" s="173">
        <f>IF(AY389&gt;$AI$8,1,0)</f>
        <v>0</v>
      </c>
      <c r="BA389" s="175">
        <f>IF($R389=AX$17,AY389,0)</f>
        <v>0</v>
      </c>
      <c r="BB389" s="173">
        <v>1948</v>
      </c>
      <c r="BC389" s="175">
        <f>100*BB389/$AI389</f>
        <v>4.39957540032071</v>
      </c>
      <c r="BD389" s="173">
        <f>IF(BC389&gt;$AI$8,1,0)</f>
        <v>0</v>
      </c>
      <c r="BE389" s="175">
        <f>IF($R389=BB$17,BC389,0)</f>
        <v>0</v>
      </c>
      <c r="BF389" s="173">
        <v>0</v>
      </c>
      <c r="BG389" s="175">
        <f>100*BF389/$AI389</f>
        <v>0</v>
      </c>
      <c r="BH389" s="173">
        <f>IF(BG389&gt;$AI$8,1,0)</f>
        <v>0</v>
      </c>
      <c r="BI389" s="175">
        <f>IF($R389=BF$17,BG389,0)</f>
        <v>0</v>
      </c>
      <c r="BJ389" s="173">
        <v>0</v>
      </c>
      <c r="BK389" s="175">
        <f>100*BJ389/$AI389</f>
        <v>0</v>
      </c>
      <c r="BL389" s="173">
        <f>IF(BK389&gt;$AI$8,1,0)</f>
        <v>0</v>
      </c>
      <c r="BM389" s="175">
        <f>IF($R389=BJ$17,BK389,0)</f>
        <v>0</v>
      </c>
      <c r="BN389" s="173">
        <v>0</v>
      </c>
      <c r="BO389" s="175">
        <f>100*BN389/$AI389</f>
        <v>0</v>
      </c>
      <c r="BP389" s="173">
        <f>IF(BO389&gt;$AI$8,1,0)</f>
        <v>0</v>
      </c>
      <c r="BQ389" s="175">
        <f>IF($R389=BN$17,BO389,0)</f>
        <v>0</v>
      </c>
      <c r="BR389" s="173">
        <v>0</v>
      </c>
      <c r="BS389" s="175">
        <f>100*BR389/$AI389</f>
        <v>0</v>
      </c>
      <c r="BT389" s="173">
        <f>IF(BS389&gt;$AI$8,1,0)</f>
        <v>0</v>
      </c>
      <c r="BU389" s="175">
        <f>IF($R389=BR$17,BS389,0)</f>
        <v>0</v>
      </c>
      <c r="BV389" s="173">
        <v>0</v>
      </c>
      <c r="BW389" s="175">
        <f>100*BV389/$AI389</f>
        <v>0</v>
      </c>
      <c r="BX389" s="173">
        <f>IF(BW389&gt;$AI$8,1,0)</f>
        <v>0</v>
      </c>
      <c r="BY389" s="175">
        <f>IF($R389=BV$17,BW389,0)</f>
        <v>0</v>
      </c>
      <c r="BZ389" s="173">
        <v>0</v>
      </c>
      <c r="CA389" s="175">
        <f>100*BZ389/$AI389</f>
        <v>0</v>
      </c>
      <c r="CB389" s="173">
        <f>IF(CA389&gt;$AI$8,1,0)</f>
        <v>0</v>
      </c>
      <c r="CC389" s="175">
        <f>IF($R389=BZ$17,CA389,0)</f>
        <v>0</v>
      </c>
      <c r="CD389" s="173">
        <v>0</v>
      </c>
      <c r="CE389" s="175">
        <f>100*CD389/$AI389</f>
        <v>0</v>
      </c>
      <c r="CF389" s="173">
        <f>IF(CE389&gt;$AI$8,1,0)</f>
        <v>0</v>
      </c>
      <c r="CG389" s="175">
        <f>IF($R389=CD$17,CE389,0)</f>
        <v>0</v>
      </c>
      <c r="CH389" s="173">
        <v>0</v>
      </c>
      <c r="CI389" s="175">
        <f>100*CH389/$AI389</f>
        <v>0</v>
      </c>
      <c r="CJ389" s="173">
        <f>IF(CI389&gt;$AI$8,1,0)</f>
        <v>0</v>
      </c>
      <c r="CK389" s="175">
        <f>IF($R389=CH$17,CI389,0)</f>
        <v>0</v>
      </c>
      <c r="CL389" s="173">
        <v>957</v>
      </c>
      <c r="CM389" s="173">
        <v>0</v>
      </c>
      <c r="CN389" s="176"/>
    </row>
    <row r="390" ht="15.75" customHeight="1">
      <c r="A390" t="s" s="179">
        <v>3451</v>
      </c>
      <c r="B390" t="s" s="180">
        <v>84</v>
      </c>
      <c r="C390" t="s" s="180">
        <v>3452</v>
      </c>
      <c r="D390" t="s" s="181">
        <v>86</v>
      </c>
      <c r="E390" t="s" s="188">
        <v>79</v>
      </c>
      <c r="F390" t="s" s="146">
        <v>46</v>
      </c>
      <c r="G390" t="s" s="146">
        <v>105</v>
      </c>
      <c r="H390" t="s" s="146">
        <v>1443</v>
      </c>
      <c r="I390" t="s" s="146">
        <v>49</v>
      </c>
      <c r="J390" t="s" s="146">
        <v>56</v>
      </c>
      <c r="K390" t="s" s="183">
        <f>_xlfn.IFS(Q390=0,O390,T390=1,R390,U390=1,AA390,V390=1,AD390)</f>
        <v>27</v>
      </c>
      <c r="L390" s="189">
        <f>_xlfn.IFS(Q390=0,P390,T390=1,S390,U390=1,AB390,V390=1,AE390)</f>
        <v>40.2648712935153</v>
      </c>
      <c r="M390" t="s" s="146">
        <f>IF(O390="Lab","over","under")</f>
        <v>3307</v>
      </c>
      <c r="N390" s="138"/>
      <c r="O390" t="s" s="184">
        <v>27</v>
      </c>
      <c r="P390" s="147">
        <f>AM390</f>
        <v>40.2648712935153</v>
      </c>
      <c r="Q390" s="145">
        <f>T390+U390+V390</f>
        <v>0</v>
      </c>
      <c r="R390" t="s" s="185">
        <v>28</v>
      </c>
      <c r="S390" s="147">
        <f>AS390</f>
        <v>22.1330806910036</v>
      </c>
      <c r="T390" s="138"/>
      <c r="U390" s="138"/>
      <c r="V390" s="138"/>
      <c r="W390" s="138"/>
      <c r="X390" t="s" s="146">
        <f>IF($A390=Y390,"ok","bad")</f>
        <v>2430</v>
      </c>
      <c r="Y390" t="s" s="146">
        <v>3451</v>
      </c>
      <c r="Z390" t="s" s="146">
        <v>3452</v>
      </c>
      <c r="AA390" t="s" s="186">
        <v>2365</v>
      </c>
      <c r="AB390" s="141">
        <f>100*AC390</f>
        <v>19.0610575</v>
      </c>
      <c r="AC390" s="190">
        <v>0.190610575</v>
      </c>
      <c r="AD390" t="s" s="187">
        <v>29</v>
      </c>
      <c r="AE390" s="141">
        <v>10.3428813</v>
      </c>
      <c r="AF390" s="190">
        <v>0.103428813</v>
      </c>
      <c r="AG390" s="138"/>
      <c r="AH390" s="145">
        <v>76624</v>
      </c>
      <c r="AI390" s="145">
        <v>49609</v>
      </c>
      <c r="AJ390" s="145">
        <v>177</v>
      </c>
      <c r="AK390" s="145">
        <v>8995</v>
      </c>
      <c r="AL390" s="145">
        <v>19975</v>
      </c>
      <c r="AM390" s="148">
        <f>100*AL390/$AI390</f>
        <v>40.2648712935153</v>
      </c>
      <c r="AN390" s="145">
        <f>IF(AM390&gt;$AI$8,1,0)</f>
        <v>0</v>
      </c>
      <c r="AO390" s="148">
        <f>IF($R390=AL$17,AM390,0)</f>
        <v>0</v>
      </c>
      <c r="AP390" s="145">
        <v>10980</v>
      </c>
      <c r="AQ390" s="148">
        <f>100*AP390/$AI390</f>
        <v>22.1330806910036</v>
      </c>
      <c r="AR390" s="145">
        <f>IF(AQ390&gt;$AI$8,1,0)</f>
        <v>0</v>
      </c>
      <c r="AS390" s="148">
        <f>IF($R390=AP$17,AQ390,0)</f>
        <v>22.1330806910036</v>
      </c>
      <c r="AT390" s="145">
        <v>5131</v>
      </c>
      <c r="AU390" s="148">
        <f>100*AT390/$AI390</f>
        <v>10.3428813320164</v>
      </c>
      <c r="AV390" s="145">
        <f>IF(AU390&gt;$AI$8,1,0)</f>
        <v>0</v>
      </c>
      <c r="AW390" s="148">
        <f>IF($R390=AT$17,AU390,0)</f>
        <v>0</v>
      </c>
      <c r="AX390" s="145">
        <v>9456</v>
      </c>
      <c r="AY390" s="148">
        <f>100*AX390/$AI390</f>
        <v>19.0610574694108</v>
      </c>
      <c r="AZ390" s="145">
        <f>IF(AY390&gt;$AI$8,1,0)</f>
        <v>0</v>
      </c>
      <c r="BA390" s="148">
        <f>IF($R390=AX$17,AY390,0)</f>
        <v>0</v>
      </c>
      <c r="BB390" s="145">
        <v>3828</v>
      </c>
      <c r="BC390" s="148">
        <f>100*BB390/$AI390</f>
        <v>7.71634179281985</v>
      </c>
      <c r="BD390" s="145">
        <f>IF(BC390&gt;$AI$8,1,0)</f>
        <v>0</v>
      </c>
      <c r="BE390" s="148">
        <f>IF($R390=BB$17,BC390,0)</f>
        <v>0</v>
      </c>
      <c r="BF390" s="145">
        <v>0</v>
      </c>
      <c r="BG390" s="148">
        <f>100*BF390/$AI390</f>
        <v>0</v>
      </c>
      <c r="BH390" s="145">
        <f>IF(BG390&gt;$AI$8,1,0)</f>
        <v>0</v>
      </c>
      <c r="BI390" s="148">
        <f>IF($R390=BF$17,BG390,0)</f>
        <v>0</v>
      </c>
      <c r="BJ390" s="145">
        <v>0</v>
      </c>
      <c r="BK390" s="148">
        <f>100*BJ390/$AI390</f>
        <v>0</v>
      </c>
      <c r="BL390" s="145">
        <f>IF(BK390&gt;$AI$8,1,0)</f>
        <v>0</v>
      </c>
      <c r="BM390" s="148">
        <f>IF($R390=BJ$17,BK390,0)</f>
        <v>0</v>
      </c>
      <c r="BN390" s="145">
        <v>0</v>
      </c>
      <c r="BO390" s="148">
        <f>100*BN390/$AI390</f>
        <v>0</v>
      </c>
      <c r="BP390" s="145">
        <f>IF(BO390&gt;$AI$8,1,0)</f>
        <v>0</v>
      </c>
      <c r="BQ390" s="148">
        <f>IF($R390=BN$17,BO390,0)</f>
        <v>0</v>
      </c>
      <c r="BR390" s="145">
        <v>0</v>
      </c>
      <c r="BS390" s="148">
        <f>100*BR390/$AI390</f>
        <v>0</v>
      </c>
      <c r="BT390" s="145">
        <f>IF(BS390&gt;$AI$8,1,0)</f>
        <v>0</v>
      </c>
      <c r="BU390" s="148">
        <f>IF($R390=BR$17,BS390,0)</f>
        <v>0</v>
      </c>
      <c r="BV390" s="145">
        <v>0</v>
      </c>
      <c r="BW390" s="148">
        <f>100*BV390/$AI390</f>
        <v>0</v>
      </c>
      <c r="BX390" s="145">
        <f>IF(BW390&gt;$AI$8,1,0)</f>
        <v>0</v>
      </c>
      <c r="BY390" s="148">
        <f>IF($R390=BV$17,BW390,0)</f>
        <v>0</v>
      </c>
      <c r="BZ390" s="145">
        <v>0</v>
      </c>
      <c r="CA390" s="148">
        <f>100*BZ390/$AI390</f>
        <v>0</v>
      </c>
      <c r="CB390" s="145">
        <f>IF(CA390&gt;$AI$8,1,0)</f>
        <v>0</v>
      </c>
      <c r="CC390" s="148">
        <f>IF($R390=BZ$17,CA390,0)</f>
        <v>0</v>
      </c>
      <c r="CD390" s="145">
        <v>0</v>
      </c>
      <c r="CE390" s="148">
        <f>100*CD390/$AI390</f>
        <v>0</v>
      </c>
      <c r="CF390" s="145">
        <f>IF(CE390&gt;$AI$8,1,0)</f>
        <v>0</v>
      </c>
      <c r="CG390" s="148">
        <f>IF($R390=CD$17,CE390,0)</f>
        <v>0</v>
      </c>
      <c r="CH390" s="145">
        <v>0</v>
      </c>
      <c r="CI390" s="148">
        <f>100*CH390/$AI390</f>
        <v>0</v>
      </c>
      <c r="CJ390" s="145">
        <f>IF(CI390&gt;$AI$8,1,0)</f>
        <v>0</v>
      </c>
      <c r="CK390" s="148">
        <f>IF($R390=CH$17,CI390,0)</f>
        <v>0</v>
      </c>
      <c r="CL390" s="145">
        <v>0</v>
      </c>
      <c r="CM390" s="145">
        <v>0</v>
      </c>
      <c r="CN390" s="149"/>
    </row>
    <row r="391" ht="15.75" customHeight="1">
      <c r="A391" t="s" s="179">
        <v>3668</v>
      </c>
      <c r="B391" t="s" s="180">
        <v>166</v>
      </c>
      <c r="C391" t="s" s="180">
        <v>3669</v>
      </c>
      <c r="D391" t="s" s="181">
        <v>169</v>
      </c>
      <c r="E391" t="s" s="182">
        <v>79</v>
      </c>
      <c r="F391" t="s" s="130">
        <v>46</v>
      </c>
      <c r="G391" t="s" s="130">
        <v>1231</v>
      </c>
      <c r="H391" t="s" s="130">
        <v>1232</v>
      </c>
      <c r="I391" t="s" s="130">
        <v>49</v>
      </c>
      <c r="J391" t="s" s="130">
        <v>56</v>
      </c>
      <c r="K391" t="s" s="183">
        <f>_xlfn.IFS(Q391=0,O391,T391=1,R391,U391=1,AA391,V391=1,AD391)</f>
        <v>27</v>
      </c>
      <c r="L391" s="189">
        <f>_xlfn.IFS(Q391=0,P391,T391=1,S391,U391=1,AB391,V391=1,AE391)</f>
        <v>40.2481271380938</v>
      </c>
      <c r="M391" t="s" s="130">
        <f>IF(O391="Lab","over","under")</f>
        <v>3307</v>
      </c>
      <c r="N391" s="169"/>
      <c r="O391" t="s" s="184">
        <v>27</v>
      </c>
      <c r="P391" s="131">
        <f>AM391</f>
        <v>40.2481271380938</v>
      </c>
      <c r="Q391" s="173">
        <f>T391+U391+V391</f>
        <v>0</v>
      </c>
      <c r="R391" t="s" s="185">
        <v>28</v>
      </c>
      <c r="S391" s="131">
        <f>AS391</f>
        <v>36.7297449443554</v>
      </c>
      <c r="T391" s="169"/>
      <c r="U391" s="169"/>
      <c r="V391" s="169"/>
      <c r="W391" s="169"/>
      <c r="X391" t="s" s="130">
        <f>IF($A391=Y391,"ok","bad")</f>
        <v>2430</v>
      </c>
      <c r="Y391" t="s" s="130">
        <v>3668</v>
      </c>
      <c r="Z391" t="s" s="130">
        <v>3669</v>
      </c>
      <c r="AA391" t="s" s="186">
        <v>2365</v>
      </c>
      <c r="AB391" s="125">
        <f>100*AC391</f>
        <v>10.3537869</v>
      </c>
      <c r="AC391" s="191">
        <v>0.103537869</v>
      </c>
      <c r="AD391" t="s" s="187">
        <v>31</v>
      </c>
      <c r="AE391" s="125">
        <v>5.2981423</v>
      </c>
      <c r="AF391" s="191">
        <v>0.052981423</v>
      </c>
      <c r="AG391" s="169"/>
      <c r="AH391" s="173">
        <v>74367</v>
      </c>
      <c r="AI391" s="173">
        <v>46186</v>
      </c>
      <c r="AJ391" s="173">
        <v>175</v>
      </c>
      <c r="AK391" s="173">
        <v>1625</v>
      </c>
      <c r="AL391" s="173">
        <v>18589</v>
      </c>
      <c r="AM391" s="175">
        <f>100*AL391/$AI391</f>
        <v>40.2481271380938</v>
      </c>
      <c r="AN391" s="173">
        <f>IF(AM391&gt;$AI$8,1,0)</f>
        <v>0</v>
      </c>
      <c r="AO391" s="175">
        <f>IF($R391=AL$17,AM391,0)</f>
        <v>0</v>
      </c>
      <c r="AP391" s="173">
        <v>16964</v>
      </c>
      <c r="AQ391" s="175">
        <f>100*AP391/$AI391</f>
        <v>36.7297449443554</v>
      </c>
      <c r="AR391" s="173">
        <f>IF(AQ391&gt;$AI$8,1,0)</f>
        <v>0</v>
      </c>
      <c r="AS391" s="175">
        <f>IF($R391=AP$17,AQ391,0)</f>
        <v>36.7297449443554</v>
      </c>
      <c r="AT391" s="173">
        <v>970</v>
      </c>
      <c r="AU391" s="175">
        <f>100*AT391/$AI391</f>
        <v>2.10020352487767</v>
      </c>
      <c r="AV391" s="173">
        <f>IF(AU391&gt;$AI$8,1,0)</f>
        <v>0</v>
      </c>
      <c r="AW391" s="175">
        <f>IF($R391=AT$17,AU391,0)</f>
        <v>0</v>
      </c>
      <c r="AX391" s="173">
        <v>4782</v>
      </c>
      <c r="AY391" s="175">
        <f>100*AX391/$AI391</f>
        <v>10.3537868618196</v>
      </c>
      <c r="AZ391" s="173">
        <f>IF(AY391&gt;$AI$8,1,0)</f>
        <v>0</v>
      </c>
      <c r="BA391" s="175">
        <f>IF($R391=AX$17,AY391,0)</f>
        <v>0</v>
      </c>
      <c r="BB391" s="173">
        <v>2447</v>
      </c>
      <c r="BC391" s="175">
        <f>100*BB391/$AI391</f>
        <v>5.29814229420171</v>
      </c>
      <c r="BD391" s="173">
        <f>IF(BC391&gt;$AI$8,1,0)</f>
        <v>0</v>
      </c>
      <c r="BE391" s="175">
        <f>IF($R391=BB$17,BC391,0)</f>
        <v>0</v>
      </c>
      <c r="BF391" s="173">
        <v>0</v>
      </c>
      <c r="BG391" s="175">
        <f>100*BF391/$AI391</f>
        <v>0</v>
      </c>
      <c r="BH391" s="173">
        <f>IF(BG391&gt;$AI$8,1,0)</f>
        <v>0</v>
      </c>
      <c r="BI391" s="175">
        <f>IF($R391=BF$17,BG391,0)</f>
        <v>0</v>
      </c>
      <c r="BJ391" s="173">
        <v>0</v>
      </c>
      <c r="BK391" s="175">
        <f>100*BJ391/$AI391</f>
        <v>0</v>
      </c>
      <c r="BL391" s="173">
        <f>IF(BK391&gt;$AI$8,1,0)</f>
        <v>0</v>
      </c>
      <c r="BM391" s="175">
        <f>IF($R391=BJ$17,BK391,0)</f>
        <v>0</v>
      </c>
      <c r="BN391" s="173">
        <v>0</v>
      </c>
      <c r="BO391" s="175">
        <f>100*BN391/$AI391</f>
        <v>0</v>
      </c>
      <c r="BP391" s="173">
        <f>IF(BO391&gt;$AI$8,1,0)</f>
        <v>0</v>
      </c>
      <c r="BQ391" s="175">
        <f>IF($R391=BN$17,BO391,0)</f>
        <v>0</v>
      </c>
      <c r="BR391" s="173">
        <v>0</v>
      </c>
      <c r="BS391" s="175">
        <f>100*BR391/$AI391</f>
        <v>0</v>
      </c>
      <c r="BT391" s="173">
        <f>IF(BS391&gt;$AI$8,1,0)</f>
        <v>0</v>
      </c>
      <c r="BU391" s="175">
        <f>IF($R391=BR$17,BS391,0)</f>
        <v>0</v>
      </c>
      <c r="BV391" s="173">
        <v>0</v>
      </c>
      <c r="BW391" s="175">
        <f>100*BV391/$AI391</f>
        <v>0</v>
      </c>
      <c r="BX391" s="173">
        <f>IF(BW391&gt;$AI$8,1,0)</f>
        <v>0</v>
      </c>
      <c r="BY391" s="175">
        <f>IF($R391=BV$17,BW391,0)</f>
        <v>0</v>
      </c>
      <c r="BZ391" s="173">
        <v>0</v>
      </c>
      <c r="CA391" s="175">
        <f>100*BZ391/$AI391</f>
        <v>0</v>
      </c>
      <c r="CB391" s="173">
        <f>IF(CA391&gt;$AI$8,1,0)</f>
        <v>0</v>
      </c>
      <c r="CC391" s="175">
        <f>IF($R391=BZ$17,CA391,0)</f>
        <v>0</v>
      </c>
      <c r="CD391" s="173">
        <v>0</v>
      </c>
      <c r="CE391" s="175">
        <f>100*CD391/$AI391</f>
        <v>0</v>
      </c>
      <c r="CF391" s="173">
        <f>IF(CE391&gt;$AI$8,1,0)</f>
        <v>0</v>
      </c>
      <c r="CG391" s="175">
        <f>IF($R391=CD$17,CE391,0)</f>
        <v>0</v>
      </c>
      <c r="CH391" s="173">
        <v>0</v>
      </c>
      <c r="CI391" s="175">
        <f>100*CH391/$AI391</f>
        <v>0</v>
      </c>
      <c r="CJ391" s="173">
        <f>IF(CI391&gt;$AI$8,1,0)</f>
        <v>0</v>
      </c>
      <c r="CK391" s="175">
        <f>IF($R391=CH$17,CI391,0)</f>
        <v>0</v>
      </c>
      <c r="CL391" s="173">
        <v>115</v>
      </c>
      <c r="CM391" s="173">
        <v>0</v>
      </c>
      <c r="CN391" s="176"/>
    </row>
    <row r="392" ht="15.75" customHeight="1">
      <c r="A392" t="s" s="179">
        <v>3253</v>
      </c>
      <c r="B392" t="s" s="180">
        <v>75</v>
      </c>
      <c r="C392" t="s" s="180">
        <v>2306</v>
      </c>
      <c r="D392" t="s" s="181">
        <v>78</v>
      </c>
      <c r="E392" t="s" s="188">
        <v>79</v>
      </c>
      <c r="F392" t="s" s="146">
        <v>46</v>
      </c>
      <c r="G392" t="s" s="146">
        <v>3254</v>
      </c>
      <c r="H392" t="s" s="146">
        <v>1525</v>
      </c>
      <c r="I392" t="s" s="146">
        <v>64</v>
      </c>
      <c r="J392" t="s" s="146">
        <v>1733</v>
      </c>
      <c r="K392" t="s" s="183">
        <f>_xlfn.IFS(Q392=0,O392,T392=1,R392,U392=1,AA392,V392=1,AD392)</f>
        <v>28</v>
      </c>
      <c r="L392" s="189">
        <f>_xlfn.IFS(Q392=0,P392,T392=1,S392,U392=1,AB392,V392=1,AE392)</f>
        <v>40.2357001392239</v>
      </c>
      <c r="M392" t="s" s="146">
        <f>IF(O392="Lab","over","under")</f>
        <v>2429</v>
      </c>
      <c r="N392" s="145">
        <v>0</v>
      </c>
      <c r="O392" t="s" s="184">
        <v>28</v>
      </c>
      <c r="P392" s="147">
        <f>AQ392</f>
        <v>40.2357001392239</v>
      </c>
      <c r="Q392" s="145">
        <f>T392+U392+V392</f>
        <v>0</v>
      </c>
      <c r="R392" t="s" s="185">
        <v>27</v>
      </c>
      <c r="S392" s="147">
        <f>AO392</f>
        <v>32.4921073788654</v>
      </c>
      <c r="T392" s="138"/>
      <c r="U392" s="138"/>
      <c r="V392" s="138"/>
      <c r="W392" s="138"/>
      <c r="X392" t="s" s="146">
        <f>IF($A392=Y392,"ok","bad")</f>
        <v>2430</v>
      </c>
      <c r="Y392" t="s" s="146">
        <v>3253</v>
      </c>
      <c r="Z392" t="s" s="146">
        <v>2306</v>
      </c>
      <c r="AA392" t="s" s="186">
        <v>2365</v>
      </c>
      <c r="AB392" s="141">
        <f>100*AC392</f>
        <v>14.8283232</v>
      </c>
      <c r="AC392" s="190">
        <v>0.148283232</v>
      </c>
      <c r="AD392" t="s" s="187">
        <v>31</v>
      </c>
      <c r="AE392" s="141">
        <v>6.4199855</v>
      </c>
      <c r="AF392" s="190">
        <v>0.064199855</v>
      </c>
      <c r="AG392" s="138"/>
      <c r="AH392" s="145">
        <v>77039</v>
      </c>
      <c r="AI392" s="145">
        <v>50997</v>
      </c>
      <c r="AJ392" s="145">
        <v>178</v>
      </c>
      <c r="AK392" s="145">
        <v>3949</v>
      </c>
      <c r="AL392" s="145">
        <v>16570</v>
      </c>
      <c r="AM392" s="148">
        <f>100*AL392/$AI392</f>
        <v>32.4921073788654</v>
      </c>
      <c r="AN392" s="145">
        <f>IF(AM392&gt;$AI$8,1,0)</f>
        <v>0</v>
      </c>
      <c r="AO392" s="148">
        <f>IF($R392=AL$17,AM392,0)</f>
        <v>32.4921073788654</v>
      </c>
      <c r="AP392" s="145">
        <v>20519</v>
      </c>
      <c r="AQ392" s="148">
        <f>100*AP392/$AI392</f>
        <v>40.2357001392239</v>
      </c>
      <c r="AR392" s="145">
        <f>IF(AQ392&gt;$AI$8,1,0)</f>
        <v>0</v>
      </c>
      <c r="AS392" s="148">
        <f>IF($R392=AP$17,AQ392,0)</f>
        <v>0</v>
      </c>
      <c r="AT392" s="145">
        <v>2708</v>
      </c>
      <c r="AU392" s="148">
        <f>100*AT392/$AI392</f>
        <v>5.31011628134988</v>
      </c>
      <c r="AV392" s="145">
        <f>IF(AU392&gt;$AI$8,1,0)</f>
        <v>0</v>
      </c>
      <c r="AW392" s="148">
        <f>IF($R392=AT$17,AU392,0)</f>
        <v>0</v>
      </c>
      <c r="AX392" s="145">
        <v>7562</v>
      </c>
      <c r="AY392" s="148">
        <f>100*AX392/$AI392</f>
        <v>14.8283232347001</v>
      </c>
      <c r="AZ392" s="145">
        <f>IF(AY392&gt;$AI$8,1,0)</f>
        <v>0</v>
      </c>
      <c r="BA392" s="148">
        <f>IF($R392=AX$17,AY392,0)</f>
        <v>0</v>
      </c>
      <c r="BB392" s="145">
        <v>3274</v>
      </c>
      <c r="BC392" s="148">
        <f>100*BB392/$AI392</f>
        <v>6.41998548934251</v>
      </c>
      <c r="BD392" s="145">
        <f>IF(BC392&gt;$AI$8,1,0)</f>
        <v>0</v>
      </c>
      <c r="BE392" s="148">
        <f>IF($R392=BB$17,BC392,0)</f>
        <v>0</v>
      </c>
      <c r="BF392" s="145">
        <v>0</v>
      </c>
      <c r="BG392" s="148">
        <f>100*BF392/$AI392</f>
        <v>0</v>
      </c>
      <c r="BH392" s="145">
        <f>IF(BG392&gt;$AI$8,1,0)</f>
        <v>0</v>
      </c>
      <c r="BI392" s="148">
        <f>IF($R392=BF$17,BG392,0)</f>
        <v>0</v>
      </c>
      <c r="BJ392" s="145">
        <v>0</v>
      </c>
      <c r="BK392" s="148">
        <f>100*BJ392/$AI392</f>
        <v>0</v>
      </c>
      <c r="BL392" s="145">
        <f>IF(BK392&gt;$AI$8,1,0)</f>
        <v>0</v>
      </c>
      <c r="BM392" s="148">
        <f>IF($R392=BJ$17,BK392,0)</f>
        <v>0</v>
      </c>
      <c r="BN392" s="145">
        <v>0</v>
      </c>
      <c r="BO392" s="148">
        <f>100*BN392/$AI392</f>
        <v>0</v>
      </c>
      <c r="BP392" s="145">
        <f>IF(BO392&gt;$AI$8,1,0)</f>
        <v>0</v>
      </c>
      <c r="BQ392" s="148">
        <f>IF($R392=BN$17,BO392,0)</f>
        <v>0</v>
      </c>
      <c r="BR392" s="145">
        <v>0</v>
      </c>
      <c r="BS392" s="148">
        <f>100*BR392/$AI392</f>
        <v>0</v>
      </c>
      <c r="BT392" s="145">
        <f>IF(BS392&gt;$AI$8,1,0)</f>
        <v>0</v>
      </c>
      <c r="BU392" s="148">
        <f>IF($R392=BR$17,BS392,0)</f>
        <v>0</v>
      </c>
      <c r="BV392" s="145">
        <v>0</v>
      </c>
      <c r="BW392" s="148">
        <f>100*BV392/$AI392</f>
        <v>0</v>
      </c>
      <c r="BX392" s="145">
        <f>IF(BW392&gt;$AI$8,1,0)</f>
        <v>0</v>
      </c>
      <c r="BY392" s="148">
        <f>IF($R392=BV$17,BW392,0)</f>
        <v>0</v>
      </c>
      <c r="BZ392" s="145">
        <v>0</v>
      </c>
      <c r="CA392" s="148">
        <f>100*BZ392/$AI392</f>
        <v>0</v>
      </c>
      <c r="CB392" s="145">
        <f>IF(CA392&gt;$AI$8,1,0)</f>
        <v>0</v>
      </c>
      <c r="CC392" s="148">
        <f>IF($R392=BZ$17,CA392,0)</f>
        <v>0</v>
      </c>
      <c r="CD392" s="145">
        <v>0</v>
      </c>
      <c r="CE392" s="148">
        <f>100*CD392/$AI392</f>
        <v>0</v>
      </c>
      <c r="CF392" s="145">
        <f>IF(CE392&gt;$AI$8,1,0)</f>
        <v>0</v>
      </c>
      <c r="CG392" s="148">
        <f>IF($R392=CD$17,CE392,0)</f>
        <v>0</v>
      </c>
      <c r="CH392" s="145">
        <v>0</v>
      </c>
      <c r="CI392" s="148">
        <f>100*CH392/$AI392</f>
        <v>0</v>
      </c>
      <c r="CJ392" s="145">
        <f>IF(CI392&gt;$AI$8,1,0)</f>
        <v>0</v>
      </c>
      <c r="CK392" s="148">
        <f>IF($R392=CH$17,CI392,0)</f>
        <v>0</v>
      </c>
      <c r="CL392" s="145">
        <v>3587</v>
      </c>
      <c r="CM392" s="145">
        <v>0</v>
      </c>
      <c r="CN392" s="149"/>
    </row>
    <row r="393" ht="15.75" customHeight="1">
      <c r="A393" t="s" s="179">
        <v>3363</v>
      </c>
      <c r="B393" t="s" s="180">
        <v>75</v>
      </c>
      <c r="C393" t="s" s="180">
        <v>122</v>
      </c>
      <c r="D393" t="s" s="181">
        <v>78</v>
      </c>
      <c r="E393" t="s" s="182">
        <v>79</v>
      </c>
      <c r="F393" t="s" s="130">
        <v>46</v>
      </c>
      <c r="G393" t="s" s="130">
        <v>124</v>
      </c>
      <c r="H393" t="s" s="130">
        <v>125</v>
      </c>
      <c r="I393" t="s" s="130">
        <v>49</v>
      </c>
      <c r="J393" t="s" s="130">
        <v>56</v>
      </c>
      <c r="K393" t="s" s="183">
        <f>_xlfn.IFS(Q393=0,O393,T393=1,R393,U393=1,AA393,V393=1,AD393)</f>
        <v>27</v>
      </c>
      <c r="L393" s="189">
        <f>_xlfn.IFS(Q393=0,P393,T393=1,S393,U393=1,AB393,V393=1,AE393)</f>
        <v>40.1918158567775</v>
      </c>
      <c r="M393" t="s" s="130">
        <f>IF(O393="Lab","over","under")</f>
        <v>3307</v>
      </c>
      <c r="N393" s="169"/>
      <c r="O393" t="s" s="184">
        <v>27</v>
      </c>
      <c r="P393" s="131">
        <f>AM393</f>
        <v>40.1918158567775</v>
      </c>
      <c r="Q393" s="173">
        <f>T393+U393+V393</f>
        <v>0</v>
      </c>
      <c r="R393" t="s" s="185">
        <v>29</v>
      </c>
      <c r="S393" s="210">
        <f>AW393</f>
        <v>18.0252100840336</v>
      </c>
      <c r="T393" s="169"/>
      <c r="U393" s="169"/>
      <c r="V393" s="169"/>
      <c r="W393" s="169"/>
      <c r="X393" t="s" s="130">
        <f>IF($A393=Y393,"ok","bad")</f>
        <v>2430</v>
      </c>
      <c r="Y393" t="s" s="130">
        <v>3363</v>
      </c>
      <c r="Z393" t="s" s="130">
        <v>122</v>
      </c>
      <c r="AA393" t="s" s="186">
        <v>28</v>
      </c>
      <c r="AB393" s="125">
        <f>100*AC393</f>
        <v>17.8699306</v>
      </c>
      <c r="AC393" s="191">
        <v>0.178699306</v>
      </c>
      <c r="AD393" t="s" s="187">
        <v>2365</v>
      </c>
      <c r="AE393" s="125">
        <v>13.5020095</v>
      </c>
      <c r="AF393" s="191">
        <v>0.135020095</v>
      </c>
      <c r="AG393" s="169"/>
      <c r="AH393" s="173">
        <v>77969</v>
      </c>
      <c r="AI393" s="173">
        <v>54740</v>
      </c>
      <c r="AJ393" s="173">
        <v>214</v>
      </c>
      <c r="AK393" s="173">
        <v>12134</v>
      </c>
      <c r="AL393" s="173">
        <v>22001</v>
      </c>
      <c r="AM393" s="175">
        <f>100*AL393/$AI393</f>
        <v>40.1918158567775</v>
      </c>
      <c r="AN393" s="173">
        <f>IF(AM393&gt;$AI$8,1,0)</f>
        <v>0</v>
      </c>
      <c r="AO393" s="175">
        <f>IF($R393=AL$17,AM393,0)</f>
        <v>0</v>
      </c>
      <c r="AP393" s="173">
        <v>9782</v>
      </c>
      <c r="AQ393" s="175">
        <f>100*AP393/$AI393</f>
        <v>17.869930580928</v>
      </c>
      <c r="AR393" s="173">
        <f>IF(AQ393&gt;$AI$8,1,0)</f>
        <v>0</v>
      </c>
      <c r="AS393" s="175">
        <f>IF($R393=AP$17,AQ393,0)</f>
        <v>0</v>
      </c>
      <c r="AT393" s="173">
        <v>9867</v>
      </c>
      <c r="AU393" s="175">
        <f>100*AT393/$AI393</f>
        <v>18.0252100840336</v>
      </c>
      <c r="AV393" s="173">
        <f>IF(AU393&gt;$AI$8,1,0)</f>
        <v>0</v>
      </c>
      <c r="AW393" s="175">
        <f>IF($R393=AT$17,AU393,0)</f>
        <v>18.0252100840336</v>
      </c>
      <c r="AX393" s="173">
        <v>7391</v>
      </c>
      <c r="AY393" s="175">
        <f>100*AX393/$AI393</f>
        <v>13.502009499452</v>
      </c>
      <c r="AZ393" s="173">
        <f>IF(AY393&gt;$AI$8,1,0)</f>
        <v>0</v>
      </c>
      <c r="BA393" s="175">
        <f>IF($R393=AX$17,AY393,0)</f>
        <v>0</v>
      </c>
      <c r="BB393" s="173">
        <v>5515</v>
      </c>
      <c r="BC393" s="175">
        <f>100*BB393/$AI393</f>
        <v>10.0748995250274</v>
      </c>
      <c r="BD393" s="173">
        <f>IF(BC393&gt;$AI$8,1,0)</f>
        <v>0</v>
      </c>
      <c r="BE393" s="175">
        <f>IF($R393=BB$17,BC393,0)</f>
        <v>0</v>
      </c>
      <c r="BF393" s="173">
        <v>0</v>
      </c>
      <c r="BG393" s="175">
        <f>100*BF393/$AI393</f>
        <v>0</v>
      </c>
      <c r="BH393" s="173">
        <f>IF(BG393&gt;$AI$8,1,0)</f>
        <v>0</v>
      </c>
      <c r="BI393" s="175">
        <f>IF($R393=BF$17,BG393,0)</f>
        <v>0</v>
      </c>
      <c r="BJ393" s="173">
        <v>0</v>
      </c>
      <c r="BK393" s="175">
        <f>100*BJ393/$AI393</f>
        <v>0</v>
      </c>
      <c r="BL393" s="173">
        <f>IF(BK393&gt;$AI$8,1,0)</f>
        <v>0</v>
      </c>
      <c r="BM393" s="175">
        <f>IF($R393=BJ$17,BK393,0)</f>
        <v>0</v>
      </c>
      <c r="BN393" s="173">
        <v>0</v>
      </c>
      <c r="BO393" s="175">
        <f>100*BN393/$AI393</f>
        <v>0</v>
      </c>
      <c r="BP393" s="173">
        <f>IF(BO393&gt;$AI$8,1,0)</f>
        <v>0</v>
      </c>
      <c r="BQ393" s="175">
        <f>IF($R393=BN$17,BO393,0)</f>
        <v>0</v>
      </c>
      <c r="BR393" s="173">
        <v>0</v>
      </c>
      <c r="BS393" s="175">
        <f>100*BR393/$AI393</f>
        <v>0</v>
      </c>
      <c r="BT393" s="173">
        <f>IF(BS393&gt;$AI$8,1,0)</f>
        <v>0</v>
      </c>
      <c r="BU393" s="175">
        <f>IF($R393=BR$17,BS393,0)</f>
        <v>0</v>
      </c>
      <c r="BV393" s="173">
        <v>0</v>
      </c>
      <c r="BW393" s="175">
        <f>100*BV393/$AI393</f>
        <v>0</v>
      </c>
      <c r="BX393" s="173">
        <f>IF(BW393&gt;$AI$8,1,0)</f>
        <v>0</v>
      </c>
      <c r="BY393" s="175">
        <f>IF($R393=BV$17,BW393,0)</f>
        <v>0</v>
      </c>
      <c r="BZ393" s="173">
        <v>0</v>
      </c>
      <c r="CA393" s="175">
        <f>100*BZ393/$AI393</f>
        <v>0</v>
      </c>
      <c r="CB393" s="173">
        <f>IF(CA393&gt;$AI$8,1,0)</f>
        <v>0</v>
      </c>
      <c r="CC393" s="175">
        <f>IF($R393=BZ$17,CA393,0)</f>
        <v>0</v>
      </c>
      <c r="CD393" s="173">
        <v>0</v>
      </c>
      <c r="CE393" s="175">
        <f>100*CD393/$AI393</f>
        <v>0</v>
      </c>
      <c r="CF393" s="173">
        <f>IF(CE393&gt;$AI$8,1,0)</f>
        <v>0</v>
      </c>
      <c r="CG393" s="175">
        <f>IF($R393=CD$17,CE393,0)</f>
        <v>0</v>
      </c>
      <c r="CH393" s="173">
        <v>0</v>
      </c>
      <c r="CI393" s="175">
        <f>100*CH393/$AI393</f>
        <v>0</v>
      </c>
      <c r="CJ393" s="173">
        <f>IF(CI393&gt;$AI$8,1,0)</f>
        <v>0</v>
      </c>
      <c r="CK393" s="175">
        <f>IF($R393=CH$17,CI393,0)</f>
        <v>0</v>
      </c>
      <c r="CL393" s="173">
        <v>503</v>
      </c>
      <c r="CM393" s="173">
        <v>0</v>
      </c>
      <c r="CN393" s="176"/>
    </row>
    <row r="394" ht="15.75" customHeight="1">
      <c r="A394" t="s" s="179">
        <v>2940</v>
      </c>
      <c r="B394" t="s" s="180">
        <v>160</v>
      </c>
      <c r="C394" t="s" s="180">
        <v>1199</v>
      </c>
      <c r="D394" t="s" s="181">
        <v>162</v>
      </c>
      <c r="E394" t="s" s="188">
        <v>79</v>
      </c>
      <c r="F394" t="s" s="146">
        <v>80</v>
      </c>
      <c r="G394" t="s" s="146">
        <v>2941</v>
      </c>
      <c r="H394" t="s" s="146">
        <v>2942</v>
      </c>
      <c r="I394" t="s" s="146">
        <v>49</v>
      </c>
      <c r="J394" t="s" s="146">
        <v>50</v>
      </c>
      <c r="K394" t="s" s="183">
        <f>_xlfn.IFS(Q394=0,O394,T394=1,R394,U394=1,AA394,V394=1,AD394)</f>
        <v>28</v>
      </c>
      <c r="L394" s="189">
        <f>_xlfn.IFS(Q394=0,P394,T394=1,S394,U394=1,AB394,V394=1,AE394)</f>
        <v>40.1675977653631</v>
      </c>
      <c r="M394" t="s" s="146">
        <f>IF(O394="Lab","over","under")</f>
        <v>2429</v>
      </c>
      <c r="N394" s="145">
        <v>0</v>
      </c>
      <c r="O394" t="s" s="184">
        <v>28</v>
      </c>
      <c r="P394" s="147">
        <f>AQ394</f>
        <v>40.1675977653631</v>
      </c>
      <c r="Q394" s="145">
        <f>T394+U394+V394</f>
        <v>0</v>
      </c>
      <c r="R394" t="s" s="197">
        <v>217</v>
      </c>
      <c r="S394" s="211">
        <f>100*0.234223949</f>
        <v>23.4223949</v>
      </c>
      <c r="T394" s="277"/>
      <c r="U394" s="138"/>
      <c r="V394" s="138"/>
      <c r="W394" s="138"/>
      <c r="X394" t="s" s="146">
        <f>IF($A394=Y394,"ok","bad")</f>
        <v>2430</v>
      </c>
      <c r="Y394" t="s" s="146">
        <v>2940</v>
      </c>
      <c r="Z394" t="s" s="146">
        <v>1199</v>
      </c>
      <c r="AA394" t="s" s="186">
        <v>27</v>
      </c>
      <c r="AB394" s="141">
        <f>100*AC394</f>
        <v>14.9186301</v>
      </c>
      <c r="AC394" s="190">
        <v>0.149186301</v>
      </c>
      <c r="AD394" t="s" s="187">
        <v>31</v>
      </c>
      <c r="AE394" s="141">
        <v>8.348311900000001</v>
      </c>
      <c r="AF394" s="190">
        <v>0.08348311899999999</v>
      </c>
      <c r="AG394" s="138"/>
      <c r="AH394" s="145">
        <v>80993</v>
      </c>
      <c r="AI394" s="145">
        <v>41170</v>
      </c>
      <c r="AJ394" s="145">
        <v>167</v>
      </c>
      <c r="AK394" s="145">
        <v>6894</v>
      </c>
      <c r="AL394" s="145">
        <v>6142</v>
      </c>
      <c r="AM394" s="148">
        <f>100*AL394/$AI394</f>
        <v>14.9186300704396</v>
      </c>
      <c r="AN394" s="145">
        <f>IF(AM394&gt;$AI$8,1,0)</f>
        <v>0</v>
      </c>
      <c r="AO394" s="148">
        <f>IF($R394=AL$17,AM394,0)</f>
        <v>0</v>
      </c>
      <c r="AP394" s="145">
        <v>16537</v>
      </c>
      <c r="AQ394" s="148">
        <f>100*AP394/$AI394</f>
        <v>40.1675977653631</v>
      </c>
      <c r="AR394" s="145">
        <f>IF(AQ394&gt;$AI$8,1,0)</f>
        <v>0</v>
      </c>
      <c r="AS394" s="148">
        <f>IF($R394=AP$17,AQ394,0)</f>
        <v>0</v>
      </c>
      <c r="AT394" s="145">
        <v>1340</v>
      </c>
      <c r="AU394" s="148">
        <f>100*AT394/$AI394</f>
        <v>3.25479718241438</v>
      </c>
      <c r="AV394" s="145">
        <f>IF(AU394&gt;$AI$8,1,0)</f>
        <v>0</v>
      </c>
      <c r="AW394" s="148">
        <f>IF($R394=AT$17,AU394,0)</f>
        <v>0</v>
      </c>
      <c r="AX394" s="145">
        <v>2329</v>
      </c>
      <c r="AY394" s="148">
        <f>100*AX394/$AI394</f>
        <v>5.65703181928589</v>
      </c>
      <c r="AZ394" s="145">
        <f>IF(AY394&gt;$AI$8,1,0)</f>
        <v>0</v>
      </c>
      <c r="BA394" s="148">
        <f>IF($R394=AX$17,AY394,0)</f>
        <v>0</v>
      </c>
      <c r="BB394" s="145">
        <v>3437</v>
      </c>
      <c r="BC394" s="148">
        <f>100*BB394/$AI394</f>
        <v>8.348311877580761</v>
      </c>
      <c r="BD394" s="145">
        <f>IF(BC394&gt;$AI$8,1,0)</f>
        <v>0</v>
      </c>
      <c r="BE394" s="148">
        <f>IF($R394=BB$17,BC394,0)</f>
        <v>0</v>
      </c>
      <c r="BF394" s="145">
        <v>0</v>
      </c>
      <c r="BG394" s="148">
        <f>100*BF394/$AI394</f>
        <v>0</v>
      </c>
      <c r="BH394" s="145">
        <f>IF(BG394&gt;$AI$8,1,0)</f>
        <v>0</v>
      </c>
      <c r="BI394" s="148">
        <f>IF($R394=BF$17,BG394,0)</f>
        <v>0</v>
      </c>
      <c r="BJ394" s="145">
        <v>0</v>
      </c>
      <c r="BK394" s="148">
        <f>100*BJ394/$AI394</f>
        <v>0</v>
      </c>
      <c r="BL394" s="145">
        <f>IF(BK394&gt;$AI$8,1,0)</f>
        <v>0</v>
      </c>
      <c r="BM394" s="148">
        <f>IF($R394=BJ$17,BK394,0)</f>
        <v>0</v>
      </c>
      <c r="BN394" s="145">
        <v>0</v>
      </c>
      <c r="BO394" s="148">
        <f>100*BN394/$AI394</f>
        <v>0</v>
      </c>
      <c r="BP394" s="145">
        <f>IF(BO394&gt;$AI$8,1,0)</f>
        <v>0</v>
      </c>
      <c r="BQ394" s="148">
        <f>IF($R394=BN$17,BO394,0)</f>
        <v>0</v>
      </c>
      <c r="BR394" s="145">
        <v>0</v>
      </c>
      <c r="BS394" s="148">
        <f>100*BR394/$AI394</f>
        <v>0</v>
      </c>
      <c r="BT394" s="145">
        <f>IF(BS394&gt;$AI$8,1,0)</f>
        <v>0</v>
      </c>
      <c r="BU394" s="148">
        <f>IF($R394=BR$17,BS394,0)</f>
        <v>0</v>
      </c>
      <c r="BV394" s="145">
        <v>0</v>
      </c>
      <c r="BW394" s="148">
        <f>100*BV394/$AI394</f>
        <v>0</v>
      </c>
      <c r="BX394" s="145">
        <f>IF(BW394&gt;$AI$8,1,0)</f>
        <v>0</v>
      </c>
      <c r="BY394" s="148">
        <f>IF($R394=BV$17,BW394,0)</f>
        <v>0</v>
      </c>
      <c r="BZ394" s="145">
        <v>0</v>
      </c>
      <c r="CA394" s="148">
        <f>100*BZ394/$AI394</f>
        <v>0</v>
      </c>
      <c r="CB394" s="145">
        <f>IF(CA394&gt;$AI$8,1,0)</f>
        <v>0</v>
      </c>
      <c r="CC394" s="148">
        <f>IF($R394=BZ$17,CA394,0)</f>
        <v>0</v>
      </c>
      <c r="CD394" s="145">
        <v>0</v>
      </c>
      <c r="CE394" s="148">
        <f>100*CD394/$AI394</f>
        <v>0</v>
      </c>
      <c r="CF394" s="145">
        <f>IF(CE394&gt;$AI$8,1,0)</f>
        <v>0</v>
      </c>
      <c r="CG394" s="148">
        <f>IF($R394=CD$17,CE394,0)</f>
        <v>0</v>
      </c>
      <c r="CH394" s="145">
        <v>0</v>
      </c>
      <c r="CI394" s="148">
        <f>100*CH394/$AI394</f>
        <v>0</v>
      </c>
      <c r="CJ394" s="145">
        <f>IF(CI394&gt;$AI$8,1,0)</f>
        <v>0</v>
      </c>
      <c r="CK394" s="148">
        <f>IF($R394=CH$17,CI394,0)</f>
        <v>0</v>
      </c>
      <c r="CL394" s="145">
        <v>341</v>
      </c>
      <c r="CM394" s="145">
        <v>0</v>
      </c>
      <c r="CN394" s="149"/>
    </row>
    <row r="395" ht="20.3" customHeight="1">
      <c r="A395" t="s" s="179">
        <v>3049</v>
      </c>
      <c r="B395" t="s" s="180">
        <v>166</v>
      </c>
      <c r="C395" t="s" s="180">
        <v>1826</v>
      </c>
      <c r="D395" t="s" s="181">
        <v>169</v>
      </c>
      <c r="E395" t="s" s="182">
        <v>79</v>
      </c>
      <c r="F395" t="s" s="130">
        <v>46</v>
      </c>
      <c r="G395" t="s" s="130">
        <v>996</v>
      </c>
      <c r="H395" t="s" s="130">
        <v>3050</v>
      </c>
      <c r="I395" t="s" s="130">
        <v>64</v>
      </c>
      <c r="J395" t="s" s="130">
        <v>1733</v>
      </c>
      <c r="K395" t="s" s="183">
        <f>_xlfn.IFS(Q395=0,O395,T395=1,R395,U395=1,AA395,V395=1,AD395)</f>
        <v>28</v>
      </c>
      <c r="L395" s="189">
        <f>_xlfn.IFS(Q395=0,P395,T395=1,S395,U395=1,AB395,V395=1,AE395)</f>
        <v>40.1573912846837</v>
      </c>
      <c r="M395" t="s" s="130">
        <f>IF(O395="Lab","over","under")</f>
        <v>2429</v>
      </c>
      <c r="N395" s="173">
        <v>0</v>
      </c>
      <c r="O395" t="s" s="184">
        <v>28</v>
      </c>
      <c r="P395" s="131">
        <f>AQ395</f>
        <v>40.1573912846837</v>
      </c>
      <c r="Q395" s="173">
        <f>T395+U395+V395</f>
        <v>0</v>
      </c>
      <c r="R395" t="s" s="185">
        <v>27</v>
      </c>
      <c r="S395" s="213">
        <f>AO395</f>
        <v>27.9279075552339</v>
      </c>
      <c r="T395" s="169"/>
      <c r="U395" s="169"/>
      <c r="V395" s="169"/>
      <c r="W395" s="169"/>
      <c r="X395" t="s" s="130">
        <f>IF($A395=Y395,"ok","bad")</f>
        <v>2430</v>
      </c>
      <c r="Y395" t="s" s="130">
        <v>3049</v>
      </c>
      <c r="Z395" t="s" s="130">
        <v>1826</v>
      </c>
      <c r="AA395" t="s" s="186">
        <v>2365</v>
      </c>
      <c r="AB395" s="125">
        <f>100*AC395</f>
        <v>21.8380407</v>
      </c>
      <c r="AC395" s="191">
        <v>0.218380407</v>
      </c>
      <c r="AD395" t="s" s="187">
        <v>29</v>
      </c>
      <c r="AE395" s="125">
        <v>4.2943398</v>
      </c>
      <c r="AF395" s="191">
        <v>0.042943398</v>
      </c>
      <c r="AG395" s="169"/>
      <c r="AH395" s="173">
        <v>74544</v>
      </c>
      <c r="AI395" s="173">
        <v>44221</v>
      </c>
      <c r="AJ395" s="173">
        <v>120</v>
      </c>
      <c r="AK395" s="173">
        <v>5408</v>
      </c>
      <c r="AL395" s="173">
        <v>12350</v>
      </c>
      <c r="AM395" s="175">
        <f>100*AL395/$AI395</f>
        <v>27.9279075552339</v>
      </c>
      <c r="AN395" s="173">
        <f>IF(AM395&gt;$AI$8,1,0)</f>
        <v>0</v>
      </c>
      <c r="AO395" s="175">
        <f>IF($R395=AL$17,AM395,0)</f>
        <v>27.9279075552339</v>
      </c>
      <c r="AP395" s="173">
        <v>17758</v>
      </c>
      <c r="AQ395" s="175">
        <f>100*AP395/$AI395</f>
        <v>40.1573912846837</v>
      </c>
      <c r="AR395" s="173">
        <f>IF(AQ395&gt;$AI$8,1,0)</f>
        <v>0</v>
      </c>
      <c r="AS395" s="175">
        <f>IF($R395=AP$17,AQ395,0)</f>
        <v>0</v>
      </c>
      <c r="AT395" s="173">
        <v>1899</v>
      </c>
      <c r="AU395" s="175">
        <f>100*AT395/$AI395</f>
        <v>4.29433979331087</v>
      </c>
      <c r="AV395" s="173">
        <f>IF(AU395&gt;$AI$8,1,0)</f>
        <v>0</v>
      </c>
      <c r="AW395" s="175">
        <f>IF($R395=AT$17,AU395,0)</f>
        <v>0</v>
      </c>
      <c r="AX395" s="173">
        <v>9657</v>
      </c>
      <c r="AY395" s="175">
        <f>100*AX395/$AI395</f>
        <v>21.838040749870</v>
      </c>
      <c r="AZ395" s="173">
        <f>IF(AY395&gt;$AI$8,1,0)</f>
        <v>0</v>
      </c>
      <c r="BA395" s="175">
        <f>IF($R395=AX$17,AY395,0)</f>
        <v>0</v>
      </c>
      <c r="BB395" s="173">
        <v>1719</v>
      </c>
      <c r="BC395" s="175">
        <f>100*BB395/$AI395</f>
        <v>3.88729336740463</v>
      </c>
      <c r="BD395" s="173">
        <f>IF(BC395&gt;$AI$8,1,0)</f>
        <v>0</v>
      </c>
      <c r="BE395" s="175">
        <f>IF($R395=BB$17,BC395,0)</f>
        <v>0</v>
      </c>
      <c r="BF395" s="173">
        <v>0</v>
      </c>
      <c r="BG395" s="175">
        <f>100*BF395/$AI395</f>
        <v>0</v>
      </c>
      <c r="BH395" s="173">
        <f>IF(BG395&gt;$AI$8,1,0)</f>
        <v>0</v>
      </c>
      <c r="BI395" s="175">
        <f>IF($R395=BF$17,BG395,0)</f>
        <v>0</v>
      </c>
      <c r="BJ395" s="173">
        <v>0</v>
      </c>
      <c r="BK395" s="175">
        <f>100*BJ395/$AI395</f>
        <v>0</v>
      </c>
      <c r="BL395" s="173">
        <f>IF(BK395&gt;$AI$8,1,0)</f>
        <v>0</v>
      </c>
      <c r="BM395" s="175">
        <f>IF($R395=BJ$17,BK395,0)</f>
        <v>0</v>
      </c>
      <c r="BN395" s="173">
        <v>0</v>
      </c>
      <c r="BO395" s="175">
        <f>100*BN395/$AI395</f>
        <v>0</v>
      </c>
      <c r="BP395" s="173">
        <f>IF(BO395&gt;$AI$8,1,0)</f>
        <v>0</v>
      </c>
      <c r="BQ395" s="175">
        <f>IF($R395=BN$17,BO395,0)</f>
        <v>0</v>
      </c>
      <c r="BR395" s="173">
        <v>0</v>
      </c>
      <c r="BS395" s="175">
        <f>100*BR395/$AI395</f>
        <v>0</v>
      </c>
      <c r="BT395" s="173">
        <f>IF(BS395&gt;$AI$8,1,0)</f>
        <v>0</v>
      </c>
      <c r="BU395" s="175">
        <f>IF($R395=BR$17,BS395,0)</f>
        <v>0</v>
      </c>
      <c r="BV395" s="173">
        <v>0</v>
      </c>
      <c r="BW395" s="175">
        <f>100*BV395/$AI395</f>
        <v>0</v>
      </c>
      <c r="BX395" s="173">
        <f>IF(BW395&gt;$AI$8,1,0)</f>
        <v>0</v>
      </c>
      <c r="BY395" s="175">
        <f>IF($R395=BV$17,BW395,0)</f>
        <v>0</v>
      </c>
      <c r="BZ395" s="173">
        <v>0</v>
      </c>
      <c r="CA395" s="175">
        <f>100*BZ395/$AI395</f>
        <v>0</v>
      </c>
      <c r="CB395" s="173">
        <f>IF(CA395&gt;$AI$8,1,0)</f>
        <v>0</v>
      </c>
      <c r="CC395" s="175">
        <f>IF($R395=BZ$17,CA395,0)</f>
        <v>0</v>
      </c>
      <c r="CD395" s="173">
        <v>0</v>
      </c>
      <c r="CE395" s="175">
        <f>100*CD395/$AI395</f>
        <v>0</v>
      </c>
      <c r="CF395" s="173">
        <f>IF(CE395&gt;$AI$8,1,0)</f>
        <v>0</v>
      </c>
      <c r="CG395" s="175">
        <f>IF($R395=CD$17,CE395,0)</f>
        <v>0</v>
      </c>
      <c r="CH395" s="173">
        <v>0</v>
      </c>
      <c r="CI395" s="175">
        <f>100*CH395/$AI395</f>
        <v>0</v>
      </c>
      <c r="CJ395" s="173">
        <f>IF(CI395&gt;$AI$8,1,0)</f>
        <v>0</v>
      </c>
      <c r="CK395" s="175">
        <f>IF($R395=CH$17,CI395,0)</f>
        <v>0</v>
      </c>
      <c r="CL395" s="173">
        <v>0</v>
      </c>
      <c r="CM395" s="173">
        <v>0</v>
      </c>
      <c r="CN395" s="176"/>
    </row>
    <row r="396" ht="15.75" customHeight="1">
      <c r="A396" t="s" s="179">
        <v>3554</v>
      </c>
      <c r="B396" t="s" s="180">
        <v>75</v>
      </c>
      <c r="C396" t="s" s="180">
        <v>1486</v>
      </c>
      <c r="D396" t="s" s="181">
        <v>78</v>
      </c>
      <c r="E396" t="s" s="188">
        <v>79</v>
      </c>
      <c r="F396" t="s" s="146">
        <v>46</v>
      </c>
      <c r="G396" t="s" s="146">
        <v>129</v>
      </c>
      <c r="H396" t="s" s="146">
        <v>3555</v>
      </c>
      <c r="I396" t="s" s="146">
        <v>49</v>
      </c>
      <c r="J396" t="s" s="146">
        <v>1762</v>
      </c>
      <c r="K396" t="s" s="183">
        <f>_xlfn.IFS(Q396=0,O396,T396=1,R396,U396=1,AA396,V396=1,AD396)</f>
        <v>29</v>
      </c>
      <c r="L396" s="189">
        <f>_xlfn.IFS(Q396=0,P396,T396=1,S396,U396=1,AB396,V396=1,AE396)</f>
        <v>40.1491927243</v>
      </c>
      <c r="M396" t="s" s="146">
        <f>IF(O396="Lab","over","under")</f>
        <v>3307</v>
      </c>
      <c r="N396" s="138"/>
      <c r="O396" t="s" s="184">
        <v>29</v>
      </c>
      <c r="P396" s="147">
        <f>AU396</f>
        <v>40.1491927243</v>
      </c>
      <c r="Q396" s="145">
        <f>T396+U396+V396</f>
        <v>0</v>
      </c>
      <c r="R396" t="s" s="185">
        <v>27</v>
      </c>
      <c r="S396" s="147">
        <f>AO396</f>
        <v>35.2912323727774</v>
      </c>
      <c r="T396" s="138"/>
      <c r="U396" s="138"/>
      <c r="V396" s="138"/>
      <c r="W396" s="138"/>
      <c r="X396" t="s" s="146">
        <f>IF($A396=Y396,"ok","bad")</f>
        <v>2430</v>
      </c>
      <c r="Y396" t="s" s="146">
        <v>3554</v>
      </c>
      <c r="Z396" t="s" s="146">
        <v>1486</v>
      </c>
      <c r="AA396" t="s" s="186">
        <v>2365</v>
      </c>
      <c r="AB396" s="141">
        <f>100*AC396</f>
        <v>10.9482935</v>
      </c>
      <c r="AC396" s="190">
        <v>0.109482935</v>
      </c>
      <c r="AD396" t="s" s="187">
        <v>28</v>
      </c>
      <c r="AE396" s="141">
        <v>7.484161</v>
      </c>
      <c r="AF396" s="190">
        <v>0.07484161</v>
      </c>
      <c r="AG396" s="138"/>
      <c r="AH396" s="145">
        <v>71982</v>
      </c>
      <c r="AI396" s="145">
        <v>48930</v>
      </c>
      <c r="AJ396" s="145">
        <v>173</v>
      </c>
      <c r="AK396" s="145">
        <v>2377</v>
      </c>
      <c r="AL396" s="145">
        <v>17268</v>
      </c>
      <c r="AM396" s="148">
        <f>100*AL396/$AI396</f>
        <v>35.2912323727774</v>
      </c>
      <c r="AN396" s="145">
        <f>IF(AM396&gt;$AI$8,1,0)</f>
        <v>0</v>
      </c>
      <c r="AO396" s="148">
        <f>IF($R396=AL$17,AM396,0)</f>
        <v>35.2912323727774</v>
      </c>
      <c r="AP396" s="145">
        <v>3662</v>
      </c>
      <c r="AQ396" s="148">
        <f>100*AP396/$AI396</f>
        <v>7.48416104639281</v>
      </c>
      <c r="AR396" s="145">
        <f>IF(AQ396&gt;$AI$8,1,0)</f>
        <v>0</v>
      </c>
      <c r="AS396" s="148">
        <f>IF($R396=AP$17,AQ396,0)</f>
        <v>0</v>
      </c>
      <c r="AT396" s="145">
        <v>19645</v>
      </c>
      <c r="AU396" s="148">
        <f>100*AT396/$AI396</f>
        <v>40.1491927243</v>
      </c>
      <c r="AV396" s="145">
        <f>IF(AU396&gt;$AI$8,1,0)</f>
        <v>0</v>
      </c>
      <c r="AW396" s="148">
        <f>IF($R396=AT$17,AU396,0)</f>
        <v>0</v>
      </c>
      <c r="AX396" s="145">
        <v>5357</v>
      </c>
      <c r="AY396" s="148">
        <f>100*AX396/$AI396</f>
        <v>10.9482934804823</v>
      </c>
      <c r="AZ396" s="145">
        <f>IF(AY396&gt;$AI$8,1,0)</f>
        <v>0</v>
      </c>
      <c r="BA396" s="148">
        <f>IF($R396=AX$17,AY396,0)</f>
        <v>0</v>
      </c>
      <c r="BB396" s="145">
        <v>2714</v>
      </c>
      <c r="BC396" s="148">
        <f>100*BB396/$AI396</f>
        <v>5.54669936644186</v>
      </c>
      <c r="BD396" s="145">
        <f>IF(BC396&gt;$AI$8,1,0)</f>
        <v>0</v>
      </c>
      <c r="BE396" s="148">
        <f>IF($R396=BB$17,BC396,0)</f>
        <v>0</v>
      </c>
      <c r="BF396" s="145">
        <v>0</v>
      </c>
      <c r="BG396" s="148">
        <f>100*BF396/$AI396</f>
        <v>0</v>
      </c>
      <c r="BH396" s="145">
        <f>IF(BG396&gt;$AI$8,1,0)</f>
        <v>0</v>
      </c>
      <c r="BI396" s="148">
        <f>IF($R396=BF$17,BG396,0)</f>
        <v>0</v>
      </c>
      <c r="BJ396" s="145">
        <v>0</v>
      </c>
      <c r="BK396" s="148">
        <f>100*BJ396/$AI396</f>
        <v>0</v>
      </c>
      <c r="BL396" s="145">
        <f>IF(BK396&gt;$AI$8,1,0)</f>
        <v>0</v>
      </c>
      <c r="BM396" s="148">
        <f>IF($R396=BJ$17,BK396,0)</f>
        <v>0</v>
      </c>
      <c r="BN396" s="145">
        <v>0</v>
      </c>
      <c r="BO396" s="148">
        <f>100*BN396/$AI396</f>
        <v>0</v>
      </c>
      <c r="BP396" s="145">
        <f>IF(BO396&gt;$AI$8,1,0)</f>
        <v>0</v>
      </c>
      <c r="BQ396" s="148">
        <f>IF($R396=BN$17,BO396,0)</f>
        <v>0</v>
      </c>
      <c r="BR396" s="145">
        <v>0</v>
      </c>
      <c r="BS396" s="148">
        <f>100*BR396/$AI396</f>
        <v>0</v>
      </c>
      <c r="BT396" s="145">
        <f>IF(BS396&gt;$AI$8,1,0)</f>
        <v>0</v>
      </c>
      <c r="BU396" s="148">
        <f>IF($R396=BR$17,BS396,0)</f>
        <v>0</v>
      </c>
      <c r="BV396" s="145">
        <v>0</v>
      </c>
      <c r="BW396" s="148">
        <f>100*BV396/$AI396</f>
        <v>0</v>
      </c>
      <c r="BX396" s="145">
        <f>IF(BW396&gt;$AI$8,1,0)</f>
        <v>0</v>
      </c>
      <c r="BY396" s="148">
        <f>IF($R396=BV$17,BW396,0)</f>
        <v>0</v>
      </c>
      <c r="BZ396" s="145">
        <v>0</v>
      </c>
      <c r="CA396" s="148">
        <f>100*BZ396/$AI396</f>
        <v>0</v>
      </c>
      <c r="CB396" s="145">
        <f>IF(CA396&gt;$AI$8,1,0)</f>
        <v>0</v>
      </c>
      <c r="CC396" s="148">
        <f>IF($R396=BZ$17,CA396,0)</f>
        <v>0</v>
      </c>
      <c r="CD396" s="145">
        <v>0</v>
      </c>
      <c r="CE396" s="148">
        <f>100*CD396/$AI396</f>
        <v>0</v>
      </c>
      <c r="CF396" s="145">
        <f>IF(CE396&gt;$AI$8,1,0)</f>
        <v>0</v>
      </c>
      <c r="CG396" s="148">
        <f>IF($R396=CD$17,CE396,0)</f>
        <v>0</v>
      </c>
      <c r="CH396" s="145">
        <v>0</v>
      </c>
      <c r="CI396" s="148">
        <f>100*CH396/$AI396</f>
        <v>0</v>
      </c>
      <c r="CJ396" s="145">
        <f>IF(CI396&gt;$AI$8,1,0)</f>
        <v>0</v>
      </c>
      <c r="CK396" s="148">
        <f>IF($R396=CH$17,CI396,0)</f>
        <v>0</v>
      </c>
      <c r="CL396" s="145">
        <v>883</v>
      </c>
      <c r="CM396" s="145">
        <v>0</v>
      </c>
      <c r="CN396" s="149"/>
    </row>
    <row r="397" ht="15.75" customHeight="1">
      <c r="A397" t="s" s="179">
        <v>3079</v>
      </c>
      <c r="B397" t="s" s="180">
        <v>101</v>
      </c>
      <c r="C397" t="s" s="180">
        <v>928</v>
      </c>
      <c r="D397" t="s" s="181">
        <v>104</v>
      </c>
      <c r="E397" t="s" s="182">
        <v>79</v>
      </c>
      <c r="F397" t="s" s="130">
        <v>46</v>
      </c>
      <c r="G397" t="s" s="130">
        <v>1041</v>
      </c>
      <c r="H397" t="s" s="130">
        <v>1430</v>
      </c>
      <c r="I397" t="s" s="130">
        <v>49</v>
      </c>
      <c r="J397" t="s" s="130">
        <v>1733</v>
      </c>
      <c r="K397" t="s" s="183">
        <f>_xlfn.IFS(Q397=0,O397,T397=1,R397,U397=1,AA397,V397=1,AD397)</f>
        <v>28</v>
      </c>
      <c r="L397" s="189">
        <f>_xlfn.IFS(Q397=0,P397,T397=1,S397,U397=1,AB397,V397=1,AE397)</f>
        <v>40.0502255499233</v>
      </c>
      <c r="M397" t="s" s="130">
        <f>IF(O397="Lab","over","under")</f>
        <v>2429</v>
      </c>
      <c r="N397" s="173">
        <v>0</v>
      </c>
      <c r="O397" t="s" s="184">
        <v>28</v>
      </c>
      <c r="P397" s="131">
        <f>AQ397</f>
        <v>40.0502255499233</v>
      </c>
      <c r="Q397" s="173">
        <f>T397+U397+V397</f>
        <v>0</v>
      </c>
      <c r="R397" t="s" s="185">
        <v>27</v>
      </c>
      <c r="S397" s="131">
        <f>AO397</f>
        <v>26.4265451332372</v>
      </c>
      <c r="T397" s="169"/>
      <c r="U397" s="169"/>
      <c r="V397" s="169"/>
      <c r="W397" s="169"/>
      <c r="X397" t="s" s="130">
        <f>IF($A397=Y397,"ok","bad")</f>
        <v>2430</v>
      </c>
      <c r="Y397" t="s" s="130">
        <v>3079</v>
      </c>
      <c r="Z397" t="s" s="130">
        <v>928</v>
      </c>
      <c r="AA397" t="s" s="186">
        <v>2365</v>
      </c>
      <c r="AB397" s="125">
        <f>100*AC397</f>
        <v>21.3040041</v>
      </c>
      <c r="AC397" s="191">
        <v>0.213040041</v>
      </c>
      <c r="AD397" t="s" s="187">
        <v>31</v>
      </c>
      <c r="AE397" s="125">
        <v>5.7619867</v>
      </c>
      <c r="AF397" s="191">
        <v>0.057619867</v>
      </c>
      <c r="AG397" s="169"/>
      <c r="AH397" s="173">
        <v>71501</v>
      </c>
      <c r="AI397" s="173">
        <v>43006</v>
      </c>
      <c r="AJ397" s="173">
        <v>175</v>
      </c>
      <c r="AK397" s="173">
        <v>5859</v>
      </c>
      <c r="AL397" s="173">
        <v>11365</v>
      </c>
      <c r="AM397" s="175">
        <f>100*AL397/$AI397</f>
        <v>26.4265451332372</v>
      </c>
      <c r="AN397" s="173">
        <f>IF(AM397&gt;$AI$8,1,0)</f>
        <v>0</v>
      </c>
      <c r="AO397" s="175">
        <f>IF($R397=AL$17,AM397,0)</f>
        <v>26.4265451332372</v>
      </c>
      <c r="AP397" s="173">
        <v>17224</v>
      </c>
      <c r="AQ397" s="175">
        <f>100*AP397/$AI397</f>
        <v>40.0502255499233</v>
      </c>
      <c r="AR397" s="173">
        <f>IF(AQ397&gt;$AI$8,1,0)</f>
        <v>0</v>
      </c>
      <c r="AS397" s="175">
        <f>IF($R397=AP$17,AQ397,0)</f>
        <v>0</v>
      </c>
      <c r="AT397" s="173">
        <v>2426</v>
      </c>
      <c r="AU397" s="175">
        <f>100*AT397/$AI397</f>
        <v>5.64107333860392</v>
      </c>
      <c r="AV397" s="173">
        <f>IF(AU397&gt;$AI$8,1,0)</f>
        <v>0</v>
      </c>
      <c r="AW397" s="175">
        <f>IF($R397=AT$17,AU397,0)</f>
        <v>0</v>
      </c>
      <c r="AX397" s="173">
        <v>9162</v>
      </c>
      <c r="AY397" s="175">
        <f>100*AX397/$AI397</f>
        <v>21.3040040924522</v>
      </c>
      <c r="AZ397" s="173">
        <f>IF(AY397&gt;$AI$8,1,0)</f>
        <v>0</v>
      </c>
      <c r="BA397" s="175">
        <f>IF($R397=AX$17,AY397,0)</f>
        <v>0</v>
      </c>
      <c r="BB397" s="173">
        <v>2478</v>
      </c>
      <c r="BC397" s="175">
        <f>100*BB397/$AI397</f>
        <v>5.7619866995303</v>
      </c>
      <c r="BD397" s="173">
        <f>IF(BC397&gt;$AI$8,1,0)</f>
        <v>0</v>
      </c>
      <c r="BE397" s="175">
        <f>IF($R397=BB$17,BC397,0)</f>
        <v>0</v>
      </c>
      <c r="BF397" s="173">
        <v>0</v>
      </c>
      <c r="BG397" s="175">
        <f>100*BF397/$AI397</f>
        <v>0</v>
      </c>
      <c r="BH397" s="173">
        <f>IF(BG397&gt;$AI$8,1,0)</f>
        <v>0</v>
      </c>
      <c r="BI397" s="175">
        <f>IF($R397=BF$17,BG397,0)</f>
        <v>0</v>
      </c>
      <c r="BJ397" s="173">
        <v>0</v>
      </c>
      <c r="BK397" s="175">
        <f>100*BJ397/$AI397</f>
        <v>0</v>
      </c>
      <c r="BL397" s="173">
        <f>IF(BK397&gt;$AI$8,1,0)</f>
        <v>0</v>
      </c>
      <c r="BM397" s="175">
        <f>IF($R397=BJ$17,BK397,0)</f>
        <v>0</v>
      </c>
      <c r="BN397" s="173">
        <v>0</v>
      </c>
      <c r="BO397" s="175">
        <f>100*BN397/$AI397</f>
        <v>0</v>
      </c>
      <c r="BP397" s="173">
        <f>IF(BO397&gt;$AI$8,1,0)</f>
        <v>0</v>
      </c>
      <c r="BQ397" s="175">
        <f>IF($R397=BN$17,BO397,0)</f>
        <v>0</v>
      </c>
      <c r="BR397" s="173">
        <v>0</v>
      </c>
      <c r="BS397" s="175">
        <f>100*BR397/$AI397</f>
        <v>0</v>
      </c>
      <c r="BT397" s="173">
        <f>IF(BS397&gt;$AI$8,1,0)</f>
        <v>0</v>
      </c>
      <c r="BU397" s="175">
        <f>IF($R397=BR$17,BS397,0)</f>
        <v>0</v>
      </c>
      <c r="BV397" s="173">
        <v>0</v>
      </c>
      <c r="BW397" s="175">
        <f>100*BV397/$AI397</f>
        <v>0</v>
      </c>
      <c r="BX397" s="173">
        <f>IF(BW397&gt;$AI$8,1,0)</f>
        <v>0</v>
      </c>
      <c r="BY397" s="175">
        <f>IF($R397=BV$17,BW397,0)</f>
        <v>0</v>
      </c>
      <c r="BZ397" s="173">
        <v>0</v>
      </c>
      <c r="CA397" s="175">
        <f>100*BZ397/$AI397</f>
        <v>0</v>
      </c>
      <c r="CB397" s="173">
        <f>IF(CA397&gt;$AI$8,1,0)</f>
        <v>0</v>
      </c>
      <c r="CC397" s="175">
        <f>IF($R397=BZ$17,CA397,0)</f>
        <v>0</v>
      </c>
      <c r="CD397" s="173">
        <v>0</v>
      </c>
      <c r="CE397" s="175">
        <f>100*CD397/$AI397</f>
        <v>0</v>
      </c>
      <c r="CF397" s="173">
        <f>IF(CE397&gt;$AI$8,1,0)</f>
        <v>0</v>
      </c>
      <c r="CG397" s="175">
        <f>IF($R397=CD$17,CE397,0)</f>
        <v>0</v>
      </c>
      <c r="CH397" s="173">
        <v>0</v>
      </c>
      <c r="CI397" s="175">
        <f>100*CH397/$AI397</f>
        <v>0</v>
      </c>
      <c r="CJ397" s="173">
        <f>IF(CI397&gt;$AI$8,1,0)</f>
        <v>0</v>
      </c>
      <c r="CK397" s="175">
        <f>IF($R397=CH$17,CI397,0)</f>
        <v>0</v>
      </c>
      <c r="CL397" s="173">
        <v>0</v>
      </c>
      <c r="CM397" s="173">
        <v>0</v>
      </c>
      <c r="CN397" s="176"/>
    </row>
    <row r="398" ht="15.75" customHeight="1">
      <c r="A398" t="s" s="179">
        <v>3019</v>
      </c>
      <c r="B398" t="s" s="180">
        <v>90</v>
      </c>
      <c r="C398" t="s" s="180">
        <v>3020</v>
      </c>
      <c r="D398" t="s" s="181">
        <v>93</v>
      </c>
      <c r="E398" t="s" s="188">
        <v>79</v>
      </c>
      <c r="F398" t="s" s="146">
        <v>80</v>
      </c>
      <c r="G398" t="s" s="146">
        <v>3021</v>
      </c>
      <c r="H398" t="s" s="146">
        <v>3022</v>
      </c>
      <c r="I398" t="s" s="146">
        <v>64</v>
      </c>
      <c r="J398" t="s" s="146">
        <v>1733</v>
      </c>
      <c r="K398" t="s" s="183">
        <f>_xlfn.IFS(Q398=0,O398,T398=1,R398,U398=1,AA398,V398=1,AD398)</f>
        <v>28</v>
      </c>
      <c r="L398" s="189">
        <f>_xlfn.IFS(Q398=0,P398,T398=1,S398,U398=1,AB398,V398=1,AE398)</f>
        <v>40.0478354460655</v>
      </c>
      <c r="M398" t="s" s="146">
        <f>IF(O398="Lab","over","under")</f>
        <v>2429</v>
      </c>
      <c r="N398" s="145">
        <v>0</v>
      </c>
      <c r="O398" t="s" s="184">
        <v>28</v>
      </c>
      <c r="P398" s="147">
        <f>AQ398</f>
        <v>40.0478354460655</v>
      </c>
      <c r="Q398" s="145">
        <f>T398+U398+V398</f>
        <v>0</v>
      </c>
      <c r="R398" t="s" s="185">
        <v>27</v>
      </c>
      <c r="S398" s="147">
        <f>AO398</f>
        <v>28.9332695527386</v>
      </c>
      <c r="T398" s="138"/>
      <c r="U398" s="138"/>
      <c r="V398" s="138"/>
      <c r="W398" s="138"/>
      <c r="X398" t="s" s="146">
        <f>IF($A398=Y398,"ok","bad")</f>
        <v>2430</v>
      </c>
      <c r="Y398" t="s" s="146">
        <v>3019</v>
      </c>
      <c r="Z398" t="s" s="146">
        <v>3020</v>
      </c>
      <c r="AA398" t="s" s="186">
        <v>2365</v>
      </c>
      <c r="AB398" s="141">
        <f>100*AC398</f>
        <v>23.7096388</v>
      </c>
      <c r="AC398" s="190">
        <v>0.237096388</v>
      </c>
      <c r="AD398" t="s" s="187">
        <v>29</v>
      </c>
      <c r="AE398" s="141">
        <v>3.1523559</v>
      </c>
      <c r="AF398" s="190">
        <v>0.031523559</v>
      </c>
      <c r="AG398" s="138"/>
      <c r="AH398" s="145">
        <v>73229</v>
      </c>
      <c r="AI398" s="145">
        <v>41810</v>
      </c>
      <c r="AJ398" s="145">
        <v>128</v>
      </c>
      <c r="AK398" s="145">
        <v>4647</v>
      </c>
      <c r="AL398" s="145">
        <v>12097</v>
      </c>
      <c r="AM398" s="148">
        <f>100*AL398/$AI398</f>
        <v>28.9332695527386</v>
      </c>
      <c r="AN398" s="145">
        <f>IF(AM398&gt;$AI$8,1,0)</f>
        <v>0</v>
      </c>
      <c r="AO398" s="148">
        <f>IF($R398=AL$17,AM398,0)</f>
        <v>28.9332695527386</v>
      </c>
      <c r="AP398" s="145">
        <v>16744</v>
      </c>
      <c r="AQ398" s="148">
        <f>100*AP398/$AI398</f>
        <v>40.0478354460655</v>
      </c>
      <c r="AR398" s="145">
        <f>IF(AQ398&gt;$AI$8,1,0)</f>
        <v>0</v>
      </c>
      <c r="AS398" s="148">
        <f>IF($R398=AP$17,AQ398,0)</f>
        <v>0</v>
      </c>
      <c r="AT398" s="145">
        <v>1318</v>
      </c>
      <c r="AU398" s="148">
        <f>100*AT398/$AI398</f>
        <v>3.15235589571873</v>
      </c>
      <c r="AV398" s="145">
        <f>IF(AU398&gt;$AI$8,1,0)</f>
        <v>0</v>
      </c>
      <c r="AW398" s="148">
        <f>IF($R398=AT$17,AU398,0)</f>
        <v>0</v>
      </c>
      <c r="AX398" s="145">
        <v>9913</v>
      </c>
      <c r="AY398" s="148">
        <f>100*AX398/$AI398</f>
        <v>23.7096388423822</v>
      </c>
      <c r="AZ398" s="145">
        <f>IF(AY398&gt;$AI$8,1,0)</f>
        <v>0</v>
      </c>
      <c r="BA398" s="148">
        <f>IF($R398=AX$17,AY398,0)</f>
        <v>0</v>
      </c>
      <c r="BB398" s="145">
        <v>1269</v>
      </c>
      <c r="BC398" s="148">
        <f>100*BB398/$AI398</f>
        <v>3.03515905285817</v>
      </c>
      <c r="BD398" s="145">
        <f>IF(BC398&gt;$AI$8,1,0)</f>
        <v>0</v>
      </c>
      <c r="BE398" s="148">
        <f>IF($R398=BB$17,BC398,0)</f>
        <v>0</v>
      </c>
      <c r="BF398" s="145">
        <v>0</v>
      </c>
      <c r="BG398" s="148">
        <f>100*BF398/$AI398</f>
        <v>0</v>
      </c>
      <c r="BH398" s="145">
        <f>IF(BG398&gt;$AI$8,1,0)</f>
        <v>0</v>
      </c>
      <c r="BI398" s="148">
        <f>IF($R398=BF$17,BG398,0)</f>
        <v>0</v>
      </c>
      <c r="BJ398" s="145">
        <v>0</v>
      </c>
      <c r="BK398" s="148">
        <f>100*BJ398/$AI398</f>
        <v>0</v>
      </c>
      <c r="BL398" s="145">
        <f>IF(BK398&gt;$AI$8,1,0)</f>
        <v>0</v>
      </c>
      <c r="BM398" s="148">
        <f>IF($R398=BJ$17,BK398,0)</f>
        <v>0</v>
      </c>
      <c r="BN398" s="145">
        <v>0</v>
      </c>
      <c r="BO398" s="148">
        <f>100*BN398/$AI398</f>
        <v>0</v>
      </c>
      <c r="BP398" s="145">
        <f>IF(BO398&gt;$AI$8,1,0)</f>
        <v>0</v>
      </c>
      <c r="BQ398" s="148">
        <f>IF($R398=BN$17,BO398,0)</f>
        <v>0</v>
      </c>
      <c r="BR398" s="145">
        <v>0</v>
      </c>
      <c r="BS398" s="148">
        <f>100*BR398/$AI398</f>
        <v>0</v>
      </c>
      <c r="BT398" s="145">
        <f>IF(BS398&gt;$AI$8,1,0)</f>
        <v>0</v>
      </c>
      <c r="BU398" s="148">
        <f>IF($R398=BR$17,BS398,0)</f>
        <v>0</v>
      </c>
      <c r="BV398" s="145">
        <v>0</v>
      </c>
      <c r="BW398" s="148">
        <f>100*BV398/$AI398</f>
        <v>0</v>
      </c>
      <c r="BX398" s="145">
        <f>IF(BW398&gt;$AI$8,1,0)</f>
        <v>0</v>
      </c>
      <c r="BY398" s="148">
        <f>IF($R398=BV$17,BW398,0)</f>
        <v>0</v>
      </c>
      <c r="BZ398" s="145">
        <v>0</v>
      </c>
      <c r="CA398" s="148">
        <f>100*BZ398/$AI398</f>
        <v>0</v>
      </c>
      <c r="CB398" s="145">
        <f>IF(CA398&gt;$AI$8,1,0)</f>
        <v>0</v>
      </c>
      <c r="CC398" s="148">
        <f>IF($R398=BZ$17,CA398,0)</f>
        <v>0</v>
      </c>
      <c r="CD398" s="145">
        <v>0</v>
      </c>
      <c r="CE398" s="148">
        <f>100*CD398/$AI398</f>
        <v>0</v>
      </c>
      <c r="CF398" s="145">
        <f>IF(CE398&gt;$AI$8,1,0)</f>
        <v>0</v>
      </c>
      <c r="CG398" s="148">
        <f>IF($R398=CD$17,CE398,0)</f>
        <v>0</v>
      </c>
      <c r="CH398" s="145">
        <v>0</v>
      </c>
      <c r="CI398" s="148">
        <f>100*CH398/$AI398</f>
        <v>0</v>
      </c>
      <c r="CJ398" s="145">
        <f>IF(CI398&gt;$AI$8,1,0)</f>
        <v>0</v>
      </c>
      <c r="CK398" s="148">
        <f>IF($R398=CH$17,CI398,0)</f>
        <v>0</v>
      </c>
      <c r="CL398" s="145">
        <v>3891</v>
      </c>
      <c r="CM398" s="145">
        <v>0</v>
      </c>
      <c r="CN398" s="149"/>
    </row>
    <row r="399" ht="15.75" customHeight="1">
      <c r="A399" t="s" s="179">
        <v>3640</v>
      </c>
      <c r="B399" t="s" s="180">
        <v>58</v>
      </c>
      <c r="C399" t="s" s="180">
        <v>3641</v>
      </c>
      <c r="D399" t="s" s="181">
        <v>60</v>
      </c>
      <c r="E399" t="s" s="182">
        <v>60</v>
      </c>
      <c r="F399" t="s" s="130">
        <v>61</v>
      </c>
      <c r="G399" t="s" s="130">
        <v>366</v>
      </c>
      <c r="H399" t="s" s="130">
        <v>802</v>
      </c>
      <c r="I399" t="s" s="130">
        <v>49</v>
      </c>
      <c r="J399" t="s" s="130">
        <v>65</v>
      </c>
      <c r="K399" t="s" s="183">
        <f>_xlfn.IFS(Q399=0,O399,T399=1,R399,U399=1,AA399,V399=1,AD399)</f>
        <v>32</v>
      </c>
      <c r="L399" s="189">
        <f>_xlfn.IFS(Q399=0,P399,T399=1,S399,U399=1,AB399,V399=1,AE399)</f>
        <v>40.0123558484349</v>
      </c>
      <c r="M399" t="s" s="130">
        <f>IF(O399="Lab","over","under")</f>
        <v>3307</v>
      </c>
      <c r="N399" s="169"/>
      <c r="O399" t="s" s="184">
        <v>32</v>
      </c>
      <c r="P399" s="131">
        <f>BG399</f>
        <v>40.0123558484349</v>
      </c>
      <c r="Q399" s="173">
        <f>T399+U399+V399</f>
        <v>0</v>
      </c>
      <c r="R399" t="s" s="185">
        <v>28</v>
      </c>
      <c r="S399" s="131">
        <f>AS399</f>
        <v>38.2748146622735</v>
      </c>
      <c r="T399" s="169"/>
      <c r="U399" s="169"/>
      <c r="V399" s="169"/>
      <c r="W399" s="169"/>
      <c r="X399" t="s" s="130">
        <f>IF($A399=Y399,"ok","bad")</f>
        <v>2430</v>
      </c>
      <c r="Y399" t="s" s="130">
        <v>3640</v>
      </c>
      <c r="Z399" t="s" s="130">
        <v>3641</v>
      </c>
      <c r="AA399" t="s" s="186">
        <v>29</v>
      </c>
      <c r="AB399" s="125">
        <f>100*AC399</f>
        <v>6.1830725</v>
      </c>
      <c r="AC399" s="191">
        <v>0.061830725</v>
      </c>
      <c r="AD399" t="s" s="187">
        <v>2365</v>
      </c>
      <c r="AE399" s="125">
        <v>6.0826812</v>
      </c>
      <c r="AF399" s="191">
        <v>0.060826812</v>
      </c>
      <c r="AG399" s="169"/>
      <c r="AH399" s="173">
        <v>74221</v>
      </c>
      <c r="AI399" s="173">
        <v>38848</v>
      </c>
      <c r="AJ399" s="173">
        <v>153</v>
      </c>
      <c r="AK399" s="173">
        <v>675</v>
      </c>
      <c r="AL399" s="173">
        <v>1569</v>
      </c>
      <c r="AM399" s="175">
        <f>100*AL399/$AI399</f>
        <v>4.03881795716639</v>
      </c>
      <c r="AN399" s="173">
        <f>IF(AM399&gt;$AI$8,1,0)</f>
        <v>0</v>
      </c>
      <c r="AO399" s="175">
        <f>IF($R399=AL$17,AM399,0)</f>
        <v>0</v>
      </c>
      <c r="AP399" s="173">
        <v>14869</v>
      </c>
      <c r="AQ399" s="175">
        <f>100*AP399/$AI399</f>
        <v>38.2748146622735</v>
      </c>
      <c r="AR399" s="173">
        <f>IF(AQ399&gt;$AI$8,1,0)</f>
        <v>0</v>
      </c>
      <c r="AS399" s="175">
        <f>IF($R399=AP$17,AQ399,0)</f>
        <v>38.2748146622735</v>
      </c>
      <c r="AT399" s="173">
        <v>2402</v>
      </c>
      <c r="AU399" s="175">
        <f>100*AT399/$AI399</f>
        <v>6.18307248764415</v>
      </c>
      <c r="AV399" s="173">
        <f>IF(AU399&gt;$AI$8,1,0)</f>
        <v>0</v>
      </c>
      <c r="AW399" s="175">
        <f>IF($R399=AT$17,AU399,0)</f>
        <v>0</v>
      </c>
      <c r="AX399" s="173">
        <v>2363</v>
      </c>
      <c r="AY399" s="175">
        <f>100*AX399/$AI399</f>
        <v>6.08268121911038</v>
      </c>
      <c r="AZ399" s="173">
        <f>IF(AY399&gt;$AI$8,1,0)</f>
        <v>0</v>
      </c>
      <c r="BA399" s="175">
        <f>IF($R399=AX$17,AY399,0)</f>
        <v>0</v>
      </c>
      <c r="BB399" s="173">
        <v>0</v>
      </c>
      <c r="BC399" s="175">
        <f>100*BB399/$AI399</f>
        <v>0</v>
      </c>
      <c r="BD399" s="173">
        <f>IF(BC399&gt;$AI$8,1,0)</f>
        <v>0</v>
      </c>
      <c r="BE399" s="175">
        <f>IF($R399=BB$17,BC399,0)</f>
        <v>0</v>
      </c>
      <c r="BF399" s="173">
        <v>15544</v>
      </c>
      <c r="BG399" s="175">
        <f>100*BF399/$AI399</f>
        <v>40.0123558484349</v>
      </c>
      <c r="BH399" s="173">
        <f>IF(BG399&gt;$AI$8,1,0)</f>
        <v>0</v>
      </c>
      <c r="BI399" s="175">
        <f>IF($R399=BF$17,BG399,0)</f>
        <v>0</v>
      </c>
      <c r="BJ399" s="173">
        <v>0</v>
      </c>
      <c r="BK399" s="175">
        <f>100*BJ399/$AI399</f>
        <v>0</v>
      </c>
      <c r="BL399" s="173">
        <f>IF(BK399&gt;$AI$8,1,0)</f>
        <v>0</v>
      </c>
      <c r="BM399" s="175">
        <f>IF($R399=BJ$17,BK399,0)</f>
        <v>0</v>
      </c>
      <c r="BN399" s="173">
        <v>0</v>
      </c>
      <c r="BO399" s="175">
        <f>100*BN399/$AI399</f>
        <v>0</v>
      </c>
      <c r="BP399" s="173">
        <f>IF(BO399&gt;$AI$8,1,0)</f>
        <v>0</v>
      </c>
      <c r="BQ399" s="175">
        <f>IF($R399=BN$17,BO399,0)</f>
        <v>0</v>
      </c>
      <c r="BR399" s="173">
        <v>0</v>
      </c>
      <c r="BS399" s="175">
        <f>100*BR399/$AI399</f>
        <v>0</v>
      </c>
      <c r="BT399" s="173">
        <f>IF(BS399&gt;$AI$8,1,0)</f>
        <v>0</v>
      </c>
      <c r="BU399" s="175">
        <f>IF($R399=BR$17,BS399,0)</f>
        <v>0</v>
      </c>
      <c r="BV399" s="173">
        <v>0</v>
      </c>
      <c r="BW399" s="175">
        <f>100*BV399/$AI399</f>
        <v>0</v>
      </c>
      <c r="BX399" s="173">
        <f>IF(BW399&gt;$AI$8,1,0)</f>
        <v>0</v>
      </c>
      <c r="BY399" s="175">
        <f>IF($R399=BV$17,BW399,0)</f>
        <v>0</v>
      </c>
      <c r="BZ399" s="173">
        <v>0</v>
      </c>
      <c r="CA399" s="175">
        <f>100*BZ399/$AI399</f>
        <v>0</v>
      </c>
      <c r="CB399" s="173">
        <f>IF(CA399&gt;$AI$8,1,0)</f>
        <v>0</v>
      </c>
      <c r="CC399" s="175">
        <f>IF($R399=BZ$17,CA399,0)</f>
        <v>0</v>
      </c>
      <c r="CD399" s="173">
        <v>0</v>
      </c>
      <c r="CE399" s="175">
        <f>100*CD399/$AI399</f>
        <v>0</v>
      </c>
      <c r="CF399" s="173">
        <f>IF(CE399&gt;$AI$8,1,0)</f>
        <v>0</v>
      </c>
      <c r="CG399" s="175">
        <f>IF($R399=CD$17,CE399,0)</f>
        <v>0</v>
      </c>
      <c r="CH399" s="173">
        <v>0</v>
      </c>
      <c r="CI399" s="175">
        <f>100*CH399/$AI399</f>
        <v>0</v>
      </c>
      <c r="CJ399" s="173">
        <f>IF(CI399&gt;$AI$8,1,0)</f>
        <v>0</v>
      </c>
      <c r="CK399" s="175">
        <f>IF($R399=CH$17,CI399,0)</f>
        <v>0</v>
      </c>
      <c r="CL399" s="173">
        <v>1895</v>
      </c>
      <c r="CM399" s="173">
        <v>0</v>
      </c>
      <c r="CN399" s="176"/>
    </row>
    <row r="400" ht="15.75" customHeight="1">
      <c r="A400" t="s" s="179">
        <v>3522</v>
      </c>
      <c r="B400" t="s" s="180">
        <v>160</v>
      </c>
      <c r="C400" t="s" s="180">
        <v>720</v>
      </c>
      <c r="D400" t="s" s="181">
        <v>162</v>
      </c>
      <c r="E400" t="s" s="188">
        <v>79</v>
      </c>
      <c r="F400" t="s" s="146">
        <v>80</v>
      </c>
      <c r="G400" t="s" s="146">
        <v>366</v>
      </c>
      <c r="H400" t="s" s="146">
        <v>721</v>
      </c>
      <c r="I400" t="s" s="146">
        <v>49</v>
      </c>
      <c r="J400" t="s" s="146">
        <v>56</v>
      </c>
      <c r="K400" t="s" s="183">
        <f>_xlfn.IFS(Q400=0,O400,T400=1,R400,U400=1,AA400,V400=1,AD400)</f>
        <v>27</v>
      </c>
      <c r="L400" s="189">
        <f>_xlfn.IFS(Q400=0,P400,T400=1,S400,U400=1,AB400,V400=1,AE400)</f>
        <v>40.0117461217546</v>
      </c>
      <c r="M400" t="s" s="146">
        <f>IF(O400="Lab","over","under")</f>
        <v>3307</v>
      </c>
      <c r="N400" s="138"/>
      <c r="O400" t="s" s="184">
        <v>27</v>
      </c>
      <c r="P400" s="147">
        <f>AM400</f>
        <v>40.0117461217546</v>
      </c>
      <c r="Q400" s="145">
        <f>T400+U400+V400</f>
        <v>0</v>
      </c>
      <c r="R400" t="s" s="185">
        <v>28</v>
      </c>
      <c r="S400" s="147">
        <f>AS400</f>
        <v>35.3274737737454</v>
      </c>
      <c r="T400" s="138"/>
      <c r="U400" s="138"/>
      <c r="V400" s="138"/>
      <c r="W400" s="138"/>
      <c r="X400" t="s" s="146">
        <f>IF($A400=Y400,"ok","bad")</f>
        <v>2430</v>
      </c>
      <c r="Y400" t="s" s="146">
        <v>3522</v>
      </c>
      <c r="Z400" t="s" s="146">
        <v>720</v>
      </c>
      <c r="AA400" t="s" s="186">
        <v>29</v>
      </c>
      <c r="AB400" s="141">
        <f>100*AC400</f>
        <v>8.878447899999999</v>
      </c>
      <c r="AC400" s="190">
        <v>0.088784479</v>
      </c>
      <c r="AD400" t="s" s="187">
        <v>2365</v>
      </c>
      <c r="AE400" s="141">
        <v>8.4025274</v>
      </c>
      <c r="AF400" s="190">
        <v>0.084025274</v>
      </c>
      <c r="AG400" s="138"/>
      <c r="AH400" s="145">
        <v>74889</v>
      </c>
      <c r="AI400" s="145">
        <v>49378</v>
      </c>
      <c r="AJ400" s="145">
        <v>159</v>
      </c>
      <c r="AK400" s="145">
        <v>2313</v>
      </c>
      <c r="AL400" s="145">
        <v>19757</v>
      </c>
      <c r="AM400" s="148">
        <f>100*AL400/$AI400</f>
        <v>40.0117461217546</v>
      </c>
      <c r="AN400" s="145">
        <f>IF(AM400&gt;$AI$8,1,0)</f>
        <v>0</v>
      </c>
      <c r="AO400" s="148">
        <f>IF($R400=AL$17,AM400,0)</f>
        <v>0</v>
      </c>
      <c r="AP400" s="145">
        <v>17444</v>
      </c>
      <c r="AQ400" s="148">
        <f>100*AP400/$AI400</f>
        <v>35.3274737737454</v>
      </c>
      <c r="AR400" s="145">
        <f>IF(AQ400&gt;$AI$8,1,0)</f>
        <v>0</v>
      </c>
      <c r="AS400" s="148">
        <f>IF($R400=AP$17,AQ400,0)</f>
        <v>35.3274737737454</v>
      </c>
      <c r="AT400" s="145">
        <v>4384</v>
      </c>
      <c r="AU400" s="148">
        <f>100*AT400/$AI400</f>
        <v>8.878447891773661</v>
      </c>
      <c r="AV400" s="145">
        <f>IF(AU400&gt;$AI$8,1,0)</f>
        <v>0</v>
      </c>
      <c r="AW400" s="148">
        <f>IF($R400=AT$17,AU400,0)</f>
        <v>0</v>
      </c>
      <c r="AX400" s="145">
        <v>4149</v>
      </c>
      <c r="AY400" s="148">
        <f>100*AX400/$AI400</f>
        <v>8.402527441370649</v>
      </c>
      <c r="AZ400" s="145">
        <f>IF(AY400&gt;$AI$8,1,0)</f>
        <v>0</v>
      </c>
      <c r="BA400" s="148">
        <f>IF($R400=AX$17,AY400,0)</f>
        <v>0</v>
      </c>
      <c r="BB400" s="145">
        <v>2859</v>
      </c>
      <c r="BC400" s="148">
        <f>100*BB400/$AI400</f>
        <v>5.790027947669</v>
      </c>
      <c r="BD400" s="145">
        <f>IF(BC400&gt;$AI$8,1,0)</f>
        <v>0</v>
      </c>
      <c r="BE400" s="148">
        <f>IF($R400=BB$17,BC400,0)</f>
        <v>0</v>
      </c>
      <c r="BF400" s="145">
        <v>0</v>
      </c>
      <c r="BG400" s="148">
        <f>100*BF400/$AI400</f>
        <v>0</v>
      </c>
      <c r="BH400" s="145">
        <f>IF(BG400&gt;$AI$8,1,0)</f>
        <v>0</v>
      </c>
      <c r="BI400" s="148">
        <f>IF($R400=BF$17,BG400,0)</f>
        <v>0</v>
      </c>
      <c r="BJ400" s="145">
        <v>0</v>
      </c>
      <c r="BK400" s="148">
        <f>100*BJ400/$AI400</f>
        <v>0</v>
      </c>
      <c r="BL400" s="145">
        <f>IF(BK400&gt;$AI$8,1,0)</f>
        <v>0</v>
      </c>
      <c r="BM400" s="148">
        <f>IF($R400=BJ$17,BK400,0)</f>
        <v>0</v>
      </c>
      <c r="BN400" s="145">
        <v>0</v>
      </c>
      <c r="BO400" s="148">
        <f>100*BN400/$AI400</f>
        <v>0</v>
      </c>
      <c r="BP400" s="145">
        <f>IF(BO400&gt;$AI$8,1,0)</f>
        <v>0</v>
      </c>
      <c r="BQ400" s="148">
        <f>IF($R400=BN$17,BO400,0)</f>
        <v>0</v>
      </c>
      <c r="BR400" s="145">
        <v>0</v>
      </c>
      <c r="BS400" s="148">
        <f>100*BR400/$AI400</f>
        <v>0</v>
      </c>
      <c r="BT400" s="145">
        <f>IF(BS400&gt;$AI$8,1,0)</f>
        <v>0</v>
      </c>
      <c r="BU400" s="148">
        <f>IF($R400=BR$17,BS400,0)</f>
        <v>0</v>
      </c>
      <c r="BV400" s="145">
        <v>0</v>
      </c>
      <c r="BW400" s="148">
        <f>100*BV400/$AI400</f>
        <v>0</v>
      </c>
      <c r="BX400" s="145">
        <f>IF(BW400&gt;$AI$8,1,0)</f>
        <v>0</v>
      </c>
      <c r="BY400" s="148">
        <f>IF($R400=BV$17,BW400,0)</f>
        <v>0</v>
      </c>
      <c r="BZ400" s="145">
        <v>0</v>
      </c>
      <c r="CA400" s="148">
        <f>100*BZ400/$AI400</f>
        <v>0</v>
      </c>
      <c r="CB400" s="145">
        <f>IF(CA400&gt;$AI$8,1,0)</f>
        <v>0</v>
      </c>
      <c r="CC400" s="148">
        <f>IF($R400=BZ$17,CA400,0)</f>
        <v>0</v>
      </c>
      <c r="CD400" s="145">
        <v>0</v>
      </c>
      <c r="CE400" s="148">
        <f>100*CD400/$AI400</f>
        <v>0</v>
      </c>
      <c r="CF400" s="145">
        <f>IF(CE400&gt;$AI$8,1,0)</f>
        <v>0</v>
      </c>
      <c r="CG400" s="148">
        <f>IF($R400=CD$17,CE400,0)</f>
        <v>0</v>
      </c>
      <c r="CH400" s="196">
        <v>0</v>
      </c>
      <c r="CI400" s="148">
        <f>100*CH400/$AI400</f>
        <v>0</v>
      </c>
      <c r="CJ400" s="145">
        <f>IF(CI400&gt;$AI$8,1,0)</f>
        <v>0</v>
      </c>
      <c r="CK400" s="148">
        <f>IF($R400=CH$17,CI400,0)</f>
        <v>0</v>
      </c>
      <c r="CL400" s="145">
        <v>0</v>
      </c>
      <c r="CM400" s="145">
        <v>0</v>
      </c>
      <c r="CN400" s="149"/>
    </row>
    <row r="401" ht="15.75" customHeight="1">
      <c r="A401" t="s" s="179">
        <v>2595</v>
      </c>
      <c r="B401" t="s" s="180">
        <v>228</v>
      </c>
      <c r="C401" t="s" s="180">
        <v>2026</v>
      </c>
      <c r="D401" t="s" s="181">
        <v>230</v>
      </c>
      <c r="E401" t="s" s="182">
        <v>230</v>
      </c>
      <c r="F401" t="s" s="130">
        <v>46</v>
      </c>
      <c r="G401" t="s" s="130">
        <v>1657</v>
      </c>
      <c r="H401" t="s" s="130">
        <v>2027</v>
      </c>
      <c r="I401" t="s" s="130">
        <v>49</v>
      </c>
      <c r="J401" t="s" s="130">
        <v>233</v>
      </c>
      <c r="K401" t="s" s="183">
        <f>_xlfn.IFS(Q401=0,O401,T402=1,R401,U401=1,AA401,V401=1,AD401)</f>
        <v>34</v>
      </c>
      <c r="L401" s="189">
        <f>_xlfn.IFS(Q401=0,P401,T402=1,S401,U401=1,AB401,V401=1,AE401)</f>
        <v>39.9881775424709</v>
      </c>
      <c r="M401" t="s" s="130">
        <v>2429</v>
      </c>
      <c r="N401" s="173">
        <v>1</v>
      </c>
      <c r="O401" t="s" s="184">
        <v>34</v>
      </c>
      <c r="P401" s="131">
        <f>BO401</f>
        <v>39.9881775424709</v>
      </c>
      <c r="Q401" s="173">
        <f>T401+U401+V401</f>
        <v>0</v>
      </c>
      <c r="R401" t="s" s="185">
        <v>2390</v>
      </c>
      <c r="S401" s="131">
        <f>CE401</f>
        <v>26.8009971985916</v>
      </c>
      <c r="T401" s="169"/>
      <c r="U401" s="169"/>
      <c r="V401" s="169"/>
      <c r="W401" s="169"/>
      <c r="X401" t="s" s="130">
        <f>IF($A401=Y401,"ok","bad")</f>
        <v>2430</v>
      </c>
      <c r="Y401" t="s" s="130">
        <v>2595</v>
      </c>
      <c r="Z401" t="s" s="130">
        <v>2026</v>
      </c>
      <c r="AA401" t="s" s="186">
        <v>37</v>
      </c>
      <c r="AB401" s="125">
        <f>100*AC401</f>
        <v>10.128762</v>
      </c>
      <c r="AC401" s="191">
        <v>0.10128762</v>
      </c>
      <c r="AD401" t="s" s="187">
        <v>2394</v>
      </c>
      <c r="AE401" s="125">
        <v>8.077822599999999</v>
      </c>
      <c r="AF401" s="191">
        <v>0.08077822599999999</v>
      </c>
      <c r="AG401" s="169"/>
      <c r="AH401" s="173">
        <v>74525</v>
      </c>
      <c r="AI401" s="173">
        <v>38909</v>
      </c>
      <c r="AJ401" s="173">
        <v>135</v>
      </c>
      <c r="AK401" s="173">
        <v>5131</v>
      </c>
      <c r="AL401" s="173">
        <v>146</v>
      </c>
      <c r="AM401" s="175">
        <f>100*AL401/$AI401</f>
        <v>0.375234521575985</v>
      </c>
      <c r="AN401" s="173">
        <f>IF(AM401&gt;$AI$8,1,0)</f>
        <v>0</v>
      </c>
      <c r="AO401" s="175">
        <f>IF($R401=AL$17,AM401,0)</f>
        <v>0</v>
      </c>
      <c r="AP401" s="173">
        <v>0</v>
      </c>
      <c r="AQ401" s="175">
        <f>100*AP401/$AI401</f>
        <v>0</v>
      </c>
      <c r="AR401" s="173">
        <f>IF(AQ401&gt;$AI$8,1,0)</f>
        <v>0</v>
      </c>
      <c r="AS401" s="175">
        <f>IF($R401=AP$17,AQ401,0)</f>
        <v>0</v>
      </c>
      <c r="AT401" s="173">
        <v>0</v>
      </c>
      <c r="AU401" s="175">
        <f>100*AT401/$AI401</f>
        <v>0</v>
      </c>
      <c r="AV401" s="173">
        <f>IF(AU401&gt;$AI$8,1,0)</f>
        <v>0</v>
      </c>
      <c r="AW401" s="175">
        <f>IF($R401=AT$17,AU401,0)</f>
        <v>0</v>
      </c>
      <c r="AX401" s="173">
        <v>0</v>
      </c>
      <c r="AY401" s="175">
        <f>100*AX401/$AI401</f>
        <v>0</v>
      </c>
      <c r="AZ401" s="173">
        <f>IF(AY401&gt;$AI$8,1,0)</f>
        <v>0</v>
      </c>
      <c r="BA401" s="175">
        <f>IF($R401=AX$17,AY401,0)</f>
        <v>0</v>
      </c>
      <c r="BB401" s="173">
        <v>703</v>
      </c>
      <c r="BC401" s="175">
        <f>100*BB401/$AI401</f>
        <v>1.806779922383</v>
      </c>
      <c r="BD401" s="173">
        <f>IF(BC401&gt;$AI$8,1,0)</f>
        <v>0</v>
      </c>
      <c r="BE401" s="175">
        <f>IF($R401=BB$17,BC401,0)</f>
        <v>0</v>
      </c>
      <c r="BF401" s="173">
        <v>0</v>
      </c>
      <c r="BG401" s="175">
        <f>100*BF401/$AI401</f>
        <v>0</v>
      </c>
      <c r="BH401" s="173">
        <f>IF(BG401&gt;$AI$8,1,0)</f>
        <v>0</v>
      </c>
      <c r="BI401" s="175">
        <f>IF($R401=BF$17,BG401,0)</f>
        <v>0</v>
      </c>
      <c r="BJ401" s="173">
        <v>0</v>
      </c>
      <c r="BK401" s="175">
        <f>100*BJ401/$AI401</f>
        <v>0</v>
      </c>
      <c r="BL401" s="173">
        <f>IF(BK401&gt;$AI$8,1,0)</f>
        <v>0</v>
      </c>
      <c r="BM401" s="175">
        <f>IF($R401=BJ$17,BK401,0)</f>
        <v>0</v>
      </c>
      <c r="BN401" s="173">
        <v>15559</v>
      </c>
      <c r="BO401" s="175">
        <f>100*BN401/$AI401</f>
        <v>39.9881775424709</v>
      </c>
      <c r="BP401" s="173">
        <f>IF(BO401&gt;$AI$8,1,0)</f>
        <v>0</v>
      </c>
      <c r="BQ401" s="175">
        <f>IF($R401=BN$17,BO401,0)</f>
        <v>0</v>
      </c>
      <c r="BR401" s="173">
        <v>2793</v>
      </c>
      <c r="BS401" s="175">
        <f>100*BR401/$AI401</f>
        <v>7.17828779973785</v>
      </c>
      <c r="BT401" s="173">
        <f>IF(BS401&gt;$AI$8,1,0)</f>
        <v>0</v>
      </c>
      <c r="BU401" s="175">
        <f>IF($R401=BR$17,BS401,0)</f>
        <v>0</v>
      </c>
      <c r="BV401" s="173">
        <v>1783</v>
      </c>
      <c r="BW401" s="175">
        <f>100*BV401/$AI401</f>
        <v>4.58248734226015</v>
      </c>
      <c r="BX401" s="173">
        <f>IF(BW401&gt;$AI$8,1,0)</f>
        <v>0</v>
      </c>
      <c r="BY401" s="175">
        <f>IF($R401=BV$17,BW401,0)</f>
        <v>0</v>
      </c>
      <c r="BZ401" s="173">
        <v>3941</v>
      </c>
      <c r="CA401" s="175">
        <f>100*BZ401/$AI401</f>
        <v>10.1287619830887</v>
      </c>
      <c r="CB401" s="173">
        <f>IF(CA401&gt;$AI$8,1,0)</f>
        <v>0</v>
      </c>
      <c r="CC401" s="175">
        <f>IF($R401=BZ$17,CA401,0)</f>
        <v>0</v>
      </c>
      <c r="CD401" s="173">
        <v>10428</v>
      </c>
      <c r="CE401" s="175">
        <f>100*CD401/$AI401</f>
        <v>26.8009971985916</v>
      </c>
      <c r="CF401" s="173">
        <f>IF(CE401&gt;$AI$8,1,0)</f>
        <v>0</v>
      </c>
      <c r="CG401" s="200">
        <f>IF($R401=CD$17,CE401,0)</f>
        <v>26.8009971985916</v>
      </c>
      <c r="CH401" s="201">
        <v>3143</v>
      </c>
      <c r="CI401" s="202">
        <f>100*CH401/$AI401</f>
        <v>8.077822611735071</v>
      </c>
      <c r="CJ401" s="173">
        <f>IF(CI401&gt;$AI$8,1,0)</f>
        <v>0</v>
      </c>
      <c r="CK401" s="175">
        <f>IF($R401=CH$17,CI401,0)</f>
        <v>8.077822611735071</v>
      </c>
      <c r="CL401" s="173">
        <v>0</v>
      </c>
      <c r="CM401" s="173">
        <v>0</v>
      </c>
      <c r="CN401" s="176"/>
    </row>
    <row r="402" ht="15.75" customHeight="1">
      <c r="A402" t="s" s="179">
        <v>3097</v>
      </c>
      <c r="B402" t="s" s="180">
        <v>75</v>
      </c>
      <c r="C402" t="s" s="180">
        <v>3098</v>
      </c>
      <c r="D402" t="s" s="181">
        <v>78</v>
      </c>
      <c r="E402" t="s" s="188">
        <v>79</v>
      </c>
      <c r="F402" t="s" s="146">
        <v>80</v>
      </c>
      <c r="G402" t="s" s="146">
        <v>3099</v>
      </c>
      <c r="H402" t="s" s="146">
        <v>3100</v>
      </c>
      <c r="I402" t="s" s="146">
        <v>64</v>
      </c>
      <c r="J402" t="s" s="146">
        <v>1733</v>
      </c>
      <c r="K402" t="s" s="183">
        <f>_xlfn.IFS(Q402=0,O402,T402=1,R402,U402=1,AA402,V402=1,AD402)</f>
        <v>28</v>
      </c>
      <c r="L402" s="189">
        <f>_xlfn.IFS(Q402=0,P402,T402=1,S402,U402=1,AB402,V402=1,AE402)</f>
        <v>39.9269543230398</v>
      </c>
      <c r="M402" t="s" s="146">
        <f>IF(O402="Lab","over","under")</f>
        <v>2429</v>
      </c>
      <c r="N402" s="145">
        <v>0</v>
      </c>
      <c r="O402" t="s" s="184">
        <v>28</v>
      </c>
      <c r="P402" s="147">
        <f>AQ402</f>
        <v>39.9269543230398</v>
      </c>
      <c r="Q402" s="145">
        <f>T402+U402+V402</f>
        <v>0</v>
      </c>
      <c r="R402" t="s" s="185">
        <v>27</v>
      </c>
      <c r="S402" s="147">
        <f>AO402</f>
        <v>23.6063961791492</v>
      </c>
      <c r="T402" s="138"/>
      <c r="U402" s="138"/>
      <c r="V402" s="138"/>
      <c r="W402" s="138"/>
      <c r="X402" t="s" s="146">
        <f>IF($A402=Y402,"ok","bad")</f>
        <v>2430</v>
      </c>
      <c r="Y402" t="s" s="146">
        <v>3097</v>
      </c>
      <c r="Z402" t="s" s="146">
        <v>3098</v>
      </c>
      <c r="AA402" t="s" s="186">
        <v>2365</v>
      </c>
      <c r="AB402" s="141">
        <f>100*AC402</f>
        <v>20.1133144</v>
      </c>
      <c r="AC402" s="190">
        <v>0.201133144</v>
      </c>
      <c r="AD402" t="s" s="187">
        <v>31</v>
      </c>
      <c r="AE402" s="141">
        <v>10.7461429</v>
      </c>
      <c r="AF402" s="190">
        <v>0.107461429</v>
      </c>
      <c r="AG402" s="138"/>
      <c r="AH402" s="145">
        <v>74927</v>
      </c>
      <c r="AI402" s="145">
        <v>42713</v>
      </c>
      <c r="AJ402" s="145">
        <v>167</v>
      </c>
      <c r="AK402" s="145">
        <v>6971</v>
      </c>
      <c r="AL402" s="145">
        <v>10083</v>
      </c>
      <c r="AM402" s="148">
        <f>100*AL402/$AI402</f>
        <v>23.6063961791492</v>
      </c>
      <c r="AN402" s="145">
        <f>IF(AM402&gt;$AI$8,1,0)</f>
        <v>0</v>
      </c>
      <c r="AO402" s="148">
        <f>IF($R402=AL$17,AM402,0)</f>
        <v>23.6063961791492</v>
      </c>
      <c r="AP402" s="145">
        <v>17054</v>
      </c>
      <c r="AQ402" s="148">
        <f>100*AP402/$AI402</f>
        <v>39.9269543230398</v>
      </c>
      <c r="AR402" s="145">
        <f>IF(AQ402&gt;$AI$8,1,0)</f>
        <v>0</v>
      </c>
      <c r="AS402" s="148">
        <f>IF($R402=AP$17,AQ402,0)</f>
        <v>0</v>
      </c>
      <c r="AT402" s="145">
        <v>1365</v>
      </c>
      <c r="AU402" s="148">
        <f>100*AT402/$AI402</f>
        <v>3.1957483670077</v>
      </c>
      <c r="AV402" s="145">
        <f>IF(AU402&gt;$AI$8,1,0)</f>
        <v>0</v>
      </c>
      <c r="AW402" s="148">
        <f>IF($R402=AT$17,AU402,0)</f>
        <v>0</v>
      </c>
      <c r="AX402" s="145">
        <v>8591</v>
      </c>
      <c r="AY402" s="148">
        <f>100*AX402/$AI402</f>
        <v>20.1133144475921</v>
      </c>
      <c r="AZ402" s="145">
        <f>IF(AY402&gt;$AI$8,1,0)</f>
        <v>0</v>
      </c>
      <c r="BA402" s="148">
        <f>IF($R402=AX$17,AY402,0)</f>
        <v>0</v>
      </c>
      <c r="BB402" s="145">
        <v>4590</v>
      </c>
      <c r="BC402" s="148">
        <f>100*BB402/$AI402</f>
        <v>10.7461428604874</v>
      </c>
      <c r="BD402" s="145">
        <f>IF(BC402&gt;$AI$8,1,0)</f>
        <v>0</v>
      </c>
      <c r="BE402" s="148">
        <f>IF($R402=BB$17,BC402,0)</f>
        <v>0</v>
      </c>
      <c r="BF402" s="145">
        <v>0</v>
      </c>
      <c r="BG402" s="148">
        <f>100*BF402/$AI402</f>
        <v>0</v>
      </c>
      <c r="BH402" s="145">
        <f>IF(BG402&gt;$AI$8,1,0)</f>
        <v>0</v>
      </c>
      <c r="BI402" s="148">
        <f>IF($R402=BF$17,BG402,0)</f>
        <v>0</v>
      </c>
      <c r="BJ402" s="145">
        <v>0</v>
      </c>
      <c r="BK402" s="148">
        <f>100*BJ402/$AI402</f>
        <v>0</v>
      </c>
      <c r="BL402" s="145">
        <f>IF(BK402&gt;$AI$8,1,0)</f>
        <v>0</v>
      </c>
      <c r="BM402" s="148">
        <f>IF($R402=BJ$17,BK402,0)</f>
        <v>0</v>
      </c>
      <c r="BN402" s="145">
        <v>0</v>
      </c>
      <c r="BO402" s="148">
        <f>100*BN402/$AI402</f>
        <v>0</v>
      </c>
      <c r="BP402" s="145">
        <f>IF(BO402&gt;$AI$8,1,0)</f>
        <v>0</v>
      </c>
      <c r="BQ402" s="148">
        <f>IF($R402=BN$17,BO402,0)</f>
        <v>0</v>
      </c>
      <c r="BR402" s="145">
        <v>0</v>
      </c>
      <c r="BS402" s="148">
        <f>100*BR402/$AI402</f>
        <v>0</v>
      </c>
      <c r="BT402" s="145">
        <f>IF(BS402&gt;$AI$8,1,0)</f>
        <v>0</v>
      </c>
      <c r="BU402" s="148">
        <f>IF($R402=BR$17,BS402,0)</f>
        <v>0</v>
      </c>
      <c r="BV402" s="145">
        <v>0</v>
      </c>
      <c r="BW402" s="148">
        <f>100*BV402/$AI402</f>
        <v>0</v>
      </c>
      <c r="BX402" s="145">
        <f>IF(BW402&gt;$AI$8,1,0)</f>
        <v>0</v>
      </c>
      <c r="BY402" s="148">
        <f>IF($R402=BV$17,BW402,0)</f>
        <v>0</v>
      </c>
      <c r="BZ402" s="145">
        <v>0</v>
      </c>
      <c r="CA402" s="148">
        <f>100*BZ402/$AI402</f>
        <v>0</v>
      </c>
      <c r="CB402" s="145">
        <f>IF(CA402&gt;$AI$8,1,0)</f>
        <v>0</v>
      </c>
      <c r="CC402" s="148">
        <f>IF($R402=BZ$17,CA402,0)</f>
        <v>0</v>
      </c>
      <c r="CD402" s="145">
        <v>0</v>
      </c>
      <c r="CE402" s="148">
        <f>100*CD402/$AI402</f>
        <v>0</v>
      </c>
      <c r="CF402" s="145">
        <f>IF(CE402&gt;$AI$8,1,0)</f>
        <v>0</v>
      </c>
      <c r="CG402" s="148">
        <f>IF($R402=CD$17,CE402,0)</f>
        <v>0</v>
      </c>
      <c r="CH402" s="204">
        <v>0</v>
      </c>
      <c r="CI402" s="148">
        <f>100*CH402/$AI402</f>
        <v>0</v>
      </c>
      <c r="CJ402" s="145">
        <f>IF(CI402&gt;$AI$8,1,0)</f>
        <v>0</v>
      </c>
      <c r="CK402" s="148">
        <f>IF($R402=CH$17,CI402,0)</f>
        <v>0</v>
      </c>
      <c r="CL402" s="145">
        <v>0</v>
      </c>
      <c r="CM402" s="145">
        <v>0</v>
      </c>
      <c r="CN402" s="149"/>
    </row>
    <row r="403" ht="15.75" customHeight="1">
      <c r="A403" t="s" s="179">
        <v>2930</v>
      </c>
      <c r="B403" t="s" s="180">
        <v>42</v>
      </c>
      <c r="C403" t="s" s="180">
        <v>431</v>
      </c>
      <c r="D403" t="s" s="181">
        <v>45</v>
      </c>
      <c r="E403" t="s" s="182">
        <v>45</v>
      </c>
      <c r="F403" t="s" s="130">
        <v>46</v>
      </c>
      <c r="G403" t="s" s="130">
        <v>366</v>
      </c>
      <c r="H403" t="s" s="130">
        <v>1647</v>
      </c>
      <c r="I403" t="s" s="130">
        <v>49</v>
      </c>
      <c r="J403" t="s" s="130">
        <v>1733</v>
      </c>
      <c r="K403" t="s" s="183">
        <f>_xlfn.IFS(Q403=0,O403,T403=1,R403,U403=1,AA403,V403=1,AD403)</f>
        <v>2365</v>
      </c>
      <c r="L403" s="189">
        <f>_xlfn.IFS(Q403=0,P403,T403=1,S403,U403=1,AB403,V403=1,AE403)</f>
        <v>19.144873592111</v>
      </c>
      <c r="M403" t="s" s="130">
        <f>IF(O403="Lab","over","under")</f>
        <v>2429</v>
      </c>
      <c r="N403" s="173">
        <v>0</v>
      </c>
      <c r="O403" t="s" s="184">
        <v>28</v>
      </c>
      <c r="P403" s="131">
        <f>AQ403</f>
        <v>39.9187895779958</v>
      </c>
      <c r="Q403" s="173">
        <f>T403+U403+V403</f>
        <v>1</v>
      </c>
      <c r="R403" t="s" s="185">
        <v>2365</v>
      </c>
      <c r="S403" s="131">
        <f>BA403</f>
        <v>19.144873592111</v>
      </c>
      <c r="T403" s="173">
        <v>1</v>
      </c>
      <c r="U403" s="169"/>
      <c r="V403" s="169"/>
      <c r="W403" s="169"/>
      <c r="X403" t="s" s="130">
        <f>IF($A403=Y403,"ok","bad")</f>
        <v>2430</v>
      </c>
      <c r="Y403" t="s" s="130">
        <v>2930</v>
      </c>
      <c r="Z403" t="s" s="130">
        <v>431</v>
      </c>
      <c r="AA403" t="s" s="186">
        <v>27</v>
      </c>
      <c r="AB403" s="125">
        <f>100*AC403</f>
        <v>16.3484314</v>
      </c>
      <c r="AC403" s="191">
        <v>0.163484314</v>
      </c>
      <c r="AD403" t="s" s="187">
        <v>33</v>
      </c>
      <c r="AE403" s="125">
        <v>8.771209000000001</v>
      </c>
      <c r="AF403" s="191">
        <v>0.08771209000000001</v>
      </c>
      <c r="AG403" s="169"/>
      <c r="AH403" s="173">
        <v>73168</v>
      </c>
      <c r="AI403" s="173">
        <v>41374</v>
      </c>
      <c r="AJ403" s="173">
        <v>108</v>
      </c>
      <c r="AK403" s="173">
        <v>8595</v>
      </c>
      <c r="AL403" s="173">
        <v>6764</v>
      </c>
      <c r="AM403" s="175">
        <f>100*AL403/$AI403</f>
        <v>16.3484313820274</v>
      </c>
      <c r="AN403" s="173">
        <f>IF(AM403&gt;$AI$8,1,0)</f>
        <v>0</v>
      </c>
      <c r="AO403" s="175">
        <f>IF($R403=AL$17,AM403,0)</f>
        <v>0</v>
      </c>
      <c r="AP403" s="173">
        <v>16516</v>
      </c>
      <c r="AQ403" s="175">
        <f>100*AP403/$AI403</f>
        <v>39.9187895779958</v>
      </c>
      <c r="AR403" s="173">
        <f>IF(AQ403&gt;$AI$8,1,0)</f>
        <v>0</v>
      </c>
      <c r="AS403" s="175">
        <f>IF($R403=AP$17,AQ403,0)</f>
        <v>0</v>
      </c>
      <c r="AT403" s="173">
        <v>1446</v>
      </c>
      <c r="AU403" s="175">
        <f>100*AT403/$AI403</f>
        <v>3.49494851839319</v>
      </c>
      <c r="AV403" s="173">
        <f>IF(AU403&gt;$AI$8,1,0)</f>
        <v>0</v>
      </c>
      <c r="AW403" s="175">
        <f>IF($R403=AT$17,AU403,0)</f>
        <v>0</v>
      </c>
      <c r="AX403" s="173">
        <v>7921</v>
      </c>
      <c r="AY403" s="175">
        <f>100*AX403/$AI403</f>
        <v>19.144873592111</v>
      </c>
      <c r="AZ403" s="173">
        <f>IF(AY403&gt;$AI$8,1,0)</f>
        <v>0</v>
      </c>
      <c r="BA403" s="175">
        <f>IF($R403=AX$17,AY403,0)</f>
        <v>19.144873592111</v>
      </c>
      <c r="BB403" s="173">
        <v>1760</v>
      </c>
      <c r="BC403" s="175">
        <f>100*BB403/$AI403</f>
        <v>4.25387924783681</v>
      </c>
      <c r="BD403" s="173">
        <f>IF(BC403&gt;$AI$8,1,0)</f>
        <v>0</v>
      </c>
      <c r="BE403" s="175">
        <f>IF($R403=BB$17,BC403,0)</f>
        <v>0</v>
      </c>
      <c r="BF403" s="173">
        <v>0</v>
      </c>
      <c r="BG403" s="175">
        <f>100*BF403/$AI403</f>
        <v>0</v>
      </c>
      <c r="BH403" s="173">
        <f>IF(BG403&gt;$AI$8,1,0)</f>
        <v>0</v>
      </c>
      <c r="BI403" s="175">
        <f>IF($R403=BF$17,BG403,0)</f>
        <v>0</v>
      </c>
      <c r="BJ403" s="173">
        <v>3629</v>
      </c>
      <c r="BK403" s="175">
        <f>100*BJ403/$AI403</f>
        <v>8.77120897181805</v>
      </c>
      <c r="BL403" s="173">
        <f>IF(BK403&gt;$AI$8,1,0)</f>
        <v>0</v>
      </c>
      <c r="BM403" s="175">
        <f>IF($R403=BJ$17,BK403,0)</f>
        <v>0</v>
      </c>
      <c r="BN403" s="173">
        <v>0</v>
      </c>
      <c r="BO403" s="175">
        <f>100*BN403/$AI403</f>
        <v>0</v>
      </c>
      <c r="BP403" s="173">
        <f>IF(BO403&gt;$AI$8,1,0)</f>
        <v>0</v>
      </c>
      <c r="BQ403" s="175">
        <f>IF($R403=BN$17,BO403,0)</f>
        <v>0</v>
      </c>
      <c r="BR403" s="173">
        <v>0</v>
      </c>
      <c r="BS403" s="175">
        <f>100*BR403/$AI403</f>
        <v>0</v>
      </c>
      <c r="BT403" s="173">
        <f>IF(BS403&gt;$AI$8,1,0)</f>
        <v>0</v>
      </c>
      <c r="BU403" s="175">
        <f>IF($R403=BR$17,BS403,0)</f>
        <v>0</v>
      </c>
      <c r="BV403" s="173">
        <v>0</v>
      </c>
      <c r="BW403" s="175">
        <f>100*BV403/$AI403</f>
        <v>0</v>
      </c>
      <c r="BX403" s="173">
        <f>IF(BW403&gt;$AI$8,1,0)</f>
        <v>0</v>
      </c>
      <c r="BY403" s="175">
        <f>IF($R403=BV$17,BW403,0)</f>
        <v>0</v>
      </c>
      <c r="BZ403" s="173">
        <v>0</v>
      </c>
      <c r="CA403" s="175">
        <f>100*BZ403/$AI403</f>
        <v>0</v>
      </c>
      <c r="CB403" s="173">
        <f>IF(CA403&gt;$AI$8,1,0)</f>
        <v>0</v>
      </c>
      <c r="CC403" s="175">
        <f>IF($R403=BZ$17,CA403,0)</f>
        <v>0</v>
      </c>
      <c r="CD403" s="173">
        <v>0</v>
      </c>
      <c r="CE403" s="175">
        <f>100*CD403/$AI403</f>
        <v>0</v>
      </c>
      <c r="CF403" s="173">
        <f>IF(CE403&gt;$AI$8,1,0)</f>
        <v>0</v>
      </c>
      <c r="CG403" s="175">
        <f>IF($R403=CD$17,CE403,0)</f>
        <v>0</v>
      </c>
      <c r="CH403" s="173">
        <v>0</v>
      </c>
      <c r="CI403" s="175">
        <f>100*CH403/$AI403</f>
        <v>0</v>
      </c>
      <c r="CJ403" s="173">
        <f>IF(CI403&gt;$AI$8,1,0)</f>
        <v>0</v>
      </c>
      <c r="CK403" s="175">
        <f>IF($R403=CH$17,CI403,0)</f>
        <v>0</v>
      </c>
      <c r="CL403" s="173">
        <v>0</v>
      </c>
      <c r="CM403" s="173">
        <v>0</v>
      </c>
      <c r="CN403" s="176"/>
    </row>
    <row r="404" ht="15.75" customHeight="1">
      <c r="A404" t="s" s="179">
        <v>3200</v>
      </c>
      <c r="B404" t="s" s="180">
        <v>84</v>
      </c>
      <c r="C404" t="s" s="180">
        <v>1798</v>
      </c>
      <c r="D404" t="s" s="181">
        <v>86</v>
      </c>
      <c r="E404" t="s" s="188">
        <v>79</v>
      </c>
      <c r="F404" t="s" s="146">
        <v>46</v>
      </c>
      <c r="G404" t="s" s="146">
        <v>187</v>
      </c>
      <c r="H404" t="s" s="146">
        <v>3201</v>
      </c>
      <c r="I404" t="s" s="146">
        <v>49</v>
      </c>
      <c r="J404" t="s" s="146">
        <v>1733</v>
      </c>
      <c r="K404" t="s" s="183">
        <f>_xlfn.IFS(Q404=0,O404,T404=1,R404,U404=1,AA404,V404=1,AD404)</f>
        <v>28</v>
      </c>
      <c r="L404" s="189">
        <f>_xlfn.IFS(Q404=0,P404,T404=1,S404,U404=1,AB404,V404=1,AE404)</f>
        <v>39.8600114276386</v>
      </c>
      <c r="M404" t="s" s="146">
        <f>IF(O404="Lab","over","under")</f>
        <v>2429</v>
      </c>
      <c r="N404" s="145">
        <v>0</v>
      </c>
      <c r="O404" t="s" s="184">
        <v>28</v>
      </c>
      <c r="P404" s="147">
        <f>AQ404</f>
        <v>39.8600114276386</v>
      </c>
      <c r="Q404" s="145">
        <f>T404+U404+V404</f>
        <v>0</v>
      </c>
      <c r="R404" t="s" s="185">
        <v>27</v>
      </c>
      <c r="S404" s="147">
        <f>AO404</f>
        <v>30.8240143661742</v>
      </c>
      <c r="T404" s="138"/>
      <c r="U404" s="138"/>
      <c r="V404" s="138"/>
      <c r="W404" s="138"/>
      <c r="X404" t="s" s="146">
        <f>IF($A404=Y404,"ok","bad")</f>
        <v>2430</v>
      </c>
      <c r="Y404" t="s" s="146">
        <v>3200</v>
      </c>
      <c r="Z404" t="s" s="146">
        <v>1798</v>
      </c>
      <c r="AA404" t="s" s="186">
        <v>2365</v>
      </c>
      <c r="AB404" s="141">
        <f>100*AC404</f>
        <v>16.7843441</v>
      </c>
      <c r="AC404" s="190">
        <v>0.167843441</v>
      </c>
      <c r="AD404" t="s" s="187">
        <v>29</v>
      </c>
      <c r="AE404" s="141">
        <v>6.636193</v>
      </c>
      <c r="AF404" s="190">
        <v>0.06636193</v>
      </c>
      <c r="AG404" s="138"/>
      <c r="AH404" s="145">
        <v>74901</v>
      </c>
      <c r="AI404" s="145">
        <v>49004</v>
      </c>
      <c r="AJ404" s="145">
        <v>196</v>
      </c>
      <c r="AK404" s="145">
        <v>4428</v>
      </c>
      <c r="AL404" s="145">
        <v>15105</v>
      </c>
      <c r="AM404" s="148">
        <f>100*AL404/$AI404</f>
        <v>30.8240143661742</v>
      </c>
      <c r="AN404" s="145">
        <f>IF(AM404&gt;$AI$8,1,0)</f>
        <v>0</v>
      </c>
      <c r="AO404" s="148">
        <f>IF($R404=AL$17,AM404,0)</f>
        <v>30.8240143661742</v>
      </c>
      <c r="AP404" s="145">
        <v>19533</v>
      </c>
      <c r="AQ404" s="148">
        <f>100*AP404/$AI404</f>
        <v>39.8600114276386</v>
      </c>
      <c r="AR404" s="145">
        <f>IF(AQ404&gt;$AI$8,1,0)</f>
        <v>0</v>
      </c>
      <c r="AS404" s="148">
        <f>IF($R404=AP$17,AQ404,0)</f>
        <v>0</v>
      </c>
      <c r="AT404" s="145">
        <v>3252</v>
      </c>
      <c r="AU404" s="148">
        <f>100*AT404/$AI404</f>
        <v>6.63619296383969</v>
      </c>
      <c r="AV404" s="145">
        <f>IF(AU404&gt;$AI$8,1,0)</f>
        <v>0</v>
      </c>
      <c r="AW404" s="148">
        <f>IF($R404=AT$17,AU404,0)</f>
        <v>0</v>
      </c>
      <c r="AX404" s="145">
        <v>8225</v>
      </c>
      <c r="AY404" s="148">
        <f>100*AX404/$AI404</f>
        <v>16.7843441351726</v>
      </c>
      <c r="AZ404" s="145">
        <f>IF(AY404&gt;$AI$8,1,0)</f>
        <v>0</v>
      </c>
      <c r="BA404" s="148">
        <f>IF($R404=AX$17,AY404,0)</f>
        <v>0</v>
      </c>
      <c r="BB404" s="145">
        <v>2556</v>
      </c>
      <c r="BC404" s="148">
        <f>100*BB404/$AI404</f>
        <v>5.21590074279651</v>
      </c>
      <c r="BD404" s="145">
        <f>IF(BC404&gt;$AI$8,1,0)</f>
        <v>0</v>
      </c>
      <c r="BE404" s="148">
        <f>IF($R404=BB$17,BC404,0)</f>
        <v>0</v>
      </c>
      <c r="BF404" s="145">
        <v>0</v>
      </c>
      <c r="BG404" s="148">
        <f>100*BF404/$AI404</f>
        <v>0</v>
      </c>
      <c r="BH404" s="145">
        <f>IF(BG404&gt;$AI$8,1,0)</f>
        <v>0</v>
      </c>
      <c r="BI404" s="148">
        <f>IF($R404=BF$17,BG404,0)</f>
        <v>0</v>
      </c>
      <c r="BJ404" s="145">
        <v>0</v>
      </c>
      <c r="BK404" s="148">
        <f>100*BJ404/$AI404</f>
        <v>0</v>
      </c>
      <c r="BL404" s="145">
        <f>IF(BK404&gt;$AI$8,1,0)</f>
        <v>0</v>
      </c>
      <c r="BM404" s="148">
        <f>IF($R404=BJ$17,BK404,0)</f>
        <v>0</v>
      </c>
      <c r="BN404" s="145">
        <v>0</v>
      </c>
      <c r="BO404" s="148">
        <f>100*BN404/$AI404</f>
        <v>0</v>
      </c>
      <c r="BP404" s="145">
        <f>IF(BO404&gt;$AI$8,1,0)</f>
        <v>0</v>
      </c>
      <c r="BQ404" s="148">
        <f>IF($R404=BN$17,BO404,0)</f>
        <v>0</v>
      </c>
      <c r="BR404" s="145">
        <v>0</v>
      </c>
      <c r="BS404" s="148">
        <f>100*BR404/$AI404</f>
        <v>0</v>
      </c>
      <c r="BT404" s="145">
        <f>IF(BS404&gt;$AI$8,1,0)</f>
        <v>0</v>
      </c>
      <c r="BU404" s="148">
        <f>IF($R404=BR$17,BS404,0)</f>
        <v>0</v>
      </c>
      <c r="BV404" s="145">
        <v>0</v>
      </c>
      <c r="BW404" s="148">
        <f>100*BV404/$AI404</f>
        <v>0</v>
      </c>
      <c r="BX404" s="145">
        <f>IF(BW404&gt;$AI$8,1,0)</f>
        <v>0</v>
      </c>
      <c r="BY404" s="148">
        <f>IF($R404=BV$17,BW404,0)</f>
        <v>0</v>
      </c>
      <c r="BZ404" s="145">
        <v>0</v>
      </c>
      <c r="CA404" s="148">
        <f>100*BZ404/$AI404</f>
        <v>0</v>
      </c>
      <c r="CB404" s="145">
        <f>IF(CA404&gt;$AI$8,1,0)</f>
        <v>0</v>
      </c>
      <c r="CC404" s="148">
        <f>IF($R404=BZ$17,CA404,0)</f>
        <v>0</v>
      </c>
      <c r="CD404" s="145">
        <v>0</v>
      </c>
      <c r="CE404" s="148">
        <f>100*CD404/$AI404</f>
        <v>0</v>
      </c>
      <c r="CF404" s="145">
        <f>IF(CE404&gt;$AI$8,1,0)</f>
        <v>0</v>
      </c>
      <c r="CG404" s="148">
        <f>IF($R404=CD$17,CE404,0)</f>
        <v>0</v>
      </c>
      <c r="CH404" s="145">
        <v>0</v>
      </c>
      <c r="CI404" s="148">
        <f>100*CH404/$AI404</f>
        <v>0</v>
      </c>
      <c r="CJ404" s="145">
        <f>IF(CI404&gt;$AI$8,1,0)</f>
        <v>0</v>
      </c>
      <c r="CK404" s="148">
        <f>IF($R404=CH$17,CI404,0)</f>
        <v>0</v>
      </c>
      <c r="CL404" s="145">
        <v>292</v>
      </c>
      <c r="CM404" s="145">
        <v>0</v>
      </c>
      <c r="CN404" s="149"/>
    </row>
    <row r="405" ht="15.75" customHeight="1">
      <c r="A405" t="s" s="179">
        <v>3391</v>
      </c>
      <c r="B405" t="s" s="180">
        <v>183</v>
      </c>
      <c r="C405" t="s" s="180">
        <v>606</v>
      </c>
      <c r="D405" t="s" s="181">
        <v>186</v>
      </c>
      <c r="E405" t="s" s="182">
        <v>79</v>
      </c>
      <c r="F405" t="s" s="130">
        <v>80</v>
      </c>
      <c r="G405" t="s" s="130">
        <v>1994</v>
      </c>
      <c r="H405" t="s" s="130">
        <v>3392</v>
      </c>
      <c r="I405" t="s" s="130">
        <v>64</v>
      </c>
      <c r="J405" t="s" s="130">
        <v>1762</v>
      </c>
      <c r="K405" t="s" s="183">
        <f>_xlfn.IFS(Q405=0,O405,T405=1,R405,U405=1,AA405,V405=1,AD405)</f>
        <v>29</v>
      </c>
      <c r="L405" s="189">
        <f>_xlfn.IFS(Q405=0,P405,T405=1,S405,U405=1,AB405,V405=1,AE405)</f>
        <v>39.8572442621658</v>
      </c>
      <c r="M405" t="s" s="130">
        <f>IF(O405="Lab","over","under")</f>
        <v>3307</v>
      </c>
      <c r="N405" s="169"/>
      <c r="O405" t="s" s="184">
        <v>29</v>
      </c>
      <c r="P405" s="131">
        <f>AU405</f>
        <v>39.8572442621658</v>
      </c>
      <c r="Q405" s="173">
        <f>T405+U405+V405</f>
        <v>0</v>
      </c>
      <c r="R405" t="s" s="185">
        <v>27</v>
      </c>
      <c r="S405" s="131">
        <f>AO405</f>
        <v>30.4854483792097</v>
      </c>
      <c r="T405" s="169"/>
      <c r="U405" s="169"/>
      <c r="V405" s="169"/>
      <c r="W405" s="169"/>
      <c r="X405" t="s" s="130">
        <f>IF($A405=Y405,"ok","bad")</f>
        <v>2430</v>
      </c>
      <c r="Y405" t="s" s="130">
        <v>3391</v>
      </c>
      <c r="Z405" t="s" s="130">
        <v>606</v>
      </c>
      <c r="AA405" t="s" s="186">
        <v>2365</v>
      </c>
      <c r="AB405" s="125">
        <f>100*AC405</f>
        <v>13.3172963</v>
      </c>
      <c r="AC405" s="191">
        <v>0.133172963</v>
      </c>
      <c r="AD405" t="s" s="187">
        <v>28</v>
      </c>
      <c r="AE405" s="125">
        <v>12.0435366</v>
      </c>
      <c r="AF405" s="191">
        <v>0.120435366</v>
      </c>
      <c r="AG405" s="169"/>
      <c r="AH405" s="173">
        <v>76970</v>
      </c>
      <c r="AI405" s="173">
        <v>50716</v>
      </c>
      <c r="AJ405" s="173">
        <v>139</v>
      </c>
      <c r="AK405" s="173">
        <v>4753</v>
      </c>
      <c r="AL405" s="173">
        <v>15461</v>
      </c>
      <c r="AM405" s="175">
        <f>100*AL405/$AI405</f>
        <v>30.4854483792097</v>
      </c>
      <c r="AN405" s="173">
        <f>IF(AM405&gt;$AI$8,1,0)</f>
        <v>0</v>
      </c>
      <c r="AO405" s="175">
        <f>IF($R405=AL$17,AM405,0)</f>
        <v>30.4854483792097</v>
      </c>
      <c r="AP405" s="173">
        <v>6108</v>
      </c>
      <c r="AQ405" s="175">
        <f>100*AP405/$AI405</f>
        <v>12.0435365565108</v>
      </c>
      <c r="AR405" s="173">
        <f>IF(AQ405&gt;$AI$8,1,0)</f>
        <v>0</v>
      </c>
      <c r="AS405" s="175">
        <f>IF($R405=AP$17,AQ405,0)</f>
        <v>0</v>
      </c>
      <c r="AT405" s="173">
        <v>20214</v>
      </c>
      <c r="AU405" s="175">
        <f>100*AT405/$AI405</f>
        <v>39.8572442621658</v>
      </c>
      <c r="AV405" s="173">
        <f>IF(AU405&gt;$AI$8,1,0)</f>
        <v>0</v>
      </c>
      <c r="AW405" s="175">
        <f>IF($R405=AT$17,AU405,0)</f>
        <v>0</v>
      </c>
      <c r="AX405" s="173">
        <v>6754</v>
      </c>
      <c r="AY405" s="175">
        <f>100*AX405/$AI405</f>
        <v>13.3172963167442</v>
      </c>
      <c r="AZ405" s="173">
        <f>IF(AY405&gt;$AI$8,1,0)</f>
        <v>0</v>
      </c>
      <c r="BA405" s="175">
        <f>IF($R405=AX$17,AY405,0)</f>
        <v>0</v>
      </c>
      <c r="BB405" s="173">
        <v>1588</v>
      </c>
      <c r="BC405" s="175">
        <f>100*BB405/$AI405</f>
        <v>3.13116176354602</v>
      </c>
      <c r="BD405" s="173">
        <f>IF(BC405&gt;$AI$8,1,0)</f>
        <v>0</v>
      </c>
      <c r="BE405" s="175">
        <f>IF($R405=BB$17,BC405,0)</f>
        <v>0</v>
      </c>
      <c r="BF405" s="173">
        <v>0</v>
      </c>
      <c r="BG405" s="175">
        <f>100*BF405/$AI405</f>
        <v>0</v>
      </c>
      <c r="BH405" s="173">
        <f>IF(BG405&gt;$AI$8,1,0)</f>
        <v>0</v>
      </c>
      <c r="BI405" s="175">
        <f>IF($R405=BF$17,BG405,0)</f>
        <v>0</v>
      </c>
      <c r="BJ405" s="173">
        <v>0</v>
      </c>
      <c r="BK405" s="175">
        <f>100*BJ405/$AI405</f>
        <v>0</v>
      </c>
      <c r="BL405" s="173">
        <f>IF(BK405&gt;$AI$8,1,0)</f>
        <v>0</v>
      </c>
      <c r="BM405" s="175">
        <f>IF($R405=BJ$17,BK405,0)</f>
        <v>0</v>
      </c>
      <c r="BN405" s="173">
        <v>0</v>
      </c>
      <c r="BO405" s="175">
        <f>100*BN405/$AI405</f>
        <v>0</v>
      </c>
      <c r="BP405" s="173">
        <f>IF(BO405&gt;$AI$8,1,0)</f>
        <v>0</v>
      </c>
      <c r="BQ405" s="175">
        <f>IF($R405=BN$17,BO405,0)</f>
        <v>0</v>
      </c>
      <c r="BR405" s="173">
        <v>0</v>
      </c>
      <c r="BS405" s="175">
        <f>100*BR405/$AI405</f>
        <v>0</v>
      </c>
      <c r="BT405" s="173">
        <f>IF(BS405&gt;$AI$8,1,0)</f>
        <v>0</v>
      </c>
      <c r="BU405" s="175">
        <f>IF($R405=BR$17,BS405,0)</f>
        <v>0</v>
      </c>
      <c r="BV405" s="173">
        <v>0</v>
      </c>
      <c r="BW405" s="175">
        <f>100*BV405/$AI405</f>
        <v>0</v>
      </c>
      <c r="BX405" s="173">
        <f>IF(BW405&gt;$AI$8,1,0)</f>
        <v>0</v>
      </c>
      <c r="BY405" s="175">
        <f>IF($R405=BV$17,BW405,0)</f>
        <v>0</v>
      </c>
      <c r="BZ405" s="173">
        <v>0</v>
      </c>
      <c r="CA405" s="175">
        <f>100*BZ405/$AI405</f>
        <v>0</v>
      </c>
      <c r="CB405" s="173">
        <f>IF(CA405&gt;$AI$8,1,0)</f>
        <v>0</v>
      </c>
      <c r="CC405" s="175">
        <f>IF($R405=BZ$17,CA405,0)</f>
        <v>0</v>
      </c>
      <c r="CD405" s="173">
        <v>0</v>
      </c>
      <c r="CE405" s="175">
        <f>100*CD405/$AI405</f>
        <v>0</v>
      </c>
      <c r="CF405" s="173">
        <f>IF(CE405&gt;$AI$8,1,0)</f>
        <v>0</v>
      </c>
      <c r="CG405" s="175">
        <f>IF($R405=CD$17,CE405,0)</f>
        <v>0</v>
      </c>
      <c r="CH405" s="173">
        <v>0</v>
      </c>
      <c r="CI405" s="175">
        <f>100*CH405/$AI405</f>
        <v>0</v>
      </c>
      <c r="CJ405" s="173">
        <f>IF(CI405&gt;$AI$8,1,0)</f>
        <v>0</v>
      </c>
      <c r="CK405" s="175">
        <f>IF($R405=CH$17,CI405,0)</f>
        <v>0</v>
      </c>
      <c r="CL405" s="173">
        <v>1039</v>
      </c>
      <c r="CM405" s="173">
        <v>0</v>
      </c>
      <c r="CN405" s="176"/>
    </row>
    <row r="406" ht="15.75" customHeight="1">
      <c r="A406" t="s" s="179">
        <v>2936</v>
      </c>
      <c r="B406" t="s" s="180">
        <v>256</v>
      </c>
      <c r="C406" t="s" s="180">
        <v>1553</v>
      </c>
      <c r="D406" t="s" s="181">
        <v>259</v>
      </c>
      <c r="E406" t="s" s="188">
        <v>79</v>
      </c>
      <c r="F406" t="s" s="146">
        <v>46</v>
      </c>
      <c r="G406" t="s" s="146">
        <v>379</v>
      </c>
      <c r="H406" t="s" s="146">
        <v>2937</v>
      </c>
      <c r="I406" t="s" s="146">
        <v>49</v>
      </c>
      <c r="J406" t="s" s="146">
        <v>50</v>
      </c>
      <c r="K406" t="s" s="183">
        <f>_xlfn.IFS(Q406=0,O406,T406=1,R406,U406=1,AA406,V406=1,AD406)</f>
        <v>2365</v>
      </c>
      <c r="L406" s="189">
        <f>_xlfn.IFS(Q406=0,P406,T406=1,S406,U406=1,AB406,V406=1,AE406)</f>
        <v>25.7163478888488</v>
      </c>
      <c r="M406" t="s" s="146">
        <f>IF(O406="Lab","over","under")</f>
        <v>2429</v>
      </c>
      <c r="N406" s="145">
        <v>0</v>
      </c>
      <c r="O406" t="s" s="184">
        <v>28</v>
      </c>
      <c r="P406" s="147">
        <f>AQ406</f>
        <v>39.8460242992903</v>
      </c>
      <c r="Q406" s="145">
        <f>T406+U406+V406</f>
        <v>1</v>
      </c>
      <c r="R406" t="s" s="185">
        <v>2365</v>
      </c>
      <c r="S406" s="147">
        <f>BA406</f>
        <v>25.7163478888488</v>
      </c>
      <c r="T406" s="145">
        <v>1</v>
      </c>
      <c r="U406" s="138"/>
      <c r="V406" s="138"/>
      <c r="W406" s="138"/>
      <c r="X406" t="s" s="146">
        <f>IF($A406=Y406,"ok","bad")</f>
        <v>2430</v>
      </c>
      <c r="Y406" t="s" s="146">
        <v>2936</v>
      </c>
      <c r="Z406" t="s" s="146">
        <v>1553</v>
      </c>
      <c r="AA406" t="s" s="186">
        <v>27</v>
      </c>
      <c r="AB406" s="141">
        <f>100*AC406</f>
        <v>15.6189101</v>
      </c>
      <c r="AC406" s="190">
        <v>0.156189101</v>
      </c>
      <c r="AD406" t="s" s="187">
        <v>29</v>
      </c>
      <c r="AE406" s="141">
        <v>10.1239023</v>
      </c>
      <c r="AF406" s="190">
        <v>0.101239023</v>
      </c>
      <c r="AG406" s="138"/>
      <c r="AH406" s="145">
        <v>73226</v>
      </c>
      <c r="AI406" s="145">
        <v>41565</v>
      </c>
      <c r="AJ406" s="145">
        <v>162</v>
      </c>
      <c r="AK406" s="145">
        <v>5873</v>
      </c>
      <c r="AL406" s="145">
        <v>6492</v>
      </c>
      <c r="AM406" s="148">
        <f>100*AL406/$AI406</f>
        <v>15.6189101407434</v>
      </c>
      <c r="AN406" s="145">
        <f>IF(AM406&gt;$AI$8,1,0)</f>
        <v>0</v>
      </c>
      <c r="AO406" s="148">
        <f>IF($R406=AL$17,AM406,0)</f>
        <v>0</v>
      </c>
      <c r="AP406" s="145">
        <v>16562</v>
      </c>
      <c r="AQ406" s="148">
        <f>100*AP406/$AI406</f>
        <v>39.8460242992903</v>
      </c>
      <c r="AR406" s="145">
        <f>IF(AQ406&gt;$AI$8,1,0)</f>
        <v>0</v>
      </c>
      <c r="AS406" s="148">
        <f>IF($R406=AP$17,AQ406,0)</f>
        <v>0</v>
      </c>
      <c r="AT406" s="145">
        <v>4208</v>
      </c>
      <c r="AU406" s="148">
        <f>100*AT406/$AI406</f>
        <v>10.1239023216649</v>
      </c>
      <c r="AV406" s="145">
        <f>IF(AU406&gt;$AI$8,1,0)</f>
        <v>0</v>
      </c>
      <c r="AW406" s="148">
        <f>IF($R406=AT$17,AU406,0)</f>
        <v>0</v>
      </c>
      <c r="AX406" s="145">
        <v>10689</v>
      </c>
      <c r="AY406" s="148">
        <f>100*AX406/$AI406</f>
        <v>25.7163478888488</v>
      </c>
      <c r="AZ406" s="145">
        <f>IF(AY406&gt;$AI$8,1,0)</f>
        <v>0</v>
      </c>
      <c r="BA406" s="148">
        <f>IF($R406=AX$17,AY406,0)</f>
        <v>25.7163478888488</v>
      </c>
      <c r="BB406" s="145">
        <v>2366</v>
      </c>
      <c r="BC406" s="148">
        <f>100*BB406/$AI406</f>
        <v>5.6922891856129</v>
      </c>
      <c r="BD406" s="145">
        <f>IF(BC406&gt;$AI$8,1,0)</f>
        <v>0</v>
      </c>
      <c r="BE406" s="148">
        <f>IF($R406=BB$17,BC406,0)</f>
        <v>0</v>
      </c>
      <c r="BF406" s="145">
        <v>0</v>
      </c>
      <c r="BG406" s="148">
        <f>100*BF406/$AI406</f>
        <v>0</v>
      </c>
      <c r="BH406" s="145">
        <f>IF(BG406&gt;$AI$8,1,0)</f>
        <v>0</v>
      </c>
      <c r="BI406" s="148">
        <f>IF($R406=BF$17,BG406,0)</f>
        <v>0</v>
      </c>
      <c r="BJ406" s="145">
        <v>0</v>
      </c>
      <c r="BK406" s="148">
        <f>100*BJ406/$AI406</f>
        <v>0</v>
      </c>
      <c r="BL406" s="145">
        <f>IF(BK406&gt;$AI$8,1,0)</f>
        <v>0</v>
      </c>
      <c r="BM406" s="148">
        <f>IF($R406=BJ$17,BK406,0)</f>
        <v>0</v>
      </c>
      <c r="BN406" s="145">
        <v>0</v>
      </c>
      <c r="BO406" s="148">
        <f>100*BN406/$AI406</f>
        <v>0</v>
      </c>
      <c r="BP406" s="145">
        <f>IF(BO406&gt;$AI$8,1,0)</f>
        <v>0</v>
      </c>
      <c r="BQ406" s="148">
        <f>IF($R406=BN$17,BO406,0)</f>
        <v>0</v>
      </c>
      <c r="BR406" s="145">
        <v>0</v>
      </c>
      <c r="BS406" s="148">
        <f>100*BR406/$AI406</f>
        <v>0</v>
      </c>
      <c r="BT406" s="145">
        <f>IF(BS406&gt;$AI$8,1,0)</f>
        <v>0</v>
      </c>
      <c r="BU406" s="148">
        <f>IF($R406=BR$17,BS406,0)</f>
        <v>0</v>
      </c>
      <c r="BV406" s="145">
        <v>0</v>
      </c>
      <c r="BW406" s="148">
        <f>100*BV406/$AI406</f>
        <v>0</v>
      </c>
      <c r="BX406" s="145">
        <f>IF(BW406&gt;$AI$8,1,0)</f>
        <v>0</v>
      </c>
      <c r="BY406" s="148">
        <f>IF($R406=BV$17,BW406,0)</f>
        <v>0</v>
      </c>
      <c r="BZ406" s="145">
        <v>0</v>
      </c>
      <c r="CA406" s="148">
        <f>100*BZ406/$AI406</f>
        <v>0</v>
      </c>
      <c r="CB406" s="145">
        <f>IF(CA406&gt;$AI$8,1,0)</f>
        <v>0</v>
      </c>
      <c r="CC406" s="148">
        <f>IF($R406=BZ$17,CA406,0)</f>
        <v>0</v>
      </c>
      <c r="CD406" s="145">
        <v>0</v>
      </c>
      <c r="CE406" s="148">
        <f>100*CD406/$AI406</f>
        <v>0</v>
      </c>
      <c r="CF406" s="145">
        <f>IF(CE406&gt;$AI$8,1,0)</f>
        <v>0</v>
      </c>
      <c r="CG406" s="148">
        <f>IF($R406=CD$17,CE406,0)</f>
        <v>0</v>
      </c>
      <c r="CH406" s="145">
        <v>0</v>
      </c>
      <c r="CI406" s="148">
        <f>100*CH406/$AI406</f>
        <v>0</v>
      </c>
      <c r="CJ406" s="145">
        <f>IF(CI406&gt;$AI$8,1,0)</f>
        <v>0</v>
      </c>
      <c r="CK406" s="148">
        <f>IF($R406=CH$17,CI406,0)</f>
        <v>0</v>
      </c>
      <c r="CL406" s="145">
        <v>0</v>
      </c>
      <c r="CM406" s="145">
        <v>0</v>
      </c>
      <c r="CN406" s="149"/>
    </row>
    <row r="407" ht="15.75" customHeight="1">
      <c r="A407" t="s" s="179">
        <v>3502</v>
      </c>
      <c r="B407" t="s" s="180">
        <v>75</v>
      </c>
      <c r="C407" t="s" s="180">
        <v>3503</v>
      </c>
      <c r="D407" t="s" s="181">
        <v>78</v>
      </c>
      <c r="E407" t="s" s="182">
        <v>79</v>
      </c>
      <c r="F407" t="s" s="130">
        <v>46</v>
      </c>
      <c r="G407" t="s" s="130">
        <v>2458</v>
      </c>
      <c r="H407" t="s" s="130">
        <v>3504</v>
      </c>
      <c r="I407" t="s" s="130">
        <v>64</v>
      </c>
      <c r="J407" t="s" s="130">
        <v>56</v>
      </c>
      <c r="K407" t="s" s="183">
        <f>_xlfn.IFS(Q407=0,O407,T407=1,R407,U407=1,AA407,V407=1,AD407)</f>
        <v>27</v>
      </c>
      <c r="L407" s="189">
        <f>_xlfn.IFS(Q407=0,P407,T407=1,S407,U407=1,AB407,V407=1,AE407)</f>
        <v>39.8367250354946</v>
      </c>
      <c r="M407" t="s" s="130">
        <f>IF(O407="Lab","over","under")</f>
        <v>3307</v>
      </c>
      <c r="N407" s="169"/>
      <c r="O407" t="s" s="184">
        <v>27</v>
      </c>
      <c r="P407" s="131">
        <f>AM407</f>
        <v>39.8367250354946</v>
      </c>
      <c r="Q407" s="173">
        <f>T407+U407+V407</f>
        <v>0</v>
      </c>
      <c r="R407" t="s" s="185">
        <v>28</v>
      </c>
      <c r="S407" s="131">
        <f>AS407</f>
        <v>23.2292159646632</v>
      </c>
      <c r="T407" s="169"/>
      <c r="U407" s="169"/>
      <c r="V407" s="169"/>
      <c r="W407" s="169"/>
      <c r="X407" t="s" s="130">
        <f>IF($A407=Y407,"ok","bad")</f>
        <v>2430</v>
      </c>
      <c r="Y407" t="s" s="130">
        <v>3502</v>
      </c>
      <c r="Z407" t="s" s="130">
        <v>3503</v>
      </c>
      <c r="AA407" t="s" s="186">
        <v>2365</v>
      </c>
      <c r="AB407" s="125">
        <f>100*AC407</f>
        <v>20.1293579</v>
      </c>
      <c r="AC407" s="191">
        <v>0.201293579</v>
      </c>
      <c r="AD407" t="s" s="187">
        <v>31</v>
      </c>
      <c r="AE407" s="125">
        <v>8.9663196</v>
      </c>
      <c r="AF407" s="191">
        <v>0.089663196</v>
      </c>
      <c r="AG407" s="169"/>
      <c r="AH407" s="173">
        <v>75987</v>
      </c>
      <c r="AI407" s="173">
        <v>50712</v>
      </c>
      <c r="AJ407" s="173">
        <v>257</v>
      </c>
      <c r="AK407" s="173">
        <v>8422</v>
      </c>
      <c r="AL407" s="173">
        <v>20202</v>
      </c>
      <c r="AM407" s="175">
        <f>100*AL407/$AI407</f>
        <v>39.8367250354946</v>
      </c>
      <c r="AN407" s="173">
        <f>IF(AM407&gt;$AI$8,1,0)</f>
        <v>0</v>
      </c>
      <c r="AO407" s="175">
        <f>IF($R407=AL$17,AM407,0)</f>
        <v>0</v>
      </c>
      <c r="AP407" s="173">
        <v>11780</v>
      </c>
      <c r="AQ407" s="175">
        <f>100*AP407/$AI407</f>
        <v>23.2292159646632</v>
      </c>
      <c r="AR407" s="173">
        <f>IF(AQ407&gt;$AI$8,1,0)</f>
        <v>0</v>
      </c>
      <c r="AS407" s="175">
        <f>IF($R407=AP$17,AQ407,0)</f>
        <v>23.2292159646632</v>
      </c>
      <c r="AT407" s="173">
        <v>3975</v>
      </c>
      <c r="AU407" s="175">
        <f>100*AT407/$AI407</f>
        <v>7.83838144817795</v>
      </c>
      <c r="AV407" s="173">
        <f>IF(AU407&gt;$AI$8,1,0)</f>
        <v>0</v>
      </c>
      <c r="AW407" s="175">
        <f>IF($R407=AT$17,AU407,0)</f>
        <v>0</v>
      </c>
      <c r="AX407" s="173">
        <v>10208</v>
      </c>
      <c r="AY407" s="175">
        <f>100*AX407/$AI407</f>
        <v>20.1293579428932</v>
      </c>
      <c r="AZ407" s="173">
        <f>IF(AY407&gt;$AI$8,1,0)</f>
        <v>0</v>
      </c>
      <c r="BA407" s="175">
        <f>IF($R407=AX$17,AY407,0)</f>
        <v>0</v>
      </c>
      <c r="BB407" s="173">
        <v>4547</v>
      </c>
      <c r="BC407" s="175">
        <f>100*BB407/$AI407</f>
        <v>8.9663196087711</v>
      </c>
      <c r="BD407" s="173">
        <f>IF(BC407&gt;$AI$8,1,0)</f>
        <v>0</v>
      </c>
      <c r="BE407" s="175">
        <f>IF($R407=BB$17,BC407,0)</f>
        <v>0</v>
      </c>
      <c r="BF407" s="173">
        <v>0</v>
      </c>
      <c r="BG407" s="175">
        <f>100*BF407/$AI407</f>
        <v>0</v>
      </c>
      <c r="BH407" s="173">
        <f>IF(BG407&gt;$AI$8,1,0)</f>
        <v>0</v>
      </c>
      <c r="BI407" s="175">
        <f>IF($R407=BF$17,BG407,0)</f>
        <v>0</v>
      </c>
      <c r="BJ407" s="173">
        <v>0</v>
      </c>
      <c r="BK407" s="175">
        <f>100*BJ407/$AI407</f>
        <v>0</v>
      </c>
      <c r="BL407" s="173">
        <f>IF(BK407&gt;$AI$8,1,0)</f>
        <v>0</v>
      </c>
      <c r="BM407" s="175">
        <f>IF($R407=BJ$17,BK407,0)</f>
        <v>0</v>
      </c>
      <c r="BN407" s="173">
        <v>0</v>
      </c>
      <c r="BO407" s="175">
        <f>100*BN407/$AI407</f>
        <v>0</v>
      </c>
      <c r="BP407" s="173">
        <f>IF(BO407&gt;$AI$8,1,0)</f>
        <v>0</v>
      </c>
      <c r="BQ407" s="175">
        <f>IF($R407=BN$17,BO407,0)</f>
        <v>0</v>
      </c>
      <c r="BR407" s="173">
        <v>0</v>
      </c>
      <c r="BS407" s="175">
        <f>100*BR407/$AI407</f>
        <v>0</v>
      </c>
      <c r="BT407" s="173">
        <f>IF(BS407&gt;$AI$8,1,0)</f>
        <v>0</v>
      </c>
      <c r="BU407" s="175">
        <f>IF($R407=BR$17,BS407,0)</f>
        <v>0</v>
      </c>
      <c r="BV407" s="173">
        <v>0</v>
      </c>
      <c r="BW407" s="175">
        <f>100*BV407/$AI407</f>
        <v>0</v>
      </c>
      <c r="BX407" s="173">
        <f>IF(BW407&gt;$AI$8,1,0)</f>
        <v>0</v>
      </c>
      <c r="BY407" s="175">
        <f>IF($R407=BV$17,BW407,0)</f>
        <v>0</v>
      </c>
      <c r="BZ407" s="173">
        <v>0</v>
      </c>
      <c r="CA407" s="175">
        <f>100*BZ407/$AI407</f>
        <v>0</v>
      </c>
      <c r="CB407" s="173">
        <f>IF(CA407&gt;$AI$8,1,0)</f>
        <v>0</v>
      </c>
      <c r="CC407" s="175">
        <f>IF($R407=BZ$17,CA407,0)</f>
        <v>0</v>
      </c>
      <c r="CD407" s="173">
        <v>0</v>
      </c>
      <c r="CE407" s="175">
        <f>100*CD407/$AI407</f>
        <v>0</v>
      </c>
      <c r="CF407" s="173">
        <f>IF(CE407&gt;$AI$8,1,0)</f>
        <v>0</v>
      </c>
      <c r="CG407" s="175">
        <f>IF($R407=CD$17,CE407,0)</f>
        <v>0</v>
      </c>
      <c r="CH407" s="173">
        <v>0</v>
      </c>
      <c r="CI407" s="175">
        <f>100*CH407/$AI407</f>
        <v>0</v>
      </c>
      <c r="CJ407" s="173">
        <f>IF(CI407&gt;$AI$8,1,0)</f>
        <v>0</v>
      </c>
      <c r="CK407" s="175">
        <f>IF($R407=CH$17,CI407,0)</f>
        <v>0</v>
      </c>
      <c r="CL407" s="173">
        <v>200</v>
      </c>
      <c r="CM407" s="173">
        <v>0</v>
      </c>
      <c r="CN407" s="176"/>
    </row>
    <row r="408" ht="15.75" customHeight="1">
      <c r="A408" t="s" s="179">
        <v>3400</v>
      </c>
      <c r="B408" t="s" s="180">
        <v>75</v>
      </c>
      <c r="C408" t="s" s="180">
        <v>3401</v>
      </c>
      <c r="D408" t="s" s="181">
        <v>78</v>
      </c>
      <c r="E408" t="s" s="188">
        <v>79</v>
      </c>
      <c r="F408" t="s" s="146">
        <v>46</v>
      </c>
      <c r="G408" t="s" s="146">
        <v>3402</v>
      </c>
      <c r="H408" t="s" s="146">
        <v>3403</v>
      </c>
      <c r="I408" t="s" s="146">
        <v>49</v>
      </c>
      <c r="J408" t="s" s="146">
        <v>1762</v>
      </c>
      <c r="K408" t="s" s="183">
        <f>_xlfn.IFS(Q408=0,O408,T408=1,R408,U408=1,AA408,V408=1,AD408)</f>
        <v>29</v>
      </c>
      <c r="L408" s="189">
        <f>_xlfn.IFS(Q408=0,P408,T408=1,S408,U408=1,AB408,V408=1,AE408)</f>
        <v>39.8169294575485</v>
      </c>
      <c r="M408" t="s" s="146">
        <f>IF(O408="Lab","over","under")</f>
        <v>3307</v>
      </c>
      <c r="N408" s="138"/>
      <c r="O408" t="s" s="184">
        <v>29</v>
      </c>
      <c r="P408" s="147">
        <f>AU408</f>
        <v>39.8169294575485</v>
      </c>
      <c r="Q408" s="145">
        <f>T408+U408+V408</f>
        <v>0</v>
      </c>
      <c r="R408" t="s" s="185">
        <v>27</v>
      </c>
      <c r="S408" s="147">
        <f>AO408</f>
        <v>28.4289185683226</v>
      </c>
      <c r="T408" s="138"/>
      <c r="U408" s="138"/>
      <c r="V408" s="138"/>
      <c r="W408" s="138"/>
      <c r="X408" t="s" s="146">
        <f>IF($A408=Y408,"ok","bad")</f>
        <v>2430</v>
      </c>
      <c r="Y408" t="s" s="146">
        <v>3400</v>
      </c>
      <c r="Z408" t="s" s="146">
        <v>3401</v>
      </c>
      <c r="AA408" t="s" s="186">
        <v>28</v>
      </c>
      <c r="AB408" s="141">
        <f>100*AC408</f>
        <v>14.6986279</v>
      </c>
      <c r="AC408" s="190">
        <v>0.146986279</v>
      </c>
      <c r="AD408" t="s" s="187">
        <v>2365</v>
      </c>
      <c r="AE408" s="141">
        <v>11.6931285</v>
      </c>
      <c r="AF408" s="190">
        <v>0.116931285</v>
      </c>
      <c r="AG408" s="138"/>
      <c r="AH408" s="145">
        <v>80689</v>
      </c>
      <c r="AI408" s="145">
        <v>54733</v>
      </c>
      <c r="AJ408" s="145">
        <v>215</v>
      </c>
      <c r="AK408" s="145">
        <v>6233</v>
      </c>
      <c r="AL408" s="145">
        <v>15560</v>
      </c>
      <c r="AM408" s="148">
        <f>100*AL408/$AI408</f>
        <v>28.4289185683226</v>
      </c>
      <c r="AN408" s="145">
        <f>IF(AM408&gt;$AI$8,1,0)</f>
        <v>0</v>
      </c>
      <c r="AO408" s="148">
        <f>IF($R408=AL$17,AM408,0)</f>
        <v>28.4289185683226</v>
      </c>
      <c r="AP408" s="145">
        <v>8045</v>
      </c>
      <c r="AQ408" s="148">
        <f>100*AP408/$AI408</f>
        <v>14.6986278844573</v>
      </c>
      <c r="AR408" s="145">
        <f>IF(AQ408&gt;$AI$8,1,0)</f>
        <v>0</v>
      </c>
      <c r="AS408" s="148">
        <f>IF($R408=AP$17,AQ408,0)</f>
        <v>0</v>
      </c>
      <c r="AT408" s="145">
        <v>21793</v>
      </c>
      <c r="AU408" s="148">
        <f>100*AT408/$AI408</f>
        <v>39.8169294575485</v>
      </c>
      <c r="AV408" s="145">
        <f>IF(AU408&gt;$AI$8,1,0)</f>
        <v>0</v>
      </c>
      <c r="AW408" s="148">
        <f>IF($R408=AT$17,AU408,0)</f>
        <v>0</v>
      </c>
      <c r="AX408" s="145">
        <v>6400</v>
      </c>
      <c r="AY408" s="148">
        <f>100*AX408/$AI408</f>
        <v>11.6931284599784</v>
      </c>
      <c r="AZ408" s="145">
        <f>IF(AY408&gt;$AI$8,1,0)</f>
        <v>0</v>
      </c>
      <c r="BA408" s="148">
        <f>IF($R408=AX$17,AY408,0)</f>
        <v>0</v>
      </c>
      <c r="BB408" s="145">
        <v>2693</v>
      </c>
      <c r="BC408" s="148">
        <f>100*BB408/$AI408</f>
        <v>4.9202492098003</v>
      </c>
      <c r="BD408" s="145">
        <f>IF(BC408&gt;$AI$8,1,0)</f>
        <v>0</v>
      </c>
      <c r="BE408" s="148">
        <f>IF($R408=BB$17,BC408,0)</f>
        <v>0</v>
      </c>
      <c r="BF408" s="145">
        <v>0</v>
      </c>
      <c r="BG408" s="148">
        <f>100*BF408/$AI408</f>
        <v>0</v>
      </c>
      <c r="BH408" s="145">
        <f>IF(BG408&gt;$AI$8,1,0)</f>
        <v>0</v>
      </c>
      <c r="BI408" s="148">
        <f>IF($R408=BF$17,BG408,0)</f>
        <v>0</v>
      </c>
      <c r="BJ408" s="145">
        <v>0</v>
      </c>
      <c r="BK408" s="148">
        <f>100*BJ408/$AI408</f>
        <v>0</v>
      </c>
      <c r="BL408" s="145">
        <f>IF(BK408&gt;$AI$8,1,0)</f>
        <v>0</v>
      </c>
      <c r="BM408" s="148">
        <f>IF($R408=BJ$17,BK408,0)</f>
        <v>0</v>
      </c>
      <c r="BN408" s="145">
        <v>0</v>
      </c>
      <c r="BO408" s="148">
        <f>100*BN408/$AI408</f>
        <v>0</v>
      </c>
      <c r="BP408" s="145">
        <f>IF(BO408&gt;$AI$8,1,0)</f>
        <v>0</v>
      </c>
      <c r="BQ408" s="148">
        <f>IF($R408=BN$17,BO408,0)</f>
        <v>0</v>
      </c>
      <c r="BR408" s="145">
        <v>0</v>
      </c>
      <c r="BS408" s="148">
        <f>100*BR408/$AI408</f>
        <v>0</v>
      </c>
      <c r="BT408" s="145">
        <f>IF(BS408&gt;$AI$8,1,0)</f>
        <v>0</v>
      </c>
      <c r="BU408" s="148">
        <f>IF($R408=BR$17,BS408,0)</f>
        <v>0</v>
      </c>
      <c r="BV408" s="145">
        <v>0</v>
      </c>
      <c r="BW408" s="148">
        <f>100*BV408/$AI408</f>
        <v>0</v>
      </c>
      <c r="BX408" s="145">
        <f>IF(BW408&gt;$AI$8,1,0)</f>
        <v>0</v>
      </c>
      <c r="BY408" s="148">
        <f>IF($R408=BV$17,BW408,0)</f>
        <v>0</v>
      </c>
      <c r="BZ408" s="145">
        <v>0</v>
      </c>
      <c r="CA408" s="148">
        <f>100*BZ408/$AI408</f>
        <v>0</v>
      </c>
      <c r="CB408" s="145">
        <f>IF(CA408&gt;$AI$8,1,0)</f>
        <v>0</v>
      </c>
      <c r="CC408" s="148">
        <f>IF($R408=BZ$17,CA408,0)</f>
        <v>0</v>
      </c>
      <c r="CD408" s="145">
        <v>0</v>
      </c>
      <c r="CE408" s="148">
        <f>100*CD408/$AI408</f>
        <v>0</v>
      </c>
      <c r="CF408" s="145">
        <f>IF(CE408&gt;$AI$8,1,0)</f>
        <v>0</v>
      </c>
      <c r="CG408" s="148">
        <f>IF($R408=CD$17,CE408,0)</f>
        <v>0</v>
      </c>
      <c r="CH408" s="145">
        <v>0</v>
      </c>
      <c r="CI408" s="148">
        <f>100*CH408/$AI408</f>
        <v>0</v>
      </c>
      <c r="CJ408" s="145">
        <f>IF(CI408&gt;$AI$8,1,0)</f>
        <v>0</v>
      </c>
      <c r="CK408" s="148">
        <f>IF($R408=CH$17,CI408,0)</f>
        <v>0</v>
      </c>
      <c r="CL408" s="145">
        <v>621</v>
      </c>
      <c r="CM408" s="145">
        <v>0</v>
      </c>
      <c r="CN408" s="149"/>
    </row>
    <row r="409" ht="15.75" customHeight="1">
      <c r="A409" t="s" s="179">
        <v>1535</v>
      </c>
      <c r="B409" t="s" s="180">
        <v>58</v>
      </c>
      <c r="C409" t="s" s="180">
        <v>1536</v>
      </c>
      <c r="D409" t="s" s="181">
        <v>60</v>
      </c>
      <c r="E409" t="s" s="182">
        <v>60</v>
      </c>
      <c r="F409" t="s" s="130">
        <v>46</v>
      </c>
      <c r="G409" t="s" s="130">
        <v>2946</v>
      </c>
      <c r="H409" t="s" s="130">
        <v>856</v>
      </c>
      <c r="I409" t="s" s="130">
        <v>64</v>
      </c>
      <c r="J409" t="s" s="130">
        <v>2585</v>
      </c>
      <c r="K409" t="s" s="183">
        <f>_xlfn.IFS(Q409=0,O409,T409=1,R409,U409=1,AA409,V409=1,AD409)</f>
        <v>32</v>
      </c>
      <c r="L409" s="189">
        <f>_xlfn.IFS(Q409=0,P409,T409=1,S409,U409=1,AB409,V409=1,AE409)</f>
        <v>31.399365860584</v>
      </c>
      <c r="M409" t="s" s="130">
        <f>IF(O409="Lab","over","under")</f>
        <v>2429</v>
      </c>
      <c r="N409" s="173">
        <v>0</v>
      </c>
      <c r="O409" t="s" s="184">
        <v>28</v>
      </c>
      <c r="P409" s="131">
        <f>AQ409</f>
        <v>39.8017131229</v>
      </c>
      <c r="Q409" s="173">
        <f>T409+U409+V409</f>
        <v>1</v>
      </c>
      <c r="R409" t="s" s="185">
        <v>32</v>
      </c>
      <c r="S409" s="131">
        <f>BI409</f>
        <v>31.399365860584</v>
      </c>
      <c r="T409" s="173">
        <v>1</v>
      </c>
      <c r="U409" s="169"/>
      <c r="V409" s="169"/>
      <c r="W409" s="169"/>
      <c r="X409" t="s" s="130">
        <f>IF($A409=Y409,"ok","bad")</f>
        <v>2430</v>
      </c>
      <c r="Y409" t="s" s="130">
        <v>1535</v>
      </c>
      <c r="Z409" t="s" s="130">
        <v>1536</v>
      </c>
      <c r="AA409" t="s" s="186">
        <v>27</v>
      </c>
      <c r="AB409" s="125">
        <f>100*AC409</f>
        <v>14.0883063</v>
      </c>
      <c r="AC409" s="191">
        <v>0.140883063</v>
      </c>
      <c r="AD409" t="s" s="187">
        <v>2365</v>
      </c>
      <c r="AE409" s="125">
        <v>8.0805452</v>
      </c>
      <c r="AF409" s="191">
        <v>0.080805452</v>
      </c>
      <c r="AG409" s="169"/>
      <c r="AH409" s="173">
        <v>72176</v>
      </c>
      <c r="AI409" s="173">
        <v>42262</v>
      </c>
      <c r="AJ409" s="173">
        <v>161</v>
      </c>
      <c r="AK409" s="173">
        <v>3551</v>
      </c>
      <c r="AL409" s="173">
        <v>5954</v>
      </c>
      <c r="AM409" s="175">
        <f>100*AL409/$AI409</f>
        <v>14.0883062798732</v>
      </c>
      <c r="AN409" s="173">
        <f>IF(AM409&gt;$AI$8,1,0)</f>
        <v>0</v>
      </c>
      <c r="AO409" s="175">
        <f>IF($R409=AL$17,AM409,0)</f>
        <v>0</v>
      </c>
      <c r="AP409" s="173">
        <v>16821</v>
      </c>
      <c r="AQ409" s="175">
        <f>100*AP409/$AI409</f>
        <v>39.8017131229</v>
      </c>
      <c r="AR409" s="173">
        <f>IF(AQ409&gt;$AI$8,1,0)</f>
        <v>0</v>
      </c>
      <c r="AS409" s="175">
        <f>IF($R409=AP$17,AQ409,0)</f>
        <v>0</v>
      </c>
      <c r="AT409" s="173">
        <v>1005</v>
      </c>
      <c r="AU409" s="175">
        <f>100*AT409/$AI409</f>
        <v>2.37802281008944</v>
      </c>
      <c r="AV409" s="173">
        <f>IF(AU409&gt;$AI$8,1,0)</f>
        <v>0</v>
      </c>
      <c r="AW409" s="175">
        <f>IF($R409=AT$17,AU409,0)</f>
        <v>0</v>
      </c>
      <c r="AX409" s="173">
        <v>3415</v>
      </c>
      <c r="AY409" s="175">
        <f>100*AX409/$AI409</f>
        <v>8.080545170602431</v>
      </c>
      <c r="AZ409" s="173">
        <f>IF(AY409&gt;$AI$8,1,0)</f>
        <v>0</v>
      </c>
      <c r="BA409" s="175">
        <f>IF($R409=AX$17,AY409,0)</f>
        <v>0</v>
      </c>
      <c r="BB409" s="173">
        <v>1327</v>
      </c>
      <c r="BC409" s="175">
        <f>100*BB409/$AI409</f>
        <v>3.1399365860584</v>
      </c>
      <c r="BD409" s="173">
        <f>IF(BC409&gt;$AI$8,1,0)</f>
        <v>0</v>
      </c>
      <c r="BE409" s="175">
        <f>IF($R409=BB$17,BC409,0)</f>
        <v>0</v>
      </c>
      <c r="BF409" s="173">
        <v>13270</v>
      </c>
      <c r="BG409" s="175">
        <f>100*BF409/$AI409</f>
        <v>31.399365860584</v>
      </c>
      <c r="BH409" s="173">
        <f>IF(BG409&gt;$AI$8,1,0)</f>
        <v>0</v>
      </c>
      <c r="BI409" s="175">
        <f>IF($R409=BF$17,BG409,0)</f>
        <v>31.399365860584</v>
      </c>
      <c r="BJ409" s="173">
        <v>0</v>
      </c>
      <c r="BK409" s="175">
        <f>100*BJ409/$AI409</f>
        <v>0</v>
      </c>
      <c r="BL409" s="173">
        <f>IF(BK409&gt;$AI$8,1,0)</f>
        <v>0</v>
      </c>
      <c r="BM409" s="175">
        <f>IF($R409=BJ$17,BK409,0)</f>
        <v>0</v>
      </c>
      <c r="BN409" s="173">
        <v>0</v>
      </c>
      <c r="BO409" s="175">
        <f>100*BN409/$AI409</f>
        <v>0</v>
      </c>
      <c r="BP409" s="173">
        <f>IF(BO409&gt;$AI$8,1,0)</f>
        <v>0</v>
      </c>
      <c r="BQ409" s="175">
        <f>IF($R409=BN$17,BO409,0)</f>
        <v>0</v>
      </c>
      <c r="BR409" s="173">
        <v>0</v>
      </c>
      <c r="BS409" s="175">
        <f>100*BR409/$AI409</f>
        <v>0</v>
      </c>
      <c r="BT409" s="173">
        <f>IF(BS409&gt;$AI$8,1,0)</f>
        <v>0</v>
      </c>
      <c r="BU409" s="175">
        <f>IF($R409=BR$17,BS409,0)</f>
        <v>0</v>
      </c>
      <c r="BV409" s="173">
        <v>0</v>
      </c>
      <c r="BW409" s="175">
        <f>100*BV409/$AI409</f>
        <v>0</v>
      </c>
      <c r="BX409" s="173">
        <f>IF(BW409&gt;$AI$8,1,0)</f>
        <v>0</v>
      </c>
      <c r="BY409" s="175">
        <f>IF($R409=BV$17,BW409,0)</f>
        <v>0</v>
      </c>
      <c r="BZ409" s="173">
        <v>0</v>
      </c>
      <c r="CA409" s="175">
        <f>100*BZ409/$AI409</f>
        <v>0</v>
      </c>
      <c r="CB409" s="173">
        <f>IF(CA409&gt;$AI$8,1,0)</f>
        <v>0</v>
      </c>
      <c r="CC409" s="175">
        <f>IF($R409=BZ$17,CA409,0)</f>
        <v>0</v>
      </c>
      <c r="CD409" s="173">
        <v>0</v>
      </c>
      <c r="CE409" s="175">
        <f>100*CD409/$AI409</f>
        <v>0</v>
      </c>
      <c r="CF409" s="173">
        <f>IF(CE409&gt;$AI$8,1,0)</f>
        <v>0</v>
      </c>
      <c r="CG409" s="175">
        <f>IF($R409=CD$17,CE409,0)</f>
        <v>0</v>
      </c>
      <c r="CH409" s="173">
        <v>0</v>
      </c>
      <c r="CI409" s="175">
        <f>100*CH409/$AI409</f>
        <v>0</v>
      </c>
      <c r="CJ409" s="173">
        <f>IF(CI409&gt;$AI$8,1,0)</f>
        <v>0</v>
      </c>
      <c r="CK409" s="175">
        <f>IF($R409=CH$17,CI409,0)</f>
        <v>0</v>
      </c>
      <c r="CL409" s="173">
        <v>472</v>
      </c>
      <c r="CM409" s="173">
        <v>0</v>
      </c>
      <c r="CN409" s="176"/>
    </row>
    <row r="410" ht="19.95" customHeight="1">
      <c r="A410" t="s" s="179">
        <v>3485</v>
      </c>
      <c r="B410" t="s" s="180">
        <v>75</v>
      </c>
      <c r="C410" t="s" s="180">
        <v>1781</v>
      </c>
      <c r="D410" t="s" s="181">
        <v>78</v>
      </c>
      <c r="E410" t="s" s="188">
        <v>79</v>
      </c>
      <c r="F410" t="s" s="146">
        <v>46</v>
      </c>
      <c r="G410" t="s" s="146">
        <v>447</v>
      </c>
      <c r="H410" t="s" s="146">
        <v>1782</v>
      </c>
      <c r="I410" t="s" s="146">
        <v>64</v>
      </c>
      <c r="J410" t="s" s="146">
        <v>56</v>
      </c>
      <c r="K410" t="s" s="183">
        <f>_xlfn.IFS(Q410=0,O410,T410=1,R410,U410=1,AA410,V410=1,AD410)</f>
        <v>27</v>
      </c>
      <c r="L410" s="189">
        <f>_xlfn.IFS(Q410=0,P410,T410=1,S410,U410=1,AB410,V410=1,AE410)</f>
        <v>39.7645271553361</v>
      </c>
      <c r="M410" t="s" s="146">
        <f>IF(O410="Lab","over","under")</f>
        <v>3307</v>
      </c>
      <c r="N410" s="138"/>
      <c r="O410" t="s" s="184">
        <v>27</v>
      </c>
      <c r="P410" s="147">
        <f>AM410</f>
        <v>39.7645271553361</v>
      </c>
      <c r="Q410" s="145">
        <f>T410+U410+V410</f>
        <v>0</v>
      </c>
      <c r="R410" t="s" s="185">
        <v>29</v>
      </c>
      <c r="S410" s="147">
        <f>AW410</f>
        <v>35.3848921582346</v>
      </c>
      <c r="T410" s="138"/>
      <c r="U410" s="138"/>
      <c r="V410" s="138"/>
      <c r="W410" s="138"/>
      <c r="X410" t="s" s="146">
        <f>IF($A410=Y410,"ok","bad")</f>
        <v>2430</v>
      </c>
      <c r="Y410" t="s" s="146">
        <v>3485</v>
      </c>
      <c r="Z410" t="s" s="146">
        <v>1781</v>
      </c>
      <c r="AA410" t="s" s="186">
        <v>2365</v>
      </c>
      <c r="AB410" s="141">
        <f>100*AC410</f>
        <v>11.4258301</v>
      </c>
      <c r="AC410" s="190">
        <v>0.114258301</v>
      </c>
      <c r="AD410" t="s" s="187">
        <v>28</v>
      </c>
      <c r="AE410" s="141">
        <v>9.2749915</v>
      </c>
      <c r="AF410" s="190">
        <v>0.092749915</v>
      </c>
      <c r="AG410" s="138"/>
      <c r="AH410" s="145">
        <v>71871</v>
      </c>
      <c r="AI410" s="145">
        <v>50027</v>
      </c>
      <c r="AJ410" s="145">
        <v>151</v>
      </c>
      <c r="AK410" s="145">
        <v>2191</v>
      </c>
      <c r="AL410" s="145">
        <v>19893</v>
      </c>
      <c r="AM410" s="148">
        <f>100*AL410/$AI410</f>
        <v>39.7645271553361</v>
      </c>
      <c r="AN410" s="145">
        <f>IF(AM410&gt;$AI$8,1,0)</f>
        <v>0</v>
      </c>
      <c r="AO410" s="148">
        <f>IF($R410=AL$17,AM410,0)</f>
        <v>0</v>
      </c>
      <c r="AP410" s="145">
        <v>4640</v>
      </c>
      <c r="AQ410" s="148">
        <f>100*AP410/$AI410</f>
        <v>9.27499150458752</v>
      </c>
      <c r="AR410" s="145">
        <f>IF(AQ410&gt;$AI$8,1,0)</f>
        <v>0</v>
      </c>
      <c r="AS410" s="148">
        <f>IF($R410=AP$17,AQ410,0)</f>
        <v>0</v>
      </c>
      <c r="AT410" s="145">
        <v>17702</v>
      </c>
      <c r="AU410" s="148">
        <f>100*AT410/$AI410</f>
        <v>35.3848921582346</v>
      </c>
      <c r="AV410" s="145">
        <f>IF(AU410&gt;$AI$8,1,0)</f>
        <v>0</v>
      </c>
      <c r="AW410" s="148">
        <f>IF($R410=AT$17,AU410,0)</f>
        <v>35.3848921582346</v>
      </c>
      <c r="AX410" s="145">
        <v>5716</v>
      </c>
      <c r="AY410" s="148">
        <f>100*AX410/$AI410</f>
        <v>11.425830051772</v>
      </c>
      <c r="AZ410" s="145">
        <f>IF(AY410&gt;$AI$8,1,0)</f>
        <v>0</v>
      </c>
      <c r="BA410" s="148">
        <f>IF($R410=AX$17,AY410,0)</f>
        <v>0</v>
      </c>
      <c r="BB410" s="145">
        <v>1893</v>
      </c>
      <c r="BC410" s="148">
        <f>100*BB410/$AI410</f>
        <v>3.78395666340176</v>
      </c>
      <c r="BD410" s="145">
        <f>IF(BC410&gt;$AI$8,1,0)</f>
        <v>0</v>
      </c>
      <c r="BE410" s="148">
        <f>IF($R410=BB$17,BC410,0)</f>
        <v>0</v>
      </c>
      <c r="BF410" s="145">
        <v>0</v>
      </c>
      <c r="BG410" s="148">
        <f>100*BF410/$AI410</f>
        <v>0</v>
      </c>
      <c r="BH410" s="145">
        <f>IF(BG410&gt;$AI$8,1,0)</f>
        <v>0</v>
      </c>
      <c r="BI410" s="148">
        <f>IF($R410=BF$17,BG410,0)</f>
        <v>0</v>
      </c>
      <c r="BJ410" s="145">
        <v>0</v>
      </c>
      <c r="BK410" s="148">
        <f>100*BJ410/$AI410</f>
        <v>0</v>
      </c>
      <c r="BL410" s="145">
        <f>IF(BK410&gt;$AI$8,1,0)</f>
        <v>0</v>
      </c>
      <c r="BM410" s="148">
        <f>IF($R410=BJ$17,BK410,0)</f>
        <v>0</v>
      </c>
      <c r="BN410" s="145">
        <v>0</v>
      </c>
      <c r="BO410" s="148">
        <f>100*BN410/$AI410</f>
        <v>0</v>
      </c>
      <c r="BP410" s="145">
        <f>IF(BO410&gt;$AI$8,1,0)</f>
        <v>0</v>
      </c>
      <c r="BQ410" s="148">
        <f>IF($R410=BN$17,BO410,0)</f>
        <v>0</v>
      </c>
      <c r="BR410" s="145">
        <v>0</v>
      </c>
      <c r="BS410" s="148">
        <f>100*BR410/$AI410</f>
        <v>0</v>
      </c>
      <c r="BT410" s="145">
        <f>IF(BS410&gt;$AI$8,1,0)</f>
        <v>0</v>
      </c>
      <c r="BU410" s="148">
        <f>IF($R410=BR$17,BS410,0)</f>
        <v>0</v>
      </c>
      <c r="BV410" s="145">
        <v>0</v>
      </c>
      <c r="BW410" s="148">
        <f>100*BV410/$AI410</f>
        <v>0</v>
      </c>
      <c r="BX410" s="145">
        <f>IF(BW410&gt;$AI$8,1,0)</f>
        <v>0</v>
      </c>
      <c r="BY410" s="148">
        <f>IF($R410=BV$17,BW410,0)</f>
        <v>0</v>
      </c>
      <c r="BZ410" s="145">
        <v>0</v>
      </c>
      <c r="CA410" s="148">
        <f>100*BZ410/$AI410</f>
        <v>0</v>
      </c>
      <c r="CB410" s="145">
        <f>IF(CA410&gt;$AI$8,1,0)</f>
        <v>0</v>
      </c>
      <c r="CC410" s="148">
        <f>IF($R410=BZ$17,CA410,0)</f>
        <v>0</v>
      </c>
      <c r="CD410" s="145">
        <v>0</v>
      </c>
      <c r="CE410" s="148">
        <f>100*CD410/$AI410</f>
        <v>0</v>
      </c>
      <c r="CF410" s="145">
        <f>IF(CE410&gt;$AI$8,1,0)</f>
        <v>0</v>
      </c>
      <c r="CG410" s="148">
        <f>IF($R410=CD$17,CE410,0)</f>
        <v>0</v>
      </c>
      <c r="CH410" s="145">
        <v>0</v>
      </c>
      <c r="CI410" s="148">
        <f>100*CH410/$AI410</f>
        <v>0</v>
      </c>
      <c r="CJ410" s="145">
        <f>IF(CI410&gt;$AI$8,1,0)</f>
        <v>0</v>
      </c>
      <c r="CK410" s="148">
        <f>IF($R410=CH$17,CI410,0)</f>
        <v>0</v>
      </c>
      <c r="CL410" s="145">
        <v>0</v>
      </c>
      <c r="CM410" s="145">
        <v>0</v>
      </c>
      <c r="CN410" s="149"/>
    </row>
    <row r="411" ht="15.75" customHeight="1">
      <c r="A411" t="s" s="179">
        <v>2971</v>
      </c>
      <c r="B411" t="s" s="180">
        <v>75</v>
      </c>
      <c r="C411" t="s" s="180">
        <v>2972</v>
      </c>
      <c r="D411" t="s" s="181">
        <v>78</v>
      </c>
      <c r="E411" t="s" s="182">
        <v>79</v>
      </c>
      <c r="F411" t="s" s="130">
        <v>80</v>
      </c>
      <c r="G411" t="s" s="130">
        <v>2973</v>
      </c>
      <c r="H411" t="s" s="130">
        <v>2974</v>
      </c>
      <c r="I411" t="s" s="130">
        <v>64</v>
      </c>
      <c r="J411" t="s" s="130">
        <v>1733</v>
      </c>
      <c r="K411" t="s" s="183">
        <f>_xlfn.IFS(Q411=0,O411,T411=1,R411,U411=1,AA411,V411=1,AD411)</f>
        <v>28</v>
      </c>
      <c r="L411" s="189">
        <f>_xlfn.IFS(Q411=0,P411,T411=1,S411,U411=1,AB411,V411=1,AE411)</f>
        <v>39.6589275602213</v>
      </c>
      <c r="M411" t="s" s="130">
        <f>IF(O411="Lab","over","under")</f>
        <v>2429</v>
      </c>
      <c r="N411" s="173">
        <v>0</v>
      </c>
      <c r="O411" t="s" s="184">
        <v>28</v>
      </c>
      <c r="P411" s="131">
        <f>AQ411</f>
        <v>39.6589275602213</v>
      </c>
      <c r="Q411" s="173">
        <f>T411+U411+V411</f>
        <v>0</v>
      </c>
      <c r="R411" t="s" s="185">
        <v>27</v>
      </c>
      <c r="S411" s="131">
        <f>AO411</f>
        <v>37.8119963409853</v>
      </c>
      <c r="T411" s="169"/>
      <c r="U411" s="169"/>
      <c r="V411" s="169"/>
      <c r="W411" s="169"/>
      <c r="X411" t="s" s="130">
        <f>IF($A411=Y411,"ok","bad")</f>
        <v>2430</v>
      </c>
      <c r="Y411" t="s" s="130">
        <v>2971</v>
      </c>
      <c r="Z411" t="s" s="130">
        <v>2972</v>
      </c>
      <c r="AA411" t="s" s="186">
        <v>29</v>
      </c>
      <c r="AB411" s="125">
        <f>100*AC411</f>
        <v>13.3771834</v>
      </c>
      <c r="AC411" s="191">
        <v>0.133771834</v>
      </c>
      <c r="AD411" t="s" s="187">
        <v>31</v>
      </c>
      <c r="AE411" s="125">
        <v>7.4443525</v>
      </c>
      <c r="AF411" s="191">
        <v>0.074443525</v>
      </c>
      <c r="AG411" s="169"/>
      <c r="AH411" s="173">
        <v>73548</v>
      </c>
      <c r="AI411" s="173">
        <v>45914</v>
      </c>
      <c r="AJ411" s="173">
        <v>572</v>
      </c>
      <c r="AK411" s="173">
        <v>848</v>
      </c>
      <c r="AL411" s="173">
        <v>17361</v>
      </c>
      <c r="AM411" s="175">
        <f>100*AL411/$AI411</f>
        <v>37.8119963409853</v>
      </c>
      <c r="AN411" s="173">
        <f>IF(AM411&gt;$AI$8,1,0)</f>
        <v>0</v>
      </c>
      <c r="AO411" s="175">
        <f>IF($R411=AL$17,AM411,0)</f>
        <v>37.8119963409853</v>
      </c>
      <c r="AP411" s="173">
        <v>18209</v>
      </c>
      <c r="AQ411" s="175">
        <f>100*AP411/$AI411</f>
        <v>39.6589275602213</v>
      </c>
      <c r="AR411" s="173">
        <f>IF(AQ411&gt;$AI$8,1,0)</f>
        <v>0</v>
      </c>
      <c r="AS411" s="175">
        <f>IF($R411=AP$17,AQ411,0)</f>
        <v>0</v>
      </c>
      <c r="AT411" s="173">
        <v>6142</v>
      </c>
      <c r="AU411" s="175">
        <f>100*AT411/$AI411</f>
        <v>13.3771834298907</v>
      </c>
      <c r="AV411" s="173">
        <f>IF(AU411&gt;$AI$8,1,0)</f>
        <v>0</v>
      </c>
      <c r="AW411" s="175">
        <f>IF($R411=AT$17,AU411,0)</f>
        <v>0</v>
      </c>
      <c r="AX411" s="173">
        <v>0</v>
      </c>
      <c r="AY411" s="175">
        <f>100*AX411/$AI411</f>
        <v>0</v>
      </c>
      <c r="AZ411" s="173">
        <f>IF(AY411&gt;$AI$8,1,0)</f>
        <v>0</v>
      </c>
      <c r="BA411" s="175">
        <f>IF($R411=AX$17,AY411,0)</f>
        <v>0</v>
      </c>
      <c r="BB411" s="173">
        <v>3418</v>
      </c>
      <c r="BC411" s="175">
        <f>100*BB411/$AI411</f>
        <v>7.4443524850808</v>
      </c>
      <c r="BD411" s="173">
        <f>IF(BC411&gt;$AI$8,1,0)</f>
        <v>0</v>
      </c>
      <c r="BE411" s="175">
        <f>IF($R411=BB$17,BC411,0)</f>
        <v>0</v>
      </c>
      <c r="BF411" s="173">
        <v>0</v>
      </c>
      <c r="BG411" s="175">
        <f>100*BF411/$AI411</f>
        <v>0</v>
      </c>
      <c r="BH411" s="173">
        <f>IF(BG411&gt;$AI$8,1,0)</f>
        <v>0</v>
      </c>
      <c r="BI411" s="175">
        <f>IF($R411=BF$17,BG411,0)</f>
        <v>0</v>
      </c>
      <c r="BJ411" s="173">
        <v>0</v>
      </c>
      <c r="BK411" s="175">
        <f>100*BJ411/$AI411</f>
        <v>0</v>
      </c>
      <c r="BL411" s="173">
        <f>IF(BK411&gt;$AI$8,1,0)</f>
        <v>0</v>
      </c>
      <c r="BM411" s="175">
        <f>IF($R411=BJ$17,BK411,0)</f>
        <v>0</v>
      </c>
      <c r="BN411" s="173">
        <v>0</v>
      </c>
      <c r="BO411" s="175">
        <f>100*BN411/$AI411</f>
        <v>0</v>
      </c>
      <c r="BP411" s="173">
        <f>IF(BO411&gt;$AI$8,1,0)</f>
        <v>0</v>
      </c>
      <c r="BQ411" s="175">
        <f>IF($R411=BN$17,BO411,0)</f>
        <v>0</v>
      </c>
      <c r="BR411" s="173">
        <v>0</v>
      </c>
      <c r="BS411" s="175">
        <f>100*BR411/$AI411</f>
        <v>0</v>
      </c>
      <c r="BT411" s="173">
        <f>IF(BS411&gt;$AI$8,1,0)</f>
        <v>0</v>
      </c>
      <c r="BU411" s="175">
        <f>IF($R411=BR$17,BS411,0)</f>
        <v>0</v>
      </c>
      <c r="BV411" s="173">
        <v>0</v>
      </c>
      <c r="BW411" s="175">
        <f>100*BV411/$AI411</f>
        <v>0</v>
      </c>
      <c r="BX411" s="173">
        <f>IF(BW411&gt;$AI$8,1,0)</f>
        <v>0</v>
      </c>
      <c r="BY411" s="175">
        <f>IF($R411=BV$17,BW411,0)</f>
        <v>0</v>
      </c>
      <c r="BZ411" s="173">
        <v>0</v>
      </c>
      <c r="CA411" s="175">
        <f>100*BZ411/$AI411</f>
        <v>0</v>
      </c>
      <c r="CB411" s="173">
        <f>IF(CA411&gt;$AI$8,1,0)</f>
        <v>0</v>
      </c>
      <c r="CC411" s="175">
        <f>IF($R411=BZ$17,CA411,0)</f>
        <v>0</v>
      </c>
      <c r="CD411" s="173">
        <v>0</v>
      </c>
      <c r="CE411" s="175">
        <f>100*CD411/$AI411</f>
        <v>0</v>
      </c>
      <c r="CF411" s="173">
        <f>IF(CE411&gt;$AI$8,1,0)</f>
        <v>0</v>
      </c>
      <c r="CG411" s="175">
        <f>IF($R411=CD$17,CE411,0)</f>
        <v>0</v>
      </c>
      <c r="CH411" s="173">
        <v>0</v>
      </c>
      <c r="CI411" s="175">
        <f>100*CH411/$AI411</f>
        <v>0</v>
      </c>
      <c r="CJ411" s="173">
        <f>IF(CI411&gt;$AI$8,1,0)</f>
        <v>0</v>
      </c>
      <c r="CK411" s="175">
        <f>IF($R411=CH$17,CI411,0)</f>
        <v>0</v>
      </c>
      <c r="CL411" s="173">
        <v>572</v>
      </c>
      <c r="CM411" s="173">
        <v>0</v>
      </c>
      <c r="CN411" s="176"/>
    </row>
    <row r="412" ht="15.75" customHeight="1">
      <c r="A412" t="s" s="179">
        <v>3089</v>
      </c>
      <c r="B412" t="s" s="180">
        <v>166</v>
      </c>
      <c r="C412" t="s" s="180">
        <v>1829</v>
      </c>
      <c r="D412" t="s" s="181">
        <v>169</v>
      </c>
      <c r="E412" t="s" s="188">
        <v>79</v>
      </c>
      <c r="F412" t="s" s="146">
        <v>46</v>
      </c>
      <c r="G412" t="s" s="146">
        <v>1499</v>
      </c>
      <c r="H412" t="s" s="146">
        <v>3090</v>
      </c>
      <c r="I412" t="s" s="146">
        <v>49</v>
      </c>
      <c r="J412" t="s" s="146">
        <v>1733</v>
      </c>
      <c r="K412" t="s" s="183">
        <f>_xlfn.IFS(Q412=0,O412,T412=1,R412,U412=1,AA412,V412=1,AD412)</f>
        <v>28</v>
      </c>
      <c r="L412" s="189">
        <f>_xlfn.IFS(Q412=0,P412,T412=1,S412,U412=1,AB412,V412=1,AE412)</f>
        <v>39.6507131699572</v>
      </c>
      <c r="M412" t="s" s="146">
        <f>IF(O412="Lab","over","under")</f>
        <v>2429</v>
      </c>
      <c r="N412" s="145">
        <v>0</v>
      </c>
      <c r="O412" t="s" s="184">
        <v>28</v>
      </c>
      <c r="P412" s="147">
        <f>AQ412</f>
        <v>39.6507131699572</v>
      </c>
      <c r="Q412" s="145">
        <f>T412+U412+V412</f>
        <v>0</v>
      </c>
      <c r="R412" t="s" s="185">
        <v>27</v>
      </c>
      <c r="S412" s="147">
        <f>AO412</f>
        <v>30.5805229059435</v>
      </c>
      <c r="T412" s="138"/>
      <c r="U412" s="138"/>
      <c r="V412" s="138"/>
      <c r="W412" s="138"/>
      <c r="X412" t="s" s="146">
        <f>IF($A412=Y412,"ok","bad")</f>
        <v>2430</v>
      </c>
      <c r="Y412" t="s" s="146">
        <v>3089</v>
      </c>
      <c r="Z412" t="s" s="146">
        <v>1829</v>
      </c>
      <c r="AA412" t="s" s="186">
        <v>2365</v>
      </c>
      <c r="AB412" s="141">
        <f>100*AC412</f>
        <v>20.903434</v>
      </c>
      <c r="AC412" s="190">
        <v>0.20903434</v>
      </c>
      <c r="AD412" t="s" s="187">
        <v>31</v>
      </c>
      <c r="AE412" s="141">
        <v>3.1189982</v>
      </c>
      <c r="AF412" s="190">
        <v>0.031189982</v>
      </c>
      <c r="AG412" s="138"/>
      <c r="AH412" s="145">
        <v>73855</v>
      </c>
      <c r="AI412" s="145">
        <v>39051</v>
      </c>
      <c r="AJ412" s="145">
        <v>103</v>
      </c>
      <c r="AK412" s="145">
        <v>3542</v>
      </c>
      <c r="AL412" s="145">
        <v>11942</v>
      </c>
      <c r="AM412" s="148">
        <f>100*AL412/$AI412</f>
        <v>30.5805229059435</v>
      </c>
      <c r="AN412" s="145">
        <f>IF(AM412&gt;$AI$8,1,0)</f>
        <v>0</v>
      </c>
      <c r="AO412" s="148">
        <f>IF($R412=AL$17,AM412,0)</f>
        <v>30.5805229059435</v>
      </c>
      <c r="AP412" s="145">
        <v>15484</v>
      </c>
      <c r="AQ412" s="148">
        <f>100*AP412/$AI412</f>
        <v>39.6507131699572</v>
      </c>
      <c r="AR412" s="145">
        <f>IF(AQ412&gt;$AI$8,1,0)</f>
        <v>0</v>
      </c>
      <c r="AS412" s="148">
        <f>IF($R412=AP$17,AQ412,0)</f>
        <v>0</v>
      </c>
      <c r="AT412" s="145">
        <v>942</v>
      </c>
      <c r="AU412" s="148">
        <f>100*AT412/$AI412</f>
        <v>2.41223016055927</v>
      </c>
      <c r="AV412" s="145">
        <f>IF(AU412&gt;$AI$8,1,0)</f>
        <v>0</v>
      </c>
      <c r="AW412" s="148">
        <f>IF($R412=AT$17,AU412,0)</f>
        <v>0</v>
      </c>
      <c r="AX412" s="145">
        <v>8163</v>
      </c>
      <c r="AY412" s="148">
        <f>100*AX412/$AI412</f>
        <v>20.9034339709611</v>
      </c>
      <c r="AZ412" s="145">
        <f>IF(AY412&gt;$AI$8,1,0)</f>
        <v>0</v>
      </c>
      <c r="BA412" s="148">
        <f>IF($R412=AX$17,AY412,0)</f>
        <v>0</v>
      </c>
      <c r="BB412" s="145">
        <v>1218</v>
      </c>
      <c r="BC412" s="148">
        <f>100*BB412/$AI412</f>
        <v>3.11899823307982</v>
      </c>
      <c r="BD412" s="145">
        <f>IF(BC412&gt;$AI$8,1,0)</f>
        <v>0</v>
      </c>
      <c r="BE412" s="148">
        <f>IF($R412=BB$17,BC412,0)</f>
        <v>0</v>
      </c>
      <c r="BF412" s="145">
        <v>0</v>
      </c>
      <c r="BG412" s="148">
        <f>100*BF412/$AI412</f>
        <v>0</v>
      </c>
      <c r="BH412" s="145">
        <f>IF(BG412&gt;$AI$8,1,0)</f>
        <v>0</v>
      </c>
      <c r="BI412" s="148">
        <f>IF($R412=BF$17,BG412,0)</f>
        <v>0</v>
      </c>
      <c r="BJ412" s="145">
        <v>0</v>
      </c>
      <c r="BK412" s="148">
        <f>100*BJ412/$AI412</f>
        <v>0</v>
      </c>
      <c r="BL412" s="145">
        <f>IF(BK412&gt;$AI$8,1,0)</f>
        <v>0</v>
      </c>
      <c r="BM412" s="148">
        <f>IF($R412=BJ$17,BK412,0)</f>
        <v>0</v>
      </c>
      <c r="BN412" s="145">
        <v>0</v>
      </c>
      <c r="BO412" s="148">
        <f>100*BN412/$AI412</f>
        <v>0</v>
      </c>
      <c r="BP412" s="145">
        <f>IF(BO412&gt;$AI$8,1,0)</f>
        <v>0</v>
      </c>
      <c r="BQ412" s="148">
        <f>IF($R412=BN$17,BO412,0)</f>
        <v>0</v>
      </c>
      <c r="BR412" s="145">
        <v>0</v>
      </c>
      <c r="BS412" s="148">
        <f>100*BR412/$AI412</f>
        <v>0</v>
      </c>
      <c r="BT412" s="145">
        <f>IF(BS412&gt;$AI$8,1,0)</f>
        <v>0</v>
      </c>
      <c r="BU412" s="148">
        <f>IF($R412=BR$17,BS412,0)</f>
        <v>0</v>
      </c>
      <c r="BV412" s="145">
        <v>0</v>
      </c>
      <c r="BW412" s="148">
        <f>100*BV412/$AI412</f>
        <v>0</v>
      </c>
      <c r="BX412" s="145">
        <f>IF(BW412&gt;$AI$8,1,0)</f>
        <v>0</v>
      </c>
      <c r="BY412" s="148">
        <f>IF($R412=BV$17,BW412,0)</f>
        <v>0</v>
      </c>
      <c r="BZ412" s="145">
        <v>0</v>
      </c>
      <c r="CA412" s="148">
        <f>100*BZ412/$AI412</f>
        <v>0</v>
      </c>
      <c r="CB412" s="145">
        <f>IF(CA412&gt;$AI$8,1,0)</f>
        <v>0</v>
      </c>
      <c r="CC412" s="148">
        <f>IF($R412=BZ$17,CA412,0)</f>
        <v>0</v>
      </c>
      <c r="CD412" s="145">
        <v>0</v>
      </c>
      <c r="CE412" s="148">
        <f>100*CD412/$AI412</f>
        <v>0</v>
      </c>
      <c r="CF412" s="145">
        <f>IF(CE412&gt;$AI$8,1,0)</f>
        <v>0</v>
      </c>
      <c r="CG412" s="148">
        <f>IF($R412=CD$17,CE412,0)</f>
        <v>0</v>
      </c>
      <c r="CH412" s="145">
        <v>0</v>
      </c>
      <c r="CI412" s="148">
        <f>100*CH412/$AI412</f>
        <v>0</v>
      </c>
      <c r="CJ412" s="145">
        <f>IF(CI412&gt;$AI$8,1,0)</f>
        <v>0</v>
      </c>
      <c r="CK412" s="148">
        <f>IF($R412=CH$17,CI412,0)</f>
        <v>0</v>
      </c>
      <c r="CL412" s="145">
        <v>0</v>
      </c>
      <c r="CM412" s="145">
        <v>0</v>
      </c>
      <c r="CN412" s="149"/>
    </row>
    <row r="413" ht="15.75" customHeight="1">
      <c r="A413" t="s" s="179">
        <v>3087</v>
      </c>
      <c r="B413" t="s" s="180">
        <v>84</v>
      </c>
      <c r="C413" t="s" s="180">
        <v>3088</v>
      </c>
      <c r="D413" t="s" s="181">
        <v>86</v>
      </c>
      <c r="E413" t="s" s="182">
        <v>79</v>
      </c>
      <c r="F413" t="s" s="130">
        <v>80</v>
      </c>
      <c r="G413" t="s" s="130">
        <v>2077</v>
      </c>
      <c r="H413" t="s" s="130">
        <v>1254</v>
      </c>
      <c r="I413" t="s" s="130">
        <v>49</v>
      </c>
      <c r="J413" t="s" s="130">
        <v>1733</v>
      </c>
      <c r="K413" t="s" s="183">
        <f>_xlfn.IFS(Q413=0,O413,T413=1,R413,U413=1,AA413,V413=1,AD413)</f>
        <v>28</v>
      </c>
      <c r="L413" s="189">
        <f>_xlfn.IFS(Q413=0,P413,T413=1,S413,U413=1,AB413,V413=1,AE413)</f>
        <v>39.6499521937746</v>
      </c>
      <c r="M413" t="s" s="130">
        <f>IF(O413="Lab","over","under")</f>
        <v>2429</v>
      </c>
      <c r="N413" s="173">
        <v>0</v>
      </c>
      <c r="O413" t="s" s="184">
        <v>28</v>
      </c>
      <c r="P413" s="131">
        <f>AQ413</f>
        <v>39.6499521937746</v>
      </c>
      <c r="Q413" s="173">
        <f>T413+U413+V413</f>
        <v>0</v>
      </c>
      <c r="R413" t="s" s="185">
        <v>27</v>
      </c>
      <c r="S413" s="131">
        <f>AO413</f>
        <v>25.3372994794433</v>
      </c>
      <c r="T413" s="169"/>
      <c r="U413" s="169"/>
      <c r="V413" s="169"/>
      <c r="W413" s="169"/>
      <c r="X413" t="s" s="130">
        <f>IF($A413=Y413,"ok","bad")</f>
        <v>2430</v>
      </c>
      <c r="Y413" t="s" s="130">
        <v>3087</v>
      </c>
      <c r="Z413" t="s" s="130">
        <v>3088</v>
      </c>
      <c r="AA413" t="s" s="186">
        <v>2365</v>
      </c>
      <c r="AB413" s="125">
        <f>100*AC413</f>
        <v>20.9683417</v>
      </c>
      <c r="AC413" s="191">
        <v>0.209683417</v>
      </c>
      <c r="AD413" t="s" s="187">
        <v>31</v>
      </c>
      <c r="AE413" s="125">
        <v>7.4604271</v>
      </c>
      <c r="AF413" s="191">
        <v>0.074604271</v>
      </c>
      <c r="AG413" s="169"/>
      <c r="AH413" s="173">
        <v>74048</v>
      </c>
      <c r="AI413" s="173">
        <v>37652</v>
      </c>
      <c r="AJ413" s="173">
        <v>138</v>
      </c>
      <c r="AK413" s="173">
        <v>5389</v>
      </c>
      <c r="AL413" s="173">
        <v>9540</v>
      </c>
      <c r="AM413" s="175">
        <f>100*AL413/$AI413</f>
        <v>25.3372994794433</v>
      </c>
      <c r="AN413" s="173">
        <f>IF(AM413&gt;$AI$8,1,0)</f>
        <v>0</v>
      </c>
      <c r="AO413" s="175">
        <f>IF($R413=AL$17,AM413,0)</f>
        <v>25.3372994794433</v>
      </c>
      <c r="AP413" s="173">
        <v>14929</v>
      </c>
      <c r="AQ413" s="175">
        <f>100*AP413/$AI413</f>
        <v>39.6499521937746</v>
      </c>
      <c r="AR413" s="173">
        <f>IF(AQ413&gt;$AI$8,1,0)</f>
        <v>0</v>
      </c>
      <c r="AS413" s="175">
        <f>IF($R413=AP$17,AQ413,0)</f>
        <v>0</v>
      </c>
      <c r="AT413" s="173">
        <v>1791</v>
      </c>
      <c r="AU413" s="175">
        <f>100*AT413/$AI413</f>
        <v>4.75671943057474</v>
      </c>
      <c r="AV413" s="173">
        <f>IF(AU413&gt;$AI$8,1,0)</f>
        <v>0</v>
      </c>
      <c r="AW413" s="175">
        <f>IF($R413=AT$17,AU413,0)</f>
        <v>0</v>
      </c>
      <c r="AX413" s="173">
        <v>7895</v>
      </c>
      <c r="AY413" s="175">
        <f>100*AX413/$AI413</f>
        <v>20.9683416551578</v>
      </c>
      <c r="AZ413" s="173">
        <f>IF(AY413&gt;$AI$8,1,0)</f>
        <v>0</v>
      </c>
      <c r="BA413" s="175">
        <f>IF($R413=AX$17,AY413,0)</f>
        <v>0</v>
      </c>
      <c r="BB413" s="173">
        <v>2809</v>
      </c>
      <c r="BC413" s="175">
        <f>100*BB413/$AI413</f>
        <v>7.4604270689472</v>
      </c>
      <c r="BD413" s="173">
        <f>IF(BC413&gt;$AI$8,1,0)</f>
        <v>0</v>
      </c>
      <c r="BE413" s="175">
        <f>IF($R413=BB$17,BC413,0)</f>
        <v>0</v>
      </c>
      <c r="BF413" s="173">
        <v>0</v>
      </c>
      <c r="BG413" s="175">
        <f>100*BF413/$AI413</f>
        <v>0</v>
      </c>
      <c r="BH413" s="173">
        <f>IF(BG413&gt;$AI$8,1,0)</f>
        <v>0</v>
      </c>
      <c r="BI413" s="175">
        <f>IF($R413=BF$17,BG413,0)</f>
        <v>0</v>
      </c>
      <c r="BJ413" s="173">
        <v>0</v>
      </c>
      <c r="BK413" s="175">
        <f>100*BJ413/$AI413</f>
        <v>0</v>
      </c>
      <c r="BL413" s="173">
        <f>IF(BK413&gt;$AI$8,1,0)</f>
        <v>0</v>
      </c>
      <c r="BM413" s="175">
        <f>IF($R413=BJ$17,BK413,0)</f>
        <v>0</v>
      </c>
      <c r="BN413" s="173">
        <v>0</v>
      </c>
      <c r="BO413" s="175">
        <f>100*BN413/$AI413</f>
        <v>0</v>
      </c>
      <c r="BP413" s="173">
        <f>IF(BO413&gt;$AI$8,1,0)</f>
        <v>0</v>
      </c>
      <c r="BQ413" s="175">
        <f>IF($R413=BN$17,BO413,0)</f>
        <v>0</v>
      </c>
      <c r="BR413" s="173">
        <v>0</v>
      </c>
      <c r="BS413" s="175">
        <f>100*BR413/$AI413</f>
        <v>0</v>
      </c>
      <c r="BT413" s="173">
        <f>IF(BS413&gt;$AI$8,1,0)</f>
        <v>0</v>
      </c>
      <c r="BU413" s="175">
        <f>IF($R413=BR$17,BS413,0)</f>
        <v>0</v>
      </c>
      <c r="BV413" s="173">
        <v>0</v>
      </c>
      <c r="BW413" s="175">
        <f>100*BV413/$AI413</f>
        <v>0</v>
      </c>
      <c r="BX413" s="173">
        <f>IF(BW413&gt;$AI$8,1,0)</f>
        <v>0</v>
      </c>
      <c r="BY413" s="175">
        <f>IF($R413=BV$17,BW413,0)</f>
        <v>0</v>
      </c>
      <c r="BZ413" s="173">
        <v>0</v>
      </c>
      <c r="CA413" s="175">
        <f>100*BZ413/$AI413</f>
        <v>0</v>
      </c>
      <c r="CB413" s="173">
        <f>IF(CA413&gt;$AI$8,1,0)</f>
        <v>0</v>
      </c>
      <c r="CC413" s="175">
        <f>IF($R413=BZ$17,CA413,0)</f>
        <v>0</v>
      </c>
      <c r="CD413" s="173">
        <v>0</v>
      </c>
      <c r="CE413" s="175">
        <f>100*CD413/$AI413</f>
        <v>0</v>
      </c>
      <c r="CF413" s="173">
        <f>IF(CE413&gt;$AI$8,1,0)</f>
        <v>0</v>
      </c>
      <c r="CG413" s="175">
        <f>IF($R413=CD$17,CE413,0)</f>
        <v>0</v>
      </c>
      <c r="CH413" s="173">
        <v>0</v>
      </c>
      <c r="CI413" s="175">
        <f>100*CH413/$AI413</f>
        <v>0</v>
      </c>
      <c r="CJ413" s="173">
        <f>IF(CI413&gt;$AI$8,1,0)</f>
        <v>0</v>
      </c>
      <c r="CK413" s="175">
        <f>IF($R413=CH$17,CI413,0)</f>
        <v>0</v>
      </c>
      <c r="CL413" s="173">
        <v>0</v>
      </c>
      <c r="CM413" s="173">
        <v>0</v>
      </c>
      <c r="CN413" s="176"/>
    </row>
    <row r="414" ht="15.75" customHeight="1">
      <c r="A414" t="s" s="179">
        <v>2904</v>
      </c>
      <c r="B414" t="s" s="180">
        <v>75</v>
      </c>
      <c r="C414" t="s" s="180">
        <v>2905</v>
      </c>
      <c r="D414" t="s" s="181">
        <v>78</v>
      </c>
      <c r="E414" t="s" s="188">
        <v>79</v>
      </c>
      <c r="F414" t="s" s="146">
        <v>46</v>
      </c>
      <c r="G414" t="s" s="146">
        <v>785</v>
      </c>
      <c r="H414" t="s" s="146">
        <v>2906</v>
      </c>
      <c r="I414" t="s" s="146">
        <v>49</v>
      </c>
      <c r="J414" t="s" s="146">
        <v>1733</v>
      </c>
      <c r="K414" t="s" s="183">
        <f>_xlfn.IFS(Q414=0,O414,T414=1,R414,U414=1,AA414,V414=1,AD414)</f>
        <v>2365</v>
      </c>
      <c r="L414" s="189">
        <f>_xlfn.IFS(Q414=0,P414,T414=1,S414,U414=1,AB414,V414=1,AE414)</f>
        <v>23.7676609105181</v>
      </c>
      <c r="M414" t="s" s="146">
        <f>IF(O414="Lab","over","under")</f>
        <v>2429</v>
      </c>
      <c r="N414" s="145">
        <v>0</v>
      </c>
      <c r="O414" t="s" s="184">
        <v>28</v>
      </c>
      <c r="P414" s="147">
        <f>AQ414</f>
        <v>39.6441653584511</v>
      </c>
      <c r="Q414" s="145">
        <f>T414+U414+V414</f>
        <v>1</v>
      </c>
      <c r="R414" t="s" s="185">
        <v>2365</v>
      </c>
      <c r="S414" s="147">
        <f>BA414</f>
        <v>23.7676609105181</v>
      </c>
      <c r="T414" s="145">
        <v>1</v>
      </c>
      <c r="U414" s="138"/>
      <c r="V414" s="138"/>
      <c r="W414" s="138"/>
      <c r="X414" t="s" s="146">
        <f>IF($A414=Y414,"ok","bad")</f>
        <v>2430</v>
      </c>
      <c r="Y414" t="s" s="146">
        <v>2904</v>
      </c>
      <c r="Z414" t="s" s="146">
        <v>2905</v>
      </c>
      <c r="AA414" t="s" s="186">
        <v>27</v>
      </c>
      <c r="AB414" s="141">
        <f>100*AC414</f>
        <v>21.7059131</v>
      </c>
      <c r="AC414" s="190">
        <v>0.217059131</v>
      </c>
      <c r="AD414" t="s" s="187">
        <v>31</v>
      </c>
      <c r="AE414" s="141">
        <v>6.5013082</v>
      </c>
      <c r="AF414" s="190">
        <v>0.065013082</v>
      </c>
      <c r="AG414" s="138"/>
      <c r="AH414" s="145">
        <v>76406</v>
      </c>
      <c r="AI414" s="145">
        <v>47775</v>
      </c>
      <c r="AJ414" s="145">
        <v>185</v>
      </c>
      <c r="AK414" s="145">
        <v>7585</v>
      </c>
      <c r="AL414" s="145">
        <v>10370</v>
      </c>
      <c r="AM414" s="148">
        <f>100*AL414/$AI414</f>
        <v>21.7059131344846</v>
      </c>
      <c r="AN414" s="145">
        <f>IF(AM414&gt;$AI$8,1,0)</f>
        <v>0</v>
      </c>
      <c r="AO414" s="148">
        <f>IF($R414=AL$17,AM414,0)</f>
        <v>0</v>
      </c>
      <c r="AP414" s="145">
        <v>18940</v>
      </c>
      <c r="AQ414" s="148">
        <f>100*AP414/$AI414</f>
        <v>39.6441653584511</v>
      </c>
      <c r="AR414" s="145">
        <f>IF(AQ414&gt;$AI$8,1,0)</f>
        <v>0</v>
      </c>
      <c r="AS414" s="148">
        <f>IF($R414=AP$17,AQ414,0)</f>
        <v>0</v>
      </c>
      <c r="AT414" s="145">
        <v>2595</v>
      </c>
      <c r="AU414" s="148">
        <f>100*AT414/$AI414</f>
        <v>5.43171114599686</v>
      </c>
      <c r="AV414" s="145">
        <f>IF(AU414&gt;$AI$8,1,0)</f>
        <v>0</v>
      </c>
      <c r="AW414" s="148">
        <f>IF($R414=AT$17,AU414,0)</f>
        <v>0</v>
      </c>
      <c r="AX414" s="145">
        <v>11355</v>
      </c>
      <c r="AY414" s="148">
        <f>100*AX414/$AI414</f>
        <v>23.7676609105181</v>
      </c>
      <c r="AZ414" s="145">
        <f>IF(AY414&gt;$AI$8,1,0)</f>
        <v>0</v>
      </c>
      <c r="BA414" s="148">
        <f>IF($R414=AX$17,AY414,0)</f>
        <v>23.7676609105181</v>
      </c>
      <c r="BB414" s="145">
        <v>3106</v>
      </c>
      <c r="BC414" s="148">
        <f>100*BB414/$AI414</f>
        <v>6.50130821559393</v>
      </c>
      <c r="BD414" s="145">
        <f>IF(BC414&gt;$AI$8,1,0)</f>
        <v>0</v>
      </c>
      <c r="BE414" s="148">
        <f>IF($R414=BB$17,BC414,0)</f>
        <v>0</v>
      </c>
      <c r="BF414" s="145">
        <v>0</v>
      </c>
      <c r="BG414" s="148">
        <f>100*BF414/$AI414</f>
        <v>0</v>
      </c>
      <c r="BH414" s="145">
        <f>IF(BG414&gt;$AI$8,1,0)</f>
        <v>0</v>
      </c>
      <c r="BI414" s="148">
        <f>IF($R414=BF$17,BG414,0)</f>
        <v>0</v>
      </c>
      <c r="BJ414" s="145">
        <v>0</v>
      </c>
      <c r="BK414" s="148">
        <f>100*BJ414/$AI414</f>
        <v>0</v>
      </c>
      <c r="BL414" s="145">
        <f>IF(BK414&gt;$AI$8,1,0)</f>
        <v>0</v>
      </c>
      <c r="BM414" s="148">
        <f>IF($R414=BJ$17,BK414,0)</f>
        <v>0</v>
      </c>
      <c r="BN414" s="145">
        <v>0</v>
      </c>
      <c r="BO414" s="148">
        <f>100*BN414/$AI414</f>
        <v>0</v>
      </c>
      <c r="BP414" s="145">
        <f>IF(BO414&gt;$AI$8,1,0)</f>
        <v>0</v>
      </c>
      <c r="BQ414" s="148">
        <f>IF($R414=BN$17,BO414,0)</f>
        <v>0</v>
      </c>
      <c r="BR414" s="145">
        <v>0</v>
      </c>
      <c r="BS414" s="148">
        <f>100*BR414/$AI414</f>
        <v>0</v>
      </c>
      <c r="BT414" s="145">
        <f>IF(BS414&gt;$AI$8,1,0)</f>
        <v>0</v>
      </c>
      <c r="BU414" s="148">
        <f>IF($R414=BR$17,BS414,0)</f>
        <v>0</v>
      </c>
      <c r="BV414" s="145">
        <v>0</v>
      </c>
      <c r="BW414" s="148">
        <f>100*BV414/$AI414</f>
        <v>0</v>
      </c>
      <c r="BX414" s="145">
        <f>IF(BW414&gt;$AI$8,1,0)</f>
        <v>0</v>
      </c>
      <c r="BY414" s="148">
        <f>IF($R414=BV$17,BW414,0)</f>
        <v>0</v>
      </c>
      <c r="BZ414" s="145">
        <v>0</v>
      </c>
      <c r="CA414" s="148">
        <f>100*BZ414/$AI414</f>
        <v>0</v>
      </c>
      <c r="CB414" s="145">
        <f>IF(CA414&gt;$AI$8,1,0)</f>
        <v>0</v>
      </c>
      <c r="CC414" s="148">
        <f>IF($R414=BZ$17,CA414,0)</f>
        <v>0</v>
      </c>
      <c r="CD414" s="145">
        <v>0</v>
      </c>
      <c r="CE414" s="148">
        <f>100*CD414/$AI414</f>
        <v>0</v>
      </c>
      <c r="CF414" s="145">
        <f>IF(CE414&gt;$AI$8,1,0)</f>
        <v>0</v>
      </c>
      <c r="CG414" s="148">
        <f>IF($R414=CD$17,CE414,0)</f>
        <v>0</v>
      </c>
      <c r="CH414" s="145">
        <v>0</v>
      </c>
      <c r="CI414" s="148">
        <f>100*CH414/$AI414</f>
        <v>0</v>
      </c>
      <c r="CJ414" s="145">
        <f>IF(CI414&gt;$AI$8,1,0)</f>
        <v>0</v>
      </c>
      <c r="CK414" s="148">
        <f>IF($R414=CH$17,CI414,0)</f>
        <v>0</v>
      </c>
      <c r="CL414" s="145">
        <v>547</v>
      </c>
      <c r="CM414" s="145">
        <v>0</v>
      </c>
      <c r="CN414" s="149"/>
    </row>
    <row r="415" ht="15.75" customHeight="1">
      <c r="A415" t="s" s="179">
        <v>3413</v>
      </c>
      <c r="B415" t="s" s="180">
        <v>75</v>
      </c>
      <c r="C415" t="s" s="180">
        <v>1435</v>
      </c>
      <c r="D415" t="s" s="181">
        <v>78</v>
      </c>
      <c r="E415" t="s" s="182">
        <v>79</v>
      </c>
      <c r="F415" t="s" s="130">
        <v>46</v>
      </c>
      <c r="G415" t="s" s="130">
        <v>996</v>
      </c>
      <c r="H415" t="s" s="130">
        <v>3414</v>
      </c>
      <c r="I415" t="s" s="130">
        <v>64</v>
      </c>
      <c r="J415" t="s" s="130">
        <v>1762</v>
      </c>
      <c r="K415" t="s" s="183">
        <f>_xlfn.IFS(Q415=0,O415,T415=1,R415,U415=1,AA415,V415=1,AD415)</f>
        <v>29</v>
      </c>
      <c r="L415" s="189">
        <f>_xlfn.IFS(Q415=0,P415,T415=1,S415,U415=1,AB415,V415=1,AE415)</f>
        <v>39.6339633963396</v>
      </c>
      <c r="M415" t="s" s="130">
        <f>IF(O415="Lab","over","under")</f>
        <v>3307</v>
      </c>
      <c r="N415" s="169"/>
      <c r="O415" t="s" s="184">
        <v>29</v>
      </c>
      <c r="P415" s="131">
        <f>AU415</f>
        <v>39.6339633963396</v>
      </c>
      <c r="Q415" s="173">
        <f>T415+U415+V415</f>
        <v>0</v>
      </c>
      <c r="R415" t="s" s="185">
        <v>27</v>
      </c>
      <c r="S415" s="131">
        <f>AO415</f>
        <v>27.1414641464146</v>
      </c>
      <c r="T415" s="169"/>
      <c r="U415" s="169"/>
      <c r="V415" s="169"/>
      <c r="W415" s="169"/>
      <c r="X415" t="s" s="130">
        <f>IF($A415=Y415,"ok","bad")</f>
        <v>2430</v>
      </c>
      <c r="Y415" t="s" s="130">
        <v>3413</v>
      </c>
      <c r="Z415" t="s" s="130">
        <v>1435</v>
      </c>
      <c r="AA415" t="s" s="186">
        <v>28</v>
      </c>
      <c r="AB415" s="125">
        <f>100*AC415</f>
        <v>17.6211371</v>
      </c>
      <c r="AC415" s="191">
        <v>0.176211371</v>
      </c>
      <c r="AD415" t="s" s="187">
        <v>2365</v>
      </c>
      <c r="AE415" s="125">
        <v>11.1029853</v>
      </c>
      <c r="AF415" s="191">
        <v>0.111029853</v>
      </c>
      <c r="AG415" s="169"/>
      <c r="AH415" s="173">
        <v>75969</v>
      </c>
      <c r="AI415" s="173">
        <v>53328</v>
      </c>
      <c r="AJ415" s="173">
        <v>145</v>
      </c>
      <c r="AK415" s="173">
        <v>6662</v>
      </c>
      <c r="AL415" s="173">
        <v>14474</v>
      </c>
      <c r="AM415" s="175">
        <f>100*AL415/$AI415</f>
        <v>27.1414641464146</v>
      </c>
      <c r="AN415" s="173">
        <f>IF(AM415&gt;$AI$8,1,0)</f>
        <v>0</v>
      </c>
      <c r="AO415" s="175">
        <f>IF($R415=AL$17,AM415,0)</f>
        <v>27.1414641464146</v>
      </c>
      <c r="AP415" s="173">
        <v>9397</v>
      </c>
      <c r="AQ415" s="175">
        <f>100*AP415/$AI415</f>
        <v>17.6211371137114</v>
      </c>
      <c r="AR415" s="173">
        <f>IF(AQ415&gt;$AI$8,1,0)</f>
        <v>0</v>
      </c>
      <c r="AS415" s="175">
        <f>IF($R415=AP$17,AQ415,0)</f>
        <v>0</v>
      </c>
      <c r="AT415" s="173">
        <v>21136</v>
      </c>
      <c r="AU415" s="175">
        <f>100*AT415/$AI415</f>
        <v>39.6339633963396</v>
      </c>
      <c r="AV415" s="173">
        <f>IF(AU415&gt;$AI$8,1,0)</f>
        <v>0</v>
      </c>
      <c r="AW415" s="175">
        <f>IF($R415=AT$17,AU415,0)</f>
        <v>0</v>
      </c>
      <c r="AX415" s="173">
        <v>5921</v>
      </c>
      <c r="AY415" s="175">
        <f>100*AX415/$AI415</f>
        <v>11.1029852985299</v>
      </c>
      <c r="AZ415" s="173">
        <f>IF(AY415&gt;$AI$8,1,0)</f>
        <v>0</v>
      </c>
      <c r="BA415" s="175">
        <f>IF($R415=AX$17,AY415,0)</f>
        <v>0</v>
      </c>
      <c r="BB415" s="173">
        <v>2048</v>
      </c>
      <c r="BC415" s="175">
        <f>100*BB415/$AI415</f>
        <v>3.84038403840384</v>
      </c>
      <c r="BD415" s="173">
        <f>IF(BC415&gt;$AI$8,1,0)</f>
        <v>0</v>
      </c>
      <c r="BE415" s="175">
        <f>IF($R415=BB$17,BC415,0)</f>
        <v>0</v>
      </c>
      <c r="BF415" s="173">
        <v>0</v>
      </c>
      <c r="BG415" s="175">
        <f>100*BF415/$AI415</f>
        <v>0</v>
      </c>
      <c r="BH415" s="173">
        <f>IF(BG415&gt;$AI$8,1,0)</f>
        <v>0</v>
      </c>
      <c r="BI415" s="175">
        <f>IF($R415=BF$17,BG415,0)</f>
        <v>0</v>
      </c>
      <c r="BJ415" s="173">
        <v>0</v>
      </c>
      <c r="BK415" s="175">
        <f>100*BJ415/$AI415</f>
        <v>0</v>
      </c>
      <c r="BL415" s="173">
        <f>IF(BK415&gt;$AI$8,1,0)</f>
        <v>0</v>
      </c>
      <c r="BM415" s="175">
        <f>IF($R415=BJ$17,BK415,0)</f>
        <v>0</v>
      </c>
      <c r="BN415" s="173">
        <v>0</v>
      </c>
      <c r="BO415" s="175">
        <f>100*BN415/$AI415</f>
        <v>0</v>
      </c>
      <c r="BP415" s="173">
        <f>IF(BO415&gt;$AI$8,1,0)</f>
        <v>0</v>
      </c>
      <c r="BQ415" s="175">
        <f>IF($R415=BN$17,BO415,0)</f>
        <v>0</v>
      </c>
      <c r="BR415" s="173">
        <v>0</v>
      </c>
      <c r="BS415" s="175">
        <f>100*BR415/$AI415</f>
        <v>0</v>
      </c>
      <c r="BT415" s="173">
        <f>IF(BS415&gt;$AI$8,1,0)</f>
        <v>0</v>
      </c>
      <c r="BU415" s="175">
        <f>IF($R415=BR$17,BS415,0)</f>
        <v>0</v>
      </c>
      <c r="BV415" s="173">
        <v>0</v>
      </c>
      <c r="BW415" s="175">
        <f>100*BV415/$AI415</f>
        <v>0</v>
      </c>
      <c r="BX415" s="173">
        <f>IF(BW415&gt;$AI$8,1,0)</f>
        <v>0</v>
      </c>
      <c r="BY415" s="175">
        <f>IF($R415=BV$17,BW415,0)</f>
        <v>0</v>
      </c>
      <c r="BZ415" s="173">
        <v>0</v>
      </c>
      <c r="CA415" s="175">
        <f>100*BZ415/$AI415</f>
        <v>0</v>
      </c>
      <c r="CB415" s="173">
        <f>IF(CA415&gt;$AI$8,1,0)</f>
        <v>0</v>
      </c>
      <c r="CC415" s="175">
        <f>IF($R415=BZ$17,CA415,0)</f>
        <v>0</v>
      </c>
      <c r="CD415" s="173">
        <v>0</v>
      </c>
      <c r="CE415" s="175">
        <f>100*CD415/$AI415</f>
        <v>0</v>
      </c>
      <c r="CF415" s="173">
        <f>IF(CE415&gt;$AI$8,1,0)</f>
        <v>0</v>
      </c>
      <c r="CG415" s="175">
        <f>IF($R415=CD$17,CE415,0)</f>
        <v>0</v>
      </c>
      <c r="CH415" s="173">
        <v>0</v>
      </c>
      <c r="CI415" s="175">
        <f>100*CH415/$AI415</f>
        <v>0</v>
      </c>
      <c r="CJ415" s="173">
        <f>IF(CI415&gt;$AI$8,1,0)</f>
        <v>0</v>
      </c>
      <c r="CK415" s="175">
        <f>IF($R415=CH$17,CI415,0)</f>
        <v>0</v>
      </c>
      <c r="CL415" s="173">
        <v>4650</v>
      </c>
      <c r="CM415" s="173">
        <v>0</v>
      </c>
      <c r="CN415" s="176"/>
    </row>
    <row r="416" ht="15.75" customHeight="1">
      <c r="A416" t="s" s="179">
        <v>3095</v>
      </c>
      <c r="B416" t="s" s="180">
        <v>90</v>
      </c>
      <c r="C416" t="s" s="180">
        <v>558</v>
      </c>
      <c r="D416" t="s" s="181">
        <v>93</v>
      </c>
      <c r="E416" t="s" s="188">
        <v>79</v>
      </c>
      <c r="F416" t="s" s="146">
        <v>46</v>
      </c>
      <c r="G416" t="s" s="146">
        <v>1141</v>
      </c>
      <c r="H416" t="s" s="146">
        <v>3096</v>
      </c>
      <c r="I416" t="s" s="146">
        <v>64</v>
      </c>
      <c r="J416" t="s" s="146">
        <v>1733</v>
      </c>
      <c r="K416" t="s" s="183">
        <f>_xlfn.IFS(Q416=0,O416,T416=1,R416,U416=1,AA416,V416=1,AD416)</f>
        <v>28</v>
      </c>
      <c r="L416" s="189">
        <f>_xlfn.IFS(Q416=0,P416,T416=1,S416,U416=1,AB416,V416=1,AE416)</f>
        <v>39.4288697013854</v>
      </c>
      <c r="M416" t="s" s="146">
        <f>IF(O416="Lab","over","under")</f>
        <v>2429</v>
      </c>
      <c r="N416" s="145">
        <v>0</v>
      </c>
      <c r="O416" t="s" s="184">
        <v>28</v>
      </c>
      <c r="P416" s="147">
        <f>AQ416</f>
        <v>39.4288697013854</v>
      </c>
      <c r="Q416" s="145">
        <f>T416+U416+V416</f>
        <v>0</v>
      </c>
      <c r="R416" t="s" s="185">
        <v>27</v>
      </c>
      <c r="S416" s="147">
        <f>AO416</f>
        <v>28.1193588377303</v>
      </c>
      <c r="T416" s="138"/>
      <c r="U416" s="138"/>
      <c r="V416" s="138"/>
      <c r="W416" s="138"/>
      <c r="X416" t="s" s="146">
        <f>IF($A416=Y416,"ok","bad")</f>
        <v>2430</v>
      </c>
      <c r="Y416" t="s" s="146">
        <v>3095</v>
      </c>
      <c r="Z416" t="s" s="146">
        <v>558</v>
      </c>
      <c r="AA416" t="s" s="186">
        <v>2365</v>
      </c>
      <c r="AB416" s="141">
        <f>100*AC416</f>
        <v>20.2157507</v>
      </c>
      <c r="AC416" s="190">
        <v>0.202157507</v>
      </c>
      <c r="AD416" t="s" s="187">
        <v>29</v>
      </c>
      <c r="AE416" s="141">
        <v>6.4855695</v>
      </c>
      <c r="AF416" s="190">
        <v>0.064855695</v>
      </c>
      <c r="AG416" s="138"/>
      <c r="AH416" s="145">
        <v>77863</v>
      </c>
      <c r="AI416" s="145">
        <v>45979</v>
      </c>
      <c r="AJ416" s="145">
        <v>152</v>
      </c>
      <c r="AK416" s="145">
        <v>5200</v>
      </c>
      <c r="AL416" s="145">
        <v>12929</v>
      </c>
      <c r="AM416" s="148">
        <f>100*AL416/$AI416</f>
        <v>28.1193588377303</v>
      </c>
      <c r="AN416" s="145">
        <f>IF(AM416&gt;$AI$8,1,0)</f>
        <v>0</v>
      </c>
      <c r="AO416" s="148">
        <f>IF($R416=AL$17,AM416,0)</f>
        <v>28.1193588377303</v>
      </c>
      <c r="AP416" s="145">
        <v>18129</v>
      </c>
      <c r="AQ416" s="148">
        <f>100*AP416/$AI416</f>
        <v>39.4288697013854</v>
      </c>
      <c r="AR416" s="145">
        <f>IF(AQ416&gt;$AI$8,1,0)</f>
        <v>0</v>
      </c>
      <c r="AS416" s="148">
        <f>IF($R416=AP$17,AQ416,0)</f>
        <v>0</v>
      </c>
      <c r="AT416" s="145">
        <v>2982</v>
      </c>
      <c r="AU416" s="148">
        <f>100*AT416/$AI416</f>
        <v>6.48556949911916</v>
      </c>
      <c r="AV416" s="145">
        <f>IF(AU416&gt;$AI$8,1,0)</f>
        <v>0</v>
      </c>
      <c r="AW416" s="148">
        <f>IF($R416=AT$17,AU416,0)</f>
        <v>0</v>
      </c>
      <c r="AX416" s="145">
        <v>9295</v>
      </c>
      <c r="AY416" s="148">
        <f>100*AX416/$AI416</f>
        <v>20.2157506687836</v>
      </c>
      <c r="AZ416" s="145">
        <f>IF(AY416&gt;$AI$8,1,0)</f>
        <v>0</v>
      </c>
      <c r="BA416" s="148">
        <f>IF($R416=AX$17,AY416,0)</f>
        <v>0</v>
      </c>
      <c r="BB416" s="145">
        <v>1922</v>
      </c>
      <c r="BC416" s="148">
        <f>100*BB416/$AI416</f>
        <v>4.18016920768177</v>
      </c>
      <c r="BD416" s="145">
        <f>IF(BC416&gt;$AI$8,1,0)</f>
        <v>0</v>
      </c>
      <c r="BE416" s="148">
        <f>IF($R416=BB$17,BC416,0)</f>
        <v>0</v>
      </c>
      <c r="BF416" s="145">
        <v>0</v>
      </c>
      <c r="BG416" s="148">
        <f>100*BF416/$AI416</f>
        <v>0</v>
      </c>
      <c r="BH416" s="145">
        <f>IF(BG416&gt;$AI$8,1,0)</f>
        <v>0</v>
      </c>
      <c r="BI416" s="148">
        <f>IF($R416=BF$17,BG416,0)</f>
        <v>0</v>
      </c>
      <c r="BJ416" s="145">
        <v>0</v>
      </c>
      <c r="BK416" s="148">
        <f>100*BJ416/$AI416</f>
        <v>0</v>
      </c>
      <c r="BL416" s="145">
        <f>IF(BK416&gt;$AI$8,1,0)</f>
        <v>0</v>
      </c>
      <c r="BM416" s="148">
        <f>IF($R416=BJ$17,BK416,0)</f>
        <v>0</v>
      </c>
      <c r="BN416" s="145">
        <v>0</v>
      </c>
      <c r="BO416" s="148">
        <f>100*BN416/$AI416</f>
        <v>0</v>
      </c>
      <c r="BP416" s="145">
        <f>IF(BO416&gt;$AI$8,1,0)</f>
        <v>0</v>
      </c>
      <c r="BQ416" s="148">
        <f>IF($R416=BN$17,BO416,0)</f>
        <v>0</v>
      </c>
      <c r="BR416" s="145">
        <v>0</v>
      </c>
      <c r="BS416" s="148">
        <f>100*BR416/$AI416</f>
        <v>0</v>
      </c>
      <c r="BT416" s="145">
        <f>IF(BS416&gt;$AI$8,1,0)</f>
        <v>0</v>
      </c>
      <c r="BU416" s="148">
        <f>IF($R416=BR$17,BS416,0)</f>
        <v>0</v>
      </c>
      <c r="BV416" s="145">
        <v>0</v>
      </c>
      <c r="BW416" s="148">
        <f>100*BV416/$AI416</f>
        <v>0</v>
      </c>
      <c r="BX416" s="145">
        <f>IF(BW416&gt;$AI$8,1,0)</f>
        <v>0</v>
      </c>
      <c r="BY416" s="148">
        <f>IF($R416=BV$17,BW416,0)</f>
        <v>0</v>
      </c>
      <c r="BZ416" s="145">
        <v>0</v>
      </c>
      <c r="CA416" s="148">
        <f>100*BZ416/$AI416</f>
        <v>0</v>
      </c>
      <c r="CB416" s="145">
        <f>IF(CA416&gt;$AI$8,1,0)</f>
        <v>0</v>
      </c>
      <c r="CC416" s="148">
        <f>IF($R416=BZ$17,CA416,0)</f>
        <v>0</v>
      </c>
      <c r="CD416" s="145">
        <v>0</v>
      </c>
      <c r="CE416" s="148">
        <f>100*CD416/$AI416</f>
        <v>0</v>
      </c>
      <c r="CF416" s="145">
        <f>IF(CE416&gt;$AI$8,1,0)</f>
        <v>0</v>
      </c>
      <c r="CG416" s="148">
        <f>IF($R416=CD$17,CE416,0)</f>
        <v>0</v>
      </c>
      <c r="CH416" s="145">
        <v>0</v>
      </c>
      <c r="CI416" s="148">
        <f>100*CH416/$AI416</f>
        <v>0</v>
      </c>
      <c r="CJ416" s="145">
        <f>IF(CI416&gt;$AI$8,1,0)</f>
        <v>0</v>
      </c>
      <c r="CK416" s="148">
        <f>IF($R416=CH$17,CI416,0)</f>
        <v>0</v>
      </c>
      <c r="CL416" s="145">
        <v>1141</v>
      </c>
      <c r="CM416" s="145">
        <v>0</v>
      </c>
      <c r="CN416" s="149"/>
    </row>
    <row r="417" ht="19.95" customHeight="1">
      <c r="A417" t="s" s="179">
        <v>3515</v>
      </c>
      <c r="B417" t="s" s="180">
        <v>166</v>
      </c>
      <c r="C417" t="s" s="180">
        <v>3516</v>
      </c>
      <c r="D417" t="s" s="181">
        <v>169</v>
      </c>
      <c r="E417" t="s" s="182">
        <v>79</v>
      </c>
      <c r="F417" t="s" s="130">
        <v>46</v>
      </c>
      <c r="G417" t="s" s="130">
        <v>906</v>
      </c>
      <c r="H417" t="s" s="130">
        <v>907</v>
      </c>
      <c r="I417" t="s" s="130">
        <v>49</v>
      </c>
      <c r="J417" t="s" s="130">
        <v>56</v>
      </c>
      <c r="K417" t="s" s="183">
        <f>_xlfn.IFS(Q417=0,O417,T417=1,R417,U417=1,AA417,V417=1,AD417)</f>
        <v>27</v>
      </c>
      <c r="L417" s="189">
        <f>_xlfn.IFS(Q417=0,P417,T417=1,S417,U417=1,AB417,V417=1,AE417)</f>
        <v>39.4133067988289</v>
      </c>
      <c r="M417" t="s" s="130">
        <f>IF(O417="Lab","over","under")</f>
        <v>3307</v>
      </c>
      <c r="N417" s="169"/>
      <c r="O417" t="s" s="184">
        <v>27</v>
      </c>
      <c r="P417" s="131">
        <f>AM417</f>
        <v>39.4133067988289</v>
      </c>
      <c r="Q417" s="173">
        <f>T417+U417+V417</f>
        <v>0</v>
      </c>
      <c r="R417" t="s" s="185">
        <v>28</v>
      </c>
      <c r="S417" s="131">
        <f>AS417</f>
        <v>30.1402629212193</v>
      </c>
      <c r="T417" s="169"/>
      <c r="U417" s="169"/>
      <c r="V417" s="169"/>
      <c r="W417" s="169"/>
      <c r="X417" t="s" s="130">
        <f>IF($A417=Y417,"ok","bad")</f>
        <v>2430</v>
      </c>
      <c r="Y417" t="s" s="130">
        <v>3515</v>
      </c>
      <c r="Z417" t="s" s="130">
        <v>3516</v>
      </c>
      <c r="AA417" t="s" s="186">
        <v>2365</v>
      </c>
      <c r="AB417" s="125">
        <f>100*AC417</f>
        <v>13.9459232</v>
      </c>
      <c r="AC417" s="191">
        <v>0.139459232</v>
      </c>
      <c r="AD417" t="s" s="187">
        <v>31</v>
      </c>
      <c r="AE417" s="125">
        <v>8.666449800000001</v>
      </c>
      <c r="AF417" s="191">
        <v>0.08666449800000001</v>
      </c>
      <c r="AG417" s="169"/>
      <c r="AH417" s="173">
        <v>74314</v>
      </c>
      <c r="AI417" s="173">
        <v>52259</v>
      </c>
      <c r="AJ417" s="173">
        <v>171</v>
      </c>
      <c r="AK417" s="173">
        <v>4846</v>
      </c>
      <c r="AL417" s="173">
        <v>20597</v>
      </c>
      <c r="AM417" s="175">
        <f>100*AL417/$AI417</f>
        <v>39.4133067988289</v>
      </c>
      <c r="AN417" s="173">
        <f>IF(AM417&gt;$AI$8,1,0)</f>
        <v>0</v>
      </c>
      <c r="AO417" s="175">
        <f>IF($R417=AL$17,AM417,0)</f>
        <v>0</v>
      </c>
      <c r="AP417" s="173">
        <v>15751</v>
      </c>
      <c r="AQ417" s="175">
        <f>100*AP417/$AI417</f>
        <v>30.1402629212193</v>
      </c>
      <c r="AR417" s="173">
        <f>IF(AQ417&gt;$AI$8,1,0)</f>
        <v>0</v>
      </c>
      <c r="AS417" s="175">
        <f>IF($R417=AP$17,AQ417,0)</f>
        <v>30.1402629212193</v>
      </c>
      <c r="AT417" s="173">
        <v>3351</v>
      </c>
      <c r="AU417" s="175">
        <f>100*AT417/$AI417</f>
        <v>6.41229261945311</v>
      </c>
      <c r="AV417" s="173">
        <f>IF(AU417&gt;$AI$8,1,0)</f>
        <v>0</v>
      </c>
      <c r="AW417" s="175">
        <f>IF($R417=AT$17,AU417,0)</f>
        <v>0</v>
      </c>
      <c r="AX417" s="173">
        <v>7288</v>
      </c>
      <c r="AY417" s="175">
        <f>100*AX417/$AI417</f>
        <v>13.9459231902639</v>
      </c>
      <c r="AZ417" s="173">
        <f>IF(AY417&gt;$AI$8,1,0)</f>
        <v>0</v>
      </c>
      <c r="BA417" s="175">
        <f>IF($R417=AX$17,AY417,0)</f>
        <v>0</v>
      </c>
      <c r="BB417" s="173">
        <v>4529</v>
      </c>
      <c r="BC417" s="175">
        <f>100*BB417/$AI417</f>
        <v>8.666449798120899</v>
      </c>
      <c r="BD417" s="173">
        <f>IF(BC417&gt;$AI$8,1,0)</f>
        <v>0</v>
      </c>
      <c r="BE417" s="175">
        <f>IF($R417=BB$17,BC417,0)</f>
        <v>0</v>
      </c>
      <c r="BF417" s="173">
        <v>0</v>
      </c>
      <c r="BG417" s="175">
        <f>100*BF417/$AI417</f>
        <v>0</v>
      </c>
      <c r="BH417" s="173">
        <f>IF(BG417&gt;$AI$8,1,0)</f>
        <v>0</v>
      </c>
      <c r="BI417" s="175">
        <f>IF($R417=BF$17,BG417,0)</f>
        <v>0</v>
      </c>
      <c r="BJ417" s="173">
        <v>0</v>
      </c>
      <c r="BK417" s="175">
        <f>100*BJ417/$AI417</f>
        <v>0</v>
      </c>
      <c r="BL417" s="173">
        <f>IF(BK417&gt;$AI$8,1,0)</f>
        <v>0</v>
      </c>
      <c r="BM417" s="175">
        <f>IF($R417=BJ$17,BK417,0)</f>
        <v>0</v>
      </c>
      <c r="BN417" s="173">
        <v>0</v>
      </c>
      <c r="BO417" s="175">
        <f>100*BN417/$AI417</f>
        <v>0</v>
      </c>
      <c r="BP417" s="173">
        <f>IF(BO417&gt;$AI$8,1,0)</f>
        <v>0</v>
      </c>
      <c r="BQ417" s="175">
        <f>IF($R417=BN$17,BO417,0)</f>
        <v>0</v>
      </c>
      <c r="BR417" s="173">
        <v>0</v>
      </c>
      <c r="BS417" s="175">
        <f>100*BR417/$AI417</f>
        <v>0</v>
      </c>
      <c r="BT417" s="173">
        <f>IF(BS417&gt;$AI$8,1,0)</f>
        <v>0</v>
      </c>
      <c r="BU417" s="175">
        <f>IF($R417=BR$17,BS417,0)</f>
        <v>0</v>
      </c>
      <c r="BV417" s="173">
        <v>0</v>
      </c>
      <c r="BW417" s="175">
        <f>100*BV417/$AI417</f>
        <v>0</v>
      </c>
      <c r="BX417" s="173">
        <f>IF(BW417&gt;$AI$8,1,0)</f>
        <v>0</v>
      </c>
      <c r="BY417" s="175">
        <f>IF($R417=BV$17,BW417,0)</f>
        <v>0</v>
      </c>
      <c r="BZ417" s="173">
        <v>0</v>
      </c>
      <c r="CA417" s="175">
        <f>100*BZ417/$AI417</f>
        <v>0</v>
      </c>
      <c r="CB417" s="173">
        <f>IF(CA417&gt;$AI$8,1,0)</f>
        <v>0</v>
      </c>
      <c r="CC417" s="175">
        <f>IF($R417=BZ$17,CA417,0)</f>
        <v>0</v>
      </c>
      <c r="CD417" s="173">
        <v>0</v>
      </c>
      <c r="CE417" s="175">
        <f>100*CD417/$AI417</f>
        <v>0</v>
      </c>
      <c r="CF417" s="173">
        <f>IF(CE417&gt;$AI$8,1,0)</f>
        <v>0</v>
      </c>
      <c r="CG417" s="175">
        <f>IF($R417=CD$17,CE417,0)</f>
        <v>0</v>
      </c>
      <c r="CH417" s="173">
        <v>0</v>
      </c>
      <c r="CI417" s="175">
        <f>100*CH417/$AI417</f>
        <v>0</v>
      </c>
      <c r="CJ417" s="173">
        <f>IF(CI417&gt;$AI$8,1,0)</f>
        <v>0</v>
      </c>
      <c r="CK417" s="175">
        <f>IF($R417=CH$17,CI417,0)</f>
        <v>0</v>
      </c>
      <c r="CL417" s="173">
        <v>972</v>
      </c>
      <c r="CM417" s="173">
        <v>0</v>
      </c>
      <c r="CN417" s="176"/>
    </row>
    <row r="418" ht="15.75" customHeight="1">
      <c r="A418" t="s" s="179">
        <v>2985</v>
      </c>
      <c r="B418" t="s" s="180">
        <v>160</v>
      </c>
      <c r="C418" t="s" s="180">
        <v>610</v>
      </c>
      <c r="D418" t="s" s="181">
        <v>162</v>
      </c>
      <c r="E418" t="s" s="188">
        <v>79</v>
      </c>
      <c r="F418" t="s" s="146">
        <v>80</v>
      </c>
      <c r="G418" t="s" s="146">
        <v>592</v>
      </c>
      <c r="H418" t="s" s="146">
        <v>2986</v>
      </c>
      <c r="I418" t="s" s="146">
        <v>49</v>
      </c>
      <c r="J418" t="s" s="146">
        <v>1733</v>
      </c>
      <c r="K418" t="s" s="183">
        <f>_xlfn.IFS(Q418=0,O418,T418=1,R418,U418=1,AA418,V418=1,AD418)</f>
        <v>28</v>
      </c>
      <c r="L418" s="189">
        <f>_xlfn.IFS(Q418=0,P418,T418=1,S418,U418=1,AB418,V418=1,AE418)</f>
        <v>39.383648866627</v>
      </c>
      <c r="M418" t="s" s="146">
        <f>IF(O418="Lab","over","under")</f>
        <v>2429</v>
      </c>
      <c r="N418" s="145">
        <v>0</v>
      </c>
      <c r="O418" t="s" s="184">
        <v>28</v>
      </c>
      <c r="P418" s="147">
        <f>AQ418</f>
        <v>39.383648866627</v>
      </c>
      <c r="Q418" s="145">
        <f>T418+U418+V418</f>
        <v>0</v>
      </c>
      <c r="R418" t="s" s="185">
        <v>27</v>
      </c>
      <c r="S418" s="147">
        <f>AO418</f>
        <v>39.061040835385</v>
      </c>
      <c r="T418" s="138"/>
      <c r="U418" s="138"/>
      <c r="V418" s="138"/>
      <c r="W418" s="138"/>
      <c r="X418" t="s" s="146">
        <f>IF($A418=Y418,"ok","bad")</f>
        <v>2430</v>
      </c>
      <c r="Y418" t="s" s="146">
        <v>2985</v>
      </c>
      <c r="Z418" t="s" s="146">
        <v>610</v>
      </c>
      <c r="AA418" t="s" s="186">
        <v>29</v>
      </c>
      <c r="AB418" s="141">
        <f>100*AC418</f>
        <v>7.6640632</v>
      </c>
      <c r="AC418" s="190">
        <v>0.076640632</v>
      </c>
      <c r="AD418" t="s" s="187">
        <v>2365</v>
      </c>
      <c r="AE418" s="141">
        <v>6.6728924</v>
      </c>
      <c r="AF418" s="190">
        <v>0.066728924</v>
      </c>
      <c r="AG418" s="138"/>
      <c r="AH418" s="145">
        <v>78468</v>
      </c>
      <c r="AI418" s="145">
        <v>47116</v>
      </c>
      <c r="AJ418" s="145">
        <v>184</v>
      </c>
      <c r="AK418" s="145">
        <v>152</v>
      </c>
      <c r="AL418" s="145">
        <v>18404</v>
      </c>
      <c r="AM418" s="148">
        <f>100*AL418/$AI418</f>
        <v>39.061040835385</v>
      </c>
      <c r="AN418" s="145">
        <f>IF(AM418&gt;$AI$8,1,0)</f>
        <v>0</v>
      </c>
      <c r="AO418" s="148">
        <f>IF($R418=AL$17,AM418,0)</f>
        <v>39.061040835385</v>
      </c>
      <c r="AP418" s="145">
        <v>18556</v>
      </c>
      <c r="AQ418" s="148">
        <f>100*AP418/$AI418</f>
        <v>39.383648866627</v>
      </c>
      <c r="AR418" s="145">
        <f>IF(AQ418&gt;$AI$8,1,0)</f>
        <v>0</v>
      </c>
      <c r="AS418" s="148">
        <f>IF($R418=AP$17,AQ418,0)</f>
        <v>0</v>
      </c>
      <c r="AT418" s="145">
        <v>3611</v>
      </c>
      <c r="AU418" s="148">
        <f>100*AT418/$AI418</f>
        <v>7.66406316325664</v>
      </c>
      <c r="AV418" s="145">
        <f>IF(AU418&gt;$AI$8,1,0)</f>
        <v>0</v>
      </c>
      <c r="AW418" s="148">
        <f>IF($R418=AT$17,AU418,0)</f>
        <v>0</v>
      </c>
      <c r="AX418" s="145">
        <v>3144</v>
      </c>
      <c r="AY418" s="148">
        <f>100*AX418/$AI418</f>
        <v>6.67289243569064</v>
      </c>
      <c r="AZ418" s="145">
        <f>IF(AY418&gt;$AI$8,1,0)</f>
        <v>0</v>
      </c>
      <c r="BA418" s="148">
        <f>IF($R418=AX$17,AY418,0)</f>
        <v>0</v>
      </c>
      <c r="BB418" s="145">
        <v>2798</v>
      </c>
      <c r="BC418" s="148">
        <f>100*BB418/$AI418</f>
        <v>5.93853468036336</v>
      </c>
      <c r="BD418" s="145">
        <f>IF(BC418&gt;$AI$8,1,0)</f>
        <v>0</v>
      </c>
      <c r="BE418" s="148">
        <f>IF($R418=BB$17,BC418,0)</f>
        <v>0</v>
      </c>
      <c r="BF418" s="145">
        <v>0</v>
      </c>
      <c r="BG418" s="148">
        <f>100*BF418/$AI418</f>
        <v>0</v>
      </c>
      <c r="BH418" s="145">
        <f>IF(BG418&gt;$AI$8,1,0)</f>
        <v>0</v>
      </c>
      <c r="BI418" s="148">
        <f>IF($R418=BF$17,BG418,0)</f>
        <v>0</v>
      </c>
      <c r="BJ418" s="145">
        <v>0</v>
      </c>
      <c r="BK418" s="148">
        <f>100*BJ418/$AI418</f>
        <v>0</v>
      </c>
      <c r="BL418" s="145">
        <f>IF(BK418&gt;$AI$8,1,0)</f>
        <v>0</v>
      </c>
      <c r="BM418" s="148">
        <f>IF($R418=BJ$17,BK418,0)</f>
        <v>0</v>
      </c>
      <c r="BN418" s="145">
        <v>0</v>
      </c>
      <c r="BO418" s="148">
        <f>100*BN418/$AI418</f>
        <v>0</v>
      </c>
      <c r="BP418" s="145">
        <f>IF(BO418&gt;$AI$8,1,0)</f>
        <v>0</v>
      </c>
      <c r="BQ418" s="148">
        <f>IF($R418=BN$17,BO418,0)</f>
        <v>0</v>
      </c>
      <c r="BR418" s="145">
        <v>0</v>
      </c>
      <c r="BS418" s="148">
        <f>100*BR418/$AI418</f>
        <v>0</v>
      </c>
      <c r="BT418" s="145">
        <f>IF(BS418&gt;$AI$8,1,0)</f>
        <v>0</v>
      </c>
      <c r="BU418" s="148">
        <f>IF($R418=BR$17,BS418,0)</f>
        <v>0</v>
      </c>
      <c r="BV418" s="145">
        <v>0</v>
      </c>
      <c r="BW418" s="148">
        <f>100*BV418/$AI418</f>
        <v>0</v>
      </c>
      <c r="BX418" s="145">
        <f>IF(BW418&gt;$AI$8,1,0)</f>
        <v>0</v>
      </c>
      <c r="BY418" s="148">
        <f>IF($R418=BV$17,BW418,0)</f>
        <v>0</v>
      </c>
      <c r="BZ418" s="145">
        <v>0</v>
      </c>
      <c r="CA418" s="148">
        <f>100*BZ418/$AI418</f>
        <v>0</v>
      </c>
      <c r="CB418" s="145">
        <f>IF(CA418&gt;$AI$8,1,0)</f>
        <v>0</v>
      </c>
      <c r="CC418" s="148">
        <f>IF($R418=BZ$17,CA418,0)</f>
        <v>0</v>
      </c>
      <c r="CD418" s="145">
        <v>0</v>
      </c>
      <c r="CE418" s="148">
        <f>100*CD418/$AI418</f>
        <v>0</v>
      </c>
      <c r="CF418" s="145">
        <f>IF(CE418&gt;$AI$8,1,0)</f>
        <v>0</v>
      </c>
      <c r="CG418" s="148">
        <f>IF($R418=CD$17,CE418,0)</f>
        <v>0</v>
      </c>
      <c r="CH418" s="145">
        <v>0</v>
      </c>
      <c r="CI418" s="148">
        <f>100*CH418/$AI418</f>
        <v>0</v>
      </c>
      <c r="CJ418" s="145">
        <f>IF(CI418&gt;$AI$8,1,0)</f>
        <v>0</v>
      </c>
      <c r="CK418" s="148">
        <f>IF($R418=CH$17,CI418,0)</f>
        <v>0</v>
      </c>
      <c r="CL418" s="145">
        <v>0</v>
      </c>
      <c r="CM418" s="145">
        <v>0</v>
      </c>
      <c r="CN418" s="149"/>
    </row>
    <row r="419" ht="15.75" customHeight="1">
      <c r="A419" t="s" s="179">
        <v>3083</v>
      </c>
      <c r="B419" t="s" s="180">
        <v>166</v>
      </c>
      <c r="C419" t="s" s="180">
        <v>3084</v>
      </c>
      <c r="D419" t="s" s="181">
        <v>169</v>
      </c>
      <c r="E419" t="s" s="182">
        <v>79</v>
      </c>
      <c r="F419" t="s" s="130">
        <v>46</v>
      </c>
      <c r="G419" t="s" s="130">
        <v>3085</v>
      </c>
      <c r="H419" t="s" s="130">
        <v>3086</v>
      </c>
      <c r="I419" t="s" s="130">
        <v>64</v>
      </c>
      <c r="J419" t="s" s="130">
        <v>1733</v>
      </c>
      <c r="K419" t="s" s="183">
        <f>_xlfn.IFS(Q419=0,O419,T419=1,R419,U419=1,AA419,V419=1,AD419)</f>
        <v>28</v>
      </c>
      <c r="L419" s="189">
        <f>_xlfn.IFS(Q419=0,P419,T419=1,S419,U419=1,AB419,V419=1,AE419)</f>
        <v>39.2770040799581</v>
      </c>
      <c r="M419" t="s" s="130">
        <f>IF(O419="Lab","over","under")</f>
        <v>2429</v>
      </c>
      <c r="N419" s="173">
        <v>0</v>
      </c>
      <c r="O419" t="s" s="184">
        <v>28</v>
      </c>
      <c r="P419" s="131">
        <f>AQ419</f>
        <v>39.2770040799581</v>
      </c>
      <c r="Q419" s="173">
        <f>T419+U419+V419</f>
        <v>0</v>
      </c>
      <c r="R419" t="s" s="185">
        <v>27</v>
      </c>
      <c r="S419" s="131">
        <f>AO419</f>
        <v>28.924395414036</v>
      </c>
      <c r="T419" s="169"/>
      <c r="U419" s="169"/>
      <c r="V419" s="169"/>
      <c r="W419" s="169"/>
      <c r="X419" t="s" s="130">
        <f>IF($A419=Y419,"ok","bad")</f>
        <v>2430</v>
      </c>
      <c r="Y419" t="s" s="130">
        <v>3083</v>
      </c>
      <c r="Z419" t="s" s="130">
        <v>3084</v>
      </c>
      <c r="AA419" t="s" s="186">
        <v>2365</v>
      </c>
      <c r="AB419" s="125">
        <f>100*AC419</f>
        <v>21.0243202</v>
      </c>
      <c r="AC419" s="191">
        <v>0.210243202</v>
      </c>
      <c r="AD419" t="s" s="187">
        <v>31</v>
      </c>
      <c r="AE419" s="125">
        <v>4.8594808</v>
      </c>
      <c r="AF419" s="191">
        <v>0.048594808</v>
      </c>
      <c r="AG419" s="169"/>
      <c r="AH419" s="173">
        <v>72312</v>
      </c>
      <c r="AI419" s="173">
        <v>43873</v>
      </c>
      <c r="AJ419" s="173">
        <v>120</v>
      </c>
      <c r="AK419" s="173">
        <v>4542</v>
      </c>
      <c r="AL419" s="173">
        <v>12690</v>
      </c>
      <c r="AM419" s="175">
        <f>100*AL419/$AI419</f>
        <v>28.924395414036</v>
      </c>
      <c r="AN419" s="173">
        <f>IF(AM419&gt;$AI$8,1,0)</f>
        <v>0</v>
      </c>
      <c r="AO419" s="175">
        <f>IF($R419=AL$17,AM419,0)</f>
        <v>28.924395414036</v>
      </c>
      <c r="AP419" s="173">
        <v>17232</v>
      </c>
      <c r="AQ419" s="175">
        <f>100*AP419/$AI419</f>
        <v>39.2770040799581</v>
      </c>
      <c r="AR419" s="173">
        <f>IF(AQ419&gt;$AI$8,1,0)</f>
        <v>0</v>
      </c>
      <c r="AS419" s="175">
        <f>IF($R419=AP$17,AQ419,0)</f>
        <v>0</v>
      </c>
      <c r="AT419" s="173">
        <v>1785</v>
      </c>
      <c r="AU419" s="175">
        <f>100*AT419/$AI419</f>
        <v>4.06856152987031</v>
      </c>
      <c r="AV419" s="173">
        <f>IF(AU419&gt;$AI$8,1,0)</f>
        <v>0</v>
      </c>
      <c r="AW419" s="175">
        <f>IF($R419=AT$17,AU419,0)</f>
        <v>0</v>
      </c>
      <c r="AX419" s="173">
        <v>9224</v>
      </c>
      <c r="AY419" s="175">
        <f>100*AX419/$AI419</f>
        <v>21.0243201969321</v>
      </c>
      <c r="AZ419" s="173">
        <f>IF(AY419&gt;$AI$8,1,0)</f>
        <v>0</v>
      </c>
      <c r="BA419" s="175">
        <f>IF($R419=AX$17,AY419,0)</f>
        <v>0</v>
      </c>
      <c r="BB419" s="173">
        <v>2132</v>
      </c>
      <c r="BC419" s="175">
        <f>100*BB419/$AI419</f>
        <v>4.85948077405238</v>
      </c>
      <c r="BD419" s="173">
        <f>IF(BC419&gt;$AI$8,1,0)</f>
        <v>0</v>
      </c>
      <c r="BE419" s="175">
        <f>IF($R419=BB$17,BC419,0)</f>
        <v>0</v>
      </c>
      <c r="BF419" s="173">
        <v>0</v>
      </c>
      <c r="BG419" s="175">
        <f>100*BF419/$AI419</f>
        <v>0</v>
      </c>
      <c r="BH419" s="173">
        <f>IF(BG419&gt;$AI$8,1,0)</f>
        <v>0</v>
      </c>
      <c r="BI419" s="175">
        <f>IF($R419=BF$17,BG419,0)</f>
        <v>0</v>
      </c>
      <c r="BJ419" s="173">
        <v>0</v>
      </c>
      <c r="BK419" s="175">
        <f>100*BJ419/$AI419</f>
        <v>0</v>
      </c>
      <c r="BL419" s="173">
        <f>IF(BK419&gt;$AI$8,1,0)</f>
        <v>0</v>
      </c>
      <c r="BM419" s="175">
        <f>IF($R419=BJ$17,BK419,0)</f>
        <v>0</v>
      </c>
      <c r="BN419" s="173">
        <v>0</v>
      </c>
      <c r="BO419" s="175">
        <f>100*BN419/$AI419</f>
        <v>0</v>
      </c>
      <c r="BP419" s="173">
        <f>IF(BO419&gt;$AI$8,1,0)</f>
        <v>0</v>
      </c>
      <c r="BQ419" s="175">
        <f>IF($R419=BN$17,BO419,0)</f>
        <v>0</v>
      </c>
      <c r="BR419" s="173">
        <v>0</v>
      </c>
      <c r="BS419" s="175">
        <f>100*BR419/$AI419</f>
        <v>0</v>
      </c>
      <c r="BT419" s="173">
        <f>IF(BS419&gt;$AI$8,1,0)</f>
        <v>0</v>
      </c>
      <c r="BU419" s="175">
        <f>IF($R419=BR$17,BS419,0)</f>
        <v>0</v>
      </c>
      <c r="BV419" s="173">
        <v>0</v>
      </c>
      <c r="BW419" s="175">
        <f>100*BV419/$AI419</f>
        <v>0</v>
      </c>
      <c r="BX419" s="173">
        <f>IF(BW419&gt;$AI$8,1,0)</f>
        <v>0</v>
      </c>
      <c r="BY419" s="175">
        <f>IF($R419=BV$17,BW419,0)</f>
        <v>0</v>
      </c>
      <c r="BZ419" s="173">
        <v>0</v>
      </c>
      <c r="CA419" s="175">
        <f>100*BZ419/$AI419</f>
        <v>0</v>
      </c>
      <c r="CB419" s="173">
        <f>IF(CA419&gt;$AI$8,1,0)</f>
        <v>0</v>
      </c>
      <c r="CC419" s="175">
        <f>IF($R419=BZ$17,CA419,0)</f>
        <v>0</v>
      </c>
      <c r="CD419" s="173">
        <v>0</v>
      </c>
      <c r="CE419" s="175">
        <f>100*CD419/$AI419</f>
        <v>0</v>
      </c>
      <c r="CF419" s="173">
        <f>IF(CE419&gt;$AI$8,1,0)</f>
        <v>0</v>
      </c>
      <c r="CG419" s="175">
        <f>IF($R419=CD$17,CE419,0)</f>
        <v>0</v>
      </c>
      <c r="CH419" s="173">
        <v>0</v>
      </c>
      <c r="CI419" s="175">
        <f>100*CH419/$AI419</f>
        <v>0</v>
      </c>
      <c r="CJ419" s="173">
        <f>IF(CI419&gt;$AI$8,1,0)</f>
        <v>0</v>
      </c>
      <c r="CK419" s="175">
        <f>IF($R419=CH$17,CI419,0)</f>
        <v>0</v>
      </c>
      <c r="CL419" s="173">
        <v>929</v>
      </c>
      <c r="CM419" s="173">
        <v>0</v>
      </c>
      <c r="CN419" s="176"/>
    </row>
    <row r="420" ht="15.75" customHeight="1">
      <c r="A420" t="s" s="179">
        <v>3422</v>
      </c>
      <c r="B420" t="s" s="180">
        <v>166</v>
      </c>
      <c r="C420" t="s" s="180">
        <v>2087</v>
      </c>
      <c r="D420" t="s" s="181">
        <v>169</v>
      </c>
      <c r="E420" t="s" s="188">
        <v>79</v>
      </c>
      <c r="F420" t="s" s="146">
        <v>46</v>
      </c>
      <c r="G420" t="s" s="146">
        <v>555</v>
      </c>
      <c r="H420" t="s" s="146">
        <v>2088</v>
      </c>
      <c r="I420" t="s" s="146">
        <v>49</v>
      </c>
      <c r="J420" t="s" s="146">
        <v>56</v>
      </c>
      <c r="K420" t="s" s="183">
        <f>_xlfn.IFS(Q420=0,O420,T420=1,R420,U420=1,AA420,V420=1,AD420)</f>
        <v>27</v>
      </c>
      <c r="L420" s="189">
        <f>_xlfn.IFS(Q420=0,P420,T420=1,S420,U420=1,AB420,V420=1,AE420)</f>
        <v>39.2473442175231</v>
      </c>
      <c r="M420" t="s" s="146">
        <f>IF(O420="Lab","over","under")</f>
        <v>3307</v>
      </c>
      <c r="N420" s="138"/>
      <c r="O420" t="s" s="184">
        <v>27</v>
      </c>
      <c r="P420" s="147">
        <f>AM420</f>
        <v>39.2473442175231</v>
      </c>
      <c r="Q420" s="145">
        <f>T420+U420+V420</f>
        <v>0</v>
      </c>
      <c r="R420" t="s" s="185">
        <v>28</v>
      </c>
      <c r="S420" s="147">
        <f>AS420</f>
        <v>24.0857883005</v>
      </c>
      <c r="T420" s="138"/>
      <c r="U420" s="138"/>
      <c r="V420" s="138"/>
      <c r="W420" s="138"/>
      <c r="X420" t="s" s="146">
        <f>IF($A420=Y420,"ok","bad")</f>
        <v>2430</v>
      </c>
      <c r="Y420" t="s" s="146">
        <v>3422</v>
      </c>
      <c r="Z420" t="s" s="146">
        <v>2087</v>
      </c>
      <c r="AA420" t="s" s="186">
        <v>2365</v>
      </c>
      <c r="AB420" s="141">
        <f>100*AC420</f>
        <v>17.9990762</v>
      </c>
      <c r="AC420" s="190">
        <v>0.179990762</v>
      </c>
      <c r="AD420" t="s" s="187">
        <v>29</v>
      </c>
      <c r="AE420" s="141">
        <v>10.8018555</v>
      </c>
      <c r="AF420" s="190">
        <v>0.108018555</v>
      </c>
      <c r="AG420" s="138"/>
      <c r="AH420" s="145">
        <v>78468</v>
      </c>
      <c r="AI420" s="145">
        <v>49797</v>
      </c>
      <c r="AJ420" s="145">
        <v>169</v>
      </c>
      <c r="AK420" s="145">
        <v>7550</v>
      </c>
      <c r="AL420" s="145">
        <v>19544</v>
      </c>
      <c r="AM420" s="148">
        <f>100*AL420/$AI420</f>
        <v>39.2473442175231</v>
      </c>
      <c r="AN420" s="145">
        <f>IF(AM420&gt;$AI$8,1,0)</f>
        <v>0</v>
      </c>
      <c r="AO420" s="148">
        <f>IF($R420=AL$17,AM420,0)</f>
        <v>0</v>
      </c>
      <c r="AP420" s="145">
        <v>11994</v>
      </c>
      <c r="AQ420" s="148">
        <f>100*AP420/$AI420</f>
        <v>24.0857883005</v>
      </c>
      <c r="AR420" s="145">
        <f>IF(AQ420&gt;$AI$8,1,0)</f>
        <v>0</v>
      </c>
      <c r="AS420" s="148">
        <f>IF($R420=AP$17,AQ420,0)</f>
        <v>24.0857883005</v>
      </c>
      <c r="AT420" s="145">
        <v>5379</v>
      </c>
      <c r="AU420" s="148">
        <f>100*AT420/$AI420</f>
        <v>10.8018555334659</v>
      </c>
      <c r="AV420" s="145">
        <f>IF(AU420&gt;$AI$8,1,0)</f>
        <v>0</v>
      </c>
      <c r="AW420" s="148">
        <f>IF($R420=AT$17,AU420,0)</f>
        <v>0</v>
      </c>
      <c r="AX420" s="145">
        <v>8963</v>
      </c>
      <c r="AY420" s="148">
        <f>100*AX420/$AI420</f>
        <v>17.9990762495733</v>
      </c>
      <c r="AZ420" s="145">
        <f>IF(AY420&gt;$AI$8,1,0)</f>
        <v>0</v>
      </c>
      <c r="BA420" s="148">
        <f>IF($R420=AX$17,AY420,0)</f>
        <v>0</v>
      </c>
      <c r="BB420" s="145">
        <v>2986</v>
      </c>
      <c r="BC420" s="148">
        <f>100*BB420/$AI420</f>
        <v>5.9963451613551</v>
      </c>
      <c r="BD420" s="145">
        <f>IF(BC420&gt;$AI$8,1,0)</f>
        <v>0</v>
      </c>
      <c r="BE420" s="148">
        <f>IF($R420=BB$17,BC420,0)</f>
        <v>0</v>
      </c>
      <c r="BF420" s="145">
        <v>0</v>
      </c>
      <c r="BG420" s="148">
        <f>100*BF420/$AI420</f>
        <v>0</v>
      </c>
      <c r="BH420" s="145">
        <f>IF(BG420&gt;$AI$8,1,0)</f>
        <v>0</v>
      </c>
      <c r="BI420" s="148">
        <f>IF($R420=BF$17,BG420,0)</f>
        <v>0</v>
      </c>
      <c r="BJ420" s="145">
        <v>0</v>
      </c>
      <c r="BK420" s="148">
        <f>100*BJ420/$AI420</f>
        <v>0</v>
      </c>
      <c r="BL420" s="145">
        <f>IF(BK420&gt;$AI$8,1,0)</f>
        <v>0</v>
      </c>
      <c r="BM420" s="148">
        <f>IF($R420=BJ$17,BK420,0)</f>
        <v>0</v>
      </c>
      <c r="BN420" s="145">
        <v>0</v>
      </c>
      <c r="BO420" s="148">
        <f>100*BN420/$AI420</f>
        <v>0</v>
      </c>
      <c r="BP420" s="145">
        <f>IF(BO420&gt;$AI$8,1,0)</f>
        <v>0</v>
      </c>
      <c r="BQ420" s="148">
        <f>IF($R420=BN$17,BO420,0)</f>
        <v>0</v>
      </c>
      <c r="BR420" s="145">
        <v>0</v>
      </c>
      <c r="BS420" s="148">
        <f>100*BR420/$AI420</f>
        <v>0</v>
      </c>
      <c r="BT420" s="145">
        <f>IF(BS420&gt;$AI$8,1,0)</f>
        <v>0</v>
      </c>
      <c r="BU420" s="148">
        <f>IF($R420=BR$17,BS420,0)</f>
        <v>0</v>
      </c>
      <c r="BV420" s="145">
        <v>0</v>
      </c>
      <c r="BW420" s="148">
        <f>100*BV420/$AI420</f>
        <v>0</v>
      </c>
      <c r="BX420" s="145">
        <f>IF(BW420&gt;$AI$8,1,0)</f>
        <v>0</v>
      </c>
      <c r="BY420" s="148">
        <f>IF($R420=BV$17,BW420,0)</f>
        <v>0</v>
      </c>
      <c r="BZ420" s="145">
        <v>0</v>
      </c>
      <c r="CA420" s="148">
        <f>100*BZ420/$AI420</f>
        <v>0</v>
      </c>
      <c r="CB420" s="145">
        <f>IF(CA420&gt;$AI$8,1,0)</f>
        <v>0</v>
      </c>
      <c r="CC420" s="148">
        <f>IF($R420=BZ$17,CA420,0)</f>
        <v>0</v>
      </c>
      <c r="CD420" s="145">
        <v>0</v>
      </c>
      <c r="CE420" s="148">
        <f>100*CD420/$AI420</f>
        <v>0</v>
      </c>
      <c r="CF420" s="145">
        <f>IF(CE420&gt;$AI$8,1,0)</f>
        <v>0</v>
      </c>
      <c r="CG420" s="148">
        <f>IF($R420=CD$17,CE420,0)</f>
        <v>0</v>
      </c>
      <c r="CH420" s="145">
        <v>0</v>
      </c>
      <c r="CI420" s="148">
        <f>100*CH420/$AI420</f>
        <v>0</v>
      </c>
      <c r="CJ420" s="145">
        <f>IF(CI420&gt;$AI$8,1,0)</f>
        <v>0</v>
      </c>
      <c r="CK420" s="148">
        <f>IF($R420=CH$17,CI420,0)</f>
        <v>0</v>
      </c>
      <c r="CL420" s="145">
        <v>0</v>
      </c>
      <c r="CM420" s="145">
        <v>0</v>
      </c>
      <c r="CN420" s="149"/>
    </row>
    <row r="421" ht="15.75" customHeight="1">
      <c r="A421" t="s" s="179">
        <v>3169</v>
      </c>
      <c r="B421" t="s" s="180">
        <v>42</v>
      </c>
      <c r="C421" t="s" s="180">
        <v>2309</v>
      </c>
      <c r="D421" t="s" s="181">
        <v>45</v>
      </c>
      <c r="E421" t="s" s="182">
        <v>45</v>
      </c>
      <c r="F421" t="s" s="130">
        <v>46</v>
      </c>
      <c r="G421" t="s" s="130">
        <v>124</v>
      </c>
      <c r="H421" t="s" s="130">
        <v>3170</v>
      </c>
      <c r="I421" t="s" s="130">
        <v>49</v>
      </c>
      <c r="J421" t="s" s="130">
        <v>1733</v>
      </c>
      <c r="K421" t="s" s="183">
        <f>_xlfn.IFS(Q421=0,O421,T421=1,R421,U421=1,AA421,V421=1,AD421)</f>
        <v>28</v>
      </c>
      <c r="L421" s="189">
        <f>_xlfn.IFS(Q421=0,P421,T421=1,S421,U421=1,AB421,V421=1,AE421)</f>
        <v>39.2242340177842</v>
      </c>
      <c r="M421" t="s" s="130">
        <f>IF(O421="Lab","over","under")</f>
        <v>2429</v>
      </c>
      <c r="N421" s="173">
        <v>0</v>
      </c>
      <c r="O421" t="s" s="184">
        <v>28</v>
      </c>
      <c r="P421" s="131">
        <f>AQ421</f>
        <v>39.2242340177842</v>
      </c>
      <c r="Q421" s="173">
        <f>T421+U421+V421</f>
        <v>0</v>
      </c>
      <c r="R421" t="s" s="185">
        <v>27</v>
      </c>
      <c r="S421" s="131">
        <f>AO421</f>
        <v>24.491615683749</v>
      </c>
      <c r="T421" s="169"/>
      <c r="U421" s="169"/>
      <c r="V421" s="169"/>
      <c r="W421" s="169"/>
      <c r="X421" t="s" s="130">
        <f>IF($A421=Y421,"ok","bad")</f>
        <v>2430</v>
      </c>
      <c r="Y421" t="s" s="130">
        <v>3169</v>
      </c>
      <c r="Z421" t="s" s="130">
        <v>2309</v>
      </c>
      <c r="AA421" t="s" s="186">
        <v>2365</v>
      </c>
      <c r="AB421" s="125">
        <f>100*AC421</f>
        <v>17.1277834</v>
      </c>
      <c r="AC421" s="191">
        <v>0.171277834</v>
      </c>
      <c r="AD421" t="s" s="187">
        <v>33</v>
      </c>
      <c r="AE421" s="125">
        <v>10.2494241</v>
      </c>
      <c r="AF421" s="191">
        <v>0.102494241</v>
      </c>
      <c r="AG421" s="169"/>
      <c r="AH421" s="173">
        <v>70269</v>
      </c>
      <c r="AI421" s="173">
        <v>40373</v>
      </c>
      <c r="AJ421" s="173">
        <v>128</v>
      </c>
      <c r="AK421" s="173">
        <v>5948</v>
      </c>
      <c r="AL421" s="173">
        <v>9888</v>
      </c>
      <c r="AM421" s="175">
        <f>100*AL421/$AI421</f>
        <v>24.491615683749</v>
      </c>
      <c r="AN421" s="173">
        <f>IF(AM421&gt;$AI$8,1,0)</f>
        <v>0</v>
      </c>
      <c r="AO421" s="175">
        <f>IF($R421=AL$17,AM421,0)</f>
        <v>24.491615683749</v>
      </c>
      <c r="AP421" s="173">
        <v>15836</v>
      </c>
      <c r="AQ421" s="175">
        <f>100*AP421/$AI421</f>
        <v>39.2242340177842</v>
      </c>
      <c r="AR421" s="173">
        <f>IF(AQ421&gt;$AI$8,1,0)</f>
        <v>0</v>
      </c>
      <c r="AS421" s="175">
        <f>IF($R421=AP$17,AQ421,0)</f>
        <v>0</v>
      </c>
      <c r="AT421" s="173">
        <v>1777</v>
      </c>
      <c r="AU421" s="175">
        <f>100*AT421/$AI421</f>
        <v>4.40145641889382</v>
      </c>
      <c r="AV421" s="173">
        <f>IF(AU421&gt;$AI$8,1,0)</f>
        <v>0</v>
      </c>
      <c r="AW421" s="175">
        <f>IF($R421=AT$17,AU421,0)</f>
        <v>0</v>
      </c>
      <c r="AX421" s="173">
        <v>6915</v>
      </c>
      <c r="AY421" s="175">
        <f>100*AX421/$AI421</f>
        <v>17.1277834196121</v>
      </c>
      <c r="AZ421" s="173">
        <f>IF(AY421&gt;$AI$8,1,0)</f>
        <v>0</v>
      </c>
      <c r="BA421" s="175">
        <f>IF($R421=AX$17,AY421,0)</f>
        <v>0</v>
      </c>
      <c r="BB421" s="173">
        <v>1339</v>
      </c>
      <c r="BC421" s="175">
        <f>100*BB421/$AI421</f>
        <v>3.31657295717435</v>
      </c>
      <c r="BD421" s="173">
        <f>IF(BC421&gt;$AI$8,1,0)</f>
        <v>0</v>
      </c>
      <c r="BE421" s="175">
        <f>IF($R421=BB$17,BC421,0)</f>
        <v>0</v>
      </c>
      <c r="BF421" s="173">
        <v>0</v>
      </c>
      <c r="BG421" s="175">
        <f>100*BF421/$AI421</f>
        <v>0</v>
      </c>
      <c r="BH421" s="173">
        <f>IF(BG421&gt;$AI$8,1,0)</f>
        <v>0</v>
      </c>
      <c r="BI421" s="175">
        <f>IF($R421=BF$17,BG421,0)</f>
        <v>0</v>
      </c>
      <c r="BJ421" s="173">
        <v>4138</v>
      </c>
      <c r="BK421" s="175">
        <f>100*BJ421/$AI421</f>
        <v>10.2494241200803</v>
      </c>
      <c r="BL421" s="173">
        <f>IF(BK421&gt;$AI$8,1,0)</f>
        <v>0</v>
      </c>
      <c r="BM421" s="175">
        <f>IF($R421=BJ$17,BK421,0)</f>
        <v>0</v>
      </c>
      <c r="BN421" s="173">
        <v>0</v>
      </c>
      <c r="BO421" s="175">
        <f>100*BN421/$AI421</f>
        <v>0</v>
      </c>
      <c r="BP421" s="173">
        <f>IF(BO421&gt;$AI$8,1,0)</f>
        <v>0</v>
      </c>
      <c r="BQ421" s="175">
        <f>IF($R421=BN$17,BO421,0)</f>
        <v>0</v>
      </c>
      <c r="BR421" s="173">
        <v>0</v>
      </c>
      <c r="BS421" s="175">
        <f>100*BR421/$AI421</f>
        <v>0</v>
      </c>
      <c r="BT421" s="173">
        <f>IF(BS421&gt;$AI$8,1,0)</f>
        <v>0</v>
      </c>
      <c r="BU421" s="175">
        <f>IF($R421=BR$17,BS421,0)</f>
        <v>0</v>
      </c>
      <c r="BV421" s="173">
        <v>0</v>
      </c>
      <c r="BW421" s="175">
        <f>100*BV421/$AI421</f>
        <v>0</v>
      </c>
      <c r="BX421" s="173">
        <f>IF(BW421&gt;$AI$8,1,0)</f>
        <v>0</v>
      </c>
      <c r="BY421" s="175">
        <f>IF($R421=BV$17,BW421,0)</f>
        <v>0</v>
      </c>
      <c r="BZ421" s="173">
        <v>0</v>
      </c>
      <c r="CA421" s="175">
        <f>100*BZ421/$AI421</f>
        <v>0</v>
      </c>
      <c r="CB421" s="173">
        <f>IF(CA421&gt;$AI$8,1,0)</f>
        <v>0</v>
      </c>
      <c r="CC421" s="175">
        <f>IF($R421=BZ$17,CA421,0)</f>
        <v>0</v>
      </c>
      <c r="CD421" s="173">
        <v>0</v>
      </c>
      <c r="CE421" s="175">
        <f>100*CD421/$AI421</f>
        <v>0</v>
      </c>
      <c r="CF421" s="173">
        <f>IF(CE421&gt;$AI$8,1,0)</f>
        <v>0</v>
      </c>
      <c r="CG421" s="175">
        <f>IF($R421=CD$17,CE421,0)</f>
        <v>0</v>
      </c>
      <c r="CH421" s="173">
        <v>0</v>
      </c>
      <c r="CI421" s="175">
        <f>100*CH421/$AI421</f>
        <v>0</v>
      </c>
      <c r="CJ421" s="173">
        <f>IF(CI421&gt;$AI$8,1,0)</f>
        <v>0</v>
      </c>
      <c r="CK421" s="175">
        <f>IF($R421=CH$17,CI421,0)</f>
        <v>0</v>
      </c>
      <c r="CL421" s="173">
        <v>0</v>
      </c>
      <c r="CM421" s="173">
        <v>0</v>
      </c>
      <c r="CN421" s="176"/>
    </row>
    <row r="422" ht="19.95" customHeight="1">
      <c r="A422" t="s" s="179">
        <v>3652</v>
      </c>
      <c r="B422" t="s" s="180">
        <v>101</v>
      </c>
      <c r="C422" t="s" s="180">
        <v>1483</v>
      </c>
      <c r="D422" t="s" s="181">
        <v>104</v>
      </c>
      <c r="E422" t="s" s="188">
        <v>79</v>
      </c>
      <c r="F422" t="s" s="146">
        <v>46</v>
      </c>
      <c r="G422" t="s" s="146">
        <v>472</v>
      </c>
      <c r="H422" t="s" s="146">
        <v>1484</v>
      </c>
      <c r="I422" t="s" s="146">
        <v>49</v>
      </c>
      <c r="J422" t="s" s="146">
        <v>56</v>
      </c>
      <c r="K422" t="s" s="183">
        <f>_xlfn.IFS(Q422=0,O422,T422=1,R422,U422=1,AA422,V422=1,AD422)</f>
        <v>27</v>
      </c>
      <c r="L422" s="189">
        <f>_xlfn.IFS(Q422=0,P422,T422=1,S422,U422=1,AB422,V422=1,AE422)</f>
        <v>39.2225817916534</v>
      </c>
      <c r="M422" t="s" s="146">
        <f>IF(O422="Lab","over","under")</f>
        <v>3307</v>
      </c>
      <c r="N422" s="138"/>
      <c r="O422" t="s" s="184">
        <v>27</v>
      </c>
      <c r="P422" s="147">
        <f>AM422</f>
        <v>39.2225817916534</v>
      </c>
      <c r="Q422" s="145">
        <f>T422+U422+V422</f>
        <v>0</v>
      </c>
      <c r="R422" t="s" s="185">
        <v>28</v>
      </c>
      <c r="S422" s="147">
        <f>AS422</f>
        <v>32.5408256794927</v>
      </c>
      <c r="T422" s="138"/>
      <c r="U422" s="138"/>
      <c r="V422" s="138"/>
      <c r="W422" s="138"/>
      <c r="X422" t="s" s="146">
        <f>IF($A422=Y422,"ok","bad")</f>
        <v>2430</v>
      </c>
      <c r="Y422" t="s" s="146">
        <v>3652</v>
      </c>
      <c r="Z422" t="s" s="146">
        <v>1483</v>
      </c>
      <c r="AA422" t="s" s="186">
        <v>2365</v>
      </c>
      <c r="AB422" s="141">
        <f>100*AC422</f>
        <v>15.4885052</v>
      </c>
      <c r="AC422" s="190">
        <v>0.154885052</v>
      </c>
      <c r="AD422" t="s" s="187">
        <v>29</v>
      </c>
      <c r="AE422" s="141">
        <v>5.6604127</v>
      </c>
      <c r="AF422" s="190">
        <v>0.056604127</v>
      </c>
      <c r="AG422" s="138"/>
      <c r="AH422" s="145">
        <v>79783</v>
      </c>
      <c r="AI422" s="145">
        <v>53459</v>
      </c>
      <c r="AJ422" s="145">
        <v>198</v>
      </c>
      <c r="AK422" s="145">
        <v>3572</v>
      </c>
      <c r="AL422" s="145">
        <v>20968</v>
      </c>
      <c r="AM422" s="148">
        <f>100*AL422/$AI422</f>
        <v>39.2225817916534</v>
      </c>
      <c r="AN422" s="145">
        <f>IF(AM422&gt;$AI$8,1,0)</f>
        <v>0</v>
      </c>
      <c r="AO422" s="148">
        <f>IF($R422=AL$17,AM422,0)</f>
        <v>0</v>
      </c>
      <c r="AP422" s="145">
        <v>17396</v>
      </c>
      <c r="AQ422" s="148">
        <f>100*AP422/$AI422</f>
        <v>32.5408256794927</v>
      </c>
      <c r="AR422" s="145">
        <f>IF(AQ422&gt;$AI$8,1,0)</f>
        <v>0</v>
      </c>
      <c r="AS422" s="148">
        <f>IF($R422=AP$17,AQ422,0)</f>
        <v>32.5408256794927</v>
      </c>
      <c r="AT422" s="145">
        <v>3026</v>
      </c>
      <c r="AU422" s="148">
        <f>100*AT422/$AI422</f>
        <v>5.66041265268711</v>
      </c>
      <c r="AV422" s="145">
        <f>IF(AU422&gt;$AI$8,1,0)</f>
        <v>0</v>
      </c>
      <c r="AW422" s="148">
        <f>IF($R422=AT$17,AU422,0)</f>
        <v>0</v>
      </c>
      <c r="AX422" s="145">
        <v>8280</v>
      </c>
      <c r="AY422" s="148">
        <f>100*AX422/$AI422</f>
        <v>15.4885052095999</v>
      </c>
      <c r="AZ422" s="145">
        <f>IF(AY422&gt;$AI$8,1,0)</f>
        <v>0</v>
      </c>
      <c r="BA422" s="148">
        <f>IF($R422=AX$17,AY422,0)</f>
        <v>0</v>
      </c>
      <c r="BB422" s="145">
        <v>2345</v>
      </c>
      <c r="BC422" s="148">
        <f>100*BB422/$AI422</f>
        <v>4.38653921697001</v>
      </c>
      <c r="BD422" s="145">
        <f>IF(BC422&gt;$AI$8,1,0)</f>
        <v>0</v>
      </c>
      <c r="BE422" s="148">
        <f>IF($R422=BB$17,BC422,0)</f>
        <v>0</v>
      </c>
      <c r="BF422" s="145">
        <v>0</v>
      </c>
      <c r="BG422" s="148">
        <f>100*BF422/$AI422</f>
        <v>0</v>
      </c>
      <c r="BH422" s="145">
        <f>IF(BG422&gt;$AI$8,1,0)</f>
        <v>0</v>
      </c>
      <c r="BI422" s="148">
        <f>IF($R422=BF$17,BG422,0)</f>
        <v>0</v>
      </c>
      <c r="BJ422" s="145">
        <v>0</v>
      </c>
      <c r="BK422" s="148">
        <f>100*BJ422/$AI422</f>
        <v>0</v>
      </c>
      <c r="BL422" s="145">
        <f>IF(BK422&gt;$AI$8,1,0)</f>
        <v>0</v>
      </c>
      <c r="BM422" s="148">
        <f>IF($R422=BJ$17,BK422,0)</f>
        <v>0</v>
      </c>
      <c r="BN422" s="145">
        <v>0</v>
      </c>
      <c r="BO422" s="148">
        <f>100*BN422/$AI422</f>
        <v>0</v>
      </c>
      <c r="BP422" s="145">
        <f>IF(BO422&gt;$AI$8,1,0)</f>
        <v>0</v>
      </c>
      <c r="BQ422" s="148">
        <f>IF($R422=BN$17,BO422,0)</f>
        <v>0</v>
      </c>
      <c r="BR422" s="145">
        <v>0</v>
      </c>
      <c r="BS422" s="148">
        <f>100*BR422/$AI422</f>
        <v>0</v>
      </c>
      <c r="BT422" s="145">
        <f>IF(BS422&gt;$AI$8,1,0)</f>
        <v>0</v>
      </c>
      <c r="BU422" s="148">
        <f>IF($R422=BR$17,BS422,0)</f>
        <v>0</v>
      </c>
      <c r="BV422" s="145">
        <v>0</v>
      </c>
      <c r="BW422" s="148">
        <f>100*BV422/$AI422</f>
        <v>0</v>
      </c>
      <c r="BX422" s="145">
        <f>IF(BW422&gt;$AI$8,1,0)</f>
        <v>0</v>
      </c>
      <c r="BY422" s="148">
        <f>IF($R422=BV$17,BW422,0)</f>
        <v>0</v>
      </c>
      <c r="BZ422" s="145">
        <v>0</v>
      </c>
      <c r="CA422" s="148">
        <f>100*BZ422/$AI422</f>
        <v>0</v>
      </c>
      <c r="CB422" s="145">
        <f>IF(CA422&gt;$AI$8,1,0)</f>
        <v>0</v>
      </c>
      <c r="CC422" s="148">
        <f>IF($R422=BZ$17,CA422,0)</f>
        <v>0</v>
      </c>
      <c r="CD422" s="145">
        <v>0</v>
      </c>
      <c r="CE422" s="148">
        <f>100*CD422/$AI422</f>
        <v>0</v>
      </c>
      <c r="CF422" s="145">
        <f>IF(CE422&gt;$AI$8,1,0)</f>
        <v>0</v>
      </c>
      <c r="CG422" s="148">
        <f>IF($R422=CD$17,CE422,0)</f>
        <v>0</v>
      </c>
      <c r="CH422" s="145">
        <v>0</v>
      </c>
      <c r="CI422" s="148">
        <f>100*CH422/$AI422</f>
        <v>0</v>
      </c>
      <c r="CJ422" s="145">
        <f>IF(CI422&gt;$AI$8,1,0)</f>
        <v>0</v>
      </c>
      <c r="CK422" s="148">
        <f>IF($R422=CH$17,CI422,0)</f>
        <v>0</v>
      </c>
      <c r="CL422" s="145">
        <v>405</v>
      </c>
      <c r="CM422" s="145">
        <v>0</v>
      </c>
      <c r="CN422" s="149"/>
    </row>
    <row r="423" ht="15.75" customHeight="1">
      <c r="A423" t="s" s="179">
        <v>3214</v>
      </c>
      <c r="B423" t="s" s="180">
        <v>256</v>
      </c>
      <c r="C423" t="s" s="180">
        <v>735</v>
      </c>
      <c r="D423" t="s" s="181">
        <v>259</v>
      </c>
      <c r="E423" t="s" s="182">
        <v>79</v>
      </c>
      <c r="F423" t="s" s="130">
        <v>46</v>
      </c>
      <c r="G423" t="s" s="130">
        <v>3215</v>
      </c>
      <c r="H423" t="s" s="130">
        <v>3216</v>
      </c>
      <c r="I423" t="s" s="130">
        <v>64</v>
      </c>
      <c r="J423" t="s" s="130">
        <v>1733</v>
      </c>
      <c r="K423" t="s" s="183">
        <f>_xlfn.IFS(Q423=0,O423,T423=1,R423,U423=1,AA423,V423=1,AD423)</f>
        <v>28</v>
      </c>
      <c r="L423" s="189">
        <f>_xlfn.IFS(Q423=0,P423,T423=1,S423,U423=1,AB423,V423=1,AE423)</f>
        <v>39.2208221246873</v>
      </c>
      <c r="M423" t="s" s="130">
        <f>IF(O423="Lab","over","under")</f>
        <v>2429</v>
      </c>
      <c r="N423" s="173">
        <v>0</v>
      </c>
      <c r="O423" t="s" s="184">
        <v>28</v>
      </c>
      <c r="P423" s="131">
        <f>AQ423</f>
        <v>39.2208221246873</v>
      </c>
      <c r="Q423" s="173">
        <f>T423+U423+V423</f>
        <v>0</v>
      </c>
      <c r="R423" t="s" s="185">
        <v>27</v>
      </c>
      <c r="S423" s="131">
        <f>AO423</f>
        <v>33.7981971777809</v>
      </c>
      <c r="T423" s="169"/>
      <c r="U423" s="169"/>
      <c r="V423" s="169"/>
      <c r="W423" s="169"/>
      <c r="X423" t="s" s="130">
        <f>IF($A423=Y423,"ok","bad")</f>
        <v>2430</v>
      </c>
      <c r="Y423" t="s" s="130">
        <v>3214</v>
      </c>
      <c r="Z423" t="s" s="130">
        <v>735</v>
      </c>
      <c r="AA423" t="s" s="186">
        <v>2365</v>
      </c>
      <c r="AB423" s="125">
        <f>100*AC423</f>
        <v>16.1687668</v>
      </c>
      <c r="AC423" s="191">
        <v>0.161687668</v>
      </c>
      <c r="AD423" t="s" s="187">
        <v>31</v>
      </c>
      <c r="AE423" s="125">
        <v>6.7181085</v>
      </c>
      <c r="AF423" s="191">
        <v>0.067181085</v>
      </c>
      <c r="AG423" s="169"/>
      <c r="AH423" s="173">
        <v>70672</v>
      </c>
      <c r="AI423" s="173">
        <v>42378</v>
      </c>
      <c r="AJ423" s="173">
        <v>121</v>
      </c>
      <c r="AK423" s="173">
        <v>2298</v>
      </c>
      <c r="AL423" s="173">
        <v>14323</v>
      </c>
      <c r="AM423" s="175">
        <f>100*AL423/$AI423</f>
        <v>33.7981971777809</v>
      </c>
      <c r="AN423" s="173">
        <f>IF(AM423&gt;$AI$8,1,0)</f>
        <v>0</v>
      </c>
      <c r="AO423" s="175">
        <f>IF($R423=AL$17,AM423,0)</f>
        <v>33.7981971777809</v>
      </c>
      <c r="AP423" s="173">
        <v>16621</v>
      </c>
      <c r="AQ423" s="175">
        <f>100*AP423/$AI423</f>
        <v>39.2208221246873</v>
      </c>
      <c r="AR423" s="173">
        <f>IF(AQ423&gt;$AI$8,1,0)</f>
        <v>0</v>
      </c>
      <c r="AS423" s="175">
        <f>IF($R423=AP$17,AQ423,0)</f>
        <v>0</v>
      </c>
      <c r="AT423" s="173">
        <v>1735</v>
      </c>
      <c r="AU423" s="175">
        <f>100*AT423/$AI423</f>
        <v>4.09410543206381</v>
      </c>
      <c r="AV423" s="173">
        <f>IF(AU423&gt;$AI$8,1,0)</f>
        <v>0</v>
      </c>
      <c r="AW423" s="175">
        <f>IF($R423=AT$17,AU423,0)</f>
        <v>0</v>
      </c>
      <c r="AX423" s="173">
        <v>6852</v>
      </c>
      <c r="AY423" s="175">
        <f>100*AX423/$AI423</f>
        <v>16.168766812969</v>
      </c>
      <c r="AZ423" s="173">
        <f>IF(AY423&gt;$AI$8,1,0)</f>
        <v>0</v>
      </c>
      <c r="BA423" s="175">
        <f>IF($R423=AX$17,AY423,0)</f>
        <v>0</v>
      </c>
      <c r="BB423" s="173">
        <v>2847</v>
      </c>
      <c r="BC423" s="175">
        <f>100*BB423/$AI423</f>
        <v>6.71810845249894</v>
      </c>
      <c r="BD423" s="173">
        <f>IF(BC423&gt;$AI$8,1,0)</f>
        <v>0</v>
      </c>
      <c r="BE423" s="175">
        <f>IF($R423=BB$17,BC423,0)</f>
        <v>0</v>
      </c>
      <c r="BF423" s="173">
        <v>0</v>
      </c>
      <c r="BG423" s="175">
        <f>100*BF423/$AI423</f>
        <v>0</v>
      </c>
      <c r="BH423" s="173">
        <f>IF(BG423&gt;$AI$8,1,0)</f>
        <v>0</v>
      </c>
      <c r="BI423" s="175">
        <f>IF($R423=BF$17,BG423,0)</f>
        <v>0</v>
      </c>
      <c r="BJ423" s="173">
        <v>0</v>
      </c>
      <c r="BK423" s="175">
        <f>100*BJ423/$AI423</f>
        <v>0</v>
      </c>
      <c r="BL423" s="173">
        <f>IF(BK423&gt;$AI$8,1,0)</f>
        <v>0</v>
      </c>
      <c r="BM423" s="175">
        <f>IF($R423=BJ$17,BK423,0)</f>
        <v>0</v>
      </c>
      <c r="BN423" s="173">
        <v>0</v>
      </c>
      <c r="BO423" s="175">
        <f>100*BN423/$AI423</f>
        <v>0</v>
      </c>
      <c r="BP423" s="173">
        <f>IF(BO423&gt;$AI$8,1,0)</f>
        <v>0</v>
      </c>
      <c r="BQ423" s="175">
        <f>IF($R423=BN$17,BO423,0)</f>
        <v>0</v>
      </c>
      <c r="BR423" s="173">
        <v>0</v>
      </c>
      <c r="BS423" s="175">
        <f>100*BR423/$AI423</f>
        <v>0</v>
      </c>
      <c r="BT423" s="173">
        <f>IF(BS423&gt;$AI$8,1,0)</f>
        <v>0</v>
      </c>
      <c r="BU423" s="175">
        <f>IF($R423=BR$17,BS423,0)</f>
        <v>0</v>
      </c>
      <c r="BV423" s="173">
        <v>0</v>
      </c>
      <c r="BW423" s="175">
        <f>100*BV423/$AI423</f>
        <v>0</v>
      </c>
      <c r="BX423" s="173">
        <f>IF(BW423&gt;$AI$8,1,0)</f>
        <v>0</v>
      </c>
      <c r="BY423" s="175">
        <f>IF($R423=BV$17,BW423,0)</f>
        <v>0</v>
      </c>
      <c r="BZ423" s="173">
        <v>0</v>
      </c>
      <c r="CA423" s="175">
        <f>100*BZ423/$AI423</f>
        <v>0</v>
      </c>
      <c r="CB423" s="173">
        <f>IF(CA423&gt;$AI$8,1,0)</f>
        <v>0</v>
      </c>
      <c r="CC423" s="175">
        <f>IF($R423=BZ$17,CA423,0)</f>
        <v>0</v>
      </c>
      <c r="CD423" s="173">
        <v>0</v>
      </c>
      <c r="CE423" s="175">
        <f>100*CD423/$AI423</f>
        <v>0</v>
      </c>
      <c r="CF423" s="173">
        <f>IF(CE423&gt;$AI$8,1,0)</f>
        <v>0</v>
      </c>
      <c r="CG423" s="175">
        <f>IF($R423=CD$17,CE423,0)</f>
        <v>0</v>
      </c>
      <c r="CH423" s="173">
        <v>0</v>
      </c>
      <c r="CI423" s="175">
        <f>100*CH423/$AI423</f>
        <v>0</v>
      </c>
      <c r="CJ423" s="173">
        <f>IF(CI423&gt;$AI$8,1,0)</f>
        <v>0</v>
      </c>
      <c r="CK423" s="175">
        <f>IF($R423=CH$17,CI423,0)</f>
        <v>0</v>
      </c>
      <c r="CL423" s="173">
        <v>358</v>
      </c>
      <c r="CM423" s="173">
        <v>0</v>
      </c>
      <c r="CN423" s="176"/>
    </row>
    <row r="424" ht="15.75" customHeight="1">
      <c r="A424" t="s" s="179">
        <v>2896</v>
      </c>
      <c r="B424" t="s" s="180">
        <v>166</v>
      </c>
      <c r="C424" t="s" s="180">
        <v>2897</v>
      </c>
      <c r="D424" t="s" s="181">
        <v>169</v>
      </c>
      <c r="E424" t="s" s="188">
        <v>79</v>
      </c>
      <c r="F424" t="s" s="146">
        <v>80</v>
      </c>
      <c r="G424" t="s" s="146">
        <v>1339</v>
      </c>
      <c r="H424" t="s" s="146">
        <v>2898</v>
      </c>
      <c r="I424" t="s" s="146">
        <v>64</v>
      </c>
      <c r="J424" t="s" s="146">
        <v>1733</v>
      </c>
      <c r="K424" t="s" s="183">
        <f>_xlfn.IFS(Q424=0,O424,T424=1,R424,U424=1,AA424,V424=1,AD424)</f>
        <v>2365</v>
      </c>
      <c r="L424" s="189">
        <f>_xlfn.IFS(Q424=0,P424,T424=1,S424,U424=1,AB424,V424=1,AE424)</f>
        <v>24.0830045301768</v>
      </c>
      <c r="M424" t="s" s="146">
        <f>IF(O424="Lab","over","under")</f>
        <v>2429</v>
      </c>
      <c r="N424" s="145">
        <v>0</v>
      </c>
      <c r="O424" t="s" s="184">
        <v>28</v>
      </c>
      <c r="P424" s="147">
        <f>AQ424</f>
        <v>39.1543669930342</v>
      </c>
      <c r="Q424" s="145">
        <f>T424+U424+V424</f>
        <v>1</v>
      </c>
      <c r="R424" t="s" s="185">
        <v>2365</v>
      </c>
      <c r="S424" s="147">
        <f>BA424</f>
        <v>24.0830045301768</v>
      </c>
      <c r="T424" s="145">
        <v>1</v>
      </c>
      <c r="U424" s="138"/>
      <c r="V424" s="138"/>
      <c r="W424" s="138"/>
      <c r="X424" t="s" s="146">
        <f>IF($A424=Y424,"ok","bad")</f>
        <v>2430</v>
      </c>
      <c r="Y424" t="s" s="146">
        <v>2896</v>
      </c>
      <c r="Z424" t="s" s="146">
        <v>2897</v>
      </c>
      <c r="AA424" t="s" s="186">
        <v>27</v>
      </c>
      <c r="AB424" s="141">
        <f>100*AC424</f>
        <v>24.0123727</v>
      </c>
      <c r="AC424" s="190">
        <v>0.240123727</v>
      </c>
      <c r="AD424" t="s" s="187">
        <v>31</v>
      </c>
      <c r="AE424" s="141">
        <v>5.5628623</v>
      </c>
      <c r="AF424" s="190">
        <v>0.055628623</v>
      </c>
      <c r="AG424" s="138"/>
      <c r="AH424" s="145">
        <v>72642</v>
      </c>
      <c r="AI424" s="145">
        <v>41058</v>
      </c>
      <c r="AJ424" s="145">
        <v>137</v>
      </c>
      <c r="AK424" s="145">
        <v>6188</v>
      </c>
      <c r="AL424" s="145">
        <v>9859</v>
      </c>
      <c r="AM424" s="148">
        <f>100*AL424/$AI424</f>
        <v>24.0123727410005</v>
      </c>
      <c r="AN424" s="145">
        <f>IF(AM424&gt;$AI$8,1,0)</f>
        <v>0</v>
      </c>
      <c r="AO424" s="148">
        <f>IF($R424=AL$17,AM424,0)</f>
        <v>0</v>
      </c>
      <c r="AP424" s="145">
        <v>16076</v>
      </c>
      <c r="AQ424" s="148">
        <f>100*AP424/$AI424</f>
        <v>39.1543669930342</v>
      </c>
      <c r="AR424" s="145">
        <f>IF(AQ424&gt;$AI$8,1,0)</f>
        <v>0</v>
      </c>
      <c r="AS424" s="148">
        <f>IF($R424=AP$17,AQ424,0)</f>
        <v>0</v>
      </c>
      <c r="AT424" s="145">
        <v>1425</v>
      </c>
      <c r="AU424" s="148">
        <f>100*AT424/$AI424</f>
        <v>3.47069998538653</v>
      </c>
      <c r="AV424" s="145">
        <f>IF(AU424&gt;$AI$8,1,0)</f>
        <v>0</v>
      </c>
      <c r="AW424" s="148">
        <f>IF($R424=AT$17,AU424,0)</f>
        <v>0</v>
      </c>
      <c r="AX424" s="145">
        <v>9888</v>
      </c>
      <c r="AY424" s="148">
        <f>100*AX424/$AI424</f>
        <v>24.0830045301768</v>
      </c>
      <c r="AZ424" s="145">
        <f>IF(AY424&gt;$AI$8,1,0)</f>
        <v>0</v>
      </c>
      <c r="BA424" s="148">
        <f>IF($R424=AX$17,AY424,0)</f>
        <v>24.0830045301768</v>
      </c>
      <c r="BB424" s="145">
        <v>2284</v>
      </c>
      <c r="BC424" s="148">
        <f>100*BB424/$AI424</f>
        <v>5.5628622923669</v>
      </c>
      <c r="BD424" s="145">
        <f>IF(BC424&gt;$AI$8,1,0)</f>
        <v>0</v>
      </c>
      <c r="BE424" s="148">
        <f>IF($R424=BB$17,BC424,0)</f>
        <v>0</v>
      </c>
      <c r="BF424" s="145">
        <v>0</v>
      </c>
      <c r="BG424" s="148">
        <f>100*BF424/$AI424</f>
        <v>0</v>
      </c>
      <c r="BH424" s="145">
        <f>IF(BG424&gt;$AI$8,1,0)</f>
        <v>0</v>
      </c>
      <c r="BI424" s="148">
        <f>IF($R424=BF$17,BG424,0)</f>
        <v>0</v>
      </c>
      <c r="BJ424" s="145">
        <v>0</v>
      </c>
      <c r="BK424" s="148">
        <f>100*BJ424/$AI424</f>
        <v>0</v>
      </c>
      <c r="BL424" s="145">
        <f>IF(BK424&gt;$AI$8,1,0)</f>
        <v>0</v>
      </c>
      <c r="BM424" s="148">
        <f>IF($R424=BJ$17,BK424,0)</f>
        <v>0</v>
      </c>
      <c r="BN424" s="145">
        <v>0</v>
      </c>
      <c r="BO424" s="148">
        <f>100*BN424/$AI424</f>
        <v>0</v>
      </c>
      <c r="BP424" s="145">
        <f>IF(BO424&gt;$AI$8,1,0)</f>
        <v>0</v>
      </c>
      <c r="BQ424" s="148">
        <f>IF($R424=BN$17,BO424,0)</f>
        <v>0</v>
      </c>
      <c r="BR424" s="145">
        <v>0</v>
      </c>
      <c r="BS424" s="148">
        <f>100*BR424/$AI424</f>
        <v>0</v>
      </c>
      <c r="BT424" s="145">
        <f>IF(BS424&gt;$AI$8,1,0)</f>
        <v>0</v>
      </c>
      <c r="BU424" s="148">
        <f>IF($R424=BR$17,BS424,0)</f>
        <v>0</v>
      </c>
      <c r="BV424" s="145">
        <v>0</v>
      </c>
      <c r="BW424" s="148">
        <f>100*BV424/$AI424</f>
        <v>0</v>
      </c>
      <c r="BX424" s="145">
        <f>IF(BW424&gt;$AI$8,1,0)</f>
        <v>0</v>
      </c>
      <c r="BY424" s="148">
        <f>IF($R424=BV$17,BW424,0)</f>
        <v>0</v>
      </c>
      <c r="BZ424" s="145">
        <v>0</v>
      </c>
      <c r="CA424" s="148">
        <f>100*BZ424/$AI424</f>
        <v>0</v>
      </c>
      <c r="CB424" s="145">
        <f>IF(CA424&gt;$AI$8,1,0)</f>
        <v>0</v>
      </c>
      <c r="CC424" s="148">
        <f>IF($R424=BZ$17,CA424,0)</f>
        <v>0</v>
      </c>
      <c r="CD424" s="145">
        <v>0</v>
      </c>
      <c r="CE424" s="148">
        <f>100*CD424/$AI424</f>
        <v>0</v>
      </c>
      <c r="CF424" s="145">
        <f>IF(CE424&gt;$AI$8,1,0)</f>
        <v>0</v>
      </c>
      <c r="CG424" s="148">
        <f>IF($R424=CD$17,CE424,0)</f>
        <v>0</v>
      </c>
      <c r="CH424" s="145">
        <v>0</v>
      </c>
      <c r="CI424" s="148">
        <f>100*CH424/$AI424</f>
        <v>0</v>
      </c>
      <c r="CJ424" s="145">
        <f>IF(CI424&gt;$AI$8,1,0)</f>
        <v>0</v>
      </c>
      <c r="CK424" s="148">
        <f>IF($R424=CH$17,CI424,0)</f>
        <v>0</v>
      </c>
      <c r="CL424" s="145">
        <v>168</v>
      </c>
      <c r="CM424" s="145">
        <v>0</v>
      </c>
      <c r="CN424" s="149"/>
    </row>
    <row r="425" ht="15.75" customHeight="1">
      <c r="A425" t="s" s="179">
        <v>3505</v>
      </c>
      <c r="B425" t="s" s="180">
        <v>197</v>
      </c>
      <c r="C425" t="s" s="180">
        <v>3506</v>
      </c>
      <c r="D425" t="s" s="181">
        <v>200</v>
      </c>
      <c r="E425" t="s" s="182">
        <v>79</v>
      </c>
      <c r="F425" t="s" s="130">
        <v>46</v>
      </c>
      <c r="G425" t="s" s="130">
        <v>2636</v>
      </c>
      <c r="H425" t="s" s="130">
        <v>1739</v>
      </c>
      <c r="I425" t="s" s="130">
        <v>49</v>
      </c>
      <c r="J425" t="s" s="130">
        <v>1762</v>
      </c>
      <c r="K425" t="s" s="183">
        <f>_xlfn.IFS(Q425=0,O425,T425=1,R425,U425=1,AA425,V425=1,AD425)</f>
        <v>29</v>
      </c>
      <c r="L425" s="189">
        <f>_xlfn.IFS(Q425=0,P425,T425=1,S425,U425=1,AB425,V425=1,AE425)</f>
        <v>39.1207546432826</v>
      </c>
      <c r="M425" t="s" s="130">
        <f>IF(O425="Lab","over","under")</f>
        <v>3307</v>
      </c>
      <c r="N425" s="169"/>
      <c r="O425" t="s" s="184">
        <v>29</v>
      </c>
      <c r="P425" s="131">
        <f>AU425</f>
        <v>39.1207546432826</v>
      </c>
      <c r="Q425" s="173">
        <f>T425+U425+V425</f>
        <v>0</v>
      </c>
      <c r="R425" t="s" s="185">
        <v>27</v>
      </c>
      <c r="S425" s="131">
        <f>AO425</f>
        <v>34.4315762748276</v>
      </c>
      <c r="T425" s="169"/>
      <c r="U425" s="169"/>
      <c r="V425" s="169"/>
      <c r="W425" s="169"/>
      <c r="X425" t="s" s="130">
        <f>IF($A425=Y425,"ok","bad")</f>
        <v>2430</v>
      </c>
      <c r="Y425" t="s" s="130">
        <v>3505</v>
      </c>
      <c r="Z425" t="s" s="130">
        <v>3506</v>
      </c>
      <c r="AA425" t="s" s="186">
        <v>2365</v>
      </c>
      <c r="AB425" s="125">
        <f>100*AC425</f>
        <v>13.1359491</v>
      </c>
      <c r="AC425" s="191">
        <v>0.131359491</v>
      </c>
      <c r="AD425" t="s" s="187">
        <v>28</v>
      </c>
      <c r="AE425" s="125">
        <v>8.9584595</v>
      </c>
      <c r="AF425" s="191">
        <v>0.089584595</v>
      </c>
      <c r="AG425" s="169"/>
      <c r="AH425" s="173">
        <v>73482</v>
      </c>
      <c r="AI425" s="173">
        <v>51203</v>
      </c>
      <c r="AJ425" s="173">
        <v>203</v>
      </c>
      <c r="AK425" s="173">
        <v>2401</v>
      </c>
      <c r="AL425" s="173">
        <v>17630</v>
      </c>
      <c r="AM425" s="175">
        <f>100*AL425/$AI425</f>
        <v>34.4315762748276</v>
      </c>
      <c r="AN425" s="173">
        <f>IF(AM425&gt;$AI$8,1,0)</f>
        <v>0</v>
      </c>
      <c r="AO425" s="175">
        <f>IF($R425=AL$17,AM425,0)</f>
        <v>34.4315762748276</v>
      </c>
      <c r="AP425" s="173">
        <v>4587</v>
      </c>
      <c r="AQ425" s="175">
        <f>100*AP425/$AI425</f>
        <v>8.95845946526571</v>
      </c>
      <c r="AR425" s="173">
        <f>IF(AQ425&gt;$AI$8,1,0)</f>
        <v>0</v>
      </c>
      <c r="AS425" s="175">
        <f>IF($R425=AP$17,AQ425,0)</f>
        <v>0</v>
      </c>
      <c r="AT425" s="173">
        <v>20031</v>
      </c>
      <c r="AU425" s="175">
        <f>100*AT425/$AI425</f>
        <v>39.1207546432826</v>
      </c>
      <c r="AV425" s="173">
        <f>IF(AU425&gt;$AI$8,1,0)</f>
        <v>0</v>
      </c>
      <c r="AW425" s="175">
        <f>IF($R425=AT$17,AU425,0)</f>
        <v>0</v>
      </c>
      <c r="AX425" s="173">
        <v>6726</v>
      </c>
      <c r="AY425" s="175">
        <f>100*AX425/$AI425</f>
        <v>13.1359490654844</v>
      </c>
      <c r="AZ425" s="173">
        <f>IF(AY425&gt;$AI$8,1,0)</f>
        <v>0</v>
      </c>
      <c r="BA425" s="175">
        <f>IF($R425=AX$17,AY425,0)</f>
        <v>0</v>
      </c>
      <c r="BB425" s="173">
        <v>2229</v>
      </c>
      <c r="BC425" s="175">
        <f>100*BB425/$AI425</f>
        <v>4.35326055113958</v>
      </c>
      <c r="BD425" s="173">
        <f>IF(BC425&gt;$AI$8,1,0)</f>
        <v>0</v>
      </c>
      <c r="BE425" s="175">
        <f>IF($R425=BB$17,BC425,0)</f>
        <v>0</v>
      </c>
      <c r="BF425" s="173">
        <v>0</v>
      </c>
      <c r="BG425" s="175">
        <f>100*BF425/$AI425</f>
        <v>0</v>
      </c>
      <c r="BH425" s="173">
        <f>IF(BG425&gt;$AI$8,1,0)</f>
        <v>0</v>
      </c>
      <c r="BI425" s="175">
        <f>IF($R425=BF$17,BG425,0)</f>
        <v>0</v>
      </c>
      <c r="BJ425" s="173">
        <v>0</v>
      </c>
      <c r="BK425" s="175">
        <f>100*BJ425/$AI425</f>
        <v>0</v>
      </c>
      <c r="BL425" s="173">
        <f>IF(BK425&gt;$AI$8,1,0)</f>
        <v>0</v>
      </c>
      <c r="BM425" s="175">
        <f>IF($R425=BJ$17,BK425,0)</f>
        <v>0</v>
      </c>
      <c r="BN425" s="173">
        <v>0</v>
      </c>
      <c r="BO425" s="175">
        <f>100*BN425/$AI425</f>
        <v>0</v>
      </c>
      <c r="BP425" s="173">
        <f>IF(BO425&gt;$AI$8,1,0)</f>
        <v>0</v>
      </c>
      <c r="BQ425" s="175">
        <f>IF($R425=BN$17,BO425,0)</f>
        <v>0</v>
      </c>
      <c r="BR425" s="173">
        <v>0</v>
      </c>
      <c r="BS425" s="175">
        <f>100*BR425/$AI425</f>
        <v>0</v>
      </c>
      <c r="BT425" s="173">
        <f>IF(BS425&gt;$AI$8,1,0)</f>
        <v>0</v>
      </c>
      <c r="BU425" s="175">
        <f>IF($R425=BR$17,BS425,0)</f>
        <v>0</v>
      </c>
      <c r="BV425" s="173">
        <v>0</v>
      </c>
      <c r="BW425" s="175">
        <f>100*BV425/$AI425</f>
        <v>0</v>
      </c>
      <c r="BX425" s="173">
        <f>IF(BW425&gt;$AI$8,1,0)</f>
        <v>0</v>
      </c>
      <c r="BY425" s="175">
        <f>IF($R425=BV$17,BW425,0)</f>
        <v>0</v>
      </c>
      <c r="BZ425" s="173">
        <v>0</v>
      </c>
      <c r="CA425" s="175">
        <f>100*BZ425/$AI425</f>
        <v>0</v>
      </c>
      <c r="CB425" s="173">
        <f>IF(CA425&gt;$AI$8,1,0)</f>
        <v>0</v>
      </c>
      <c r="CC425" s="175">
        <f>IF($R425=BZ$17,CA425,0)</f>
        <v>0</v>
      </c>
      <c r="CD425" s="173">
        <v>0</v>
      </c>
      <c r="CE425" s="175">
        <f>100*CD425/$AI425</f>
        <v>0</v>
      </c>
      <c r="CF425" s="173">
        <f>IF(CE425&gt;$AI$8,1,0)</f>
        <v>0</v>
      </c>
      <c r="CG425" s="175">
        <f>IF($R425=CD$17,CE425,0)</f>
        <v>0</v>
      </c>
      <c r="CH425" s="173">
        <v>0</v>
      </c>
      <c r="CI425" s="175">
        <f>100*CH425/$AI425</f>
        <v>0</v>
      </c>
      <c r="CJ425" s="173">
        <f>IF(CI425&gt;$AI$8,1,0)</f>
        <v>0</v>
      </c>
      <c r="CK425" s="175">
        <f>IF($R425=CH$17,CI425,0)</f>
        <v>0</v>
      </c>
      <c r="CL425" s="173">
        <v>0</v>
      </c>
      <c r="CM425" s="173">
        <v>0</v>
      </c>
      <c r="CN425" s="176"/>
    </row>
    <row r="426" ht="15.75" customHeight="1">
      <c r="A426" t="s" s="179">
        <v>3030</v>
      </c>
      <c r="B426" t="s" s="180">
        <v>101</v>
      </c>
      <c r="C426" t="s" s="180">
        <v>1399</v>
      </c>
      <c r="D426" t="s" s="181">
        <v>104</v>
      </c>
      <c r="E426" t="s" s="188">
        <v>79</v>
      </c>
      <c r="F426" t="s" s="146">
        <v>46</v>
      </c>
      <c r="G426" t="s" s="146">
        <v>717</v>
      </c>
      <c r="H426" t="s" s="146">
        <v>3031</v>
      </c>
      <c r="I426" t="s" s="146">
        <v>49</v>
      </c>
      <c r="J426" t="s" s="146">
        <v>1733</v>
      </c>
      <c r="K426" t="s" s="183">
        <f>_xlfn.IFS(Q426=0,O426,T426=1,R426,U426=1,AA426,V426=1,AD426)</f>
        <v>28</v>
      </c>
      <c r="L426" s="189">
        <f>_xlfn.IFS(Q426=0,P426,T426=1,S426,U426=1,AB426,V426=1,AE426)</f>
        <v>39.0585830067905</v>
      </c>
      <c r="M426" t="s" s="146">
        <f>IF(O426="Lab","over","under")</f>
        <v>2429</v>
      </c>
      <c r="N426" s="145">
        <v>0</v>
      </c>
      <c r="O426" t="s" s="184">
        <v>28</v>
      </c>
      <c r="P426" s="147">
        <f>AQ426</f>
        <v>39.0585830067905</v>
      </c>
      <c r="Q426" s="145">
        <f>T426+U426+V426</f>
        <v>0</v>
      </c>
      <c r="R426" t="s" s="185">
        <v>27</v>
      </c>
      <c r="S426" s="147">
        <f>AO426</f>
        <v>30.576581400443</v>
      </c>
      <c r="T426" s="138"/>
      <c r="U426" s="138"/>
      <c r="V426" s="138"/>
      <c r="W426" s="138"/>
      <c r="X426" t="s" s="146">
        <f>IF($A426=Y426,"ok","bad")</f>
        <v>2430</v>
      </c>
      <c r="Y426" t="s" s="146">
        <v>3030</v>
      </c>
      <c r="Z426" t="s" s="146">
        <v>1399</v>
      </c>
      <c r="AA426" t="s" s="186">
        <v>2365</v>
      </c>
      <c r="AB426" s="141">
        <f>100*AC426</f>
        <v>22.8417748</v>
      </c>
      <c r="AC426" s="190">
        <v>0.228417748</v>
      </c>
      <c r="AD426" t="s" s="187">
        <v>31</v>
      </c>
      <c r="AE426" s="141">
        <v>3.2272982</v>
      </c>
      <c r="AF426" s="190">
        <v>0.032272982</v>
      </c>
      <c r="AG426" s="138"/>
      <c r="AH426" s="145">
        <v>74535</v>
      </c>
      <c r="AI426" s="145">
        <v>41087</v>
      </c>
      <c r="AJ426" s="145">
        <v>114</v>
      </c>
      <c r="AK426" s="145">
        <v>3485</v>
      </c>
      <c r="AL426" s="145">
        <v>12563</v>
      </c>
      <c r="AM426" s="148">
        <f>100*AL426/$AI426</f>
        <v>30.576581400443</v>
      </c>
      <c r="AN426" s="145">
        <f>IF(AM426&gt;$AI$8,1,0)</f>
        <v>0</v>
      </c>
      <c r="AO426" s="148">
        <f>IF($R426=AL$17,AM426,0)</f>
        <v>30.576581400443</v>
      </c>
      <c r="AP426" s="145">
        <v>16048</v>
      </c>
      <c r="AQ426" s="148">
        <f>100*AP426/$AI426</f>
        <v>39.0585830067905</v>
      </c>
      <c r="AR426" s="145">
        <f>IF(AQ426&gt;$AI$8,1,0)</f>
        <v>0</v>
      </c>
      <c r="AS426" s="148">
        <f>IF($R426=AP$17,AQ426,0)</f>
        <v>0</v>
      </c>
      <c r="AT426" s="145">
        <v>799</v>
      </c>
      <c r="AU426" s="148">
        <f>100*AT426/$AI426</f>
        <v>1.94465402682114</v>
      </c>
      <c r="AV426" s="145">
        <f>IF(AU426&gt;$AI$8,1,0)</f>
        <v>0</v>
      </c>
      <c r="AW426" s="148">
        <f>IF($R426=AT$17,AU426,0)</f>
        <v>0</v>
      </c>
      <c r="AX426" s="145">
        <v>9385</v>
      </c>
      <c r="AY426" s="148">
        <f>100*AX426/$AI426</f>
        <v>22.8417747706087</v>
      </c>
      <c r="AZ426" s="145">
        <f>IF(AY426&gt;$AI$8,1,0)</f>
        <v>0</v>
      </c>
      <c r="BA426" s="148">
        <f>IF($R426=AX$17,AY426,0)</f>
        <v>0</v>
      </c>
      <c r="BB426" s="145">
        <v>1326</v>
      </c>
      <c r="BC426" s="148">
        <f>100*BB426/$AI426</f>
        <v>3.22729817217125</v>
      </c>
      <c r="BD426" s="145">
        <f>IF(BC426&gt;$AI$8,1,0)</f>
        <v>0</v>
      </c>
      <c r="BE426" s="148">
        <f>IF($R426=BB$17,BC426,0)</f>
        <v>0</v>
      </c>
      <c r="BF426" s="145">
        <v>0</v>
      </c>
      <c r="BG426" s="148">
        <f>100*BF426/$AI426</f>
        <v>0</v>
      </c>
      <c r="BH426" s="145">
        <f>IF(BG426&gt;$AI$8,1,0)</f>
        <v>0</v>
      </c>
      <c r="BI426" s="148">
        <f>IF($R426=BF$17,BG426,0)</f>
        <v>0</v>
      </c>
      <c r="BJ426" s="145">
        <v>0</v>
      </c>
      <c r="BK426" s="148">
        <f>100*BJ426/$AI426</f>
        <v>0</v>
      </c>
      <c r="BL426" s="145">
        <f>IF(BK426&gt;$AI$8,1,0)</f>
        <v>0</v>
      </c>
      <c r="BM426" s="148">
        <f>IF($R426=BJ$17,BK426,0)</f>
        <v>0</v>
      </c>
      <c r="BN426" s="145">
        <v>0</v>
      </c>
      <c r="BO426" s="148">
        <f>100*BN426/$AI426</f>
        <v>0</v>
      </c>
      <c r="BP426" s="145">
        <f>IF(BO426&gt;$AI$8,1,0)</f>
        <v>0</v>
      </c>
      <c r="BQ426" s="148">
        <f>IF($R426=BN$17,BO426,0)</f>
        <v>0</v>
      </c>
      <c r="BR426" s="145">
        <v>0</v>
      </c>
      <c r="BS426" s="148">
        <f>100*BR426/$AI426</f>
        <v>0</v>
      </c>
      <c r="BT426" s="145">
        <f>IF(BS426&gt;$AI$8,1,0)</f>
        <v>0</v>
      </c>
      <c r="BU426" s="148">
        <f>IF($R426=BR$17,BS426,0)</f>
        <v>0</v>
      </c>
      <c r="BV426" s="145">
        <v>0</v>
      </c>
      <c r="BW426" s="148">
        <f>100*BV426/$AI426</f>
        <v>0</v>
      </c>
      <c r="BX426" s="145">
        <f>IF(BW426&gt;$AI$8,1,0)</f>
        <v>0</v>
      </c>
      <c r="BY426" s="148">
        <f>IF($R426=BV$17,BW426,0)</f>
        <v>0</v>
      </c>
      <c r="BZ426" s="145">
        <v>0</v>
      </c>
      <c r="CA426" s="148">
        <f>100*BZ426/$AI426</f>
        <v>0</v>
      </c>
      <c r="CB426" s="145">
        <f>IF(CA426&gt;$AI$8,1,0)</f>
        <v>0</v>
      </c>
      <c r="CC426" s="148">
        <f>IF($R426=BZ$17,CA426,0)</f>
        <v>0</v>
      </c>
      <c r="CD426" s="145">
        <v>0</v>
      </c>
      <c r="CE426" s="148">
        <f>100*CD426/$AI426</f>
        <v>0</v>
      </c>
      <c r="CF426" s="145">
        <f>IF(CE426&gt;$AI$8,1,0)</f>
        <v>0</v>
      </c>
      <c r="CG426" s="148">
        <f>IF($R426=CD$17,CE426,0)</f>
        <v>0</v>
      </c>
      <c r="CH426" s="145">
        <v>0</v>
      </c>
      <c r="CI426" s="148">
        <f>100*CH426/$AI426</f>
        <v>0</v>
      </c>
      <c r="CJ426" s="145">
        <f>IF(CI426&gt;$AI$8,1,0)</f>
        <v>0</v>
      </c>
      <c r="CK426" s="148">
        <f>IF($R426=CH$17,CI426,0)</f>
        <v>0</v>
      </c>
      <c r="CL426" s="145">
        <v>0</v>
      </c>
      <c r="CM426" s="145">
        <v>0</v>
      </c>
      <c r="CN426" s="149"/>
    </row>
    <row r="427" ht="15.75" customHeight="1">
      <c r="A427" t="s" s="179">
        <v>2983</v>
      </c>
      <c r="B427" t="s" s="180">
        <v>160</v>
      </c>
      <c r="C427" t="s" s="180">
        <v>2984</v>
      </c>
      <c r="D427" t="s" s="181">
        <v>162</v>
      </c>
      <c r="E427" t="s" s="182">
        <v>79</v>
      </c>
      <c r="F427" t="s" s="130">
        <v>80</v>
      </c>
      <c r="G427" t="s" s="130">
        <v>1297</v>
      </c>
      <c r="H427" t="s" s="130">
        <v>1851</v>
      </c>
      <c r="I427" t="s" s="130">
        <v>64</v>
      </c>
      <c r="J427" t="s" s="130">
        <v>1733</v>
      </c>
      <c r="K427" t="s" s="183">
        <f>_xlfn.IFS(Q427=0,O427,T427=1,R427,U427=1,AA427,V427=1,AD427)</f>
        <v>29</v>
      </c>
      <c r="L427" s="189">
        <f>_xlfn.IFS(Q427=0,P427,T427=1,S427,U427=1,AB427,V427=1,AE427)</f>
        <v>11.0544435</v>
      </c>
      <c r="M427" t="s" s="130">
        <f>IF(O427="Lab","over","under")</f>
        <v>2429</v>
      </c>
      <c r="N427" s="173">
        <v>0</v>
      </c>
      <c r="O427" t="s" s="184">
        <v>28</v>
      </c>
      <c r="P427" s="131">
        <f>AQ427</f>
        <v>39.0207828637001</v>
      </c>
      <c r="Q427" s="173">
        <f>T427+U427+V427</f>
        <v>1</v>
      </c>
      <c r="R427" t="s" s="185">
        <v>27</v>
      </c>
      <c r="S427" s="131">
        <f>AO427</f>
        <v>32.1152620170853</v>
      </c>
      <c r="T427" s="169"/>
      <c r="U427" s="173">
        <v>1</v>
      </c>
      <c r="V427" s="169"/>
      <c r="W427" s="169"/>
      <c r="X427" t="s" s="130">
        <f>IF($A427=Y427,"ok","bad")</f>
        <v>2430</v>
      </c>
      <c r="Y427" t="s" s="192">
        <v>2983</v>
      </c>
      <c r="Z427" t="s" s="192">
        <v>2984</v>
      </c>
      <c r="AA427" t="s" s="186">
        <v>29</v>
      </c>
      <c r="AB427" s="125">
        <f>100*AC427</f>
        <v>11.0544435</v>
      </c>
      <c r="AC427" s="193">
        <v>0.110544435</v>
      </c>
      <c r="AD427" t="s" s="187">
        <v>31</v>
      </c>
      <c r="AE427" s="194">
        <v>7.2523269</v>
      </c>
      <c r="AF427" s="193">
        <v>0.072523269</v>
      </c>
      <c r="AG427" s="169"/>
      <c r="AH427" s="173">
        <v>73369</v>
      </c>
      <c r="AI427" s="173">
        <v>39215</v>
      </c>
      <c r="AJ427" s="173">
        <v>202</v>
      </c>
      <c r="AK427" s="173">
        <v>2708</v>
      </c>
      <c r="AL427" s="173">
        <v>12594</v>
      </c>
      <c r="AM427" s="175">
        <f>100*AL427/$AI427</f>
        <v>32.1152620170853</v>
      </c>
      <c r="AN427" s="173">
        <f>IF(AM427&gt;$AI$8,1,0)</f>
        <v>0</v>
      </c>
      <c r="AO427" s="175">
        <f>IF($R427=AL$17,AM427,0)</f>
        <v>32.1152620170853</v>
      </c>
      <c r="AP427" s="173">
        <v>15302</v>
      </c>
      <c r="AQ427" s="175">
        <f>100*AP427/$AI427</f>
        <v>39.0207828637001</v>
      </c>
      <c r="AR427" s="173">
        <f>IF(AQ427&gt;$AI$8,1,0)</f>
        <v>0</v>
      </c>
      <c r="AS427" s="175">
        <f>IF($R427=AP$17,AQ427,0)</f>
        <v>0</v>
      </c>
      <c r="AT427" s="173">
        <v>4335</v>
      </c>
      <c r="AU427" s="175">
        <f>100*AT427/$AI427</f>
        <v>11.0544434527604</v>
      </c>
      <c r="AV427" s="173">
        <f>IF(AU427&gt;$AI$8,1,0)</f>
        <v>0</v>
      </c>
      <c r="AW427" s="175">
        <f>IF($R427=AT$17,AU427,0)</f>
        <v>0</v>
      </c>
      <c r="AX427" s="173">
        <v>2752</v>
      </c>
      <c r="AY427" s="175">
        <f>100*AX427/$AI427</f>
        <v>7.01772281014918</v>
      </c>
      <c r="AZ427" s="173">
        <f>IF(AY427&gt;$AI$8,1,0)</f>
        <v>0</v>
      </c>
      <c r="BA427" s="175">
        <f>IF($R427=AX$17,AY427,0)</f>
        <v>0</v>
      </c>
      <c r="BB427" s="173">
        <v>2844</v>
      </c>
      <c r="BC427" s="175">
        <f>100*BB427/$AI427</f>
        <v>7.25232691572103</v>
      </c>
      <c r="BD427" s="173">
        <f>IF(BC427&gt;$AI$8,1,0)</f>
        <v>0</v>
      </c>
      <c r="BE427" s="175">
        <f>IF($R427=BB$17,BC427,0)</f>
        <v>0</v>
      </c>
      <c r="BF427" s="173">
        <v>0</v>
      </c>
      <c r="BG427" s="175">
        <f>100*BF427/$AI427</f>
        <v>0</v>
      </c>
      <c r="BH427" s="173">
        <f>IF(BG427&gt;$AI$8,1,0)</f>
        <v>0</v>
      </c>
      <c r="BI427" s="175">
        <f>IF($R427=BF$17,BG427,0)</f>
        <v>0</v>
      </c>
      <c r="BJ427" s="173">
        <v>0</v>
      </c>
      <c r="BK427" s="175">
        <f>100*BJ427/$AI427</f>
        <v>0</v>
      </c>
      <c r="BL427" s="173">
        <f>IF(BK427&gt;$AI$8,1,0)</f>
        <v>0</v>
      </c>
      <c r="BM427" s="175">
        <f>IF($R427=BJ$17,BK427,0)</f>
        <v>0</v>
      </c>
      <c r="BN427" s="173">
        <v>0</v>
      </c>
      <c r="BO427" s="175">
        <f>100*BN427/$AI427</f>
        <v>0</v>
      </c>
      <c r="BP427" s="173">
        <f>IF(BO427&gt;$AI$8,1,0)</f>
        <v>0</v>
      </c>
      <c r="BQ427" s="175">
        <f>IF($R427=BN$17,BO427,0)</f>
        <v>0</v>
      </c>
      <c r="BR427" s="173">
        <v>0</v>
      </c>
      <c r="BS427" s="175">
        <f>100*BR427/$AI427</f>
        <v>0</v>
      </c>
      <c r="BT427" s="173">
        <f>IF(BS427&gt;$AI$8,1,0)</f>
        <v>0</v>
      </c>
      <c r="BU427" s="175">
        <f>IF($R427=BR$17,BS427,0)</f>
        <v>0</v>
      </c>
      <c r="BV427" s="173">
        <v>0</v>
      </c>
      <c r="BW427" s="175">
        <f>100*BV427/$AI427</f>
        <v>0</v>
      </c>
      <c r="BX427" s="173">
        <f>IF(BW427&gt;$AI$8,1,0)</f>
        <v>0</v>
      </c>
      <c r="BY427" s="175">
        <f>IF($R427=BV$17,BW427,0)</f>
        <v>0</v>
      </c>
      <c r="BZ427" s="173">
        <v>0</v>
      </c>
      <c r="CA427" s="175">
        <f>100*BZ427/$AI427</f>
        <v>0</v>
      </c>
      <c r="CB427" s="173">
        <f>IF(CA427&gt;$AI$8,1,0)</f>
        <v>0</v>
      </c>
      <c r="CC427" s="175">
        <f>IF($R427=BZ$17,CA427,0)</f>
        <v>0</v>
      </c>
      <c r="CD427" s="173">
        <v>0</v>
      </c>
      <c r="CE427" s="175">
        <f>100*CD427/$AI427</f>
        <v>0</v>
      </c>
      <c r="CF427" s="173">
        <f>IF(CE427&gt;$AI$8,1,0)</f>
        <v>0</v>
      </c>
      <c r="CG427" s="175">
        <f>IF($R427=CD$17,CE427,0)</f>
        <v>0</v>
      </c>
      <c r="CH427" s="173">
        <v>0</v>
      </c>
      <c r="CI427" s="175">
        <f>100*CH427/$AI427</f>
        <v>0</v>
      </c>
      <c r="CJ427" s="173">
        <f>IF(CI427&gt;$AI$8,1,0)</f>
        <v>0</v>
      </c>
      <c r="CK427" s="175">
        <f>IF($R427=CH$17,CI427,0)</f>
        <v>0</v>
      </c>
      <c r="CL427" s="173">
        <v>0</v>
      </c>
      <c r="CM427" s="173">
        <v>0</v>
      </c>
      <c r="CN427" s="176"/>
    </row>
    <row r="428" ht="15.75" customHeight="1">
      <c r="A428" t="s" s="179">
        <v>3466</v>
      </c>
      <c r="B428" t="s" s="180">
        <v>197</v>
      </c>
      <c r="C428" t="s" s="180">
        <v>2090</v>
      </c>
      <c r="D428" t="s" s="181">
        <v>200</v>
      </c>
      <c r="E428" t="s" s="188">
        <v>79</v>
      </c>
      <c r="F428" t="s" s="146">
        <v>46</v>
      </c>
      <c r="G428" t="s" s="146">
        <v>240</v>
      </c>
      <c r="H428" t="s" s="146">
        <v>1746</v>
      </c>
      <c r="I428" t="s" s="146">
        <v>64</v>
      </c>
      <c r="J428" t="s" s="146">
        <v>1762</v>
      </c>
      <c r="K428" t="s" s="183">
        <f>_xlfn.IFS(Q428=0,O428,T428=1,R428,U428=1,AA428,V428=1,AD428)</f>
        <v>29</v>
      </c>
      <c r="L428" s="189">
        <f>_xlfn.IFS(Q428=0,P428,T428=1,S428,U428=1,AB428,V428=1,AE428)</f>
        <v>39.003504038076</v>
      </c>
      <c r="M428" t="s" s="146">
        <f>IF(O428="Lab","over","under")</f>
        <v>3307</v>
      </c>
      <c r="N428" s="138"/>
      <c r="O428" t="s" s="184">
        <v>29</v>
      </c>
      <c r="P428" s="147">
        <f>AU428</f>
        <v>39.003504038076</v>
      </c>
      <c r="Q428" s="145">
        <f>T428+U428+V428</f>
        <v>0</v>
      </c>
      <c r="R428" t="s" s="185">
        <v>27</v>
      </c>
      <c r="S428" s="147">
        <f>AO428</f>
        <v>33.3558191391684</v>
      </c>
      <c r="T428" s="138"/>
      <c r="U428" s="138"/>
      <c r="V428" s="138"/>
      <c r="W428" s="138"/>
      <c r="X428" t="s" s="146">
        <f>IF($A428=Y428,"ok","bad")</f>
        <v>2430</v>
      </c>
      <c r="Y428" t="s" s="146">
        <v>3466</v>
      </c>
      <c r="Z428" t="s" s="146">
        <v>2090</v>
      </c>
      <c r="AA428" t="s" s="186">
        <v>2365</v>
      </c>
      <c r="AB428" s="141">
        <f>100*AC428</f>
        <v>14.1079693</v>
      </c>
      <c r="AC428" s="190">
        <v>0.141079693</v>
      </c>
      <c r="AD428" t="s" s="187">
        <v>28</v>
      </c>
      <c r="AE428" s="141">
        <v>9.475893299999999</v>
      </c>
      <c r="AF428" s="190">
        <v>0.094758933</v>
      </c>
      <c r="AG428" s="138"/>
      <c r="AH428" s="145">
        <v>78192</v>
      </c>
      <c r="AI428" s="145">
        <v>53367</v>
      </c>
      <c r="AJ428" s="145">
        <v>148</v>
      </c>
      <c r="AK428" s="145">
        <v>3014</v>
      </c>
      <c r="AL428" s="145">
        <v>17801</v>
      </c>
      <c r="AM428" s="148">
        <f>100*AL428/$AI428</f>
        <v>33.3558191391684</v>
      </c>
      <c r="AN428" s="145">
        <f>IF(AM428&gt;$AI$8,1,0)</f>
        <v>0</v>
      </c>
      <c r="AO428" s="148">
        <f>IF($R428=AL$17,AM428,0)</f>
        <v>33.3558191391684</v>
      </c>
      <c r="AP428" s="145">
        <v>5057</v>
      </c>
      <c r="AQ428" s="148">
        <f>100*AP428/$AI428</f>
        <v>9.475893342327661</v>
      </c>
      <c r="AR428" s="145">
        <f>IF(AQ428&gt;$AI$8,1,0)</f>
        <v>0</v>
      </c>
      <c r="AS428" s="148">
        <f>IF($R428=AP$17,AQ428,0)</f>
        <v>0</v>
      </c>
      <c r="AT428" s="145">
        <v>20815</v>
      </c>
      <c r="AU428" s="148">
        <f>100*AT428/$AI428</f>
        <v>39.003504038076</v>
      </c>
      <c r="AV428" s="145">
        <f>IF(AU428&gt;$AI$8,1,0)</f>
        <v>0</v>
      </c>
      <c r="AW428" s="148">
        <f>IF($R428=AT$17,AU428,0)</f>
        <v>0</v>
      </c>
      <c r="AX428" s="145">
        <v>7529</v>
      </c>
      <c r="AY428" s="148">
        <f>100*AX428/$AI428</f>
        <v>14.1079693443514</v>
      </c>
      <c r="AZ428" s="145">
        <f>IF(AY428&gt;$AI$8,1,0)</f>
        <v>0</v>
      </c>
      <c r="BA428" s="148">
        <f>IF($R428=AX$17,AY428,0)</f>
        <v>0</v>
      </c>
      <c r="BB428" s="145">
        <v>2165</v>
      </c>
      <c r="BC428" s="148">
        <f>100*BB428/$AI428</f>
        <v>4.0568141360766</v>
      </c>
      <c r="BD428" s="145">
        <f>IF(BC428&gt;$AI$8,1,0)</f>
        <v>0</v>
      </c>
      <c r="BE428" s="148">
        <f>IF($R428=BB$17,BC428,0)</f>
        <v>0</v>
      </c>
      <c r="BF428" s="145">
        <v>0</v>
      </c>
      <c r="BG428" s="148">
        <f>100*BF428/$AI428</f>
        <v>0</v>
      </c>
      <c r="BH428" s="145">
        <f>IF(BG428&gt;$AI$8,1,0)</f>
        <v>0</v>
      </c>
      <c r="BI428" s="148">
        <f>IF($R428=BF$17,BG428,0)</f>
        <v>0</v>
      </c>
      <c r="BJ428" s="145">
        <v>0</v>
      </c>
      <c r="BK428" s="148">
        <f>100*BJ428/$AI428</f>
        <v>0</v>
      </c>
      <c r="BL428" s="145">
        <f>IF(BK428&gt;$AI$8,1,0)</f>
        <v>0</v>
      </c>
      <c r="BM428" s="148">
        <f>IF($R428=BJ$17,BK428,0)</f>
        <v>0</v>
      </c>
      <c r="BN428" s="145">
        <v>0</v>
      </c>
      <c r="BO428" s="148">
        <f>100*BN428/$AI428</f>
        <v>0</v>
      </c>
      <c r="BP428" s="145">
        <f>IF(BO428&gt;$AI$8,1,0)</f>
        <v>0</v>
      </c>
      <c r="BQ428" s="148">
        <f>IF($R428=BN$17,BO428,0)</f>
        <v>0</v>
      </c>
      <c r="BR428" s="145">
        <v>0</v>
      </c>
      <c r="BS428" s="148">
        <f>100*BR428/$AI428</f>
        <v>0</v>
      </c>
      <c r="BT428" s="145">
        <f>IF(BS428&gt;$AI$8,1,0)</f>
        <v>0</v>
      </c>
      <c r="BU428" s="148">
        <f>IF($R428=BR$17,BS428,0)</f>
        <v>0</v>
      </c>
      <c r="BV428" s="145">
        <v>0</v>
      </c>
      <c r="BW428" s="148">
        <f>100*BV428/$AI428</f>
        <v>0</v>
      </c>
      <c r="BX428" s="145">
        <f>IF(BW428&gt;$AI$8,1,0)</f>
        <v>0</v>
      </c>
      <c r="BY428" s="148">
        <f>IF($R428=BV$17,BW428,0)</f>
        <v>0</v>
      </c>
      <c r="BZ428" s="145">
        <v>0</v>
      </c>
      <c r="CA428" s="148">
        <f>100*BZ428/$AI428</f>
        <v>0</v>
      </c>
      <c r="CB428" s="145">
        <f>IF(CA428&gt;$AI$8,1,0)</f>
        <v>0</v>
      </c>
      <c r="CC428" s="148">
        <f>IF($R428=BZ$17,CA428,0)</f>
        <v>0</v>
      </c>
      <c r="CD428" s="145">
        <v>0</v>
      </c>
      <c r="CE428" s="148">
        <f>100*CD428/$AI428</f>
        <v>0</v>
      </c>
      <c r="CF428" s="145">
        <f>IF(CE428&gt;$AI$8,1,0)</f>
        <v>0</v>
      </c>
      <c r="CG428" s="148">
        <f>IF($R428=CD$17,CE428,0)</f>
        <v>0</v>
      </c>
      <c r="CH428" s="145">
        <v>0</v>
      </c>
      <c r="CI428" s="148">
        <f>100*CH428/$AI428</f>
        <v>0</v>
      </c>
      <c r="CJ428" s="145">
        <f>IF(CI428&gt;$AI$8,1,0)</f>
        <v>0</v>
      </c>
      <c r="CK428" s="148">
        <f>IF($R428=CH$17,CI428,0)</f>
        <v>0</v>
      </c>
      <c r="CL428" s="145">
        <v>0</v>
      </c>
      <c r="CM428" s="145">
        <v>0</v>
      </c>
      <c r="CN428" s="149"/>
    </row>
    <row r="429" ht="15.75" customHeight="1">
      <c r="A429" t="s" s="179">
        <v>3423</v>
      </c>
      <c r="B429" t="s" s="180">
        <v>75</v>
      </c>
      <c r="C429" t="s" s="180">
        <v>1174</v>
      </c>
      <c r="D429" t="s" s="181">
        <v>78</v>
      </c>
      <c r="E429" t="s" s="182">
        <v>79</v>
      </c>
      <c r="F429" t="s" s="130">
        <v>46</v>
      </c>
      <c r="G429" t="s" s="130">
        <v>187</v>
      </c>
      <c r="H429" t="s" s="130">
        <v>3424</v>
      </c>
      <c r="I429" t="s" s="130">
        <v>49</v>
      </c>
      <c r="J429" t="s" s="130">
        <v>1762</v>
      </c>
      <c r="K429" t="s" s="183">
        <f>_xlfn.IFS(Q429=0,O429,T429=1,R429,U429=1,AA429,V429=1,AD429)</f>
        <v>29</v>
      </c>
      <c r="L429" s="189">
        <f>_xlfn.IFS(Q429=0,P429,T429=1,S429,U429=1,AB429,V429=1,AE429)</f>
        <v>38.9772788698895</v>
      </c>
      <c r="M429" t="s" s="130">
        <f>IF(O429="Lab","over","under")</f>
        <v>3307</v>
      </c>
      <c r="N429" s="169"/>
      <c r="O429" t="s" s="184">
        <v>29</v>
      </c>
      <c r="P429" s="131">
        <f>AU429</f>
        <v>38.9772788698895</v>
      </c>
      <c r="Q429" s="173">
        <f>T429+U429+V429</f>
        <v>0</v>
      </c>
      <c r="R429" t="s" s="185">
        <v>27</v>
      </c>
      <c r="S429" s="131">
        <f>AO429</f>
        <v>34.4420620191355</v>
      </c>
      <c r="T429" s="169"/>
      <c r="U429" s="169"/>
      <c r="V429" s="169"/>
      <c r="W429" s="169"/>
      <c r="X429" t="s" s="130">
        <f>IF($A429=Y429,"ok","bad")</f>
        <v>2430</v>
      </c>
      <c r="Y429" t="s" s="130">
        <v>3423</v>
      </c>
      <c r="Z429" t="s" s="130">
        <v>1174</v>
      </c>
      <c r="AA429" t="s" s="186">
        <v>2365</v>
      </c>
      <c r="AB429" s="125">
        <f>100*AC429</f>
        <v>11.0200184</v>
      </c>
      <c r="AC429" s="191">
        <v>0.110200184</v>
      </c>
      <c r="AD429" t="s" s="187">
        <v>28</v>
      </c>
      <c r="AE429" s="125">
        <v>10.7731671</v>
      </c>
      <c r="AF429" s="191">
        <v>0.107731671</v>
      </c>
      <c r="AG429" s="169"/>
      <c r="AH429" s="173">
        <v>79150</v>
      </c>
      <c r="AI429" s="173">
        <v>55499</v>
      </c>
      <c r="AJ429" s="173">
        <v>225</v>
      </c>
      <c r="AK429" s="173">
        <v>2517</v>
      </c>
      <c r="AL429" s="173">
        <v>19115</v>
      </c>
      <c r="AM429" s="175">
        <f>100*AL429/$AI429</f>
        <v>34.4420620191355</v>
      </c>
      <c r="AN429" s="173">
        <f>IF(AM429&gt;$AI$8,1,0)</f>
        <v>0</v>
      </c>
      <c r="AO429" s="175">
        <f>IF($R429=AL$17,AM429,0)</f>
        <v>34.4420620191355</v>
      </c>
      <c r="AP429" s="173">
        <v>5979</v>
      </c>
      <c r="AQ429" s="175">
        <f>100*AP429/$AI429</f>
        <v>10.7731670840916</v>
      </c>
      <c r="AR429" s="173">
        <f>IF(AQ429&gt;$AI$8,1,0)</f>
        <v>0</v>
      </c>
      <c r="AS429" s="175">
        <f>IF($R429=AP$17,AQ429,0)</f>
        <v>0</v>
      </c>
      <c r="AT429" s="173">
        <v>21632</v>
      </c>
      <c r="AU429" s="175">
        <f>100*AT429/$AI429</f>
        <v>38.9772788698895</v>
      </c>
      <c r="AV429" s="173">
        <f>IF(AU429&gt;$AI$8,1,0)</f>
        <v>0</v>
      </c>
      <c r="AW429" s="175">
        <f>IF($R429=AT$17,AU429,0)</f>
        <v>0</v>
      </c>
      <c r="AX429" s="173">
        <v>6116</v>
      </c>
      <c r="AY429" s="175">
        <f>100*AX429/$AI429</f>
        <v>11.0200183787095</v>
      </c>
      <c r="AZ429" s="173">
        <f>IF(AY429&gt;$AI$8,1,0)</f>
        <v>0</v>
      </c>
      <c r="BA429" s="175">
        <f>IF($R429=AX$17,AY429,0)</f>
        <v>0</v>
      </c>
      <c r="BB429" s="173">
        <v>2137</v>
      </c>
      <c r="BC429" s="175">
        <f>100*BB429/$AI429</f>
        <v>3.85051982918611</v>
      </c>
      <c r="BD429" s="173">
        <f>IF(BC429&gt;$AI$8,1,0)</f>
        <v>0</v>
      </c>
      <c r="BE429" s="175">
        <f>IF($R429=BB$17,BC429,0)</f>
        <v>0</v>
      </c>
      <c r="BF429" s="173">
        <v>0</v>
      </c>
      <c r="BG429" s="175">
        <f>100*BF429/$AI429</f>
        <v>0</v>
      </c>
      <c r="BH429" s="173">
        <f>IF(BG429&gt;$AI$8,1,0)</f>
        <v>0</v>
      </c>
      <c r="BI429" s="175">
        <f>IF($R429=BF$17,BG429,0)</f>
        <v>0</v>
      </c>
      <c r="BJ429" s="173">
        <v>0</v>
      </c>
      <c r="BK429" s="175">
        <f>100*BJ429/$AI429</f>
        <v>0</v>
      </c>
      <c r="BL429" s="173">
        <f>IF(BK429&gt;$AI$8,1,0)</f>
        <v>0</v>
      </c>
      <c r="BM429" s="175">
        <f>IF($R429=BJ$17,BK429,0)</f>
        <v>0</v>
      </c>
      <c r="BN429" s="173">
        <v>0</v>
      </c>
      <c r="BO429" s="175">
        <f>100*BN429/$AI429</f>
        <v>0</v>
      </c>
      <c r="BP429" s="173">
        <f>IF(BO429&gt;$AI$8,1,0)</f>
        <v>0</v>
      </c>
      <c r="BQ429" s="175">
        <f>IF($R429=BN$17,BO429,0)</f>
        <v>0</v>
      </c>
      <c r="BR429" s="173">
        <v>0</v>
      </c>
      <c r="BS429" s="175">
        <f>100*BR429/$AI429</f>
        <v>0</v>
      </c>
      <c r="BT429" s="173">
        <f>IF(BS429&gt;$AI$8,1,0)</f>
        <v>0</v>
      </c>
      <c r="BU429" s="175">
        <f>IF($R429=BR$17,BS429,0)</f>
        <v>0</v>
      </c>
      <c r="BV429" s="173">
        <v>0</v>
      </c>
      <c r="BW429" s="175">
        <f>100*BV429/$AI429</f>
        <v>0</v>
      </c>
      <c r="BX429" s="173">
        <f>IF(BW429&gt;$AI$8,1,0)</f>
        <v>0</v>
      </c>
      <c r="BY429" s="175">
        <f>IF($R429=BV$17,BW429,0)</f>
        <v>0</v>
      </c>
      <c r="BZ429" s="173">
        <v>0</v>
      </c>
      <c r="CA429" s="175">
        <f>100*BZ429/$AI429</f>
        <v>0</v>
      </c>
      <c r="CB429" s="173">
        <f>IF(CA429&gt;$AI$8,1,0)</f>
        <v>0</v>
      </c>
      <c r="CC429" s="175">
        <f>IF($R429=BZ$17,CA429,0)</f>
        <v>0</v>
      </c>
      <c r="CD429" s="173">
        <v>0</v>
      </c>
      <c r="CE429" s="175">
        <f>100*CD429/$AI429</f>
        <v>0</v>
      </c>
      <c r="CF429" s="173">
        <f>IF(CE429&gt;$AI$8,1,0)</f>
        <v>0</v>
      </c>
      <c r="CG429" s="175">
        <f>IF($R429=CD$17,CE429,0)</f>
        <v>0</v>
      </c>
      <c r="CH429" s="173">
        <v>0</v>
      </c>
      <c r="CI429" s="175">
        <f>100*CH429/$AI429</f>
        <v>0</v>
      </c>
      <c r="CJ429" s="173">
        <f>IF(CI429&gt;$AI$8,1,0)</f>
        <v>0</v>
      </c>
      <c r="CK429" s="175">
        <f>IF($R429=CH$17,CI429,0)</f>
        <v>0</v>
      </c>
      <c r="CL429" s="173">
        <v>727</v>
      </c>
      <c r="CM429" s="173">
        <v>0</v>
      </c>
      <c r="CN429" s="176"/>
    </row>
    <row r="430" ht="15.75" customHeight="1">
      <c r="A430" t="s" s="179">
        <v>3043</v>
      </c>
      <c r="B430" t="s" s="180">
        <v>84</v>
      </c>
      <c r="C430" t="s" s="180">
        <v>3044</v>
      </c>
      <c r="D430" t="s" s="181">
        <v>86</v>
      </c>
      <c r="E430" t="s" s="188">
        <v>79</v>
      </c>
      <c r="F430" t="s" s="146">
        <v>80</v>
      </c>
      <c r="G430" t="s" s="146">
        <v>428</v>
      </c>
      <c r="H430" t="s" s="146">
        <v>3045</v>
      </c>
      <c r="I430" t="s" s="146">
        <v>49</v>
      </c>
      <c r="J430" t="s" s="146">
        <v>1733</v>
      </c>
      <c r="K430" t="s" s="183">
        <f>_xlfn.IFS(Q430=0,O430,T430=1,R430,U430=1,AA430,V430=1,AD430)</f>
        <v>28</v>
      </c>
      <c r="L430" s="189">
        <f>_xlfn.IFS(Q430=0,P430,T430=1,S430,U430=1,AB430,V430=1,AE430)</f>
        <v>38.9418839753227</v>
      </c>
      <c r="M430" t="s" s="146">
        <f>IF(O430="Lab","over","under")</f>
        <v>2429</v>
      </c>
      <c r="N430" s="145">
        <v>0</v>
      </c>
      <c r="O430" t="s" s="184">
        <v>28</v>
      </c>
      <c r="P430" s="147">
        <f>AQ430</f>
        <v>38.9418839753227</v>
      </c>
      <c r="Q430" s="145">
        <f>T430+U430+V430</f>
        <v>0</v>
      </c>
      <c r="R430" t="s" s="185">
        <v>27</v>
      </c>
      <c r="S430" s="147">
        <f>AO430</f>
        <v>27.629737155892</v>
      </c>
      <c r="T430" s="138"/>
      <c r="U430" s="138"/>
      <c r="V430" s="138"/>
      <c r="W430" s="138"/>
      <c r="X430" t="s" s="146">
        <f>IF($A430=Y430,"ok","bad")</f>
        <v>2430</v>
      </c>
      <c r="Y430" t="s" s="146">
        <v>3043</v>
      </c>
      <c r="Z430" t="s" s="146">
        <v>3044</v>
      </c>
      <c r="AA430" t="s" s="186">
        <v>2365</v>
      </c>
      <c r="AB430" s="141">
        <f>100*AC430</f>
        <v>21.9918088</v>
      </c>
      <c r="AC430" s="190">
        <v>0.219918088</v>
      </c>
      <c r="AD430" t="s" s="187">
        <v>29</v>
      </c>
      <c r="AE430" s="141">
        <v>5.8608533</v>
      </c>
      <c r="AF430" s="190">
        <v>0.058608533</v>
      </c>
      <c r="AG430" s="138"/>
      <c r="AH430" s="145">
        <v>68549</v>
      </c>
      <c r="AI430" s="145">
        <v>38578</v>
      </c>
      <c r="AJ430" s="145">
        <v>142</v>
      </c>
      <c r="AK430" s="145">
        <v>4364</v>
      </c>
      <c r="AL430" s="145">
        <v>10659</v>
      </c>
      <c r="AM430" s="148">
        <f>100*AL430/$AI430</f>
        <v>27.629737155892</v>
      </c>
      <c r="AN430" s="145">
        <f>IF(AM430&gt;$AI$8,1,0)</f>
        <v>0</v>
      </c>
      <c r="AO430" s="148">
        <f>IF($R430=AL$17,AM430,0)</f>
        <v>27.629737155892</v>
      </c>
      <c r="AP430" s="145">
        <v>15023</v>
      </c>
      <c r="AQ430" s="148">
        <f>100*AP430/$AI430</f>
        <v>38.9418839753227</v>
      </c>
      <c r="AR430" s="145">
        <f>IF(AQ430&gt;$AI$8,1,0)</f>
        <v>0</v>
      </c>
      <c r="AS430" s="148">
        <f>IF($R430=AP$17,AQ430,0)</f>
        <v>0</v>
      </c>
      <c r="AT430" s="145">
        <v>2261</v>
      </c>
      <c r="AU430" s="148">
        <f>100*AT430/$AI430</f>
        <v>5.86085333609829</v>
      </c>
      <c r="AV430" s="145">
        <f>IF(AU430&gt;$AI$8,1,0)</f>
        <v>0</v>
      </c>
      <c r="AW430" s="148">
        <f>IF($R430=AT$17,AU430,0)</f>
        <v>0</v>
      </c>
      <c r="AX430" s="145">
        <v>8484</v>
      </c>
      <c r="AY430" s="148">
        <f>100*AX430/$AI430</f>
        <v>21.9918088029447</v>
      </c>
      <c r="AZ430" s="145">
        <f>IF(AY430&gt;$AI$8,1,0)</f>
        <v>0</v>
      </c>
      <c r="BA430" s="148">
        <f>IF($R430=AX$17,AY430,0)</f>
        <v>0</v>
      </c>
      <c r="BB430" s="145">
        <v>2151</v>
      </c>
      <c r="BC430" s="148">
        <f>100*BB430/$AI430</f>
        <v>5.57571672974234</v>
      </c>
      <c r="BD430" s="145">
        <f>IF(BC430&gt;$AI$8,1,0)</f>
        <v>0</v>
      </c>
      <c r="BE430" s="148">
        <f>IF($R430=BB$17,BC430,0)</f>
        <v>0</v>
      </c>
      <c r="BF430" s="145">
        <v>0</v>
      </c>
      <c r="BG430" s="148">
        <f>100*BF430/$AI430</f>
        <v>0</v>
      </c>
      <c r="BH430" s="145">
        <f>IF(BG430&gt;$AI$8,1,0)</f>
        <v>0</v>
      </c>
      <c r="BI430" s="148">
        <f>IF($R430=BF$17,BG430,0)</f>
        <v>0</v>
      </c>
      <c r="BJ430" s="145">
        <v>0</v>
      </c>
      <c r="BK430" s="148">
        <f>100*BJ430/$AI430</f>
        <v>0</v>
      </c>
      <c r="BL430" s="145">
        <f>IF(BK430&gt;$AI$8,1,0)</f>
        <v>0</v>
      </c>
      <c r="BM430" s="148">
        <f>IF($R430=BJ$17,BK430,0)</f>
        <v>0</v>
      </c>
      <c r="BN430" s="145">
        <v>0</v>
      </c>
      <c r="BO430" s="148">
        <f>100*BN430/$AI430</f>
        <v>0</v>
      </c>
      <c r="BP430" s="145">
        <f>IF(BO430&gt;$AI$8,1,0)</f>
        <v>0</v>
      </c>
      <c r="BQ430" s="148">
        <f>IF($R430=BN$17,BO430,0)</f>
        <v>0</v>
      </c>
      <c r="BR430" s="145">
        <v>0</v>
      </c>
      <c r="BS430" s="148">
        <f>100*BR430/$AI430</f>
        <v>0</v>
      </c>
      <c r="BT430" s="145">
        <f>IF(BS430&gt;$AI$8,1,0)</f>
        <v>0</v>
      </c>
      <c r="BU430" s="148">
        <f>IF($R430=BR$17,BS430,0)</f>
        <v>0</v>
      </c>
      <c r="BV430" s="145">
        <v>0</v>
      </c>
      <c r="BW430" s="148">
        <f>100*BV430/$AI430</f>
        <v>0</v>
      </c>
      <c r="BX430" s="145">
        <f>IF(BW430&gt;$AI$8,1,0)</f>
        <v>0</v>
      </c>
      <c r="BY430" s="148">
        <f>IF($R430=BV$17,BW430,0)</f>
        <v>0</v>
      </c>
      <c r="BZ430" s="145">
        <v>0</v>
      </c>
      <c r="CA430" s="148">
        <f>100*BZ430/$AI430</f>
        <v>0</v>
      </c>
      <c r="CB430" s="145">
        <f>IF(CA430&gt;$AI$8,1,0)</f>
        <v>0</v>
      </c>
      <c r="CC430" s="148">
        <f>IF($R430=BZ$17,CA430,0)</f>
        <v>0</v>
      </c>
      <c r="CD430" s="145">
        <v>0</v>
      </c>
      <c r="CE430" s="148">
        <f>100*CD430/$AI430</f>
        <v>0</v>
      </c>
      <c r="CF430" s="145">
        <f>IF(CE430&gt;$AI$8,1,0)</f>
        <v>0</v>
      </c>
      <c r="CG430" s="148">
        <f>IF($R430=CD$17,CE430,0)</f>
        <v>0</v>
      </c>
      <c r="CH430" s="145">
        <v>0</v>
      </c>
      <c r="CI430" s="148">
        <f>100*CH430/$AI430</f>
        <v>0</v>
      </c>
      <c r="CJ430" s="145">
        <f>IF(CI430&gt;$AI$8,1,0)</f>
        <v>0</v>
      </c>
      <c r="CK430" s="148">
        <f>IF($R430=CH$17,CI430,0)</f>
        <v>0</v>
      </c>
      <c r="CL430" s="145">
        <v>182</v>
      </c>
      <c r="CM430" s="145">
        <v>0</v>
      </c>
      <c r="CN430" s="149"/>
    </row>
    <row r="431" ht="15.75" customHeight="1">
      <c r="A431" t="s" s="179">
        <v>3119</v>
      </c>
      <c r="B431" t="s" s="180">
        <v>90</v>
      </c>
      <c r="C431" t="s" s="180">
        <v>365</v>
      </c>
      <c r="D431" t="s" s="181">
        <v>93</v>
      </c>
      <c r="E431" t="s" s="182">
        <v>79</v>
      </c>
      <c r="F431" t="s" s="130">
        <v>46</v>
      </c>
      <c r="G431" t="s" s="130">
        <v>3120</v>
      </c>
      <c r="H431" t="s" s="130">
        <v>3121</v>
      </c>
      <c r="I431" t="s" s="130">
        <v>49</v>
      </c>
      <c r="J431" t="s" s="130">
        <v>1733</v>
      </c>
      <c r="K431" t="s" s="183">
        <f>_xlfn.IFS(Q431=0,O431,T431=1,R431,U431=1,AA431,V431=1,AD431)</f>
        <v>28</v>
      </c>
      <c r="L431" s="189">
        <f>_xlfn.IFS(Q431=0,P431,T431=1,S431,U431=1,AB431,V431=1,AE431)</f>
        <v>38.9322391138616</v>
      </c>
      <c r="M431" t="s" s="130">
        <f>IF(O431="Lab","over","under")</f>
        <v>2429</v>
      </c>
      <c r="N431" s="173">
        <v>0</v>
      </c>
      <c r="O431" t="s" s="184">
        <v>28</v>
      </c>
      <c r="P431" s="131">
        <f>AQ431</f>
        <v>38.9322391138616</v>
      </c>
      <c r="Q431" s="173">
        <f>T431+U431+V431</f>
        <v>0</v>
      </c>
      <c r="R431" t="s" s="185">
        <v>27</v>
      </c>
      <c r="S431" s="131">
        <f>AO431</f>
        <v>27.8442979505807</v>
      </c>
      <c r="T431" s="169"/>
      <c r="U431" s="169"/>
      <c r="V431" s="169"/>
      <c r="W431" s="169"/>
      <c r="X431" t="s" s="130">
        <f>IF($A431=Y431,"ok","bad")</f>
        <v>2430</v>
      </c>
      <c r="Y431" t="s" s="130">
        <v>3119</v>
      </c>
      <c r="Z431" t="s" s="130">
        <v>365</v>
      </c>
      <c r="AA431" t="s" s="186">
        <v>2365</v>
      </c>
      <c r="AB431" s="125">
        <f>100*AC431</f>
        <v>19.0972689</v>
      </c>
      <c r="AC431" s="191">
        <v>0.190972689</v>
      </c>
      <c r="AD431" t="s" s="187">
        <v>31</v>
      </c>
      <c r="AE431" s="125">
        <v>9.2649895</v>
      </c>
      <c r="AF431" s="191">
        <v>0.092649895</v>
      </c>
      <c r="AG431" s="169"/>
      <c r="AH431" s="173">
        <v>74933</v>
      </c>
      <c r="AI431" s="173">
        <v>44598</v>
      </c>
      <c r="AJ431" s="173">
        <v>180</v>
      </c>
      <c r="AK431" s="173">
        <v>4945</v>
      </c>
      <c r="AL431" s="173">
        <v>12418</v>
      </c>
      <c r="AM431" s="175">
        <f>100*AL431/$AI431</f>
        <v>27.8442979505807</v>
      </c>
      <c r="AN431" s="173">
        <f>IF(AM431&gt;$AI$8,1,0)</f>
        <v>0</v>
      </c>
      <c r="AO431" s="175">
        <f>IF($R431=AL$17,AM431,0)</f>
        <v>27.8442979505807</v>
      </c>
      <c r="AP431" s="173">
        <v>17363</v>
      </c>
      <c r="AQ431" s="175">
        <f>100*AP431/$AI431</f>
        <v>38.9322391138616</v>
      </c>
      <c r="AR431" s="173">
        <f>IF(AQ431&gt;$AI$8,1,0)</f>
        <v>0</v>
      </c>
      <c r="AS431" s="175">
        <f>IF($R431=AP$17,AQ431,0)</f>
        <v>0</v>
      </c>
      <c r="AT431" s="173">
        <v>1966</v>
      </c>
      <c r="AU431" s="175">
        <f>100*AT431/$AI431</f>
        <v>4.40826942912238</v>
      </c>
      <c r="AV431" s="173">
        <f>IF(AU431&gt;$AI$8,1,0)</f>
        <v>0</v>
      </c>
      <c r="AW431" s="175">
        <f>IF($R431=AT$17,AU431,0)</f>
        <v>0</v>
      </c>
      <c r="AX431" s="173">
        <v>8517</v>
      </c>
      <c r="AY431" s="175">
        <f>100*AX431/$AI431</f>
        <v>19.0972689358267</v>
      </c>
      <c r="AZ431" s="173">
        <f>IF(AY431&gt;$AI$8,1,0)</f>
        <v>0</v>
      </c>
      <c r="BA431" s="175">
        <f>IF($R431=AX$17,AY431,0)</f>
        <v>0</v>
      </c>
      <c r="BB431" s="173">
        <v>4132</v>
      </c>
      <c r="BC431" s="175">
        <f>100*BB431/$AI431</f>
        <v>9.264989461410829</v>
      </c>
      <c r="BD431" s="173">
        <f>IF(BC431&gt;$AI$8,1,0)</f>
        <v>0</v>
      </c>
      <c r="BE431" s="175">
        <f>IF($R431=BB$17,BC431,0)</f>
        <v>0</v>
      </c>
      <c r="BF431" s="173">
        <v>0</v>
      </c>
      <c r="BG431" s="175">
        <f>100*BF431/$AI431</f>
        <v>0</v>
      </c>
      <c r="BH431" s="173">
        <f>IF(BG431&gt;$AI$8,1,0)</f>
        <v>0</v>
      </c>
      <c r="BI431" s="175">
        <f>IF($R431=BF$17,BG431,0)</f>
        <v>0</v>
      </c>
      <c r="BJ431" s="173">
        <v>0</v>
      </c>
      <c r="BK431" s="175">
        <f>100*BJ431/$AI431</f>
        <v>0</v>
      </c>
      <c r="BL431" s="173">
        <f>IF(BK431&gt;$AI$8,1,0)</f>
        <v>0</v>
      </c>
      <c r="BM431" s="175">
        <f>IF($R431=BJ$17,BK431,0)</f>
        <v>0</v>
      </c>
      <c r="BN431" s="173">
        <v>0</v>
      </c>
      <c r="BO431" s="175">
        <f>100*BN431/$AI431</f>
        <v>0</v>
      </c>
      <c r="BP431" s="173">
        <f>IF(BO431&gt;$AI$8,1,0)</f>
        <v>0</v>
      </c>
      <c r="BQ431" s="175">
        <f>IF($R431=BN$17,BO431,0)</f>
        <v>0</v>
      </c>
      <c r="BR431" s="173">
        <v>0</v>
      </c>
      <c r="BS431" s="175">
        <f>100*BR431/$AI431</f>
        <v>0</v>
      </c>
      <c r="BT431" s="173">
        <f>IF(BS431&gt;$AI$8,1,0)</f>
        <v>0</v>
      </c>
      <c r="BU431" s="175">
        <f>IF($R431=BR$17,BS431,0)</f>
        <v>0</v>
      </c>
      <c r="BV431" s="173">
        <v>0</v>
      </c>
      <c r="BW431" s="175">
        <f>100*BV431/$AI431</f>
        <v>0</v>
      </c>
      <c r="BX431" s="173">
        <f>IF(BW431&gt;$AI$8,1,0)</f>
        <v>0</v>
      </c>
      <c r="BY431" s="175">
        <f>IF($R431=BV$17,BW431,0)</f>
        <v>0</v>
      </c>
      <c r="BZ431" s="173">
        <v>0</v>
      </c>
      <c r="CA431" s="175">
        <f>100*BZ431/$AI431</f>
        <v>0</v>
      </c>
      <c r="CB431" s="173">
        <f>IF(CA431&gt;$AI$8,1,0)</f>
        <v>0</v>
      </c>
      <c r="CC431" s="175">
        <f>IF($R431=BZ$17,CA431,0)</f>
        <v>0</v>
      </c>
      <c r="CD431" s="173">
        <v>0</v>
      </c>
      <c r="CE431" s="175">
        <f>100*CD431/$AI431</f>
        <v>0</v>
      </c>
      <c r="CF431" s="173">
        <f>IF(CE431&gt;$AI$8,1,0)</f>
        <v>0</v>
      </c>
      <c r="CG431" s="175">
        <f>IF($R431=CD$17,CE431,0)</f>
        <v>0</v>
      </c>
      <c r="CH431" s="173">
        <v>0</v>
      </c>
      <c r="CI431" s="175">
        <f>100*CH431/$AI431</f>
        <v>0</v>
      </c>
      <c r="CJ431" s="173">
        <f>IF(CI431&gt;$AI$8,1,0)</f>
        <v>0</v>
      </c>
      <c r="CK431" s="175">
        <f>IF($R431=CH$17,CI431,0)</f>
        <v>0</v>
      </c>
      <c r="CL431" s="173">
        <v>0</v>
      </c>
      <c r="CM431" s="173">
        <v>0</v>
      </c>
      <c r="CN431" s="176"/>
    </row>
    <row r="432" ht="15.75" customHeight="1">
      <c r="A432" t="s" s="179">
        <v>3397</v>
      </c>
      <c r="B432" t="s" s="180">
        <v>183</v>
      </c>
      <c r="C432" t="s" s="180">
        <v>1385</v>
      </c>
      <c r="D432" t="s" s="181">
        <v>186</v>
      </c>
      <c r="E432" t="s" s="188">
        <v>79</v>
      </c>
      <c r="F432" t="s" s="146">
        <v>46</v>
      </c>
      <c r="G432" t="s" s="146">
        <v>187</v>
      </c>
      <c r="H432" t="s" s="146">
        <v>1386</v>
      </c>
      <c r="I432" t="s" s="146">
        <v>49</v>
      </c>
      <c r="J432" t="s" s="146">
        <v>56</v>
      </c>
      <c r="K432" t="s" s="183">
        <f>_xlfn.IFS(Q432=0,O432,T432=1,R432,U432=1,AA432,V432=1,AD432)</f>
        <v>27</v>
      </c>
      <c r="L432" s="189">
        <f>_xlfn.IFS(Q432=0,P432,T432=1,S432,U432=1,AB432,V432=1,AE432)</f>
        <v>38.8716117252864</v>
      </c>
      <c r="M432" t="s" s="146">
        <f>IF(O432="Lab","over","under")</f>
        <v>3307</v>
      </c>
      <c r="N432" s="138"/>
      <c r="O432" t="s" s="184">
        <v>27</v>
      </c>
      <c r="P432" s="147">
        <f>AM432</f>
        <v>38.8716117252864</v>
      </c>
      <c r="Q432" s="145">
        <f>T432+U432+V432</f>
        <v>0</v>
      </c>
      <c r="R432" t="s" s="185">
        <v>2365</v>
      </c>
      <c r="S432" s="147">
        <f>BA432</f>
        <v>25.0155494472422</v>
      </c>
      <c r="T432" s="138"/>
      <c r="U432" s="138"/>
      <c r="V432" s="138"/>
      <c r="W432" s="138"/>
      <c r="X432" t="s" s="146">
        <f>IF($A432=Y432,"ok","bad")</f>
        <v>2430</v>
      </c>
      <c r="Y432" t="s" s="146">
        <v>3397</v>
      </c>
      <c r="Z432" t="s" s="146">
        <v>1385</v>
      </c>
      <c r="AA432" t="s" s="186">
        <v>28</v>
      </c>
      <c r="AB432" s="141">
        <f>100*AC432</f>
        <v>19.6966353</v>
      </c>
      <c r="AC432" s="190">
        <v>0.196966353</v>
      </c>
      <c r="AD432" t="s" s="187">
        <v>29</v>
      </c>
      <c r="AE432" s="141">
        <v>11.8015289</v>
      </c>
      <c r="AF432" s="190">
        <v>0.118015289</v>
      </c>
      <c r="AG432" s="138"/>
      <c r="AH432" s="145">
        <v>78282</v>
      </c>
      <c r="AI432" s="145">
        <v>49841</v>
      </c>
      <c r="AJ432" s="145">
        <v>199</v>
      </c>
      <c r="AK432" s="145">
        <v>6906</v>
      </c>
      <c r="AL432" s="145">
        <v>19374</v>
      </c>
      <c r="AM432" s="148">
        <f>100*AL432/$AI432</f>
        <v>38.8716117252864</v>
      </c>
      <c r="AN432" s="145">
        <f>IF(AM432&gt;$AI$8,1,0)</f>
        <v>0</v>
      </c>
      <c r="AO432" s="148">
        <f>IF($R432=AL$17,AM432,0)</f>
        <v>0</v>
      </c>
      <c r="AP432" s="145">
        <v>9817</v>
      </c>
      <c r="AQ432" s="148">
        <f>100*AP432/$AI432</f>
        <v>19.6966353002548</v>
      </c>
      <c r="AR432" s="145">
        <f>IF(AQ432&gt;$AI$8,1,0)</f>
        <v>0</v>
      </c>
      <c r="AS432" s="148">
        <f>IF($R432=AP$17,AQ432,0)</f>
        <v>0</v>
      </c>
      <c r="AT432" s="145">
        <v>5882</v>
      </c>
      <c r="AU432" s="148">
        <f>100*AT432/$AI432</f>
        <v>11.8015288617805</v>
      </c>
      <c r="AV432" s="145">
        <f>IF(AU432&gt;$AI$8,1,0)</f>
        <v>0</v>
      </c>
      <c r="AW432" s="148">
        <f>IF($R432=AT$17,AU432,0)</f>
        <v>0</v>
      </c>
      <c r="AX432" s="145">
        <v>12468</v>
      </c>
      <c r="AY432" s="148">
        <f>100*AX432/$AI432</f>
        <v>25.0155494472422</v>
      </c>
      <c r="AZ432" s="145">
        <f>IF(AY432&gt;$AI$8,1,0)</f>
        <v>0</v>
      </c>
      <c r="BA432" s="148">
        <f>IF($R432=AX$17,AY432,0)</f>
        <v>25.0155494472422</v>
      </c>
      <c r="BB432" s="145">
        <v>2300</v>
      </c>
      <c r="BC432" s="148">
        <f>100*BB432/$AI432</f>
        <v>4.61467466543609</v>
      </c>
      <c r="BD432" s="145">
        <f>IF(BC432&gt;$AI$8,1,0)</f>
        <v>0</v>
      </c>
      <c r="BE432" s="148">
        <f>IF($R432=BB$17,BC432,0)</f>
        <v>0</v>
      </c>
      <c r="BF432" s="145">
        <v>0</v>
      </c>
      <c r="BG432" s="148">
        <f>100*BF432/$AI432</f>
        <v>0</v>
      </c>
      <c r="BH432" s="145">
        <f>IF(BG432&gt;$AI$8,1,0)</f>
        <v>0</v>
      </c>
      <c r="BI432" s="148">
        <f>IF($R432=BF$17,BG432,0)</f>
        <v>0</v>
      </c>
      <c r="BJ432" s="145">
        <v>0</v>
      </c>
      <c r="BK432" s="148">
        <f>100*BJ432/$AI432</f>
        <v>0</v>
      </c>
      <c r="BL432" s="145">
        <f>IF(BK432&gt;$AI$8,1,0)</f>
        <v>0</v>
      </c>
      <c r="BM432" s="148">
        <f>IF($R432=BJ$17,BK432,0)</f>
        <v>0</v>
      </c>
      <c r="BN432" s="145">
        <v>0</v>
      </c>
      <c r="BO432" s="148">
        <f>100*BN432/$AI432</f>
        <v>0</v>
      </c>
      <c r="BP432" s="145">
        <f>IF(BO432&gt;$AI$8,1,0)</f>
        <v>0</v>
      </c>
      <c r="BQ432" s="148">
        <f>IF($R432=BN$17,BO432,0)</f>
        <v>0</v>
      </c>
      <c r="BR432" s="145">
        <v>0</v>
      </c>
      <c r="BS432" s="148">
        <f>100*BR432/$AI432</f>
        <v>0</v>
      </c>
      <c r="BT432" s="145">
        <f>IF(BS432&gt;$AI$8,1,0)</f>
        <v>0</v>
      </c>
      <c r="BU432" s="148">
        <f>IF($R432=BR$17,BS432,0)</f>
        <v>0</v>
      </c>
      <c r="BV432" s="145">
        <v>0</v>
      </c>
      <c r="BW432" s="148">
        <f>100*BV432/$AI432</f>
        <v>0</v>
      </c>
      <c r="BX432" s="145">
        <f>IF(BW432&gt;$AI$8,1,0)</f>
        <v>0</v>
      </c>
      <c r="BY432" s="148">
        <f>IF($R432=BV$17,BW432,0)</f>
        <v>0</v>
      </c>
      <c r="BZ432" s="145">
        <v>0</v>
      </c>
      <c r="CA432" s="148">
        <f>100*BZ432/$AI432</f>
        <v>0</v>
      </c>
      <c r="CB432" s="145">
        <f>IF(CA432&gt;$AI$8,1,0)</f>
        <v>0</v>
      </c>
      <c r="CC432" s="148">
        <f>IF($R432=BZ$17,CA432,0)</f>
        <v>0</v>
      </c>
      <c r="CD432" s="145">
        <v>0</v>
      </c>
      <c r="CE432" s="148">
        <f>100*CD432/$AI432</f>
        <v>0</v>
      </c>
      <c r="CF432" s="145">
        <f>IF(CE432&gt;$AI$8,1,0)</f>
        <v>0</v>
      </c>
      <c r="CG432" s="148">
        <f>IF($R432=CD$17,CE432,0)</f>
        <v>0</v>
      </c>
      <c r="CH432" s="145">
        <v>0</v>
      </c>
      <c r="CI432" s="148">
        <f>100*CH432/$AI432</f>
        <v>0</v>
      </c>
      <c r="CJ432" s="145">
        <f>IF(CI432&gt;$AI$8,1,0)</f>
        <v>0</v>
      </c>
      <c r="CK432" s="148">
        <f>IF($R432=CH$17,CI432,0)</f>
        <v>0</v>
      </c>
      <c r="CL432" s="145">
        <v>0</v>
      </c>
      <c r="CM432" s="145">
        <v>0</v>
      </c>
      <c r="CN432" s="149"/>
    </row>
    <row r="433" ht="15.75" customHeight="1">
      <c r="A433" t="s" s="179">
        <v>3702</v>
      </c>
      <c r="B433" t="s" s="180">
        <v>84</v>
      </c>
      <c r="C433" t="s" s="180">
        <v>85</v>
      </c>
      <c r="D433" t="s" s="181">
        <v>86</v>
      </c>
      <c r="E433" t="s" s="182">
        <v>79</v>
      </c>
      <c r="F433" t="s" s="130">
        <v>80</v>
      </c>
      <c r="G433" t="s" s="130">
        <v>87</v>
      </c>
      <c r="H433" t="s" s="130">
        <v>88</v>
      </c>
      <c r="I433" t="s" s="130">
        <v>64</v>
      </c>
      <c r="J433" t="s" s="130">
        <v>56</v>
      </c>
      <c r="K433" t="s" s="183">
        <f>_xlfn.IFS(Q433=0,O433,T433=1,R433,U433=1,AA433,V433=1,AD433)</f>
        <v>27</v>
      </c>
      <c r="L433" s="189">
        <f>_xlfn.IFS(Q433=0,P433,T433=1,S433,U433=1,AB433,V433=1,AE433)</f>
        <v>38.8663472819711</v>
      </c>
      <c r="M433" t="s" s="130">
        <f>IF(O433="Lab","over","under")</f>
        <v>3307</v>
      </c>
      <c r="N433" s="169"/>
      <c r="O433" t="s" s="184">
        <v>27</v>
      </c>
      <c r="P433" s="131">
        <f>AM433</f>
        <v>38.8663472819711</v>
      </c>
      <c r="Q433" s="173">
        <f>T433+U433+V433</f>
        <v>0</v>
      </c>
      <c r="R433" t="s" s="185">
        <v>28</v>
      </c>
      <c r="S433" s="131">
        <f>AS433</f>
        <v>28.3706491982792</v>
      </c>
      <c r="T433" s="169"/>
      <c r="U433" s="169"/>
      <c r="V433" s="169"/>
      <c r="W433" s="169"/>
      <c r="X433" t="s" s="130">
        <f>IF($A433=Y433,"ok","bad")</f>
        <v>2430</v>
      </c>
      <c r="Y433" t="s" s="130">
        <v>3702</v>
      </c>
      <c r="Z433" t="s" s="130">
        <v>85</v>
      </c>
      <c r="AA433" t="s" s="186">
        <v>2365</v>
      </c>
      <c r="AB433" s="125">
        <f>100*AC433</f>
        <v>24.205612</v>
      </c>
      <c r="AC433" s="191">
        <v>0.24205612</v>
      </c>
      <c r="AD433" t="s" s="187">
        <v>29</v>
      </c>
      <c r="AE433" s="125">
        <v>4.289695</v>
      </c>
      <c r="AF433" s="191">
        <v>0.04289695</v>
      </c>
      <c r="AG433" s="169"/>
      <c r="AH433" s="173">
        <v>70268</v>
      </c>
      <c r="AI433" s="173">
        <v>40912</v>
      </c>
      <c r="AJ433" s="173">
        <v>156</v>
      </c>
      <c r="AK433" s="173">
        <v>4294</v>
      </c>
      <c r="AL433" s="173">
        <v>15901</v>
      </c>
      <c r="AM433" s="175">
        <f>100*AL433/$AI433</f>
        <v>38.8663472819711</v>
      </c>
      <c r="AN433" s="173">
        <f>IF(AM433&gt;$AI$8,1,0)</f>
        <v>0</v>
      </c>
      <c r="AO433" s="175">
        <f>IF($R433=AL$17,AM433,0)</f>
        <v>0</v>
      </c>
      <c r="AP433" s="173">
        <v>11607</v>
      </c>
      <c r="AQ433" s="175">
        <f>100*AP433/$AI433</f>
        <v>28.3706491982792</v>
      </c>
      <c r="AR433" s="173">
        <f>IF(AQ433&gt;$AI$8,1,0)</f>
        <v>0</v>
      </c>
      <c r="AS433" s="175">
        <f>IF($R433=AP$17,AQ433,0)</f>
        <v>28.3706491982792</v>
      </c>
      <c r="AT433" s="173">
        <v>1755</v>
      </c>
      <c r="AU433" s="175">
        <f>100*AT433/$AI433</f>
        <v>4.28969495502542</v>
      </c>
      <c r="AV433" s="173">
        <f>IF(AU433&gt;$AI$8,1,0)</f>
        <v>0</v>
      </c>
      <c r="AW433" s="175">
        <f>IF($R433=AT$17,AU433,0)</f>
        <v>0</v>
      </c>
      <c r="AX433" s="173">
        <v>9903</v>
      </c>
      <c r="AY433" s="175">
        <f>100*AX433/$AI433</f>
        <v>24.2056120453657</v>
      </c>
      <c r="AZ433" s="173">
        <f>IF(AY433&gt;$AI$8,1,0)</f>
        <v>0</v>
      </c>
      <c r="BA433" s="175">
        <f>IF($R433=AX$17,AY433,0)</f>
        <v>0</v>
      </c>
      <c r="BB433" s="173">
        <v>1746</v>
      </c>
      <c r="BC433" s="175">
        <f>100*BB433/$AI433</f>
        <v>4.26769651935862</v>
      </c>
      <c r="BD433" s="173">
        <f>IF(BC433&gt;$AI$8,1,0)</f>
        <v>0</v>
      </c>
      <c r="BE433" s="175">
        <f>IF($R433=BB$17,BC433,0)</f>
        <v>0</v>
      </c>
      <c r="BF433" s="173">
        <v>0</v>
      </c>
      <c r="BG433" s="175">
        <f>100*BF433/$AI433</f>
        <v>0</v>
      </c>
      <c r="BH433" s="173">
        <f>IF(BG433&gt;$AI$8,1,0)</f>
        <v>0</v>
      </c>
      <c r="BI433" s="175">
        <f>IF($R433=BF$17,BG433,0)</f>
        <v>0</v>
      </c>
      <c r="BJ433" s="173">
        <v>0</v>
      </c>
      <c r="BK433" s="175">
        <f>100*BJ433/$AI433</f>
        <v>0</v>
      </c>
      <c r="BL433" s="173">
        <f>IF(BK433&gt;$AI$8,1,0)</f>
        <v>0</v>
      </c>
      <c r="BM433" s="175">
        <f>IF($R433=BJ$17,BK433,0)</f>
        <v>0</v>
      </c>
      <c r="BN433" s="173">
        <v>0</v>
      </c>
      <c r="BO433" s="175">
        <f>100*BN433/$AI433</f>
        <v>0</v>
      </c>
      <c r="BP433" s="173">
        <f>IF(BO433&gt;$AI$8,1,0)</f>
        <v>0</v>
      </c>
      <c r="BQ433" s="175">
        <f>IF($R433=BN$17,BO433,0)</f>
        <v>0</v>
      </c>
      <c r="BR433" s="173">
        <v>0</v>
      </c>
      <c r="BS433" s="175">
        <f>100*BR433/$AI433</f>
        <v>0</v>
      </c>
      <c r="BT433" s="173">
        <f>IF(BS433&gt;$AI$8,1,0)</f>
        <v>0</v>
      </c>
      <c r="BU433" s="175">
        <f>IF($R433=BR$17,BS433,0)</f>
        <v>0</v>
      </c>
      <c r="BV433" s="173">
        <v>0</v>
      </c>
      <c r="BW433" s="175">
        <f>100*BV433/$AI433</f>
        <v>0</v>
      </c>
      <c r="BX433" s="173">
        <f>IF(BW433&gt;$AI$8,1,0)</f>
        <v>0</v>
      </c>
      <c r="BY433" s="175">
        <f>IF($R433=BV$17,BW433,0)</f>
        <v>0</v>
      </c>
      <c r="BZ433" s="173">
        <v>0</v>
      </c>
      <c r="CA433" s="175">
        <f>100*BZ433/$AI433</f>
        <v>0</v>
      </c>
      <c r="CB433" s="173">
        <f>IF(CA433&gt;$AI$8,1,0)</f>
        <v>0</v>
      </c>
      <c r="CC433" s="175">
        <f>IF($R433=BZ$17,CA433,0)</f>
        <v>0</v>
      </c>
      <c r="CD433" s="173">
        <v>0</v>
      </c>
      <c r="CE433" s="175">
        <f>100*CD433/$AI433</f>
        <v>0</v>
      </c>
      <c r="CF433" s="173">
        <f>IF(CE433&gt;$AI$8,1,0)</f>
        <v>0</v>
      </c>
      <c r="CG433" s="175">
        <f>IF($R433=CD$17,CE433,0)</f>
        <v>0</v>
      </c>
      <c r="CH433" s="173">
        <v>0</v>
      </c>
      <c r="CI433" s="175">
        <f>100*CH433/$AI433</f>
        <v>0</v>
      </c>
      <c r="CJ433" s="173">
        <f>IF(CI433&gt;$AI$8,1,0)</f>
        <v>0</v>
      </c>
      <c r="CK433" s="175">
        <f>IF($R433=CH$17,CI433,0)</f>
        <v>0</v>
      </c>
      <c r="CL433" s="173">
        <v>0</v>
      </c>
      <c r="CM433" s="173">
        <v>0</v>
      </c>
      <c r="CN433" s="176"/>
    </row>
    <row r="434" ht="15.75" customHeight="1">
      <c r="A434" t="s" s="179">
        <v>3141</v>
      </c>
      <c r="B434" t="s" s="180">
        <v>183</v>
      </c>
      <c r="C434" t="s" s="180">
        <v>3142</v>
      </c>
      <c r="D434" t="s" s="181">
        <v>186</v>
      </c>
      <c r="E434" t="s" s="188">
        <v>79</v>
      </c>
      <c r="F434" t="s" s="146">
        <v>46</v>
      </c>
      <c r="G434" t="s" s="146">
        <v>3143</v>
      </c>
      <c r="H434" t="s" s="146">
        <v>3144</v>
      </c>
      <c r="I434" t="s" s="146">
        <v>49</v>
      </c>
      <c r="J434" t="s" s="146">
        <v>1733</v>
      </c>
      <c r="K434" t="s" s="183">
        <f>_xlfn.IFS(Q434=0,O434,T434=1,R434,U434=1,AA434,V434=1,AD434)</f>
        <v>28</v>
      </c>
      <c r="L434" s="189">
        <f>_xlfn.IFS(Q434=0,P434,T434=1,S434,U434=1,AB434,V434=1,AE434)</f>
        <v>38.8213637280613</v>
      </c>
      <c r="M434" t="s" s="146">
        <f>IF(O434="Lab","over","under")</f>
        <v>2429</v>
      </c>
      <c r="N434" s="145">
        <v>0</v>
      </c>
      <c r="O434" t="s" s="184">
        <v>28</v>
      </c>
      <c r="P434" s="147">
        <f>AQ434</f>
        <v>38.8213637280613</v>
      </c>
      <c r="Q434" s="145">
        <f>T434+U434+V434</f>
        <v>0</v>
      </c>
      <c r="R434" t="s" s="185">
        <v>27</v>
      </c>
      <c r="S434" s="147">
        <f>AO434</f>
        <v>28.6665321767198</v>
      </c>
      <c r="T434" s="138"/>
      <c r="U434" s="138"/>
      <c r="V434" s="138"/>
      <c r="W434" s="138"/>
      <c r="X434" t="s" s="146">
        <f>IF($A434=Y434,"ok","bad")</f>
        <v>2430</v>
      </c>
      <c r="Y434" t="s" s="146">
        <v>3141</v>
      </c>
      <c r="Z434" t="s" s="146">
        <v>3142</v>
      </c>
      <c r="AA434" t="s" s="186">
        <v>2365</v>
      </c>
      <c r="AB434" s="141">
        <f>100*AC434</f>
        <v>18.1914464</v>
      </c>
      <c r="AC434" s="190">
        <v>0.181914464</v>
      </c>
      <c r="AD434" t="s" s="187">
        <v>31</v>
      </c>
      <c r="AE434" s="141">
        <v>6.8489005</v>
      </c>
      <c r="AF434" s="190">
        <v>0.06848900500000001</v>
      </c>
      <c r="AG434" s="138"/>
      <c r="AH434" s="145">
        <v>70217</v>
      </c>
      <c r="AI434" s="145">
        <v>39656</v>
      </c>
      <c r="AJ434" s="145">
        <v>145</v>
      </c>
      <c r="AK434" s="145">
        <v>4027</v>
      </c>
      <c r="AL434" s="145">
        <v>11368</v>
      </c>
      <c r="AM434" s="148">
        <f>100*AL434/$AI434</f>
        <v>28.6665321767198</v>
      </c>
      <c r="AN434" s="145">
        <f>IF(AM434&gt;$AI$8,1,0)</f>
        <v>0</v>
      </c>
      <c r="AO434" s="148">
        <f>IF($R434=AL$17,AM434,0)</f>
        <v>28.6665321767198</v>
      </c>
      <c r="AP434" s="145">
        <v>15395</v>
      </c>
      <c r="AQ434" s="148">
        <f>100*AP434/$AI434</f>
        <v>38.8213637280613</v>
      </c>
      <c r="AR434" s="145">
        <f>IF(AQ434&gt;$AI$8,1,0)</f>
        <v>0</v>
      </c>
      <c r="AS434" s="148">
        <f>IF($R434=AP$17,AQ434,0)</f>
        <v>0</v>
      </c>
      <c r="AT434" s="145">
        <v>2269</v>
      </c>
      <c r="AU434" s="148">
        <f>100*AT434/$AI434</f>
        <v>5.72170667742586</v>
      </c>
      <c r="AV434" s="145">
        <f>IF(AU434&gt;$AI$8,1,0)</f>
        <v>0</v>
      </c>
      <c r="AW434" s="148">
        <f>IF($R434=AT$17,AU434,0)</f>
        <v>0</v>
      </c>
      <c r="AX434" s="145">
        <v>7214</v>
      </c>
      <c r="AY434" s="148">
        <f>100*AX434/$AI434</f>
        <v>18.1914464393787</v>
      </c>
      <c r="AZ434" s="145">
        <f>IF(AY434&gt;$AI$8,1,0)</f>
        <v>0</v>
      </c>
      <c r="BA434" s="148">
        <f>IF($R434=AX$17,AY434,0)</f>
        <v>0</v>
      </c>
      <c r="BB434" s="145">
        <v>2716</v>
      </c>
      <c r="BC434" s="148">
        <f>100*BB434/$AI434</f>
        <v>6.84890054468428</v>
      </c>
      <c r="BD434" s="145">
        <f>IF(BC434&gt;$AI$8,1,0)</f>
        <v>0</v>
      </c>
      <c r="BE434" s="148">
        <f>IF($R434=BB$17,BC434,0)</f>
        <v>0</v>
      </c>
      <c r="BF434" s="145">
        <v>0</v>
      </c>
      <c r="BG434" s="148">
        <f>100*BF434/$AI434</f>
        <v>0</v>
      </c>
      <c r="BH434" s="145">
        <f>IF(BG434&gt;$AI$8,1,0)</f>
        <v>0</v>
      </c>
      <c r="BI434" s="148">
        <f>IF($R434=BF$17,BG434,0)</f>
        <v>0</v>
      </c>
      <c r="BJ434" s="145">
        <v>0</v>
      </c>
      <c r="BK434" s="148">
        <f>100*BJ434/$AI434</f>
        <v>0</v>
      </c>
      <c r="BL434" s="145">
        <f>IF(BK434&gt;$AI$8,1,0)</f>
        <v>0</v>
      </c>
      <c r="BM434" s="148">
        <f>IF($R434=BJ$17,BK434,0)</f>
        <v>0</v>
      </c>
      <c r="BN434" s="145">
        <v>0</v>
      </c>
      <c r="BO434" s="148">
        <f>100*BN434/$AI434</f>
        <v>0</v>
      </c>
      <c r="BP434" s="145">
        <f>IF(BO434&gt;$AI$8,1,0)</f>
        <v>0</v>
      </c>
      <c r="BQ434" s="148">
        <f>IF($R434=BN$17,BO434,0)</f>
        <v>0</v>
      </c>
      <c r="BR434" s="145">
        <v>0</v>
      </c>
      <c r="BS434" s="148">
        <f>100*BR434/$AI434</f>
        <v>0</v>
      </c>
      <c r="BT434" s="145">
        <f>IF(BS434&gt;$AI$8,1,0)</f>
        <v>0</v>
      </c>
      <c r="BU434" s="148">
        <f>IF($R434=BR$17,BS434,0)</f>
        <v>0</v>
      </c>
      <c r="BV434" s="145">
        <v>0</v>
      </c>
      <c r="BW434" s="148">
        <f>100*BV434/$AI434</f>
        <v>0</v>
      </c>
      <c r="BX434" s="145">
        <f>IF(BW434&gt;$AI$8,1,0)</f>
        <v>0</v>
      </c>
      <c r="BY434" s="148">
        <f>IF($R434=BV$17,BW434,0)</f>
        <v>0</v>
      </c>
      <c r="BZ434" s="145">
        <v>0</v>
      </c>
      <c r="CA434" s="148">
        <f>100*BZ434/$AI434</f>
        <v>0</v>
      </c>
      <c r="CB434" s="145">
        <f>IF(CA434&gt;$AI$8,1,0)</f>
        <v>0</v>
      </c>
      <c r="CC434" s="148">
        <f>IF($R434=BZ$17,CA434,0)</f>
        <v>0</v>
      </c>
      <c r="CD434" s="145">
        <v>0</v>
      </c>
      <c r="CE434" s="148">
        <f>100*CD434/$AI434</f>
        <v>0</v>
      </c>
      <c r="CF434" s="145">
        <f>IF(CE434&gt;$AI$8,1,0)</f>
        <v>0</v>
      </c>
      <c r="CG434" s="148">
        <f>IF($R434=CD$17,CE434,0)</f>
        <v>0</v>
      </c>
      <c r="CH434" s="145">
        <v>0</v>
      </c>
      <c r="CI434" s="148">
        <f>100*CH434/$AI434</f>
        <v>0</v>
      </c>
      <c r="CJ434" s="145">
        <f>IF(CI434&gt;$AI$8,1,0)</f>
        <v>0</v>
      </c>
      <c r="CK434" s="148">
        <f>IF($R434=CH$17,CI434,0)</f>
        <v>0</v>
      </c>
      <c r="CL434" s="145">
        <v>0</v>
      </c>
      <c r="CM434" s="145">
        <v>0</v>
      </c>
      <c r="CN434" s="149"/>
    </row>
    <row r="435" ht="15.75" customHeight="1">
      <c r="A435" t="s" s="179">
        <v>3300</v>
      </c>
      <c r="B435" t="s" s="180">
        <v>101</v>
      </c>
      <c r="C435" t="s" s="180">
        <v>757</v>
      </c>
      <c r="D435" t="s" s="181">
        <v>104</v>
      </c>
      <c r="E435" t="s" s="182">
        <v>79</v>
      </c>
      <c r="F435" t="s" s="130">
        <v>80</v>
      </c>
      <c r="G435" t="s" s="130">
        <v>3301</v>
      </c>
      <c r="H435" t="s" s="130">
        <v>3302</v>
      </c>
      <c r="I435" t="s" s="130">
        <v>49</v>
      </c>
      <c r="J435" t="s" s="130">
        <v>50</v>
      </c>
      <c r="K435" t="s" s="183">
        <f>_xlfn.IFS(Q435=0,O435,T435=1,R435,U435=1,AA435,V435=1,AD435)</f>
        <v>2365</v>
      </c>
      <c r="L435" s="189">
        <f>_xlfn.IFS(Q435=0,P435,T435=1,S435,U435=1,AB435,V435=1,AE435)</f>
        <v>22.7305542928955</v>
      </c>
      <c r="M435" t="s" s="130">
        <f>IF(O435="Lab","over","under")</f>
        <v>2429</v>
      </c>
      <c r="N435" s="173">
        <v>0</v>
      </c>
      <c r="O435" t="s" s="184">
        <v>28</v>
      </c>
      <c r="P435" s="131">
        <f>AQ435</f>
        <v>38.7791117409556</v>
      </c>
      <c r="Q435" s="173">
        <f>T435+U435+V435</f>
        <v>1</v>
      </c>
      <c r="R435" t="s" s="185">
        <v>2365</v>
      </c>
      <c r="S435" s="131">
        <f>BA435</f>
        <v>22.7305542928955</v>
      </c>
      <c r="T435" s="173">
        <v>1</v>
      </c>
      <c r="U435" s="169"/>
      <c r="V435" s="169"/>
      <c r="W435" s="169"/>
      <c r="X435" t="s" s="130">
        <f>IF($A435=Y435,"ok","bad")</f>
        <v>2430</v>
      </c>
      <c r="Y435" t="s" s="130">
        <v>3300</v>
      </c>
      <c r="Z435" t="s" s="130">
        <v>757</v>
      </c>
      <c r="AA435" t="s" s="186">
        <v>2484</v>
      </c>
      <c r="AB435" s="125">
        <f>100*AC435</f>
        <v>13.9174844</v>
      </c>
      <c r="AC435" s="191">
        <v>0.139174844</v>
      </c>
      <c r="AD435" t="s" s="187">
        <v>27</v>
      </c>
      <c r="AE435" s="125">
        <v>13.8827241</v>
      </c>
      <c r="AF435" s="191">
        <v>0.138827241</v>
      </c>
      <c r="AG435" s="169"/>
      <c r="AH435" s="173">
        <v>72944</v>
      </c>
      <c r="AI435" s="173">
        <v>37399</v>
      </c>
      <c r="AJ435" s="173">
        <v>145</v>
      </c>
      <c r="AK435" s="173">
        <v>6002</v>
      </c>
      <c r="AL435" s="173">
        <v>5192</v>
      </c>
      <c r="AM435" s="175">
        <f>100*AL435/$AI435</f>
        <v>13.882724137009</v>
      </c>
      <c r="AN435" s="173">
        <f>IF(AM435&gt;$AI$8,1,0)</f>
        <v>0</v>
      </c>
      <c r="AO435" s="175">
        <f>IF($R435=AL$17,AM435,0)</f>
        <v>0</v>
      </c>
      <c r="AP435" s="173">
        <v>14503</v>
      </c>
      <c r="AQ435" s="175">
        <f>100*AP435/$AI435</f>
        <v>38.7791117409556</v>
      </c>
      <c r="AR435" s="173">
        <f>IF(AQ435&gt;$AI$8,1,0)</f>
        <v>0</v>
      </c>
      <c r="AS435" s="175">
        <f>IF($R435=AP$17,AQ435,0)</f>
        <v>0</v>
      </c>
      <c r="AT435" s="173">
        <v>1807</v>
      </c>
      <c r="AU435" s="175">
        <f>100*AT435/$AI435</f>
        <v>4.83167999144362</v>
      </c>
      <c r="AV435" s="173">
        <f>IF(AU435&gt;$AI$8,1,0)</f>
        <v>0</v>
      </c>
      <c r="AW435" s="175">
        <f>IF($R435=AT$17,AU435,0)</f>
        <v>0</v>
      </c>
      <c r="AX435" s="173">
        <v>8501</v>
      </c>
      <c r="AY435" s="175">
        <f>100*AX435/$AI435</f>
        <v>22.7305542928955</v>
      </c>
      <c r="AZ435" s="173">
        <f>IF(AY435&gt;$AI$8,1,0)</f>
        <v>0</v>
      </c>
      <c r="BA435" s="175">
        <f>IF($R435=AX$17,AY435,0)</f>
        <v>22.7305542928955</v>
      </c>
      <c r="BB435" s="173">
        <v>1899</v>
      </c>
      <c r="BC435" s="175">
        <f>100*BB435/$AI435</f>
        <v>5.07767587368646</v>
      </c>
      <c r="BD435" s="173">
        <f>IF(BC435&gt;$AI$8,1,0)</f>
        <v>0</v>
      </c>
      <c r="BE435" s="175">
        <f>IF($R435=BB$17,BC435,0)</f>
        <v>0</v>
      </c>
      <c r="BF435" s="173">
        <v>0</v>
      </c>
      <c r="BG435" s="175">
        <f>100*BF435/$AI435</f>
        <v>0</v>
      </c>
      <c r="BH435" s="173">
        <f>IF(BG435&gt;$AI$8,1,0)</f>
        <v>0</v>
      </c>
      <c r="BI435" s="175">
        <f>IF($R435=BF$17,BG435,0)</f>
        <v>0</v>
      </c>
      <c r="BJ435" s="173">
        <v>0</v>
      </c>
      <c r="BK435" s="175">
        <f>100*BJ435/$AI435</f>
        <v>0</v>
      </c>
      <c r="BL435" s="173">
        <f>IF(BK435&gt;$AI$8,1,0)</f>
        <v>0</v>
      </c>
      <c r="BM435" s="175">
        <f>IF($R435=BJ$17,BK435,0)</f>
        <v>0</v>
      </c>
      <c r="BN435" s="173">
        <v>0</v>
      </c>
      <c r="BO435" s="175">
        <f>100*BN435/$AI435</f>
        <v>0</v>
      </c>
      <c r="BP435" s="173">
        <f>IF(BO435&gt;$AI$8,1,0)</f>
        <v>0</v>
      </c>
      <c r="BQ435" s="175">
        <f>IF($R435=BN$17,BO435,0)</f>
        <v>0</v>
      </c>
      <c r="BR435" s="173">
        <v>0</v>
      </c>
      <c r="BS435" s="175">
        <f>100*BR435/$AI435</f>
        <v>0</v>
      </c>
      <c r="BT435" s="173">
        <f>IF(BS435&gt;$AI$8,1,0)</f>
        <v>0</v>
      </c>
      <c r="BU435" s="175">
        <f>IF($R435=BR$17,BS435,0)</f>
        <v>0</v>
      </c>
      <c r="BV435" s="173">
        <v>0</v>
      </c>
      <c r="BW435" s="175">
        <f>100*BV435/$AI435</f>
        <v>0</v>
      </c>
      <c r="BX435" s="173">
        <f>IF(BW435&gt;$AI$8,1,0)</f>
        <v>0</v>
      </c>
      <c r="BY435" s="175">
        <f>IF($R435=BV$17,BW435,0)</f>
        <v>0</v>
      </c>
      <c r="BZ435" s="173">
        <v>0</v>
      </c>
      <c r="CA435" s="175">
        <f>100*BZ435/$AI435</f>
        <v>0</v>
      </c>
      <c r="CB435" s="173">
        <f>IF(CA435&gt;$AI$8,1,0)</f>
        <v>0</v>
      </c>
      <c r="CC435" s="175">
        <f>IF($R435=BZ$17,CA435,0)</f>
        <v>0</v>
      </c>
      <c r="CD435" s="173">
        <v>0</v>
      </c>
      <c r="CE435" s="175">
        <f>100*CD435/$AI435</f>
        <v>0</v>
      </c>
      <c r="CF435" s="173">
        <f>IF(CE435&gt;$AI$8,1,0)</f>
        <v>0</v>
      </c>
      <c r="CG435" s="175">
        <f>IF($R435=CD$17,CE435,0)</f>
        <v>0</v>
      </c>
      <c r="CH435" s="173">
        <v>0</v>
      </c>
      <c r="CI435" s="175">
        <f>100*CH435/$AI435</f>
        <v>0</v>
      </c>
      <c r="CJ435" s="173">
        <f>IF(CI435&gt;$AI$8,1,0)</f>
        <v>0</v>
      </c>
      <c r="CK435" s="175">
        <f>IF($R435=CH$17,CI435,0)</f>
        <v>0</v>
      </c>
      <c r="CL435" s="173">
        <v>1642</v>
      </c>
      <c r="CM435" s="173">
        <v>0</v>
      </c>
      <c r="CN435" s="176"/>
    </row>
    <row r="436" ht="15.75" customHeight="1">
      <c r="A436" t="s" s="179">
        <v>3112</v>
      </c>
      <c r="B436" t="s" s="180">
        <v>101</v>
      </c>
      <c r="C436" t="s" s="180">
        <v>1899</v>
      </c>
      <c r="D436" t="s" s="181">
        <v>104</v>
      </c>
      <c r="E436" t="s" s="188">
        <v>79</v>
      </c>
      <c r="F436" t="s" s="146">
        <v>46</v>
      </c>
      <c r="G436" t="s" s="146">
        <v>2522</v>
      </c>
      <c r="H436" t="s" s="146">
        <v>3113</v>
      </c>
      <c r="I436" t="s" s="146">
        <v>64</v>
      </c>
      <c r="J436" t="s" s="146">
        <v>1733</v>
      </c>
      <c r="K436" t="s" s="183">
        <f>_xlfn.IFS(Q436=0,O436,T436=1,R436,U436=1,AA436,V436=1,AD436)</f>
        <v>28</v>
      </c>
      <c r="L436" s="189">
        <f>_xlfn.IFS(Q436=0,P436,T436=1,S436,U436=1,AB436,V436=1,AE436)</f>
        <v>38.7738592386908</v>
      </c>
      <c r="M436" t="s" s="146">
        <f>IF(O436="Lab","over","under")</f>
        <v>2429</v>
      </c>
      <c r="N436" s="145">
        <v>0</v>
      </c>
      <c r="O436" t="s" s="184">
        <v>28</v>
      </c>
      <c r="P436" s="147">
        <f>AQ436</f>
        <v>38.7738592386908</v>
      </c>
      <c r="Q436" s="145">
        <f>T436+U436+V436</f>
        <v>0</v>
      </c>
      <c r="R436" t="s" s="185">
        <v>27</v>
      </c>
      <c r="S436" s="147">
        <f>AO436</f>
        <v>29.6608872466493</v>
      </c>
      <c r="T436" s="138"/>
      <c r="U436" s="138"/>
      <c r="V436" s="138"/>
      <c r="W436" s="138"/>
      <c r="X436" t="s" s="146">
        <f>IF($A436=Y436,"ok","bad")</f>
        <v>2430</v>
      </c>
      <c r="Y436" t="s" s="146">
        <v>3112</v>
      </c>
      <c r="Z436" t="s" s="146">
        <v>1899</v>
      </c>
      <c r="AA436" t="s" s="186">
        <v>2365</v>
      </c>
      <c r="AB436" s="141">
        <f>100*AC436</f>
        <v>19.6318079</v>
      </c>
      <c r="AC436" s="190">
        <v>0.196318079</v>
      </c>
      <c r="AD436" t="s" s="187">
        <v>29</v>
      </c>
      <c r="AE436" s="141">
        <v>4.6658067</v>
      </c>
      <c r="AF436" s="190">
        <v>0.046658067</v>
      </c>
      <c r="AG436" s="138"/>
      <c r="AH436" s="145">
        <v>73714</v>
      </c>
      <c r="AI436" s="145">
        <v>45737</v>
      </c>
      <c r="AJ436" s="145">
        <v>153</v>
      </c>
      <c r="AK436" s="145">
        <v>4168</v>
      </c>
      <c r="AL436" s="145">
        <v>13566</v>
      </c>
      <c r="AM436" s="148">
        <f>100*AL436/$AI436</f>
        <v>29.6608872466493</v>
      </c>
      <c r="AN436" s="145">
        <f>IF(AM436&gt;$AI$8,1,0)</f>
        <v>0</v>
      </c>
      <c r="AO436" s="148">
        <f>IF($R436=AL$17,AM436,0)</f>
        <v>29.6608872466493</v>
      </c>
      <c r="AP436" s="145">
        <v>17734</v>
      </c>
      <c r="AQ436" s="148">
        <f>100*AP436/$AI436</f>
        <v>38.7738592386908</v>
      </c>
      <c r="AR436" s="145">
        <f>IF(AQ436&gt;$AI$8,1,0)</f>
        <v>0</v>
      </c>
      <c r="AS436" s="148">
        <f>IF($R436=AP$17,AQ436,0)</f>
        <v>0</v>
      </c>
      <c r="AT436" s="145">
        <v>2134</v>
      </c>
      <c r="AU436" s="148">
        <f>100*AT436/$AI436</f>
        <v>4.66580667730721</v>
      </c>
      <c r="AV436" s="145">
        <f>IF(AU436&gt;$AI$8,1,0)</f>
        <v>0</v>
      </c>
      <c r="AW436" s="148">
        <f>IF($R436=AT$17,AU436,0)</f>
        <v>0</v>
      </c>
      <c r="AX436" s="145">
        <v>8979</v>
      </c>
      <c r="AY436" s="148">
        <f>100*AX436/$AI436</f>
        <v>19.6318079454271</v>
      </c>
      <c r="AZ436" s="145">
        <f>IF(AY436&gt;$AI$8,1,0)</f>
        <v>0</v>
      </c>
      <c r="BA436" s="148">
        <f>IF($R436=AX$17,AY436,0)</f>
        <v>0</v>
      </c>
      <c r="BB436" s="145">
        <v>1941</v>
      </c>
      <c r="BC436" s="148">
        <f>100*BB436/$AI436</f>
        <v>4.24382884754138</v>
      </c>
      <c r="BD436" s="145">
        <f>IF(BC436&gt;$AI$8,1,0)</f>
        <v>0</v>
      </c>
      <c r="BE436" s="148">
        <f>IF($R436=BB$17,BC436,0)</f>
        <v>0</v>
      </c>
      <c r="BF436" s="145">
        <v>0</v>
      </c>
      <c r="BG436" s="148">
        <f>100*BF436/$AI436</f>
        <v>0</v>
      </c>
      <c r="BH436" s="145">
        <f>IF(BG436&gt;$AI$8,1,0)</f>
        <v>0</v>
      </c>
      <c r="BI436" s="148">
        <f>IF($R436=BF$17,BG436,0)</f>
        <v>0</v>
      </c>
      <c r="BJ436" s="145">
        <v>0</v>
      </c>
      <c r="BK436" s="148">
        <f>100*BJ436/$AI436</f>
        <v>0</v>
      </c>
      <c r="BL436" s="145">
        <f>IF(BK436&gt;$AI$8,1,0)</f>
        <v>0</v>
      </c>
      <c r="BM436" s="148">
        <f>IF($R436=BJ$17,BK436,0)</f>
        <v>0</v>
      </c>
      <c r="BN436" s="145">
        <v>0</v>
      </c>
      <c r="BO436" s="148">
        <f>100*BN436/$AI436</f>
        <v>0</v>
      </c>
      <c r="BP436" s="145">
        <f>IF(BO436&gt;$AI$8,1,0)</f>
        <v>0</v>
      </c>
      <c r="BQ436" s="148">
        <f>IF($R436=BN$17,BO436,0)</f>
        <v>0</v>
      </c>
      <c r="BR436" s="145">
        <v>0</v>
      </c>
      <c r="BS436" s="148">
        <f>100*BR436/$AI436</f>
        <v>0</v>
      </c>
      <c r="BT436" s="145">
        <f>IF(BS436&gt;$AI$8,1,0)</f>
        <v>0</v>
      </c>
      <c r="BU436" s="148">
        <f>IF($R436=BR$17,BS436,0)</f>
        <v>0</v>
      </c>
      <c r="BV436" s="145">
        <v>0</v>
      </c>
      <c r="BW436" s="148">
        <f>100*BV436/$AI436</f>
        <v>0</v>
      </c>
      <c r="BX436" s="145">
        <f>IF(BW436&gt;$AI$8,1,0)</f>
        <v>0</v>
      </c>
      <c r="BY436" s="148">
        <f>IF($R436=BV$17,BW436,0)</f>
        <v>0</v>
      </c>
      <c r="BZ436" s="145">
        <v>0</v>
      </c>
      <c r="CA436" s="148">
        <f>100*BZ436/$AI436</f>
        <v>0</v>
      </c>
      <c r="CB436" s="145">
        <f>IF(CA436&gt;$AI$8,1,0)</f>
        <v>0</v>
      </c>
      <c r="CC436" s="148">
        <f>IF($R436=BZ$17,CA436,0)</f>
        <v>0</v>
      </c>
      <c r="CD436" s="145">
        <v>0</v>
      </c>
      <c r="CE436" s="148">
        <f>100*CD436/$AI436</f>
        <v>0</v>
      </c>
      <c r="CF436" s="145">
        <f>IF(CE436&gt;$AI$8,1,0)</f>
        <v>0</v>
      </c>
      <c r="CG436" s="148">
        <f>IF($R436=CD$17,CE436,0)</f>
        <v>0</v>
      </c>
      <c r="CH436" s="145">
        <v>0</v>
      </c>
      <c r="CI436" s="148">
        <f>100*CH436/$AI436</f>
        <v>0</v>
      </c>
      <c r="CJ436" s="145">
        <f>IF(CI436&gt;$AI$8,1,0)</f>
        <v>0</v>
      </c>
      <c r="CK436" s="148">
        <f>IF($R436=CH$17,CI436,0)</f>
        <v>0</v>
      </c>
      <c r="CL436" s="145">
        <v>0</v>
      </c>
      <c r="CM436" s="145">
        <v>0</v>
      </c>
      <c r="CN436" s="149"/>
    </row>
    <row r="437" ht="15.75" customHeight="1">
      <c r="A437" t="s" s="179">
        <v>3425</v>
      </c>
      <c r="B437" t="s" s="180">
        <v>183</v>
      </c>
      <c r="C437" t="s" s="180">
        <v>3426</v>
      </c>
      <c r="D437" t="s" s="181">
        <v>186</v>
      </c>
      <c r="E437" t="s" s="182">
        <v>79</v>
      </c>
      <c r="F437" t="s" s="130">
        <v>46</v>
      </c>
      <c r="G437" t="s" s="130">
        <v>1025</v>
      </c>
      <c r="H437" t="s" s="130">
        <v>1557</v>
      </c>
      <c r="I437" t="s" s="130">
        <v>49</v>
      </c>
      <c r="J437" t="s" s="130">
        <v>56</v>
      </c>
      <c r="K437" t="s" s="183">
        <f>_xlfn.IFS(Q437=0,O437,T437=1,R437,U437=1,AA437,V437=1,AD437)</f>
        <v>27</v>
      </c>
      <c r="L437" s="189">
        <f>_xlfn.IFS(Q437=0,P437,T437=1,S437,U437=1,AB437,V437=1,AE437)</f>
        <v>38.7521576385252</v>
      </c>
      <c r="M437" t="s" s="130">
        <f>IF(O437="Lab","over","under")</f>
        <v>3307</v>
      </c>
      <c r="N437" s="169"/>
      <c r="O437" t="s" s="184">
        <v>27</v>
      </c>
      <c r="P437" s="131">
        <f>AM437</f>
        <v>38.7521576385252</v>
      </c>
      <c r="Q437" s="173">
        <f>T437+U437+V437</f>
        <v>0</v>
      </c>
      <c r="R437" t="s" s="185">
        <v>28</v>
      </c>
      <c r="S437" s="131">
        <f>AS437</f>
        <v>28.2519733907411</v>
      </c>
      <c r="T437" s="169"/>
      <c r="U437" s="169"/>
      <c r="V437" s="169"/>
      <c r="W437" s="169"/>
      <c r="X437" t="s" s="130">
        <f>IF($A437=Y437,"ok","bad")</f>
        <v>2430</v>
      </c>
      <c r="Y437" t="s" s="130">
        <v>3425</v>
      </c>
      <c r="Z437" t="s" s="130">
        <v>3426</v>
      </c>
      <c r="AA437" t="s" s="186">
        <v>2365</v>
      </c>
      <c r="AB437" s="125">
        <f>100*AC437</f>
        <v>16.3553849</v>
      </c>
      <c r="AC437" s="191">
        <v>0.163553849</v>
      </c>
      <c r="AD437" t="s" s="187">
        <v>29</v>
      </c>
      <c r="AE437" s="125">
        <v>10.7697678</v>
      </c>
      <c r="AF437" s="191">
        <v>0.107697678</v>
      </c>
      <c r="AG437" s="169"/>
      <c r="AH437" s="173">
        <v>78850</v>
      </c>
      <c r="AI437" s="173">
        <v>51561</v>
      </c>
      <c r="AJ437" s="173">
        <v>210</v>
      </c>
      <c r="AK437" s="173">
        <v>5414</v>
      </c>
      <c r="AL437" s="173">
        <v>19981</v>
      </c>
      <c r="AM437" s="175">
        <f>100*AL437/$AI437</f>
        <v>38.7521576385252</v>
      </c>
      <c r="AN437" s="173">
        <f>IF(AM437&gt;$AI$8,1,0)</f>
        <v>0</v>
      </c>
      <c r="AO437" s="175">
        <f>IF($R437=AL$17,AM437,0)</f>
        <v>0</v>
      </c>
      <c r="AP437" s="173">
        <v>14567</v>
      </c>
      <c r="AQ437" s="175">
        <f>100*AP437/$AI437</f>
        <v>28.2519733907411</v>
      </c>
      <c r="AR437" s="173">
        <f>IF(AQ437&gt;$AI$8,1,0)</f>
        <v>0</v>
      </c>
      <c r="AS437" s="175">
        <f>IF($R437=AP$17,AQ437,0)</f>
        <v>28.2519733907411</v>
      </c>
      <c r="AT437" s="173">
        <v>5553</v>
      </c>
      <c r="AU437" s="175">
        <f>100*AT437/$AI437</f>
        <v>10.7697678477919</v>
      </c>
      <c r="AV437" s="173">
        <f>IF(AU437&gt;$AI$8,1,0)</f>
        <v>0</v>
      </c>
      <c r="AW437" s="175">
        <f>IF($R437=AT$17,AU437,0)</f>
        <v>0</v>
      </c>
      <c r="AX437" s="173">
        <v>8433</v>
      </c>
      <c r="AY437" s="175">
        <f>100*AX437/$AI437</f>
        <v>16.3553848839239</v>
      </c>
      <c r="AZ437" s="173">
        <f>IF(AY437&gt;$AI$8,1,0)</f>
        <v>0</v>
      </c>
      <c r="BA437" s="175">
        <f>IF($R437=AX$17,AY437,0)</f>
        <v>0</v>
      </c>
      <c r="BB437" s="173">
        <v>3027</v>
      </c>
      <c r="BC437" s="175">
        <f>100*BB437/$AI437</f>
        <v>5.87071623901786</v>
      </c>
      <c r="BD437" s="173">
        <f>IF(BC437&gt;$AI$8,1,0)</f>
        <v>0</v>
      </c>
      <c r="BE437" s="175">
        <f>IF($R437=BB$17,BC437,0)</f>
        <v>0</v>
      </c>
      <c r="BF437" s="173">
        <v>0</v>
      </c>
      <c r="BG437" s="175">
        <f>100*BF437/$AI437</f>
        <v>0</v>
      </c>
      <c r="BH437" s="173">
        <f>IF(BG437&gt;$AI$8,1,0)</f>
        <v>0</v>
      </c>
      <c r="BI437" s="175">
        <f>IF($R437=BF$17,BG437,0)</f>
        <v>0</v>
      </c>
      <c r="BJ437" s="173">
        <v>0</v>
      </c>
      <c r="BK437" s="175">
        <f>100*BJ437/$AI437</f>
        <v>0</v>
      </c>
      <c r="BL437" s="173">
        <f>IF(BK437&gt;$AI$8,1,0)</f>
        <v>0</v>
      </c>
      <c r="BM437" s="175">
        <f>IF($R437=BJ$17,BK437,0)</f>
        <v>0</v>
      </c>
      <c r="BN437" s="173">
        <v>0</v>
      </c>
      <c r="BO437" s="175">
        <f>100*BN437/$AI437</f>
        <v>0</v>
      </c>
      <c r="BP437" s="173">
        <f>IF(BO437&gt;$AI$8,1,0)</f>
        <v>0</v>
      </c>
      <c r="BQ437" s="175">
        <f>IF($R437=BN$17,BO437,0)</f>
        <v>0</v>
      </c>
      <c r="BR437" s="173">
        <v>0</v>
      </c>
      <c r="BS437" s="175">
        <f>100*BR437/$AI437</f>
        <v>0</v>
      </c>
      <c r="BT437" s="173">
        <f>IF(BS437&gt;$AI$8,1,0)</f>
        <v>0</v>
      </c>
      <c r="BU437" s="175">
        <f>IF($R437=BR$17,BS437,0)</f>
        <v>0</v>
      </c>
      <c r="BV437" s="173">
        <v>0</v>
      </c>
      <c r="BW437" s="175">
        <f>100*BV437/$AI437</f>
        <v>0</v>
      </c>
      <c r="BX437" s="173">
        <f>IF(BW437&gt;$AI$8,1,0)</f>
        <v>0</v>
      </c>
      <c r="BY437" s="175">
        <f>IF($R437=BV$17,BW437,0)</f>
        <v>0</v>
      </c>
      <c r="BZ437" s="173">
        <v>0</v>
      </c>
      <c r="CA437" s="175">
        <f>100*BZ437/$AI437</f>
        <v>0</v>
      </c>
      <c r="CB437" s="173">
        <f>IF(CA437&gt;$AI$8,1,0)</f>
        <v>0</v>
      </c>
      <c r="CC437" s="175">
        <f>IF($R437=BZ$17,CA437,0)</f>
        <v>0</v>
      </c>
      <c r="CD437" s="173">
        <v>0</v>
      </c>
      <c r="CE437" s="175">
        <f>100*CD437/$AI437</f>
        <v>0</v>
      </c>
      <c r="CF437" s="173">
        <f>IF(CE437&gt;$AI$8,1,0)</f>
        <v>0</v>
      </c>
      <c r="CG437" s="175">
        <f>IF($R437=CD$17,CE437,0)</f>
        <v>0</v>
      </c>
      <c r="CH437" s="173">
        <v>0</v>
      </c>
      <c r="CI437" s="175">
        <f>100*CH437/$AI437</f>
        <v>0</v>
      </c>
      <c r="CJ437" s="173">
        <f>IF(CI437&gt;$AI$8,1,0)</f>
        <v>0</v>
      </c>
      <c r="CK437" s="175">
        <f>IF($R437=CH$17,CI437,0)</f>
        <v>0</v>
      </c>
      <c r="CL437" s="173">
        <v>4548</v>
      </c>
      <c r="CM437" s="173">
        <v>0</v>
      </c>
      <c r="CN437" s="176"/>
    </row>
    <row r="438" ht="15.75" customHeight="1">
      <c r="A438" t="s" s="179">
        <v>3381</v>
      </c>
      <c r="B438" t="s" s="180">
        <v>75</v>
      </c>
      <c r="C438" t="s" s="180">
        <v>214</v>
      </c>
      <c r="D438" t="s" s="181">
        <v>78</v>
      </c>
      <c r="E438" t="s" s="188">
        <v>79</v>
      </c>
      <c r="F438" t="s" s="146">
        <v>46</v>
      </c>
      <c r="G438" t="s" s="146">
        <v>215</v>
      </c>
      <c r="H438" t="s" s="146">
        <v>216</v>
      </c>
      <c r="I438" t="s" s="146">
        <v>64</v>
      </c>
      <c r="J438" t="s" s="146">
        <v>56</v>
      </c>
      <c r="K438" t="s" s="183">
        <f>_xlfn.IFS(Q438=0,O438,T438=1,R438,U438=1,AA438,V438=1,AD438)</f>
        <v>27</v>
      </c>
      <c r="L438" s="189">
        <f>_xlfn.IFS(Q438=0,P438,T438=1,S438,U438=1,AB438,V438=1,AE438)</f>
        <v>38.7503666764447</v>
      </c>
      <c r="M438" t="s" s="146">
        <f>IF(O438="Lab","over","under")</f>
        <v>3307</v>
      </c>
      <c r="N438" s="138"/>
      <c r="O438" t="s" s="184">
        <v>27</v>
      </c>
      <c r="P438" s="147">
        <f>AM438</f>
        <v>38.7503666764447</v>
      </c>
      <c r="Q438" s="145">
        <f>T438+U438+V438</f>
        <v>0</v>
      </c>
      <c r="R438" t="s" s="185">
        <v>29</v>
      </c>
      <c r="S438" s="147">
        <f>AW438</f>
        <v>27.3205380714914</v>
      </c>
      <c r="T438" s="138"/>
      <c r="U438" s="138"/>
      <c r="V438" s="138"/>
      <c r="W438" s="138"/>
      <c r="X438" t="s" s="146">
        <f>IF($A438=Y438,"ok","bad")</f>
        <v>2430</v>
      </c>
      <c r="Y438" t="s" s="146">
        <v>3381</v>
      </c>
      <c r="Z438" t="s" s="146">
        <v>214</v>
      </c>
      <c r="AA438" t="s" s="186">
        <v>28</v>
      </c>
      <c r="AB438" s="141">
        <f>100*AC438</f>
        <v>15.1196413</v>
      </c>
      <c r="AC438" s="190">
        <v>0.151196413</v>
      </c>
      <c r="AD438" t="s" s="187">
        <v>2365</v>
      </c>
      <c r="AE438" s="141">
        <v>12.687005</v>
      </c>
      <c r="AF438" s="190">
        <v>0.12687005</v>
      </c>
      <c r="AG438" s="138"/>
      <c r="AH438" s="145">
        <v>72751</v>
      </c>
      <c r="AI438" s="145">
        <v>47726</v>
      </c>
      <c r="AJ438" s="145">
        <v>162</v>
      </c>
      <c r="AK438" s="145">
        <v>5455</v>
      </c>
      <c r="AL438" s="145">
        <v>18494</v>
      </c>
      <c r="AM438" s="148">
        <f>100*AL438/$AI438</f>
        <v>38.7503666764447</v>
      </c>
      <c r="AN438" s="145">
        <f>IF(AM438&gt;$AI$8,1,0)</f>
        <v>0</v>
      </c>
      <c r="AO438" s="148">
        <f>IF($R438=AL$17,AM438,0)</f>
        <v>0</v>
      </c>
      <c r="AP438" s="145">
        <v>7216</v>
      </c>
      <c r="AQ438" s="148">
        <f>100*AP438/$AI438</f>
        <v>15.1196412856724</v>
      </c>
      <c r="AR438" s="145">
        <f>IF(AQ438&gt;$AI$8,1,0)</f>
        <v>0</v>
      </c>
      <c r="AS438" s="148">
        <f>IF($R438=AP$17,AQ438,0)</f>
        <v>0</v>
      </c>
      <c r="AT438" s="145">
        <v>13039</v>
      </c>
      <c r="AU438" s="148">
        <f>100*AT438/$AI438</f>
        <v>27.3205380714914</v>
      </c>
      <c r="AV438" s="145">
        <f>IF(AU438&gt;$AI$8,1,0)</f>
        <v>0</v>
      </c>
      <c r="AW438" s="148">
        <f>IF($R438=AT$17,AU438,0)</f>
        <v>27.3205380714914</v>
      </c>
      <c r="AX438" s="145">
        <v>6055</v>
      </c>
      <c r="AY438" s="148">
        <f>100*AX438/$AI438</f>
        <v>12.6870049867996</v>
      </c>
      <c r="AZ438" s="145">
        <f>IF(AY438&gt;$AI$8,1,0)</f>
        <v>0</v>
      </c>
      <c r="BA438" s="148">
        <f>IF($R438=AX$17,AY438,0)</f>
        <v>0</v>
      </c>
      <c r="BB438" s="145">
        <v>1977</v>
      </c>
      <c r="BC438" s="148">
        <f>100*BB438/$AI438</f>
        <v>4.1423961781838</v>
      </c>
      <c r="BD438" s="145">
        <f>IF(BC438&gt;$AI$8,1,0)</f>
        <v>0</v>
      </c>
      <c r="BE438" s="148">
        <f>IF($R438=BB$17,BC438,0)</f>
        <v>0</v>
      </c>
      <c r="BF438" s="145">
        <v>0</v>
      </c>
      <c r="BG438" s="148">
        <f>100*BF438/$AI438</f>
        <v>0</v>
      </c>
      <c r="BH438" s="145">
        <f>IF(BG438&gt;$AI$8,1,0)</f>
        <v>0</v>
      </c>
      <c r="BI438" s="148">
        <f>IF($R438=BF$17,BG438,0)</f>
        <v>0</v>
      </c>
      <c r="BJ438" s="145">
        <v>0</v>
      </c>
      <c r="BK438" s="148">
        <f>100*BJ438/$AI438</f>
        <v>0</v>
      </c>
      <c r="BL438" s="145">
        <f>IF(BK438&gt;$AI$8,1,0)</f>
        <v>0</v>
      </c>
      <c r="BM438" s="148">
        <f>IF($R438=BJ$17,BK438,0)</f>
        <v>0</v>
      </c>
      <c r="BN438" s="145">
        <v>0</v>
      </c>
      <c r="BO438" s="148">
        <f>100*BN438/$AI438</f>
        <v>0</v>
      </c>
      <c r="BP438" s="145">
        <f>IF(BO438&gt;$AI$8,1,0)</f>
        <v>0</v>
      </c>
      <c r="BQ438" s="148">
        <f>IF($R438=BN$17,BO438,0)</f>
        <v>0</v>
      </c>
      <c r="BR438" s="145">
        <v>0</v>
      </c>
      <c r="BS438" s="148">
        <f>100*BR438/$AI438</f>
        <v>0</v>
      </c>
      <c r="BT438" s="145">
        <f>IF(BS438&gt;$AI$8,1,0)</f>
        <v>0</v>
      </c>
      <c r="BU438" s="148">
        <f>IF($R438=BR$17,BS438,0)</f>
        <v>0</v>
      </c>
      <c r="BV438" s="145">
        <v>0</v>
      </c>
      <c r="BW438" s="148">
        <f>100*BV438/$AI438</f>
        <v>0</v>
      </c>
      <c r="BX438" s="145">
        <f>IF(BW438&gt;$AI$8,1,0)</f>
        <v>0</v>
      </c>
      <c r="BY438" s="148">
        <f>IF($R438=BV$17,BW438,0)</f>
        <v>0</v>
      </c>
      <c r="BZ438" s="145">
        <v>0</v>
      </c>
      <c r="CA438" s="148">
        <f>100*BZ438/$AI438</f>
        <v>0</v>
      </c>
      <c r="CB438" s="145">
        <f>IF(CA438&gt;$AI$8,1,0)</f>
        <v>0</v>
      </c>
      <c r="CC438" s="148">
        <f>IF($R438=BZ$17,CA438,0)</f>
        <v>0</v>
      </c>
      <c r="CD438" s="145">
        <v>0</v>
      </c>
      <c r="CE438" s="148">
        <f>100*CD438/$AI438</f>
        <v>0</v>
      </c>
      <c r="CF438" s="145">
        <f>IF(CE438&gt;$AI$8,1,0)</f>
        <v>0</v>
      </c>
      <c r="CG438" s="148">
        <f>IF($R438=CD$17,CE438,0)</f>
        <v>0</v>
      </c>
      <c r="CH438" s="145">
        <v>0</v>
      </c>
      <c r="CI438" s="148">
        <f>100*CH438/$AI438</f>
        <v>0</v>
      </c>
      <c r="CJ438" s="145">
        <f>IF(CI438&gt;$AI$8,1,0)</f>
        <v>0</v>
      </c>
      <c r="CK438" s="148">
        <f>IF($R438=CH$17,CI438,0)</f>
        <v>0</v>
      </c>
      <c r="CL438" s="145">
        <v>836</v>
      </c>
      <c r="CM438" s="145">
        <v>0</v>
      </c>
      <c r="CN438" s="149"/>
    </row>
    <row r="439" ht="15.75" customHeight="1">
      <c r="A439" t="s" s="179">
        <v>3027</v>
      </c>
      <c r="B439" t="s" s="180">
        <v>101</v>
      </c>
      <c r="C439" t="s" s="180">
        <v>3028</v>
      </c>
      <c r="D439" t="s" s="181">
        <v>104</v>
      </c>
      <c r="E439" t="s" s="182">
        <v>79</v>
      </c>
      <c r="F439" t="s" s="130">
        <v>46</v>
      </c>
      <c r="G439" t="s" s="130">
        <v>635</v>
      </c>
      <c r="H439" t="s" s="130">
        <v>3029</v>
      </c>
      <c r="I439" t="s" s="130">
        <v>64</v>
      </c>
      <c r="J439" t="s" s="130">
        <v>1733</v>
      </c>
      <c r="K439" t="s" s="183">
        <f>_xlfn.IFS(Q439=0,O439,T439=1,R439,U439=1,AA439,V439=1,AD439)</f>
        <v>28</v>
      </c>
      <c r="L439" s="189">
        <f>_xlfn.IFS(Q439=0,P439,T439=1,S439,U439=1,AB439,V439=1,AE439)</f>
        <v>38.7196876284423</v>
      </c>
      <c r="M439" t="s" s="130">
        <f>IF(O439="Lab","over","under")</f>
        <v>2429</v>
      </c>
      <c r="N439" s="173">
        <v>0</v>
      </c>
      <c r="O439" t="s" s="184">
        <v>28</v>
      </c>
      <c r="P439" s="131">
        <f>AQ439</f>
        <v>38.7196876284423</v>
      </c>
      <c r="Q439" s="173">
        <f>T439+U439+V439</f>
        <v>0</v>
      </c>
      <c r="R439" t="s" s="185">
        <v>27</v>
      </c>
      <c r="S439" s="131">
        <f>AO439</f>
        <v>27.5339087546239</v>
      </c>
      <c r="T439" s="169"/>
      <c r="U439" s="169"/>
      <c r="V439" s="169"/>
      <c r="W439" s="169"/>
      <c r="X439" t="s" s="130">
        <f>IF($A439=Y439,"ok","bad")</f>
        <v>2430</v>
      </c>
      <c r="Y439" t="s" s="130">
        <v>3027</v>
      </c>
      <c r="Z439" t="s" s="130">
        <v>3028</v>
      </c>
      <c r="AA439" t="s" s="186">
        <v>2365</v>
      </c>
      <c r="AB439" s="125">
        <f>100*AC439</f>
        <v>23.2634607</v>
      </c>
      <c r="AC439" s="191">
        <v>0.232634607</v>
      </c>
      <c r="AD439" t="s" s="187">
        <v>31</v>
      </c>
      <c r="AE439" s="125">
        <v>4.5540485</v>
      </c>
      <c r="AF439" s="191">
        <v>0.045540485</v>
      </c>
      <c r="AG439" s="169"/>
      <c r="AH439" s="173">
        <v>78896</v>
      </c>
      <c r="AI439" s="173">
        <v>48660</v>
      </c>
      <c r="AJ439" s="173">
        <v>161</v>
      </c>
      <c r="AK439" s="173">
        <v>5443</v>
      </c>
      <c r="AL439" s="173">
        <v>13398</v>
      </c>
      <c r="AM439" s="175">
        <f>100*AL439/$AI439</f>
        <v>27.5339087546239</v>
      </c>
      <c r="AN439" s="173">
        <f>IF(AM439&gt;$AI$8,1,0)</f>
        <v>0</v>
      </c>
      <c r="AO439" s="175">
        <f>IF($R439=AL$17,AM439,0)</f>
        <v>27.5339087546239</v>
      </c>
      <c r="AP439" s="173">
        <v>18841</v>
      </c>
      <c r="AQ439" s="175">
        <f>100*AP439/$AI439</f>
        <v>38.7196876284423</v>
      </c>
      <c r="AR439" s="173">
        <f>IF(AQ439&gt;$AI$8,1,0)</f>
        <v>0</v>
      </c>
      <c r="AS439" s="175">
        <f>IF($R439=AP$17,AQ439,0)</f>
        <v>0</v>
      </c>
      <c r="AT439" s="173">
        <v>1838</v>
      </c>
      <c r="AU439" s="175">
        <f>100*AT439/$AI439</f>
        <v>3.77722975750103</v>
      </c>
      <c r="AV439" s="173">
        <f>IF(AU439&gt;$AI$8,1,0)</f>
        <v>0</v>
      </c>
      <c r="AW439" s="175">
        <f>IF($R439=AT$17,AU439,0)</f>
        <v>0</v>
      </c>
      <c r="AX439" s="173">
        <v>11320</v>
      </c>
      <c r="AY439" s="175">
        <f>100*AX439/$AI439</f>
        <v>23.2634607480477</v>
      </c>
      <c r="AZ439" s="173">
        <f>IF(AY439&gt;$AI$8,1,0)</f>
        <v>0</v>
      </c>
      <c r="BA439" s="175">
        <f>IF($R439=AX$17,AY439,0)</f>
        <v>0</v>
      </c>
      <c r="BB439" s="173">
        <v>2216</v>
      </c>
      <c r="BC439" s="175">
        <f>100*BB439/$AI439</f>
        <v>4.55404849979449</v>
      </c>
      <c r="BD439" s="173">
        <f>IF(BC439&gt;$AI$8,1,0)</f>
        <v>0</v>
      </c>
      <c r="BE439" s="175">
        <f>IF($R439=BB$17,BC439,0)</f>
        <v>0</v>
      </c>
      <c r="BF439" s="173">
        <v>0</v>
      </c>
      <c r="BG439" s="175">
        <f>100*BF439/$AI439</f>
        <v>0</v>
      </c>
      <c r="BH439" s="173">
        <f>IF(BG439&gt;$AI$8,1,0)</f>
        <v>0</v>
      </c>
      <c r="BI439" s="175">
        <f>IF($R439=BF$17,BG439,0)</f>
        <v>0</v>
      </c>
      <c r="BJ439" s="173">
        <v>0</v>
      </c>
      <c r="BK439" s="175">
        <f>100*BJ439/$AI439</f>
        <v>0</v>
      </c>
      <c r="BL439" s="173">
        <f>IF(BK439&gt;$AI$8,1,0)</f>
        <v>0</v>
      </c>
      <c r="BM439" s="175">
        <f>IF($R439=BJ$17,BK439,0)</f>
        <v>0</v>
      </c>
      <c r="BN439" s="173">
        <v>0</v>
      </c>
      <c r="BO439" s="175">
        <f>100*BN439/$AI439</f>
        <v>0</v>
      </c>
      <c r="BP439" s="173">
        <f>IF(BO439&gt;$AI$8,1,0)</f>
        <v>0</v>
      </c>
      <c r="BQ439" s="175">
        <f>IF($R439=BN$17,BO439,0)</f>
        <v>0</v>
      </c>
      <c r="BR439" s="173">
        <v>0</v>
      </c>
      <c r="BS439" s="175">
        <f>100*BR439/$AI439</f>
        <v>0</v>
      </c>
      <c r="BT439" s="173">
        <f>IF(BS439&gt;$AI$8,1,0)</f>
        <v>0</v>
      </c>
      <c r="BU439" s="175">
        <f>IF($R439=BR$17,BS439,0)</f>
        <v>0</v>
      </c>
      <c r="BV439" s="173">
        <v>0</v>
      </c>
      <c r="BW439" s="175">
        <f>100*BV439/$AI439</f>
        <v>0</v>
      </c>
      <c r="BX439" s="173">
        <f>IF(BW439&gt;$AI$8,1,0)</f>
        <v>0</v>
      </c>
      <c r="BY439" s="175">
        <f>IF($R439=BV$17,BW439,0)</f>
        <v>0</v>
      </c>
      <c r="BZ439" s="173">
        <v>0</v>
      </c>
      <c r="CA439" s="175">
        <f>100*BZ439/$AI439</f>
        <v>0</v>
      </c>
      <c r="CB439" s="173">
        <f>IF(CA439&gt;$AI$8,1,0)</f>
        <v>0</v>
      </c>
      <c r="CC439" s="175">
        <f>IF($R439=BZ$17,CA439,0)</f>
        <v>0</v>
      </c>
      <c r="CD439" s="173">
        <v>0</v>
      </c>
      <c r="CE439" s="175">
        <f>100*CD439/$AI439</f>
        <v>0</v>
      </c>
      <c r="CF439" s="173">
        <f>IF(CE439&gt;$AI$8,1,0)</f>
        <v>0</v>
      </c>
      <c r="CG439" s="175">
        <f>IF($R439=CD$17,CE439,0)</f>
        <v>0</v>
      </c>
      <c r="CH439" s="173">
        <v>0</v>
      </c>
      <c r="CI439" s="175">
        <f>100*CH439/$AI439</f>
        <v>0</v>
      </c>
      <c r="CJ439" s="173">
        <f>IF(CI439&gt;$AI$8,1,0)</f>
        <v>0</v>
      </c>
      <c r="CK439" s="175">
        <f>IF($R439=CH$17,CI439,0)</f>
        <v>0</v>
      </c>
      <c r="CL439" s="173">
        <v>1322</v>
      </c>
      <c r="CM439" s="173">
        <v>0</v>
      </c>
      <c r="CN439" s="176"/>
    </row>
    <row r="440" ht="19.95" customHeight="1">
      <c r="A440" t="s" s="179">
        <v>3245</v>
      </c>
      <c r="B440" t="s" s="180">
        <v>42</v>
      </c>
      <c r="C440" t="s" s="180">
        <v>3246</v>
      </c>
      <c r="D440" t="s" s="181">
        <v>45</v>
      </c>
      <c r="E440" t="s" s="188">
        <v>45</v>
      </c>
      <c r="F440" t="s" s="146">
        <v>46</v>
      </c>
      <c r="G440" t="s" s="146">
        <v>3247</v>
      </c>
      <c r="H440" t="s" s="146">
        <v>3248</v>
      </c>
      <c r="I440" t="s" s="146">
        <v>49</v>
      </c>
      <c r="J440" t="s" s="146">
        <v>1733</v>
      </c>
      <c r="K440" t="s" s="183">
        <f>_xlfn.IFS(Q440=0,O440,T440=1,R440,U440=1,AA440,V440=1,AD440)</f>
        <v>28</v>
      </c>
      <c r="L440" s="189">
        <f>_xlfn.IFS(Q440=0,P440,T440=1,S440,U440=1,AB440,V440=1,AE440)</f>
        <v>38.7116484092</v>
      </c>
      <c r="M440" t="s" s="146">
        <f>IF(O440="Lab","over","under")</f>
        <v>2429</v>
      </c>
      <c r="N440" s="145">
        <v>0</v>
      </c>
      <c r="O440" t="s" s="184">
        <v>28</v>
      </c>
      <c r="P440" s="147">
        <f>AQ440</f>
        <v>38.7116484092</v>
      </c>
      <c r="Q440" s="145">
        <f>T440+U440+V440</f>
        <v>0</v>
      </c>
      <c r="R440" t="s" s="185">
        <v>27</v>
      </c>
      <c r="S440" s="147">
        <f>AO440</f>
        <v>29.5116309518614</v>
      </c>
      <c r="T440" s="138"/>
      <c r="U440" s="138"/>
      <c r="V440" s="138"/>
      <c r="W440" s="138"/>
      <c r="X440" t="s" s="146">
        <f>IF($A440=Y440,"ok","bad")</f>
        <v>2430</v>
      </c>
      <c r="Y440" t="s" s="146">
        <v>3245</v>
      </c>
      <c r="Z440" t="s" s="146">
        <v>3246</v>
      </c>
      <c r="AA440" t="s" s="186">
        <v>2365</v>
      </c>
      <c r="AB440" s="141">
        <f>100*AC440</f>
        <v>15.2162528</v>
      </c>
      <c r="AC440" s="190">
        <v>0.152162528</v>
      </c>
      <c r="AD440" t="s" s="187">
        <v>33</v>
      </c>
      <c r="AE440" s="141">
        <v>7.081133</v>
      </c>
      <c r="AF440" s="190">
        <v>0.07081133000000001</v>
      </c>
      <c r="AG440" s="138"/>
      <c r="AH440" s="145">
        <v>74465</v>
      </c>
      <c r="AI440" s="145">
        <v>45826</v>
      </c>
      <c r="AJ440" s="145">
        <v>139</v>
      </c>
      <c r="AK440" s="145">
        <v>4216</v>
      </c>
      <c r="AL440" s="145">
        <v>13524</v>
      </c>
      <c r="AM440" s="148">
        <f>100*AL440/$AI440</f>
        <v>29.5116309518614</v>
      </c>
      <c r="AN440" s="145">
        <f>IF(AM440&gt;$AI$8,1,0)</f>
        <v>0</v>
      </c>
      <c r="AO440" s="148">
        <f>IF($R440=AL$17,AM440,0)</f>
        <v>29.5116309518614</v>
      </c>
      <c r="AP440" s="145">
        <v>17740</v>
      </c>
      <c r="AQ440" s="148">
        <f>100*AP440/$AI440</f>
        <v>38.7116484092</v>
      </c>
      <c r="AR440" s="145">
        <f>IF(AQ440&gt;$AI$8,1,0)</f>
        <v>0</v>
      </c>
      <c r="AS440" s="148">
        <f>IF($R440=AP$17,AQ440,0)</f>
        <v>0</v>
      </c>
      <c r="AT440" s="145">
        <v>1612</v>
      </c>
      <c r="AU440" s="148">
        <f>100*AT440/$AI440</f>
        <v>3.5176537336883</v>
      </c>
      <c r="AV440" s="145">
        <f>IF(AU440&gt;$AI$8,1,0)</f>
        <v>0</v>
      </c>
      <c r="AW440" s="148">
        <f>IF($R440=AT$17,AU440,0)</f>
        <v>0</v>
      </c>
      <c r="AX440" s="145">
        <v>6973</v>
      </c>
      <c r="AY440" s="148">
        <f>100*AX440/$AI440</f>
        <v>15.2162527822633</v>
      </c>
      <c r="AZ440" s="145">
        <f>IF(AY440&gt;$AI$8,1,0)</f>
        <v>0</v>
      </c>
      <c r="BA440" s="148">
        <f>IF($R440=AX$17,AY440,0)</f>
        <v>0</v>
      </c>
      <c r="BB440" s="145">
        <v>1881</v>
      </c>
      <c r="BC440" s="148">
        <f>100*BB440/$AI440</f>
        <v>4.10465674507921</v>
      </c>
      <c r="BD440" s="145">
        <f>IF(BC440&gt;$AI$8,1,0)</f>
        <v>0</v>
      </c>
      <c r="BE440" s="148">
        <f>IF($R440=BB$17,BC440,0)</f>
        <v>0</v>
      </c>
      <c r="BF440" s="145">
        <v>0</v>
      </c>
      <c r="BG440" s="148">
        <f>100*BF440/$AI440</f>
        <v>0</v>
      </c>
      <c r="BH440" s="145">
        <f>IF(BG440&gt;$AI$8,1,0)</f>
        <v>0</v>
      </c>
      <c r="BI440" s="148">
        <f>IF($R440=BF$17,BG440,0)</f>
        <v>0</v>
      </c>
      <c r="BJ440" s="145">
        <v>3245</v>
      </c>
      <c r="BK440" s="148">
        <f>100*BJ440/$AI440</f>
        <v>7.081132981277</v>
      </c>
      <c r="BL440" s="145">
        <f>IF(BK440&gt;$AI$8,1,0)</f>
        <v>0</v>
      </c>
      <c r="BM440" s="148">
        <f>IF($R440=BJ$17,BK440,0)</f>
        <v>0</v>
      </c>
      <c r="BN440" s="145">
        <v>0</v>
      </c>
      <c r="BO440" s="148">
        <f>100*BN440/$AI440</f>
        <v>0</v>
      </c>
      <c r="BP440" s="145">
        <f>IF(BO440&gt;$AI$8,1,0)</f>
        <v>0</v>
      </c>
      <c r="BQ440" s="148">
        <f>IF($R440=BN$17,BO440,0)</f>
        <v>0</v>
      </c>
      <c r="BR440" s="145">
        <v>0</v>
      </c>
      <c r="BS440" s="148">
        <f>100*BR440/$AI440</f>
        <v>0</v>
      </c>
      <c r="BT440" s="145">
        <f>IF(BS440&gt;$AI$8,1,0)</f>
        <v>0</v>
      </c>
      <c r="BU440" s="148">
        <f>IF($R440=BR$17,BS440,0)</f>
        <v>0</v>
      </c>
      <c r="BV440" s="145">
        <v>0</v>
      </c>
      <c r="BW440" s="148">
        <f>100*BV440/$AI440</f>
        <v>0</v>
      </c>
      <c r="BX440" s="145">
        <f>IF(BW440&gt;$AI$8,1,0)</f>
        <v>0</v>
      </c>
      <c r="BY440" s="148">
        <f>IF($R440=BV$17,BW440,0)</f>
        <v>0</v>
      </c>
      <c r="BZ440" s="145">
        <v>0</v>
      </c>
      <c r="CA440" s="148">
        <f>100*BZ440/$AI440</f>
        <v>0</v>
      </c>
      <c r="CB440" s="145">
        <f>IF(CA440&gt;$AI$8,1,0)</f>
        <v>0</v>
      </c>
      <c r="CC440" s="148">
        <f>IF($R440=BZ$17,CA440,0)</f>
        <v>0</v>
      </c>
      <c r="CD440" s="145">
        <v>0</v>
      </c>
      <c r="CE440" s="148">
        <f>100*CD440/$AI440</f>
        <v>0</v>
      </c>
      <c r="CF440" s="145">
        <f>IF(CE440&gt;$AI$8,1,0)</f>
        <v>0</v>
      </c>
      <c r="CG440" s="148">
        <f>IF($R440=CD$17,CE440,0)</f>
        <v>0</v>
      </c>
      <c r="CH440" s="145">
        <v>0</v>
      </c>
      <c r="CI440" s="148">
        <f>100*CH440/$AI440</f>
        <v>0</v>
      </c>
      <c r="CJ440" s="145">
        <f>IF(CI440&gt;$AI$8,1,0)</f>
        <v>0</v>
      </c>
      <c r="CK440" s="148">
        <f>IF($R440=CH$17,CI440,0)</f>
        <v>0</v>
      </c>
      <c r="CL440" s="145">
        <v>315</v>
      </c>
      <c r="CM440" s="145">
        <v>0</v>
      </c>
      <c r="CN440" s="149"/>
    </row>
    <row r="441" ht="15.75" customHeight="1">
      <c r="A441" t="s" s="179">
        <v>3427</v>
      </c>
      <c r="B441" t="s" s="180">
        <v>75</v>
      </c>
      <c r="C441" t="s" s="180">
        <v>3428</v>
      </c>
      <c r="D441" t="s" s="181">
        <v>78</v>
      </c>
      <c r="E441" t="s" s="182">
        <v>79</v>
      </c>
      <c r="F441" t="s" s="130">
        <v>46</v>
      </c>
      <c r="G441" t="s" s="130">
        <v>3429</v>
      </c>
      <c r="H441" t="s" s="130">
        <v>192</v>
      </c>
      <c r="I441" t="s" s="130">
        <v>49</v>
      </c>
      <c r="J441" t="s" s="130">
        <v>1762</v>
      </c>
      <c r="K441" t="s" s="183">
        <f>_xlfn.IFS(Q441=0,O441,T441=1,R441,U441=1,AA441,V441=1,AD441)</f>
        <v>29</v>
      </c>
      <c r="L441" s="189">
        <f>_xlfn.IFS(Q441=0,P441,T441=1,S441,U441=1,AB441,V441=1,AE441)</f>
        <v>38.6686313944921</v>
      </c>
      <c r="M441" t="s" s="130">
        <f>IF(O441="Lab","over","under")</f>
        <v>3307</v>
      </c>
      <c r="N441" s="169"/>
      <c r="O441" t="s" s="184">
        <v>29</v>
      </c>
      <c r="P441" s="131">
        <f>AU441</f>
        <v>38.6686313944921</v>
      </c>
      <c r="Q441" s="173">
        <f>T441+U441+V441</f>
        <v>0</v>
      </c>
      <c r="R441" t="s" s="185">
        <v>27</v>
      </c>
      <c r="S441" s="131">
        <f>AO441</f>
        <v>28.7958740715665</v>
      </c>
      <c r="T441" s="169"/>
      <c r="U441" s="169"/>
      <c r="V441" s="169"/>
      <c r="W441" s="169"/>
      <c r="X441" t="s" s="130">
        <f>IF($A441=Y441,"ok","bad")</f>
        <v>2430</v>
      </c>
      <c r="Y441" t="s" s="130">
        <v>3427</v>
      </c>
      <c r="Z441" t="s" s="130">
        <v>3428</v>
      </c>
      <c r="AA441" t="s" s="186">
        <v>28</v>
      </c>
      <c r="AB441" s="125">
        <f>100*AC441</f>
        <v>16.4001673</v>
      </c>
      <c r="AC441" s="191">
        <v>0.164001673</v>
      </c>
      <c r="AD441" t="s" s="187">
        <v>2365</v>
      </c>
      <c r="AE441" s="125">
        <v>10.7688325</v>
      </c>
      <c r="AF441" s="191">
        <v>0.107688325</v>
      </c>
      <c r="AG441" s="169"/>
      <c r="AH441" s="173">
        <v>74353</v>
      </c>
      <c r="AI441" s="173">
        <v>50219</v>
      </c>
      <c r="AJ441" s="173">
        <v>167</v>
      </c>
      <c r="AK441" s="173">
        <v>4958</v>
      </c>
      <c r="AL441" s="173">
        <v>14461</v>
      </c>
      <c r="AM441" s="175">
        <f>100*AL441/$AI441</f>
        <v>28.7958740715665</v>
      </c>
      <c r="AN441" s="173">
        <f>IF(AM441&gt;$AI$8,1,0)</f>
        <v>0</v>
      </c>
      <c r="AO441" s="175">
        <f>IF($R441=AL$17,AM441,0)</f>
        <v>28.7958740715665</v>
      </c>
      <c r="AP441" s="173">
        <v>8236</v>
      </c>
      <c r="AQ441" s="175">
        <f>100*AP441/$AI441</f>
        <v>16.4001672673689</v>
      </c>
      <c r="AR441" s="173">
        <f>IF(AQ441&gt;$AI$8,1,0)</f>
        <v>0</v>
      </c>
      <c r="AS441" s="175">
        <f>IF($R441=AP$17,AQ441,0)</f>
        <v>0</v>
      </c>
      <c r="AT441" s="173">
        <v>19419</v>
      </c>
      <c r="AU441" s="175">
        <f>100*AT441/$AI441</f>
        <v>38.6686313944921</v>
      </c>
      <c r="AV441" s="173">
        <f>IF(AU441&gt;$AI$8,1,0)</f>
        <v>0</v>
      </c>
      <c r="AW441" s="175">
        <f>IF($R441=AT$17,AU441,0)</f>
        <v>0</v>
      </c>
      <c r="AX441" s="173">
        <v>5408</v>
      </c>
      <c r="AY441" s="175">
        <f>100*AX441/$AI441</f>
        <v>10.7688325135905</v>
      </c>
      <c r="AZ441" s="173">
        <f>IF(AY441&gt;$AI$8,1,0)</f>
        <v>0</v>
      </c>
      <c r="BA441" s="175">
        <f>IF($R441=AX$17,AY441,0)</f>
        <v>0</v>
      </c>
      <c r="BB441" s="173">
        <v>2404</v>
      </c>
      <c r="BC441" s="175">
        <f>100*BB441/$AI441</f>
        <v>4.78703279635198</v>
      </c>
      <c r="BD441" s="173">
        <f>IF(BC441&gt;$AI$8,1,0)</f>
        <v>0</v>
      </c>
      <c r="BE441" s="175">
        <f>IF($R441=BB$17,BC441,0)</f>
        <v>0</v>
      </c>
      <c r="BF441" s="173">
        <v>0</v>
      </c>
      <c r="BG441" s="175">
        <f>100*BF441/$AI441</f>
        <v>0</v>
      </c>
      <c r="BH441" s="173">
        <f>IF(BG441&gt;$AI$8,1,0)</f>
        <v>0</v>
      </c>
      <c r="BI441" s="175">
        <f>IF($R441=BF$17,BG441,0)</f>
        <v>0</v>
      </c>
      <c r="BJ441" s="173">
        <v>0</v>
      </c>
      <c r="BK441" s="175">
        <f>100*BJ441/$AI441</f>
        <v>0</v>
      </c>
      <c r="BL441" s="173">
        <f>IF(BK441&gt;$AI$8,1,0)</f>
        <v>0</v>
      </c>
      <c r="BM441" s="175">
        <f>IF($R441=BJ$17,BK441,0)</f>
        <v>0</v>
      </c>
      <c r="BN441" s="173">
        <v>0</v>
      </c>
      <c r="BO441" s="175">
        <f>100*BN441/$AI441</f>
        <v>0</v>
      </c>
      <c r="BP441" s="173">
        <f>IF(BO441&gt;$AI$8,1,0)</f>
        <v>0</v>
      </c>
      <c r="BQ441" s="175">
        <f>IF($R441=BN$17,BO441,0)</f>
        <v>0</v>
      </c>
      <c r="BR441" s="173">
        <v>0</v>
      </c>
      <c r="BS441" s="175">
        <f>100*BR441/$AI441</f>
        <v>0</v>
      </c>
      <c r="BT441" s="173">
        <f>IF(BS441&gt;$AI$8,1,0)</f>
        <v>0</v>
      </c>
      <c r="BU441" s="175">
        <f>IF($R441=BR$17,BS441,0)</f>
        <v>0</v>
      </c>
      <c r="BV441" s="173">
        <v>0</v>
      </c>
      <c r="BW441" s="175">
        <f>100*BV441/$AI441</f>
        <v>0</v>
      </c>
      <c r="BX441" s="173">
        <f>IF(BW441&gt;$AI$8,1,0)</f>
        <v>0</v>
      </c>
      <c r="BY441" s="175">
        <f>IF($R441=BV$17,BW441,0)</f>
        <v>0</v>
      </c>
      <c r="BZ441" s="173">
        <v>0</v>
      </c>
      <c r="CA441" s="175">
        <f>100*BZ441/$AI441</f>
        <v>0</v>
      </c>
      <c r="CB441" s="173">
        <f>IF(CA441&gt;$AI$8,1,0)</f>
        <v>0</v>
      </c>
      <c r="CC441" s="175">
        <f>IF($R441=BZ$17,CA441,0)</f>
        <v>0</v>
      </c>
      <c r="CD441" s="173">
        <v>0</v>
      </c>
      <c r="CE441" s="175">
        <f>100*CD441/$AI441</f>
        <v>0</v>
      </c>
      <c r="CF441" s="173">
        <f>IF(CE441&gt;$AI$8,1,0)</f>
        <v>0</v>
      </c>
      <c r="CG441" s="175">
        <f>IF($R441=CD$17,CE441,0)</f>
        <v>0</v>
      </c>
      <c r="CH441" s="173">
        <v>0</v>
      </c>
      <c r="CI441" s="175">
        <f>100*CH441/$AI441</f>
        <v>0</v>
      </c>
      <c r="CJ441" s="173">
        <f>IF(CI441&gt;$AI$8,1,0)</f>
        <v>0</v>
      </c>
      <c r="CK441" s="175">
        <f>IF($R441=CH$17,CI441,0)</f>
        <v>0</v>
      </c>
      <c r="CL441" s="173">
        <v>638</v>
      </c>
      <c r="CM441" s="173">
        <v>0</v>
      </c>
      <c r="CN441" s="176"/>
    </row>
    <row r="442" ht="15.75" customHeight="1">
      <c r="A442" t="s" s="179">
        <v>3224</v>
      </c>
      <c r="B442" t="s" s="180">
        <v>42</v>
      </c>
      <c r="C442" t="s" s="180">
        <v>3225</v>
      </c>
      <c r="D442" t="s" s="181">
        <v>45</v>
      </c>
      <c r="E442" t="s" s="188">
        <v>45</v>
      </c>
      <c r="F442" t="s" s="146">
        <v>46</v>
      </c>
      <c r="G442" t="s" s="146">
        <v>3226</v>
      </c>
      <c r="H442" t="s" s="146">
        <v>3227</v>
      </c>
      <c r="I442" t="s" s="146">
        <v>64</v>
      </c>
      <c r="J442" t="s" s="146">
        <v>1733</v>
      </c>
      <c r="K442" t="s" s="183">
        <f>_xlfn.IFS(Q442=0,O442,T442=1,R442,U442=1,AA442,V442=1,AD442)</f>
        <v>28</v>
      </c>
      <c r="L442" s="189">
        <f>_xlfn.IFS(Q442=0,P442,T442=1,S442,U442=1,AB442,V442=1,AE442)</f>
        <v>38.6516665969637</v>
      </c>
      <c r="M442" t="s" s="146">
        <f>IF(O442="Lab","over","under")</f>
        <v>2429</v>
      </c>
      <c r="N442" s="145">
        <v>0</v>
      </c>
      <c r="O442" t="s" s="184">
        <v>28</v>
      </c>
      <c r="P442" s="147">
        <f>AQ442</f>
        <v>38.6516665969637</v>
      </c>
      <c r="Q442" s="145">
        <f>T442+U442+V442</f>
        <v>0</v>
      </c>
      <c r="R442" t="s" s="185">
        <v>27</v>
      </c>
      <c r="S442" s="147">
        <f>AO442</f>
        <v>28.9866588599389</v>
      </c>
      <c r="T442" s="138"/>
      <c r="U442" s="138"/>
      <c r="V442" s="138"/>
      <c r="W442" s="138"/>
      <c r="X442" t="s" s="146">
        <f>IF($A442=Y442,"ok","bad")</f>
        <v>2430</v>
      </c>
      <c r="Y442" t="s" s="146">
        <v>3224</v>
      </c>
      <c r="Z442" t="s" s="146">
        <v>3225</v>
      </c>
      <c r="AA442" t="s" s="186">
        <v>2365</v>
      </c>
      <c r="AB442" s="141">
        <f>100*AC442</f>
        <v>15.9466354</v>
      </c>
      <c r="AC442" s="190">
        <v>0.159466354</v>
      </c>
      <c r="AD442" t="s" s="187">
        <v>33</v>
      </c>
      <c r="AE442" s="141">
        <v>7.8060307</v>
      </c>
      <c r="AF442" s="190">
        <v>0.078060307</v>
      </c>
      <c r="AG442" s="138"/>
      <c r="AH442" s="145">
        <v>76637</v>
      </c>
      <c r="AI442" s="145">
        <v>47822</v>
      </c>
      <c r="AJ442" s="145">
        <v>163</v>
      </c>
      <c r="AK442" s="145">
        <v>4622</v>
      </c>
      <c r="AL442" s="145">
        <v>13862</v>
      </c>
      <c r="AM442" s="148">
        <f>100*AL442/$AI442</f>
        <v>28.9866588599389</v>
      </c>
      <c r="AN442" s="145">
        <f>IF(AM442&gt;$AI$8,1,0)</f>
        <v>0</v>
      </c>
      <c r="AO442" s="148">
        <f>IF($R442=AL$17,AM442,0)</f>
        <v>28.9866588599389</v>
      </c>
      <c r="AP442" s="145">
        <v>18484</v>
      </c>
      <c r="AQ442" s="148">
        <f>100*AP442/$AI442</f>
        <v>38.6516665969637</v>
      </c>
      <c r="AR442" s="145">
        <f>IF(AQ442&gt;$AI$8,1,0)</f>
        <v>0</v>
      </c>
      <c r="AS442" s="148">
        <f>IF($R442=AP$17,AQ442,0)</f>
        <v>0</v>
      </c>
      <c r="AT442" s="145">
        <v>1859</v>
      </c>
      <c r="AU442" s="148">
        <f>100*AT442/$AI442</f>
        <v>3.88733219020534</v>
      </c>
      <c r="AV442" s="145">
        <f>IF(AU442&gt;$AI$8,1,0)</f>
        <v>0</v>
      </c>
      <c r="AW442" s="148">
        <f>IF($R442=AT$17,AU442,0)</f>
        <v>0</v>
      </c>
      <c r="AX442" s="145">
        <v>7626</v>
      </c>
      <c r="AY442" s="148">
        <f>100*AX442/$AI442</f>
        <v>15.9466354397558</v>
      </c>
      <c r="AZ442" s="145">
        <f>IF(AY442&gt;$AI$8,1,0)</f>
        <v>0</v>
      </c>
      <c r="BA442" s="148">
        <f>IF($R442=AX$17,AY442,0)</f>
        <v>0</v>
      </c>
      <c r="BB442" s="145">
        <v>1659</v>
      </c>
      <c r="BC442" s="148">
        <f>100*BB442/$AI442</f>
        <v>3.46911463343231</v>
      </c>
      <c r="BD442" s="145">
        <f>IF(BC442&gt;$AI$8,1,0)</f>
        <v>0</v>
      </c>
      <c r="BE442" s="148">
        <f>IF($R442=BB$17,BC442,0)</f>
        <v>0</v>
      </c>
      <c r="BF442" s="145">
        <v>0</v>
      </c>
      <c r="BG442" s="148">
        <f>100*BF442/$AI442</f>
        <v>0</v>
      </c>
      <c r="BH442" s="145">
        <f>IF(BG442&gt;$AI$8,1,0)</f>
        <v>0</v>
      </c>
      <c r="BI442" s="148">
        <f>IF($R442=BF$17,BG442,0)</f>
        <v>0</v>
      </c>
      <c r="BJ442" s="145">
        <v>3733</v>
      </c>
      <c r="BK442" s="148">
        <f>100*BJ442/$AI442</f>
        <v>7.80603069716867</v>
      </c>
      <c r="BL442" s="145">
        <f>IF(BK442&gt;$AI$8,1,0)</f>
        <v>0</v>
      </c>
      <c r="BM442" s="148">
        <f>IF($R442=BJ$17,BK442,0)</f>
        <v>0</v>
      </c>
      <c r="BN442" s="145">
        <v>0</v>
      </c>
      <c r="BO442" s="148">
        <f>100*BN442/$AI442</f>
        <v>0</v>
      </c>
      <c r="BP442" s="145">
        <f>IF(BO442&gt;$AI$8,1,0)</f>
        <v>0</v>
      </c>
      <c r="BQ442" s="148">
        <f>IF($R442=BN$17,BO442,0)</f>
        <v>0</v>
      </c>
      <c r="BR442" s="145">
        <v>0</v>
      </c>
      <c r="BS442" s="148">
        <f>100*BR442/$AI442</f>
        <v>0</v>
      </c>
      <c r="BT442" s="145">
        <f>IF(BS442&gt;$AI$8,1,0)</f>
        <v>0</v>
      </c>
      <c r="BU442" s="148">
        <f>IF($R442=BR$17,BS442,0)</f>
        <v>0</v>
      </c>
      <c r="BV442" s="145">
        <v>0</v>
      </c>
      <c r="BW442" s="148">
        <f>100*BV442/$AI442</f>
        <v>0</v>
      </c>
      <c r="BX442" s="145">
        <f>IF(BW442&gt;$AI$8,1,0)</f>
        <v>0</v>
      </c>
      <c r="BY442" s="148">
        <f>IF($R442=BV$17,BW442,0)</f>
        <v>0</v>
      </c>
      <c r="BZ442" s="145">
        <v>0</v>
      </c>
      <c r="CA442" s="148">
        <f>100*BZ442/$AI442</f>
        <v>0</v>
      </c>
      <c r="CB442" s="145">
        <f>IF(CA442&gt;$AI$8,1,0)</f>
        <v>0</v>
      </c>
      <c r="CC442" s="148">
        <f>IF($R442=BZ$17,CA442,0)</f>
        <v>0</v>
      </c>
      <c r="CD442" s="145">
        <v>0</v>
      </c>
      <c r="CE442" s="148">
        <f>100*CD442/$AI442</f>
        <v>0</v>
      </c>
      <c r="CF442" s="145">
        <f>IF(CE442&gt;$AI$8,1,0)</f>
        <v>0</v>
      </c>
      <c r="CG442" s="148">
        <f>IF($R442=CD$17,CE442,0)</f>
        <v>0</v>
      </c>
      <c r="CH442" s="145">
        <v>0</v>
      </c>
      <c r="CI442" s="148">
        <f>100*CH442/$AI442</f>
        <v>0</v>
      </c>
      <c r="CJ442" s="145">
        <f>IF(CI442&gt;$AI$8,1,0)</f>
        <v>0</v>
      </c>
      <c r="CK442" s="148">
        <f>IF($R442=CH$17,CI442,0)</f>
        <v>0</v>
      </c>
      <c r="CL442" s="145">
        <v>674</v>
      </c>
      <c r="CM442" s="145">
        <v>0</v>
      </c>
      <c r="CN442" s="149"/>
    </row>
    <row r="443" ht="15.75" customHeight="1">
      <c r="A443" t="s" s="179">
        <v>3059</v>
      </c>
      <c r="B443" t="s" s="180">
        <v>166</v>
      </c>
      <c r="C443" t="s" s="180">
        <v>3060</v>
      </c>
      <c r="D443" t="s" s="181">
        <v>169</v>
      </c>
      <c r="E443" t="s" s="182">
        <v>79</v>
      </c>
      <c r="F443" t="s" s="130">
        <v>46</v>
      </c>
      <c r="G443" t="s" s="130">
        <v>129</v>
      </c>
      <c r="H443" t="s" s="130">
        <v>3061</v>
      </c>
      <c r="I443" t="s" s="130">
        <v>49</v>
      </c>
      <c r="J443" t="s" s="130">
        <v>1733</v>
      </c>
      <c r="K443" t="s" s="183">
        <f>_xlfn.IFS(Q443=0,O443,T443=1,R443,U443=1,AA443,V443=1,AD443)</f>
        <v>28</v>
      </c>
      <c r="L443" s="189">
        <f>_xlfn.IFS(Q443=0,P443,T443=1,S443,U443=1,AB443,V443=1,AE443)</f>
        <v>38.6435653684964</v>
      </c>
      <c r="M443" t="s" s="130">
        <f>IF(O443="Lab","over","under")</f>
        <v>2429</v>
      </c>
      <c r="N443" s="173">
        <v>0</v>
      </c>
      <c r="O443" t="s" s="184">
        <v>28</v>
      </c>
      <c r="P443" s="131">
        <f>AQ443</f>
        <v>38.6435653684964</v>
      </c>
      <c r="Q443" s="173">
        <f>T443+U443+V443</f>
        <v>0</v>
      </c>
      <c r="R443" t="s" s="185">
        <v>27</v>
      </c>
      <c r="S443" s="131">
        <f>AO443</f>
        <v>32.737912705714</v>
      </c>
      <c r="T443" s="169"/>
      <c r="U443" s="169"/>
      <c r="V443" s="169"/>
      <c r="W443" s="169"/>
      <c r="X443" t="s" s="130">
        <f>IF($A443=Y443,"ok","bad")</f>
        <v>2430</v>
      </c>
      <c r="Y443" t="s" s="130">
        <v>3059</v>
      </c>
      <c r="Z443" t="s" s="130">
        <v>3060</v>
      </c>
      <c r="AA443" t="s" s="186">
        <v>2365</v>
      </c>
      <c r="AB443" s="125">
        <f>100*AC443</f>
        <v>21.6881325</v>
      </c>
      <c r="AC443" s="191">
        <v>0.216881325</v>
      </c>
      <c r="AD443" t="s" s="187">
        <v>31</v>
      </c>
      <c r="AE443" s="125">
        <v>3.5776347</v>
      </c>
      <c r="AF443" s="191">
        <v>0.035776347</v>
      </c>
      <c r="AG443" s="169"/>
      <c r="AH443" s="173">
        <v>70154</v>
      </c>
      <c r="AI443" s="173">
        <v>39132</v>
      </c>
      <c r="AJ443" s="173">
        <v>134</v>
      </c>
      <c r="AK443" s="173">
        <v>2311</v>
      </c>
      <c r="AL443" s="173">
        <v>12811</v>
      </c>
      <c r="AM443" s="175">
        <f>100*AL443/$AI443</f>
        <v>32.737912705714</v>
      </c>
      <c r="AN443" s="173">
        <f>IF(AM443&gt;$AI$8,1,0)</f>
        <v>0</v>
      </c>
      <c r="AO443" s="175">
        <f>IF($R443=AL$17,AM443,0)</f>
        <v>32.737912705714</v>
      </c>
      <c r="AP443" s="173">
        <v>15122</v>
      </c>
      <c r="AQ443" s="175">
        <f>100*AP443/$AI443</f>
        <v>38.6435653684964</v>
      </c>
      <c r="AR443" s="173">
        <f>IF(AQ443&gt;$AI$8,1,0)</f>
        <v>0</v>
      </c>
      <c r="AS443" s="175">
        <f>IF($R443=AP$17,AQ443,0)</f>
        <v>0</v>
      </c>
      <c r="AT443" s="173">
        <v>1166</v>
      </c>
      <c r="AU443" s="175">
        <f>100*AT443/$AI443</f>
        <v>2.97965859143412</v>
      </c>
      <c r="AV443" s="173">
        <f>IF(AU443&gt;$AI$8,1,0)</f>
        <v>0</v>
      </c>
      <c r="AW443" s="175">
        <f>IF($R443=AT$17,AU443,0)</f>
        <v>0</v>
      </c>
      <c r="AX443" s="173">
        <v>8487</v>
      </c>
      <c r="AY443" s="175">
        <f>100*AX443/$AI443</f>
        <v>21.688132474701</v>
      </c>
      <c r="AZ443" s="173">
        <f>IF(AY443&gt;$AI$8,1,0)</f>
        <v>0</v>
      </c>
      <c r="BA443" s="175">
        <f>IF($R443=AX$17,AY443,0)</f>
        <v>0</v>
      </c>
      <c r="BB443" s="173">
        <v>1400</v>
      </c>
      <c r="BC443" s="175">
        <f>100*BB443/$AI443</f>
        <v>3.57763467239088</v>
      </c>
      <c r="BD443" s="173">
        <f>IF(BC443&gt;$AI$8,1,0)</f>
        <v>0</v>
      </c>
      <c r="BE443" s="175">
        <f>IF($R443=BB$17,BC443,0)</f>
        <v>0</v>
      </c>
      <c r="BF443" s="173">
        <v>0</v>
      </c>
      <c r="BG443" s="175">
        <f>100*BF443/$AI443</f>
        <v>0</v>
      </c>
      <c r="BH443" s="173">
        <f>IF(BG443&gt;$AI$8,1,0)</f>
        <v>0</v>
      </c>
      <c r="BI443" s="175">
        <f>IF($R443=BF$17,BG443,0)</f>
        <v>0</v>
      </c>
      <c r="BJ443" s="173">
        <v>0</v>
      </c>
      <c r="BK443" s="175">
        <f>100*BJ443/$AI443</f>
        <v>0</v>
      </c>
      <c r="BL443" s="173">
        <f>IF(BK443&gt;$AI$8,1,0)</f>
        <v>0</v>
      </c>
      <c r="BM443" s="175">
        <f>IF($R443=BJ$17,BK443,0)</f>
        <v>0</v>
      </c>
      <c r="BN443" s="173">
        <v>0</v>
      </c>
      <c r="BO443" s="175">
        <f>100*BN443/$AI443</f>
        <v>0</v>
      </c>
      <c r="BP443" s="173">
        <f>IF(BO443&gt;$AI$8,1,0)</f>
        <v>0</v>
      </c>
      <c r="BQ443" s="175">
        <f>IF($R443=BN$17,BO443,0)</f>
        <v>0</v>
      </c>
      <c r="BR443" s="173">
        <v>0</v>
      </c>
      <c r="BS443" s="175">
        <f>100*BR443/$AI443</f>
        <v>0</v>
      </c>
      <c r="BT443" s="173">
        <f>IF(BS443&gt;$AI$8,1,0)</f>
        <v>0</v>
      </c>
      <c r="BU443" s="175">
        <f>IF($R443=BR$17,BS443,0)</f>
        <v>0</v>
      </c>
      <c r="BV443" s="173">
        <v>0</v>
      </c>
      <c r="BW443" s="175">
        <f>100*BV443/$AI443</f>
        <v>0</v>
      </c>
      <c r="BX443" s="173">
        <f>IF(BW443&gt;$AI$8,1,0)</f>
        <v>0</v>
      </c>
      <c r="BY443" s="175">
        <f>IF($R443=BV$17,BW443,0)</f>
        <v>0</v>
      </c>
      <c r="BZ443" s="173">
        <v>0</v>
      </c>
      <c r="CA443" s="175">
        <f>100*BZ443/$AI443</f>
        <v>0</v>
      </c>
      <c r="CB443" s="173">
        <f>IF(CA443&gt;$AI$8,1,0)</f>
        <v>0</v>
      </c>
      <c r="CC443" s="175">
        <f>IF($R443=BZ$17,CA443,0)</f>
        <v>0</v>
      </c>
      <c r="CD443" s="173">
        <v>0</v>
      </c>
      <c r="CE443" s="175">
        <f>100*CD443/$AI443</f>
        <v>0</v>
      </c>
      <c r="CF443" s="173">
        <f>IF(CE443&gt;$AI$8,1,0)</f>
        <v>0</v>
      </c>
      <c r="CG443" s="175">
        <f>IF($R443=CD$17,CE443,0)</f>
        <v>0</v>
      </c>
      <c r="CH443" s="173">
        <v>0</v>
      </c>
      <c r="CI443" s="175">
        <f>100*CH443/$AI443</f>
        <v>0</v>
      </c>
      <c r="CJ443" s="173">
        <f>IF(CI443&gt;$AI$8,1,0)</f>
        <v>0</v>
      </c>
      <c r="CK443" s="175">
        <f>IF($R443=CH$17,CI443,0)</f>
        <v>0</v>
      </c>
      <c r="CL443" s="173">
        <v>968</v>
      </c>
      <c r="CM443" s="173">
        <v>0</v>
      </c>
      <c r="CN443" s="176"/>
    </row>
    <row r="444" ht="15.75" customHeight="1">
      <c r="A444" t="s" s="179">
        <v>3181</v>
      </c>
      <c r="B444" t="s" s="180">
        <v>75</v>
      </c>
      <c r="C444" t="s" s="180">
        <v>3182</v>
      </c>
      <c r="D444" t="s" s="181">
        <v>78</v>
      </c>
      <c r="E444" t="s" s="188">
        <v>79</v>
      </c>
      <c r="F444" t="s" s="146">
        <v>46</v>
      </c>
      <c r="G444" t="s" s="146">
        <v>1025</v>
      </c>
      <c r="H444" t="s" s="146">
        <v>3183</v>
      </c>
      <c r="I444" t="s" s="146">
        <v>49</v>
      </c>
      <c r="J444" t="s" s="146">
        <v>1733</v>
      </c>
      <c r="K444" t="s" s="183">
        <f>_xlfn.IFS(Q444=0,O444,T444=1,R444,U444=1,AA444,V444=1,AD444)</f>
        <v>28</v>
      </c>
      <c r="L444" s="189">
        <f>_xlfn.IFS(Q444=0,P444,T444=1,S444,U444=1,AB444,V444=1,AE444)</f>
        <v>38.6118401866433</v>
      </c>
      <c r="M444" t="s" s="146">
        <f>IF(O444="Lab","over","under")</f>
        <v>2429</v>
      </c>
      <c r="N444" s="145">
        <v>0</v>
      </c>
      <c r="O444" t="s" s="184">
        <v>28</v>
      </c>
      <c r="P444" s="147">
        <f>AQ444</f>
        <v>38.6118401866433</v>
      </c>
      <c r="Q444" s="145">
        <f>T444+U444+V444</f>
        <v>0</v>
      </c>
      <c r="R444" t="s" s="185">
        <v>27</v>
      </c>
      <c r="S444" s="147">
        <f>AO444</f>
        <v>29.3467483231263</v>
      </c>
      <c r="T444" s="138"/>
      <c r="U444" s="138"/>
      <c r="V444" s="138"/>
      <c r="W444" s="138"/>
      <c r="X444" t="s" s="146">
        <f>IF($A444=Y444,"ok","bad")</f>
        <v>2430</v>
      </c>
      <c r="Y444" t="s" s="146">
        <v>3181</v>
      </c>
      <c r="Z444" t="s" s="146">
        <v>3182</v>
      </c>
      <c r="AA444" t="s" s="186">
        <v>2365</v>
      </c>
      <c r="AB444" s="141">
        <f>100*AC444</f>
        <v>17.0137066</v>
      </c>
      <c r="AC444" s="190">
        <v>0.170137066</v>
      </c>
      <c r="AD444" t="s" s="187">
        <v>29</v>
      </c>
      <c r="AE444" s="141">
        <v>7.9498396</v>
      </c>
      <c r="AF444" s="190">
        <v>0.079498396</v>
      </c>
      <c r="AG444" s="138"/>
      <c r="AH444" s="145">
        <v>55406</v>
      </c>
      <c r="AI444" s="145">
        <v>34290</v>
      </c>
      <c r="AJ444" s="145">
        <v>78</v>
      </c>
      <c r="AK444" s="145">
        <v>3177</v>
      </c>
      <c r="AL444" s="145">
        <v>10063</v>
      </c>
      <c r="AM444" s="148">
        <f>100*AL444/$AI444</f>
        <v>29.3467483231263</v>
      </c>
      <c r="AN444" s="145">
        <f>IF(AM444&gt;$AI$8,1,0)</f>
        <v>0</v>
      </c>
      <c r="AO444" s="148">
        <f>IF($R444=AL$17,AM444,0)</f>
        <v>29.3467483231263</v>
      </c>
      <c r="AP444" s="145">
        <v>13240</v>
      </c>
      <c r="AQ444" s="148">
        <f>100*AP444/$AI444</f>
        <v>38.6118401866433</v>
      </c>
      <c r="AR444" s="145">
        <f>IF(AQ444&gt;$AI$8,1,0)</f>
        <v>0</v>
      </c>
      <c r="AS444" s="148">
        <f>IF($R444=AP$17,AQ444,0)</f>
        <v>0</v>
      </c>
      <c r="AT444" s="145">
        <v>2726</v>
      </c>
      <c r="AU444" s="148">
        <f>100*AT444/$AI444</f>
        <v>7.94983960338291</v>
      </c>
      <c r="AV444" s="145">
        <f>IF(AU444&gt;$AI$8,1,0)</f>
        <v>0</v>
      </c>
      <c r="AW444" s="148">
        <f>IF($R444=AT$17,AU444,0)</f>
        <v>0</v>
      </c>
      <c r="AX444" s="145">
        <v>5834</v>
      </c>
      <c r="AY444" s="148">
        <f>100*AX444/$AI444</f>
        <v>17.0137066200058</v>
      </c>
      <c r="AZ444" s="145">
        <f>IF(AY444&gt;$AI$8,1,0)</f>
        <v>0</v>
      </c>
      <c r="BA444" s="148">
        <f>IF($R444=AX$17,AY444,0)</f>
        <v>0</v>
      </c>
      <c r="BB444" s="145">
        <v>2310</v>
      </c>
      <c r="BC444" s="148">
        <f>100*BB444/$AI444</f>
        <v>6.73665791776028</v>
      </c>
      <c r="BD444" s="145">
        <f>IF(BC444&gt;$AI$8,1,0)</f>
        <v>0</v>
      </c>
      <c r="BE444" s="148">
        <f>IF($R444=BB$17,BC444,0)</f>
        <v>0</v>
      </c>
      <c r="BF444" s="145">
        <v>0</v>
      </c>
      <c r="BG444" s="148">
        <f>100*BF444/$AI444</f>
        <v>0</v>
      </c>
      <c r="BH444" s="145">
        <f>IF(BG444&gt;$AI$8,1,0)</f>
        <v>0</v>
      </c>
      <c r="BI444" s="148">
        <f>IF($R444=BF$17,BG444,0)</f>
        <v>0</v>
      </c>
      <c r="BJ444" s="145">
        <v>0</v>
      </c>
      <c r="BK444" s="148">
        <f>100*BJ444/$AI444</f>
        <v>0</v>
      </c>
      <c r="BL444" s="145">
        <f>IF(BK444&gt;$AI$8,1,0)</f>
        <v>0</v>
      </c>
      <c r="BM444" s="148">
        <f>IF($R444=BJ$17,BK444,0)</f>
        <v>0</v>
      </c>
      <c r="BN444" s="145">
        <v>0</v>
      </c>
      <c r="BO444" s="148">
        <f>100*BN444/$AI444</f>
        <v>0</v>
      </c>
      <c r="BP444" s="145">
        <f>IF(BO444&gt;$AI$8,1,0)</f>
        <v>0</v>
      </c>
      <c r="BQ444" s="148">
        <f>IF($R444=BN$17,BO444,0)</f>
        <v>0</v>
      </c>
      <c r="BR444" s="145">
        <v>0</v>
      </c>
      <c r="BS444" s="148">
        <f>100*BR444/$AI444</f>
        <v>0</v>
      </c>
      <c r="BT444" s="145">
        <f>IF(BS444&gt;$AI$8,1,0)</f>
        <v>0</v>
      </c>
      <c r="BU444" s="148">
        <f>IF($R444=BR$17,BS444,0)</f>
        <v>0</v>
      </c>
      <c r="BV444" s="145">
        <v>0</v>
      </c>
      <c r="BW444" s="148">
        <f>100*BV444/$AI444</f>
        <v>0</v>
      </c>
      <c r="BX444" s="145">
        <f>IF(BW444&gt;$AI$8,1,0)</f>
        <v>0</v>
      </c>
      <c r="BY444" s="148">
        <f>IF($R444=BV$17,BW444,0)</f>
        <v>0</v>
      </c>
      <c r="BZ444" s="145">
        <v>0</v>
      </c>
      <c r="CA444" s="148">
        <f>100*BZ444/$AI444</f>
        <v>0</v>
      </c>
      <c r="CB444" s="145">
        <f>IF(CA444&gt;$AI$8,1,0)</f>
        <v>0</v>
      </c>
      <c r="CC444" s="148">
        <f>IF($R444=BZ$17,CA444,0)</f>
        <v>0</v>
      </c>
      <c r="CD444" s="145">
        <v>0</v>
      </c>
      <c r="CE444" s="148">
        <f>100*CD444/$AI444</f>
        <v>0</v>
      </c>
      <c r="CF444" s="145">
        <f>IF(CE444&gt;$AI$8,1,0)</f>
        <v>0</v>
      </c>
      <c r="CG444" s="148">
        <f>IF($R444=CD$17,CE444,0)</f>
        <v>0</v>
      </c>
      <c r="CH444" s="145">
        <v>0</v>
      </c>
      <c r="CI444" s="148">
        <f>100*CH444/$AI444</f>
        <v>0</v>
      </c>
      <c r="CJ444" s="145">
        <f>IF(CI444&gt;$AI$8,1,0)</f>
        <v>0</v>
      </c>
      <c r="CK444" s="148">
        <f>IF($R444=CH$17,CI444,0)</f>
        <v>0</v>
      </c>
      <c r="CL444" s="145">
        <v>0</v>
      </c>
      <c r="CM444" s="145">
        <v>0</v>
      </c>
      <c r="CN444" s="149"/>
    </row>
    <row r="445" ht="19.95" customHeight="1">
      <c r="A445" t="s" s="179">
        <v>3494</v>
      </c>
      <c r="B445" t="s" s="180">
        <v>197</v>
      </c>
      <c r="C445" t="s" s="180">
        <v>3495</v>
      </c>
      <c r="D445" t="s" s="181">
        <v>200</v>
      </c>
      <c r="E445" t="s" s="182">
        <v>79</v>
      </c>
      <c r="F445" t="s" s="130">
        <v>46</v>
      </c>
      <c r="G445" t="s" s="130">
        <v>1297</v>
      </c>
      <c r="H445" t="s" s="130">
        <v>3496</v>
      </c>
      <c r="I445" t="s" s="130">
        <v>64</v>
      </c>
      <c r="J445" t="s" s="130">
        <v>1762</v>
      </c>
      <c r="K445" t="s" s="183">
        <f>_xlfn.IFS(Q445=0,O445,T445=1,R445,U445=1,AA445,V445=1,AD445)</f>
        <v>29</v>
      </c>
      <c r="L445" s="189">
        <f>_xlfn.IFS(Q445=0,P445,T445=1,S445,U445=1,AB445,V445=1,AE445)</f>
        <v>38.5883641110947</v>
      </c>
      <c r="M445" t="s" s="130">
        <f>IF(O445="Lab","over","under")</f>
        <v>3307</v>
      </c>
      <c r="N445" s="169"/>
      <c r="O445" t="s" s="184">
        <v>29</v>
      </c>
      <c r="P445" s="131">
        <f>AU445</f>
        <v>38.5883641110947</v>
      </c>
      <c r="Q445" s="173">
        <f>T445+U445+V445</f>
        <v>0</v>
      </c>
      <c r="R445" t="s" s="185">
        <v>27</v>
      </c>
      <c r="S445" s="131">
        <f>AO445</f>
        <v>31.2038070371228</v>
      </c>
      <c r="T445" s="169"/>
      <c r="U445" s="169"/>
      <c r="V445" s="169"/>
      <c r="W445" s="169"/>
      <c r="X445" t="s" s="130">
        <f>IF($A445=Y445,"ok","bad")</f>
        <v>2430</v>
      </c>
      <c r="Y445" t="s" s="130">
        <v>3494</v>
      </c>
      <c r="Z445" t="s" s="130">
        <v>3495</v>
      </c>
      <c r="AA445" t="s" s="186">
        <v>2365</v>
      </c>
      <c r="AB445" s="125">
        <f>100*AC445</f>
        <v>16.396791</v>
      </c>
      <c r="AC445" s="191">
        <v>0.16396791</v>
      </c>
      <c r="AD445" t="s" s="187">
        <v>28</v>
      </c>
      <c r="AE445" s="125">
        <v>9.1069887</v>
      </c>
      <c r="AF445" s="191">
        <v>0.091069887</v>
      </c>
      <c r="AG445" s="169"/>
      <c r="AH445" s="173">
        <v>72087</v>
      </c>
      <c r="AI445" s="173">
        <v>47491</v>
      </c>
      <c r="AJ445" s="173">
        <v>197</v>
      </c>
      <c r="AK445" s="173">
        <v>3507</v>
      </c>
      <c r="AL445" s="173">
        <v>14819</v>
      </c>
      <c r="AM445" s="175">
        <f>100*AL445/$AI445</f>
        <v>31.2038070371228</v>
      </c>
      <c r="AN445" s="173">
        <f>IF(AM445&gt;$AI$8,1,0)</f>
        <v>0</v>
      </c>
      <c r="AO445" s="175">
        <f>IF($R445=AL$17,AM445,0)</f>
        <v>31.2038070371228</v>
      </c>
      <c r="AP445" s="173">
        <v>4325</v>
      </c>
      <c r="AQ445" s="175">
        <f>100*AP445/$AI445</f>
        <v>9.10698869259439</v>
      </c>
      <c r="AR445" s="173">
        <f>IF(AQ445&gt;$AI$8,1,0)</f>
        <v>0</v>
      </c>
      <c r="AS445" s="175">
        <f>IF($R445=AP$17,AQ445,0)</f>
        <v>0</v>
      </c>
      <c r="AT445" s="173">
        <v>18326</v>
      </c>
      <c r="AU445" s="175">
        <f>100*AT445/$AI445</f>
        <v>38.5883641110947</v>
      </c>
      <c r="AV445" s="173">
        <f>IF(AU445&gt;$AI$8,1,0)</f>
        <v>0</v>
      </c>
      <c r="AW445" s="175">
        <f>IF($R445=AT$17,AU445,0)</f>
        <v>0</v>
      </c>
      <c r="AX445" s="173">
        <v>7787</v>
      </c>
      <c r="AY445" s="175">
        <f>100*AX445/$AI445</f>
        <v>16.3967909709208</v>
      </c>
      <c r="AZ445" s="173">
        <f>IF(AY445&gt;$AI$8,1,0)</f>
        <v>0</v>
      </c>
      <c r="BA445" s="175">
        <f>IF($R445=AX$17,AY445,0)</f>
        <v>0</v>
      </c>
      <c r="BB445" s="173">
        <v>2234</v>
      </c>
      <c r="BC445" s="175">
        <f>100*BB445/$AI445</f>
        <v>4.70404918826725</v>
      </c>
      <c r="BD445" s="173">
        <f>IF(BC445&gt;$AI$8,1,0)</f>
        <v>0</v>
      </c>
      <c r="BE445" s="175">
        <f>IF($R445=BB$17,BC445,0)</f>
        <v>0</v>
      </c>
      <c r="BF445" s="173">
        <v>0</v>
      </c>
      <c r="BG445" s="175">
        <f>100*BF445/$AI445</f>
        <v>0</v>
      </c>
      <c r="BH445" s="173">
        <f>IF(BG445&gt;$AI$8,1,0)</f>
        <v>0</v>
      </c>
      <c r="BI445" s="175">
        <f>IF($R445=BF$17,BG445,0)</f>
        <v>0</v>
      </c>
      <c r="BJ445" s="173">
        <v>0</v>
      </c>
      <c r="BK445" s="175">
        <f>100*BJ445/$AI445</f>
        <v>0</v>
      </c>
      <c r="BL445" s="173">
        <f>IF(BK445&gt;$AI$8,1,0)</f>
        <v>0</v>
      </c>
      <c r="BM445" s="175">
        <f>IF($R445=BJ$17,BK445,0)</f>
        <v>0</v>
      </c>
      <c r="BN445" s="173">
        <v>0</v>
      </c>
      <c r="BO445" s="175">
        <f>100*BN445/$AI445</f>
        <v>0</v>
      </c>
      <c r="BP445" s="173">
        <f>IF(BO445&gt;$AI$8,1,0)</f>
        <v>0</v>
      </c>
      <c r="BQ445" s="175">
        <f>IF($R445=BN$17,BO445,0)</f>
        <v>0</v>
      </c>
      <c r="BR445" s="173">
        <v>0</v>
      </c>
      <c r="BS445" s="175">
        <f>100*BR445/$AI445</f>
        <v>0</v>
      </c>
      <c r="BT445" s="173">
        <f>IF(BS445&gt;$AI$8,1,0)</f>
        <v>0</v>
      </c>
      <c r="BU445" s="175">
        <f>IF($R445=BR$17,BS445,0)</f>
        <v>0</v>
      </c>
      <c r="BV445" s="173">
        <v>0</v>
      </c>
      <c r="BW445" s="175">
        <f>100*BV445/$AI445</f>
        <v>0</v>
      </c>
      <c r="BX445" s="173">
        <f>IF(BW445&gt;$AI$8,1,0)</f>
        <v>0</v>
      </c>
      <c r="BY445" s="175">
        <f>IF($R445=BV$17,BW445,0)</f>
        <v>0</v>
      </c>
      <c r="BZ445" s="173">
        <v>0</v>
      </c>
      <c r="CA445" s="175">
        <f>100*BZ445/$AI445</f>
        <v>0</v>
      </c>
      <c r="CB445" s="173">
        <f>IF(CA445&gt;$AI$8,1,0)</f>
        <v>0</v>
      </c>
      <c r="CC445" s="175">
        <f>IF($R445=BZ$17,CA445,0)</f>
        <v>0</v>
      </c>
      <c r="CD445" s="173">
        <v>0</v>
      </c>
      <c r="CE445" s="175">
        <f>100*CD445/$AI445</f>
        <v>0</v>
      </c>
      <c r="CF445" s="173">
        <f>IF(CE445&gt;$AI$8,1,0)</f>
        <v>0</v>
      </c>
      <c r="CG445" s="175">
        <f>IF($R445=CD$17,CE445,0)</f>
        <v>0</v>
      </c>
      <c r="CH445" s="173">
        <v>0</v>
      </c>
      <c r="CI445" s="175">
        <f>100*CH445/$AI445</f>
        <v>0</v>
      </c>
      <c r="CJ445" s="173">
        <f>IF(CI445&gt;$AI$8,1,0)</f>
        <v>0</v>
      </c>
      <c r="CK445" s="175">
        <f>IF($R445=CH$17,CI445,0)</f>
        <v>0</v>
      </c>
      <c r="CL445" s="173">
        <v>0</v>
      </c>
      <c r="CM445" s="173">
        <v>0</v>
      </c>
      <c r="CN445" s="176"/>
    </row>
    <row r="446" ht="15.75" customHeight="1">
      <c r="A446" t="s" s="179">
        <v>3241</v>
      </c>
      <c r="B446" t="s" s="180">
        <v>183</v>
      </c>
      <c r="C446" t="s" s="180">
        <v>1140</v>
      </c>
      <c r="D446" t="s" s="181">
        <v>186</v>
      </c>
      <c r="E446" t="s" s="188">
        <v>79</v>
      </c>
      <c r="F446" t="s" s="146">
        <v>46</v>
      </c>
      <c r="G446" t="s" s="146">
        <v>3242</v>
      </c>
      <c r="H446" t="s" s="146">
        <v>2191</v>
      </c>
      <c r="I446" t="s" s="146">
        <v>49</v>
      </c>
      <c r="J446" t="s" s="146">
        <v>1733</v>
      </c>
      <c r="K446" t="s" s="183">
        <f>_xlfn.IFS(Q446=0,O446,T446=1,R446,U446=1,AA446,V446=1,AD446)</f>
        <v>28</v>
      </c>
      <c r="L446" s="189">
        <f>_xlfn.IFS(Q446=0,P446,T446=1,S446,U446=1,AB446,V446=1,AE446)</f>
        <v>38.5269121813031</v>
      </c>
      <c r="M446" t="s" s="146">
        <f>IF(O446="Lab","over","under")</f>
        <v>2429</v>
      </c>
      <c r="N446" s="145">
        <v>0</v>
      </c>
      <c r="O446" t="s" s="184">
        <v>28</v>
      </c>
      <c r="P446" s="147">
        <f>AQ446</f>
        <v>38.5269121813031</v>
      </c>
      <c r="Q446" s="145">
        <f>T446+U446+V446</f>
        <v>0</v>
      </c>
      <c r="R446" t="s" s="185">
        <v>27</v>
      </c>
      <c r="S446" s="147">
        <f>AO446</f>
        <v>29.7357847766113</v>
      </c>
      <c r="T446" s="138"/>
      <c r="U446" s="138"/>
      <c r="V446" s="138"/>
      <c r="W446" s="138"/>
      <c r="X446" t="s" s="146">
        <f>IF($A446=Y446,"ok","bad")</f>
        <v>2430</v>
      </c>
      <c r="Y446" t="s" s="146">
        <v>3241</v>
      </c>
      <c r="Z446" t="s" s="146">
        <v>1140</v>
      </c>
      <c r="AA446" t="s" s="186">
        <v>2365</v>
      </c>
      <c r="AB446" s="141">
        <f>100*AC446</f>
        <v>15.4140977</v>
      </c>
      <c r="AC446" s="190">
        <v>0.154140977</v>
      </c>
      <c r="AD446" t="s" s="187">
        <v>31</v>
      </c>
      <c r="AE446" s="141">
        <v>8.096798700000001</v>
      </c>
      <c r="AF446" s="190">
        <v>0.08096798700000001</v>
      </c>
      <c r="AG446" s="138"/>
      <c r="AH446" s="145">
        <v>78915</v>
      </c>
      <c r="AI446" s="145">
        <v>54009</v>
      </c>
      <c r="AJ446" s="145">
        <v>203</v>
      </c>
      <c r="AK446" s="145">
        <v>4748</v>
      </c>
      <c r="AL446" s="145">
        <v>16060</v>
      </c>
      <c r="AM446" s="148">
        <f>100*AL446/$AI446</f>
        <v>29.7357847766113</v>
      </c>
      <c r="AN446" s="145">
        <f>IF(AM446&gt;$AI$8,1,0)</f>
        <v>0</v>
      </c>
      <c r="AO446" s="148">
        <f>IF($R446=AL$17,AM446,0)</f>
        <v>29.7357847766113</v>
      </c>
      <c r="AP446" s="145">
        <v>20808</v>
      </c>
      <c r="AQ446" s="148">
        <f>100*AP446/$AI446</f>
        <v>38.5269121813031</v>
      </c>
      <c r="AR446" s="145">
        <f>IF(AQ446&gt;$AI$8,1,0)</f>
        <v>0</v>
      </c>
      <c r="AS446" s="148">
        <f>IF($R446=AP$17,AQ446,0)</f>
        <v>0</v>
      </c>
      <c r="AT446" s="145">
        <v>4167</v>
      </c>
      <c r="AU446" s="148">
        <f>100*AT446/$AI446</f>
        <v>7.71538076987169</v>
      </c>
      <c r="AV446" s="145">
        <f>IF(AU446&gt;$AI$8,1,0)</f>
        <v>0</v>
      </c>
      <c r="AW446" s="148">
        <f>IF($R446=AT$17,AU446,0)</f>
        <v>0</v>
      </c>
      <c r="AX446" s="145">
        <v>8325</v>
      </c>
      <c r="AY446" s="148">
        <f>100*AX446/$AI446</f>
        <v>15.4140976503916</v>
      </c>
      <c r="AZ446" s="145">
        <f>IF(AY446&gt;$AI$8,1,0)</f>
        <v>0</v>
      </c>
      <c r="BA446" s="148">
        <f>IF($R446=AX$17,AY446,0)</f>
        <v>0</v>
      </c>
      <c r="BB446" s="145">
        <v>4373</v>
      </c>
      <c r="BC446" s="148">
        <f>100*BB446/$AI446</f>
        <v>8.0967986817012</v>
      </c>
      <c r="BD446" s="145">
        <f>IF(BC446&gt;$AI$8,1,0)</f>
        <v>0</v>
      </c>
      <c r="BE446" s="148">
        <f>IF($R446=BB$17,BC446,0)</f>
        <v>0</v>
      </c>
      <c r="BF446" s="145">
        <v>0</v>
      </c>
      <c r="BG446" s="148">
        <f>100*BF446/$AI446</f>
        <v>0</v>
      </c>
      <c r="BH446" s="145">
        <f>IF(BG446&gt;$AI$8,1,0)</f>
        <v>0</v>
      </c>
      <c r="BI446" s="148">
        <f>IF($R446=BF$17,BG446,0)</f>
        <v>0</v>
      </c>
      <c r="BJ446" s="145">
        <v>0</v>
      </c>
      <c r="BK446" s="148">
        <f>100*BJ446/$AI446</f>
        <v>0</v>
      </c>
      <c r="BL446" s="145">
        <f>IF(BK446&gt;$AI$8,1,0)</f>
        <v>0</v>
      </c>
      <c r="BM446" s="148">
        <f>IF($R446=BJ$17,BK446,0)</f>
        <v>0</v>
      </c>
      <c r="BN446" s="145">
        <v>0</v>
      </c>
      <c r="BO446" s="148">
        <f>100*BN446/$AI446</f>
        <v>0</v>
      </c>
      <c r="BP446" s="145">
        <f>IF(BO446&gt;$AI$8,1,0)</f>
        <v>0</v>
      </c>
      <c r="BQ446" s="148">
        <f>IF($R446=BN$17,BO446,0)</f>
        <v>0</v>
      </c>
      <c r="BR446" s="145">
        <v>0</v>
      </c>
      <c r="BS446" s="148">
        <f>100*BR446/$AI446</f>
        <v>0</v>
      </c>
      <c r="BT446" s="145">
        <f>IF(BS446&gt;$AI$8,1,0)</f>
        <v>0</v>
      </c>
      <c r="BU446" s="148">
        <f>IF($R446=BR$17,BS446,0)</f>
        <v>0</v>
      </c>
      <c r="BV446" s="145">
        <v>0</v>
      </c>
      <c r="BW446" s="148">
        <f>100*BV446/$AI446</f>
        <v>0</v>
      </c>
      <c r="BX446" s="145">
        <f>IF(BW446&gt;$AI$8,1,0)</f>
        <v>0</v>
      </c>
      <c r="BY446" s="148">
        <f>IF($R446=BV$17,BW446,0)</f>
        <v>0</v>
      </c>
      <c r="BZ446" s="145">
        <v>0</v>
      </c>
      <c r="CA446" s="148">
        <f>100*BZ446/$AI446</f>
        <v>0</v>
      </c>
      <c r="CB446" s="145">
        <f>IF(CA446&gt;$AI$8,1,0)</f>
        <v>0</v>
      </c>
      <c r="CC446" s="148">
        <f>IF($R446=BZ$17,CA446,0)</f>
        <v>0</v>
      </c>
      <c r="CD446" s="145">
        <v>0</v>
      </c>
      <c r="CE446" s="148">
        <f>100*CD446/$AI446</f>
        <v>0</v>
      </c>
      <c r="CF446" s="145">
        <f>IF(CE446&gt;$AI$8,1,0)</f>
        <v>0</v>
      </c>
      <c r="CG446" s="148">
        <f>IF($R446=CD$17,CE446,0)</f>
        <v>0</v>
      </c>
      <c r="CH446" s="145">
        <v>0</v>
      </c>
      <c r="CI446" s="148">
        <f>100*CH446/$AI446</f>
        <v>0</v>
      </c>
      <c r="CJ446" s="145">
        <f>IF(CI446&gt;$AI$8,1,0)</f>
        <v>0</v>
      </c>
      <c r="CK446" s="148">
        <f>IF($R446=CH$17,CI446,0)</f>
        <v>0</v>
      </c>
      <c r="CL446" s="145">
        <v>0</v>
      </c>
      <c r="CM446" s="145">
        <v>0</v>
      </c>
      <c r="CN446" s="149"/>
    </row>
    <row r="447" ht="15.75" customHeight="1">
      <c r="A447" t="s" s="179">
        <v>3137</v>
      </c>
      <c r="B447" t="s" s="180">
        <v>166</v>
      </c>
      <c r="C447" t="s" s="180">
        <v>1794</v>
      </c>
      <c r="D447" t="s" s="181">
        <v>169</v>
      </c>
      <c r="E447" t="s" s="182">
        <v>79</v>
      </c>
      <c r="F447" t="s" s="130">
        <v>46</v>
      </c>
      <c r="G447" t="s" s="130">
        <v>1785</v>
      </c>
      <c r="H447" t="s" s="130">
        <v>2221</v>
      </c>
      <c r="I447" t="s" s="130">
        <v>49</v>
      </c>
      <c r="J447" t="s" s="130">
        <v>1733</v>
      </c>
      <c r="K447" t="s" s="183">
        <f>_xlfn.IFS(Q447=0,O447,T447=1,R447,U447=1,AA447,V447=1,AD447)</f>
        <v>28</v>
      </c>
      <c r="L447" s="189">
        <f>_xlfn.IFS(Q447=0,P447,T447=1,S447,U447=1,AB447,V447=1,AE447)</f>
        <v>38.5094212651413</v>
      </c>
      <c r="M447" t="s" s="130">
        <f>IF(O447="Lab","over","under")</f>
        <v>2429</v>
      </c>
      <c r="N447" s="173">
        <v>0</v>
      </c>
      <c r="O447" t="s" s="184">
        <v>28</v>
      </c>
      <c r="P447" s="131">
        <f>AQ447</f>
        <v>38.5094212651413</v>
      </c>
      <c r="Q447" s="173">
        <f>T447+U447+V447</f>
        <v>0</v>
      </c>
      <c r="R447" t="s" s="185">
        <v>27</v>
      </c>
      <c r="S447" s="131">
        <f>AO447</f>
        <v>36.1108440684484</v>
      </c>
      <c r="T447" s="169"/>
      <c r="U447" s="169"/>
      <c r="V447" s="169"/>
      <c r="W447" s="169"/>
      <c r="X447" t="s" s="130">
        <f>IF($A447=Y447,"ok","bad")</f>
        <v>2430</v>
      </c>
      <c r="Y447" t="s" s="130">
        <v>3137</v>
      </c>
      <c r="Z447" t="s" s="130">
        <v>1794</v>
      </c>
      <c r="AA447" t="s" s="186">
        <v>2365</v>
      </c>
      <c r="AB447" s="125">
        <f>100*AC447</f>
        <v>18.4555855</v>
      </c>
      <c r="AC447" s="191">
        <v>0.184555855</v>
      </c>
      <c r="AD447" t="s" s="187">
        <v>31</v>
      </c>
      <c r="AE447" s="125">
        <v>4.100173</v>
      </c>
      <c r="AF447" s="191">
        <v>0.04100173</v>
      </c>
      <c r="AG447" s="169"/>
      <c r="AH447" s="173">
        <v>69459</v>
      </c>
      <c r="AI447" s="173">
        <v>41608</v>
      </c>
      <c r="AJ447" s="173">
        <v>104</v>
      </c>
      <c r="AK447" s="173">
        <v>998</v>
      </c>
      <c r="AL447" s="173">
        <v>15025</v>
      </c>
      <c r="AM447" s="175">
        <f>100*AL447/$AI447</f>
        <v>36.1108440684484</v>
      </c>
      <c r="AN447" s="173">
        <f>IF(AM447&gt;$AI$8,1,0)</f>
        <v>0</v>
      </c>
      <c r="AO447" s="175">
        <f>IF($R447=AL$17,AM447,0)</f>
        <v>36.1108440684484</v>
      </c>
      <c r="AP447" s="173">
        <v>16023</v>
      </c>
      <c r="AQ447" s="175">
        <f>100*AP447/$AI447</f>
        <v>38.5094212651413</v>
      </c>
      <c r="AR447" s="173">
        <f>IF(AQ447&gt;$AI$8,1,0)</f>
        <v>0</v>
      </c>
      <c r="AS447" s="175">
        <f>IF($R447=AP$17,AQ447,0)</f>
        <v>0</v>
      </c>
      <c r="AT447" s="173">
        <v>1175</v>
      </c>
      <c r="AU447" s="175">
        <f>100*AT447/$AI447</f>
        <v>2.82397615843107</v>
      </c>
      <c r="AV447" s="173">
        <f>IF(AU447&gt;$AI$8,1,0)</f>
        <v>0</v>
      </c>
      <c r="AW447" s="175">
        <f>IF($R447=AT$17,AU447,0)</f>
        <v>0</v>
      </c>
      <c r="AX447" s="173">
        <v>7679</v>
      </c>
      <c r="AY447" s="175">
        <f>100*AX447/$AI447</f>
        <v>18.4555854643338</v>
      </c>
      <c r="AZ447" s="173">
        <f>IF(AY447&gt;$AI$8,1,0)</f>
        <v>0</v>
      </c>
      <c r="BA447" s="175">
        <f>IF($R447=AX$17,AY447,0)</f>
        <v>0</v>
      </c>
      <c r="BB447" s="173">
        <v>1706</v>
      </c>
      <c r="BC447" s="175">
        <f>100*BB447/$AI447</f>
        <v>4.10017304364545</v>
      </c>
      <c r="BD447" s="173">
        <f>IF(BC447&gt;$AI$8,1,0)</f>
        <v>0</v>
      </c>
      <c r="BE447" s="175">
        <f>IF($R447=BB$17,BC447,0)</f>
        <v>0</v>
      </c>
      <c r="BF447" s="173">
        <v>0</v>
      </c>
      <c r="BG447" s="175">
        <f>100*BF447/$AI447</f>
        <v>0</v>
      </c>
      <c r="BH447" s="173">
        <f>IF(BG447&gt;$AI$8,1,0)</f>
        <v>0</v>
      </c>
      <c r="BI447" s="175">
        <f>IF($R447=BF$17,BG447,0)</f>
        <v>0</v>
      </c>
      <c r="BJ447" s="173">
        <v>0</v>
      </c>
      <c r="BK447" s="175">
        <f>100*BJ447/$AI447</f>
        <v>0</v>
      </c>
      <c r="BL447" s="173">
        <f>IF(BK447&gt;$AI$8,1,0)</f>
        <v>0</v>
      </c>
      <c r="BM447" s="175">
        <f>IF($R447=BJ$17,BK447,0)</f>
        <v>0</v>
      </c>
      <c r="BN447" s="173">
        <v>0</v>
      </c>
      <c r="BO447" s="175">
        <f>100*BN447/$AI447</f>
        <v>0</v>
      </c>
      <c r="BP447" s="173">
        <f>IF(BO447&gt;$AI$8,1,0)</f>
        <v>0</v>
      </c>
      <c r="BQ447" s="175">
        <f>IF($R447=BN$17,BO447,0)</f>
        <v>0</v>
      </c>
      <c r="BR447" s="173">
        <v>0</v>
      </c>
      <c r="BS447" s="175">
        <f>100*BR447/$AI447</f>
        <v>0</v>
      </c>
      <c r="BT447" s="173">
        <f>IF(BS447&gt;$AI$8,1,0)</f>
        <v>0</v>
      </c>
      <c r="BU447" s="175">
        <f>IF($R447=BR$17,BS447,0)</f>
        <v>0</v>
      </c>
      <c r="BV447" s="173">
        <v>0</v>
      </c>
      <c r="BW447" s="175">
        <f>100*BV447/$AI447</f>
        <v>0</v>
      </c>
      <c r="BX447" s="173">
        <f>IF(BW447&gt;$AI$8,1,0)</f>
        <v>0</v>
      </c>
      <c r="BY447" s="175">
        <f>IF($R447=BV$17,BW447,0)</f>
        <v>0</v>
      </c>
      <c r="BZ447" s="173">
        <v>0</v>
      </c>
      <c r="CA447" s="175">
        <f>100*BZ447/$AI447</f>
        <v>0</v>
      </c>
      <c r="CB447" s="173">
        <f>IF(CA447&gt;$AI$8,1,0)</f>
        <v>0</v>
      </c>
      <c r="CC447" s="175">
        <f>IF($R447=BZ$17,CA447,0)</f>
        <v>0</v>
      </c>
      <c r="CD447" s="173">
        <v>0</v>
      </c>
      <c r="CE447" s="175">
        <f>100*CD447/$AI447</f>
        <v>0</v>
      </c>
      <c r="CF447" s="173">
        <f>IF(CE447&gt;$AI$8,1,0)</f>
        <v>0</v>
      </c>
      <c r="CG447" s="175">
        <f>IF($R447=CD$17,CE447,0)</f>
        <v>0</v>
      </c>
      <c r="CH447" s="173">
        <v>0</v>
      </c>
      <c r="CI447" s="175">
        <f>100*CH447/$AI447</f>
        <v>0</v>
      </c>
      <c r="CJ447" s="173">
        <f>IF(CI447&gt;$AI$8,1,0)</f>
        <v>0</v>
      </c>
      <c r="CK447" s="175">
        <f>IF($R447=CH$17,CI447,0)</f>
        <v>0</v>
      </c>
      <c r="CL447" s="173">
        <v>0</v>
      </c>
      <c r="CM447" s="173">
        <v>0</v>
      </c>
      <c r="CN447" s="176"/>
    </row>
    <row r="448" ht="15.75" customHeight="1">
      <c r="A448" t="s" s="179">
        <v>3326</v>
      </c>
      <c r="B448" t="s" s="180">
        <v>75</v>
      </c>
      <c r="C448" t="s" s="180">
        <v>1504</v>
      </c>
      <c r="D448" t="s" s="181">
        <v>78</v>
      </c>
      <c r="E448" t="s" s="188">
        <v>79</v>
      </c>
      <c r="F448" t="s" s="146">
        <v>46</v>
      </c>
      <c r="G448" t="s" s="146">
        <v>1505</v>
      </c>
      <c r="H448" t="s" s="146">
        <v>1050</v>
      </c>
      <c r="I448" t="s" s="146">
        <v>49</v>
      </c>
      <c r="J448" t="s" s="146">
        <v>56</v>
      </c>
      <c r="K448" t="s" s="183">
        <f>_xlfn.IFS(Q448=0,O448,T448=1,R448,U448=1,AA448,V448=1,AD448)</f>
        <v>27</v>
      </c>
      <c r="L448" s="189">
        <f>_xlfn.IFS(Q448=0,P448,T448=1,S448,U448=1,AB448,V448=1,AE448)</f>
        <v>38.4965730709706</v>
      </c>
      <c r="M448" t="s" s="146">
        <f>IF(O448="Lab","over","under")</f>
        <v>3307</v>
      </c>
      <c r="N448" s="138"/>
      <c r="O448" t="s" s="184">
        <v>27</v>
      </c>
      <c r="P448" s="147">
        <f>AM448</f>
        <v>38.4965730709706</v>
      </c>
      <c r="Q448" s="145">
        <f>T448+U448+V448</f>
        <v>0</v>
      </c>
      <c r="R448" t="s" s="185">
        <v>28</v>
      </c>
      <c r="S448" s="147">
        <f>AS448</f>
        <v>19.7147910678753</v>
      </c>
      <c r="T448" s="138"/>
      <c r="U448" s="138"/>
      <c r="V448" s="138"/>
      <c r="W448" s="138"/>
      <c r="X448" t="s" s="146">
        <f>IF($A448=Y448,"ok","bad")</f>
        <v>2430</v>
      </c>
      <c r="Y448" t="s" s="146">
        <v>3326</v>
      </c>
      <c r="Z448" t="s" s="146">
        <v>1504</v>
      </c>
      <c r="AA448" t="s" s="186">
        <v>2365</v>
      </c>
      <c r="AB448" s="141">
        <f>100*AC448</f>
        <v>16.9047093</v>
      </c>
      <c r="AC448" s="190">
        <v>0.169047093</v>
      </c>
      <c r="AD448" t="s" s="187">
        <v>29</v>
      </c>
      <c r="AE448" s="141">
        <v>15.9142162</v>
      </c>
      <c r="AF448" s="190">
        <v>0.159142162</v>
      </c>
      <c r="AG448" s="138"/>
      <c r="AH448" s="145">
        <v>70618</v>
      </c>
      <c r="AI448" s="145">
        <v>45230</v>
      </c>
      <c r="AJ448" s="145">
        <v>146</v>
      </c>
      <c r="AK448" s="145">
        <v>8495</v>
      </c>
      <c r="AL448" s="145">
        <v>17412</v>
      </c>
      <c r="AM448" s="148">
        <f>100*AL448/$AI448</f>
        <v>38.4965730709706</v>
      </c>
      <c r="AN448" s="145">
        <f>IF(AM448&gt;$AI$8,1,0)</f>
        <v>0</v>
      </c>
      <c r="AO448" s="148">
        <f>IF($R448=AL$17,AM448,0)</f>
        <v>0</v>
      </c>
      <c r="AP448" s="145">
        <v>8917</v>
      </c>
      <c r="AQ448" s="148">
        <f>100*AP448/$AI448</f>
        <v>19.7147910678753</v>
      </c>
      <c r="AR448" s="145">
        <f>IF(AQ448&gt;$AI$8,1,0)</f>
        <v>0</v>
      </c>
      <c r="AS448" s="148">
        <f>IF($R448=AP$17,AQ448,0)</f>
        <v>19.7147910678753</v>
      </c>
      <c r="AT448" s="145">
        <v>7198</v>
      </c>
      <c r="AU448" s="148">
        <f>100*AT448/$AI448</f>
        <v>15.9142162281671</v>
      </c>
      <c r="AV448" s="145">
        <f>IF(AU448&gt;$AI$8,1,0)</f>
        <v>0</v>
      </c>
      <c r="AW448" s="148">
        <f>IF($R448=AT$17,AU448,0)</f>
        <v>0</v>
      </c>
      <c r="AX448" s="145">
        <v>7646</v>
      </c>
      <c r="AY448" s="148">
        <f>100*AX448/$AI448</f>
        <v>16.904709263763</v>
      </c>
      <c r="AZ448" s="145">
        <f>IF(AY448&gt;$AI$8,1,0)</f>
        <v>0</v>
      </c>
      <c r="BA448" s="148">
        <f>IF($R448=AX$17,AY448,0)</f>
        <v>0</v>
      </c>
      <c r="BB448" s="145">
        <v>3118</v>
      </c>
      <c r="BC448" s="148">
        <f>100*BB448/$AI448</f>
        <v>6.89365465399071</v>
      </c>
      <c r="BD448" s="145">
        <f>IF(BC448&gt;$AI$8,1,0)</f>
        <v>0</v>
      </c>
      <c r="BE448" s="148">
        <f>IF($R448=BB$17,BC448,0)</f>
        <v>0</v>
      </c>
      <c r="BF448" s="145">
        <v>0</v>
      </c>
      <c r="BG448" s="148">
        <f>100*BF448/$AI448</f>
        <v>0</v>
      </c>
      <c r="BH448" s="145">
        <f>IF(BG448&gt;$AI$8,1,0)</f>
        <v>0</v>
      </c>
      <c r="BI448" s="148">
        <f>IF($R448=BF$17,BG448,0)</f>
        <v>0</v>
      </c>
      <c r="BJ448" s="145">
        <v>0</v>
      </c>
      <c r="BK448" s="148">
        <f>100*BJ448/$AI448</f>
        <v>0</v>
      </c>
      <c r="BL448" s="145">
        <f>IF(BK448&gt;$AI$8,1,0)</f>
        <v>0</v>
      </c>
      <c r="BM448" s="148">
        <f>IF($R448=BJ$17,BK448,0)</f>
        <v>0</v>
      </c>
      <c r="BN448" s="145">
        <v>0</v>
      </c>
      <c r="BO448" s="148">
        <f>100*BN448/$AI448</f>
        <v>0</v>
      </c>
      <c r="BP448" s="145">
        <f>IF(BO448&gt;$AI$8,1,0)</f>
        <v>0</v>
      </c>
      <c r="BQ448" s="148">
        <f>IF($R448=BN$17,BO448,0)</f>
        <v>0</v>
      </c>
      <c r="BR448" s="145">
        <v>0</v>
      </c>
      <c r="BS448" s="148">
        <f>100*BR448/$AI448</f>
        <v>0</v>
      </c>
      <c r="BT448" s="145">
        <f>IF(BS448&gt;$AI$8,1,0)</f>
        <v>0</v>
      </c>
      <c r="BU448" s="148">
        <f>IF($R448=BR$17,BS448,0)</f>
        <v>0</v>
      </c>
      <c r="BV448" s="145">
        <v>0</v>
      </c>
      <c r="BW448" s="148">
        <f>100*BV448/$AI448</f>
        <v>0</v>
      </c>
      <c r="BX448" s="145">
        <f>IF(BW448&gt;$AI$8,1,0)</f>
        <v>0</v>
      </c>
      <c r="BY448" s="148">
        <f>IF($R448=BV$17,BW448,0)</f>
        <v>0</v>
      </c>
      <c r="BZ448" s="145">
        <v>0</v>
      </c>
      <c r="CA448" s="148">
        <f>100*BZ448/$AI448</f>
        <v>0</v>
      </c>
      <c r="CB448" s="145">
        <f>IF(CA448&gt;$AI$8,1,0)</f>
        <v>0</v>
      </c>
      <c r="CC448" s="148">
        <f>IF($R448=BZ$17,CA448,0)</f>
        <v>0</v>
      </c>
      <c r="CD448" s="145">
        <v>0</v>
      </c>
      <c r="CE448" s="148">
        <f>100*CD448/$AI448</f>
        <v>0</v>
      </c>
      <c r="CF448" s="145">
        <f>IF(CE448&gt;$AI$8,1,0)</f>
        <v>0</v>
      </c>
      <c r="CG448" s="148">
        <f>IF($R448=CD$17,CE448,0)</f>
        <v>0</v>
      </c>
      <c r="CH448" s="145">
        <v>0</v>
      </c>
      <c r="CI448" s="148">
        <f>100*CH448/$AI448</f>
        <v>0</v>
      </c>
      <c r="CJ448" s="145">
        <f>IF(CI448&gt;$AI$8,1,0)</f>
        <v>0</v>
      </c>
      <c r="CK448" s="148">
        <f>IF($R448=CH$17,CI448,0)</f>
        <v>0</v>
      </c>
      <c r="CL448" s="145">
        <v>255</v>
      </c>
      <c r="CM448" s="145">
        <v>0</v>
      </c>
      <c r="CN448" s="149"/>
    </row>
    <row r="449" ht="15.75" customHeight="1">
      <c r="A449" t="s" s="179">
        <v>3138</v>
      </c>
      <c r="B449" t="s" s="180">
        <v>197</v>
      </c>
      <c r="C449" t="s" s="180">
        <v>3139</v>
      </c>
      <c r="D449" t="s" s="181">
        <v>200</v>
      </c>
      <c r="E449" t="s" s="182">
        <v>79</v>
      </c>
      <c r="F449" t="s" s="130">
        <v>46</v>
      </c>
      <c r="G449" t="s" s="130">
        <v>170</v>
      </c>
      <c r="H449" t="s" s="130">
        <v>3140</v>
      </c>
      <c r="I449" t="s" s="130">
        <v>49</v>
      </c>
      <c r="J449" t="s" s="130">
        <v>1733</v>
      </c>
      <c r="K449" t="s" s="183">
        <f>_xlfn.IFS(Q449=0,O449,T449=1,R449,U449=1,AA449,V449=1,AD449)</f>
        <v>28</v>
      </c>
      <c r="L449" s="189">
        <f>_xlfn.IFS(Q449=0,P449,T449=1,S449,U449=1,AB449,V449=1,AE449)</f>
        <v>38.4760556735079</v>
      </c>
      <c r="M449" t="s" s="130">
        <f>IF(O449="Lab","over","under")</f>
        <v>2429</v>
      </c>
      <c r="N449" s="173">
        <v>0</v>
      </c>
      <c r="O449" t="s" s="184">
        <v>28</v>
      </c>
      <c r="P449" s="131">
        <f>AQ449</f>
        <v>38.4760556735079</v>
      </c>
      <c r="Q449" s="173">
        <f>T449+U449+V449</f>
        <v>0</v>
      </c>
      <c r="R449" t="s" s="185">
        <v>27</v>
      </c>
      <c r="S449" s="131">
        <f>AO449</f>
        <v>28.0750176928521</v>
      </c>
      <c r="T449" s="169"/>
      <c r="U449" s="169"/>
      <c r="V449" s="169"/>
      <c r="W449" s="169"/>
      <c r="X449" t="s" s="130">
        <f>IF($A449=Y449,"ok","bad")</f>
        <v>2430</v>
      </c>
      <c r="Y449" t="s" s="130">
        <v>3138</v>
      </c>
      <c r="Z449" t="s" s="130">
        <v>3139</v>
      </c>
      <c r="AA449" t="s" s="186">
        <v>2365</v>
      </c>
      <c r="AB449" s="125">
        <f>100*AC449</f>
        <v>18.2472281</v>
      </c>
      <c r="AC449" s="191">
        <v>0.182472281</v>
      </c>
      <c r="AD449" t="s" s="187">
        <v>29</v>
      </c>
      <c r="AE449" s="125">
        <v>8.860580300000001</v>
      </c>
      <c r="AF449" s="191">
        <v>0.088605803</v>
      </c>
      <c r="AG449" s="169"/>
      <c r="AH449" s="173">
        <v>71396</v>
      </c>
      <c r="AI449" s="173">
        <v>42390</v>
      </c>
      <c r="AJ449" s="173">
        <v>143</v>
      </c>
      <c r="AK449" s="173">
        <v>4409</v>
      </c>
      <c r="AL449" s="173">
        <v>11901</v>
      </c>
      <c r="AM449" s="175">
        <f>100*AL449/$AI449</f>
        <v>28.0750176928521</v>
      </c>
      <c r="AN449" s="173">
        <f>IF(AM449&gt;$AI$8,1,0)</f>
        <v>0</v>
      </c>
      <c r="AO449" s="175">
        <f>IF($R449=AL$17,AM449,0)</f>
        <v>28.0750176928521</v>
      </c>
      <c r="AP449" s="173">
        <v>16310</v>
      </c>
      <c r="AQ449" s="175">
        <f>100*AP449/$AI449</f>
        <v>38.4760556735079</v>
      </c>
      <c r="AR449" s="173">
        <f>IF(AQ449&gt;$AI$8,1,0)</f>
        <v>0</v>
      </c>
      <c r="AS449" s="175">
        <f>IF($R449=AP$17,AQ449,0)</f>
        <v>0</v>
      </c>
      <c r="AT449" s="173">
        <v>3756</v>
      </c>
      <c r="AU449" s="175">
        <f>100*AT449/$AI449</f>
        <v>8.860580325548479</v>
      </c>
      <c r="AV449" s="173">
        <f>IF(AU449&gt;$AI$8,1,0)</f>
        <v>0</v>
      </c>
      <c r="AW449" s="175">
        <f>IF($R449=AT$17,AU449,0)</f>
        <v>0</v>
      </c>
      <c r="AX449" s="173">
        <v>7735</v>
      </c>
      <c r="AY449" s="175">
        <f>100*AX449/$AI449</f>
        <v>18.2472281198396</v>
      </c>
      <c r="AZ449" s="173">
        <f>IF(AY449&gt;$AI$8,1,0)</f>
        <v>0</v>
      </c>
      <c r="BA449" s="175">
        <f>IF($R449=AX$17,AY449,0)</f>
        <v>0</v>
      </c>
      <c r="BB449" s="173">
        <v>2688</v>
      </c>
      <c r="BC449" s="175">
        <f>100*BB449/$AI449</f>
        <v>6.34111818825195</v>
      </c>
      <c r="BD449" s="173">
        <f>IF(BC449&gt;$AI$8,1,0)</f>
        <v>0</v>
      </c>
      <c r="BE449" s="175">
        <f>IF($R449=BB$17,BC449,0)</f>
        <v>0</v>
      </c>
      <c r="BF449" s="173">
        <v>0</v>
      </c>
      <c r="BG449" s="175">
        <f>100*BF449/$AI449</f>
        <v>0</v>
      </c>
      <c r="BH449" s="173">
        <f>IF(BG449&gt;$AI$8,1,0)</f>
        <v>0</v>
      </c>
      <c r="BI449" s="175">
        <f>IF($R449=BF$17,BG449,0)</f>
        <v>0</v>
      </c>
      <c r="BJ449" s="173">
        <v>0</v>
      </c>
      <c r="BK449" s="175">
        <f>100*BJ449/$AI449</f>
        <v>0</v>
      </c>
      <c r="BL449" s="173">
        <f>IF(BK449&gt;$AI$8,1,0)</f>
        <v>0</v>
      </c>
      <c r="BM449" s="175">
        <f>IF($R449=BJ$17,BK449,0)</f>
        <v>0</v>
      </c>
      <c r="BN449" s="173">
        <v>0</v>
      </c>
      <c r="BO449" s="175">
        <f>100*BN449/$AI449</f>
        <v>0</v>
      </c>
      <c r="BP449" s="173">
        <f>IF(BO449&gt;$AI$8,1,0)</f>
        <v>0</v>
      </c>
      <c r="BQ449" s="175">
        <f>IF($R449=BN$17,BO449,0)</f>
        <v>0</v>
      </c>
      <c r="BR449" s="173">
        <v>0</v>
      </c>
      <c r="BS449" s="175">
        <f>100*BR449/$AI449</f>
        <v>0</v>
      </c>
      <c r="BT449" s="173">
        <f>IF(BS449&gt;$AI$8,1,0)</f>
        <v>0</v>
      </c>
      <c r="BU449" s="175">
        <f>IF($R449=BR$17,BS449,0)</f>
        <v>0</v>
      </c>
      <c r="BV449" s="173">
        <v>0</v>
      </c>
      <c r="BW449" s="175">
        <f>100*BV449/$AI449</f>
        <v>0</v>
      </c>
      <c r="BX449" s="173">
        <f>IF(BW449&gt;$AI$8,1,0)</f>
        <v>0</v>
      </c>
      <c r="BY449" s="175">
        <f>IF($R449=BV$17,BW449,0)</f>
        <v>0</v>
      </c>
      <c r="BZ449" s="173">
        <v>0</v>
      </c>
      <c r="CA449" s="175">
        <f>100*BZ449/$AI449</f>
        <v>0</v>
      </c>
      <c r="CB449" s="173">
        <f>IF(CA449&gt;$AI$8,1,0)</f>
        <v>0</v>
      </c>
      <c r="CC449" s="175">
        <f>IF($R449=BZ$17,CA449,0)</f>
        <v>0</v>
      </c>
      <c r="CD449" s="173">
        <v>0</v>
      </c>
      <c r="CE449" s="175">
        <f>100*CD449/$AI449</f>
        <v>0</v>
      </c>
      <c r="CF449" s="173">
        <f>IF(CE449&gt;$AI$8,1,0)</f>
        <v>0</v>
      </c>
      <c r="CG449" s="175">
        <f>IF($R449=CD$17,CE449,0)</f>
        <v>0</v>
      </c>
      <c r="CH449" s="173">
        <v>0</v>
      </c>
      <c r="CI449" s="175">
        <f>100*CH449/$AI449</f>
        <v>0</v>
      </c>
      <c r="CJ449" s="173">
        <f>IF(CI449&gt;$AI$8,1,0)</f>
        <v>0</v>
      </c>
      <c r="CK449" s="175">
        <f>IF($R449=CH$17,CI449,0)</f>
        <v>0</v>
      </c>
      <c r="CL449" s="173">
        <v>391</v>
      </c>
      <c r="CM449" s="173">
        <v>0</v>
      </c>
      <c r="CN449" s="176"/>
    </row>
    <row r="450" ht="19.95" customHeight="1">
      <c r="A450" t="s" s="179">
        <v>3133</v>
      </c>
      <c r="B450" t="s" s="180">
        <v>101</v>
      </c>
      <c r="C450" t="s" s="180">
        <v>1530</v>
      </c>
      <c r="D450" t="s" s="181">
        <v>104</v>
      </c>
      <c r="E450" t="s" s="188">
        <v>79</v>
      </c>
      <c r="F450" t="s" s="146">
        <v>80</v>
      </c>
      <c r="G450" t="s" s="146">
        <v>785</v>
      </c>
      <c r="H450" t="s" s="146">
        <v>3134</v>
      </c>
      <c r="I450" t="s" s="146">
        <v>49</v>
      </c>
      <c r="J450" t="s" s="146">
        <v>1733</v>
      </c>
      <c r="K450" t="s" s="183">
        <f>_xlfn.IFS(Q450=0,O450,T450=1,R450,U450=1,AA450,V450=1,AD450)</f>
        <v>28</v>
      </c>
      <c r="L450" s="189">
        <f>_xlfn.IFS(Q450=0,P450,T450=1,S450,U450=1,AB450,V450=1,AE450)</f>
        <v>38.4702988338192</v>
      </c>
      <c r="M450" t="s" s="146">
        <f>IF(O450="Lab","over","under")</f>
        <v>2429</v>
      </c>
      <c r="N450" s="145">
        <v>0</v>
      </c>
      <c r="O450" t="s" s="184">
        <v>28</v>
      </c>
      <c r="P450" s="147">
        <f>AQ450</f>
        <v>38.4702988338192</v>
      </c>
      <c r="Q450" s="145">
        <f>T450+U450+V450</f>
        <v>0</v>
      </c>
      <c r="R450" t="s" s="185">
        <v>27</v>
      </c>
      <c r="S450" s="147">
        <f>AO450</f>
        <v>29.1977951895044</v>
      </c>
      <c r="T450" s="138"/>
      <c r="U450" s="138"/>
      <c r="V450" s="138"/>
      <c r="W450" s="138"/>
      <c r="X450" t="s" s="146">
        <f>IF($A450=Y450,"ok","bad")</f>
        <v>2430</v>
      </c>
      <c r="Y450" t="s" s="146">
        <v>3133</v>
      </c>
      <c r="Z450" t="s" s="146">
        <v>1530</v>
      </c>
      <c r="AA450" t="s" s="186">
        <v>2365</v>
      </c>
      <c r="AB450" s="141">
        <f>100*AC450</f>
        <v>18.6998907</v>
      </c>
      <c r="AC450" s="190">
        <v>0.186998907</v>
      </c>
      <c r="AD450" t="s" s="187">
        <v>29</v>
      </c>
      <c r="AE450" s="141">
        <v>7.2726859</v>
      </c>
      <c r="AF450" s="190">
        <v>0.072726859</v>
      </c>
      <c r="AG450" s="138"/>
      <c r="AH450" s="145">
        <v>70393</v>
      </c>
      <c r="AI450" s="145">
        <v>43904</v>
      </c>
      <c r="AJ450" s="145">
        <v>159</v>
      </c>
      <c r="AK450" s="145">
        <v>4071</v>
      </c>
      <c r="AL450" s="145">
        <v>12819</v>
      </c>
      <c r="AM450" s="148">
        <f>100*AL450/$AI450</f>
        <v>29.1977951895044</v>
      </c>
      <c r="AN450" s="145">
        <f>IF(AM450&gt;$AI$8,1,0)</f>
        <v>0</v>
      </c>
      <c r="AO450" s="148">
        <f>IF($R450=AL$17,AM450,0)</f>
        <v>29.1977951895044</v>
      </c>
      <c r="AP450" s="145">
        <v>16890</v>
      </c>
      <c r="AQ450" s="148">
        <f>100*AP450/$AI450</f>
        <v>38.4702988338192</v>
      </c>
      <c r="AR450" s="145">
        <f>IF(AQ450&gt;$AI$8,1,0)</f>
        <v>0</v>
      </c>
      <c r="AS450" s="148">
        <f>IF($R450=AP$17,AQ450,0)</f>
        <v>0</v>
      </c>
      <c r="AT450" s="145">
        <v>3193</v>
      </c>
      <c r="AU450" s="148">
        <f>100*AT450/$AI450</f>
        <v>7.27268586005831</v>
      </c>
      <c r="AV450" s="145">
        <f>IF(AU450&gt;$AI$8,1,0)</f>
        <v>0</v>
      </c>
      <c r="AW450" s="148">
        <f>IF($R450=AT$17,AU450,0)</f>
        <v>0</v>
      </c>
      <c r="AX450" s="145">
        <v>8210</v>
      </c>
      <c r="AY450" s="148">
        <f>100*AX450/$AI450</f>
        <v>18.6998906705539</v>
      </c>
      <c r="AZ450" s="145">
        <f>IF(AY450&gt;$AI$8,1,0)</f>
        <v>0</v>
      </c>
      <c r="BA450" s="148">
        <f>IF($R450=AX$17,AY450,0)</f>
        <v>0</v>
      </c>
      <c r="BB450" s="145">
        <v>2398</v>
      </c>
      <c r="BC450" s="148">
        <f>100*BB450/$AI450</f>
        <v>5.46191690962099</v>
      </c>
      <c r="BD450" s="145">
        <f>IF(BC450&gt;$AI$8,1,0)</f>
        <v>0</v>
      </c>
      <c r="BE450" s="148">
        <f>IF($R450=BB$17,BC450,0)</f>
        <v>0</v>
      </c>
      <c r="BF450" s="145">
        <v>0</v>
      </c>
      <c r="BG450" s="148">
        <f>100*BF450/$AI450</f>
        <v>0</v>
      </c>
      <c r="BH450" s="145">
        <f>IF(BG450&gt;$AI$8,1,0)</f>
        <v>0</v>
      </c>
      <c r="BI450" s="148">
        <f>IF($R450=BF$17,BG450,0)</f>
        <v>0</v>
      </c>
      <c r="BJ450" s="145">
        <v>0</v>
      </c>
      <c r="BK450" s="148">
        <f>100*BJ450/$AI450</f>
        <v>0</v>
      </c>
      <c r="BL450" s="145">
        <f>IF(BK450&gt;$AI$8,1,0)</f>
        <v>0</v>
      </c>
      <c r="BM450" s="148">
        <f>IF($R450=BJ$17,BK450,0)</f>
        <v>0</v>
      </c>
      <c r="BN450" s="145">
        <v>0</v>
      </c>
      <c r="BO450" s="148">
        <f>100*BN450/$AI450</f>
        <v>0</v>
      </c>
      <c r="BP450" s="145">
        <f>IF(BO450&gt;$AI$8,1,0)</f>
        <v>0</v>
      </c>
      <c r="BQ450" s="148">
        <f>IF($R450=BN$17,BO450,0)</f>
        <v>0</v>
      </c>
      <c r="BR450" s="145">
        <v>0</v>
      </c>
      <c r="BS450" s="148">
        <f>100*BR450/$AI450</f>
        <v>0</v>
      </c>
      <c r="BT450" s="145">
        <f>IF(BS450&gt;$AI$8,1,0)</f>
        <v>0</v>
      </c>
      <c r="BU450" s="148">
        <f>IF($R450=BR$17,BS450,0)</f>
        <v>0</v>
      </c>
      <c r="BV450" s="145">
        <v>0</v>
      </c>
      <c r="BW450" s="148">
        <f>100*BV450/$AI450</f>
        <v>0</v>
      </c>
      <c r="BX450" s="145">
        <f>IF(BW450&gt;$AI$8,1,0)</f>
        <v>0</v>
      </c>
      <c r="BY450" s="148">
        <f>IF($R450=BV$17,BW450,0)</f>
        <v>0</v>
      </c>
      <c r="BZ450" s="145">
        <v>0</v>
      </c>
      <c r="CA450" s="148">
        <f>100*BZ450/$AI450</f>
        <v>0</v>
      </c>
      <c r="CB450" s="145">
        <f>IF(CA450&gt;$AI$8,1,0)</f>
        <v>0</v>
      </c>
      <c r="CC450" s="148">
        <f>IF($R450=BZ$17,CA450,0)</f>
        <v>0</v>
      </c>
      <c r="CD450" s="145">
        <v>0</v>
      </c>
      <c r="CE450" s="148">
        <f>100*CD450/$AI450</f>
        <v>0</v>
      </c>
      <c r="CF450" s="145">
        <f>IF(CE450&gt;$AI$8,1,0)</f>
        <v>0</v>
      </c>
      <c r="CG450" s="148">
        <f>IF($R450=CD$17,CE450,0)</f>
        <v>0</v>
      </c>
      <c r="CH450" s="145">
        <v>0</v>
      </c>
      <c r="CI450" s="148">
        <f>100*CH450/$AI450</f>
        <v>0</v>
      </c>
      <c r="CJ450" s="145">
        <f>IF(CI450&gt;$AI$8,1,0)</f>
        <v>0</v>
      </c>
      <c r="CK450" s="148">
        <f>IF($R450=CH$17,CI450,0)</f>
        <v>0</v>
      </c>
      <c r="CL450" s="145">
        <v>708</v>
      </c>
      <c r="CM450" s="145">
        <v>0</v>
      </c>
      <c r="CN450" s="149"/>
    </row>
    <row r="451" ht="19.95" customHeight="1">
      <c r="A451" t="s" s="179">
        <v>3106</v>
      </c>
      <c r="B451" t="s" s="180">
        <v>84</v>
      </c>
      <c r="C451" t="s" s="180">
        <v>2022</v>
      </c>
      <c r="D451" t="s" s="181">
        <v>86</v>
      </c>
      <c r="E451" t="s" s="182">
        <v>79</v>
      </c>
      <c r="F451" t="s" s="130">
        <v>80</v>
      </c>
      <c r="G451" t="s" s="130">
        <v>1280</v>
      </c>
      <c r="H451" t="s" s="130">
        <v>3107</v>
      </c>
      <c r="I451" t="s" s="130">
        <v>64</v>
      </c>
      <c r="J451" t="s" s="130">
        <v>1733</v>
      </c>
      <c r="K451" t="s" s="183">
        <f>_xlfn.IFS(Q451=0,O451,T451=1,R451,U451=1,AA451,V451=1,AD451)</f>
        <v>28</v>
      </c>
      <c r="L451" s="189">
        <f>_xlfn.IFS(Q451=0,P451,T451=1,S451,U451=1,AB451,V451=1,AE451)</f>
        <v>38.4623100456392</v>
      </c>
      <c r="M451" t="s" s="130">
        <f>IF(O451="Lab","over","under")</f>
        <v>2429</v>
      </c>
      <c r="N451" s="173">
        <v>0</v>
      </c>
      <c r="O451" t="s" s="184">
        <v>28</v>
      </c>
      <c r="P451" s="131">
        <f>AQ451</f>
        <v>38.4623100456392</v>
      </c>
      <c r="Q451" s="173">
        <f>T451+U451+V451</f>
        <v>0</v>
      </c>
      <c r="R451" t="s" s="185">
        <v>27</v>
      </c>
      <c r="S451" s="131">
        <f>AO451</f>
        <v>30.7563067355434</v>
      </c>
      <c r="T451" s="169"/>
      <c r="U451" s="169"/>
      <c r="V451" s="169"/>
      <c r="W451" s="169"/>
      <c r="X451" t="s" s="130">
        <f>IF($A451=Y451,"ok","bad")</f>
        <v>2430</v>
      </c>
      <c r="Y451" t="s" s="130">
        <v>3106</v>
      </c>
      <c r="Z451" t="s" s="130">
        <v>2022</v>
      </c>
      <c r="AA451" t="s" s="186">
        <v>2365</v>
      </c>
      <c r="AB451" s="125">
        <f>100*AC451</f>
        <v>19.7326847</v>
      </c>
      <c r="AC451" s="191">
        <v>0.197326847</v>
      </c>
      <c r="AD451" t="s" s="187">
        <v>31</v>
      </c>
      <c r="AE451" s="125">
        <v>4.3432469</v>
      </c>
      <c r="AF451" s="191">
        <v>0.043432469</v>
      </c>
      <c r="AG451" s="169"/>
      <c r="AH451" s="173">
        <v>68311</v>
      </c>
      <c r="AI451" s="173">
        <v>39878</v>
      </c>
      <c r="AJ451" s="173">
        <v>113</v>
      </c>
      <c r="AK451" s="173">
        <v>3073</v>
      </c>
      <c r="AL451" s="173">
        <v>12265</v>
      </c>
      <c r="AM451" s="175">
        <f>100*AL451/$AI451</f>
        <v>30.7563067355434</v>
      </c>
      <c r="AN451" s="173">
        <f>IF(AM451&gt;$AI$8,1,0)</f>
        <v>0</v>
      </c>
      <c r="AO451" s="175">
        <f>IF($R451=AL$17,AM451,0)</f>
        <v>30.7563067355434</v>
      </c>
      <c r="AP451" s="173">
        <v>15338</v>
      </c>
      <c r="AQ451" s="175">
        <f>100*AP451/$AI451</f>
        <v>38.4623100456392</v>
      </c>
      <c r="AR451" s="173">
        <f>IF(AQ451&gt;$AI$8,1,0)</f>
        <v>0</v>
      </c>
      <c r="AS451" s="175">
        <f>IF($R451=AP$17,AQ451,0)</f>
        <v>0</v>
      </c>
      <c r="AT451" s="173">
        <v>1607</v>
      </c>
      <c r="AU451" s="175">
        <f>100*AT451/$AI451</f>
        <v>4.02979086212949</v>
      </c>
      <c r="AV451" s="173">
        <f>IF(AU451&gt;$AI$8,1,0)</f>
        <v>0</v>
      </c>
      <c r="AW451" s="175">
        <f>IF($R451=AT$17,AU451,0)</f>
        <v>0</v>
      </c>
      <c r="AX451" s="173">
        <v>7869</v>
      </c>
      <c r="AY451" s="175">
        <f>100*AX451/$AI451</f>
        <v>19.7326846882993</v>
      </c>
      <c r="AZ451" s="173">
        <f>IF(AY451&gt;$AI$8,1,0)</f>
        <v>0</v>
      </c>
      <c r="BA451" s="175">
        <f>IF($R451=AX$17,AY451,0)</f>
        <v>0</v>
      </c>
      <c r="BB451" s="173">
        <v>1732</v>
      </c>
      <c r="BC451" s="175">
        <f>100*BB451/$AI451</f>
        <v>4.34324690305432</v>
      </c>
      <c r="BD451" s="173">
        <f>IF(BC451&gt;$AI$8,1,0)</f>
        <v>0</v>
      </c>
      <c r="BE451" s="175">
        <f>IF($R451=BB$17,BC451,0)</f>
        <v>0</v>
      </c>
      <c r="BF451" s="173">
        <v>0</v>
      </c>
      <c r="BG451" s="175">
        <f>100*BF451/$AI451</f>
        <v>0</v>
      </c>
      <c r="BH451" s="173">
        <f>IF(BG451&gt;$AI$8,1,0)</f>
        <v>0</v>
      </c>
      <c r="BI451" s="175">
        <f>IF($R451=BF$17,BG451,0)</f>
        <v>0</v>
      </c>
      <c r="BJ451" s="173">
        <v>0</v>
      </c>
      <c r="BK451" s="175">
        <f>100*BJ451/$AI451</f>
        <v>0</v>
      </c>
      <c r="BL451" s="173">
        <f>IF(BK451&gt;$AI$8,1,0)</f>
        <v>0</v>
      </c>
      <c r="BM451" s="175">
        <f>IF($R451=BJ$17,BK451,0)</f>
        <v>0</v>
      </c>
      <c r="BN451" s="173">
        <v>0</v>
      </c>
      <c r="BO451" s="175">
        <f>100*BN451/$AI451</f>
        <v>0</v>
      </c>
      <c r="BP451" s="173">
        <f>IF(BO451&gt;$AI$8,1,0)</f>
        <v>0</v>
      </c>
      <c r="BQ451" s="175">
        <f>IF($R451=BN$17,BO451,0)</f>
        <v>0</v>
      </c>
      <c r="BR451" s="173">
        <v>0</v>
      </c>
      <c r="BS451" s="175">
        <f>100*BR451/$AI451</f>
        <v>0</v>
      </c>
      <c r="BT451" s="173">
        <f>IF(BS451&gt;$AI$8,1,0)</f>
        <v>0</v>
      </c>
      <c r="BU451" s="175">
        <f>IF($R451=BR$17,BS451,0)</f>
        <v>0</v>
      </c>
      <c r="BV451" s="173">
        <v>0</v>
      </c>
      <c r="BW451" s="175">
        <f>100*BV451/$AI451</f>
        <v>0</v>
      </c>
      <c r="BX451" s="173">
        <f>IF(BW451&gt;$AI$8,1,0)</f>
        <v>0</v>
      </c>
      <c r="BY451" s="175">
        <f>IF($R451=BV$17,BW451,0)</f>
        <v>0</v>
      </c>
      <c r="BZ451" s="173">
        <v>0</v>
      </c>
      <c r="CA451" s="175">
        <f>100*BZ451/$AI451</f>
        <v>0</v>
      </c>
      <c r="CB451" s="173">
        <f>IF(CA451&gt;$AI$8,1,0)</f>
        <v>0</v>
      </c>
      <c r="CC451" s="175">
        <f>IF($R451=BZ$17,CA451,0)</f>
        <v>0</v>
      </c>
      <c r="CD451" s="173">
        <v>0</v>
      </c>
      <c r="CE451" s="175">
        <f>100*CD451/$AI451</f>
        <v>0</v>
      </c>
      <c r="CF451" s="173">
        <f>IF(CE451&gt;$AI$8,1,0)</f>
        <v>0</v>
      </c>
      <c r="CG451" s="175">
        <f>IF($R451=CD$17,CE451,0)</f>
        <v>0</v>
      </c>
      <c r="CH451" s="173">
        <v>0</v>
      </c>
      <c r="CI451" s="175">
        <f>100*CH451/$AI451</f>
        <v>0</v>
      </c>
      <c r="CJ451" s="173">
        <f>IF(CI451&gt;$AI$8,1,0)</f>
        <v>0</v>
      </c>
      <c r="CK451" s="175">
        <f>IF($R451=CH$17,CI451,0)</f>
        <v>0</v>
      </c>
      <c r="CL451" s="173">
        <v>0</v>
      </c>
      <c r="CM451" s="173">
        <v>0</v>
      </c>
      <c r="CN451" s="176"/>
    </row>
    <row r="452" ht="15.75" customHeight="1">
      <c r="A452" t="s" s="179">
        <v>3092</v>
      </c>
      <c r="B452" t="s" s="180">
        <v>75</v>
      </c>
      <c r="C452" t="s" s="180">
        <v>1040</v>
      </c>
      <c r="D452" t="s" s="181">
        <v>78</v>
      </c>
      <c r="E452" t="s" s="188">
        <v>79</v>
      </c>
      <c r="F452" t="s" s="146">
        <v>46</v>
      </c>
      <c r="G452" t="s" s="146">
        <v>3026</v>
      </c>
      <c r="H452" t="s" s="146">
        <v>2652</v>
      </c>
      <c r="I452" t="s" s="146">
        <v>64</v>
      </c>
      <c r="J452" t="s" s="146">
        <v>1733</v>
      </c>
      <c r="K452" t="s" s="183">
        <f>_xlfn.IFS(Q452=0,O452,T452=1,R452,U452=1,AA452,V452=1,AD452)</f>
        <v>28</v>
      </c>
      <c r="L452" s="189">
        <f>_xlfn.IFS(Q452=0,P452,T452=1,S452,U452=1,AB452,V452=1,AE452)</f>
        <v>38.4506846780163</v>
      </c>
      <c r="M452" t="s" s="146">
        <f>IF(O452="Lab","over","under")</f>
        <v>2429</v>
      </c>
      <c r="N452" s="145">
        <v>0</v>
      </c>
      <c r="O452" t="s" s="184">
        <v>28</v>
      </c>
      <c r="P452" s="147">
        <f>AQ452</f>
        <v>38.4506846780163</v>
      </c>
      <c r="Q452" s="145">
        <f>T452+U452+V452</f>
        <v>0</v>
      </c>
      <c r="R452" t="s" s="185">
        <v>27</v>
      </c>
      <c r="S452" s="147">
        <f>AO452</f>
        <v>32.1775536639526</v>
      </c>
      <c r="T452" s="138"/>
      <c r="U452" s="138"/>
      <c r="V452" s="138"/>
      <c r="W452" s="138"/>
      <c r="X452" t="s" s="146">
        <f>IF($A452=Y452,"ok","bad")</f>
        <v>2430</v>
      </c>
      <c r="Y452" t="s" s="146">
        <v>3092</v>
      </c>
      <c r="Z452" t="s" s="146">
        <v>1040</v>
      </c>
      <c r="AA452" t="s" s="186">
        <v>2365</v>
      </c>
      <c r="AB452" s="141">
        <f>100*AC452</f>
        <v>20.6097335</v>
      </c>
      <c r="AC452" s="190">
        <v>0.206097335</v>
      </c>
      <c r="AD452" t="s" s="187">
        <v>31</v>
      </c>
      <c r="AE452" s="141">
        <v>5.2137306</v>
      </c>
      <c r="AF452" s="190">
        <v>0.052137306</v>
      </c>
      <c r="AG452" s="138"/>
      <c r="AH452" s="145">
        <v>73094</v>
      </c>
      <c r="AI452" s="145">
        <v>43232</v>
      </c>
      <c r="AJ452" s="145">
        <v>134</v>
      </c>
      <c r="AK452" s="145">
        <v>2712</v>
      </c>
      <c r="AL452" s="145">
        <v>13911</v>
      </c>
      <c r="AM452" s="148">
        <f>100*AL452/$AI452</f>
        <v>32.1775536639526</v>
      </c>
      <c r="AN452" s="145">
        <f>IF(AM452&gt;$AI$8,1,0)</f>
        <v>0</v>
      </c>
      <c r="AO452" s="148">
        <f>IF($R452=AL$17,AM452,0)</f>
        <v>32.1775536639526</v>
      </c>
      <c r="AP452" s="145">
        <v>16623</v>
      </c>
      <c r="AQ452" s="148">
        <f>100*AP452/$AI452</f>
        <v>38.4506846780163</v>
      </c>
      <c r="AR452" s="145">
        <f>IF(AQ452&gt;$AI$8,1,0)</f>
        <v>0</v>
      </c>
      <c r="AS452" s="148">
        <f>IF($R452=AP$17,AQ452,0)</f>
        <v>0</v>
      </c>
      <c r="AT452" s="145">
        <v>1534</v>
      </c>
      <c r="AU452" s="148">
        <f>100*AT452/$AI452</f>
        <v>3.54829755736491</v>
      </c>
      <c r="AV452" s="145">
        <f>IF(AU452&gt;$AI$8,1,0)</f>
        <v>0</v>
      </c>
      <c r="AW452" s="148">
        <f>IF($R452=AT$17,AU452,0)</f>
        <v>0</v>
      </c>
      <c r="AX452" s="145">
        <v>8910</v>
      </c>
      <c r="AY452" s="148">
        <f>100*AX452/$AI452</f>
        <v>20.609733530718</v>
      </c>
      <c r="AZ452" s="145">
        <f>IF(AY452&gt;$AI$8,1,0)</f>
        <v>0</v>
      </c>
      <c r="BA452" s="148">
        <f>IF($R452=AX$17,AY452,0)</f>
        <v>0</v>
      </c>
      <c r="BB452" s="145">
        <v>2254</v>
      </c>
      <c r="BC452" s="148">
        <f>100*BB452/$AI452</f>
        <v>5.21373056994819</v>
      </c>
      <c r="BD452" s="145">
        <f>IF(BC452&gt;$AI$8,1,0)</f>
        <v>0</v>
      </c>
      <c r="BE452" s="148">
        <f>IF($R452=BB$17,BC452,0)</f>
        <v>0</v>
      </c>
      <c r="BF452" s="145">
        <v>0</v>
      </c>
      <c r="BG452" s="148">
        <f>100*BF452/$AI452</f>
        <v>0</v>
      </c>
      <c r="BH452" s="145">
        <f>IF(BG452&gt;$AI$8,1,0)</f>
        <v>0</v>
      </c>
      <c r="BI452" s="148">
        <f>IF($R452=BF$17,BG452,0)</f>
        <v>0</v>
      </c>
      <c r="BJ452" s="145">
        <v>0</v>
      </c>
      <c r="BK452" s="148">
        <f>100*BJ452/$AI452</f>
        <v>0</v>
      </c>
      <c r="BL452" s="145">
        <f>IF(BK452&gt;$AI$8,1,0)</f>
        <v>0</v>
      </c>
      <c r="BM452" s="148">
        <f>IF($R452=BJ$17,BK452,0)</f>
        <v>0</v>
      </c>
      <c r="BN452" s="145">
        <v>0</v>
      </c>
      <c r="BO452" s="148">
        <f>100*BN452/$AI452</f>
        <v>0</v>
      </c>
      <c r="BP452" s="145">
        <f>IF(BO452&gt;$AI$8,1,0)</f>
        <v>0</v>
      </c>
      <c r="BQ452" s="148">
        <f>IF($R452=BN$17,BO452,0)</f>
        <v>0</v>
      </c>
      <c r="BR452" s="145">
        <v>0</v>
      </c>
      <c r="BS452" s="148">
        <f>100*BR452/$AI452</f>
        <v>0</v>
      </c>
      <c r="BT452" s="145">
        <f>IF(BS452&gt;$AI$8,1,0)</f>
        <v>0</v>
      </c>
      <c r="BU452" s="148">
        <f>IF($R452=BR$17,BS452,0)</f>
        <v>0</v>
      </c>
      <c r="BV452" s="145">
        <v>0</v>
      </c>
      <c r="BW452" s="148">
        <f>100*BV452/$AI452</f>
        <v>0</v>
      </c>
      <c r="BX452" s="145">
        <f>IF(BW452&gt;$AI$8,1,0)</f>
        <v>0</v>
      </c>
      <c r="BY452" s="148">
        <f>IF($R452=BV$17,BW452,0)</f>
        <v>0</v>
      </c>
      <c r="BZ452" s="145">
        <v>0</v>
      </c>
      <c r="CA452" s="148">
        <f>100*BZ452/$AI452</f>
        <v>0</v>
      </c>
      <c r="CB452" s="145">
        <f>IF(CA452&gt;$AI$8,1,0)</f>
        <v>0</v>
      </c>
      <c r="CC452" s="148">
        <f>IF($R452=BZ$17,CA452,0)</f>
        <v>0</v>
      </c>
      <c r="CD452" s="145">
        <v>0</v>
      </c>
      <c r="CE452" s="148">
        <f>100*CD452/$AI452</f>
        <v>0</v>
      </c>
      <c r="CF452" s="145">
        <f>IF(CE452&gt;$AI$8,1,0)</f>
        <v>0</v>
      </c>
      <c r="CG452" s="148">
        <f>IF($R452=CD$17,CE452,0)</f>
        <v>0</v>
      </c>
      <c r="CH452" s="145">
        <v>0</v>
      </c>
      <c r="CI452" s="148">
        <f>100*CH452/$AI452</f>
        <v>0</v>
      </c>
      <c r="CJ452" s="145">
        <f>IF(CI452&gt;$AI$8,1,0)</f>
        <v>0</v>
      </c>
      <c r="CK452" s="148">
        <f>IF($R452=CH$17,CI452,0)</f>
        <v>0</v>
      </c>
      <c r="CL452" s="145">
        <v>1493</v>
      </c>
      <c r="CM452" s="145">
        <v>0</v>
      </c>
      <c r="CN452" s="149"/>
    </row>
    <row r="453" ht="19.95" customHeight="1">
      <c r="A453" t="s" s="179">
        <v>3512</v>
      </c>
      <c r="B453" t="s" s="180">
        <v>90</v>
      </c>
      <c r="C453" t="s" s="180">
        <v>2067</v>
      </c>
      <c r="D453" t="s" s="181">
        <v>93</v>
      </c>
      <c r="E453" t="s" s="182">
        <v>79</v>
      </c>
      <c r="F453" t="s" s="130">
        <v>46</v>
      </c>
      <c r="G453" t="s" s="130">
        <v>2068</v>
      </c>
      <c r="H453" t="s" s="130">
        <v>2069</v>
      </c>
      <c r="I453" t="s" s="130">
        <v>64</v>
      </c>
      <c r="J453" t="s" s="130">
        <v>56</v>
      </c>
      <c r="K453" t="s" s="183">
        <f>_xlfn.IFS(Q453=0,O453,T453=1,R453,U453=1,AA453,V453=1,AD453)</f>
        <v>27</v>
      </c>
      <c r="L453" s="189">
        <f>_xlfn.IFS(Q453=0,P453,T453=1,S453,U453=1,AB453,V453=1,AE453)</f>
        <v>38.4442004276715</v>
      </c>
      <c r="M453" t="s" s="130">
        <f>IF(O453="Lab","over","under")</f>
        <v>3307</v>
      </c>
      <c r="N453" s="169"/>
      <c r="O453" t="s" s="184">
        <v>27</v>
      </c>
      <c r="P453" s="131">
        <f>AM453</f>
        <v>38.4442004276715</v>
      </c>
      <c r="Q453" s="173">
        <f>T453+U453+V453</f>
        <v>0</v>
      </c>
      <c r="R453" t="s" s="185">
        <v>28</v>
      </c>
      <c r="S453" s="131">
        <f>AS453</f>
        <v>36.2557552640197</v>
      </c>
      <c r="T453" s="169"/>
      <c r="U453" s="169"/>
      <c r="V453" s="169"/>
      <c r="W453" s="169"/>
      <c r="X453" t="s" s="130">
        <f>IF($A453=Y453,"ok","bad")</f>
        <v>2430</v>
      </c>
      <c r="Y453" t="s" s="130">
        <v>3512</v>
      </c>
      <c r="Z453" t="s" s="130">
        <v>2067</v>
      </c>
      <c r="AA453" t="s" s="186">
        <v>2365</v>
      </c>
      <c r="AB453" s="125">
        <f>100*AC453</f>
        <v>11.4585139</v>
      </c>
      <c r="AC453" s="191">
        <v>0.114585139</v>
      </c>
      <c r="AD453" t="s" s="187">
        <v>29</v>
      </c>
      <c r="AE453" s="125">
        <v>8.888631999999999</v>
      </c>
      <c r="AF453" s="191">
        <v>0.08888632</v>
      </c>
      <c r="AG453" s="169"/>
      <c r="AH453" s="173">
        <v>74237</v>
      </c>
      <c r="AI453" s="173">
        <v>51909</v>
      </c>
      <c r="AJ453" s="173">
        <v>198</v>
      </c>
      <c r="AK453" s="173">
        <v>1136</v>
      </c>
      <c r="AL453" s="173">
        <v>19956</v>
      </c>
      <c r="AM453" s="175">
        <f>100*AL453/$AI453</f>
        <v>38.4442004276715</v>
      </c>
      <c r="AN453" s="173">
        <f>IF(AM453&gt;$AI$8,1,0)</f>
        <v>0</v>
      </c>
      <c r="AO453" s="175">
        <f>IF($R453=AL$17,AM453,0)</f>
        <v>0</v>
      </c>
      <c r="AP453" s="173">
        <v>18820</v>
      </c>
      <c r="AQ453" s="175">
        <f>100*AP453/$AI453</f>
        <v>36.2557552640197</v>
      </c>
      <c r="AR453" s="173">
        <f>IF(AQ453&gt;$AI$8,1,0)</f>
        <v>0</v>
      </c>
      <c r="AS453" s="175">
        <f>IF($R453=AP$17,AQ453,0)</f>
        <v>36.2557552640197</v>
      </c>
      <c r="AT453" s="173">
        <v>4614</v>
      </c>
      <c r="AU453" s="175">
        <f>100*AT453/$AI453</f>
        <v>8.8886320291279</v>
      </c>
      <c r="AV453" s="173">
        <f>IF(AU453&gt;$AI$8,1,0)</f>
        <v>0</v>
      </c>
      <c r="AW453" s="175">
        <f>IF($R453=AT$17,AU453,0)</f>
        <v>0</v>
      </c>
      <c r="AX453" s="173">
        <v>5948</v>
      </c>
      <c r="AY453" s="175">
        <f>100*AX453/$AI453</f>
        <v>11.4585139378528</v>
      </c>
      <c r="AZ453" s="173">
        <f>IF(AY453&gt;$AI$8,1,0)</f>
        <v>0</v>
      </c>
      <c r="BA453" s="175">
        <f>IF($R453=AX$17,AY453,0)</f>
        <v>0</v>
      </c>
      <c r="BB453" s="173">
        <v>2571</v>
      </c>
      <c r="BC453" s="175">
        <f>100*BB453/$AI453</f>
        <v>4.95289834132809</v>
      </c>
      <c r="BD453" s="173">
        <f>IF(BC453&gt;$AI$8,1,0)</f>
        <v>0</v>
      </c>
      <c r="BE453" s="175">
        <f>IF($R453=BB$17,BC453,0)</f>
        <v>0</v>
      </c>
      <c r="BF453" s="173">
        <v>0</v>
      </c>
      <c r="BG453" s="175">
        <f>100*BF453/$AI453</f>
        <v>0</v>
      </c>
      <c r="BH453" s="173">
        <f>IF(BG453&gt;$AI$8,1,0)</f>
        <v>0</v>
      </c>
      <c r="BI453" s="175">
        <f>IF($R453=BF$17,BG453,0)</f>
        <v>0</v>
      </c>
      <c r="BJ453" s="173">
        <v>0</v>
      </c>
      <c r="BK453" s="175">
        <f>100*BJ453/$AI453</f>
        <v>0</v>
      </c>
      <c r="BL453" s="173">
        <f>IF(BK453&gt;$AI$8,1,0)</f>
        <v>0</v>
      </c>
      <c r="BM453" s="175">
        <f>IF($R453=BJ$17,BK453,0)</f>
        <v>0</v>
      </c>
      <c r="BN453" s="173">
        <v>0</v>
      </c>
      <c r="BO453" s="175">
        <f>100*BN453/$AI453</f>
        <v>0</v>
      </c>
      <c r="BP453" s="173">
        <f>IF(BO453&gt;$AI$8,1,0)</f>
        <v>0</v>
      </c>
      <c r="BQ453" s="175">
        <f>IF($R453=BN$17,BO453,0)</f>
        <v>0</v>
      </c>
      <c r="BR453" s="173">
        <v>0</v>
      </c>
      <c r="BS453" s="175">
        <f>100*BR453/$AI453</f>
        <v>0</v>
      </c>
      <c r="BT453" s="173">
        <f>IF(BS453&gt;$AI$8,1,0)</f>
        <v>0</v>
      </c>
      <c r="BU453" s="175">
        <f>IF($R453=BR$17,BS453,0)</f>
        <v>0</v>
      </c>
      <c r="BV453" s="173">
        <v>0</v>
      </c>
      <c r="BW453" s="175">
        <f>100*BV453/$AI453</f>
        <v>0</v>
      </c>
      <c r="BX453" s="173">
        <f>IF(BW453&gt;$AI$8,1,0)</f>
        <v>0</v>
      </c>
      <c r="BY453" s="175">
        <f>IF($R453=BV$17,BW453,0)</f>
        <v>0</v>
      </c>
      <c r="BZ453" s="173">
        <v>0</v>
      </c>
      <c r="CA453" s="175">
        <f>100*BZ453/$AI453</f>
        <v>0</v>
      </c>
      <c r="CB453" s="173">
        <f>IF(CA453&gt;$AI$8,1,0)</f>
        <v>0</v>
      </c>
      <c r="CC453" s="175">
        <f>IF($R453=BZ$17,CA453,0)</f>
        <v>0</v>
      </c>
      <c r="CD453" s="173">
        <v>0</v>
      </c>
      <c r="CE453" s="175">
        <f>100*CD453/$AI453</f>
        <v>0</v>
      </c>
      <c r="CF453" s="173">
        <f>IF(CE453&gt;$AI$8,1,0)</f>
        <v>0</v>
      </c>
      <c r="CG453" s="175">
        <f>IF($R453=CD$17,CE453,0)</f>
        <v>0</v>
      </c>
      <c r="CH453" s="173">
        <v>0</v>
      </c>
      <c r="CI453" s="175">
        <f>100*CH453/$AI453</f>
        <v>0</v>
      </c>
      <c r="CJ453" s="173">
        <f>IF(CI453&gt;$AI$8,1,0)</f>
        <v>0</v>
      </c>
      <c r="CK453" s="175">
        <f>IF($R453=CH$17,CI453,0)</f>
        <v>0</v>
      </c>
      <c r="CL453" s="173">
        <v>0</v>
      </c>
      <c r="CM453" s="173">
        <v>0</v>
      </c>
      <c r="CN453" s="176"/>
    </row>
    <row r="454" ht="15.75" customHeight="1">
      <c r="A454" t="s" s="179">
        <v>3297</v>
      </c>
      <c r="B454" t="s" s="180">
        <v>160</v>
      </c>
      <c r="C454" t="s" s="180">
        <v>1130</v>
      </c>
      <c r="D454" t="s" s="181">
        <v>162</v>
      </c>
      <c r="E454" t="s" s="188">
        <v>79</v>
      </c>
      <c r="F454" t="s" s="146">
        <v>80</v>
      </c>
      <c r="G454" t="s" s="146">
        <v>157</v>
      </c>
      <c r="H454" t="s" s="146">
        <v>3298</v>
      </c>
      <c r="I454" t="s" s="146">
        <v>49</v>
      </c>
      <c r="J454" t="s" s="146">
        <v>1733</v>
      </c>
      <c r="K454" t="s" s="183">
        <f>_xlfn.IFS(Q454=0,O454,T454=1,R454,U454=1,AA454,V454=1,AD454)</f>
        <v>28</v>
      </c>
      <c r="L454" s="189">
        <f>_xlfn.IFS(Q454=0,P454,T454=1,S454,U454=1,AB454,V454=1,AE454)</f>
        <v>38.4307737056428</v>
      </c>
      <c r="M454" t="s" s="146">
        <f>IF(O454="Lab","over","under")</f>
        <v>2429</v>
      </c>
      <c r="N454" s="145">
        <v>0</v>
      </c>
      <c r="O454" t="s" s="184">
        <v>28</v>
      </c>
      <c r="P454" s="147">
        <f>AQ454</f>
        <v>38.4307737056428</v>
      </c>
      <c r="Q454" s="145">
        <f>T454+U454+V454</f>
        <v>0</v>
      </c>
      <c r="R454" t="s" s="185">
        <v>27</v>
      </c>
      <c r="S454" s="147">
        <f>AO454</f>
        <v>38.3944153577661</v>
      </c>
      <c r="T454" s="138"/>
      <c r="U454" s="138"/>
      <c r="V454" s="138"/>
      <c r="W454" s="138"/>
      <c r="X454" t="s" s="146">
        <f>IF($A454=Y454,"ok","bad")</f>
        <v>2430</v>
      </c>
      <c r="Y454" t="s" s="146">
        <v>3297</v>
      </c>
      <c r="Z454" t="s" s="146">
        <v>1130</v>
      </c>
      <c r="AA454" t="s" s="186">
        <v>2365</v>
      </c>
      <c r="AB454" s="141">
        <f>100*AC454</f>
        <v>7.3637774</v>
      </c>
      <c r="AC454" s="190">
        <v>0.073637774</v>
      </c>
      <c r="AD454" t="s" s="187">
        <v>31</v>
      </c>
      <c r="AE454" s="141">
        <v>6.4645143</v>
      </c>
      <c r="AF454" s="190">
        <v>0.064645143</v>
      </c>
      <c r="AG454" s="138"/>
      <c r="AH454" s="145">
        <v>74865</v>
      </c>
      <c r="AI454" s="145">
        <v>41256</v>
      </c>
      <c r="AJ454" s="145">
        <v>190</v>
      </c>
      <c r="AK454" s="145">
        <v>15</v>
      </c>
      <c r="AL454" s="145">
        <v>15840</v>
      </c>
      <c r="AM454" s="148">
        <f>100*AL454/$AI454</f>
        <v>38.3944153577661</v>
      </c>
      <c r="AN454" s="145">
        <f>IF(AM454&gt;$AI$8,1,0)</f>
        <v>0</v>
      </c>
      <c r="AO454" s="148">
        <f>IF($R454=AL$17,AM454,0)</f>
        <v>38.3944153577661</v>
      </c>
      <c r="AP454" s="145">
        <v>15855</v>
      </c>
      <c r="AQ454" s="148">
        <f>100*AP454/$AI454</f>
        <v>38.4307737056428</v>
      </c>
      <c r="AR454" s="145">
        <f>IF(AQ454&gt;$AI$8,1,0)</f>
        <v>0</v>
      </c>
      <c r="AS454" s="148">
        <f>IF($R454=AP$17,AQ454,0)</f>
        <v>0</v>
      </c>
      <c r="AT454" s="145">
        <v>1966</v>
      </c>
      <c r="AU454" s="148">
        <f>100*AT454/$AI454</f>
        <v>4.76536746170254</v>
      </c>
      <c r="AV454" s="145">
        <f>IF(AU454&gt;$AI$8,1,0)</f>
        <v>0</v>
      </c>
      <c r="AW454" s="148">
        <f>IF($R454=AT$17,AU454,0)</f>
        <v>0</v>
      </c>
      <c r="AX454" s="145">
        <v>3038</v>
      </c>
      <c r="AY454" s="148">
        <f>100*AX454/$AI454</f>
        <v>7.3637773899554</v>
      </c>
      <c r="AZ454" s="145">
        <f>IF(AY454&gt;$AI$8,1,0)</f>
        <v>0</v>
      </c>
      <c r="BA454" s="148">
        <f>IF($R454=AX$17,AY454,0)</f>
        <v>0</v>
      </c>
      <c r="BB454" s="145">
        <v>2667</v>
      </c>
      <c r="BC454" s="148">
        <f>100*BB454/$AI454</f>
        <v>6.46451425247237</v>
      </c>
      <c r="BD454" s="145">
        <f>IF(BC454&gt;$AI$8,1,0)</f>
        <v>0</v>
      </c>
      <c r="BE454" s="148">
        <f>IF($R454=BB$17,BC454,0)</f>
        <v>0</v>
      </c>
      <c r="BF454" s="145">
        <v>0</v>
      </c>
      <c r="BG454" s="148">
        <f>100*BF454/$AI454</f>
        <v>0</v>
      </c>
      <c r="BH454" s="145">
        <f>IF(BG454&gt;$AI$8,1,0)</f>
        <v>0</v>
      </c>
      <c r="BI454" s="148">
        <f>IF($R454=BF$17,BG454,0)</f>
        <v>0</v>
      </c>
      <c r="BJ454" s="145">
        <v>0</v>
      </c>
      <c r="BK454" s="148">
        <f>100*BJ454/$AI454</f>
        <v>0</v>
      </c>
      <c r="BL454" s="145">
        <f>IF(BK454&gt;$AI$8,1,0)</f>
        <v>0</v>
      </c>
      <c r="BM454" s="148">
        <f>IF($R454=BJ$17,BK454,0)</f>
        <v>0</v>
      </c>
      <c r="BN454" s="145">
        <v>0</v>
      </c>
      <c r="BO454" s="148">
        <f>100*BN454/$AI454</f>
        <v>0</v>
      </c>
      <c r="BP454" s="145">
        <f>IF(BO454&gt;$AI$8,1,0)</f>
        <v>0</v>
      </c>
      <c r="BQ454" s="148">
        <f>IF($R454=BN$17,BO454,0)</f>
        <v>0</v>
      </c>
      <c r="BR454" s="145">
        <v>0</v>
      </c>
      <c r="BS454" s="148">
        <f>100*BR454/$AI454</f>
        <v>0</v>
      </c>
      <c r="BT454" s="145">
        <f>IF(BS454&gt;$AI$8,1,0)</f>
        <v>0</v>
      </c>
      <c r="BU454" s="148">
        <f>IF($R454=BR$17,BS454,0)</f>
        <v>0</v>
      </c>
      <c r="BV454" s="145">
        <v>0</v>
      </c>
      <c r="BW454" s="148">
        <f>100*BV454/$AI454</f>
        <v>0</v>
      </c>
      <c r="BX454" s="145">
        <f>IF(BW454&gt;$AI$8,1,0)</f>
        <v>0</v>
      </c>
      <c r="BY454" s="148">
        <f>IF($R454=BV$17,BW454,0)</f>
        <v>0</v>
      </c>
      <c r="BZ454" s="145">
        <v>0</v>
      </c>
      <c r="CA454" s="148">
        <f>100*BZ454/$AI454</f>
        <v>0</v>
      </c>
      <c r="CB454" s="145">
        <f>IF(CA454&gt;$AI$8,1,0)</f>
        <v>0</v>
      </c>
      <c r="CC454" s="148">
        <f>IF($R454=BZ$17,CA454,0)</f>
        <v>0</v>
      </c>
      <c r="CD454" s="145">
        <v>0</v>
      </c>
      <c r="CE454" s="148">
        <f>100*CD454/$AI454</f>
        <v>0</v>
      </c>
      <c r="CF454" s="145">
        <f>IF(CE454&gt;$AI$8,1,0)</f>
        <v>0</v>
      </c>
      <c r="CG454" s="148">
        <f>IF($R454=CD$17,CE454,0)</f>
        <v>0</v>
      </c>
      <c r="CH454" s="145">
        <v>0</v>
      </c>
      <c r="CI454" s="148">
        <f>100*CH454/$AI454</f>
        <v>0</v>
      </c>
      <c r="CJ454" s="145">
        <f>IF(CI454&gt;$AI$8,1,0)</f>
        <v>0</v>
      </c>
      <c r="CK454" s="148">
        <f>IF($R454=CH$17,CI454,0)</f>
        <v>0</v>
      </c>
      <c r="CL454" s="145">
        <v>1000</v>
      </c>
      <c r="CM454" s="145">
        <v>0</v>
      </c>
      <c r="CN454" s="149"/>
    </row>
    <row r="455" ht="15.75" customHeight="1">
      <c r="A455" t="s" s="179">
        <v>3709</v>
      </c>
      <c r="B455" t="s" s="180">
        <v>101</v>
      </c>
      <c r="C455" t="s" s="180">
        <v>372</v>
      </c>
      <c r="D455" t="s" s="181">
        <v>104</v>
      </c>
      <c r="E455" t="s" s="182">
        <v>79</v>
      </c>
      <c r="F455" t="s" s="130">
        <v>46</v>
      </c>
      <c r="G455" t="s" s="130">
        <v>1025</v>
      </c>
      <c r="H455" t="s" s="130">
        <v>3710</v>
      </c>
      <c r="I455" t="s" s="130">
        <v>49</v>
      </c>
      <c r="J455" t="s" s="130">
        <v>3525</v>
      </c>
      <c r="K455" t="s" s="183">
        <f>_xlfn.IFS(Q455=0,O455,T455=1,R455,U455=1,AA455,V455=1,AD455)</f>
        <v>2365</v>
      </c>
      <c r="L455" s="189">
        <f>_xlfn.IFS(Q455=0,P455,T455=1,S455,U455=1,AB455,V455=1,AE455)</f>
        <v>38.3636138919787</v>
      </c>
      <c r="M455" t="s" s="130">
        <f>IF(O455="Lab","over","under")</f>
        <v>3307</v>
      </c>
      <c r="N455" s="169"/>
      <c r="O455" t="s" s="184">
        <v>2365</v>
      </c>
      <c r="P455" s="131">
        <f>AY455</f>
        <v>38.3636138919787</v>
      </c>
      <c r="Q455" s="173">
        <f>T455+U455+V455</f>
        <v>0</v>
      </c>
      <c r="R455" t="s" s="185">
        <v>27</v>
      </c>
      <c r="S455" s="131">
        <f>AO455</f>
        <v>33.3951303917934</v>
      </c>
      <c r="T455" s="169"/>
      <c r="U455" s="169"/>
      <c r="V455" s="169"/>
      <c r="W455" s="169"/>
      <c r="X455" t="s" s="130">
        <f>IF($A455=Y455,"ok","bad")</f>
        <v>2430</v>
      </c>
      <c r="Y455" t="s" s="130">
        <v>3709</v>
      </c>
      <c r="Z455" t="s" s="130">
        <v>372</v>
      </c>
      <c r="AA455" t="s" s="186">
        <v>28</v>
      </c>
      <c r="AB455" s="125">
        <f>100*AC455</f>
        <v>18.8579904</v>
      </c>
      <c r="AC455" s="191">
        <v>0.188579904</v>
      </c>
      <c r="AD455" t="s" s="187">
        <v>31</v>
      </c>
      <c r="AE455" s="125">
        <v>3.7226548</v>
      </c>
      <c r="AF455" s="191">
        <v>0.037226548</v>
      </c>
      <c r="AG455" s="169"/>
      <c r="AH455" s="173">
        <v>75811</v>
      </c>
      <c r="AI455" s="173">
        <v>40455</v>
      </c>
      <c r="AJ455" s="173">
        <v>128</v>
      </c>
      <c r="AK455" s="173">
        <v>2010</v>
      </c>
      <c r="AL455" s="173">
        <v>13510</v>
      </c>
      <c r="AM455" s="175">
        <f>100*AL455/$AI455</f>
        <v>33.3951303917934</v>
      </c>
      <c r="AN455" s="173">
        <f>IF(AM455&gt;$AI$8,1,0)</f>
        <v>0</v>
      </c>
      <c r="AO455" s="175">
        <f>IF($R455=AL$17,AM455,0)</f>
        <v>33.3951303917934</v>
      </c>
      <c r="AP455" s="173">
        <v>7629</v>
      </c>
      <c r="AQ455" s="175">
        <f>100*AP455/$AI455</f>
        <v>18.8579903596589</v>
      </c>
      <c r="AR455" s="173">
        <f>IF(AQ455&gt;$AI$8,1,0)</f>
        <v>0</v>
      </c>
      <c r="AS455" s="175">
        <f>IF($R455=AP$17,AQ455,0)</f>
        <v>0</v>
      </c>
      <c r="AT455" s="173">
        <v>1375</v>
      </c>
      <c r="AU455" s="175">
        <f>100*AT455/$AI455</f>
        <v>3.39883821530095</v>
      </c>
      <c r="AV455" s="173">
        <f>IF(AU455&gt;$AI$8,1,0)</f>
        <v>0</v>
      </c>
      <c r="AW455" s="175">
        <f>IF($R455=AT$17,AU455,0)</f>
        <v>0</v>
      </c>
      <c r="AX455" s="173">
        <v>15520</v>
      </c>
      <c r="AY455" s="175">
        <f>100*AX455/$AI455</f>
        <v>38.3636138919787</v>
      </c>
      <c r="AZ455" s="173">
        <f>IF(AY455&gt;$AI$8,1,0)</f>
        <v>0</v>
      </c>
      <c r="BA455" s="175">
        <f>IF($R455=AX$17,AY455,0)</f>
        <v>0</v>
      </c>
      <c r="BB455" s="173">
        <v>1506</v>
      </c>
      <c r="BC455" s="175">
        <f>100*BB455/$AI455</f>
        <v>3.72265480163144</v>
      </c>
      <c r="BD455" s="173">
        <f>IF(BC455&gt;$AI$8,1,0)</f>
        <v>0</v>
      </c>
      <c r="BE455" s="175">
        <f>IF($R455=BB$17,BC455,0)</f>
        <v>0</v>
      </c>
      <c r="BF455" s="173">
        <v>0</v>
      </c>
      <c r="BG455" s="175">
        <f>100*BF455/$AI455</f>
        <v>0</v>
      </c>
      <c r="BH455" s="173">
        <f>IF(BG455&gt;$AI$8,1,0)</f>
        <v>0</v>
      </c>
      <c r="BI455" s="175">
        <f>IF($R455=BF$17,BG455,0)</f>
        <v>0</v>
      </c>
      <c r="BJ455" s="173">
        <v>0</v>
      </c>
      <c r="BK455" s="175">
        <f>100*BJ455/$AI455</f>
        <v>0</v>
      </c>
      <c r="BL455" s="173">
        <f>IF(BK455&gt;$AI$8,1,0)</f>
        <v>0</v>
      </c>
      <c r="BM455" s="175">
        <f>IF($R455=BJ$17,BK455,0)</f>
        <v>0</v>
      </c>
      <c r="BN455" s="173">
        <v>0</v>
      </c>
      <c r="BO455" s="175">
        <f>100*BN455/$AI455</f>
        <v>0</v>
      </c>
      <c r="BP455" s="173">
        <f>IF(BO455&gt;$AI$8,1,0)</f>
        <v>0</v>
      </c>
      <c r="BQ455" s="175">
        <f>IF($R455=BN$17,BO455,0)</f>
        <v>0</v>
      </c>
      <c r="BR455" s="173">
        <v>0</v>
      </c>
      <c r="BS455" s="175">
        <f>100*BR455/$AI455</f>
        <v>0</v>
      </c>
      <c r="BT455" s="173">
        <f>IF(BS455&gt;$AI$8,1,0)</f>
        <v>0</v>
      </c>
      <c r="BU455" s="175">
        <f>IF($R455=BR$17,BS455,0)</f>
        <v>0</v>
      </c>
      <c r="BV455" s="173">
        <v>0</v>
      </c>
      <c r="BW455" s="175">
        <f>100*BV455/$AI455</f>
        <v>0</v>
      </c>
      <c r="BX455" s="173">
        <f>IF(BW455&gt;$AI$8,1,0)</f>
        <v>0</v>
      </c>
      <c r="BY455" s="175">
        <f>IF($R455=BV$17,BW455,0)</f>
        <v>0</v>
      </c>
      <c r="BZ455" s="173">
        <v>0</v>
      </c>
      <c r="CA455" s="175">
        <f>100*BZ455/$AI455</f>
        <v>0</v>
      </c>
      <c r="CB455" s="173">
        <f>IF(CA455&gt;$AI$8,1,0)</f>
        <v>0</v>
      </c>
      <c r="CC455" s="175">
        <f>IF($R455=BZ$17,CA455,0)</f>
        <v>0</v>
      </c>
      <c r="CD455" s="173">
        <v>0</v>
      </c>
      <c r="CE455" s="175">
        <f>100*CD455/$AI455</f>
        <v>0</v>
      </c>
      <c r="CF455" s="173">
        <f>IF(CE455&gt;$AI$8,1,0)</f>
        <v>0</v>
      </c>
      <c r="CG455" s="175">
        <f>IF($R455=CD$17,CE455,0)</f>
        <v>0</v>
      </c>
      <c r="CH455" s="173">
        <v>0</v>
      </c>
      <c r="CI455" s="175">
        <f>100*CH455/$AI455</f>
        <v>0</v>
      </c>
      <c r="CJ455" s="173">
        <f>IF(CI455&gt;$AI$8,1,0)</f>
        <v>0</v>
      </c>
      <c r="CK455" s="175">
        <f>IF($R455=CH$17,CI455,0)</f>
        <v>0</v>
      </c>
      <c r="CL455" s="173">
        <v>0</v>
      </c>
      <c r="CM455" s="173">
        <v>0</v>
      </c>
      <c r="CN455" s="176"/>
    </row>
    <row r="456" ht="15.75" customHeight="1">
      <c r="A456" t="s" s="179">
        <v>3168</v>
      </c>
      <c r="B456" t="s" s="180">
        <v>101</v>
      </c>
      <c r="C456" t="s" s="180">
        <v>1562</v>
      </c>
      <c r="D456" t="s" s="181">
        <v>104</v>
      </c>
      <c r="E456" t="s" s="188">
        <v>79</v>
      </c>
      <c r="F456" t="s" s="146">
        <v>46</v>
      </c>
      <c r="G456" t="s" s="146">
        <v>1854</v>
      </c>
      <c r="H456" t="s" s="146">
        <v>414</v>
      </c>
      <c r="I456" t="s" s="146">
        <v>64</v>
      </c>
      <c r="J456" t="s" s="146">
        <v>1733</v>
      </c>
      <c r="K456" t="s" s="183">
        <f>_xlfn.IFS(Q456=0,O456,T456=1,R456,U456=1,AA456,V456=1,AD456)</f>
        <v>2365</v>
      </c>
      <c r="L456" s="189">
        <f>_xlfn.IFS(Q456=0,P456,T456=1,S456,U456=1,AB456,V456=1,AE456)</f>
        <v>17.2219073</v>
      </c>
      <c r="M456" t="s" s="146">
        <f>IF(O456="Lab","over","under")</f>
        <v>2429</v>
      </c>
      <c r="N456" s="145">
        <v>0</v>
      </c>
      <c r="O456" t="s" s="184">
        <v>28</v>
      </c>
      <c r="P456" s="147">
        <f>AQ456</f>
        <v>38.3530283870405</v>
      </c>
      <c r="Q456" s="145">
        <f>T456+U456+V456</f>
        <v>1</v>
      </c>
      <c r="R456" t="s" s="185">
        <v>27</v>
      </c>
      <c r="S456" s="147">
        <f>AO456</f>
        <v>34.5310251602494</v>
      </c>
      <c r="T456" s="138"/>
      <c r="U456" s="145">
        <v>1</v>
      </c>
      <c r="V456" s="138"/>
      <c r="W456" s="138"/>
      <c r="X456" t="s" s="146">
        <f>IF($A456=Y456,"ok","bad")</f>
        <v>2430</v>
      </c>
      <c r="Y456" t="s" s="146">
        <v>3168</v>
      </c>
      <c r="Z456" t="s" s="146">
        <v>1562</v>
      </c>
      <c r="AA456" t="s" s="186">
        <v>2365</v>
      </c>
      <c r="AB456" s="141">
        <f>100*AC456</f>
        <v>17.2219073</v>
      </c>
      <c r="AC456" s="190">
        <v>0.172219073</v>
      </c>
      <c r="AD456" t="s" s="187">
        <v>31</v>
      </c>
      <c r="AE456" s="141">
        <v>4.9513801</v>
      </c>
      <c r="AF456" s="190">
        <v>0.049513801</v>
      </c>
      <c r="AG456" s="138"/>
      <c r="AH456" s="145">
        <v>73234</v>
      </c>
      <c r="AI456" s="145">
        <v>45866</v>
      </c>
      <c r="AJ456" s="145">
        <v>120</v>
      </c>
      <c r="AK456" s="145">
        <v>1753</v>
      </c>
      <c r="AL456" s="145">
        <v>15838</v>
      </c>
      <c r="AM456" s="148">
        <f>100*AL456/$AI456</f>
        <v>34.5310251602494</v>
      </c>
      <c r="AN456" s="145">
        <f>IF(AM456&gt;$AI$8,1,0)</f>
        <v>0</v>
      </c>
      <c r="AO456" s="148">
        <f>IF($R456=AL$17,AM456,0)</f>
        <v>34.5310251602494</v>
      </c>
      <c r="AP456" s="145">
        <v>17591</v>
      </c>
      <c r="AQ456" s="148">
        <f>100*AP456/$AI456</f>
        <v>38.3530283870405</v>
      </c>
      <c r="AR456" s="145">
        <f>IF(AQ456&gt;$AI$8,1,0)</f>
        <v>0</v>
      </c>
      <c r="AS456" s="148">
        <f>IF($R456=AP$17,AQ456,0)</f>
        <v>0</v>
      </c>
      <c r="AT456" s="145">
        <v>2159</v>
      </c>
      <c r="AU456" s="148">
        <f>100*AT456/$AI456</f>
        <v>4.70719051148999</v>
      </c>
      <c r="AV456" s="145">
        <f>IF(AU456&gt;$AI$8,1,0)</f>
        <v>0</v>
      </c>
      <c r="AW456" s="148">
        <f>IF($R456=AT$17,AU456,0)</f>
        <v>0</v>
      </c>
      <c r="AX456" s="145">
        <v>7899</v>
      </c>
      <c r="AY456" s="148">
        <f>100*AX456/$AI456</f>
        <v>17.2219072951642</v>
      </c>
      <c r="AZ456" s="145">
        <f>IF(AY456&gt;$AI$8,1,0)</f>
        <v>0</v>
      </c>
      <c r="BA456" s="148">
        <f>IF($R456=AX$17,AY456,0)</f>
        <v>0</v>
      </c>
      <c r="BB456" s="145">
        <v>2271</v>
      </c>
      <c r="BC456" s="148">
        <f>100*BB456/$AI456</f>
        <v>4.951380107269</v>
      </c>
      <c r="BD456" s="145">
        <f>IF(BC456&gt;$AI$8,1,0)</f>
        <v>0</v>
      </c>
      <c r="BE456" s="148">
        <f>IF($R456=BB$17,BC456,0)</f>
        <v>0</v>
      </c>
      <c r="BF456" s="145">
        <v>0</v>
      </c>
      <c r="BG456" s="148">
        <f>100*BF456/$AI456</f>
        <v>0</v>
      </c>
      <c r="BH456" s="145">
        <f>IF(BG456&gt;$AI$8,1,0)</f>
        <v>0</v>
      </c>
      <c r="BI456" s="148">
        <f>IF($R456=BF$17,BG456,0)</f>
        <v>0</v>
      </c>
      <c r="BJ456" s="145">
        <v>0</v>
      </c>
      <c r="BK456" s="148">
        <f>100*BJ456/$AI456</f>
        <v>0</v>
      </c>
      <c r="BL456" s="145">
        <f>IF(BK456&gt;$AI$8,1,0)</f>
        <v>0</v>
      </c>
      <c r="BM456" s="148">
        <f>IF($R456=BJ$17,BK456,0)</f>
        <v>0</v>
      </c>
      <c r="BN456" s="145">
        <v>0</v>
      </c>
      <c r="BO456" s="148">
        <f>100*BN456/$AI456</f>
        <v>0</v>
      </c>
      <c r="BP456" s="145">
        <f>IF(BO456&gt;$AI$8,1,0)</f>
        <v>0</v>
      </c>
      <c r="BQ456" s="148">
        <f>IF($R456=BN$17,BO456,0)</f>
        <v>0</v>
      </c>
      <c r="BR456" s="145">
        <v>0</v>
      </c>
      <c r="BS456" s="148">
        <f>100*BR456/$AI456</f>
        <v>0</v>
      </c>
      <c r="BT456" s="145">
        <f>IF(BS456&gt;$AI$8,1,0)</f>
        <v>0</v>
      </c>
      <c r="BU456" s="148">
        <f>IF($R456=BR$17,BS456,0)</f>
        <v>0</v>
      </c>
      <c r="BV456" s="145">
        <v>0</v>
      </c>
      <c r="BW456" s="148">
        <f>100*BV456/$AI456</f>
        <v>0</v>
      </c>
      <c r="BX456" s="145">
        <f>IF(BW456&gt;$AI$8,1,0)</f>
        <v>0</v>
      </c>
      <c r="BY456" s="148">
        <f>IF($R456=BV$17,BW456,0)</f>
        <v>0</v>
      </c>
      <c r="BZ456" s="145">
        <v>0</v>
      </c>
      <c r="CA456" s="148">
        <f>100*BZ456/$AI456</f>
        <v>0</v>
      </c>
      <c r="CB456" s="145">
        <f>IF(CA456&gt;$AI$8,1,0)</f>
        <v>0</v>
      </c>
      <c r="CC456" s="148">
        <f>IF($R456=BZ$17,CA456,0)</f>
        <v>0</v>
      </c>
      <c r="CD456" s="145">
        <v>0</v>
      </c>
      <c r="CE456" s="148">
        <f>100*CD456/$AI456</f>
        <v>0</v>
      </c>
      <c r="CF456" s="145">
        <f>IF(CE456&gt;$AI$8,1,0)</f>
        <v>0</v>
      </c>
      <c r="CG456" s="148">
        <f>IF($R456=CD$17,CE456,0)</f>
        <v>0</v>
      </c>
      <c r="CH456" s="145">
        <v>0</v>
      </c>
      <c r="CI456" s="148">
        <f>100*CH456/$AI456</f>
        <v>0</v>
      </c>
      <c r="CJ456" s="145">
        <f>IF(CI456&gt;$AI$8,1,0)</f>
        <v>0</v>
      </c>
      <c r="CK456" s="148">
        <f>IF($R456=CH$17,CI456,0)</f>
        <v>0</v>
      </c>
      <c r="CL456" s="145">
        <v>0</v>
      </c>
      <c r="CM456" s="145">
        <v>0</v>
      </c>
      <c r="CN456" s="149"/>
    </row>
    <row r="457" ht="15.75" customHeight="1">
      <c r="A457" t="s" s="179">
        <v>3444</v>
      </c>
      <c r="B457" t="s" s="180">
        <v>75</v>
      </c>
      <c r="C457" t="s" s="180">
        <v>3445</v>
      </c>
      <c r="D457" t="s" s="181">
        <v>78</v>
      </c>
      <c r="E457" t="s" s="182">
        <v>79</v>
      </c>
      <c r="F457" t="s" s="130">
        <v>46</v>
      </c>
      <c r="G457" t="s" s="130">
        <v>1436</v>
      </c>
      <c r="H457" t="s" s="130">
        <v>1038</v>
      </c>
      <c r="I457" t="s" s="130">
        <v>64</v>
      </c>
      <c r="J457" t="s" s="130">
        <v>56</v>
      </c>
      <c r="K457" t="s" s="183">
        <f>_xlfn.IFS(Q457=0,O457,T457=1,R457,U457=1,AA457,V457=1,AD457)</f>
        <v>27</v>
      </c>
      <c r="L457" s="189">
        <f>_xlfn.IFS(Q457=0,P457,T457=1,S457,U457=1,AB457,V457=1,AE457)</f>
        <v>38.3366737443693</v>
      </c>
      <c r="M457" t="s" s="130">
        <f>IF(O457="Lab","over","under")</f>
        <v>3307</v>
      </c>
      <c r="N457" s="169"/>
      <c r="O457" t="s" s="184">
        <v>27</v>
      </c>
      <c r="P457" s="131">
        <f>AM457</f>
        <v>38.3366737443693</v>
      </c>
      <c r="Q457" s="173">
        <f>T457+U457+V457</f>
        <v>0</v>
      </c>
      <c r="R457" t="s" s="185">
        <v>29</v>
      </c>
      <c r="S457" s="131">
        <f>AW457</f>
        <v>21.5089397336932</v>
      </c>
      <c r="T457" s="169"/>
      <c r="U457" s="169"/>
      <c r="V457" s="169"/>
      <c r="W457" s="169"/>
      <c r="X457" t="s" s="130">
        <f>IF($A457=Y457,"ok","bad")</f>
        <v>2430</v>
      </c>
      <c r="Y457" t="s" s="130">
        <v>3444</v>
      </c>
      <c r="Z457" t="s" s="130">
        <v>3445</v>
      </c>
      <c r="AA457" t="s" s="186">
        <v>28</v>
      </c>
      <c r="AB457" s="125">
        <f>100*AC457</f>
        <v>20.7171631</v>
      </c>
      <c r="AC457" s="191">
        <v>0.207171631</v>
      </c>
      <c r="AD457" t="s" s="187">
        <v>31</v>
      </c>
      <c r="AE457" s="125">
        <v>10.4716925</v>
      </c>
      <c r="AF457" s="191">
        <v>0.104716925</v>
      </c>
      <c r="AG457" s="169"/>
      <c r="AH457" s="173">
        <v>75385</v>
      </c>
      <c r="AI457" s="173">
        <v>50393</v>
      </c>
      <c r="AJ457" s="173">
        <v>471</v>
      </c>
      <c r="AK457" s="173">
        <v>8480</v>
      </c>
      <c r="AL457" s="173">
        <v>19319</v>
      </c>
      <c r="AM457" s="175">
        <f>100*AL457/$AI457</f>
        <v>38.3366737443693</v>
      </c>
      <c r="AN457" s="173">
        <f>IF(AM457&gt;$AI$8,1,0)</f>
        <v>0</v>
      </c>
      <c r="AO457" s="175">
        <f>IF($R457=AL$17,AM457,0)</f>
        <v>0</v>
      </c>
      <c r="AP457" s="173">
        <v>10440</v>
      </c>
      <c r="AQ457" s="175">
        <f>100*AP457/$AI457</f>
        <v>20.7171630980493</v>
      </c>
      <c r="AR457" s="173">
        <f>IF(AQ457&gt;$AI$8,1,0)</f>
        <v>0</v>
      </c>
      <c r="AS457" s="175">
        <f>IF($R457=AP$17,AQ457,0)</f>
        <v>0</v>
      </c>
      <c r="AT457" s="173">
        <v>10839</v>
      </c>
      <c r="AU457" s="175">
        <f>100*AT457/$AI457</f>
        <v>21.5089397336932</v>
      </c>
      <c r="AV457" s="173">
        <f>IF(AU457&gt;$AI$8,1,0)</f>
        <v>0</v>
      </c>
      <c r="AW457" s="175">
        <f>IF($R457=AT$17,AU457,0)</f>
        <v>21.5089397336932</v>
      </c>
      <c r="AX457" s="173">
        <v>0</v>
      </c>
      <c r="AY457" s="175">
        <f>100*AX457/$AI457</f>
        <v>0</v>
      </c>
      <c r="AZ457" s="173">
        <f>IF(AY457&gt;$AI$8,1,0)</f>
        <v>0</v>
      </c>
      <c r="BA457" s="175">
        <f>IF($R457=AX$17,AY457,0)</f>
        <v>0</v>
      </c>
      <c r="BB457" s="173">
        <v>5277</v>
      </c>
      <c r="BC457" s="175">
        <f>100*BB457/$AI457</f>
        <v>10.4716924969738</v>
      </c>
      <c r="BD457" s="173">
        <f>IF(BC457&gt;$AI$8,1,0)</f>
        <v>0</v>
      </c>
      <c r="BE457" s="175">
        <f>IF($R457=BB$17,BC457,0)</f>
        <v>0</v>
      </c>
      <c r="BF457" s="173">
        <v>0</v>
      </c>
      <c r="BG457" s="175">
        <f>100*BF457/$AI457</f>
        <v>0</v>
      </c>
      <c r="BH457" s="173">
        <f>IF(BG457&gt;$AI$8,1,0)</f>
        <v>0</v>
      </c>
      <c r="BI457" s="175">
        <f>IF($R457=BF$17,BG457,0)</f>
        <v>0</v>
      </c>
      <c r="BJ457" s="173">
        <v>0</v>
      </c>
      <c r="BK457" s="175">
        <f>100*BJ457/$AI457</f>
        <v>0</v>
      </c>
      <c r="BL457" s="173">
        <f>IF(BK457&gt;$AI$8,1,0)</f>
        <v>0</v>
      </c>
      <c r="BM457" s="175">
        <f>IF($R457=BJ$17,BK457,0)</f>
        <v>0</v>
      </c>
      <c r="BN457" s="173">
        <v>0</v>
      </c>
      <c r="BO457" s="175">
        <f>100*BN457/$AI457</f>
        <v>0</v>
      </c>
      <c r="BP457" s="173">
        <f>IF(BO457&gt;$AI$8,1,0)</f>
        <v>0</v>
      </c>
      <c r="BQ457" s="175">
        <f>IF($R457=BN$17,BO457,0)</f>
        <v>0</v>
      </c>
      <c r="BR457" s="173">
        <v>0</v>
      </c>
      <c r="BS457" s="175">
        <f>100*BR457/$AI457</f>
        <v>0</v>
      </c>
      <c r="BT457" s="173">
        <f>IF(BS457&gt;$AI$8,1,0)</f>
        <v>0</v>
      </c>
      <c r="BU457" s="175">
        <f>IF($R457=BR$17,BS457,0)</f>
        <v>0</v>
      </c>
      <c r="BV457" s="173">
        <v>0</v>
      </c>
      <c r="BW457" s="175">
        <f>100*BV457/$AI457</f>
        <v>0</v>
      </c>
      <c r="BX457" s="173">
        <f>IF(BW457&gt;$AI$8,1,0)</f>
        <v>0</v>
      </c>
      <c r="BY457" s="175">
        <f>IF($R457=BV$17,BW457,0)</f>
        <v>0</v>
      </c>
      <c r="BZ457" s="173">
        <v>0</v>
      </c>
      <c r="CA457" s="175">
        <f>100*BZ457/$AI457</f>
        <v>0</v>
      </c>
      <c r="CB457" s="173">
        <f>IF(CA457&gt;$AI$8,1,0)</f>
        <v>0</v>
      </c>
      <c r="CC457" s="175">
        <f>IF($R457=BZ$17,CA457,0)</f>
        <v>0</v>
      </c>
      <c r="CD457" s="173">
        <v>0</v>
      </c>
      <c r="CE457" s="175">
        <f>100*CD457/$AI457</f>
        <v>0</v>
      </c>
      <c r="CF457" s="173">
        <f>IF(CE457&gt;$AI$8,1,0)</f>
        <v>0</v>
      </c>
      <c r="CG457" s="175">
        <f>IF($R457=CD$17,CE457,0)</f>
        <v>0</v>
      </c>
      <c r="CH457" s="173">
        <v>0</v>
      </c>
      <c r="CI457" s="175">
        <f>100*CH457/$AI457</f>
        <v>0</v>
      </c>
      <c r="CJ457" s="173">
        <f>IF(CI457&gt;$AI$8,1,0)</f>
        <v>0</v>
      </c>
      <c r="CK457" s="175">
        <f>IF($R457=CH$17,CI457,0)</f>
        <v>0</v>
      </c>
      <c r="CL457" s="173">
        <v>574</v>
      </c>
      <c r="CM457" s="173">
        <v>0</v>
      </c>
      <c r="CN457" s="176"/>
    </row>
    <row r="458" ht="15.75" customHeight="1">
      <c r="A458" t="s" s="179">
        <v>3279</v>
      </c>
      <c r="B458" t="s" s="180">
        <v>75</v>
      </c>
      <c r="C458" t="s" s="180">
        <v>151</v>
      </c>
      <c r="D458" t="s" s="181">
        <v>78</v>
      </c>
      <c r="E458" t="s" s="188">
        <v>79</v>
      </c>
      <c r="F458" t="s" s="146">
        <v>46</v>
      </c>
      <c r="G458" t="s" s="146">
        <v>3280</v>
      </c>
      <c r="H458" t="s" s="146">
        <v>3281</v>
      </c>
      <c r="I458" t="s" s="146">
        <v>49</v>
      </c>
      <c r="J458" t="s" s="146">
        <v>1733</v>
      </c>
      <c r="K458" t="s" s="183">
        <f>_xlfn.IFS(Q458=0,O458,T458=1,R458,U458=1,AA458,V458=1,AD458)</f>
        <v>2365</v>
      </c>
      <c r="L458" s="189">
        <f>_xlfn.IFS(Q458=0,P458,T458=1,S458,U458=1,AB458,V458=1,AE458)</f>
        <v>13.0432978</v>
      </c>
      <c r="M458" t="s" s="146">
        <f>IF(O458="Lab","over","under")</f>
        <v>2429</v>
      </c>
      <c r="N458" s="145">
        <v>0</v>
      </c>
      <c r="O458" t="s" s="184">
        <v>28</v>
      </c>
      <c r="P458" s="147">
        <f>AQ458</f>
        <v>38.3328490182241</v>
      </c>
      <c r="Q458" s="145">
        <f>T458+U458+V458</f>
        <v>1</v>
      </c>
      <c r="R458" t="s" s="185">
        <v>27</v>
      </c>
      <c r="S458" s="147">
        <f>AO458</f>
        <v>31.5745776080369</v>
      </c>
      <c r="T458" s="138"/>
      <c r="U458" s="145">
        <v>1</v>
      </c>
      <c r="V458" s="138"/>
      <c r="W458" s="138"/>
      <c r="X458" t="s" s="146">
        <f>IF($A458=Y458,"ok","bad")</f>
        <v>2430</v>
      </c>
      <c r="Y458" t="s" s="146">
        <v>3279</v>
      </c>
      <c r="Z458" t="s" s="146">
        <v>151</v>
      </c>
      <c r="AA458" t="s" s="186">
        <v>2365</v>
      </c>
      <c r="AB458" s="141">
        <f>100*AC458</f>
        <v>13.0432978</v>
      </c>
      <c r="AC458" s="190">
        <v>0.130432978</v>
      </c>
      <c r="AD458" t="s" s="187">
        <v>29</v>
      </c>
      <c r="AE458" s="141">
        <v>9.033168699999999</v>
      </c>
      <c r="AF458" s="190">
        <v>0.09033168699999999</v>
      </c>
      <c r="AG458" s="138"/>
      <c r="AH458" s="145">
        <v>73250</v>
      </c>
      <c r="AI458" s="145">
        <v>48178</v>
      </c>
      <c r="AJ458" s="145">
        <v>187</v>
      </c>
      <c r="AK458" s="145">
        <v>3256</v>
      </c>
      <c r="AL458" s="145">
        <v>15212</v>
      </c>
      <c r="AM458" s="148">
        <f>100*AL458/$AI458</f>
        <v>31.5745776080369</v>
      </c>
      <c r="AN458" s="145">
        <f>IF(AM458&gt;$AI$8,1,0)</f>
        <v>0</v>
      </c>
      <c r="AO458" s="148">
        <f>IF($R458=AL$17,AM458,0)</f>
        <v>31.5745776080369</v>
      </c>
      <c r="AP458" s="145">
        <v>18468</v>
      </c>
      <c r="AQ458" s="148">
        <f>100*AP458/$AI458</f>
        <v>38.3328490182241</v>
      </c>
      <c r="AR458" s="145">
        <f>IF(AQ458&gt;$AI$8,1,0)</f>
        <v>0</v>
      </c>
      <c r="AS458" s="148">
        <f>IF($R458=AP$17,AQ458,0)</f>
        <v>0</v>
      </c>
      <c r="AT458" s="145">
        <v>4352</v>
      </c>
      <c r="AU458" s="148">
        <f>100*AT458/$AI458</f>
        <v>9.03316866619619</v>
      </c>
      <c r="AV458" s="145">
        <f>IF(AU458&gt;$AI$8,1,0)</f>
        <v>0</v>
      </c>
      <c r="AW458" s="148">
        <f>IF($R458=AT$17,AU458,0)</f>
        <v>0</v>
      </c>
      <c r="AX458" s="145">
        <v>6284</v>
      </c>
      <c r="AY458" s="148">
        <f>100*AX458/$AI458</f>
        <v>13.0432977707667</v>
      </c>
      <c r="AZ458" s="145">
        <f>IF(AY458&gt;$AI$8,1,0)</f>
        <v>0</v>
      </c>
      <c r="BA458" s="148">
        <f>IF($R458=AX$17,AY458,0)</f>
        <v>0</v>
      </c>
      <c r="BB458" s="145">
        <v>2615</v>
      </c>
      <c r="BC458" s="148">
        <f>100*BB458/$AI458</f>
        <v>5.42778861721118</v>
      </c>
      <c r="BD458" s="145">
        <f>IF(BC458&gt;$AI$8,1,0)</f>
        <v>0</v>
      </c>
      <c r="BE458" s="148">
        <f>IF($R458=BB$17,BC458,0)</f>
        <v>0</v>
      </c>
      <c r="BF458" s="145">
        <v>0</v>
      </c>
      <c r="BG458" s="148">
        <f>100*BF458/$AI458</f>
        <v>0</v>
      </c>
      <c r="BH458" s="145">
        <f>IF(BG458&gt;$AI$8,1,0)</f>
        <v>0</v>
      </c>
      <c r="BI458" s="148">
        <f>IF($R458=BF$17,BG458,0)</f>
        <v>0</v>
      </c>
      <c r="BJ458" s="145">
        <v>0</v>
      </c>
      <c r="BK458" s="148">
        <f>100*BJ458/$AI458</f>
        <v>0</v>
      </c>
      <c r="BL458" s="145">
        <f>IF(BK458&gt;$AI$8,1,0)</f>
        <v>0</v>
      </c>
      <c r="BM458" s="148">
        <f>IF($R458=BJ$17,BK458,0)</f>
        <v>0</v>
      </c>
      <c r="BN458" s="145">
        <v>0</v>
      </c>
      <c r="BO458" s="148">
        <f>100*BN458/$AI458</f>
        <v>0</v>
      </c>
      <c r="BP458" s="145">
        <f>IF(BO458&gt;$AI$8,1,0)</f>
        <v>0</v>
      </c>
      <c r="BQ458" s="148">
        <f>IF($R458=BN$17,BO458,0)</f>
        <v>0</v>
      </c>
      <c r="BR458" s="145">
        <v>0</v>
      </c>
      <c r="BS458" s="148">
        <f>100*BR458/$AI458</f>
        <v>0</v>
      </c>
      <c r="BT458" s="145">
        <f>IF(BS458&gt;$AI$8,1,0)</f>
        <v>0</v>
      </c>
      <c r="BU458" s="148">
        <f>IF($R458=BR$17,BS458,0)</f>
        <v>0</v>
      </c>
      <c r="BV458" s="145">
        <v>0</v>
      </c>
      <c r="BW458" s="148">
        <f>100*BV458/$AI458</f>
        <v>0</v>
      </c>
      <c r="BX458" s="145">
        <f>IF(BW458&gt;$AI$8,1,0)</f>
        <v>0</v>
      </c>
      <c r="BY458" s="148">
        <f>IF($R458=BV$17,BW458,0)</f>
        <v>0</v>
      </c>
      <c r="BZ458" s="145">
        <v>0</v>
      </c>
      <c r="CA458" s="148">
        <f>100*BZ458/$AI458</f>
        <v>0</v>
      </c>
      <c r="CB458" s="145">
        <f>IF(CA458&gt;$AI$8,1,0)</f>
        <v>0</v>
      </c>
      <c r="CC458" s="148">
        <f>IF($R458=BZ$17,CA458,0)</f>
        <v>0</v>
      </c>
      <c r="CD458" s="145">
        <v>0</v>
      </c>
      <c r="CE458" s="148">
        <f>100*CD458/$AI458</f>
        <v>0</v>
      </c>
      <c r="CF458" s="145">
        <f>IF(CE458&gt;$AI$8,1,0)</f>
        <v>0</v>
      </c>
      <c r="CG458" s="148">
        <f>IF($R458=CD$17,CE458,0)</f>
        <v>0</v>
      </c>
      <c r="CH458" s="145">
        <v>0</v>
      </c>
      <c r="CI458" s="148">
        <f>100*CH458/$AI458</f>
        <v>0</v>
      </c>
      <c r="CJ458" s="145">
        <f>IF(CI458&gt;$AI$8,1,0)</f>
        <v>0</v>
      </c>
      <c r="CK458" s="148">
        <f>IF($R458=CH$17,CI458,0)</f>
        <v>0</v>
      </c>
      <c r="CL458" s="145">
        <v>0</v>
      </c>
      <c r="CM458" s="145">
        <v>0</v>
      </c>
      <c r="CN458" s="149"/>
    </row>
    <row r="459" ht="15.75" customHeight="1">
      <c r="A459" t="s" s="179">
        <v>3207</v>
      </c>
      <c r="B459" t="s" s="180">
        <v>90</v>
      </c>
      <c r="C459" t="s" s="180">
        <v>1929</v>
      </c>
      <c r="D459" t="s" s="181">
        <v>93</v>
      </c>
      <c r="E459" t="s" s="182">
        <v>79</v>
      </c>
      <c r="F459" t="s" s="130">
        <v>46</v>
      </c>
      <c r="G459" t="s" s="130">
        <v>1003</v>
      </c>
      <c r="H459" t="s" s="130">
        <v>3208</v>
      </c>
      <c r="I459" t="s" s="130">
        <v>49</v>
      </c>
      <c r="J459" t="s" s="130">
        <v>1733</v>
      </c>
      <c r="K459" t="s" s="183">
        <f>_xlfn.IFS(Q459=0,O459,T459=1,R459,U459=1,AA459,V459=1,AD459)</f>
        <v>2365</v>
      </c>
      <c r="L459" s="189">
        <f>_xlfn.IFS(Q459=0,P459,T459=1,S459,U459=1,AB459,V459=1,AE459)</f>
        <v>16.4118156</v>
      </c>
      <c r="M459" t="s" s="130">
        <f>IF(O459="Lab","over","under")</f>
        <v>2429</v>
      </c>
      <c r="N459" s="173">
        <v>0</v>
      </c>
      <c r="O459" t="s" s="184">
        <v>28</v>
      </c>
      <c r="P459" s="131">
        <f>AQ459</f>
        <v>38.2875785081782</v>
      </c>
      <c r="Q459" s="173">
        <f>T459+U459+V459</f>
        <v>1</v>
      </c>
      <c r="R459" t="s" s="185">
        <v>27</v>
      </c>
      <c r="S459" s="131">
        <f>AO459</f>
        <v>25.4399786946004</v>
      </c>
      <c r="T459" s="169"/>
      <c r="U459" s="173">
        <v>1</v>
      </c>
      <c r="V459" s="169"/>
      <c r="W459" s="169"/>
      <c r="X459" t="s" s="130">
        <f>IF($A459=Y459,"ok","bad")</f>
        <v>2430</v>
      </c>
      <c r="Y459" t="s" s="130">
        <v>3207</v>
      </c>
      <c r="Z459" t="s" s="130">
        <v>1929</v>
      </c>
      <c r="AA459" t="s" s="186">
        <v>2365</v>
      </c>
      <c r="AB459" s="125">
        <f>100*AC459</f>
        <v>16.4118156</v>
      </c>
      <c r="AC459" s="191">
        <v>0.164118156</v>
      </c>
      <c r="AD459" t="s" s="187">
        <v>29</v>
      </c>
      <c r="AE459" s="125">
        <v>13.0229255</v>
      </c>
      <c r="AF459" s="191">
        <v>0.130229255</v>
      </c>
      <c r="AG459" s="169"/>
      <c r="AH459" s="173">
        <v>73641</v>
      </c>
      <c r="AI459" s="173">
        <v>45059</v>
      </c>
      <c r="AJ459" s="173">
        <v>127</v>
      </c>
      <c r="AK459" s="173">
        <v>5789</v>
      </c>
      <c r="AL459" s="173">
        <v>11463</v>
      </c>
      <c r="AM459" s="175">
        <f>100*AL459/$AI459</f>
        <v>25.4399786946004</v>
      </c>
      <c r="AN459" s="173">
        <f>IF(AM459&gt;$AI$8,1,0)</f>
        <v>0</v>
      </c>
      <c r="AO459" s="175">
        <f>IF($R459=AL$17,AM459,0)</f>
        <v>25.4399786946004</v>
      </c>
      <c r="AP459" s="173">
        <v>17252</v>
      </c>
      <c r="AQ459" s="175">
        <f>100*AP459/$AI459</f>
        <v>38.2875785081782</v>
      </c>
      <c r="AR459" s="173">
        <f>IF(AQ459&gt;$AI$8,1,0)</f>
        <v>0</v>
      </c>
      <c r="AS459" s="175">
        <f>IF($R459=AP$17,AQ459,0)</f>
        <v>0</v>
      </c>
      <c r="AT459" s="173">
        <v>5868</v>
      </c>
      <c r="AU459" s="175">
        <f>100*AT459/$AI459</f>
        <v>13.0229254976808</v>
      </c>
      <c r="AV459" s="173">
        <f>IF(AU459&gt;$AI$8,1,0)</f>
        <v>0</v>
      </c>
      <c r="AW459" s="175">
        <f>IF($R459=AT$17,AU459,0)</f>
        <v>0</v>
      </c>
      <c r="AX459" s="173">
        <v>7395</v>
      </c>
      <c r="AY459" s="175">
        <f>100*AX459/$AI459</f>
        <v>16.4118156195211</v>
      </c>
      <c r="AZ459" s="173">
        <f>IF(AY459&gt;$AI$8,1,0)</f>
        <v>0</v>
      </c>
      <c r="BA459" s="175">
        <f>IF($R459=AX$17,AY459,0)</f>
        <v>0</v>
      </c>
      <c r="BB459" s="173">
        <v>2159</v>
      </c>
      <c r="BC459" s="175">
        <f>100*BB459/$AI459</f>
        <v>4.79149559466477</v>
      </c>
      <c r="BD459" s="173">
        <f>IF(BC459&gt;$AI$8,1,0)</f>
        <v>0</v>
      </c>
      <c r="BE459" s="175">
        <f>IF($R459=BB$17,BC459,0)</f>
        <v>0</v>
      </c>
      <c r="BF459" s="173">
        <v>0</v>
      </c>
      <c r="BG459" s="175">
        <f>100*BF459/$AI459</f>
        <v>0</v>
      </c>
      <c r="BH459" s="173">
        <f>IF(BG459&gt;$AI$8,1,0)</f>
        <v>0</v>
      </c>
      <c r="BI459" s="175">
        <f>IF($R459=BF$17,BG459,0)</f>
        <v>0</v>
      </c>
      <c r="BJ459" s="173">
        <v>0</v>
      </c>
      <c r="BK459" s="175">
        <f>100*BJ459/$AI459</f>
        <v>0</v>
      </c>
      <c r="BL459" s="173">
        <f>IF(BK459&gt;$AI$8,1,0)</f>
        <v>0</v>
      </c>
      <c r="BM459" s="175">
        <f>IF($R459=BJ$17,BK459,0)</f>
        <v>0</v>
      </c>
      <c r="BN459" s="173">
        <v>0</v>
      </c>
      <c r="BO459" s="175">
        <f>100*BN459/$AI459</f>
        <v>0</v>
      </c>
      <c r="BP459" s="173">
        <f>IF(BO459&gt;$AI$8,1,0)</f>
        <v>0</v>
      </c>
      <c r="BQ459" s="175">
        <f>IF($R459=BN$17,BO459,0)</f>
        <v>0</v>
      </c>
      <c r="BR459" s="173">
        <v>0</v>
      </c>
      <c r="BS459" s="175">
        <f>100*BR459/$AI459</f>
        <v>0</v>
      </c>
      <c r="BT459" s="173">
        <f>IF(BS459&gt;$AI$8,1,0)</f>
        <v>0</v>
      </c>
      <c r="BU459" s="175">
        <f>IF($R459=BR$17,BS459,0)</f>
        <v>0</v>
      </c>
      <c r="BV459" s="173">
        <v>0</v>
      </c>
      <c r="BW459" s="175">
        <f>100*BV459/$AI459</f>
        <v>0</v>
      </c>
      <c r="BX459" s="173">
        <f>IF(BW459&gt;$AI$8,1,0)</f>
        <v>0</v>
      </c>
      <c r="BY459" s="175">
        <f>IF($R459=BV$17,BW459,0)</f>
        <v>0</v>
      </c>
      <c r="BZ459" s="173">
        <v>0</v>
      </c>
      <c r="CA459" s="175">
        <f>100*BZ459/$AI459</f>
        <v>0</v>
      </c>
      <c r="CB459" s="173">
        <f>IF(CA459&gt;$AI$8,1,0)</f>
        <v>0</v>
      </c>
      <c r="CC459" s="175">
        <f>IF($R459=BZ$17,CA459,0)</f>
        <v>0</v>
      </c>
      <c r="CD459" s="173">
        <v>0</v>
      </c>
      <c r="CE459" s="175">
        <f>100*CD459/$AI459</f>
        <v>0</v>
      </c>
      <c r="CF459" s="173">
        <f>IF(CE459&gt;$AI$8,1,0)</f>
        <v>0</v>
      </c>
      <c r="CG459" s="175">
        <f>IF($R459=CD$17,CE459,0)</f>
        <v>0</v>
      </c>
      <c r="CH459" s="173">
        <v>0</v>
      </c>
      <c r="CI459" s="175">
        <f>100*CH459/$AI459</f>
        <v>0</v>
      </c>
      <c r="CJ459" s="173">
        <f>IF(CI459&gt;$AI$8,1,0)</f>
        <v>0</v>
      </c>
      <c r="CK459" s="175">
        <f>IF($R459=CH$17,CI459,0)</f>
        <v>0</v>
      </c>
      <c r="CL459" s="173">
        <v>0</v>
      </c>
      <c r="CM459" s="173">
        <v>0</v>
      </c>
      <c r="CN459" s="176"/>
    </row>
    <row r="460" ht="15.75" customHeight="1">
      <c r="A460" t="s" s="179">
        <v>3667</v>
      </c>
      <c r="B460" t="s" s="180">
        <v>84</v>
      </c>
      <c r="C460" t="s" s="180">
        <v>2055</v>
      </c>
      <c r="D460" t="s" s="181">
        <v>86</v>
      </c>
      <c r="E460" t="s" s="188">
        <v>79</v>
      </c>
      <c r="F460" t="s" s="146">
        <v>80</v>
      </c>
      <c r="G460" t="s" s="146">
        <v>124</v>
      </c>
      <c r="H460" t="s" s="146">
        <v>2056</v>
      </c>
      <c r="I460" t="s" s="146">
        <v>49</v>
      </c>
      <c r="J460" t="s" s="146">
        <v>56</v>
      </c>
      <c r="K460" t="s" s="183">
        <f>_xlfn.IFS(Q460=0,O460,T460=1,R460,U460=1,AA460,V460=1,AD460)</f>
        <v>27</v>
      </c>
      <c r="L460" s="189">
        <f>_xlfn.IFS(Q460=0,P460,T460=1,S460,U460=1,AB460,V460=1,AE460)</f>
        <v>38.2802640018207</v>
      </c>
      <c r="M460" t="s" s="146">
        <f>IF(O460="Lab","over","under")</f>
        <v>3307</v>
      </c>
      <c r="N460" s="138"/>
      <c r="O460" t="s" s="184">
        <v>27</v>
      </c>
      <c r="P460" s="147">
        <f>AM460</f>
        <v>38.2802640018207</v>
      </c>
      <c r="Q460" s="145">
        <f>T460+U460+V460</f>
        <v>0</v>
      </c>
      <c r="R460" t="s" s="185">
        <v>28</v>
      </c>
      <c r="S460" s="147">
        <f>AS460</f>
        <v>33.0188484058511</v>
      </c>
      <c r="T460" s="138"/>
      <c r="U460" s="138"/>
      <c r="V460" s="138"/>
      <c r="W460" s="138"/>
      <c r="X460" t="s" s="146">
        <f>IF($A460=Y460,"ok","bad")</f>
        <v>2430</v>
      </c>
      <c r="Y460" t="s" s="146">
        <v>3667</v>
      </c>
      <c r="Z460" t="s" s="146">
        <v>2055</v>
      </c>
      <c r="AA460" t="s" s="186">
        <v>2365</v>
      </c>
      <c r="AB460" s="141">
        <f>100*AC460</f>
        <v>16.992531</v>
      </c>
      <c r="AC460" s="190">
        <v>0.16992531</v>
      </c>
      <c r="AD460" t="s" s="187">
        <v>29</v>
      </c>
      <c r="AE460" s="141">
        <v>5.3524507</v>
      </c>
      <c r="AF460" s="190">
        <v>0.053524507</v>
      </c>
      <c r="AG460" s="138"/>
      <c r="AH460" s="145">
        <v>74080</v>
      </c>
      <c r="AI460" s="145">
        <v>48333</v>
      </c>
      <c r="AJ460" s="145">
        <v>172</v>
      </c>
      <c r="AK460" s="145">
        <v>2543</v>
      </c>
      <c r="AL460" s="145">
        <v>18502</v>
      </c>
      <c r="AM460" s="148">
        <f>100*AL460/$AI460</f>
        <v>38.2802640018207</v>
      </c>
      <c r="AN460" s="145">
        <f>IF(AM460&gt;$AI$8,1,0)</f>
        <v>0</v>
      </c>
      <c r="AO460" s="148">
        <f>IF($R460=AL$17,AM460,0)</f>
        <v>0</v>
      </c>
      <c r="AP460" s="145">
        <v>15959</v>
      </c>
      <c r="AQ460" s="148">
        <f>100*AP460/$AI460</f>
        <v>33.0188484058511</v>
      </c>
      <c r="AR460" s="145">
        <f>IF(AQ460&gt;$AI$8,1,0)</f>
        <v>0</v>
      </c>
      <c r="AS460" s="148">
        <f>IF($R460=AP$17,AQ460,0)</f>
        <v>33.0188484058511</v>
      </c>
      <c r="AT460" s="145">
        <v>2587</v>
      </c>
      <c r="AU460" s="148">
        <f>100*AT460/$AI460</f>
        <v>5.3524507065566</v>
      </c>
      <c r="AV460" s="145">
        <f>IF(AU460&gt;$AI$8,1,0)</f>
        <v>0</v>
      </c>
      <c r="AW460" s="148">
        <f>IF($R460=AT$17,AU460,0)</f>
        <v>0</v>
      </c>
      <c r="AX460" s="145">
        <v>8213</v>
      </c>
      <c r="AY460" s="148">
        <f>100*AX460/$AI460</f>
        <v>16.9925309829723</v>
      </c>
      <c r="AZ460" s="145">
        <f>IF(AY460&gt;$AI$8,1,0)</f>
        <v>0</v>
      </c>
      <c r="BA460" s="148">
        <f>IF($R460=AX$17,AY460,0)</f>
        <v>0</v>
      </c>
      <c r="BB460" s="145">
        <v>2419</v>
      </c>
      <c r="BC460" s="148">
        <f>100*BB460/$AI460</f>
        <v>5.00486210249726</v>
      </c>
      <c r="BD460" s="145">
        <f>IF(BC460&gt;$AI$8,1,0)</f>
        <v>0</v>
      </c>
      <c r="BE460" s="148">
        <f>IF($R460=BB$17,BC460,0)</f>
        <v>0</v>
      </c>
      <c r="BF460" s="145">
        <v>0</v>
      </c>
      <c r="BG460" s="148">
        <f>100*BF460/$AI460</f>
        <v>0</v>
      </c>
      <c r="BH460" s="145">
        <f>IF(BG460&gt;$AI$8,1,0)</f>
        <v>0</v>
      </c>
      <c r="BI460" s="148">
        <f>IF($R460=BF$17,BG460,0)</f>
        <v>0</v>
      </c>
      <c r="BJ460" s="145">
        <v>0</v>
      </c>
      <c r="BK460" s="148">
        <f>100*BJ460/$AI460</f>
        <v>0</v>
      </c>
      <c r="BL460" s="145">
        <f>IF(BK460&gt;$AI$8,1,0)</f>
        <v>0</v>
      </c>
      <c r="BM460" s="148">
        <f>IF($R460=BJ$17,BK460,0)</f>
        <v>0</v>
      </c>
      <c r="BN460" s="145">
        <v>0</v>
      </c>
      <c r="BO460" s="148">
        <f>100*BN460/$AI460</f>
        <v>0</v>
      </c>
      <c r="BP460" s="145">
        <f>IF(BO460&gt;$AI$8,1,0)</f>
        <v>0</v>
      </c>
      <c r="BQ460" s="148">
        <f>IF($R460=BN$17,BO460,0)</f>
        <v>0</v>
      </c>
      <c r="BR460" s="145">
        <v>0</v>
      </c>
      <c r="BS460" s="148">
        <f>100*BR460/$AI460</f>
        <v>0</v>
      </c>
      <c r="BT460" s="145">
        <f>IF(BS460&gt;$AI$8,1,0)</f>
        <v>0</v>
      </c>
      <c r="BU460" s="148">
        <f>IF($R460=BR$17,BS460,0)</f>
        <v>0</v>
      </c>
      <c r="BV460" s="145">
        <v>0</v>
      </c>
      <c r="BW460" s="148">
        <f>100*BV460/$AI460</f>
        <v>0</v>
      </c>
      <c r="BX460" s="145">
        <f>IF(BW460&gt;$AI$8,1,0)</f>
        <v>0</v>
      </c>
      <c r="BY460" s="148">
        <f>IF($R460=BV$17,BW460,0)</f>
        <v>0</v>
      </c>
      <c r="BZ460" s="145">
        <v>0</v>
      </c>
      <c r="CA460" s="148">
        <f>100*BZ460/$AI460</f>
        <v>0</v>
      </c>
      <c r="CB460" s="145">
        <f>IF(CA460&gt;$AI$8,1,0)</f>
        <v>0</v>
      </c>
      <c r="CC460" s="148">
        <f>IF($R460=BZ$17,CA460,0)</f>
        <v>0</v>
      </c>
      <c r="CD460" s="145">
        <v>0</v>
      </c>
      <c r="CE460" s="148">
        <f>100*CD460/$AI460</f>
        <v>0</v>
      </c>
      <c r="CF460" s="145">
        <f>IF(CE460&gt;$AI$8,1,0)</f>
        <v>0</v>
      </c>
      <c r="CG460" s="148">
        <f>IF($R460=CD$17,CE460,0)</f>
        <v>0</v>
      </c>
      <c r="CH460" s="145">
        <v>0</v>
      </c>
      <c r="CI460" s="148">
        <f>100*CH460/$AI460</f>
        <v>0</v>
      </c>
      <c r="CJ460" s="145">
        <f>IF(CI460&gt;$AI$8,1,0)</f>
        <v>0</v>
      </c>
      <c r="CK460" s="148">
        <f>IF($R460=CH$17,CI460,0)</f>
        <v>0</v>
      </c>
      <c r="CL460" s="145">
        <v>0</v>
      </c>
      <c r="CM460" s="145">
        <v>0</v>
      </c>
      <c r="CN460" s="149"/>
    </row>
    <row r="461" ht="15.75" customHeight="1">
      <c r="A461" t="s" s="179">
        <v>3135</v>
      </c>
      <c r="B461" t="s" s="180">
        <v>75</v>
      </c>
      <c r="C461" t="s" s="180">
        <v>707</v>
      </c>
      <c r="D461" t="s" s="181">
        <v>78</v>
      </c>
      <c r="E461" t="s" s="182">
        <v>79</v>
      </c>
      <c r="F461" t="s" s="130">
        <v>80</v>
      </c>
      <c r="G461" t="s" s="130">
        <v>369</v>
      </c>
      <c r="H461" t="s" s="130">
        <v>3136</v>
      </c>
      <c r="I461" t="s" s="130">
        <v>49</v>
      </c>
      <c r="J461" t="s" s="130">
        <v>1733</v>
      </c>
      <c r="K461" t="s" s="183">
        <f>_xlfn.IFS(Q461=0,O461,T461=1,R461,U461=1,AA461,V461=1,AD461)</f>
        <v>2365</v>
      </c>
      <c r="L461" s="189">
        <f>_xlfn.IFS(Q461=0,P461,T461=1,S461,U461=1,AB461,V461=1,AE461)</f>
        <v>18.5070768</v>
      </c>
      <c r="M461" t="s" s="130">
        <f>IF(O461="Lab","over","under")</f>
        <v>2429</v>
      </c>
      <c r="N461" s="173">
        <v>0</v>
      </c>
      <c r="O461" t="s" s="184">
        <v>28</v>
      </c>
      <c r="P461" s="131">
        <f>AQ461</f>
        <v>38.2389027649972</v>
      </c>
      <c r="Q461" s="173">
        <f>T461+U461+V461</f>
        <v>1</v>
      </c>
      <c r="R461" t="s" s="185">
        <v>27</v>
      </c>
      <c r="S461" s="131">
        <f>AO461</f>
        <v>26.7692038035143</v>
      </c>
      <c r="T461" s="169"/>
      <c r="U461" s="173">
        <v>1</v>
      </c>
      <c r="V461" s="169"/>
      <c r="W461" s="169"/>
      <c r="X461" t="s" s="130">
        <f>IF($A461=Y461,"ok","bad")</f>
        <v>2430</v>
      </c>
      <c r="Y461" t="s" s="130">
        <v>3135</v>
      </c>
      <c r="Z461" t="s" s="130">
        <v>707</v>
      </c>
      <c r="AA461" t="s" s="186">
        <v>2365</v>
      </c>
      <c r="AB461" s="125">
        <f>100*AC461</f>
        <v>18.5070768</v>
      </c>
      <c r="AC461" s="191">
        <v>0.185070768</v>
      </c>
      <c r="AD461" t="s" s="187">
        <v>31</v>
      </c>
      <c r="AE461" s="125">
        <v>5.7425179</v>
      </c>
      <c r="AF461" s="191">
        <v>0.057425179</v>
      </c>
      <c r="AG461" s="169"/>
      <c r="AH461" s="173">
        <v>75569</v>
      </c>
      <c r="AI461" s="173">
        <v>45642</v>
      </c>
      <c r="AJ461" s="173">
        <v>190</v>
      </c>
      <c r="AK461" s="173">
        <v>5235</v>
      </c>
      <c r="AL461" s="173">
        <v>12218</v>
      </c>
      <c r="AM461" s="175">
        <f>100*AL461/$AI461</f>
        <v>26.7692038035143</v>
      </c>
      <c r="AN461" s="173">
        <f>IF(AM461&gt;$AI$8,1,0)</f>
        <v>0</v>
      </c>
      <c r="AO461" s="175">
        <f>IF($R461=AL$17,AM461,0)</f>
        <v>26.7692038035143</v>
      </c>
      <c r="AP461" s="173">
        <v>17453</v>
      </c>
      <c r="AQ461" s="175">
        <f>100*AP461/$AI461</f>
        <v>38.2389027649972</v>
      </c>
      <c r="AR461" s="173">
        <f>IF(AQ461&gt;$AI$8,1,0)</f>
        <v>0</v>
      </c>
      <c r="AS461" s="175">
        <f>IF($R461=AP$17,AQ461,0)</f>
        <v>0</v>
      </c>
      <c r="AT461" s="173">
        <v>2205</v>
      </c>
      <c r="AU461" s="175">
        <f>100*AT461/$AI461</f>
        <v>4.8310766399369</v>
      </c>
      <c r="AV461" s="173">
        <f>IF(AU461&gt;$AI$8,1,0)</f>
        <v>0</v>
      </c>
      <c r="AW461" s="175">
        <f>IF($R461=AT$17,AU461,0)</f>
        <v>0</v>
      </c>
      <c r="AX461" s="173">
        <v>8447</v>
      </c>
      <c r="AY461" s="175">
        <f>100*AX461/$AI461</f>
        <v>18.5070768152141</v>
      </c>
      <c r="AZ461" s="173">
        <f>IF(AY461&gt;$AI$8,1,0)</f>
        <v>0</v>
      </c>
      <c r="BA461" s="175">
        <f>IF($R461=AX$17,AY461,0)</f>
        <v>0</v>
      </c>
      <c r="BB461" s="173">
        <v>2621</v>
      </c>
      <c r="BC461" s="175">
        <f>100*BB461/$AI461</f>
        <v>5.74251785636037</v>
      </c>
      <c r="BD461" s="173">
        <f>IF(BC461&gt;$AI$8,1,0)</f>
        <v>0</v>
      </c>
      <c r="BE461" s="175">
        <f>IF($R461=BB$17,BC461,0)</f>
        <v>0</v>
      </c>
      <c r="BF461" s="173">
        <v>0</v>
      </c>
      <c r="BG461" s="175">
        <f>100*BF461/$AI461</f>
        <v>0</v>
      </c>
      <c r="BH461" s="173">
        <f>IF(BG461&gt;$AI$8,1,0)</f>
        <v>0</v>
      </c>
      <c r="BI461" s="175">
        <f>IF($R461=BF$17,BG461,0)</f>
        <v>0</v>
      </c>
      <c r="BJ461" s="173">
        <v>0</v>
      </c>
      <c r="BK461" s="175">
        <f>100*BJ461/$AI461</f>
        <v>0</v>
      </c>
      <c r="BL461" s="173">
        <f>IF(BK461&gt;$AI$8,1,0)</f>
        <v>0</v>
      </c>
      <c r="BM461" s="175">
        <f>IF($R461=BJ$17,BK461,0)</f>
        <v>0</v>
      </c>
      <c r="BN461" s="173">
        <v>0</v>
      </c>
      <c r="BO461" s="175">
        <f>100*BN461/$AI461</f>
        <v>0</v>
      </c>
      <c r="BP461" s="173">
        <f>IF(BO461&gt;$AI$8,1,0)</f>
        <v>0</v>
      </c>
      <c r="BQ461" s="175">
        <f>IF($R461=BN$17,BO461,0)</f>
        <v>0</v>
      </c>
      <c r="BR461" s="173">
        <v>0</v>
      </c>
      <c r="BS461" s="175">
        <f>100*BR461/$AI461</f>
        <v>0</v>
      </c>
      <c r="BT461" s="173">
        <f>IF(BS461&gt;$AI$8,1,0)</f>
        <v>0</v>
      </c>
      <c r="BU461" s="175">
        <f>IF($R461=BR$17,BS461,0)</f>
        <v>0</v>
      </c>
      <c r="BV461" s="173">
        <v>0</v>
      </c>
      <c r="BW461" s="175">
        <f>100*BV461/$AI461</f>
        <v>0</v>
      </c>
      <c r="BX461" s="173">
        <f>IF(BW461&gt;$AI$8,1,0)</f>
        <v>0</v>
      </c>
      <c r="BY461" s="175">
        <f>IF($R461=BV$17,BW461,0)</f>
        <v>0</v>
      </c>
      <c r="BZ461" s="173">
        <v>0</v>
      </c>
      <c r="CA461" s="175">
        <f>100*BZ461/$AI461</f>
        <v>0</v>
      </c>
      <c r="CB461" s="173">
        <f>IF(CA461&gt;$AI$8,1,0)</f>
        <v>0</v>
      </c>
      <c r="CC461" s="175">
        <f>IF($R461=BZ$17,CA461,0)</f>
        <v>0</v>
      </c>
      <c r="CD461" s="173">
        <v>0</v>
      </c>
      <c r="CE461" s="175">
        <f>100*CD461/$AI461</f>
        <v>0</v>
      </c>
      <c r="CF461" s="173">
        <f>IF(CE461&gt;$AI$8,1,0)</f>
        <v>0</v>
      </c>
      <c r="CG461" s="175">
        <f>IF($R461=CD$17,CE461,0)</f>
        <v>0</v>
      </c>
      <c r="CH461" s="173">
        <v>0</v>
      </c>
      <c r="CI461" s="175">
        <f>100*CH461/$AI461</f>
        <v>0</v>
      </c>
      <c r="CJ461" s="173">
        <f>IF(CI461&gt;$AI$8,1,0)</f>
        <v>0</v>
      </c>
      <c r="CK461" s="175">
        <f>IF($R461=CH$17,CI461,0)</f>
        <v>0</v>
      </c>
      <c r="CL461" s="173">
        <v>0</v>
      </c>
      <c r="CM461" s="173">
        <v>0</v>
      </c>
      <c r="CN461" s="176"/>
    </row>
    <row r="462" ht="15.75" customHeight="1">
      <c r="A462" t="s" s="179">
        <v>3366</v>
      </c>
      <c r="B462" t="s" s="180">
        <v>75</v>
      </c>
      <c r="C462" t="s" s="180">
        <v>1804</v>
      </c>
      <c r="D462" t="s" s="181">
        <v>78</v>
      </c>
      <c r="E462" t="s" s="188">
        <v>79</v>
      </c>
      <c r="F462" t="s" s="146">
        <v>46</v>
      </c>
      <c r="G462" t="s" s="146">
        <v>592</v>
      </c>
      <c r="H462" t="s" s="146">
        <v>1805</v>
      </c>
      <c r="I462" t="s" s="146">
        <v>49</v>
      </c>
      <c r="J462" t="s" s="146">
        <v>56</v>
      </c>
      <c r="K462" t="s" s="183">
        <f>_xlfn.IFS(Q462=0,O462,T462=1,R462,U462=1,AA462,V462=1,AD462)</f>
        <v>27</v>
      </c>
      <c r="L462" s="189">
        <f>_xlfn.IFS(Q462=0,P462,T462=1,S462,U462=1,AB462,V462=1,AE462)</f>
        <v>38.2193853231923</v>
      </c>
      <c r="M462" t="s" s="146">
        <f>IF(O462="Lab","over","under")</f>
        <v>3307</v>
      </c>
      <c r="N462" s="138"/>
      <c r="O462" t="s" s="184">
        <v>27</v>
      </c>
      <c r="P462" s="147">
        <f>AM462</f>
        <v>38.2193853231923</v>
      </c>
      <c r="Q462" s="145">
        <f>T462+U462+V462</f>
        <v>0</v>
      </c>
      <c r="R462" t="s" s="185">
        <v>29</v>
      </c>
      <c r="S462" s="147">
        <f>AW462</f>
        <v>22.4131142105154</v>
      </c>
      <c r="T462" s="138"/>
      <c r="U462" s="138"/>
      <c r="V462" s="138"/>
      <c r="W462" s="138"/>
      <c r="X462" t="s" s="146">
        <f>IF($A462=Y462,"ok","bad")</f>
        <v>2430</v>
      </c>
      <c r="Y462" t="s" s="146">
        <v>3366</v>
      </c>
      <c r="Z462" t="s" s="146">
        <v>1804</v>
      </c>
      <c r="AA462" t="s" s="186">
        <v>28</v>
      </c>
      <c r="AB462" s="141">
        <f>100*AC462</f>
        <v>20.6474209</v>
      </c>
      <c r="AC462" s="190">
        <v>0.206474209</v>
      </c>
      <c r="AD462" t="s" s="187">
        <v>2365</v>
      </c>
      <c r="AE462" s="141">
        <v>13.3027998</v>
      </c>
      <c r="AF462" s="190">
        <v>0.133027998</v>
      </c>
      <c r="AG462" s="138"/>
      <c r="AH462" s="145">
        <v>73610</v>
      </c>
      <c r="AI462" s="145">
        <v>48253</v>
      </c>
      <c r="AJ462" s="145">
        <v>156</v>
      </c>
      <c r="AK462" s="145">
        <v>7627</v>
      </c>
      <c r="AL462" s="145">
        <v>18442</v>
      </c>
      <c r="AM462" s="148">
        <f>100*AL462/$AI462</f>
        <v>38.2193853231923</v>
      </c>
      <c r="AN462" s="145">
        <f>IF(AM462&gt;$AI$8,1,0)</f>
        <v>0</v>
      </c>
      <c r="AO462" s="148">
        <f>IF($R462=AL$17,AM462,0)</f>
        <v>0</v>
      </c>
      <c r="AP462" s="145">
        <v>9963</v>
      </c>
      <c r="AQ462" s="148">
        <f>100*AP462/$AI462</f>
        <v>20.647420885748</v>
      </c>
      <c r="AR462" s="145">
        <f>IF(AQ462&gt;$AI$8,1,0)</f>
        <v>0</v>
      </c>
      <c r="AS462" s="148">
        <f>IF($R462=AP$17,AQ462,0)</f>
        <v>0</v>
      </c>
      <c r="AT462" s="145">
        <v>10815</v>
      </c>
      <c r="AU462" s="148">
        <f>100*AT462/$AI462</f>
        <v>22.4131142105154</v>
      </c>
      <c r="AV462" s="145">
        <f>IF(AU462&gt;$AI$8,1,0)</f>
        <v>0</v>
      </c>
      <c r="AW462" s="148">
        <f>IF($R462=AT$17,AU462,0)</f>
        <v>22.4131142105154</v>
      </c>
      <c r="AX462" s="145">
        <v>6419</v>
      </c>
      <c r="AY462" s="148">
        <f>100*AX462/$AI462</f>
        <v>13.3027998259176</v>
      </c>
      <c r="AZ462" s="145">
        <f>IF(AY462&gt;$AI$8,1,0)</f>
        <v>0</v>
      </c>
      <c r="BA462" s="148">
        <f>IF($R462=AX$17,AY462,0)</f>
        <v>0</v>
      </c>
      <c r="BB462" s="145">
        <v>1954</v>
      </c>
      <c r="BC462" s="148">
        <f>100*BB462/$AI462</f>
        <v>4.04948915093362</v>
      </c>
      <c r="BD462" s="145">
        <f>IF(BC462&gt;$AI$8,1,0)</f>
        <v>0</v>
      </c>
      <c r="BE462" s="148">
        <f>IF($R462=BB$17,BC462,0)</f>
        <v>0</v>
      </c>
      <c r="BF462" s="145">
        <v>0</v>
      </c>
      <c r="BG462" s="148">
        <f>100*BF462/$AI462</f>
        <v>0</v>
      </c>
      <c r="BH462" s="145">
        <f>IF(BG462&gt;$AI$8,1,0)</f>
        <v>0</v>
      </c>
      <c r="BI462" s="148">
        <f>IF($R462=BF$17,BG462,0)</f>
        <v>0</v>
      </c>
      <c r="BJ462" s="145">
        <v>0</v>
      </c>
      <c r="BK462" s="148">
        <f>100*BJ462/$AI462</f>
        <v>0</v>
      </c>
      <c r="BL462" s="145">
        <f>IF(BK462&gt;$AI$8,1,0)</f>
        <v>0</v>
      </c>
      <c r="BM462" s="148">
        <f>IF($R462=BJ$17,BK462,0)</f>
        <v>0</v>
      </c>
      <c r="BN462" s="145">
        <v>0</v>
      </c>
      <c r="BO462" s="148">
        <f>100*BN462/$AI462</f>
        <v>0</v>
      </c>
      <c r="BP462" s="145">
        <f>IF(BO462&gt;$AI$8,1,0)</f>
        <v>0</v>
      </c>
      <c r="BQ462" s="148">
        <f>IF($R462=BN$17,BO462,0)</f>
        <v>0</v>
      </c>
      <c r="BR462" s="145">
        <v>0</v>
      </c>
      <c r="BS462" s="148">
        <f>100*BR462/$AI462</f>
        <v>0</v>
      </c>
      <c r="BT462" s="145">
        <f>IF(BS462&gt;$AI$8,1,0)</f>
        <v>0</v>
      </c>
      <c r="BU462" s="148">
        <f>IF($R462=BR$17,BS462,0)</f>
        <v>0</v>
      </c>
      <c r="BV462" s="145">
        <v>0</v>
      </c>
      <c r="BW462" s="148">
        <f>100*BV462/$AI462</f>
        <v>0</v>
      </c>
      <c r="BX462" s="145">
        <f>IF(BW462&gt;$AI$8,1,0)</f>
        <v>0</v>
      </c>
      <c r="BY462" s="148">
        <f>IF($R462=BV$17,BW462,0)</f>
        <v>0</v>
      </c>
      <c r="BZ462" s="145">
        <v>0</v>
      </c>
      <c r="CA462" s="148">
        <f>100*BZ462/$AI462</f>
        <v>0</v>
      </c>
      <c r="CB462" s="145">
        <f>IF(CA462&gt;$AI$8,1,0)</f>
        <v>0</v>
      </c>
      <c r="CC462" s="148">
        <f>IF($R462=BZ$17,CA462,0)</f>
        <v>0</v>
      </c>
      <c r="CD462" s="145">
        <v>0</v>
      </c>
      <c r="CE462" s="148">
        <f>100*CD462/$AI462</f>
        <v>0</v>
      </c>
      <c r="CF462" s="145">
        <f>IF(CE462&gt;$AI$8,1,0)</f>
        <v>0</v>
      </c>
      <c r="CG462" s="148">
        <f>IF($R462=CD$17,CE462,0)</f>
        <v>0</v>
      </c>
      <c r="CH462" s="145">
        <v>0</v>
      </c>
      <c r="CI462" s="148">
        <f>100*CH462/$AI462</f>
        <v>0</v>
      </c>
      <c r="CJ462" s="145">
        <f>IF(CI462&gt;$AI$8,1,0)</f>
        <v>0</v>
      </c>
      <c r="CK462" s="148">
        <f>IF($R462=CH$17,CI462,0)</f>
        <v>0</v>
      </c>
      <c r="CL462" s="145">
        <v>445</v>
      </c>
      <c r="CM462" s="145">
        <v>0</v>
      </c>
      <c r="CN462" s="149"/>
    </row>
    <row r="463" ht="15.75" customHeight="1">
      <c r="A463" t="s" s="179">
        <v>3167</v>
      </c>
      <c r="B463" t="s" s="180">
        <v>183</v>
      </c>
      <c r="C463" t="s" s="180">
        <v>1124</v>
      </c>
      <c r="D463" t="s" s="181">
        <v>186</v>
      </c>
      <c r="E463" t="s" s="182">
        <v>79</v>
      </c>
      <c r="F463" t="s" s="130">
        <v>46</v>
      </c>
      <c r="G463" t="s" s="130">
        <v>157</v>
      </c>
      <c r="H463" t="s" s="130">
        <v>2728</v>
      </c>
      <c r="I463" t="s" s="130">
        <v>49</v>
      </c>
      <c r="J463" t="s" s="130">
        <v>1733</v>
      </c>
      <c r="K463" t="s" s="183">
        <f>_xlfn.IFS(Q463=0,O463,T463=1,R463,U463=1,AA463,V463=1,AD463)</f>
        <v>2365</v>
      </c>
      <c r="L463" s="189">
        <f>_xlfn.IFS(Q463=0,P463,T463=1,S463,U463=1,AB463,V463=1,AE463)</f>
        <v>17.4322118</v>
      </c>
      <c r="M463" t="s" s="130">
        <f>IF(O463="Lab","over","under")</f>
        <v>2429</v>
      </c>
      <c r="N463" s="173">
        <v>0</v>
      </c>
      <c r="O463" t="s" s="184">
        <v>28</v>
      </c>
      <c r="P463" s="131">
        <f>AQ463</f>
        <v>38.188083794323</v>
      </c>
      <c r="Q463" s="173">
        <f>T463+U463+V463</f>
        <v>1</v>
      </c>
      <c r="R463" t="s" s="185">
        <v>27</v>
      </c>
      <c r="S463" s="131">
        <f>AO463</f>
        <v>27.1764759227351</v>
      </c>
      <c r="T463" s="169"/>
      <c r="U463" s="173">
        <v>1</v>
      </c>
      <c r="V463" s="169"/>
      <c r="W463" s="169"/>
      <c r="X463" t="s" s="130">
        <f>IF($A463=Y463,"ok","bad")</f>
        <v>2430</v>
      </c>
      <c r="Y463" t="s" s="130">
        <v>3167</v>
      </c>
      <c r="Z463" t="s" s="130">
        <v>1124</v>
      </c>
      <c r="AA463" t="s" s="186">
        <v>2365</v>
      </c>
      <c r="AB463" s="125">
        <f>100*AC463</f>
        <v>17.4322118</v>
      </c>
      <c r="AC463" s="191">
        <v>0.174322118</v>
      </c>
      <c r="AD463" t="s" s="187">
        <v>29</v>
      </c>
      <c r="AE463" s="125">
        <v>11.5534597</v>
      </c>
      <c r="AF463" s="191">
        <v>0.115534597</v>
      </c>
      <c r="AG463" s="169"/>
      <c r="AH463" s="173">
        <v>71035</v>
      </c>
      <c r="AI463" s="173">
        <v>44108</v>
      </c>
      <c r="AJ463" s="173">
        <v>168</v>
      </c>
      <c r="AK463" s="173">
        <v>4857</v>
      </c>
      <c r="AL463" s="173">
        <v>11987</v>
      </c>
      <c r="AM463" s="175">
        <f>100*AL463/$AI463</f>
        <v>27.1764759227351</v>
      </c>
      <c r="AN463" s="173">
        <f>IF(AM463&gt;$AI$8,1,0)</f>
        <v>0</v>
      </c>
      <c r="AO463" s="175">
        <f>IF($R463=AL$17,AM463,0)</f>
        <v>27.1764759227351</v>
      </c>
      <c r="AP463" s="173">
        <v>16844</v>
      </c>
      <c r="AQ463" s="175">
        <f>100*AP463/$AI463</f>
        <v>38.188083794323</v>
      </c>
      <c r="AR463" s="173">
        <f>IF(AQ463&gt;$AI$8,1,0)</f>
        <v>0</v>
      </c>
      <c r="AS463" s="175">
        <f>IF($R463=AP$17,AQ463,0)</f>
        <v>0</v>
      </c>
      <c r="AT463" s="173">
        <v>5096</v>
      </c>
      <c r="AU463" s="175">
        <f>100*AT463/$AI463</f>
        <v>11.5534596898522</v>
      </c>
      <c r="AV463" s="173">
        <f>IF(AU463&gt;$AI$8,1,0)</f>
        <v>0</v>
      </c>
      <c r="AW463" s="175">
        <f>IF($R463=AT$17,AU463,0)</f>
        <v>0</v>
      </c>
      <c r="AX463" s="173">
        <v>7689</v>
      </c>
      <c r="AY463" s="175">
        <f>100*AX463/$AI463</f>
        <v>17.4322118436565</v>
      </c>
      <c r="AZ463" s="173">
        <f>IF(AY463&gt;$AI$8,1,0)</f>
        <v>0</v>
      </c>
      <c r="BA463" s="175">
        <f>IF($R463=AX$17,AY463,0)</f>
        <v>0</v>
      </c>
      <c r="BB463" s="173">
        <v>2492</v>
      </c>
      <c r="BC463" s="175">
        <f>100*BB463/$AI463</f>
        <v>5.64976874943321</v>
      </c>
      <c r="BD463" s="173">
        <f>IF(BC463&gt;$AI$8,1,0)</f>
        <v>0</v>
      </c>
      <c r="BE463" s="175">
        <f>IF($R463=BB$17,BC463,0)</f>
        <v>0</v>
      </c>
      <c r="BF463" s="173">
        <v>0</v>
      </c>
      <c r="BG463" s="175">
        <f>100*BF463/$AI463</f>
        <v>0</v>
      </c>
      <c r="BH463" s="173">
        <f>IF(BG463&gt;$AI$8,1,0)</f>
        <v>0</v>
      </c>
      <c r="BI463" s="175">
        <f>IF($R463=BF$17,BG463,0)</f>
        <v>0</v>
      </c>
      <c r="BJ463" s="173">
        <v>0</v>
      </c>
      <c r="BK463" s="175">
        <f>100*BJ463/$AI463</f>
        <v>0</v>
      </c>
      <c r="BL463" s="173">
        <f>IF(BK463&gt;$AI$8,1,0)</f>
        <v>0</v>
      </c>
      <c r="BM463" s="175">
        <f>IF($R463=BJ$17,BK463,0)</f>
        <v>0</v>
      </c>
      <c r="BN463" s="173">
        <v>0</v>
      </c>
      <c r="BO463" s="175">
        <f>100*BN463/$AI463</f>
        <v>0</v>
      </c>
      <c r="BP463" s="173">
        <f>IF(BO463&gt;$AI$8,1,0)</f>
        <v>0</v>
      </c>
      <c r="BQ463" s="175">
        <f>IF($R463=BN$17,BO463,0)</f>
        <v>0</v>
      </c>
      <c r="BR463" s="173">
        <v>0</v>
      </c>
      <c r="BS463" s="175">
        <f>100*BR463/$AI463</f>
        <v>0</v>
      </c>
      <c r="BT463" s="173">
        <f>IF(BS463&gt;$AI$8,1,0)</f>
        <v>0</v>
      </c>
      <c r="BU463" s="175">
        <f>IF($R463=BR$17,BS463,0)</f>
        <v>0</v>
      </c>
      <c r="BV463" s="173">
        <v>0</v>
      </c>
      <c r="BW463" s="175">
        <f>100*BV463/$AI463</f>
        <v>0</v>
      </c>
      <c r="BX463" s="173">
        <f>IF(BW463&gt;$AI$8,1,0)</f>
        <v>0</v>
      </c>
      <c r="BY463" s="175">
        <f>IF($R463=BV$17,BW463,0)</f>
        <v>0</v>
      </c>
      <c r="BZ463" s="173">
        <v>0</v>
      </c>
      <c r="CA463" s="175">
        <f>100*BZ463/$AI463</f>
        <v>0</v>
      </c>
      <c r="CB463" s="173">
        <f>IF(CA463&gt;$AI$8,1,0)</f>
        <v>0</v>
      </c>
      <c r="CC463" s="175">
        <f>IF($R463=BZ$17,CA463,0)</f>
        <v>0</v>
      </c>
      <c r="CD463" s="173">
        <v>0</v>
      </c>
      <c r="CE463" s="175">
        <f>100*CD463/$AI463</f>
        <v>0</v>
      </c>
      <c r="CF463" s="173">
        <f>IF(CE463&gt;$AI$8,1,0)</f>
        <v>0</v>
      </c>
      <c r="CG463" s="175">
        <f>IF($R463=CD$17,CE463,0)</f>
        <v>0</v>
      </c>
      <c r="CH463" s="173">
        <v>0</v>
      </c>
      <c r="CI463" s="175">
        <f>100*CH463/$AI463</f>
        <v>0</v>
      </c>
      <c r="CJ463" s="173">
        <f>IF(CI463&gt;$AI$8,1,0)</f>
        <v>0</v>
      </c>
      <c r="CK463" s="175">
        <f>IF($R463=CH$17,CI463,0)</f>
        <v>0</v>
      </c>
      <c r="CL463" s="173">
        <v>0</v>
      </c>
      <c r="CM463" s="173">
        <v>0</v>
      </c>
      <c r="CN463" s="176"/>
    </row>
    <row r="464" ht="15.75" customHeight="1">
      <c r="A464" t="s" s="179">
        <v>3592</v>
      </c>
      <c r="B464" t="s" s="180">
        <v>166</v>
      </c>
      <c r="C464" t="s" s="180">
        <v>3593</v>
      </c>
      <c r="D464" t="s" s="181">
        <v>169</v>
      </c>
      <c r="E464" t="s" s="188">
        <v>79</v>
      </c>
      <c r="F464" t="s" s="146">
        <v>46</v>
      </c>
      <c r="G464" t="s" s="146">
        <v>157</v>
      </c>
      <c r="H464" t="s" s="146">
        <v>1074</v>
      </c>
      <c r="I464" t="s" s="146">
        <v>49</v>
      </c>
      <c r="J464" t="s" s="146">
        <v>56</v>
      </c>
      <c r="K464" t="s" s="183">
        <f>_xlfn.IFS(Q464=0,O464,T464=1,R464,U464=1,AA464,V464=1,AD464)</f>
        <v>27</v>
      </c>
      <c r="L464" s="189">
        <f>_xlfn.IFS(Q464=0,P464,T464=1,S464,U464=1,AB464,V464=1,AE464)</f>
        <v>38.1588999236058</v>
      </c>
      <c r="M464" t="s" s="146">
        <f>IF(O464="Lab","over","under")</f>
        <v>3307</v>
      </c>
      <c r="N464" s="138"/>
      <c r="O464" t="s" s="184">
        <v>27</v>
      </c>
      <c r="P464" s="147">
        <f>AM464</f>
        <v>38.1588999236058</v>
      </c>
      <c r="Q464" s="145">
        <f>T464+U464+V464</f>
        <v>0</v>
      </c>
      <c r="R464" t="s" s="185">
        <v>28</v>
      </c>
      <c r="S464" s="147">
        <f>AS464</f>
        <v>30.977845683728</v>
      </c>
      <c r="T464" s="138"/>
      <c r="U464" s="138"/>
      <c r="V464" s="138"/>
      <c r="W464" s="138"/>
      <c r="X464" t="s" s="146">
        <f>IF($A464=Y464,"ok","bad")</f>
        <v>2430</v>
      </c>
      <c r="Y464" t="s" s="146">
        <v>3592</v>
      </c>
      <c r="Z464" t="s" s="146">
        <v>3593</v>
      </c>
      <c r="AA464" t="s" s="186">
        <v>2365</v>
      </c>
      <c r="AB464" s="141">
        <f>100*AC464</f>
        <v>18.2019219</v>
      </c>
      <c r="AC464" s="190">
        <v>0.182019219</v>
      </c>
      <c r="AD464" t="s" s="187">
        <v>29</v>
      </c>
      <c r="AE464" s="141">
        <v>6.7950625</v>
      </c>
      <c r="AF464" s="190">
        <v>0.067950625</v>
      </c>
      <c r="AG464" s="138"/>
      <c r="AH464" s="145">
        <v>79925</v>
      </c>
      <c r="AI464" s="145">
        <v>49742</v>
      </c>
      <c r="AJ464" s="145">
        <v>165</v>
      </c>
      <c r="AK464" s="145">
        <v>3572</v>
      </c>
      <c r="AL464" s="145">
        <v>18981</v>
      </c>
      <c r="AM464" s="148">
        <f>100*AL464/$AI464</f>
        <v>38.1588999236058</v>
      </c>
      <c r="AN464" s="145">
        <f>IF(AM464&gt;$AI$8,1,0)</f>
        <v>0</v>
      </c>
      <c r="AO464" s="148">
        <f>IF($R464=AL$17,AM464,0)</f>
        <v>0</v>
      </c>
      <c r="AP464" s="145">
        <v>15409</v>
      </c>
      <c r="AQ464" s="148">
        <f>100*AP464/$AI464</f>
        <v>30.977845683728</v>
      </c>
      <c r="AR464" s="145">
        <f>IF(AQ464&gt;$AI$8,1,0)</f>
        <v>0</v>
      </c>
      <c r="AS464" s="148">
        <f>IF($R464=AP$17,AQ464,0)</f>
        <v>30.977845683728</v>
      </c>
      <c r="AT464" s="145">
        <v>3380</v>
      </c>
      <c r="AU464" s="148">
        <f>100*AT464/$AI464</f>
        <v>6.7950625226167</v>
      </c>
      <c r="AV464" s="145">
        <f>IF(AU464&gt;$AI$8,1,0)</f>
        <v>0</v>
      </c>
      <c r="AW464" s="148">
        <f>IF($R464=AT$17,AU464,0)</f>
        <v>0</v>
      </c>
      <c r="AX464" s="145">
        <v>9054</v>
      </c>
      <c r="AY464" s="148">
        <f>100*AX464/$AI464</f>
        <v>18.2019219170922</v>
      </c>
      <c r="AZ464" s="145">
        <f>IF(AY464&gt;$AI$8,1,0)</f>
        <v>0</v>
      </c>
      <c r="BA464" s="148">
        <f>IF($R464=AX$17,AY464,0)</f>
        <v>0</v>
      </c>
      <c r="BB464" s="145">
        <v>2451</v>
      </c>
      <c r="BC464" s="148">
        <f>100*BB464/$AI464</f>
        <v>4.92742551566081</v>
      </c>
      <c r="BD464" s="145">
        <f>IF(BC464&gt;$AI$8,1,0)</f>
        <v>0</v>
      </c>
      <c r="BE464" s="148">
        <f>IF($R464=BB$17,BC464,0)</f>
        <v>0</v>
      </c>
      <c r="BF464" s="145">
        <v>0</v>
      </c>
      <c r="BG464" s="148">
        <f>100*BF464/$AI464</f>
        <v>0</v>
      </c>
      <c r="BH464" s="145">
        <f>IF(BG464&gt;$AI$8,1,0)</f>
        <v>0</v>
      </c>
      <c r="BI464" s="148">
        <f>IF($R464=BF$17,BG464,0)</f>
        <v>0</v>
      </c>
      <c r="BJ464" s="145">
        <v>0</v>
      </c>
      <c r="BK464" s="148">
        <f>100*BJ464/$AI464</f>
        <v>0</v>
      </c>
      <c r="BL464" s="145">
        <f>IF(BK464&gt;$AI$8,1,0)</f>
        <v>0</v>
      </c>
      <c r="BM464" s="148">
        <f>IF($R464=BJ$17,BK464,0)</f>
        <v>0</v>
      </c>
      <c r="BN464" s="145">
        <v>0</v>
      </c>
      <c r="BO464" s="148">
        <f>100*BN464/$AI464</f>
        <v>0</v>
      </c>
      <c r="BP464" s="145">
        <f>IF(BO464&gt;$AI$8,1,0)</f>
        <v>0</v>
      </c>
      <c r="BQ464" s="148">
        <f>IF($R464=BN$17,BO464,0)</f>
        <v>0</v>
      </c>
      <c r="BR464" s="145">
        <v>0</v>
      </c>
      <c r="BS464" s="148">
        <f>100*BR464/$AI464</f>
        <v>0</v>
      </c>
      <c r="BT464" s="145">
        <f>IF(BS464&gt;$AI$8,1,0)</f>
        <v>0</v>
      </c>
      <c r="BU464" s="148">
        <f>IF($R464=BR$17,BS464,0)</f>
        <v>0</v>
      </c>
      <c r="BV464" s="145">
        <v>0</v>
      </c>
      <c r="BW464" s="148">
        <f>100*BV464/$AI464</f>
        <v>0</v>
      </c>
      <c r="BX464" s="145">
        <f>IF(BW464&gt;$AI$8,1,0)</f>
        <v>0</v>
      </c>
      <c r="BY464" s="148">
        <f>IF($R464=BV$17,BW464,0)</f>
        <v>0</v>
      </c>
      <c r="BZ464" s="145">
        <v>0</v>
      </c>
      <c r="CA464" s="148">
        <f>100*BZ464/$AI464</f>
        <v>0</v>
      </c>
      <c r="CB464" s="145">
        <f>IF(CA464&gt;$AI$8,1,0)</f>
        <v>0</v>
      </c>
      <c r="CC464" s="148">
        <f>IF($R464=BZ$17,CA464,0)</f>
        <v>0</v>
      </c>
      <c r="CD464" s="145">
        <v>0</v>
      </c>
      <c r="CE464" s="148">
        <f>100*CD464/$AI464</f>
        <v>0</v>
      </c>
      <c r="CF464" s="145">
        <f>IF(CE464&gt;$AI$8,1,0)</f>
        <v>0</v>
      </c>
      <c r="CG464" s="148">
        <f>IF($R464=CD$17,CE464,0)</f>
        <v>0</v>
      </c>
      <c r="CH464" s="145">
        <v>0</v>
      </c>
      <c r="CI464" s="148">
        <f>100*CH464/$AI464</f>
        <v>0</v>
      </c>
      <c r="CJ464" s="145">
        <f>IF(CI464&gt;$AI$8,1,0)</f>
        <v>0</v>
      </c>
      <c r="CK464" s="148">
        <f>IF($R464=CH$17,CI464,0)</f>
        <v>0</v>
      </c>
      <c r="CL464" s="145">
        <v>451</v>
      </c>
      <c r="CM464" s="145">
        <v>0</v>
      </c>
      <c r="CN464" s="149"/>
    </row>
    <row r="465" ht="15.75" customHeight="1">
      <c r="A465" t="s" s="179">
        <v>3546</v>
      </c>
      <c r="B465" t="s" s="180">
        <v>84</v>
      </c>
      <c r="C465" t="s" s="180">
        <v>3547</v>
      </c>
      <c r="D465" t="s" s="181">
        <v>86</v>
      </c>
      <c r="E465" t="s" s="182">
        <v>79</v>
      </c>
      <c r="F465" t="s" s="130">
        <v>46</v>
      </c>
      <c r="G465" t="s" s="130">
        <v>1407</v>
      </c>
      <c r="H465" t="s" s="130">
        <v>1408</v>
      </c>
      <c r="I465" t="s" s="130">
        <v>49</v>
      </c>
      <c r="J465" t="s" s="130">
        <v>56</v>
      </c>
      <c r="K465" t="s" s="183">
        <f>_xlfn.IFS(Q465=0,O465,T465=1,R465,U465=1,AA465,V465=1,AD465)</f>
        <v>27</v>
      </c>
      <c r="L465" s="189">
        <f>_xlfn.IFS(Q465=0,P465,T465=1,S465,U465=1,AB465,V465=1,AE465)</f>
        <v>38.1333030543886</v>
      </c>
      <c r="M465" t="s" s="130">
        <f>IF(O465="Lab","over","under")</f>
        <v>3307</v>
      </c>
      <c r="N465" s="169"/>
      <c r="O465" t="s" s="184">
        <v>27</v>
      </c>
      <c r="P465" s="131">
        <f>AM465</f>
        <v>38.1333030543886</v>
      </c>
      <c r="Q465" s="173">
        <f>T465+U465+V465</f>
        <v>0</v>
      </c>
      <c r="R465" t="s" s="185">
        <v>28</v>
      </c>
      <c r="S465" s="131">
        <f>AS465</f>
        <v>27.7234018394459</v>
      </c>
      <c r="T465" s="169"/>
      <c r="U465" s="169"/>
      <c r="V465" s="169"/>
      <c r="W465" s="169"/>
      <c r="X465" t="s" s="130">
        <f>IF($A465=Y465,"ok","bad")</f>
        <v>2430</v>
      </c>
      <c r="Y465" t="s" s="130">
        <v>3546</v>
      </c>
      <c r="Z465" t="s" s="130">
        <v>3547</v>
      </c>
      <c r="AA465" t="s" s="186">
        <v>2365</v>
      </c>
      <c r="AB465" s="125">
        <f>100*AC465</f>
        <v>19.8773703</v>
      </c>
      <c r="AC465" s="191">
        <v>0.198773703</v>
      </c>
      <c r="AD465" t="s" s="187">
        <v>29</v>
      </c>
      <c r="AE465" s="125">
        <v>7.6143976</v>
      </c>
      <c r="AF465" s="191">
        <v>0.076143976</v>
      </c>
      <c r="AG465" s="169"/>
      <c r="AH465" s="173">
        <v>73659</v>
      </c>
      <c r="AI465" s="173">
        <v>44035</v>
      </c>
      <c r="AJ465" s="173">
        <v>161</v>
      </c>
      <c r="AK465" s="173">
        <v>4584</v>
      </c>
      <c r="AL465" s="173">
        <v>16792</v>
      </c>
      <c r="AM465" s="175">
        <f>100*AL465/$AI465</f>
        <v>38.1333030543886</v>
      </c>
      <c r="AN465" s="173">
        <f>IF(AM465&gt;$AI$8,1,0)</f>
        <v>0</v>
      </c>
      <c r="AO465" s="175">
        <f>IF($R465=AL$17,AM465,0)</f>
        <v>0</v>
      </c>
      <c r="AP465" s="173">
        <v>12208</v>
      </c>
      <c r="AQ465" s="175">
        <f>100*AP465/$AI465</f>
        <v>27.7234018394459</v>
      </c>
      <c r="AR465" s="173">
        <f>IF(AQ465&gt;$AI$8,1,0)</f>
        <v>0</v>
      </c>
      <c r="AS465" s="175">
        <f>IF($R465=AP$17,AQ465,0)</f>
        <v>27.7234018394459</v>
      </c>
      <c r="AT465" s="173">
        <v>3353</v>
      </c>
      <c r="AU465" s="175">
        <f>100*AT465/$AI465</f>
        <v>7.61439763824231</v>
      </c>
      <c r="AV465" s="173">
        <f>IF(AU465&gt;$AI$8,1,0)</f>
        <v>0</v>
      </c>
      <c r="AW465" s="175">
        <f>IF($R465=AT$17,AU465,0)</f>
        <v>0</v>
      </c>
      <c r="AX465" s="173">
        <v>8753</v>
      </c>
      <c r="AY465" s="175">
        <f>100*AX465/$AI465</f>
        <v>19.877370273646</v>
      </c>
      <c r="AZ465" s="173">
        <f>IF(AY465&gt;$AI$8,1,0)</f>
        <v>0</v>
      </c>
      <c r="BA465" s="175">
        <f>IF($R465=AX$17,AY465,0)</f>
        <v>0</v>
      </c>
      <c r="BB465" s="173">
        <v>2929</v>
      </c>
      <c r="BC465" s="175">
        <f>100*BB465/$AI465</f>
        <v>6.65152719427728</v>
      </c>
      <c r="BD465" s="173">
        <f>IF(BC465&gt;$AI$8,1,0)</f>
        <v>0</v>
      </c>
      <c r="BE465" s="175">
        <f>IF($R465=BB$17,BC465,0)</f>
        <v>0</v>
      </c>
      <c r="BF465" s="173">
        <v>0</v>
      </c>
      <c r="BG465" s="175">
        <f>100*BF465/$AI465</f>
        <v>0</v>
      </c>
      <c r="BH465" s="173">
        <f>IF(BG465&gt;$AI$8,1,0)</f>
        <v>0</v>
      </c>
      <c r="BI465" s="175">
        <f>IF($R465=BF$17,BG465,0)</f>
        <v>0</v>
      </c>
      <c r="BJ465" s="173">
        <v>0</v>
      </c>
      <c r="BK465" s="175">
        <f>100*BJ465/$AI465</f>
        <v>0</v>
      </c>
      <c r="BL465" s="173">
        <f>IF(BK465&gt;$AI$8,1,0)</f>
        <v>0</v>
      </c>
      <c r="BM465" s="175">
        <f>IF($R465=BJ$17,BK465,0)</f>
        <v>0</v>
      </c>
      <c r="BN465" s="173">
        <v>0</v>
      </c>
      <c r="BO465" s="175">
        <f>100*BN465/$AI465</f>
        <v>0</v>
      </c>
      <c r="BP465" s="173">
        <f>IF(BO465&gt;$AI$8,1,0)</f>
        <v>0</v>
      </c>
      <c r="BQ465" s="175">
        <f>IF($R465=BN$17,BO465,0)</f>
        <v>0</v>
      </c>
      <c r="BR465" s="173">
        <v>0</v>
      </c>
      <c r="BS465" s="175">
        <f>100*BR465/$AI465</f>
        <v>0</v>
      </c>
      <c r="BT465" s="173">
        <f>IF(BS465&gt;$AI$8,1,0)</f>
        <v>0</v>
      </c>
      <c r="BU465" s="175">
        <f>IF($R465=BR$17,BS465,0)</f>
        <v>0</v>
      </c>
      <c r="BV465" s="173">
        <v>0</v>
      </c>
      <c r="BW465" s="175">
        <f>100*BV465/$AI465</f>
        <v>0</v>
      </c>
      <c r="BX465" s="173">
        <f>IF(BW465&gt;$AI$8,1,0)</f>
        <v>0</v>
      </c>
      <c r="BY465" s="175">
        <f>IF($R465=BV$17,BW465,0)</f>
        <v>0</v>
      </c>
      <c r="BZ465" s="173">
        <v>0</v>
      </c>
      <c r="CA465" s="175">
        <f>100*BZ465/$AI465</f>
        <v>0</v>
      </c>
      <c r="CB465" s="173">
        <f>IF(CA465&gt;$AI$8,1,0)</f>
        <v>0</v>
      </c>
      <c r="CC465" s="175">
        <f>IF($R465=BZ$17,CA465,0)</f>
        <v>0</v>
      </c>
      <c r="CD465" s="173">
        <v>0</v>
      </c>
      <c r="CE465" s="175">
        <f>100*CD465/$AI465</f>
        <v>0</v>
      </c>
      <c r="CF465" s="173">
        <f>IF(CE465&gt;$AI$8,1,0)</f>
        <v>0</v>
      </c>
      <c r="CG465" s="175">
        <f>IF($R465=CD$17,CE465,0)</f>
        <v>0</v>
      </c>
      <c r="CH465" s="173">
        <v>0</v>
      </c>
      <c r="CI465" s="175">
        <f>100*CH465/$AI465</f>
        <v>0</v>
      </c>
      <c r="CJ465" s="173">
        <f>IF(CI465&gt;$AI$8,1,0)</f>
        <v>0</v>
      </c>
      <c r="CK465" s="175">
        <f>IF($R465=CH$17,CI465,0)</f>
        <v>0</v>
      </c>
      <c r="CL465" s="173">
        <v>322</v>
      </c>
      <c r="CM465" s="173">
        <v>0</v>
      </c>
      <c r="CN465" s="176"/>
    </row>
    <row r="466" ht="15.75" customHeight="1">
      <c r="A466" t="s" s="179">
        <v>3497</v>
      </c>
      <c r="B466" t="s" s="180">
        <v>75</v>
      </c>
      <c r="C466" t="s" s="180">
        <v>1569</v>
      </c>
      <c r="D466" t="s" s="181">
        <v>78</v>
      </c>
      <c r="E466" t="s" s="188">
        <v>79</v>
      </c>
      <c r="F466" t="s" s="146">
        <v>46</v>
      </c>
      <c r="G466" t="s" s="146">
        <v>428</v>
      </c>
      <c r="H466" t="s" s="146">
        <v>3498</v>
      </c>
      <c r="I466" t="s" s="146">
        <v>64</v>
      </c>
      <c r="J466" t="s" s="146">
        <v>1762</v>
      </c>
      <c r="K466" t="s" s="183">
        <f>_xlfn.IFS(Q466=0,O466,T466=1,R466,U466=1,AA466,V466=1,AD466)</f>
        <v>29</v>
      </c>
      <c r="L466" s="189">
        <f>_xlfn.IFS(Q466=0,P466,T466=1,S466,U466=1,AB466,V466=1,AE466)</f>
        <v>38.117350611951</v>
      </c>
      <c r="M466" t="s" s="146">
        <f>IF(O466="Lab","over","under")</f>
        <v>3307</v>
      </c>
      <c r="N466" s="138"/>
      <c r="O466" t="s" s="184">
        <v>29</v>
      </c>
      <c r="P466" s="147">
        <f>AU466</f>
        <v>38.117350611951</v>
      </c>
      <c r="Q466" s="145">
        <f>T466+U466+V466</f>
        <v>0</v>
      </c>
      <c r="R466" t="s" s="185">
        <v>27</v>
      </c>
      <c r="S466" s="147">
        <f>AO466</f>
        <v>36.9762419006479</v>
      </c>
      <c r="T466" s="138"/>
      <c r="U466" s="138"/>
      <c r="V466" s="138"/>
      <c r="W466" s="138"/>
      <c r="X466" t="s" s="146">
        <f>IF($A466=Y466,"ok","bad")</f>
        <v>2430</v>
      </c>
      <c r="Y466" t="s" s="146">
        <v>3497</v>
      </c>
      <c r="Z466" t="s" s="146">
        <v>1569</v>
      </c>
      <c r="AA466" t="s" s="186">
        <v>2365</v>
      </c>
      <c r="AB466" s="141">
        <f>100*AC466</f>
        <v>12.0104392</v>
      </c>
      <c r="AC466" s="190">
        <v>0.120104392</v>
      </c>
      <c r="AD466" t="s" s="187">
        <v>28</v>
      </c>
      <c r="AE466" s="141">
        <v>9.101871900000001</v>
      </c>
      <c r="AF466" s="190">
        <v>0.091018719</v>
      </c>
      <c r="AG466" s="138"/>
      <c r="AH466" s="145">
        <v>76923</v>
      </c>
      <c r="AI466" s="145">
        <v>55560</v>
      </c>
      <c r="AJ466" s="145">
        <v>143</v>
      </c>
      <c r="AK466" s="145">
        <v>634</v>
      </c>
      <c r="AL466" s="145">
        <v>20544</v>
      </c>
      <c r="AM466" s="148">
        <f>100*AL466/$AI466</f>
        <v>36.9762419006479</v>
      </c>
      <c r="AN466" s="145">
        <f>IF(AM466&gt;$AI$8,1,0)</f>
        <v>0</v>
      </c>
      <c r="AO466" s="148">
        <f>IF($R466=AL$17,AM466,0)</f>
        <v>36.9762419006479</v>
      </c>
      <c r="AP466" s="145">
        <v>5057</v>
      </c>
      <c r="AQ466" s="148">
        <f>100*AP466/$AI466</f>
        <v>9.10187185025198</v>
      </c>
      <c r="AR466" s="145">
        <f>IF(AQ466&gt;$AI$8,1,0)</f>
        <v>0</v>
      </c>
      <c r="AS466" s="148">
        <f>IF($R466=AP$17,AQ466,0)</f>
        <v>0</v>
      </c>
      <c r="AT466" s="145">
        <v>21178</v>
      </c>
      <c r="AU466" s="148">
        <f>100*AT466/$AI466</f>
        <v>38.117350611951</v>
      </c>
      <c r="AV466" s="145">
        <f>IF(AU466&gt;$AI$8,1,0)</f>
        <v>0</v>
      </c>
      <c r="AW466" s="148">
        <f>IF($R466=AT$17,AU466,0)</f>
        <v>0</v>
      </c>
      <c r="AX466" s="145">
        <v>6673</v>
      </c>
      <c r="AY466" s="148">
        <f>100*AX466/$AI466</f>
        <v>12.0104391648668</v>
      </c>
      <c r="AZ466" s="145">
        <f>IF(AY466&gt;$AI$8,1,0)</f>
        <v>0</v>
      </c>
      <c r="BA466" s="148">
        <f>IF($R466=AX$17,AY466,0)</f>
        <v>0</v>
      </c>
      <c r="BB466" s="145">
        <v>1425</v>
      </c>
      <c r="BC466" s="148">
        <f>100*BB466/$AI466</f>
        <v>2.56479481641469</v>
      </c>
      <c r="BD466" s="145">
        <f>IF(BC466&gt;$AI$8,1,0)</f>
        <v>0</v>
      </c>
      <c r="BE466" s="148">
        <f>IF($R466=BB$17,BC466,0)</f>
        <v>0</v>
      </c>
      <c r="BF466" s="145">
        <v>0</v>
      </c>
      <c r="BG466" s="148">
        <f>100*BF466/$AI466</f>
        <v>0</v>
      </c>
      <c r="BH466" s="145">
        <f>IF(BG466&gt;$AI$8,1,0)</f>
        <v>0</v>
      </c>
      <c r="BI466" s="148">
        <f>IF($R466=BF$17,BG466,0)</f>
        <v>0</v>
      </c>
      <c r="BJ466" s="145">
        <v>0</v>
      </c>
      <c r="BK466" s="148">
        <f>100*BJ466/$AI466</f>
        <v>0</v>
      </c>
      <c r="BL466" s="145">
        <f>IF(BK466&gt;$AI$8,1,0)</f>
        <v>0</v>
      </c>
      <c r="BM466" s="148">
        <f>IF($R466=BJ$17,BK466,0)</f>
        <v>0</v>
      </c>
      <c r="BN466" s="145">
        <v>0</v>
      </c>
      <c r="BO466" s="148">
        <f>100*BN466/$AI466</f>
        <v>0</v>
      </c>
      <c r="BP466" s="145">
        <f>IF(BO466&gt;$AI$8,1,0)</f>
        <v>0</v>
      </c>
      <c r="BQ466" s="148">
        <f>IF($R466=BN$17,BO466,0)</f>
        <v>0</v>
      </c>
      <c r="BR466" s="145">
        <v>0</v>
      </c>
      <c r="BS466" s="148">
        <f>100*BR466/$AI466</f>
        <v>0</v>
      </c>
      <c r="BT466" s="145">
        <f>IF(BS466&gt;$AI$8,1,0)</f>
        <v>0</v>
      </c>
      <c r="BU466" s="148">
        <f>IF($R466=BR$17,BS466,0)</f>
        <v>0</v>
      </c>
      <c r="BV466" s="145">
        <v>0</v>
      </c>
      <c r="BW466" s="148">
        <f>100*BV466/$AI466</f>
        <v>0</v>
      </c>
      <c r="BX466" s="145">
        <f>IF(BW466&gt;$AI$8,1,0)</f>
        <v>0</v>
      </c>
      <c r="BY466" s="148">
        <f>IF($R466=BV$17,BW466,0)</f>
        <v>0</v>
      </c>
      <c r="BZ466" s="145">
        <v>0</v>
      </c>
      <c r="CA466" s="148">
        <f>100*BZ466/$AI466</f>
        <v>0</v>
      </c>
      <c r="CB466" s="145">
        <f>IF(CA466&gt;$AI$8,1,0)</f>
        <v>0</v>
      </c>
      <c r="CC466" s="148">
        <f>IF($R466=BZ$17,CA466,0)</f>
        <v>0</v>
      </c>
      <c r="CD466" s="145">
        <v>0</v>
      </c>
      <c r="CE466" s="148">
        <f>100*CD466/$AI466</f>
        <v>0</v>
      </c>
      <c r="CF466" s="145">
        <f>IF(CE466&gt;$AI$8,1,0)</f>
        <v>0</v>
      </c>
      <c r="CG466" s="148">
        <f>IF($R466=CD$17,CE466,0)</f>
        <v>0</v>
      </c>
      <c r="CH466" s="145">
        <v>0</v>
      </c>
      <c r="CI466" s="148">
        <f>100*CH466/$AI466</f>
        <v>0</v>
      </c>
      <c r="CJ466" s="145">
        <f>IF(CI466&gt;$AI$8,1,0)</f>
        <v>0</v>
      </c>
      <c r="CK466" s="148">
        <f>IF($R466=CH$17,CI466,0)</f>
        <v>0</v>
      </c>
      <c r="CL466" s="145">
        <v>0</v>
      </c>
      <c r="CM466" s="145">
        <v>0</v>
      </c>
      <c r="CN466" s="149"/>
    </row>
    <row r="467" ht="15.75" customHeight="1">
      <c r="A467" t="s" s="179">
        <v>3537</v>
      </c>
      <c r="B467" t="s" s="180">
        <v>101</v>
      </c>
      <c r="C467" t="s" s="180">
        <v>3538</v>
      </c>
      <c r="D467" t="s" s="181">
        <v>104</v>
      </c>
      <c r="E467" t="s" s="182">
        <v>79</v>
      </c>
      <c r="F467" t="s" s="130">
        <v>46</v>
      </c>
      <c r="G467" t="s" s="130">
        <v>596</v>
      </c>
      <c r="H467" t="s" s="130">
        <v>597</v>
      </c>
      <c r="I467" t="s" s="130">
        <v>49</v>
      </c>
      <c r="J467" t="s" s="130">
        <v>56</v>
      </c>
      <c r="K467" t="s" s="183">
        <f>_xlfn.IFS(Q467=0,O467,T467=1,R467,U467=1,AA467,V467=1,AD467)</f>
        <v>27</v>
      </c>
      <c r="L467" s="189">
        <f>_xlfn.IFS(Q467=0,P467,T467=1,S467,U467=1,AB467,V467=1,AE467)</f>
        <v>38.1115991823598</v>
      </c>
      <c r="M467" t="s" s="130">
        <f>IF(O467="Lab","over","under")</f>
        <v>3307</v>
      </c>
      <c r="N467" s="169"/>
      <c r="O467" t="s" s="184">
        <v>27</v>
      </c>
      <c r="P467" s="131">
        <f>AM467</f>
        <v>38.1115991823598</v>
      </c>
      <c r="Q467" s="173">
        <f>T467+U467+V467</f>
        <v>0</v>
      </c>
      <c r="R467" t="s" s="185">
        <v>28</v>
      </c>
      <c r="S467" s="131">
        <f>AS467</f>
        <v>26.3775931805332</v>
      </c>
      <c r="T467" s="169"/>
      <c r="U467" s="169"/>
      <c r="V467" s="169"/>
      <c r="W467" s="169"/>
      <c r="X467" t="s" s="130">
        <f>IF($A467=Y467,"ok","bad")</f>
        <v>2430</v>
      </c>
      <c r="Y467" t="s" s="130">
        <v>3537</v>
      </c>
      <c r="Z467" t="s" s="130">
        <v>3538</v>
      </c>
      <c r="AA467" t="s" s="186">
        <v>2365</v>
      </c>
      <c r="AB467" s="125">
        <f>100*AC467</f>
        <v>19.4515722</v>
      </c>
      <c r="AC467" s="191">
        <v>0.194515722</v>
      </c>
      <c r="AD467" t="s" s="187">
        <v>31</v>
      </c>
      <c r="AE467" s="125">
        <v>8.0133084</v>
      </c>
      <c r="AF467" s="191">
        <v>0.08013308399999999</v>
      </c>
      <c r="AG467" s="169"/>
      <c r="AH467" s="173">
        <v>74316</v>
      </c>
      <c r="AI467" s="173">
        <v>45986</v>
      </c>
      <c r="AJ467" s="173">
        <v>163</v>
      </c>
      <c r="AK467" s="173">
        <v>5396</v>
      </c>
      <c r="AL467" s="173">
        <v>17526</v>
      </c>
      <c r="AM467" s="175">
        <f>100*AL467/$AI467</f>
        <v>38.1115991823598</v>
      </c>
      <c r="AN467" s="173">
        <f>IF(AM467&gt;$AI$8,1,0)</f>
        <v>0</v>
      </c>
      <c r="AO467" s="175">
        <f>IF($R467=AL$17,AM467,0)</f>
        <v>0</v>
      </c>
      <c r="AP467" s="173">
        <v>12130</v>
      </c>
      <c r="AQ467" s="175">
        <f>100*AP467/$AI467</f>
        <v>26.3775931805332</v>
      </c>
      <c r="AR467" s="173">
        <f>IF(AQ467&gt;$AI$8,1,0)</f>
        <v>0</v>
      </c>
      <c r="AS467" s="175">
        <f>IF($R467=AP$17,AQ467,0)</f>
        <v>26.3775931805332</v>
      </c>
      <c r="AT467" s="173">
        <v>2547</v>
      </c>
      <c r="AU467" s="175">
        <f>100*AT467/$AI467</f>
        <v>5.53864219545079</v>
      </c>
      <c r="AV467" s="173">
        <f>IF(AU467&gt;$AI$8,1,0)</f>
        <v>0</v>
      </c>
      <c r="AW467" s="175">
        <f>IF($R467=AT$17,AU467,0)</f>
        <v>0</v>
      </c>
      <c r="AX467" s="173">
        <v>8945</v>
      </c>
      <c r="AY467" s="175">
        <f>100*AX467/$AI467</f>
        <v>19.4515722176315</v>
      </c>
      <c r="AZ467" s="173">
        <f>IF(AY467&gt;$AI$8,1,0)</f>
        <v>0</v>
      </c>
      <c r="BA467" s="175">
        <f>IF($R467=AX$17,AY467,0)</f>
        <v>0</v>
      </c>
      <c r="BB467" s="173">
        <v>3685</v>
      </c>
      <c r="BC467" s="175">
        <f>100*BB467/$AI467</f>
        <v>8.013308398208149</v>
      </c>
      <c r="BD467" s="173">
        <f>IF(BC467&gt;$AI$8,1,0)</f>
        <v>0</v>
      </c>
      <c r="BE467" s="175">
        <f>IF($R467=BB$17,BC467,0)</f>
        <v>0</v>
      </c>
      <c r="BF467" s="173">
        <v>0</v>
      </c>
      <c r="BG467" s="175">
        <f>100*BF467/$AI467</f>
        <v>0</v>
      </c>
      <c r="BH467" s="173">
        <f>IF(BG467&gt;$AI$8,1,0)</f>
        <v>0</v>
      </c>
      <c r="BI467" s="175">
        <f>IF($R467=BF$17,BG467,0)</f>
        <v>0</v>
      </c>
      <c r="BJ467" s="173">
        <v>0</v>
      </c>
      <c r="BK467" s="175">
        <f>100*BJ467/$AI467</f>
        <v>0</v>
      </c>
      <c r="BL467" s="173">
        <f>IF(BK467&gt;$AI$8,1,0)</f>
        <v>0</v>
      </c>
      <c r="BM467" s="175">
        <f>IF($R467=BJ$17,BK467,0)</f>
        <v>0</v>
      </c>
      <c r="BN467" s="173">
        <v>0</v>
      </c>
      <c r="BO467" s="175">
        <f>100*BN467/$AI467</f>
        <v>0</v>
      </c>
      <c r="BP467" s="173">
        <f>IF(BO467&gt;$AI$8,1,0)</f>
        <v>0</v>
      </c>
      <c r="BQ467" s="175">
        <f>IF($R467=BN$17,BO467,0)</f>
        <v>0</v>
      </c>
      <c r="BR467" s="173">
        <v>0</v>
      </c>
      <c r="BS467" s="175">
        <f>100*BR467/$AI467</f>
        <v>0</v>
      </c>
      <c r="BT467" s="173">
        <f>IF(BS467&gt;$AI$8,1,0)</f>
        <v>0</v>
      </c>
      <c r="BU467" s="175">
        <f>IF($R467=BR$17,BS467,0)</f>
        <v>0</v>
      </c>
      <c r="BV467" s="173">
        <v>0</v>
      </c>
      <c r="BW467" s="175">
        <f>100*BV467/$AI467</f>
        <v>0</v>
      </c>
      <c r="BX467" s="173">
        <f>IF(BW467&gt;$AI$8,1,0)</f>
        <v>0</v>
      </c>
      <c r="BY467" s="175">
        <f>IF($R467=BV$17,BW467,0)</f>
        <v>0</v>
      </c>
      <c r="BZ467" s="173">
        <v>0</v>
      </c>
      <c r="CA467" s="175">
        <f>100*BZ467/$AI467</f>
        <v>0</v>
      </c>
      <c r="CB467" s="173">
        <f>IF(CA467&gt;$AI$8,1,0)</f>
        <v>0</v>
      </c>
      <c r="CC467" s="175">
        <f>IF($R467=BZ$17,CA467,0)</f>
        <v>0</v>
      </c>
      <c r="CD467" s="173">
        <v>0</v>
      </c>
      <c r="CE467" s="175">
        <f>100*CD467/$AI467</f>
        <v>0</v>
      </c>
      <c r="CF467" s="173">
        <f>IF(CE467&gt;$AI$8,1,0)</f>
        <v>0</v>
      </c>
      <c r="CG467" s="175">
        <f>IF($R467=CD$17,CE467,0)</f>
        <v>0</v>
      </c>
      <c r="CH467" s="173">
        <v>0</v>
      </c>
      <c r="CI467" s="175">
        <f>100*CH467/$AI467</f>
        <v>0</v>
      </c>
      <c r="CJ467" s="173">
        <f>IF(CI467&gt;$AI$8,1,0)</f>
        <v>0</v>
      </c>
      <c r="CK467" s="175">
        <f>IF($R467=CH$17,CI467,0)</f>
        <v>0</v>
      </c>
      <c r="CL467" s="173">
        <v>0</v>
      </c>
      <c r="CM467" s="173">
        <v>0</v>
      </c>
      <c r="CN467" s="176"/>
    </row>
    <row r="468" ht="15.75" customHeight="1">
      <c r="A468" t="s" s="179">
        <v>3676</v>
      </c>
      <c r="B468" t="s" s="180">
        <v>183</v>
      </c>
      <c r="C468" t="s" s="180">
        <v>574</v>
      </c>
      <c r="D468" t="s" s="181">
        <v>186</v>
      </c>
      <c r="E468" t="s" s="188">
        <v>79</v>
      </c>
      <c r="F468" t="s" s="146">
        <v>80</v>
      </c>
      <c r="G468" t="s" s="146">
        <v>575</v>
      </c>
      <c r="H468" t="s" s="146">
        <v>576</v>
      </c>
      <c r="I468" t="s" s="146">
        <v>64</v>
      </c>
      <c r="J468" t="s" s="146">
        <v>56</v>
      </c>
      <c r="K468" t="s" s="183">
        <f>_xlfn.IFS(Q468=0,O468,T468=1,R468,U468=1,AA468,V468=1,AD468)</f>
        <v>27</v>
      </c>
      <c r="L468" s="189">
        <f>_xlfn.IFS(Q468=0,P468,T468=1,S468,U468=1,AB468,V468=1,AE468)</f>
        <v>38.1094184529816</v>
      </c>
      <c r="M468" t="s" s="146">
        <f>IF(O468="Lab","over","under")</f>
        <v>3307</v>
      </c>
      <c r="N468" s="138"/>
      <c r="O468" t="s" s="184">
        <v>27</v>
      </c>
      <c r="P468" s="147">
        <f>AM468</f>
        <v>38.1094184529816</v>
      </c>
      <c r="Q468" s="145">
        <f>T468+U468+V468</f>
        <v>0</v>
      </c>
      <c r="R468" t="s" s="185">
        <v>2365</v>
      </c>
      <c r="S468" s="147">
        <f>BA468</f>
        <v>30.1085324736052</v>
      </c>
      <c r="T468" s="138"/>
      <c r="U468" s="138"/>
      <c r="V468" s="138"/>
      <c r="W468" s="138"/>
      <c r="X468" t="s" s="146">
        <f>IF($A468=Y468,"ok","bad")</f>
        <v>2430</v>
      </c>
      <c r="Y468" t="s" s="146">
        <v>3676</v>
      </c>
      <c r="Z468" t="s" s="146">
        <v>574</v>
      </c>
      <c r="AA468" t="s" s="186">
        <v>28</v>
      </c>
      <c r="AB468" s="141">
        <f>100*AC468</f>
        <v>23.2692639</v>
      </c>
      <c r="AC468" s="190">
        <v>0.232692639</v>
      </c>
      <c r="AD468" t="s" s="187">
        <v>31</v>
      </c>
      <c r="AE468" s="141">
        <v>5.212512</v>
      </c>
      <c r="AF468" s="190">
        <v>0.05212512</v>
      </c>
      <c r="AG468" s="138"/>
      <c r="AH468" s="145">
        <v>71026</v>
      </c>
      <c r="AI468" s="145">
        <v>40633</v>
      </c>
      <c r="AJ468" s="145">
        <v>138</v>
      </c>
      <c r="AK468" s="145">
        <v>3251</v>
      </c>
      <c r="AL468" s="145">
        <v>15485</v>
      </c>
      <c r="AM468" s="148">
        <f>100*AL468/$AI468</f>
        <v>38.1094184529816</v>
      </c>
      <c r="AN468" s="145">
        <f>IF(AM468&gt;$AI$8,1,0)</f>
        <v>0</v>
      </c>
      <c r="AO468" s="148">
        <f>IF($R468=AL$17,AM468,0)</f>
        <v>0</v>
      </c>
      <c r="AP468" s="145">
        <v>9455</v>
      </c>
      <c r="AQ468" s="148">
        <f>100*AP468/$AI468</f>
        <v>23.2692638988015</v>
      </c>
      <c r="AR468" s="145">
        <f>IF(AQ468&gt;$AI$8,1,0)</f>
        <v>0</v>
      </c>
      <c r="AS468" s="148">
        <f>IF($R468=AP$17,AQ468,0)</f>
        <v>0</v>
      </c>
      <c r="AT468" s="145">
        <v>1341</v>
      </c>
      <c r="AU468" s="148">
        <f>100*AT468/$AI468</f>
        <v>3.30027317697438</v>
      </c>
      <c r="AV468" s="145">
        <f>IF(AU468&gt;$AI$8,1,0)</f>
        <v>0</v>
      </c>
      <c r="AW468" s="148">
        <f>IF($R468=AT$17,AU468,0)</f>
        <v>0</v>
      </c>
      <c r="AX468" s="145">
        <v>12234</v>
      </c>
      <c r="AY468" s="148">
        <f>100*AX468/$AI468</f>
        <v>30.1085324736052</v>
      </c>
      <c r="AZ468" s="145">
        <f>IF(AY468&gt;$AI$8,1,0)</f>
        <v>0</v>
      </c>
      <c r="BA468" s="148">
        <f>IF($R468=AX$17,AY468,0)</f>
        <v>30.1085324736052</v>
      </c>
      <c r="BB468" s="145">
        <v>2118</v>
      </c>
      <c r="BC468" s="148">
        <f>100*BB468/$AI468</f>
        <v>5.21251199763739</v>
      </c>
      <c r="BD468" s="145">
        <f>IF(BC468&gt;$AI$8,1,0)</f>
        <v>0</v>
      </c>
      <c r="BE468" s="148">
        <f>IF($R468=BB$17,BC468,0)</f>
        <v>0</v>
      </c>
      <c r="BF468" s="145">
        <v>0</v>
      </c>
      <c r="BG468" s="148">
        <f>100*BF468/$AI468</f>
        <v>0</v>
      </c>
      <c r="BH468" s="145">
        <f>IF(BG468&gt;$AI$8,1,0)</f>
        <v>0</v>
      </c>
      <c r="BI468" s="148">
        <f>IF($R468=BF$17,BG468,0)</f>
        <v>0</v>
      </c>
      <c r="BJ468" s="145">
        <v>0</v>
      </c>
      <c r="BK468" s="148">
        <f>100*BJ468/$AI468</f>
        <v>0</v>
      </c>
      <c r="BL468" s="145">
        <f>IF(BK468&gt;$AI$8,1,0)</f>
        <v>0</v>
      </c>
      <c r="BM468" s="148">
        <f>IF($R468=BJ$17,BK468,0)</f>
        <v>0</v>
      </c>
      <c r="BN468" s="145">
        <v>0</v>
      </c>
      <c r="BO468" s="148">
        <f>100*BN468/$AI468</f>
        <v>0</v>
      </c>
      <c r="BP468" s="145">
        <f>IF(BO468&gt;$AI$8,1,0)</f>
        <v>0</v>
      </c>
      <c r="BQ468" s="148">
        <f>IF($R468=BN$17,BO468,0)</f>
        <v>0</v>
      </c>
      <c r="BR468" s="145">
        <v>0</v>
      </c>
      <c r="BS468" s="148">
        <f>100*BR468/$AI468</f>
        <v>0</v>
      </c>
      <c r="BT468" s="145">
        <f>IF(BS468&gt;$AI$8,1,0)</f>
        <v>0</v>
      </c>
      <c r="BU468" s="148">
        <f>IF($R468=BR$17,BS468,0)</f>
        <v>0</v>
      </c>
      <c r="BV468" s="145">
        <v>0</v>
      </c>
      <c r="BW468" s="148">
        <f>100*BV468/$AI468</f>
        <v>0</v>
      </c>
      <c r="BX468" s="145">
        <f>IF(BW468&gt;$AI$8,1,0)</f>
        <v>0</v>
      </c>
      <c r="BY468" s="148">
        <f>IF($R468=BV$17,BW468,0)</f>
        <v>0</v>
      </c>
      <c r="BZ468" s="145">
        <v>0</v>
      </c>
      <c r="CA468" s="148">
        <f>100*BZ468/$AI468</f>
        <v>0</v>
      </c>
      <c r="CB468" s="145">
        <f>IF(CA468&gt;$AI$8,1,0)</f>
        <v>0</v>
      </c>
      <c r="CC468" s="148">
        <f>IF($R468=BZ$17,CA468,0)</f>
        <v>0</v>
      </c>
      <c r="CD468" s="145">
        <v>0</v>
      </c>
      <c r="CE468" s="148">
        <f>100*CD468/$AI468</f>
        <v>0</v>
      </c>
      <c r="CF468" s="145">
        <f>IF(CE468&gt;$AI$8,1,0)</f>
        <v>0</v>
      </c>
      <c r="CG468" s="148">
        <f>IF($R468=CD$17,CE468,0)</f>
        <v>0</v>
      </c>
      <c r="CH468" s="145">
        <v>0</v>
      </c>
      <c r="CI468" s="148">
        <f>100*CH468/$AI468</f>
        <v>0</v>
      </c>
      <c r="CJ468" s="145">
        <f>IF(CI468&gt;$AI$8,1,0)</f>
        <v>0</v>
      </c>
      <c r="CK468" s="148">
        <f>IF($R468=CH$17,CI468,0)</f>
        <v>0</v>
      </c>
      <c r="CL468" s="145">
        <v>1375</v>
      </c>
      <c r="CM468" s="145">
        <v>0</v>
      </c>
      <c r="CN468" s="149"/>
    </row>
    <row r="469" ht="15.75" customHeight="1">
      <c r="A469" t="s" s="179">
        <v>3094</v>
      </c>
      <c r="B469" t="s" s="180">
        <v>42</v>
      </c>
      <c r="C469" t="s" s="180">
        <v>512</v>
      </c>
      <c r="D469" t="s" s="181">
        <v>45</v>
      </c>
      <c r="E469" t="s" s="182">
        <v>45</v>
      </c>
      <c r="F469" t="s" s="130">
        <v>46</v>
      </c>
      <c r="G469" t="s" s="130">
        <v>366</v>
      </c>
      <c r="H469" t="s" s="130">
        <v>380</v>
      </c>
      <c r="I469" t="s" s="130">
        <v>49</v>
      </c>
      <c r="J469" t="s" s="130">
        <v>50</v>
      </c>
      <c r="K469" t="s" s="183">
        <f>_xlfn.IFS(Q469=0,O469,T469=1,R469,U469=1,AA469,V469=1,AD469)</f>
        <v>2365</v>
      </c>
      <c r="L469" s="189">
        <f>_xlfn.IFS(Q469=0,P469,T469=1,S469,U469=1,AB469,V469=1,AE469)</f>
        <v>20.2803787</v>
      </c>
      <c r="M469" t="s" s="130">
        <f>IF(O469="Lab","over","under")</f>
        <v>2429</v>
      </c>
      <c r="N469" s="173">
        <v>0</v>
      </c>
      <c r="O469" t="s" s="184">
        <v>28</v>
      </c>
      <c r="P469" s="131">
        <f>AQ469</f>
        <v>38.0237484961029</v>
      </c>
      <c r="Q469" s="173">
        <f>T469+U469+V469</f>
        <v>1</v>
      </c>
      <c r="R469" t="s" s="185">
        <v>33</v>
      </c>
      <c r="S469" s="131">
        <f>BM469</f>
        <v>21.2350264162787</v>
      </c>
      <c r="T469" s="169"/>
      <c r="U469" s="173">
        <v>1</v>
      </c>
      <c r="V469" s="169"/>
      <c r="W469" s="169"/>
      <c r="X469" t="s" s="130">
        <f>IF($A469=Y469,"ok","bad")</f>
        <v>2430</v>
      </c>
      <c r="Y469" t="s" s="130">
        <v>3094</v>
      </c>
      <c r="Z469" t="s" s="130">
        <v>512</v>
      </c>
      <c r="AA469" t="s" s="186">
        <v>2365</v>
      </c>
      <c r="AB469" s="125">
        <f>100*AC469</f>
        <v>20.2803787</v>
      </c>
      <c r="AC469" s="191">
        <v>0.202803787</v>
      </c>
      <c r="AD469" t="s" s="187">
        <v>27</v>
      </c>
      <c r="AE469" s="125">
        <v>11.4688497</v>
      </c>
      <c r="AF469" s="191">
        <v>0.114688497</v>
      </c>
      <c r="AG469" s="169"/>
      <c r="AH469" s="173">
        <v>72648</v>
      </c>
      <c r="AI469" s="173">
        <v>38234</v>
      </c>
      <c r="AJ469" s="173">
        <v>156</v>
      </c>
      <c r="AK469" s="173">
        <v>6419</v>
      </c>
      <c r="AL469" s="173">
        <v>4385</v>
      </c>
      <c r="AM469" s="175">
        <f>100*AL469/$AI469</f>
        <v>11.4688497149134</v>
      </c>
      <c r="AN469" s="173">
        <f>IF(AM469&gt;$AI$8,1,0)</f>
        <v>0</v>
      </c>
      <c r="AO469" s="175">
        <f>IF($R469=AL$17,AM469,0)</f>
        <v>0</v>
      </c>
      <c r="AP469" s="173">
        <v>14538</v>
      </c>
      <c r="AQ469" s="175">
        <f>100*AP469/$AI469</f>
        <v>38.0237484961029</v>
      </c>
      <c r="AR469" s="173">
        <f>IF(AQ469&gt;$AI$8,1,0)</f>
        <v>0</v>
      </c>
      <c r="AS469" s="175">
        <f>IF($R469=AP$17,AQ469,0)</f>
        <v>0</v>
      </c>
      <c r="AT469" s="173">
        <v>1788</v>
      </c>
      <c r="AU469" s="175">
        <f>100*AT469/$AI469</f>
        <v>4.67646597269446</v>
      </c>
      <c r="AV469" s="173">
        <f>IF(AU469&gt;$AI$8,1,0)</f>
        <v>0</v>
      </c>
      <c r="AW469" s="175">
        <f>IF($R469=AT$17,AU469,0)</f>
        <v>0</v>
      </c>
      <c r="AX469" s="173">
        <v>7754</v>
      </c>
      <c r="AY469" s="175">
        <f>100*AX469/$AI469</f>
        <v>20.2803787205105</v>
      </c>
      <c r="AZ469" s="173">
        <f>IF(AY469&gt;$AI$8,1,0)</f>
        <v>0</v>
      </c>
      <c r="BA469" s="175">
        <f>IF($R469=AX$17,AY469,0)</f>
        <v>0</v>
      </c>
      <c r="BB469" s="173">
        <v>1650</v>
      </c>
      <c r="BC469" s="175">
        <f>100*BB469/$AI469</f>
        <v>4.31553067949992</v>
      </c>
      <c r="BD469" s="173">
        <f>IF(BC469&gt;$AI$8,1,0)</f>
        <v>0</v>
      </c>
      <c r="BE469" s="175">
        <f>IF($R469=BB$17,BC469,0)</f>
        <v>0</v>
      </c>
      <c r="BF469" s="173">
        <v>0</v>
      </c>
      <c r="BG469" s="175">
        <f>100*BF469/$AI469</f>
        <v>0</v>
      </c>
      <c r="BH469" s="173">
        <f>IF(BG469&gt;$AI$8,1,0)</f>
        <v>0</v>
      </c>
      <c r="BI469" s="175">
        <f>IF($R469=BF$17,BG469,0)</f>
        <v>0</v>
      </c>
      <c r="BJ469" s="173">
        <v>8119</v>
      </c>
      <c r="BK469" s="175">
        <f>100*BJ469/$AI469</f>
        <v>21.2350264162787</v>
      </c>
      <c r="BL469" s="173">
        <f>IF(BK469&gt;$AI$8,1,0)</f>
        <v>0</v>
      </c>
      <c r="BM469" s="175">
        <f>IF($R469=BJ$17,BK469,0)</f>
        <v>21.2350264162787</v>
      </c>
      <c r="BN469" s="173">
        <v>0</v>
      </c>
      <c r="BO469" s="175">
        <f>100*BN469/$AI469</f>
        <v>0</v>
      </c>
      <c r="BP469" s="173">
        <f>IF(BO469&gt;$AI$8,1,0)</f>
        <v>0</v>
      </c>
      <c r="BQ469" s="175">
        <f>IF($R469=BN$17,BO469,0)</f>
        <v>0</v>
      </c>
      <c r="BR469" s="173">
        <v>0</v>
      </c>
      <c r="BS469" s="175">
        <f>100*BR469/$AI469</f>
        <v>0</v>
      </c>
      <c r="BT469" s="173">
        <f>IF(BS469&gt;$AI$8,1,0)</f>
        <v>0</v>
      </c>
      <c r="BU469" s="175">
        <f>IF($R469=BR$17,BS469,0)</f>
        <v>0</v>
      </c>
      <c r="BV469" s="173">
        <v>0</v>
      </c>
      <c r="BW469" s="175">
        <f>100*BV469/$AI469</f>
        <v>0</v>
      </c>
      <c r="BX469" s="173">
        <f>IF(BW469&gt;$AI$8,1,0)</f>
        <v>0</v>
      </c>
      <c r="BY469" s="175">
        <f>IF($R469=BV$17,BW469,0)</f>
        <v>0</v>
      </c>
      <c r="BZ469" s="173">
        <v>0</v>
      </c>
      <c r="CA469" s="175">
        <f>100*BZ469/$AI469</f>
        <v>0</v>
      </c>
      <c r="CB469" s="173">
        <f>IF(CA469&gt;$AI$8,1,0)</f>
        <v>0</v>
      </c>
      <c r="CC469" s="175">
        <f>IF($R469=BZ$17,CA469,0)</f>
        <v>0</v>
      </c>
      <c r="CD469" s="173">
        <v>0</v>
      </c>
      <c r="CE469" s="175">
        <f>100*CD469/$AI469</f>
        <v>0</v>
      </c>
      <c r="CF469" s="173">
        <f>IF(CE469&gt;$AI$8,1,0)</f>
        <v>0</v>
      </c>
      <c r="CG469" s="175">
        <f>IF($R469=CD$17,CE469,0)</f>
        <v>0</v>
      </c>
      <c r="CH469" s="173">
        <v>0</v>
      </c>
      <c r="CI469" s="175">
        <f>100*CH469/$AI469</f>
        <v>0</v>
      </c>
      <c r="CJ469" s="173">
        <f>IF(CI469&gt;$AI$8,1,0)</f>
        <v>0</v>
      </c>
      <c r="CK469" s="175">
        <f>IF($R469=CH$17,CI469,0)</f>
        <v>0</v>
      </c>
      <c r="CL469" s="173">
        <v>0</v>
      </c>
      <c r="CM469" s="173">
        <v>0</v>
      </c>
      <c r="CN469" s="176"/>
    </row>
    <row r="470" ht="15.75" customHeight="1">
      <c r="A470" t="s" s="179">
        <v>3418</v>
      </c>
      <c r="B470" t="s" s="180">
        <v>101</v>
      </c>
      <c r="C470" t="s" s="180">
        <v>1918</v>
      </c>
      <c r="D470" t="s" s="181">
        <v>104</v>
      </c>
      <c r="E470" t="s" s="188">
        <v>79</v>
      </c>
      <c r="F470" t="s" s="146">
        <v>46</v>
      </c>
      <c r="G470" t="s" s="146">
        <v>187</v>
      </c>
      <c r="H470" t="s" s="146">
        <v>790</v>
      </c>
      <c r="I470" t="s" s="146">
        <v>49</v>
      </c>
      <c r="J470" t="s" s="146">
        <v>56</v>
      </c>
      <c r="K470" t="s" s="183">
        <f>_xlfn.IFS(Q470=0,O470,T470=1,R470,U470=1,AA470,V470=1,AD470)</f>
        <v>27</v>
      </c>
      <c r="L470" s="189">
        <f>_xlfn.IFS(Q470=0,P470,T470=1,S470,U470=1,AB470,V470=1,AE470)</f>
        <v>38.0187241454387</v>
      </c>
      <c r="M470" t="s" s="146">
        <f>IF(O470="Lab","over","under")</f>
        <v>3307</v>
      </c>
      <c r="N470" s="138"/>
      <c r="O470" t="s" s="184">
        <v>27</v>
      </c>
      <c r="P470" s="147">
        <f>AM470</f>
        <v>38.0187241454387</v>
      </c>
      <c r="Q470" s="145">
        <f>T470+U470+V470</f>
        <v>0</v>
      </c>
      <c r="R470" t="s" s="185">
        <v>2365</v>
      </c>
      <c r="S470" s="147">
        <f>BA470</f>
        <v>23.0916612236011</v>
      </c>
      <c r="T470" s="138"/>
      <c r="U470" s="138"/>
      <c r="V470" s="138"/>
      <c r="W470" s="138"/>
      <c r="X470" t="s" s="146">
        <f>IF($A470=Y470,"ok","bad")</f>
        <v>2430</v>
      </c>
      <c r="Y470" t="s" s="146">
        <v>3418</v>
      </c>
      <c r="Z470" t="s" s="146">
        <v>1918</v>
      </c>
      <c r="AA470" t="s" s="186">
        <v>28</v>
      </c>
      <c r="AB470" s="141">
        <f>100*AC470</f>
        <v>19.7822774</v>
      </c>
      <c r="AC470" s="190">
        <v>0.197822774</v>
      </c>
      <c r="AD470" t="s" s="187">
        <v>217</v>
      </c>
      <c r="AE470" s="141">
        <v>10.9536251</v>
      </c>
      <c r="AF470" s="190">
        <v>0.109536251</v>
      </c>
      <c r="AG470" s="138"/>
      <c r="AH470" s="145">
        <v>78473</v>
      </c>
      <c r="AI470" s="145">
        <v>45930</v>
      </c>
      <c r="AJ470" s="145">
        <v>133</v>
      </c>
      <c r="AK470" s="145">
        <v>6856</v>
      </c>
      <c r="AL470" s="145">
        <v>17462</v>
      </c>
      <c r="AM470" s="148">
        <f>100*AL470/$AI470</f>
        <v>38.0187241454387</v>
      </c>
      <c r="AN470" s="145">
        <f>IF(AM470&gt;$AI$8,1,0)</f>
        <v>0</v>
      </c>
      <c r="AO470" s="148">
        <f>IF($R470=AL$17,AM470,0)</f>
        <v>0</v>
      </c>
      <c r="AP470" s="145">
        <v>9086</v>
      </c>
      <c r="AQ470" s="148">
        <f>100*AP470/$AI470</f>
        <v>19.7822773786196</v>
      </c>
      <c r="AR470" s="145">
        <f>IF(AQ470&gt;$AI$8,1,0)</f>
        <v>0</v>
      </c>
      <c r="AS470" s="148">
        <f>IF($R470=AP$17,AQ470,0)</f>
        <v>0</v>
      </c>
      <c r="AT470" s="145">
        <v>1945</v>
      </c>
      <c r="AU470" s="148">
        <f>100*AT470/$AI470</f>
        <v>4.23470498584803</v>
      </c>
      <c r="AV470" s="145">
        <f>IF(AU470&gt;$AI$8,1,0)</f>
        <v>0</v>
      </c>
      <c r="AW470" s="148">
        <f>IF($R470=AT$17,AU470,0)</f>
        <v>0</v>
      </c>
      <c r="AX470" s="145">
        <v>10606</v>
      </c>
      <c r="AY470" s="148">
        <f>100*AX470/$AI470</f>
        <v>23.0916612236011</v>
      </c>
      <c r="AZ470" s="145">
        <f>IF(AY470&gt;$AI$8,1,0)</f>
        <v>0</v>
      </c>
      <c r="BA470" s="148">
        <f>IF($R470=AX$17,AY470,0)</f>
        <v>23.0916612236011</v>
      </c>
      <c r="BB470" s="145">
        <v>1800</v>
      </c>
      <c r="BC470" s="148">
        <f>100*BB470/$AI470</f>
        <v>3.91900718484651</v>
      </c>
      <c r="BD470" s="145">
        <f>IF(BC470&gt;$AI$8,1,0)</f>
        <v>0</v>
      </c>
      <c r="BE470" s="148">
        <f>IF($R470=BB$17,BC470,0)</f>
        <v>0</v>
      </c>
      <c r="BF470" s="145">
        <v>0</v>
      </c>
      <c r="BG470" s="148">
        <f>100*BF470/$AI470</f>
        <v>0</v>
      </c>
      <c r="BH470" s="145">
        <f>IF(BG470&gt;$AI$8,1,0)</f>
        <v>0</v>
      </c>
      <c r="BI470" s="148">
        <f>IF($R470=BF$17,BG470,0)</f>
        <v>0</v>
      </c>
      <c r="BJ470" s="145">
        <v>0</v>
      </c>
      <c r="BK470" s="148">
        <f>100*BJ470/$AI470</f>
        <v>0</v>
      </c>
      <c r="BL470" s="145">
        <f>IF(BK470&gt;$AI$8,1,0)</f>
        <v>0</v>
      </c>
      <c r="BM470" s="148">
        <f>IF($R470=BJ$17,BK470,0)</f>
        <v>0</v>
      </c>
      <c r="BN470" s="145">
        <v>0</v>
      </c>
      <c r="BO470" s="148">
        <f>100*BN470/$AI470</f>
        <v>0</v>
      </c>
      <c r="BP470" s="145">
        <f>IF(BO470&gt;$AI$8,1,0)</f>
        <v>0</v>
      </c>
      <c r="BQ470" s="148">
        <f>IF($R470=BN$17,BO470,0)</f>
        <v>0</v>
      </c>
      <c r="BR470" s="145">
        <v>0</v>
      </c>
      <c r="BS470" s="148">
        <f>100*BR470/$AI470</f>
        <v>0</v>
      </c>
      <c r="BT470" s="145">
        <f>IF(BS470&gt;$AI$8,1,0)</f>
        <v>0</v>
      </c>
      <c r="BU470" s="148">
        <f>IF($R470=BR$17,BS470,0)</f>
        <v>0</v>
      </c>
      <c r="BV470" s="145">
        <v>0</v>
      </c>
      <c r="BW470" s="148">
        <f>100*BV470/$AI470</f>
        <v>0</v>
      </c>
      <c r="BX470" s="145">
        <f>IF(BW470&gt;$AI$8,1,0)</f>
        <v>0</v>
      </c>
      <c r="BY470" s="148">
        <f>IF($R470=BV$17,BW470,0)</f>
        <v>0</v>
      </c>
      <c r="BZ470" s="145">
        <v>0</v>
      </c>
      <c r="CA470" s="148">
        <f>100*BZ470/$AI470</f>
        <v>0</v>
      </c>
      <c r="CB470" s="145">
        <f>IF(CA470&gt;$AI$8,1,0)</f>
        <v>0</v>
      </c>
      <c r="CC470" s="148">
        <f>IF($R470=BZ$17,CA470,0)</f>
        <v>0</v>
      </c>
      <c r="CD470" s="145">
        <v>0</v>
      </c>
      <c r="CE470" s="148">
        <f>100*CD470/$AI470</f>
        <v>0</v>
      </c>
      <c r="CF470" s="145">
        <f>IF(CE470&gt;$AI$8,1,0)</f>
        <v>0</v>
      </c>
      <c r="CG470" s="148">
        <f>IF($R470=CD$17,CE470,0)</f>
        <v>0</v>
      </c>
      <c r="CH470" s="196">
        <v>0</v>
      </c>
      <c r="CI470" s="148">
        <f>100*CH470/$AI470</f>
        <v>0</v>
      </c>
      <c r="CJ470" s="145">
        <f>IF(CI470&gt;$AI$8,1,0)</f>
        <v>0</v>
      </c>
      <c r="CK470" s="148">
        <f>IF($R470=CH$17,CI470,0)</f>
        <v>0</v>
      </c>
      <c r="CL470" s="145">
        <v>0</v>
      </c>
      <c r="CM470" s="145">
        <v>0</v>
      </c>
      <c r="CN470" s="149"/>
    </row>
    <row r="471" ht="20.7" customHeight="1">
      <c r="A471" t="s" s="179">
        <v>3437</v>
      </c>
      <c r="B471" t="s" s="180">
        <v>228</v>
      </c>
      <c r="C471" t="s" s="180">
        <v>1889</v>
      </c>
      <c r="D471" t="s" s="181">
        <v>230</v>
      </c>
      <c r="E471" t="s" s="182">
        <v>230</v>
      </c>
      <c r="F471" t="s" s="130">
        <v>46</v>
      </c>
      <c r="G471" t="s" s="130">
        <v>54</v>
      </c>
      <c r="H471" t="s" s="130">
        <v>3438</v>
      </c>
      <c r="I471" t="s" s="130">
        <v>49</v>
      </c>
      <c r="J471" t="s" s="130">
        <v>3439</v>
      </c>
      <c r="K471" t="s" s="183">
        <f>_xlfn.IFS(Q471=0,O471,T471=1,R471,U471=1,AA471,V471=1,AD471)</f>
        <v>37</v>
      </c>
      <c r="L471" s="189">
        <f>_xlfn.IFS(Q471=0,P471,T471=1,S471,U471=1,AB471,V471=1,AE471)</f>
        <v>38.0138901836487</v>
      </c>
      <c r="M471" t="s" s="130">
        <f>IF(O471="Lab","over","under")</f>
        <v>3307</v>
      </c>
      <c r="N471" s="169"/>
      <c r="O471" t="s" s="184">
        <v>37</v>
      </c>
      <c r="P471" s="131">
        <f>CA471</f>
        <v>38.0138901836487</v>
      </c>
      <c r="Q471" s="173">
        <f>T471+U471+V471</f>
        <v>0</v>
      </c>
      <c r="R471" t="s" s="185">
        <v>34</v>
      </c>
      <c r="S471" s="131">
        <f>BQ471</f>
        <v>20.5066654236972</v>
      </c>
      <c r="T471" s="169"/>
      <c r="U471" s="169"/>
      <c r="V471" s="169"/>
      <c r="W471" s="169"/>
      <c r="X471" t="s" s="130">
        <f>IF($A471=Y471,"ok","bad")</f>
        <v>2430</v>
      </c>
      <c r="Y471" t="s" s="130">
        <v>3437</v>
      </c>
      <c r="Z471" t="s" s="130">
        <v>1889</v>
      </c>
      <c r="AA471" t="s" s="186">
        <v>35</v>
      </c>
      <c r="AB471" s="125">
        <f>100*AC471</f>
        <v>18.7237811</v>
      </c>
      <c r="AC471" s="191">
        <v>0.187237811</v>
      </c>
      <c r="AD471" t="s" s="187">
        <v>2390</v>
      </c>
      <c r="AE471" s="125">
        <v>10.6600168</v>
      </c>
      <c r="AF471" s="191">
        <v>0.106600168</v>
      </c>
      <c r="AG471" s="169"/>
      <c r="AH471" s="173">
        <v>77058</v>
      </c>
      <c r="AI471" s="173">
        <v>42908</v>
      </c>
      <c r="AJ471" s="173">
        <v>181</v>
      </c>
      <c r="AK471" s="173">
        <v>7512</v>
      </c>
      <c r="AL471" s="173">
        <v>0</v>
      </c>
      <c r="AM471" s="175">
        <f>100*AL471/$AI471</f>
        <v>0</v>
      </c>
      <c r="AN471" s="173">
        <f>IF(AM471&gt;$AI$8,1,0)</f>
        <v>0</v>
      </c>
      <c r="AO471" s="175">
        <f>IF($R471=AL$17,AM471,0)</f>
        <v>0</v>
      </c>
      <c r="AP471" s="173">
        <v>0</v>
      </c>
      <c r="AQ471" s="175">
        <f>100*AP471/$AI471</f>
        <v>0</v>
      </c>
      <c r="AR471" s="173">
        <f>IF(AQ471&gt;$AI$8,1,0)</f>
        <v>0</v>
      </c>
      <c r="AS471" s="175">
        <f>IF($R471=AP$17,AQ471,0)</f>
        <v>0</v>
      </c>
      <c r="AT471" s="173">
        <v>0</v>
      </c>
      <c r="AU471" s="175">
        <f>100*AT471/$AI471</f>
        <v>0</v>
      </c>
      <c r="AV471" s="173">
        <f>IF(AU471&gt;$AI$8,1,0)</f>
        <v>0</v>
      </c>
      <c r="AW471" s="175">
        <f>IF($R471=AT$17,AU471,0)</f>
        <v>0</v>
      </c>
      <c r="AX471" s="173">
        <v>0</v>
      </c>
      <c r="AY471" s="175">
        <f>100*AX471/$AI471</f>
        <v>0</v>
      </c>
      <c r="AZ471" s="173">
        <f>IF(AY471&gt;$AI$8,1,0)</f>
        <v>0</v>
      </c>
      <c r="BA471" s="175">
        <f>IF($R471=AX$17,AY471,0)</f>
        <v>0</v>
      </c>
      <c r="BB471" s="173">
        <v>541</v>
      </c>
      <c r="BC471" s="175">
        <f>100*BB471/$AI471</f>
        <v>1.26083713992729</v>
      </c>
      <c r="BD471" s="173">
        <f>IF(BC471&gt;$AI$8,1,0)</f>
        <v>0</v>
      </c>
      <c r="BE471" s="175">
        <f>IF($R471=BB$17,BC471,0)</f>
        <v>0</v>
      </c>
      <c r="BF471" s="173">
        <v>0</v>
      </c>
      <c r="BG471" s="175">
        <f>100*BF471/$AI471</f>
        <v>0</v>
      </c>
      <c r="BH471" s="173">
        <f>IF(BG471&gt;$AI$8,1,0)</f>
        <v>0</v>
      </c>
      <c r="BI471" s="175">
        <f>IF($R471=BF$17,BG471,0)</f>
        <v>0</v>
      </c>
      <c r="BJ471" s="173">
        <v>0</v>
      </c>
      <c r="BK471" s="175">
        <f>100*BJ471/$AI471</f>
        <v>0</v>
      </c>
      <c r="BL471" s="173">
        <f>IF(BK471&gt;$AI$8,1,0)</f>
        <v>0</v>
      </c>
      <c r="BM471" s="175">
        <f>IF($R471=BJ$17,BK471,0)</f>
        <v>0</v>
      </c>
      <c r="BN471" s="173">
        <v>8799</v>
      </c>
      <c r="BO471" s="175">
        <f>100*BN471/$AI471</f>
        <v>20.5066654236972</v>
      </c>
      <c r="BP471" s="173">
        <f>IF(BO471&gt;$AI$8,1,0)</f>
        <v>0</v>
      </c>
      <c r="BQ471" s="175">
        <f>IF($R471=BN$17,BO471,0)</f>
        <v>20.5066654236972</v>
      </c>
      <c r="BR471" s="173">
        <v>8034</v>
      </c>
      <c r="BS471" s="175">
        <f>100*BR471/$AI471</f>
        <v>18.7237811130791</v>
      </c>
      <c r="BT471" s="173">
        <f>IF(BS471&gt;$AI$8,1,0)</f>
        <v>0</v>
      </c>
      <c r="BU471" s="175">
        <f>IF($R471=BR$17,BS471,0)</f>
        <v>0</v>
      </c>
      <c r="BV471" s="173">
        <v>1589</v>
      </c>
      <c r="BW471" s="175">
        <f>100*BV471/$AI471</f>
        <v>3.70327211708772</v>
      </c>
      <c r="BX471" s="173">
        <f>IF(BW471&gt;$AI$8,1,0)</f>
        <v>0</v>
      </c>
      <c r="BY471" s="175">
        <f>IF($R471=BV$17,BW471,0)</f>
        <v>0</v>
      </c>
      <c r="BZ471" s="173">
        <v>16311</v>
      </c>
      <c r="CA471" s="175">
        <f>100*BZ471/$AI471</f>
        <v>38.0138901836487</v>
      </c>
      <c r="CB471" s="173">
        <f>IF(CA471&gt;$AI$8,1,0)</f>
        <v>0</v>
      </c>
      <c r="CC471" s="175">
        <f>IF($R471=BZ$17,CA471,0)</f>
        <v>0</v>
      </c>
      <c r="CD471" s="173">
        <v>4574</v>
      </c>
      <c r="CE471" s="175">
        <f>100*CD471/$AI471</f>
        <v>10.6600167800876</v>
      </c>
      <c r="CF471" s="173">
        <f>IF(CE471&gt;$AI$8,1,0)</f>
        <v>0</v>
      </c>
      <c r="CG471" s="200">
        <f>IF($R471=CD$17,CE471,0)</f>
        <v>0</v>
      </c>
      <c r="CH471" s="201">
        <v>2693</v>
      </c>
      <c r="CI471" s="202">
        <f>100*CH471/$AI471</f>
        <v>6.27621888692085</v>
      </c>
      <c r="CJ471" s="173">
        <f>IF(CI471&gt;$AI$8,1,0)</f>
        <v>0</v>
      </c>
      <c r="CK471" s="175">
        <f>IF($R471=CH$17,CI471,0)</f>
        <v>0</v>
      </c>
      <c r="CL471" s="173">
        <v>0</v>
      </c>
      <c r="CM471" s="173">
        <v>0</v>
      </c>
      <c r="CN471" s="176"/>
    </row>
    <row r="472" ht="15.75" customHeight="1">
      <c r="A472" t="s" s="179">
        <v>3455</v>
      </c>
      <c r="B472" t="s" s="180">
        <v>160</v>
      </c>
      <c r="C472" t="s" s="180">
        <v>1664</v>
      </c>
      <c r="D472" t="s" s="181">
        <v>162</v>
      </c>
      <c r="E472" t="s" s="188">
        <v>79</v>
      </c>
      <c r="F472" t="s" s="146">
        <v>80</v>
      </c>
      <c r="G472" t="s" s="146">
        <v>739</v>
      </c>
      <c r="H472" t="s" s="146">
        <v>1665</v>
      </c>
      <c r="I472" t="s" s="146">
        <v>49</v>
      </c>
      <c r="J472" t="s" s="146">
        <v>56</v>
      </c>
      <c r="K472" t="s" s="183">
        <f>_xlfn.IFS(Q472=0,O472,T472=1,R472,U472=1,AA472,V472=1,AD472)</f>
        <v>27</v>
      </c>
      <c r="L472" s="189">
        <f>_xlfn.IFS(Q472=0,P472,T472=1,S472,U472=1,AB472,V472=1,AE472)</f>
        <v>37.9918824474204</v>
      </c>
      <c r="M472" t="s" s="146">
        <f>IF(O472="Lab","over","under")</f>
        <v>3307</v>
      </c>
      <c r="N472" s="138"/>
      <c r="O472" t="s" s="184">
        <v>27</v>
      </c>
      <c r="P472" s="147">
        <f>AM472</f>
        <v>37.9918824474204</v>
      </c>
      <c r="Q472" s="145">
        <f>T472+U472+V472</f>
        <v>0</v>
      </c>
      <c r="R472" t="s" s="185">
        <v>28</v>
      </c>
      <c r="S472" s="147">
        <f>AS472</f>
        <v>26.8834241312699</v>
      </c>
      <c r="T472" s="138"/>
      <c r="U472" s="138"/>
      <c r="V472" s="138"/>
      <c r="W472" s="138"/>
      <c r="X472" t="s" s="146">
        <f>IF($A472=Y472,"ok","bad")</f>
        <v>2430</v>
      </c>
      <c r="Y472" t="s" s="146">
        <v>3455</v>
      </c>
      <c r="Z472" t="s" s="146">
        <v>1664</v>
      </c>
      <c r="AA472" t="s" s="186">
        <v>2365</v>
      </c>
      <c r="AB472" s="141">
        <f>100*AC472</f>
        <v>19.3084887</v>
      </c>
      <c r="AC472" s="190">
        <v>0.193084887</v>
      </c>
      <c r="AD472" t="s" s="187">
        <v>29</v>
      </c>
      <c r="AE472" s="141">
        <v>10.2619756</v>
      </c>
      <c r="AF472" s="190">
        <v>0.102619756</v>
      </c>
      <c r="AG472" s="138"/>
      <c r="AH472" s="145">
        <v>71284</v>
      </c>
      <c r="AI472" s="145">
        <v>46073</v>
      </c>
      <c r="AJ472" s="145">
        <v>165</v>
      </c>
      <c r="AK472" s="145">
        <v>5118</v>
      </c>
      <c r="AL472" s="145">
        <v>17504</v>
      </c>
      <c r="AM472" s="148">
        <f>100*AL472/$AI472</f>
        <v>37.9918824474204</v>
      </c>
      <c r="AN472" s="145">
        <f>IF(AM472&gt;$AI$8,1,0)</f>
        <v>0</v>
      </c>
      <c r="AO472" s="148">
        <f>IF($R472=AL$17,AM472,0)</f>
        <v>0</v>
      </c>
      <c r="AP472" s="145">
        <v>12386</v>
      </c>
      <c r="AQ472" s="148">
        <f>100*AP472/$AI472</f>
        <v>26.8834241312699</v>
      </c>
      <c r="AR472" s="145">
        <f>IF(AQ472&gt;$AI$8,1,0)</f>
        <v>0</v>
      </c>
      <c r="AS472" s="148">
        <f>IF($R472=AP$17,AQ472,0)</f>
        <v>26.8834241312699</v>
      </c>
      <c r="AT472" s="145">
        <v>4728</v>
      </c>
      <c r="AU472" s="148">
        <f>100*AT472/$AI472</f>
        <v>10.2619755605235</v>
      </c>
      <c r="AV472" s="145">
        <f>IF(AU472&gt;$AI$8,1,0)</f>
        <v>0</v>
      </c>
      <c r="AW472" s="148">
        <f>IF($R472=AT$17,AU472,0)</f>
        <v>0</v>
      </c>
      <c r="AX472" s="145">
        <v>8896</v>
      </c>
      <c r="AY472" s="148">
        <f>100*AX472/$AI472</f>
        <v>19.3084887027109</v>
      </c>
      <c r="AZ472" s="145">
        <f>IF(AY472&gt;$AI$8,1,0)</f>
        <v>0</v>
      </c>
      <c r="BA472" s="148">
        <f>IF($R472=AX$17,AY472,0)</f>
        <v>0</v>
      </c>
      <c r="BB472" s="145">
        <v>2319</v>
      </c>
      <c r="BC472" s="148">
        <f>100*BB472/$AI472</f>
        <v>5.03331669307403</v>
      </c>
      <c r="BD472" s="145">
        <f>IF(BC472&gt;$AI$8,1,0)</f>
        <v>0</v>
      </c>
      <c r="BE472" s="148">
        <f>IF($R472=BB$17,BC472,0)</f>
        <v>0</v>
      </c>
      <c r="BF472" s="145">
        <v>0</v>
      </c>
      <c r="BG472" s="148">
        <f>100*BF472/$AI472</f>
        <v>0</v>
      </c>
      <c r="BH472" s="145">
        <f>IF(BG472&gt;$AI$8,1,0)</f>
        <v>0</v>
      </c>
      <c r="BI472" s="148">
        <f>IF($R472=BF$17,BG472,0)</f>
        <v>0</v>
      </c>
      <c r="BJ472" s="145">
        <v>0</v>
      </c>
      <c r="BK472" s="148">
        <f>100*BJ472/$AI472</f>
        <v>0</v>
      </c>
      <c r="BL472" s="145">
        <f>IF(BK472&gt;$AI$8,1,0)</f>
        <v>0</v>
      </c>
      <c r="BM472" s="148">
        <f>IF($R472=BJ$17,BK472,0)</f>
        <v>0</v>
      </c>
      <c r="BN472" s="145">
        <v>0</v>
      </c>
      <c r="BO472" s="148">
        <f>100*BN472/$AI472</f>
        <v>0</v>
      </c>
      <c r="BP472" s="145">
        <f>IF(BO472&gt;$AI$8,1,0)</f>
        <v>0</v>
      </c>
      <c r="BQ472" s="148">
        <f>IF($R472=BN$17,BO472,0)</f>
        <v>0</v>
      </c>
      <c r="BR472" s="145">
        <v>0</v>
      </c>
      <c r="BS472" s="148">
        <f>100*BR472/$AI472</f>
        <v>0</v>
      </c>
      <c r="BT472" s="145">
        <f>IF(BS472&gt;$AI$8,1,0)</f>
        <v>0</v>
      </c>
      <c r="BU472" s="148">
        <f>IF($R472=BR$17,BS472,0)</f>
        <v>0</v>
      </c>
      <c r="BV472" s="145">
        <v>0</v>
      </c>
      <c r="BW472" s="148">
        <f>100*BV472/$AI472</f>
        <v>0</v>
      </c>
      <c r="BX472" s="145">
        <f>IF(BW472&gt;$AI$8,1,0)</f>
        <v>0</v>
      </c>
      <c r="BY472" s="148">
        <f>IF($R472=BV$17,BW472,0)</f>
        <v>0</v>
      </c>
      <c r="BZ472" s="145">
        <v>0</v>
      </c>
      <c r="CA472" s="148">
        <f>100*BZ472/$AI472</f>
        <v>0</v>
      </c>
      <c r="CB472" s="145">
        <f>IF(CA472&gt;$AI$8,1,0)</f>
        <v>0</v>
      </c>
      <c r="CC472" s="148">
        <f>IF($R472=BZ$17,CA472,0)</f>
        <v>0</v>
      </c>
      <c r="CD472" s="145">
        <v>0</v>
      </c>
      <c r="CE472" s="148">
        <f>100*CD472/$AI472</f>
        <v>0</v>
      </c>
      <c r="CF472" s="145">
        <f>IF(CE472&gt;$AI$8,1,0)</f>
        <v>0</v>
      </c>
      <c r="CG472" s="148">
        <f>IF($R472=CD$17,CE472,0)</f>
        <v>0</v>
      </c>
      <c r="CH472" s="329">
        <v>0</v>
      </c>
      <c r="CI472" s="148">
        <f>100*CH472/$AI472</f>
        <v>0</v>
      </c>
      <c r="CJ472" s="145">
        <f>IF(CI472&gt;$AI$8,1,0)</f>
        <v>0</v>
      </c>
      <c r="CK472" s="148">
        <f>IF($R472=CH$17,CI472,0)</f>
        <v>0</v>
      </c>
      <c r="CL472" s="145">
        <v>446</v>
      </c>
      <c r="CM472" s="145">
        <v>0</v>
      </c>
      <c r="CN472" s="149"/>
    </row>
    <row r="473" ht="32.7" customHeight="1">
      <c r="A473" t="s" s="179">
        <v>3694</v>
      </c>
      <c r="B473" t="s" s="180">
        <v>228</v>
      </c>
      <c r="C473" t="s" s="180">
        <v>1273</v>
      </c>
      <c r="D473" t="s" s="181">
        <v>230</v>
      </c>
      <c r="E473" t="s" s="182">
        <v>230</v>
      </c>
      <c r="F473" t="s" s="130">
        <v>46</v>
      </c>
      <c r="G473" t="s" s="130">
        <v>3695</v>
      </c>
      <c r="H473" t="s" s="130">
        <v>765</v>
      </c>
      <c r="I473" t="s" s="130">
        <v>64</v>
      </c>
      <c r="J473" t="s" s="130">
        <v>3696</v>
      </c>
      <c r="K473" t="s" s="183">
        <f>_xlfn.IFS(Q473=0,O473,T473=1,R473,U473=1,AA473,V473=1,AD473)</f>
        <v>2390</v>
      </c>
      <c r="L473" s="189">
        <f>_xlfn.IFS(Q473=0,P473,T473=1,S473,U473=1,AB473,V473=1,AE473)</f>
        <v>37.9332124447342</v>
      </c>
      <c r="M473" t="s" s="130">
        <f>IF(O473="Lab","over","under")</f>
        <v>3307</v>
      </c>
      <c r="N473" s="169"/>
      <c r="O473" t="s" s="184">
        <v>2390</v>
      </c>
      <c r="P473" s="131">
        <f>CE473</f>
        <v>37.9332124447342</v>
      </c>
      <c r="Q473" s="173">
        <f>T473+U473+V473</f>
        <v>0</v>
      </c>
      <c r="R473" t="s" s="185">
        <v>34</v>
      </c>
      <c r="S473" s="131">
        <f>BQ473</f>
        <v>31.9044029257758</v>
      </c>
      <c r="T473" s="169"/>
      <c r="U473" s="169"/>
      <c r="V473" s="169"/>
      <c r="W473" s="169"/>
      <c r="X473" t="s" s="130">
        <f>IF($A473=Y473,"ok","bad")</f>
        <v>2430</v>
      </c>
      <c r="Y473" t="s" s="130">
        <v>3694</v>
      </c>
      <c r="Z473" t="s" s="130">
        <v>1273</v>
      </c>
      <c r="AA473" t="s" s="186">
        <v>37</v>
      </c>
      <c r="AB473" s="125">
        <f>100*AC473</f>
        <v>22.7318107</v>
      </c>
      <c r="AC473" s="191">
        <v>0.227318107</v>
      </c>
      <c r="AD473" t="s" s="187">
        <v>2394</v>
      </c>
      <c r="AE473" s="125">
        <v>4.453862</v>
      </c>
      <c r="AF473" s="191">
        <v>0.04453862</v>
      </c>
      <c r="AG473" s="169"/>
      <c r="AH473" s="173">
        <v>82201</v>
      </c>
      <c r="AI473" s="173">
        <v>49081</v>
      </c>
      <c r="AJ473" s="173">
        <v>162</v>
      </c>
      <c r="AK473" s="173">
        <v>2959</v>
      </c>
      <c r="AL473" s="173">
        <v>0</v>
      </c>
      <c r="AM473" s="175">
        <f>100*AL473/$AI473</f>
        <v>0</v>
      </c>
      <c r="AN473" s="173">
        <f>IF(AM473&gt;$AI$8,1,0)</f>
        <v>0</v>
      </c>
      <c r="AO473" s="175">
        <f>IF($R473=AL$17,AM473,0)</f>
        <v>0</v>
      </c>
      <c r="AP473" s="173">
        <v>0</v>
      </c>
      <c r="AQ473" s="175">
        <f>100*AP473/$AI473</f>
        <v>0</v>
      </c>
      <c r="AR473" s="173">
        <f>IF(AQ473&gt;$AI$8,1,0)</f>
        <v>0</v>
      </c>
      <c r="AS473" s="175">
        <f>IF($R473=AP$17,AQ473,0)</f>
        <v>0</v>
      </c>
      <c r="AT473" s="173">
        <v>0</v>
      </c>
      <c r="AU473" s="175">
        <f>100*AT473/$AI473</f>
        <v>0</v>
      </c>
      <c r="AV473" s="173">
        <f>IF(AU473&gt;$AI$8,1,0)</f>
        <v>0</v>
      </c>
      <c r="AW473" s="175">
        <f>IF($R473=AT$17,AU473,0)</f>
        <v>0</v>
      </c>
      <c r="AX473" s="173">
        <v>0</v>
      </c>
      <c r="AY473" s="175">
        <f>100*AX473/$AI473</f>
        <v>0</v>
      </c>
      <c r="AZ473" s="173">
        <f>IF(AY473&gt;$AI$8,1,0)</f>
        <v>0</v>
      </c>
      <c r="BA473" s="175">
        <f>IF($R473=AX$17,AY473,0)</f>
        <v>0</v>
      </c>
      <c r="BB473" s="173">
        <v>433</v>
      </c>
      <c r="BC473" s="175">
        <f>100*BB473/$AI473</f>
        <v>0.882215113791488</v>
      </c>
      <c r="BD473" s="173">
        <f>IF(BC473&gt;$AI$8,1,0)</f>
        <v>0</v>
      </c>
      <c r="BE473" s="175">
        <f>IF($R473=BB$17,BC473,0)</f>
        <v>0</v>
      </c>
      <c r="BF473" s="173">
        <v>0</v>
      </c>
      <c r="BG473" s="175">
        <f>100*BF473/$AI473</f>
        <v>0</v>
      </c>
      <c r="BH473" s="173">
        <f>IF(BG473&gt;$AI$8,1,0)</f>
        <v>0</v>
      </c>
      <c r="BI473" s="175">
        <f>IF($R473=BF$17,BG473,0)</f>
        <v>0</v>
      </c>
      <c r="BJ473" s="173">
        <v>0</v>
      </c>
      <c r="BK473" s="175">
        <f>100*BJ473/$AI473</f>
        <v>0</v>
      </c>
      <c r="BL473" s="173">
        <f>IF(BK473&gt;$AI$8,1,0)</f>
        <v>0</v>
      </c>
      <c r="BM473" s="175">
        <f>IF($R473=BJ$17,BK473,0)</f>
        <v>0</v>
      </c>
      <c r="BN473" s="173">
        <v>15659</v>
      </c>
      <c r="BO473" s="175">
        <f>100*BN473/$AI473</f>
        <v>31.9044029257758</v>
      </c>
      <c r="BP473" s="173">
        <f>IF(BO473&gt;$AI$8,1,0)</f>
        <v>0</v>
      </c>
      <c r="BQ473" s="175">
        <f>IF($R473=BN$17,BO473,0)</f>
        <v>31.9044029257758</v>
      </c>
      <c r="BR473" s="173">
        <v>0</v>
      </c>
      <c r="BS473" s="175">
        <f>100*BR473/$AI473</f>
        <v>0</v>
      </c>
      <c r="BT473" s="173">
        <f>IF(BS473&gt;$AI$8,1,0)</f>
        <v>0</v>
      </c>
      <c r="BU473" s="175">
        <f>IF($R473=BR$17,BS473,0)</f>
        <v>0</v>
      </c>
      <c r="BV473" s="173">
        <v>1028</v>
      </c>
      <c r="BW473" s="175">
        <f>100*BV473/$AI473</f>
        <v>2.09449685214238</v>
      </c>
      <c r="BX473" s="173">
        <f>IF(BW473&gt;$AI$8,1,0)</f>
        <v>0</v>
      </c>
      <c r="BY473" s="175">
        <f>IF($R473=BV$17,BW473,0)</f>
        <v>0</v>
      </c>
      <c r="BZ473" s="173">
        <v>11157</v>
      </c>
      <c r="CA473" s="175">
        <f>100*BZ473/$AI473</f>
        <v>22.731810680304</v>
      </c>
      <c r="CB473" s="173">
        <f>IF(CA473&gt;$AI$8,1,0)</f>
        <v>0</v>
      </c>
      <c r="CC473" s="175">
        <f>IF($R473=BZ$17,CA473,0)</f>
        <v>0</v>
      </c>
      <c r="CD473" s="173">
        <v>18618</v>
      </c>
      <c r="CE473" s="175">
        <f>100*CD473/$AI473</f>
        <v>37.9332124447342</v>
      </c>
      <c r="CF473" s="173">
        <f>IF(CE473&gt;$AI$8,1,0)</f>
        <v>0</v>
      </c>
      <c r="CG473" s="200">
        <f>IF($R473=CD$17,CE473,0)</f>
        <v>0</v>
      </c>
      <c r="CH473" s="201">
        <v>2186</v>
      </c>
      <c r="CI473" s="202">
        <f>100*CH473/$AI473</f>
        <v>4.45386198325217</v>
      </c>
      <c r="CJ473" s="173">
        <f>IF(CI473&gt;$AI$8,1,0)</f>
        <v>0</v>
      </c>
      <c r="CK473" s="175">
        <f>IF($R473=CH$17,CI473,0)</f>
        <v>0</v>
      </c>
      <c r="CL473" s="173">
        <v>312</v>
      </c>
      <c r="CM473" s="173">
        <v>0</v>
      </c>
      <c r="CN473" s="176"/>
    </row>
    <row r="474" ht="15.75" customHeight="1">
      <c r="A474" t="s" s="179">
        <v>3447</v>
      </c>
      <c r="B474" t="s" s="180">
        <v>90</v>
      </c>
      <c r="C474" t="s" s="180">
        <v>3448</v>
      </c>
      <c r="D474" t="s" s="181">
        <v>93</v>
      </c>
      <c r="E474" t="s" s="188">
        <v>79</v>
      </c>
      <c r="F474" t="s" s="146">
        <v>46</v>
      </c>
      <c r="G474" t="s" s="146">
        <v>3449</v>
      </c>
      <c r="H474" t="s" s="146">
        <v>3450</v>
      </c>
      <c r="I474" t="s" s="146">
        <v>64</v>
      </c>
      <c r="J474" t="s" s="146">
        <v>56</v>
      </c>
      <c r="K474" t="s" s="183">
        <f>_xlfn.IFS(Q474=0,O474,T474=1,R474,U474=1,AA474,V474=1,AD474)</f>
        <v>27</v>
      </c>
      <c r="L474" s="189">
        <f>_xlfn.IFS(Q474=0,P474,T474=1,S474,U474=1,AB474,V474=1,AE474)</f>
        <v>37.9243988873223</v>
      </c>
      <c r="M474" t="s" s="146">
        <f>IF(O474="Lab","over","under")</f>
        <v>3307</v>
      </c>
      <c r="N474" s="138"/>
      <c r="O474" t="s" s="184">
        <v>27</v>
      </c>
      <c r="P474" s="147">
        <f>AM474</f>
        <v>37.9243988873223</v>
      </c>
      <c r="Q474" s="145">
        <f>T474+U474+V474</f>
        <v>0</v>
      </c>
      <c r="R474" t="s" s="185">
        <v>28</v>
      </c>
      <c r="S474" s="147">
        <f>AS474</f>
        <v>32.0999885683801</v>
      </c>
      <c r="T474" s="138"/>
      <c r="U474" s="138"/>
      <c r="V474" s="138"/>
      <c r="W474" s="138"/>
      <c r="X474" t="s" s="146">
        <f>IF($A474=Y474,"ok","bad")</f>
        <v>2430</v>
      </c>
      <c r="Y474" t="s" s="146">
        <v>3447</v>
      </c>
      <c r="Z474" t="s" s="146">
        <v>3448</v>
      </c>
      <c r="AA474" t="s" s="186">
        <v>2365</v>
      </c>
      <c r="AB474" s="141">
        <f>100*AC474</f>
        <v>12.2204016</v>
      </c>
      <c r="AC474" s="190">
        <v>0.122204016</v>
      </c>
      <c r="AD474" t="s" s="187">
        <v>29</v>
      </c>
      <c r="AE474" s="141">
        <v>10.345616</v>
      </c>
      <c r="AF474" s="190">
        <v>0.10345616</v>
      </c>
      <c r="AG474" s="138"/>
      <c r="AH474" s="145">
        <v>74284</v>
      </c>
      <c r="AI474" s="145">
        <v>52486</v>
      </c>
      <c r="AJ474" s="145">
        <v>155</v>
      </c>
      <c r="AK474" s="145">
        <v>3057</v>
      </c>
      <c r="AL474" s="145">
        <v>19905</v>
      </c>
      <c r="AM474" s="148">
        <f>100*AL474/$AI474</f>
        <v>37.9243988873223</v>
      </c>
      <c r="AN474" s="145">
        <f>IF(AM474&gt;$AI$8,1,0)</f>
        <v>0</v>
      </c>
      <c r="AO474" s="148">
        <f>IF($R474=AL$17,AM474,0)</f>
        <v>0</v>
      </c>
      <c r="AP474" s="145">
        <v>16848</v>
      </c>
      <c r="AQ474" s="148">
        <f>100*AP474/$AI474</f>
        <v>32.0999885683801</v>
      </c>
      <c r="AR474" s="145">
        <f>IF(AQ474&gt;$AI$8,1,0)</f>
        <v>0</v>
      </c>
      <c r="AS474" s="148">
        <f>IF($R474=AP$17,AQ474,0)</f>
        <v>32.0999885683801</v>
      </c>
      <c r="AT474" s="145">
        <v>5430</v>
      </c>
      <c r="AU474" s="148">
        <f>100*AT474/$AI474</f>
        <v>10.3456159737835</v>
      </c>
      <c r="AV474" s="145">
        <f>IF(AU474&gt;$AI$8,1,0)</f>
        <v>0</v>
      </c>
      <c r="AW474" s="148">
        <f>IF($R474=AT$17,AU474,0)</f>
        <v>0</v>
      </c>
      <c r="AX474" s="145">
        <v>6414</v>
      </c>
      <c r="AY474" s="148">
        <f>100*AX474/$AI474</f>
        <v>12.2204016309111</v>
      </c>
      <c r="AZ474" s="145">
        <f>IF(AY474&gt;$AI$8,1,0)</f>
        <v>0</v>
      </c>
      <c r="BA474" s="148">
        <f>IF($R474=AX$17,AY474,0)</f>
        <v>0</v>
      </c>
      <c r="BB474" s="145">
        <v>2278</v>
      </c>
      <c r="BC474" s="148">
        <f>100*BB474/$AI474</f>
        <v>4.3402050070495</v>
      </c>
      <c r="BD474" s="145">
        <f>IF(BC474&gt;$AI$8,1,0)</f>
        <v>0</v>
      </c>
      <c r="BE474" s="148">
        <f>IF($R474=BB$17,BC474,0)</f>
        <v>0</v>
      </c>
      <c r="BF474" s="145">
        <v>0</v>
      </c>
      <c r="BG474" s="148">
        <f>100*BF474/$AI474</f>
        <v>0</v>
      </c>
      <c r="BH474" s="145">
        <f>IF(BG474&gt;$AI$8,1,0)</f>
        <v>0</v>
      </c>
      <c r="BI474" s="148">
        <f>IF($R474=BF$17,BG474,0)</f>
        <v>0</v>
      </c>
      <c r="BJ474" s="145">
        <v>0</v>
      </c>
      <c r="BK474" s="148">
        <f>100*BJ474/$AI474</f>
        <v>0</v>
      </c>
      <c r="BL474" s="145">
        <f>IF(BK474&gt;$AI$8,1,0)</f>
        <v>0</v>
      </c>
      <c r="BM474" s="148">
        <f>IF($R474=BJ$17,BK474,0)</f>
        <v>0</v>
      </c>
      <c r="BN474" s="145">
        <v>0</v>
      </c>
      <c r="BO474" s="148">
        <f>100*BN474/$AI474</f>
        <v>0</v>
      </c>
      <c r="BP474" s="145">
        <f>IF(BO474&gt;$AI$8,1,0)</f>
        <v>0</v>
      </c>
      <c r="BQ474" s="148">
        <f>IF($R474=BN$17,BO474,0)</f>
        <v>0</v>
      </c>
      <c r="BR474" s="145">
        <v>0</v>
      </c>
      <c r="BS474" s="148">
        <f>100*BR474/$AI474</f>
        <v>0</v>
      </c>
      <c r="BT474" s="145">
        <f>IF(BS474&gt;$AI$8,1,0)</f>
        <v>0</v>
      </c>
      <c r="BU474" s="148">
        <f>IF($R474=BR$17,BS474,0)</f>
        <v>0</v>
      </c>
      <c r="BV474" s="145">
        <v>0</v>
      </c>
      <c r="BW474" s="148">
        <f>100*BV474/$AI474</f>
        <v>0</v>
      </c>
      <c r="BX474" s="145">
        <f>IF(BW474&gt;$AI$8,1,0)</f>
        <v>0</v>
      </c>
      <c r="BY474" s="148">
        <f>IF($R474=BV$17,BW474,0)</f>
        <v>0</v>
      </c>
      <c r="BZ474" s="145">
        <v>0</v>
      </c>
      <c r="CA474" s="148">
        <f>100*BZ474/$AI474</f>
        <v>0</v>
      </c>
      <c r="CB474" s="145">
        <f>IF(CA474&gt;$AI$8,1,0)</f>
        <v>0</v>
      </c>
      <c r="CC474" s="148">
        <f>IF($R474=BZ$17,CA474,0)</f>
        <v>0</v>
      </c>
      <c r="CD474" s="145">
        <v>0</v>
      </c>
      <c r="CE474" s="148">
        <f>100*CD474/$AI474</f>
        <v>0</v>
      </c>
      <c r="CF474" s="145">
        <f>IF(CE474&gt;$AI$8,1,0)</f>
        <v>0</v>
      </c>
      <c r="CG474" s="148">
        <f>IF($R474=CD$17,CE474,0)</f>
        <v>0</v>
      </c>
      <c r="CH474" s="204">
        <v>0</v>
      </c>
      <c r="CI474" s="148">
        <f>100*CH474/$AI474</f>
        <v>0</v>
      </c>
      <c r="CJ474" s="145">
        <f>IF(CI474&gt;$AI$8,1,0)</f>
        <v>0</v>
      </c>
      <c r="CK474" s="148">
        <f>IF($R474=CH$17,CI474,0)</f>
        <v>0</v>
      </c>
      <c r="CL474" s="145">
        <v>0</v>
      </c>
      <c r="CM474" s="145">
        <v>0</v>
      </c>
      <c r="CN474" s="149"/>
    </row>
    <row r="475" ht="15.75" customHeight="1">
      <c r="A475" t="s" s="179">
        <v>3440</v>
      </c>
      <c r="B475" t="s" s="180">
        <v>75</v>
      </c>
      <c r="C475" t="s" s="180">
        <v>925</v>
      </c>
      <c r="D475" t="s" s="181">
        <v>78</v>
      </c>
      <c r="E475" t="s" s="182">
        <v>79</v>
      </c>
      <c r="F475" t="s" s="130">
        <v>80</v>
      </c>
      <c r="G475" t="s" s="130">
        <v>789</v>
      </c>
      <c r="H475" t="s" s="130">
        <v>3441</v>
      </c>
      <c r="I475" t="s" s="130">
        <v>64</v>
      </c>
      <c r="J475" t="s" s="130">
        <v>1762</v>
      </c>
      <c r="K475" t="s" s="183">
        <f>_xlfn.IFS(Q475=0,O475,T475=1,R475,U475=1,AA475,V475=1,AD475)</f>
        <v>29</v>
      </c>
      <c r="L475" s="189">
        <f>_xlfn.IFS(Q475=0,P475,T475=1,S475,U475=1,AB475,V475=1,AE475)</f>
        <v>37.9165520403485</v>
      </c>
      <c r="M475" t="s" s="130">
        <f>IF(O475="Lab","over","under")</f>
        <v>3307</v>
      </c>
      <c r="N475" s="169"/>
      <c r="O475" t="s" s="184">
        <v>29</v>
      </c>
      <c r="P475" s="131">
        <f>AU475</f>
        <v>37.9165520403485</v>
      </c>
      <c r="Q475" s="173">
        <f>T475+U475+V475</f>
        <v>0</v>
      </c>
      <c r="R475" t="s" s="185">
        <v>27</v>
      </c>
      <c r="S475" s="210">
        <f>AO475</f>
        <v>31.1563502980284</v>
      </c>
      <c r="T475" s="169"/>
      <c r="U475" s="169"/>
      <c r="V475" s="169"/>
      <c r="W475" s="169"/>
      <c r="X475" t="s" s="130">
        <f>IF($A475=Y475,"ok","bad")</f>
        <v>2430</v>
      </c>
      <c r="Y475" t="s" s="130">
        <v>3440</v>
      </c>
      <c r="Z475" t="s" s="130">
        <v>925</v>
      </c>
      <c r="AA475" t="s" s="186">
        <v>28</v>
      </c>
      <c r="AB475" s="125">
        <f>100*AC475</f>
        <v>15.2682256</v>
      </c>
      <c r="AC475" s="191">
        <v>0.152682256</v>
      </c>
      <c r="AD475" t="s" s="187">
        <v>2365</v>
      </c>
      <c r="AE475" s="125">
        <v>10.6281522</v>
      </c>
      <c r="AF475" s="191">
        <v>0.106281522</v>
      </c>
      <c r="AG475" s="169"/>
      <c r="AH475" s="173">
        <v>76513</v>
      </c>
      <c r="AI475" s="173">
        <v>54525</v>
      </c>
      <c r="AJ475" s="173">
        <v>172</v>
      </c>
      <c r="AK475" s="173">
        <v>3686</v>
      </c>
      <c r="AL475" s="173">
        <v>16988</v>
      </c>
      <c r="AM475" s="175">
        <f>100*AL475/$AI475</f>
        <v>31.1563502980284</v>
      </c>
      <c r="AN475" s="173">
        <f>IF(AM475&gt;$AI$8,1,0)</f>
        <v>0</v>
      </c>
      <c r="AO475" s="175">
        <f>IF($R475=AL$17,AM475,0)</f>
        <v>31.1563502980284</v>
      </c>
      <c r="AP475" s="173">
        <v>8325</v>
      </c>
      <c r="AQ475" s="175">
        <f>100*AP475/$AI475</f>
        <v>15.2682255845942</v>
      </c>
      <c r="AR475" s="173">
        <f>IF(AQ475&gt;$AI$8,1,0)</f>
        <v>0</v>
      </c>
      <c r="AS475" s="175">
        <f>IF($R475=AP$17,AQ475,0)</f>
        <v>0</v>
      </c>
      <c r="AT475" s="173">
        <v>20674</v>
      </c>
      <c r="AU475" s="175">
        <f>100*AT475/$AI475</f>
        <v>37.9165520403485</v>
      </c>
      <c r="AV475" s="173">
        <f>IF(AU475&gt;$AI$8,1,0)</f>
        <v>0</v>
      </c>
      <c r="AW475" s="175">
        <f>IF($R475=AT$17,AU475,0)</f>
        <v>0</v>
      </c>
      <c r="AX475" s="173">
        <v>5795</v>
      </c>
      <c r="AY475" s="175">
        <f>100*AX475/$AI475</f>
        <v>10.6281522237506</v>
      </c>
      <c r="AZ475" s="173">
        <f>IF(AY475&gt;$AI$8,1,0)</f>
        <v>0</v>
      </c>
      <c r="BA475" s="175">
        <f>IF($R475=AX$17,AY475,0)</f>
        <v>0</v>
      </c>
      <c r="BB475" s="173">
        <v>1745</v>
      </c>
      <c r="BC475" s="175">
        <f>100*BB475/$AI475</f>
        <v>3.20036680421825</v>
      </c>
      <c r="BD475" s="173">
        <f>IF(BC475&gt;$AI$8,1,0)</f>
        <v>0</v>
      </c>
      <c r="BE475" s="175">
        <f>IF($R475=BB$17,BC475,0)</f>
        <v>0</v>
      </c>
      <c r="BF475" s="173">
        <v>0</v>
      </c>
      <c r="BG475" s="175">
        <f>100*BF475/$AI475</f>
        <v>0</v>
      </c>
      <c r="BH475" s="173">
        <f>IF(BG475&gt;$AI$8,1,0)</f>
        <v>0</v>
      </c>
      <c r="BI475" s="175">
        <f>IF($R475=BF$17,BG475,0)</f>
        <v>0</v>
      </c>
      <c r="BJ475" s="173">
        <v>0</v>
      </c>
      <c r="BK475" s="175">
        <f>100*BJ475/$AI475</f>
        <v>0</v>
      </c>
      <c r="BL475" s="173">
        <f>IF(BK475&gt;$AI$8,1,0)</f>
        <v>0</v>
      </c>
      <c r="BM475" s="175">
        <f>IF($R475=BJ$17,BK475,0)</f>
        <v>0</v>
      </c>
      <c r="BN475" s="173">
        <v>0</v>
      </c>
      <c r="BO475" s="175">
        <f>100*BN475/$AI475</f>
        <v>0</v>
      </c>
      <c r="BP475" s="173">
        <f>IF(BO475&gt;$AI$8,1,0)</f>
        <v>0</v>
      </c>
      <c r="BQ475" s="175">
        <f>IF($R475=BN$17,BO475,0)</f>
        <v>0</v>
      </c>
      <c r="BR475" s="173">
        <v>0</v>
      </c>
      <c r="BS475" s="175">
        <f>100*BR475/$AI475</f>
        <v>0</v>
      </c>
      <c r="BT475" s="173">
        <f>IF(BS475&gt;$AI$8,1,0)</f>
        <v>0</v>
      </c>
      <c r="BU475" s="175">
        <f>IF($R475=BR$17,BS475,0)</f>
        <v>0</v>
      </c>
      <c r="BV475" s="173">
        <v>0</v>
      </c>
      <c r="BW475" s="175">
        <f>100*BV475/$AI475</f>
        <v>0</v>
      </c>
      <c r="BX475" s="173">
        <f>IF(BW475&gt;$AI$8,1,0)</f>
        <v>0</v>
      </c>
      <c r="BY475" s="175">
        <f>IF($R475=BV$17,BW475,0)</f>
        <v>0</v>
      </c>
      <c r="BZ475" s="173">
        <v>0</v>
      </c>
      <c r="CA475" s="175">
        <f>100*BZ475/$AI475</f>
        <v>0</v>
      </c>
      <c r="CB475" s="173">
        <f>IF(CA475&gt;$AI$8,1,0)</f>
        <v>0</v>
      </c>
      <c r="CC475" s="175">
        <f>IF($R475=BZ$17,CA475,0)</f>
        <v>0</v>
      </c>
      <c r="CD475" s="173">
        <v>0</v>
      </c>
      <c r="CE475" s="175">
        <f>100*CD475/$AI475</f>
        <v>0</v>
      </c>
      <c r="CF475" s="173">
        <f>IF(CE475&gt;$AI$8,1,0)</f>
        <v>0</v>
      </c>
      <c r="CG475" s="175">
        <f>IF($R475=CD$17,CE475,0)</f>
        <v>0</v>
      </c>
      <c r="CH475" s="173">
        <v>0</v>
      </c>
      <c r="CI475" s="175">
        <f>100*CH475/$AI475</f>
        <v>0</v>
      </c>
      <c r="CJ475" s="173">
        <f>IF(CI475&gt;$AI$8,1,0)</f>
        <v>0</v>
      </c>
      <c r="CK475" s="175">
        <f>IF($R475=CH$17,CI475,0)</f>
        <v>0</v>
      </c>
      <c r="CL475" s="173">
        <v>727</v>
      </c>
      <c r="CM475" s="173">
        <v>0</v>
      </c>
      <c r="CN475" s="176"/>
    </row>
    <row r="476" ht="15.75" customHeight="1">
      <c r="A476" t="s" s="179">
        <v>3273</v>
      </c>
      <c r="B476" t="s" s="180">
        <v>166</v>
      </c>
      <c r="C476" t="s" s="180">
        <v>396</v>
      </c>
      <c r="D476" t="s" s="181">
        <v>169</v>
      </c>
      <c r="E476" t="s" s="188">
        <v>79</v>
      </c>
      <c r="F476" t="s" s="146">
        <v>80</v>
      </c>
      <c r="G476" t="s" s="146">
        <v>397</v>
      </c>
      <c r="H476" t="s" s="146">
        <v>398</v>
      </c>
      <c r="I476" t="s" s="146">
        <v>49</v>
      </c>
      <c r="J476" t="s" s="146">
        <v>50</v>
      </c>
      <c r="K476" t="s" s="183">
        <f>_xlfn.IFS(Q476=0,O476,T476=1,R476,U476=1,AA476,V476=1,AD476)</f>
        <v>2365</v>
      </c>
      <c r="L476" s="189">
        <f>_xlfn.IFS(Q476=0,P476,T476=1,S476,U476=1,AB476,V476=1,AE476)</f>
        <v>13.3061049</v>
      </c>
      <c r="M476" t="s" s="146">
        <f>IF(O476="Lab","over","under")</f>
        <v>2429</v>
      </c>
      <c r="N476" s="145">
        <v>0</v>
      </c>
      <c r="O476" t="s" s="184">
        <v>28</v>
      </c>
      <c r="P476" s="147">
        <f>AQ476</f>
        <v>37.8815563198624</v>
      </c>
      <c r="Q476" s="145">
        <f>T476+U476+V476</f>
        <v>1</v>
      </c>
      <c r="R476" t="s" s="197">
        <v>217</v>
      </c>
      <c r="S476" s="211">
        <f>100*0.212516122</f>
        <v>21.2516122</v>
      </c>
      <c r="T476" s="277"/>
      <c r="U476" s="145">
        <v>1</v>
      </c>
      <c r="V476" s="138"/>
      <c r="W476" s="138"/>
      <c r="X476" t="s" s="146">
        <f>IF($A476=Y476,"ok","bad")</f>
        <v>2430</v>
      </c>
      <c r="Y476" t="s" s="146">
        <v>3273</v>
      </c>
      <c r="Z476" t="s" s="146">
        <v>396</v>
      </c>
      <c r="AA476" t="s" s="186">
        <v>2365</v>
      </c>
      <c r="AB476" s="141">
        <f>100*AC476</f>
        <v>13.3061049</v>
      </c>
      <c r="AC476" s="190">
        <v>0.133061049</v>
      </c>
      <c r="AD476" t="s" s="187">
        <v>27</v>
      </c>
      <c r="AE476" s="141">
        <v>9.270206399999999</v>
      </c>
      <c r="AF476" s="190">
        <v>0.092702064</v>
      </c>
      <c r="AG476" s="138"/>
      <c r="AH476" s="145">
        <v>75164</v>
      </c>
      <c r="AI476" s="145">
        <v>37216</v>
      </c>
      <c r="AJ476" s="145">
        <v>148</v>
      </c>
      <c r="AK476" s="145">
        <v>6189</v>
      </c>
      <c r="AL476" s="145">
        <v>3450</v>
      </c>
      <c r="AM476" s="148">
        <f>100*AL476/$AI476</f>
        <v>9.27020636285469</v>
      </c>
      <c r="AN476" s="145">
        <f>IF(AM476&gt;$AI$8,1,0)</f>
        <v>0</v>
      </c>
      <c r="AO476" s="148">
        <f>IF($R476=AL$17,AM476,0)</f>
        <v>0</v>
      </c>
      <c r="AP476" s="145">
        <v>14098</v>
      </c>
      <c r="AQ476" s="148">
        <f>100*AP476/$AI476</f>
        <v>37.8815563198624</v>
      </c>
      <c r="AR476" s="145">
        <f>IF(AQ476&gt;$AI$8,1,0)</f>
        <v>0</v>
      </c>
      <c r="AS476" s="148">
        <f>IF($R476=AP$17,AQ476,0)</f>
        <v>0</v>
      </c>
      <c r="AT476" s="145">
        <v>1910</v>
      </c>
      <c r="AU476" s="148">
        <f>100*AT476/$AI476</f>
        <v>5.13220120378332</v>
      </c>
      <c r="AV476" s="145">
        <f>IF(AU476&gt;$AI$8,1,0)</f>
        <v>0</v>
      </c>
      <c r="AW476" s="148">
        <f>IF($R476=AT$17,AU476,0)</f>
        <v>0</v>
      </c>
      <c r="AX476" s="145">
        <v>4952</v>
      </c>
      <c r="AY476" s="148">
        <f>100*AX476/$AI476</f>
        <v>13.3061049011178</v>
      </c>
      <c r="AZ476" s="145">
        <f>IF(AY476&gt;$AI$8,1,0)</f>
        <v>0</v>
      </c>
      <c r="BA476" s="148">
        <f>IF($R476=AX$17,AY476,0)</f>
        <v>0</v>
      </c>
      <c r="BB476" s="145">
        <v>2571</v>
      </c>
      <c r="BC476" s="148">
        <f>100*BB476/$AI476</f>
        <v>6.90831900257954</v>
      </c>
      <c r="BD476" s="145">
        <f>IF(BC476&gt;$AI$8,1,0)</f>
        <v>0</v>
      </c>
      <c r="BE476" s="148">
        <f>IF($R476=BB$17,BC476,0)</f>
        <v>0</v>
      </c>
      <c r="BF476" s="145">
        <v>0</v>
      </c>
      <c r="BG476" s="148">
        <f>100*BF476/$AI476</f>
        <v>0</v>
      </c>
      <c r="BH476" s="145">
        <f>IF(BG476&gt;$AI$8,1,0)</f>
        <v>0</v>
      </c>
      <c r="BI476" s="148">
        <f>IF($R476=BF$17,BG476,0)</f>
        <v>0</v>
      </c>
      <c r="BJ476" s="145">
        <v>0</v>
      </c>
      <c r="BK476" s="148">
        <f>100*BJ476/$AI476</f>
        <v>0</v>
      </c>
      <c r="BL476" s="145">
        <f>IF(BK476&gt;$AI$8,1,0)</f>
        <v>0</v>
      </c>
      <c r="BM476" s="148">
        <f>IF($R476=BJ$17,BK476,0)</f>
        <v>0</v>
      </c>
      <c r="BN476" s="145">
        <v>0</v>
      </c>
      <c r="BO476" s="148">
        <f>100*BN476/$AI476</f>
        <v>0</v>
      </c>
      <c r="BP476" s="145">
        <f>IF(BO476&gt;$AI$8,1,0)</f>
        <v>0</v>
      </c>
      <c r="BQ476" s="148">
        <f>IF($R476=BN$17,BO476,0)</f>
        <v>0</v>
      </c>
      <c r="BR476" s="145">
        <v>0</v>
      </c>
      <c r="BS476" s="148">
        <f>100*BR476/$AI476</f>
        <v>0</v>
      </c>
      <c r="BT476" s="145">
        <f>IF(BS476&gt;$AI$8,1,0)</f>
        <v>0</v>
      </c>
      <c r="BU476" s="148">
        <f>IF($R476=BR$17,BS476,0)</f>
        <v>0</v>
      </c>
      <c r="BV476" s="145">
        <v>0</v>
      </c>
      <c r="BW476" s="148">
        <f>100*BV476/$AI476</f>
        <v>0</v>
      </c>
      <c r="BX476" s="145">
        <f>IF(BW476&gt;$AI$8,1,0)</f>
        <v>0</v>
      </c>
      <c r="BY476" s="148">
        <f>IF($R476=BV$17,BW476,0)</f>
        <v>0</v>
      </c>
      <c r="BZ476" s="145">
        <v>0</v>
      </c>
      <c r="CA476" s="148">
        <f>100*BZ476/$AI476</f>
        <v>0</v>
      </c>
      <c r="CB476" s="145">
        <f>IF(CA476&gt;$AI$8,1,0)</f>
        <v>0</v>
      </c>
      <c r="CC476" s="148">
        <f>IF($R476=BZ$17,CA476,0)</f>
        <v>0</v>
      </c>
      <c r="CD476" s="145">
        <v>0</v>
      </c>
      <c r="CE476" s="148">
        <f>100*CD476/$AI476</f>
        <v>0</v>
      </c>
      <c r="CF476" s="145">
        <f>IF(CE476&gt;$AI$8,1,0)</f>
        <v>0</v>
      </c>
      <c r="CG476" s="148">
        <f>IF($R476=CD$17,CE476,0)</f>
        <v>0</v>
      </c>
      <c r="CH476" s="145">
        <v>0</v>
      </c>
      <c r="CI476" s="148">
        <f>100*CH476/$AI476</f>
        <v>0</v>
      </c>
      <c r="CJ476" s="145">
        <f>IF(CI476&gt;$AI$8,1,0)</f>
        <v>0</v>
      </c>
      <c r="CK476" s="148">
        <f>IF($R476=CH$17,CI476,0)</f>
        <v>0</v>
      </c>
      <c r="CL476" s="145">
        <v>175</v>
      </c>
      <c r="CM476" s="145">
        <v>0</v>
      </c>
      <c r="CN476" s="149"/>
    </row>
    <row r="477" ht="15.75" customHeight="1">
      <c r="A477" t="s" s="179">
        <v>3286</v>
      </c>
      <c r="B477" t="s" s="180">
        <v>183</v>
      </c>
      <c r="C477" t="s" s="180">
        <v>1367</v>
      </c>
      <c r="D477" t="s" s="181">
        <v>186</v>
      </c>
      <c r="E477" t="s" s="182">
        <v>79</v>
      </c>
      <c r="F477" t="s" s="130">
        <v>80</v>
      </c>
      <c r="G477" t="s" s="130">
        <v>714</v>
      </c>
      <c r="H477" t="s" s="130">
        <v>1368</v>
      </c>
      <c r="I477" t="s" s="130">
        <v>64</v>
      </c>
      <c r="J477" t="s" s="130">
        <v>50</v>
      </c>
      <c r="K477" t="s" s="183">
        <f>_xlfn.IFS(Q477=0,O477,T477=1,R477,U477=1,AA477,V477=1,AD477)</f>
        <v>2365</v>
      </c>
      <c r="L477" s="189">
        <f>_xlfn.IFS(Q477=0,P477,T477=1,S477,U477=1,AB477,V477=1,AE477)</f>
        <v>12.0428442</v>
      </c>
      <c r="M477" t="s" s="130">
        <f>IF(O477="Lab","over","under")</f>
        <v>2429</v>
      </c>
      <c r="N477" s="173">
        <v>0</v>
      </c>
      <c r="O477" t="s" s="184">
        <v>28</v>
      </c>
      <c r="P477" s="131">
        <f>AQ477</f>
        <v>37.8810169054071</v>
      </c>
      <c r="Q477" s="173">
        <f>T477+U477+V477</f>
        <v>1</v>
      </c>
      <c r="R477" t="s" s="185">
        <v>27</v>
      </c>
      <c r="S477" s="213">
        <f>AO477</f>
        <v>18.4978706929926</v>
      </c>
      <c r="T477" s="169"/>
      <c r="U477" s="173">
        <v>1</v>
      </c>
      <c r="V477" s="169"/>
      <c r="W477" s="169"/>
      <c r="X477" t="s" s="130">
        <f>IF($A477=Y477,"ok","bad")</f>
        <v>2430</v>
      </c>
      <c r="Y477" t="s" s="130">
        <v>3286</v>
      </c>
      <c r="Z477" t="s" s="130">
        <v>1367</v>
      </c>
      <c r="AA477" t="s" s="186">
        <v>2365</v>
      </c>
      <c r="AB477" s="125">
        <f>100*AC477</f>
        <v>12.0428442</v>
      </c>
      <c r="AC477" s="191">
        <v>0.120428442</v>
      </c>
      <c r="AD477" t="s" s="187">
        <v>217</v>
      </c>
      <c r="AE477" s="125">
        <v>11.3382372</v>
      </c>
      <c r="AF477" s="191">
        <v>0.113382372</v>
      </c>
      <c r="AG477" s="169"/>
      <c r="AH477" s="173">
        <v>74866</v>
      </c>
      <c r="AI477" s="173">
        <v>38745</v>
      </c>
      <c r="AJ477" s="173">
        <v>162</v>
      </c>
      <c r="AK477" s="173">
        <v>7510</v>
      </c>
      <c r="AL477" s="173">
        <v>7167</v>
      </c>
      <c r="AM477" s="175">
        <f>100*AL477/$AI477</f>
        <v>18.4978706929926</v>
      </c>
      <c r="AN477" s="173">
        <f>IF(AM477&gt;$AI$8,1,0)</f>
        <v>0</v>
      </c>
      <c r="AO477" s="175">
        <f>IF($R477=AL$17,AM477,0)</f>
        <v>18.4978706929926</v>
      </c>
      <c r="AP477" s="173">
        <v>14677</v>
      </c>
      <c r="AQ477" s="175">
        <f>100*AP477/$AI477</f>
        <v>37.8810169054071</v>
      </c>
      <c r="AR477" s="173">
        <f>IF(AQ477&gt;$AI$8,1,0)</f>
        <v>0</v>
      </c>
      <c r="AS477" s="175">
        <f>IF($R477=AP$17,AQ477,0)</f>
        <v>0</v>
      </c>
      <c r="AT477" s="173">
        <v>1890</v>
      </c>
      <c r="AU477" s="175">
        <f>100*AT477/$AI477</f>
        <v>4.8780487804878</v>
      </c>
      <c r="AV477" s="173">
        <f>IF(AU477&gt;$AI$8,1,0)</f>
        <v>0</v>
      </c>
      <c r="AW477" s="175">
        <f>IF($R477=AT$17,AU477,0)</f>
        <v>0</v>
      </c>
      <c r="AX477" s="173">
        <v>4666</v>
      </c>
      <c r="AY477" s="175">
        <f>100*AX477/$AI477</f>
        <v>12.0428442379662</v>
      </c>
      <c r="AZ477" s="173">
        <f>IF(AY477&gt;$AI$8,1,0)</f>
        <v>0</v>
      </c>
      <c r="BA477" s="175">
        <f>IF($R477=AX$17,AY477,0)</f>
        <v>0</v>
      </c>
      <c r="BB477" s="173">
        <v>1940</v>
      </c>
      <c r="BC477" s="175">
        <f>100*BB477/$AI477</f>
        <v>5.00709769002452</v>
      </c>
      <c r="BD477" s="173">
        <f>IF(BC477&gt;$AI$8,1,0)</f>
        <v>0</v>
      </c>
      <c r="BE477" s="175">
        <f>IF($R477=BB$17,BC477,0)</f>
        <v>0</v>
      </c>
      <c r="BF477" s="173">
        <v>0</v>
      </c>
      <c r="BG477" s="175">
        <f>100*BF477/$AI477</f>
        <v>0</v>
      </c>
      <c r="BH477" s="173">
        <f>IF(BG477&gt;$AI$8,1,0)</f>
        <v>0</v>
      </c>
      <c r="BI477" s="175">
        <f>IF($R477=BF$17,BG477,0)</f>
        <v>0</v>
      </c>
      <c r="BJ477" s="173">
        <v>0</v>
      </c>
      <c r="BK477" s="175">
        <f>100*BJ477/$AI477</f>
        <v>0</v>
      </c>
      <c r="BL477" s="173">
        <f>IF(BK477&gt;$AI$8,1,0)</f>
        <v>0</v>
      </c>
      <c r="BM477" s="175">
        <f>IF($R477=BJ$17,BK477,0)</f>
        <v>0</v>
      </c>
      <c r="BN477" s="173">
        <v>0</v>
      </c>
      <c r="BO477" s="175">
        <f>100*BN477/$AI477</f>
        <v>0</v>
      </c>
      <c r="BP477" s="173">
        <f>IF(BO477&gt;$AI$8,1,0)</f>
        <v>0</v>
      </c>
      <c r="BQ477" s="175">
        <f>IF($R477=BN$17,BO477,0)</f>
        <v>0</v>
      </c>
      <c r="BR477" s="173">
        <v>0</v>
      </c>
      <c r="BS477" s="175">
        <f>100*BR477/$AI477</f>
        <v>0</v>
      </c>
      <c r="BT477" s="173">
        <f>IF(BS477&gt;$AI$8,1,0)</f>
        <v>0</v>
      </c>
      <c r="BU477" s="175">
        <f>IF($R477=BR$17,BS477,0)</f>
        <v>0</v>
      </c>
      <c r="BV477" s="173">
        <v>0</v>
      </c>
      <c r="BW477" s="175">
        <f>100*BV477/$AI477</f>
        <v>0</v>
      </c>
      <c r="BX477" s="173">
        <f>IF(BW477&gt;$AI$8,1,0)</f>
        <v>0</v>
      </c>
      <c r="BY477" s="175">
        <f>IF($R477=BV$17,BW477,0)</f>
        <v>0</v>
      </c>
      <c r="BZ477" s="173">
        <v>0</v>
      </c>
      <c r="CA477" s="175">
        <f>100*BZ477/$AI477</f>
        <v>0</v>
      </c>
      <c r="CB477" s="173">
        <f>IF(CA477&gt;$AI$8,1,0)</f>
        <v>0</v>
      </c>
      <c r="CC477" s="175">
        <f>IF($R477=BZ$17,CA477,0)</f>
        <v>0</v>
      </c>
      <c r="CD477" s="173">
        <v>0</v>
      </c>
      <c r="CE477" s="175">
        <f>100*CD477/$AI477</f>
        <v>0</v>
      </c>
      <c r="CF477" s="173">
        <f>IF(CE477&gt;$AI$8,1,0)</f>
        <v>0</v>
      </c>
      <c r="CG477" s="175">
        <f>IF($R477=CD$17,CE477,0)</f>
        <v>0</v>
      </c>
      <c r="CH477" s="173">
        <v>0</v>
      </c>
      <c r="CI477" s="175">
        <f>100*CH477/$AI477</f>
        <v>0</v>
      </c>
      <c r="CJ477" s="173">
        <f>IF(CI477&gt;$AI$8,1,0)</f>
        <v>0</v>
      </c>
      <c r="CK477" s="175">
        <f>IF($R477=CH$17,CI477,0)</f>
        <v>0</v>
      </c>
      <c r="CL477" s="173">
        <v>0</v>
      </c>
      <c r="CM477" s="173">
        <v>0</v>
      </c>
      <c r="CN477" s="176"/>
    </row>
    <row r="478" ht="15.75" customHeight="1">
      <c r="A478" t="s" s="179">
        <v>3077</v>
      </c>
      <c r="B478" t="s" s="180">
        <v>75</v>
      </c>
      <c r="C478" t="s" s="180">
        <v>991</v>
      </c>
      <c r="D478" t="s" s="181">
        <v>78</v>
      </c>
      <c r="E478" t="s" s="188">
        <v>79</v>
      </c>
      <c r="F478" t="s" s="146">
        <v>80</v>
      </c>
      <c r="G478" t="s" s="146">
        <v>3078</v>
      </c>
      <c r="H478" t="s" s="146">
        <v>1394</v>
      </c>
      <c r="I478" t="s" s="146">
        <v>64</v>
      </c>
      <c r="J478" t="s" s="146">
        <v>1733</v>
      </c>
      <c r="K478" t="s" s="183">
        <f>_xlfn.IFS(Q478=0,O478,T478=1,R478,U478=1,AA478,V478=1,AD478)</f>
        <v>2365</v>
      </c>
      <c r="L478" s="189">
        <f>_xlfn.IFS(Q478=0,P478,T478=1,S478,U478=1,AB478,V478=1,AE478)</f>
        <v>21.3709285</v>
      </c>
      <c r="M478" t="s" s="146">
        <f>IF(O478="Lab","over","under")</f>
        <v>2429</v>
      </c>
      <c r="N478" s="145">
        <v>0</v>
      </c>
      <c r="O478" t="s" s="184">
        <v>28</v>
      </c>
      <c r="P478" s="147">
        <f>AQ478</f>
        <v>37.8269324258629</v>
      </c>
      <c r="Q478" s="145">
        <f>T478+U478+V478</f>
        <v>1</v>
      </c>
      <c r="R478" t="s" s="185">
        <v>27</v>
      </c>
      <c r="S478" s="147">
        <f>AO478</f>
        <v>28.1720952843947</v>
      </c>
      <c r="T478" s="138"/>
      <c r="U478" s="145">
        <v>1</v>
      </c>
      <c r="V478" s="138"/>
      <c r="W478" s="138"/>
      <c r="X478" t="s" s="146">
        <f>IF($A478=Y478,"ok","bad")</f>
        <v>2430</v>
      </c>
      <c r="Y478" t="s" s="146">
        <v>3077</v>
      </c>
      <c r="Z478" t="s" s="146">
        <v>991</v>
      </c>
      <c r="AA478" t="s" s="186">
        <v>2365</v>
      </c>
      <c r="AB478" s="141">
        <f>100*AC478</f>
        <v>21.3709285</v>
      </c>
      <c r="AC478" s="190">
        <v>0.213709285</v>
      </c>
      <c r="AD478" t="s" s="187">
        <v>31</v>
      </c>
      <c r="AE478" s="141">
        <v>5.6344191</v>
      </c>
      <c r="AF478" s="190">
        <v>0.056344191</v>
      </c>
      <c r="AG478" s="138"/>
      <c r="AH478" s="145">
        <v>73523</v>
      </c>
      <c r="AI478" s="145">
        <v>41140</v>
      </c>
      <c r="AJ478" s="145">
        <v>138</v>
      </c>
      <c r="AK478" s="145">
        <v>3972</v>
      </c>
      <c r="AL478" s="145">
        <v>11590</v>
      </c>
      <c r="AM478" s="148">
        <f>100*AL478/$AI478</f>
        <v>28.1720952843947</v>
      </c>
      <c r="AN478" s="145">
        <f>IF(AM478&gt;$AI$8,1,0)</f>
        <v>0</v>
      </c>
      <c r="AO478" s="148">
        <f>IF($R478=AL$17,AM478,0)</f>
        <v>28.1720952843947</v>
      </c>
      <c r="AP478" s="145">
        <v>15562</v>
      </c>
      <c r="AQ478" s="148">
        <f>100*AP478/$AI478</f>
        <v>37.8269324258629</v>
      </c>
      <c r="AR478" s="145">
        <f>IF(AQ478&gt;$AI$8,1,0)</f>
        <v>0</v>
      </c>
      <c r="AS478" s="148">
        <f>IF($R478=AP$17,AQ478,0)</f>
        <v>0</v>
      </c>
      <c r="AT478" s="145">
        <v>2248</v>
      </c>
      <c r="AU478" s="148">
        <f>100*AT478/$AI478</f>
        <v>5.46426835196889</v>
      </c>
      <c r="AV478" s="145">
        <f>IF(AU478&gt;$AI$8,1,0)</f>
        <v>0</v>
      </c>
      <c r="AW478" s="148">
        <f>IF($R478=AT$17,AU478,0)</f>
        <v>0</v>
      </c>
      <c r="AX478" s="145">
        <v>8792</v>
      </c>
      <c r="AY478" s="148">
        <f>100*AX478/$AI478</f>
        <v>21.3709285367039</v>
      </c>
      <c r="AZ478" s="145">
        <f>IF(AY478&gt;$AI$8,1,0)</f>
        <v>0</v>
      </c>
      <c r="BA478" s="148">
        <f>IF($R478=AX$17,AY478,0)</f>
        <v>0</v>
      </c>
      <c r="BB478" s="145">
        <v>2318</v>
      </c>
      <c r="BC478" s="148">
        <f>100*BB478/$AI478</f>
        <v>5.63441905687895</v>
      </c>
      <c r="BD478" s="145">
        <f>IF(BC478&gt;$AI$8,1,0)</f>
        <v>0</v>
      </c>
      <c r="BE478" s="148">
        <f>IF($R478=BB$17,BC478,0)</f>
        <v>0</v>
      </c>
      <c r="BF478" s="145">
        <v>0</v>
      </c>
      <c r="BG478" s="148">
        <f>100*BF478/$AI478</f>
        <v>0</v>
      </c>
      <c r="BH478" s="145">
        <f>IF(BG478&gt;$AI$8,1,0)</f>
        <v>0</v>
      </c>
      <c r="BI478" s="148">
        <f>IF($R478=BF$17,BG478,0)</f>
        <v>0</v>
      </c>
      <c r="BJ478" s="145">
        <v>0</v>
      </c>
      <c r="BK478" s="148">
        <f>100*BJ478/$AI478</f>
        <v>0</v>
      </c>
      <c r="BL478" s="145">
        <f>IF(BK478&gt;$AI$8,1,0)</f>
        <v>0</v>
      </c>
      <c r="BM478" s="148">
        <f>IF($R478=BJ$17,BK478,0)</f>
        <v>0</v>
      </c>
      <c r="BN478" s="145">
        <v>0</v>
      </c>
      <c r="BO478" s="148">
        <f>100*BN478/$AI478</f>
        <v>0</v>
      </c>
      <c r="BP478" s="145">
        <f>IF(BO478&gt;$AI$8,1,0)</f>
        <v>0</v>
      </c>
      <c r="BQ478" s="148">
        <f>IF($R478=BN$17,BO478,0)</f>
        <v>0</v>
      </c>
      <c r="BR478" s="145">
        <v>0</v>
      </c>
      <c r="BS478" s="148">
        <f>100*BR478/$AI478</f>
        <v>0</v>
      </c>
      <c r="BT478" s="145">
        <f>IF(BS478&gt;$AI$8,1,0)</f>
        <v>0</v>
      </c>
      <c r="BU478" s="148">
        <f>IF($R478=BR$17,BS478,0)</f>
        <v>0</v>
      </c>
      <c r="BV478" s="145">
        <v>0</v>
      </c>
      <c r="BW478" s="148">
        <f>100*BV478/$AI478</f>
        <v>0</v>
      </c>
      <c r="BX478" s="145">
        <f>IF(BW478&gt;$AI$8,1,0)</f>
        <v>0</v>
      </c>
      <c r="BY478" s="148">
        <f>IF($R478=BV$17,BW478,0)</f>
        <v>0</v>
      </c>
      <c r="BZ478" s="145">
        <v>0</v>
      </c>
      <c r="CA478" s="148">
        <f>100*BZ478/$AI478</f>
        <v>0</v>
      </c>
      <c r="CB478" s="145">
        <f>IF(CA478&gt;$AI$8,1,0)</f>
        <v>0</v>
      </c>
      <c r="CC478" s="148">
        <f>IF($R478=BZ$17,CA478,0)</f>
        <v>0</v>
      </c>
      <c r="CD478" s="145">
        <v>0</v>
      </c>
      <c r="CE478" s="148">
        <f>100*CD478/$AI478</f>
        <v>0</v>
      </c>
      <c r="CF478" s="145">
        <f>IF(CE478&gt;$AI$8,1,0)</f>
        <v>0</v>
      </c>
      <c r="CG478" s="148">
        <f>IF($R478=CD$17,CE478,0)</f>
        <v>0</v>
      </c>
      <c r="CH478" s="145">
        <v>0</v>
      </c>
      <c r="CI478" s="148">
        <f>100*CH478/$AI478</f>
        <v>0</v>
      </c>
      <c r="CJ478" s="145">
        <f>IF(CI478&gt;$AI$8,1,0)</f>
        <v>0</v>
      </c>
      <c r="CK478" s="148">
        <f>IF($R478=CH$17,CI478,0)</f>
        <v>0</v>
      </c>
      <c r="CL478" s="145">
        <v>422</v>
      </c>
      <c r="CM478" s="145">
        <v>0</v>
      </c>
      <c r="CN478" s="149"/>
    </row>
    <row r="479" ht="15.75" customHeight="1">
      <c r="A479" t="s" s="179">
        <v>3559</v>
      </c>
      <c r="B479" t="s" s="180">
        <v>58</v>
      </c>
      <c r="C479" t="s" s="180">
        <v>3560</v>
      </c>
      <c r="D479" t="s" s="181">
        <v>60</v>
      </c>
      <c r="E479" t="s" s="182">
        <v>60</v>
      </c>
      <c r="F479" t="s" s="130">
        <v>46</v>
      </c>
      <c r="G479" t="s" s="130">
        <v>1693</v>
      </c>
      <c r="H479" t="s" s="130">
        <v>1694</v>
      </c>
      <c r="I479" t="s" s="130">
        <v>49</v>
      </c>
      <c r="J479" t="s" s="130">
        <v>65</v>
      </c>
      <c r="K479" t="s" s="183">
        <f>_xlfn.IFS(Q479=0,O479,T479=1,R479,U479=1,AA479,V479=1,AD479)</f>
        <v>32</v>
      </c>
      <c r="L479" s="189">
        <f>_xlfn.IFS(Q479=0,P479,T479=1,S479,U479=1,AB479,V479=1,AE479)</f>
        <v>37.7977914012421</v>
      </c>
      <c r="M479" t="s" s="130">
        <f>IF(O479="Lab","over","under")</f>
        <v>3307</v>
      </c>
      <c r="N479" s="169"/>
      <c r="O479" t="s" s="184">
        <v>32</v>
      </c>
      <c r="P479" s="131">
        <f>BG479</f>
        <v>37.7977914012421</v>
      </c>
      <c r="Q479" s="173">
        <f>T479+U479+V479</f>
        <v>0</v>
      </c>
      <c r="R479" t="s" s="185">
        <v>27</v>
      </c>
      <c r="S479" s="131">
        <f>AO479</f>
        <v>29.5564830161551</v>
      </c>
      <c r="T479" s="169"/>
      <c r="U479" s="169"/>
      <c r="V479" s="169"/>
      <c r="W479" s="169"/>
      <c r="X479" t="s" s="130">
        <f>IF($A479=Y479,"ok","bad")</f>
        <v>2430</v>
      </c>
      <c r="Y479" t="s" s="130">
        <v>3559</v>
      </c>
      <c r="Z479" t="s" s="130">
        <v>3560</v>
      </c>
      <c r="AA479" t="s" s="186">
        <v>28</v>
      </c>
      <c r="AB479" s="125">
        <f>100*AC479</f>
        <v>18.0082673</v>
      </c>
      <c r="AC479" s="191">
        <v>0.180082673</v>
      </c>
      <c r="AD479" t="s" s="187">
        <v>29</v>
      </c>
      <c r="AE479" s="125">
        <v>7.35068</v>
      </c>
      <c r="AF479" s="191">
        <v>0.0735068</v>
      </c>
      <c r="AG479" s="169"/>
      <c r="AH479" s="173">
        <v>77261</v>
      </c>
      <c r="AI479" s="173">
        <v>50077</v>
      </c>
      <c r="AJ479" s="173">
        <v>142</v>
      </c>
      <c r="AK479" s="173">
        <v>4127</v>
      </c>
      <c r="AL479" s="173">
        <v>14801</v>
      </c>
      <c r="AM479" s="175">
        <f>100*AL479/$AI479</f>
        <v>29.5564830161551</v>
      </c>
      <c r="AN479" s="173">
        <f>IF(AM479&gt;$AI$8,1,0)</f>
        <v>0</v>
      </c>
      <c r="AO479" s="175">
        <f>IF($R479=AL$17,AM479,0)</f>
        <v>29.5564830161551</v>
      </c>
      <c r="AP479" s="173">
        <v>9018</v>
      </c>
      <c r="AQ479" s="175">
        <f>100*AP479/$AI479</f>
        <v>18.0082672684067</v>
      </c>
      <c r="AR479" s="173">
        <f>IF(AQ479&gt;$AI$8,1,0)</f>
        <v>0</v>
      </c>
      <c r="AS479" s="175">
        <f>IF($R479=AP$17,AQ479,0)</f>
        <v>0</v>
      </c>
      <c r="AT479" s="173">
        <v>3681</v>
      </c>
      <c r="AU479" s="175">
        <f>100*AT479/$AI479</f>
        <v>7.35067995287258</v>
      </c>
      <c r="AV479" s="173">
        <f>IF(AU479&gt;$AI$8,1,0)</f>
        <v>0</v>
      </c>
      <c r="AW479" s="175">
        <f>IF($R479=AT$17,AU479,0)</f>
        <v>0</v>
      </c>
      <c r="AX479" s="173">
        <v>2970</v>
      </c>
      <c r="AY479" s="175">
        <f>100*AX479/$AI479</f>
        <v>5.93086646564291</v>
      </c>
      <c r="AZ479" s="173">
        <f>IF(AY479&gt;$AI$8,1,0)</f>
        <v>0</v>
      </c>
      <c r="BA479" s="175">
        <f>IF($R479=AX$17,AY479,0)</f>
        <v>0</v>
      </c>
      <c r="BB479" s="173">
        <v>0</v>
      </c>
      <c r="BC479" s="175">
        <f>100*BB479/$AI479</f>
        <v>0</v>
      </c>
      <c r="BD479" s="173">
        <f>IF(BC479&gt;$AI$8,1,0)</f>
        <v>0</v>
      </c>
      <c r="BE479" s="175">
        <f>IF($R479=BB$17,BC479,0)</f>
        <v>0</v>
      </c>
      <c r="BF479" s="173">
        <v>18928</v>
      </c>
      <c r="BG479" s="175">
        <f>100*BF479/$AI479</f>
        <v>37.7977914012421</v>
      </c>
      <c r="BH479" s="173">
        <f>IF(BG479&gt;$AI$8,1,0)</f>
        <v>0</v>
      </c>
      <c r="BI479" s="175">
        <f>IF($R479=BF$17,BG479,0)</f>
        <v>0</v>
      </c>
      <c r="BJ479" s="173">
        <v>0</v>
      </c>
      <c r="BK479" s="175">
        <f>100*BJ479/$AI479</f>
        <v>0</v>
      </c>
      <c r="BL479" s="173">
        <f>IF(BK479&gt;$AI$8,1,0)</f>
        <v>0</v>
      </c>
      <c r="BM479" s="175">
        <f>IF($R479=BJ$17,BK479,0)</f>
        <v>0</v>
      </c>
      <c r="BN479" s="173">
        <v>0</v>
      </c>
      <c r="BO479" s="175">
        <f>100*BN479/$AI479</f>
        <v>0</v>
      </c>
      <c r="BP479" s="173">
        <f>IF(BO479&gt;$AI$8,1,0)</f>
        <v>0</v>
      </c>
      <c r="BQ479" s="175">
        <f>IF($R479=BN$17,BO479,0)</f>
        <v>0</v>
      </c>
      <c r="BR479" s="173">
        <v>0</v>
      </c>
      <c r="BS479" s="175">
        <f>100*BR479/$AI479</f>
        <v>0</v>
      </c>
      <c r="BT479" s="173">
        <f>IF(BS479&gt;$AI$8,1,0)</f>
        <v>0</v>
      </c>
      <c r="BU479" s="175">
        <f>IF($R479=BR$17,BS479,0)</f>
        <v>0</v>
      </c>
      <c r="BV479" s="173">
        <v>0</v>
      </c>
      <c r="BW479" s="175">
        <f>100*BV479/$AI479</f>
        <v>0</v>
      </c>
      <c r="BX479" s="173">
        <f>IF(BW479&gt;$AI$8,1,0)</f>
        <v>0</v>
      </c>
      <c r="BY479" s="175">
        <f>IF($R479=BV$17,BW479,0)</f>
        <v>0</v>
      </c>
      <c r="BZ479" s="173">
        <v>0</v>
      </c>
      <c r="CA479" s="175">
        <f>100*BZ479/$AI479</f>
        <v>0</v>
      </c>
      <c r="CB479" s="173">
        <f>IF(CA479&gt;$AI$8,1,0)</f>
        <v>0</v>
      </c>
      <c r="CC479" s="175">
        <f>IF($R479=BZ$17,CA479,0)</f>
        <v>0</v>
      </c>
      <c r="CD479" s="173">
        <v>0</v>
      </c>
      <c r="CE479" s="175">
        <f>100*CD479/$AI479</f>
        <v>0</v>
      </c>
      <c r="CF479" s="173">
        <f>IF(CE479&gt;$AI$8,1,0)</f>
        <v>0</v>
      </c>
      <c r="CG479" s="175">
        <f>IF($R479=CD$17,CE479,0)</f>
        <v>0</v>
      </c>
      <c r="CH479" s="173">
        <v>0</v>
      </c>
      <c r="CI479" s="175">
        <f>100*CH479/$AI479</f>
        <v>0</v>
      </c>
      <c r="CJ479" s="173">
        <f>IF(CI479&gt;$AI$8,1,0)</f>
        <v>0</v>
      </c>
      <c r="CK479" s="175">
        <f>IF($R479=CH$17,CI479,0)</f>
        <v>0</v>
      </c>
      <c r="CL479" s="173">
        <v>0</v>
      </c>
      <c r="CM479" s="173">
        <v>0</v>
      </c>
      <c r="CN479" s="176"/>
    </row>
    <row r="480" ht="15.75" customHeight="1">
      <c r="A480" t="s" s="179">
        <v>3635</v>
      </c>
      <c r="B480" t="s" s="180">
        <v>58</v>
      </c>
      <c r="C480" t="s" s="180">
        <v>3636</v>
      </c>
      <c r="D480" t="s" s="181">
        <v>60</v>
      </c>
      <c r="E480" t="s" s="188">
        <v>60</v>
      </c>
      <c r="F480" t="s" s="146">
        <v>46</v>
      </c>
      <c r="G480" t="s" s="146">
        <v>108</v>
      </c>
      <c r="H480" t="s" s="146">
        <v>3637</v>
      </c>
      <c r="I480" t="s" s="146">
        <v>49</v>
      </c>
      <c r="J480" t="s" s="146">
        <v>1567</v>
      </c>
      <c r="K480" t="s" s="183">
        <f>_xlfn.IFS(Q480=0,O480,T480=1,R480,U480=1,AA480,V480=1,AD480)</f>
        <v>29</v>
      </c>
      <c r="L480" s="189">
        <f>_xlfn.IFS(Q480=0,P480,T480=1,S480,U480=1,AB480,V480=1,AE480)</f>
        <v>37.7871649741968</v>
      </c>
      <c r="M480" t="s" s="146">
        <f>IF(O480="Lab","over","under")</f>
        <v>3307</v>
      </c>
      <c r="N480" s="138"/>
      <c r="O480" t="s" s="184">
        <v>29</v>
      </c>
      <c r="P480" s="147">
        <f>AU480</f>
        <v>37.7871649741968</v>
      </c>
      <c r="Q480" s="145">
        <f>T480+U480+V480</f>
        <v>0</v>
      </c>
      <c r="R480" t="s" s="185">
        <v>32</v>
      </c>
      <c r="S480" s="147">
        <f>BI480</f>
        <v>33.2924088563343</v>
      </c>
      <c r="T480" s="138"/>
      <c r="U480" s="138"/>
      <c r="V480" s="138"/>
      <c r="W480" s="138"/>
      <c r="X480" t="s" s="146">
        <f>IF($A480=Y480,"ok","bad")</f>
        <v>2430</v>
      </c>
      <c r="Y480" t="s" s="146">
        <v>3635</v>
      </c>
      <c r="Z480" t="s" s="146">
        <v>3636</v>
      </c>
      <c r="AA480" t="s" s="186">
        <v>28</v>
      </c>
      <c r="AB480" s="141">
        <f>100*AC480</f>
        <v>12.9973364</v>
      </c>
      <c r="AC480" s="190">
        <v>0.129973364</v>
      </c>
      <c r="AD480" t="s" s="187">
        <v>2365</v>
      </c>
      <c r="AE480" s="141">
        <v>6.1053771</v>
      </c>
      <c r="AF480" s="190">
        <v>0.061053771</v>
      </c>
      <c r="AG480" s="138"/>
      <c r="AH480" s="145">
        <v>77927</v>
      </c>
      <c r="AI480" s="145">
        <v>48056</v>
      </c>
      <c r="AJ480" s="145">
        <v>168</v>
      </c>
      <c r="AK480" s="145">
        <v>2160</v>
      </c>
      <c r="AL480" s="145">
        <v>2502</v>
      </c>
      <c r="AM480" s="148">
        <f>100*AL480/$AI480</f>
        <v>5.20642583652406</v>
      </c>
      <c r="AN480" s="145">
        <f>IF(AM480&gt;$AI$8,1,0)</f>
        <v>0</v>
      </c>
      <c r="AO480" s="148">
        <f>IF($R480=AL$17,AM480,0)</f>
        <v>0</v>
      </c>
      <c r="AP480" s="145">
        <v>6246</v>
      </c>
      <c r="AQ480" s="148">
        <f>100*AP480/$AI480</f>
        <v>12.997336440819</v>
      </c>
      <c r="AR480" s="145">
        <f>IF(AQ480&gt;$AI$8,1,0)</f>
        <v>0</v>
      </c>
      <c r="AS480" s="148">
        <f>IF($R480=AP$17,AQ480,0)</f>
        <v>0</v>
      </c>
      <c r="AT480" s="145">
        <v>18159</v>
      </c>
      <c r="AU480" s="148">
        <f>100*AT480/$AI480</f>
        <v>37.7871649741968</v>
      </c>
      <c r="AV480" s="145">
        <f>IF(AU480&gt;$AI$8,1,0)</f>
        <v>0</v>
      </c>
      <c r="AW480" s="148">
        <f>IF($R480=AT$17,AU480,0)</f>
        <v>0</v>
      </c>
      <c r="AX480" s="145">
        <v>2934</v>
      </c>
      <c r="AY480" s="148">
        <f>100*AX480/$AI480</f>
        <v>6.10537706009655</v>
      </c>
      <c r="AZ480" s="145">
        <f>IF(AY480&gt;$AI$8,1,0)</f>
        <v>0</v>
      </c>
      <c r="BA480" s="148">
        <f>IF($R480=AX$17,AY480,0)</f>
        <v>0</v>
      </c>
      <c r="BB480" s="145">
        <v>2038</v>
      </c>
      <c r="BC480" s="148">
        <f>100*BB480/$AI480</f>
        <v>4.24088563342767</v>
      </c>
      <c r="BD480" s="145">
        <f>IF(BC480&gt;$AI$8,1,0)</f>
        <v>0</v>
      </c>
      <c r="BE480" s="148">
        <f>IF($R480=BB$17,BC480,0)</f>
        <v>0</v>
      </c>
      <c r="BF480" s="145">
        <v>15999</v>
      </c>
      <c r="BG480" s="148">
        <f>100*BF480/$AI480</f>
        <v>33.2924088563343</v>
      </c>
      <c r="BH480" s="145">
        <f>IF(BG480&gt;$AI$8,1,0)</f>
        <v>0</v>
      </c>
      <c r="BI480" s="148">
        <f>IF($R480=BF$17,BG480,0)</f>
        <v>33.2924088563343</v>
      </c>
      <c r="BJ480" s="145">
        <v>0</v>
      </c>
      <c r="BK480" s="148">
        <f>100*BJ480/$AI480</f>
        <v>0</v>
      </c>
      <c r="BL480" s="145">
        <f>IF(BK480&gt;$AI$8,1,0)</f>
        <v>0</v>
      </c>
      <c r="BM480" s="148">
        <f>IF($R480=BJ$17,BK480,0)</f>
        <v>0</v>
      </c>
      <c r="BN480" s="145">
        <v>0</v>
      </c>
      <c r="BO480" s="148">
        <f>100*BN480/$AI480</f>
        <v>0</v>
      </c>
      <c r="BP480" s="145">
        <f>IF(BO480&gt;$AI$8,1,0)</f>
        <v>0</v>
      </c>
      <c r="BQ480" s="148">
        <f>IF($R480=BN$17,BO480,0)</f>
        <v>0</v>
      </c>
      <c r="BR480" s="145">
        <v>0</v>
      </c>
      <c r="BS480" s="148">
        <f>100*BR480/$AI480</f>
        <v>0</v>
      </c>
      <c r="BT480" s="145">
        <f>IF(BS480&gt;$AI$8,1,0)</f>
        <v>0</v>
      </c>
      <c r="BU480" s="148">
        <f>IF($R480=BR$17,BS480,0)</f>
        <v>0</v>
      </c>
      <c r="BV480" s="145">
        <v>0</v>
      </c>
      <c r="BW480" s="148">
        <f>100*BV480/$AI480</f>
        <v>0</v>
      </c>
      <c r="BX480" s="145">
        <f>IF(BW480&gt;$AI$8,1,0)</f>
        <v>0</v>
      </c>
      <c r="BY480" s="148">
        <f>IF($R480=BV$17,BW480,0)</f>
        <v>0</v>
      </c>
      <c r="BZ480" s="145">
        <v>0</v>
      </c>
      <c r="CA480" s="148">
        <f>100*BZ480/$AI480</f>
        <v>0</v>
      </c>
      <c r="CB480" s="145">
        <f>IF(CA480&gt;$AI$8,1,0)</f>
        <v>0</v>
      </c>
      <c r="CC480" s="148">
        <f>IF($R480=BZ$17,CA480,0)</f>
        <v>0</v>
      </c>
      <c r="CD480" s="145">
        <v>0</v>
      </c>
      <c r="CE480" s="148">
        <f>100*CD480/$AI480</f>
        <v>0</v>
      </c>
      <c r="CF480" s="145">
        <f>IF(CE480&gt;$AI$8,1,0)</f>
        <v>0</v>
      </c>
      <c r="CG480" s="148">
        <f>IF($R480=CD$17,CE480,0)</f>
        <v>0</v>
      </c>
      <c r="CH480" s="145">
        <v>0</v>
      </c>
      <c r="CI480" s="148">
        <f>100*CH480/$AI480</f>
        <v>0</v>
      </c>
      <c r="CJ480" s="145">
        <f>IF(CI480&gt;$AI$8,1,0)</f>
        <v>0</v>
      </c>
      <c r="CK480" s="148">
        <f>IF($R480=CH$17,CI480,0)</f>
        <v>0</v>
      </c>
      <c r="CL480" s="145">
        <v>0</v>
      </c>
      <c r="CM480" s="145">
        <v>0</v>
      </c>
      <c r="CN480" s="149"/>
    </row>
    <row r="481" ht="15.75" customHeight="1">
      <c r="A481" t="s" s="179">
        <v>3337</v>
      </c>
      <c r="B481" t="s" s="180">
        <v>90</v>
      </c>
      <c r="C481" t="s" s="180">
        <v>1120</v>
      </c>
      <c r="D481" t="s" s="181">
        <v>93</v>
      </c>
      <c r="E481" t="s" s="182">
        <v>79</v>
      </c>
      <c r="F481" t="s" s="130">
        <v>46</v>
      </c>
      <c r="G481" t="s" s="130">
        <v>848</v>
      </c>
      <c r="H481" t="s" s="130">
        <v>3338</v>
      </c>
      <c r="I481" t="s" s="130">
        <v>64</v>
      </c>
      <c r="J481" t="s" s="130">
        <v>1762</v>
      </c>
      <c r="K481" t="s" s="183">
        <f>_xlfn.IFS(Q481=0,O481,T481=1,R481,U481=1,AA481,V481=1,AD481)</f>
        <v>29</v>
      </c>
      <c r="L481" s="189">
        <f>_xlfn.IFS(Q481=0,P481,T481=1,S481,U481=1,AB481,V481=1,AE481)</f>
        <v>37.6712030957868</v>
      </c>
      <c r="M481" t="s" s="130">
        <f>IF(O481="Lab","over","under")</f>
        <v>3307</v>
      </c>
      <c r="N481" s="169"/>
      <c r="O481" t="s" s="184">
        <v>29</v>
      </c>
      <c r="P481" s="131">
        <f>AU481</f>
        <v>37.6712030957868</v>
      </c>
      <c r="Q481" s="173">
        <f>T481+U481+V481</f>
        <v>0</v>
      </c>
      <c r="R481" t="s" s="185">
        <v>28</v>
      </c>
      <c r="S481" s="131">
        <f>AS481</f>
        <v>23.5401539197356</v>
      </c>
      <c r="T481" s="169"/>
      <c r="U481" s="169"/>
      <c r="V481" s="169"/>
      <c r="W481" s="169"/>
      <c r="X481" t="s" s="130">
        <f>IF($A481=Y481,"ok","bad")</f>
        <v>2430</v>
      </c>
      <c r="Y481" t="s" s="130">
        <v>3337</v>
      </c>
      <c r="Z481" t="s" s="130">
        <v>1120</v>
      </c>
      <c r="AA481" t="s" s="186">
        <v>27</v>
      </c>
      <c r="AB481" s="125">
        <f>100*AC481</f>
        <v>19.5899822</v>
      </c>
      <c r="AC481" s="191">
        <v>0.195899822</v>
      </c>
      <c r="AD481" t="s" s="187">
        <v>2365</v>
      </c>
      <c r="AE481" s="125">
        <v>15.1202226</v>
      </c>
      <c r="AF481" s="191">
        <v>0.151202226</v>
      </c>
      <c r="AG481" s="169"/>
      <c r="AH481" s="173">
        <v>72846</v>
      </c>
      <c r="AI481" s="173">
        <v>45998</v>
      </c>
      <c r="AJ481" s="173">
        <v>170</v>
      </c>
      <c r="AK481" s="173">
        <v>6500</v>
      </c>
      <c r="AL481" s="173">
        <v>9011</v>
      </c>
      <c r="AM481" s="175">
        <f>100*AL481/$AI481</f>
        <v>19.589982173138</v>
      </c>
      <c r="AN481" s="173">
        <f>IF(AM481&gt;$AI$8,1,0)</f>
        <v>0</v>
      </c>
      <c r="AO481" s="175">
        <f>IF($R481=AL$17,AM481,0)</f>
        <v>0</v>
      </c>
      <c r="AP481" s="173">
        <v>10828</v>
      </c>
      <c r="AQ481" s="175">
        <f>100*AP481/$AI481</f>
        <v>23.5401539197356</v>
      </c>
      <c r="AR481" s="173">
        <f>IF(AQ481&gt;$AI$8,1,0)</f>
        <v>0</v>
      </c>
      <c r="AS481" s="175">
        <f>IF($R481=AP$17,AQ481,0)</f>
        <v>23.5401539197356</v>
      </c>
      <c r="AT481" s="173">
        <v>17328</v>
      </c>
      <c r="AU481" s="175">
        <f>100*AT481/$AI481</f>
        <v>37.6712030957868</v>
      </c>
      <c r="AV481" s="173">
        <f>IF(AU481&gt;$AI$8,1,0)</f>
        <v>0</v>
      </c>
      <c r="AW481" s="175">
        <f>IF($R481=AT$17,AU481,0)</f>
        <v>0</v>
      </c>
      <c r="AX481" s="173">
        <v>6955</v>
      </c>
      <c r="AY481" s="175">
        <f>100*AX481/$AI481</f>
        <v>15.1202226183747</v>
      </c>
      <c r="AZ481" s="173">
        <f>IF(AY481&gt;$AI$8,1,0)</f>
        <v>0</v>
      </c>
      <c r="BA481" s="175">
        <f>IF($R481=AX$17,AY481,0)</f>
        <v>0</v>
      </c>
      <c r="BB481" s="173">
        <v>1763</v>
      </c>
      <c r="BC481" s="175">
        <f>100*BB481/$AI481</f>
        <v>3.83277533805818</v>
      </c>
      <c r="BD481" s="173">
        <f>IF(BC481&gt;$AI$8,1,0)</f>
        <v>0</v>
      </c>
      <c r="BE481" s="175">
        <f>IF($R481=BB$17,BC481,0)</f>
        <v>0</v>
      </c>
      <c r="BF481" s="173">
        <v>0</v>
      </c>
      <c r="BG481" s="175">
        <f>100*BF481/$AI481</f>
        <v>0</v>
      </c>
      <c r="BH481" s="173">
        <f>IF(BG481&gt;$AI$8,1,0)</f>
        <v>0</v>
      </c>
      <c r="BI481" s="175">
        <f>IF($R481=BF$17,BG481,0)</f>
        <v>0</v>
      </c>
      <c r="BJ481" s="173">
        <v>0</v>
      </c>
      <c r="BK481" s="175">
        <f>100*BJ481/$AI481</f>
        <v>0</v>
      </c>
      <c r="BL481" s="173">
        <f>IF(BK481&gt;$AI$8,1,0)</f>
        <v>0</v>
      </c>
      <c r="BM481" s="175">
        <f>IF($R481=BJ$17,BK481,0)</f>
        <v>0</v>
      </c>
      <c r="BN481" s="173">
        <v>0</v>
      </c>
      <c r="BO481" s="175">
        <f>100*BN481/$AI481</f>
        <v>0</v>
      </c>
      <c r="BP481" s="173">
        <f>IF(BO481&gt;$AI$8,1,0)</f>
        <v>0</v>
      </c>
      <c r="BQ481" s="175">
        <f>IF($R481=BN$17,BO481,0)</f>
        <v>0</v>
      </c>
      <c r="BR481" s="173">
        <v>0</v>
      </c>
      <c r="BS481" s="175">
        <f>100*BR481/$AI481</f>
        <v>0</v>
      </c>
      <c r="BT481" s="173">
        <f>IF(BS481&gt;$AI$8,1,0)</f>
        <v>0</v>
      </c>
      <c r="BU481" s="175">
        <f>IF($R481=BR$17,BS481,0)</f>
        <v>0</v>
      </c>
      <c r="BV481" s="173">
        <v>0</v>
      </c>
      <c r="BW481" s="175">
        <f>100*BV481/$AI481</f>
        <v>0</v>
      </c>
      <c r="BX481" s="173">
        <f>IF(BW481&gt;$AI$8,1,0)</f>
        <v>0</v>
      </c>
      <c r="BY481" s="175">
        <f>IF($R481=BV$17,BW481,0)</f>
        <v>0</v>
      </c>
      <c r="BZ481" s="173">
        <v>0</v>
      </c>
      <c r="CA481" s="175">
        <f>100*BZ481/$AI481</f>
        <v>0</v>
      </c>
      <c r="CB481" s="173">
        <f>IF(CA481&gt;$AI$8,1,0)</f>
        <v>0</v>
      </c>
      <c r="CC481" s="175">
        <f>IF($R481=BZ$17,CA481,0)</f>
        <v>0</v>
      </c>
      <c r="CD481" s="173">
        <v>0</v>
      </c>
      <c r="CE481" s="175">
        <f>100*CD481/$AI481</f>
        <v>0</v>
      </c>
      <c r="CF481" s="173">
        <f>IF(CE481&gt;$AI$8,1,0)</f>
        <v>0</v>
      </c>
      <c r="CG481" s="175">
        <f>IF($R481=CD$17,CE481,0)</f>
        <v>0</v>
      </c>
      <c r="CH481" s="173">
        <v>0</v>
      </c>
      <c r="CI481" s="175">
        <f>100*CH481/$AI481</f>
        <v>0</v>
      </c>
      <c r="CJ481" s="173">
        <f>IF(CI481&gt;$AI$8,1,0)</f>
        <v>0</v>
      </c>
      <c r="CK481" s="175">
        <f>IF($R481=CH$17,CI481,0)</f>
        <v>0</v>
      </c>
      <c r="CL481" s="173">
        <v>1770</v>
      </c>
      <c r="CM481" s="173">
        <v>0</v>
      </c>
      <c r="CN481" s="176"/>
    </row>
    <row r="482" ht="15.75" customHeight="1">
      <c r="A482" t="s" s="179">
        <v>3206</v>
      </c>
      <c r="B482" t="s" s="180">
        <v>90</v>
      </c>
      <c r="C482" t="s" s="180">
        <v>683</v>
      </c>
      <c r="D482" t="s" s="181">
        <v>93</v>
      </c>
      <c r="E482" t="s" s="188">
        <v>79</v>
      </c>
      <c r="F482" t="s" s="146">
        <v>46</v>
      </c>
      <c r="G482" t="s" s="146">
        <v>714</v>
      </c>
      <c r="H482" t="s" s="146">
        <v>2192</v>
      </c>
      <c r="I482" t="s" s="146">
        <v>64</v>
      </c>
      <c r="J482" t="s" s="146">
        <v>1733</v>
      </c>
      <c r="K482" t="s" s="183">
        <f>_xlfn.IFS(Q482=0,O482,T482=1,R482,U482=1,AA482,V482=1,AD482)</f>
        <v>2365</v>
      </c>
      <c r="L482" s="189">
        <f>_xlfn.IFS(Q482=0,P482,T482=1,S482,U482=1,AB482,V482=1,AE482)</f>
        <v>16.4488778</v>
      </c>
      <c r="M482" t="s" s="146">
        <f>IF(O482="Lab","over","under")</f>
        <v>2429</v>
      </c>
      <c r="N482" s="145">
        <v>0</v>
      </c>
      <c r="O482" t="s" s="184">
        <v>28</v>
      </c>
      <c r="P482" s="147">
        <f>AQ482</f>
        <v>37.6558603491272</v>
      </c>
      <c r="Q482" s="145">
        <f>T482+U482+V482</f>
        <v>1</v>
      </c>
      <c r="R482" t="s" s="185">
        <v>27</v>
      </c>
      <c r="S482" s="147">
        <f>AO482</f>
        <v>30.898753117207</v>
      </c>
      <c r="T482" s="138"/>
      <c r="U482" s="145">
        <v>1</v>
      </c>
      <c r="V482" s="138"/>
      <c r="W482" s="138"/>
      <c r="X482" t="s" s="146">
        <f>IF($A482=Y482,"ok","bad")</f>
        <v>2430</v>
      </c>
      <c r="Y482" t="s" s="146">
        <v>3206</v>
      </c>
      <c r="Z482" t="s" s="146">
        <v>683</v>
      </c>
      <c r="AA482" t="s" s="186">
        <v>2365</v>
      </c>
      <c r="AB482" s="141">
        <f>100*AC482</f>
        <v>16.4488778</v>
      </c>
      <c r="AC482" s="190">
        <v>0.164488778</v>
      </c>
      <c r="AD482" t="s" s="187">
        <v>29</v>
      </c>
      <c r="AE482" s="141">
        <v>5.5561097</v>
      </c>
      <c r="AF482" s="190">
        <v>0.055561097</v>
      </c>
      <c r="AG482" s="138"/>
      <c r="AH482" s="145">
        <v>72914</v>
      </c>
      <c r="AI482" s="145">
        <v>50125</v>
      </c>
      <c r="AJ482" s="145">
        <v>153</v>
      </c>
      <c r="AK482" s="145">
        <v>3387</v>
      </c>
      <c r="AL482" s="145">
        <v>15488</v>
      </c>
      <c r="AM482" s="148">
        <f>100*AL482/$AI482</f>
        <v>30.898753117207</v>
      </c>
      <c r="AN482" s="145">
        <f>IF(AM482&gt;$AI$8,1,0)</f>
        <v>0</v>
      </c>
      <c r="AO482" s="148">
        <f>IF($R482=AL$17,AM482,0)</f>
        <v>30.898753117207</v>
      </c>
      <c r="AP482" s="145">
        <v>18875</v>
      </c>
      <c r="AQ482" s="148">
        <f>100*AP482/$AI482</f>
        <v>37.6558603491272</v>
      </c>
      <c r="AR482" s="145">
        <f>IF(AQ482&gt;$AI$8,1,0)</f>
        <v>0</v>
      </c>
      <c r="AS482" s="148">
        <f>IF($R482=AP$17,AQ482,0)</f>
        <v>0</v>
      </c>
      <c r="AT482" s="145">
        <v>2785</v>
      </c>
      <c r="AU482" s="148">
        <f>100*AT482/$AI482</f>
        <v>5.55610972568579</v>
      </c>
      <c r="AV482" s="145">
        <f>IF(AU482&gt;$AI$8,1,0)</f>
        <v>0</v>
      </c>
      <c r="AW482" s="148">
        <f>IF($R482=AT$17,AU482,0)</f>
        <v>0</v>
      </c>
      <c r="AX482" s="145">
        <v>8245</v>
      </c>
      <c r="AY482" s="148">
        <f>100*AX482/$AI482</f>
        <v>16.4488778054863</v>
      </c>
      <c r="AZ482" s="145">
        <f>IF(AY482&gt;$AI$8,1,0)</f>
        <v>0</v>
      </c>
      <c r="BA482" s="148">
        <f>IF($R482=AX$17,AY482,0)</f>
        <v>0</v>
      </c>
      <c r="BB482" s="145">
        <v>2007</v>
      </c>
      <c r="BC482" s="148">
        <f>100*BB482/$AI482</f>
        <v>4.00399002493766</v>
      </c>
      <c r="BD482" s="145">
        <f>IF(BC482&gt;$AI$8,1,0)</f>
        <v>0</v>
      </c>
      <c r="BE482" s="148">
        <f>IF($R482=BB$17,BC482,0)</f>
        <v>0</v>
      </c>
      <c r="BF482" s="145">
        <v>0</v>
      </c>
      <c r="BG482" s="148">
        <f>100*BF482/$AI482</f>
        <v>0</v>
      </c>
      <c r="BH482" s="145">
        <f>IF(BG482&gt;$AI$8,1,0)</f>
        <v>0</v>
      </c>
      <c r="BI482" s="148">
        <f>IF($R482=BF$17,BG482,0)</f>
        <v>0</v>
      </c>
      <c r="BJ482" s="145">
        <v>0</v>
      </c>
      <c r="BK482" s="148">
        <f>100*BJ482/$AI482</f>
        <v>0</v>
      </c>
      <c r="BL482" s="145">
        <f>IF(BK482&gt;$AI$8,1,0)</f>
        <v>0</v>
      </c>
      <c r="BM482" s="148">
        <f>IF($R482=BJ$17,BK482,0)</f>
        <v>0</v>
      </c>
      <c r="BN482" s="145">
        <v>0</v>
      </c>
      <c r="BO482" s="148">
        <f>100*BN482/$AI482</f>
        <v>0</v>
      </c>
      <c r="BP482" s="145">
        <f>IF(BO482&gt;$AI$8,1,0)</f>
        <v>0</v>
      </c>
      <c r="BQ482" s="148">
        <f>IF($R482=BN$17,BO482,0)</f>
        <v>0</v>
      </c>
      <c r="BR482" s="145">
        <v>0</v>
      </c>
      <c r="BS482" s="148">
        <f>100*BR482/$AI482</f>
        <v>0</v>
      </c>
      <c r="BT482" s="145">
        <f>IF(BS482&gt;$AI$8,1,0)</f>
        <v>0</v>
      </c>
      <c r="BU482" s="148">
        <f>IF($R482=BR$17,BS482,0)</f>
        <v>0</v>
      </c>
      <c r="BV482" s="145">
        <v>0</v>
      </c>
      <c r="BW482" s="148">
        <f>100*BV482/$AI482</f>
        <v>0</v>
      </c>
      <c r="BX482" s="145">
        <f>IF(BW482&gt;$AI$8,1,0)</f>
        <v>0</v>
      </c>
      <c r="BY482" s="148">
        <f>IF($R482=BV$17,BW482,0)</f>
        <v>0</v>
      </c>
      <c r="BZ482" s="145">
        <v>0</v>
      </c>
      <c r="CA482" s="148">
        <f>100*BZ482/$AI482</f>
        <v>0</v>
      </c>
      <c r="CB482" s="145">
        <f>IF(CA482&gt;$AI$8,1,0)</f>
        <v>0</v>
      </c>
      <c r="CC482" s="148">
        <f>IF($R482=BZ$17,CA482,0)</f>
        <v>0</v>
      </c>
      <c r="CD482" s="145">
        <v>0</v>
      </c>
      <c r="CE482" s="148">
        <f>100*CD482/$AI482</f>
        <v>0</v>
      </c>
      <c r="CF482" s="145">
        <f>IF(CE482&gt;$AI$8,1,0)</f>
        <v>0</v>
      </c>
      <c r="CG482" s="148">
        <f>IF($R482=CD$17,CE482,0)</f>
        <v>0</v>
      </c>
      <c r="CH482" s="145">
        <v>0</v>
      </c>
      <c r="CI482" s="148">
        <f>100*CH482/$AI482</f>
        <v>0</v>
      </c>
      <c r="CJ482" s="145">
        <f>IF(CI482&gt;$AI$8,1,0)</f>
        <v>0</v>
      </c>
      <c r="CK482" s="148">
        <f>IF($R482=CH$17,CI482,0)</f>
        <v>0</v>
      </c>
      <c r="CL482" s="145">
        <v>216</v>
      </c>
      <c r="CM482" s="145">
        <v>0</v>
      </c>
      <c r="CN482" s="149"/>
    </row>
    <row r="483" ht="15.75" customHeight="1">
      <c r="A483" t="s" s="179">
        <v>3051</v>
      </c>
      <c r="B483" t="s" s="180">
        <v>183</v>
      </c>
      <c r="C483" t="s" s="180">
        <v>1091</v>
      </c>
      <c r="D483" t="s" s="181">
        <v>186</v>
      </c>
      <c r="E483" t="s" s="182">
        <v>79</v>
      </c>
      <c r="F483" t="s" s="130">
        <v>46</v>
      </c>
      <c r="G483" t="s" s="130">
        <v>366</v>
      </c>
      <c r="H483" t="s" s="130">
        <v>3052</v>
      </c>
      <c r="I483" t="s" s="130">
        <v>49</v>
      </c>
      <c r="J483" t="s" s="130">
        <v>1733</v>
      </c>
      <c r="K483" t="s" s="183">
        <f>_xlfn.IFS(Q483=0,O483,T483=1,R483,U483=1,AA483,V483=1,AD483)</f>
        <v>2365</v>
      </c>
      <c r="L483" s="189">
        <f>_xlfn.IFS(Q483=0,P483,T483=1,S483,U483=1,AB483,V483=1,AE483)</f>
        <v>21.8211592</v>
      </c>
      <c r="M483" t="s" s="130">
        <f>IF(O483="Lab","over","under")</f>
        <v>2429</v>
      </c>
      <c r="N483" s="173">
        <v>0</v>
      </c>
      <c r="O483" t="s" s="184">
        <v>28</v>
      </c>
      <c r="P483" s="131">
        <f>AQ483</f>
        <v>37.6248356666744</v>
      </c>
      <c r="Q483" s="173">
        <f>T483+U483+V483</f>
        <v>1</v>
      </c>
      <c r="R483" t="s" s="185">
        <v>27</v>
      </c>
      <c r="S483" s="131">
        <f>AO483</f>
        <v>31.849528334525</v>
      </c>
      <c r="T483" s="169"/>
      <c r="U483" s="173">
        <v>1</v>
      </c>
      <c r="V483" s="169"/>
      <c r="W483" s="169"/>
      <c r="X483" t="s" s="130">
        <f>IF($A483=Y483,"ok","bad")</f>
        <v>2430</v>
      </c>
      <c r="Y483" t="s" s="130">
        <v>3051</v>
      </c>
      <c r="Z483" t="s" s="130">
        <v>1091</v>
      </c>
      <c r="AA483" t="s" s="186">
        <v>2365</v>
      </c>
      <c r="AB483" s="125">
        <f>100*AC483</f>
        <v>21.8211592</v>
      </c>
      <c r="AC483" s="191">
        <v>0.218211592</v>
      </c>
      <c r="AD483" t="s" s="187">
        <v>31</v>
      </c>
      <c r="AE483" s="125">
        <v>5.2286828</v>
      </c>
      <c r="AF483" s="191">
        <v>0.052286828</v>
      </c>
      <c r="AG483" s="169"/>
      <c r="AH483" s="173">
        <v>74683</v>
      </c>
      <c r="AI483" s="173">
        <v>43357</v>
      </c>
      <c r="AJ483" s="173">
        <v>117</v>
      </c>
      <c r="AK483" s="173">
        <v>2504</v>
      </c>
      <c r="AL483" s="173">
        <v>13809</v>
      </c>
      <c r="AM483" s="175">
        <f>100*AL483/$AI483</f>
        <v>31.849528334525</v>
      </c>
      <c r="AN483" s="173">
        <f>IF(AM483&gt;$AI$8,1,0)</f>
        <v>0</v>
      </c>
      <c r="AO483" s="175">
        <f>IF($R483=AL$17,AM483,0)</f>
        <v>31.849528334525</v>
      </c>
      <c r="AP483" s="173">
        <v>16313</v>
      </c>
      <c r="AQ483" s="175">
        <f>100*AP483/$AI483</f>
        <v>37.6248356666744</v>
      </c>
      <c r="AR483" s="173">
        <f>IF(AQ483&gt;$AI$8,1,0)</f>
        <v>0</v>
      </c>
      <c r="AS483" s="175">
        <f>IF($R483=AP$17,AQ483,0)</f>
        <v>0</v>
      </c>
      <c r="AT483" s="173">
        <v>1350</v>
      </c>
      <c r="AU483" s="175">
        <f>100*AT483/$AI483</f>
        <v>3.11368406485689</v>
      </c>
      <c r="AV483" s="173">
        <f>IF(AU483&gt;$AI$8,1,0)</f>
        <v>0</v>
      </c>
      <c r="AW483" s="175">
        <f>IF($R483=AT$17,AU483,0)</f>
        <v>0</v>
      </c>
      <c r="AX483" s="173">
        <v>9461</v>
      </c>
      <c r="AY483" s="175">
        <f>100*AX483/$AI483</f>
        <v>21.8211592130452</v>
      </c>
      <c r="AZ483" s="173">
        <f>IF(AY483&gt;$AI$8,1,0)</f>
        <v>0</v>
      </c>
      <c r="BA483" s="175">
        <f>IF($R483=AX$17,AY483,0)</f>
        <v>0</v>
      </c>
      <c r="BB483" s="173">
        <v>2267</v>
      </c>
      <c r="BC483" s="175">
        <f>100*BB483/$AI483</f>
        <v>5.22868279631893</v>
      </c>
      <c r="BD483" s="173">
        <f>IF(BC483&gt;$AI$8,1,0)</f>
        <v>0</v>
      </c>
      <c r="BE483" s="175">
        <f>IF($R483=BB$17,BC483,0)</f>
        <v>0</v>
      </c>
      <c r="BF483" s="173">
        <v>0</v>
      </c>
      <c r="BG483" s="175">
        <f>100*BF483/$AI483</f>
        <v>0</v>
      </c>
      <c r="BH483" s="173">
        <f>IF(BG483&gt;$AI$8,1,0)</f>
        <v>0</v>
      </c>
      <c r="BI483" s="175">
        <f>IF($R483=BF$17,BG483,0)</f>
        <v>0</v>
      </c>
      <c r="BJ483" s="173">
        <v>0</v>
      </c>
      <c r="BK483" s="175">
        <f>100*BJ483/$AI483</f>
        <v>0</v>
      </c>
      <c r="BL483" s="173">
        <f>IF(BK483&gt;$AI$8,1,0)</f>
        <v>0</v>
      </c>
      <c r="BM483" s="175">
        <f>IF($R483=BJ$17,BK483,0)</f>
        <v>0</v>
      </c>
      <c r="BN483" s="173">
        <v>0</v>
      </c>
      <c r="BO483" s="175">
        <f>100*BN483/$AI483</f>
        <v>0</v>
      </c>
      <c r="BP483" s="173">
        <f>IF(BO483&gt;$AI$8,1,0)</f>
        <v>0</v>
      </c>
      <c r="BQ483" s="175">
        <f>IF($R483=BN$17,BO483,0)</f>
        <v>0</v>
      </c>
      <c r="BR483" s="173">
        <v>0</v>
      </c>
      <c r="BS483" s="175">
        <f>100*BR483/$AI483</f>
        <v>0</v>
      </c>
      <c r="BT483" s="173">
        <f>IF(BS483&gt;$AI$8,1,0)</f>
        <v>0</v>
      </c>
      <c r="BU483" s="175">
        <f>IF($R483=BR$17,BS483,0)</f>
        <v>0</v>
      </c>
      <c r="BV483" s="173">
        <v>0</v>
      </c>
      <c r="BW483" s="175">
        <f>100*BV483/$AI483</f>
        <v>0</v>
      </c>
      <c r="BX483" s="173">
        <f>IF(BW483&gt;$AI$8,1,0)</f>
        <v>0</v>
      </c>
      <c r="BY483" s="175">
        <f>IF($R483=BV$17,BW483,0)</f>
        <v>0</v>
      </c>
      <c r="BZ483" s="173">
        <v>0</v>
      </c>
      <c r="CA483" s="175">
        <f>100*BZ483/$AI483</f>
        <v>0</v>
      </c>
      <c r="CB483" s="173">
        <f>IF(CA483&gt;$AI$8,1,0)</f>
        <v>0</v>
      </c>
      <c r="CC483" s="175">
        <f>IF($R483=BZ$17,CA483,0)</f>
        <v>0</v>
      </c>
      <c r="CD483" s="173">
        <v>0</v>
      </c>
      <c r="CE483" s="175">
        <f>100*CD483/$AI483</f>
        <v>0</v>
      </c>
      <c r="CF483" s="173">
        <f>IF(CE483&gt;$AI$8,1,0)</f>
        <v>0</v>
      </c>
      <c r="CG483" s="175">
        <f>IF($R483=CD$17,CE483,0)</f>
        <v>0</v>
      </c>
      <c r="CH483" s="173">
        <v>0</v>
      </c>
      <c r="CI483" s="175">
        <f>100*CH483/$AI483</f>
        <v>0</v>
      </c>
      <c r="CJ483" s="173">
        <f>IF(CI483&gt;$AI$8,1,0)</f>
        <v>0</v>
      </c>
      <c r="CK483" s="175">
        <f>IF($R483=CH$17,CI483,0)</f>
        <v>0</v>
      </c>
      <c r="CL483" s="173">
        <v>2286</v>
      </c>
      <c r="CM483" s="173">
        <v>0</v>
      </c>
      <c r="CN483" s="176"/>
    </row>
    <row r="484" ht="15.75" customHeight="1">
      <c r="A484" t="s" s="179">
        <v>3657</v>
      </c>
      <c r="B484" t="s" s="180">
        <v>160</v>
      </c>
      <c r="C484" t="s" s="180">
        <v>1649</v>
      </c>
      <c r="D484" t="s" s="181">
        <v>162</v>
      </c>
      <c r="E484" t="s" s="188">
        <v>79</v>
      </c>
      <c r="F484" t="s" s="146">
        <v>80</v>
      </c>
      <c r="G484" t="s" s="146">
        <v>3658</v>
      </c>
      <c r="H484" t="s" s="146">
        <v>3659</v>
      </c>
      <c r="I484" t="s" s="146">
        <v>49</v>
      </c>
      <c r="J484" t="s" s="146">
        <v>56</v>
      </c>
      <c r="K484" t="s" s="183">
        <f>_xlfn.IFS(Q484=0,O484,T484=1,R484,U484=1,AA484,V484=1,AD484)</f>
        <v>27</v>
      </c>
      <c r="L484" s="189">
        <f>_xlfn.IFS(Q484=0,P484,T484=1,S484,U484=1,AB484,V484=1,AE484)</f>
        <v>37.599983204921</v>
      </c>
      <c r="M484" t="s" s="146">
        <f>IF(O484="Lab","over","under")</f>
        <v>3307</v>
      </c>
      <c r="N484" s="138"/>
      <c r="O484" t="s" s="184">
        <v>27</v>
      </c>
      <c r="P484" s="147">
        <f>AM484</f>
        <v>37.599983204921</v>
      </c>
      <c r="Q484" s="145">
        <f>T484+U484+V484</f>
        <v>0</v>
      </c>
      <c r="R484" t="s" s="185">
        <v>28</v>
      </c>
      <c r="S484" s="147">
        <f>AS484</f>
        <v>30.1513656498646</v>
      </c>
      <c r="T484" s="138"/>
      <c r="U484" s="138"/>
      <c r="V484" s="138"/>
      <c r="W484" s="138"/>
      <c r="X484" t="s" s="146">
        <f>IF($A484=Y484,"ok","bad")</f>
        <v>2430</v>
      </c>
      <c r="Y484" t="s" s="146">
        <v>3657</v>
      </c>
      <c r="Z484" t="s" s="146">
        <v>1649</v>
      </c>
      <c r="AA484" t="s" s="186">
        <v>2365</v>
      </c>
      <c r="AB484" s="141">
        <f>100*AC484</f>
        <v>21.8000126</v>
      </c>
      <c r="AC484" s="190">
        <v>0.218000126</v>
      </c>
      <c r="AD484" t="s" s="187">
        <v>31</v>
      </c>
      <c r="AE484" s="141">
        <v>5.4605001</v>
      </c>
      <c r="AF484" s="190">
        <v>0.054605001</v>
      </c>
      <c r="AG484" s="138"/>
      <c r="AH484" s="145">
        <v>60152</v>
      </c>
      <c r="AI484" s="145">
        <v>47633</v>
      </c>
      <c r="AJ484" s="145">
        <v>126</v>
      </c>
      <c r="AK484" s="145">
        <v>3548</v>
      </c>
      <c r="AL484" s="145">
        <v>17910</v>
      </c>
      <c r="AM484" s="148">
        <f>100*AL484/$AI484</f>
        <v>37.599983204921</v>
      </c>
      <c r="AN484" s="145">
        <f>IF(AM484&gt;$AI$8,1,0)</f>
        <v>0</v>
      </c>
      <c r="AO484" s="148">
        <f>IF($R484=AL$17,AM484,0)</f>
        <v>0</v>
      </c>
      <c r="AP484" s="145">
        <v>14362</v>
      </c>
      <c r="AQ484" s="148">
        <f>100*AP484/$AI484</f>
        <v>30.1513656498646</v>
      </c>
      <c r="AR484" s="145">
        <f>IF(AQ484&gt;$AI$8,1,0)</f>
        <v>0</v>
      </c>
      <c r="AS484" s="148">
        <f>IF($R484=AP$17,AQ484,0)</f>
        <v>30.1513656498646</v>
      </c>
      <c r="AT484" s="145">
        <v>1927</v>
      </c>
      <c r="AU484" s="148">
        <f>100*AT484/$AI484</f>
        <v>4.04551466420339</v>
      </c>
      <c r="AV484" s="145">
        <f>IF(AU484&gt;$AI$8,1,0)</f>
        <v>0</v>
      </c>
      <c r="AW484" s="148">
        <f>IF($R484=AT$17,AU484,0)</f>
        <v>0</v>
      </c>
      <c r="AX484" s="145">
        <v>10384</v>
      </c>
      <c r="AY484" s="148">
        <f>100*AX484/$AI484</f>
        <v>21.8000125963093</v>
      </c>
      <c r="AZ484" s="145">
        <f>IF(AY484&gt;$AI$8,1,0)</f>
        <v>0</v>
      </c>
      <c r="BA484" s="148">
        <f>IF($R484=AX$17,AY484,0)</f>
        <v>0</v>
      </c>
      <c r="BB484" s="145">
        <v>2601</v>
      </c>
      <c r="BC484" s="148">
        <f>100*BB484/$AI484</f>
        <v>5.46050007347847</v>
      </c>
      <c r="BD484" s="145">
        <f>IF(BC484&gt;$AI$8,1,0)</f>
        <v>0</v>
      </c>
      <c r="BE484" s="148">
        <f>IF($R484=BB$17,BC484,0)</f>
        <v>0</v>
      </c>
      <c r="BF484" s="145">
        <v>0</v>
      </c>
      <c r="BG484" s="148">
        <f>100*BF484/$AI484</f>
        <v>0</v>
      </c>
      <c r="BH484" s="145">
        <f>IF(BG484&gt;$AI$8,1,0)</f>
        <v>0</v>
      </c>
      <c r="BI484" s="148">
        <f>IF($R484=BF$17,BG484,0)</f>
        <v>0</v>
      </c>
      <c r="BJ484" s="145">
        <v>0</v>
      </c>
      <c r="BK484" s="148">
        <f>100*BJ484/$AI484</f>
        <v>0</v>
      </c>
      <c r="BL484" s="145">
        <f>IF(BK484&gt;$AI$8,1,0)</f>
        <v>0</v>
      </c>
      <c r="BM484" s="148">
        <f>IF($R484=BJ$17,BK484,0)</f>
        <v>0</v>
      </c>
      <c r="BN484" s="145">
        <v>0</v>
      </c>
      <c r="BO484" s="148">
        <f>100*BN484/$AI484</f>
        <v>0</v>
      </c>
      <c r="BP484" s="145">
        <f>IF(BO484&gt;$AI$8,1,0)</f>
        <v>0</v>
      </c>
      <c r="BQ484" s="148">
        <f>IF($R484=BN$17,BO484,0)</f>
        <v>0</v>
      </c>
      <c r="BR484" s="145">
        <v>0</v>
      </c>
      <c r="BS484" s="148">
        <f>100*BR484/$AI484</f>
        <v>0</v>
      </c>
      <c r="BT484" s="145">
        <f>IF(BS484&gt;$AI$8,1,0)</f>
        <v>0</v>
      </c>
      <c r="BU484" s="148">
        <f>IF($R484=BR$17,BS484,0)</f>
        <v>0</v>
      </c>
      <c r="BV484" s="145">
        <v>0</v>
      </c>
      <c r="BW484" s="148">
        <f>100*BV484/$AI484</f>
        <v>0</v>
      </c>
      <c r="BX484" s="145">
        <f>IF(BW484&gt;$AI$8,1,0)</f>
        <v>0</v>
      </c>
      <c r="BY484" s="148">
        <f>IF($R484=BV$17,BW484,0)</f>
        <v>0</v>
      </c>
      <c r="BZ484" s="145">
        <v>0</v>
      </c>
      <c r="CA484" s="148">
        <f>100*BZ484/$AI484</f>
        <v>0</v>
      </c>
      <c r="CB484" s="145">
        <f>IF(CA484&gt;$AI$8,1,0)</f>
        <v>0</v>
      </c>
      <c r="CC484" s="148">
        <f>IF($R484=BZ$17,CA484,0)</f>
        <v>0</v>
      </c>
      <c r="CD484" s="145">
        <v>0</v>
      </c>
      <c r="CE484" s="148">
        <f>100*CD484/$AI484</f>
        <v>0</v>
      </c>
      <c r="CF484" s="145">
        <f>IF(CE484&gt;$AI$8,1,0)</f>
        <v>0</v>
      </c>
      <c r="CG484" s="148">
        <f>IF($R484=CD$17,CE484,0)</f>
        <v>0</v>
      </c>
      <c r="CH484" s="145">
        <v>0</v>
      </c>
      <c r="CI484" s="148">
        <f>100*CH484/$AI484</f>
        <v>0</v>
      </c>
      <c r="CJ484" s="145">
        <f>IF(CI484&gt;$AI$8,1,0)</f>
        <v>0</v>
      </c>
      <c r="CK484" s="148">
        <f>IF($R484=CH$17,CI484,0)</f>
        <v>0</v>
      </c>
      <c r="CL484" s="145">
        <v>0</v>
      </c>
      <c r="CM484" s="145">
        <v>0</v>
      </c>
      <c r="CN484" s="149"/>
    </row>
    <row r="485" ht="15.75" customHeight="1">
      <c r="A485" t="s" s="179">
        <v>2931</v>
      </c>
      <c r="B485" t="s" s="180">
        <v>166</v>
      </c>
      <c r="C485" t="s" s="180">
        <v>1185</v>
      </c>
      <c r="D485" t="s" s="181">
        <v>169</v>
      </c>
      <c r="E485" t="s" s="182">
        <v>79</v>
      </c>
      <c r="F485" t="s" s="130">
        <v>80</v>
      </c>
      <c r="G485" t="s" s="130">
        <v>2932</v>
      </c>
      <c r="H485" t="s" s="130">
        <v>2933</v>
      </c>
      <c r="I485" t="s" s="130">
        <v>64</v>
      </c>
      <c r="J485" t="s" s="130">
        <v>50</v>
      </c>
      <c r="K485" t="s" s="183">
        <f>_xlfn.IFS(Q485=0,O485,T485=1,R485,U485=1,AA485,V485=1,AD485)</f>
        <v>31</v>
      </c>
      <c r="L485" s="189">
        <f>_xlfn.IFS(Q485=0,P485,T485=1,S485,U485=1,AB485,V485=1,AE485)</f>
        <v>26.3114652060251</v>
      </c>
      <c r="M485" t="s" s="130">
        <f>IF(O485="Lab","over","under")</f>
        <v>2429</v>
      </c>
      <c r="N485" s="173">
        <v>0</v>
      </c>
      <c r="O485" t="s" s="184">
        <v>28</v>
      </c>
      <c r="P485" s="131">
        <f>AQ485</f>
        <v>37.5974106809411</v>
      </c>
      <c r="Q485" s="173">
        <f>T485+U485+V485</f>
        <v>1</v>
      </c>
      <c r="R485" t="s" s="185">
        <v>31</v>
      </c>
      <c r="S485" s="131">
        <f>BE485</f>
        <v>26.3114652060251</v>
      </c>
      <c r="T485" s="173">
        <v>1</v>
      </c>
      <c r="U485" s="169"/>
      <c r="V485" s="169"/>
      <c r="W485" s="169"/>
      <c r="X485" t="s" s="130">
        <f>IF($A485=Y485,"ok","bad")</f>
        <v>2430</v>
      </c>
      <c r="Y485" t="s" s="130">
        <v>2931</v>
      </c>
      <c r="Z485" t="s" s="130">
        <v>1185</v>
      </c>
      <c r="AA485" t="s" s="186">
        <v>27</v>
      </c>
      <c r="AB485" s="125">
        <f>100*AC485</f>
        <v>16.3301382</v>
      </c>
      <c r="AC485" s="191">
        <v>0.163301382</v>
      </c>
      <c r="AD485" t="s" s="187">
        <v>2365</v>
      </c>
      <c r="AE485" s="125">
        <v>15.4263662</v>
      </c>
      <c r="AF485" s="191">
        <v>0.154263662</v>
      </c>
      <c r="AG485" s="169"/>
      <c r="AH485" s="173">
        <v>77795</v>
      </c>
      <c r="AI485" s="173">
        <v>40165</v>
      </c>
      <c r="AJ485" s="173">
        <v>147</v>
      </c>
      <c r="AK485" s="173">
        <v>4533</v>
      </c>
      <c r="AL485" s="173">
        <v>6559</v>
      </c>
      <c r="AM485" s="175">
        <f>100*AL485/$AI485</f>
        <v>16.3301381800075</v>
      </c>
      <c r="AN485" s="173">
        <f>IF(AM485&gt;$AI$8,1,0)</f>
        <v>0</v>
      </c>
      <c r="AO485" s="175">
        <f>IF($R485=AL$17,AM485,0)</f>
        <v>0</v>
      </c>
      <c r="AP485" s="173">
        <v>15101</v>
      </c>
      <c r="AQ485" s="175">
        <f>100*AP485/$AI485</f>
        <v>37.5974106809411</v>
      </c>
      <c r="AR485" s="173">
        <f>IF(AQ485&gt;$AI$8,1,0)</f>
        <v>0</v>
      </c>
      <c r="AS485" s="175">
        <f>IF($R485=AP$17,AQ485,0)</f>
        <v>0</v>
      </c>
      <c r="AT485" s="173">
        <v>1741</v>
      </c>
      <c r="AU485" s="175">
        <f>100*AT485/$AI485</f>
        <v>4.33461969376323</v>
      </c>
      <c r="AV485" s="173">
        <f>IF(AU485&gt;$AI$8,1,0)</f>
        <v>0</v>
      </c>
      <c r="AW485" s="175">
        <f>IF($R485=AT$17,AU485,0)</f>
        <v>0</v>
      </c>
      <c r="AX485" s="173">
        <v>6196</v>
      </c>
      <c r="AY485" s="175">
        <f>100*AX485/$AI485</f>
        <v>15.426366239263</v>
      </c>
      <c r="AZ485" s="173">
        <f>IF(AY485&gt;$AI$8,1,0)</f>
        <v>0</v>
      </c>
      <c r="BA485" s="175">
        <f>IF($R485=AX$17,AY485,0)</f>
        <v>0</v>
      </c>
      <c r="BB485" s="173">
        <v>10568</v>
      </c>
      <c r="BC485" s="175">
        <f>100*BB485/$AI485</f>
        <v>26.3114652060251</v>
      </c>
      <c r="BD485" s="173">
        <f>IF(BC485&gt;$AI$8,1,0)</f>
        <v>0</v>
      </c>
      <c r="BE485" s="175">
        <f>IF($R485=BB$17,BC485,0)</f>
        <v>26.3114652060251</v>
      </c>
      <c r="BF485" s="173">
        <v>0</v>
      </c>
      <c r="BG485" s="175">
        <f>100*BF485/$AI485</f>
        <v>0</v>
      </c>
      <c r="BH485" s="173">
        <f>IF(BG485&gt;$AI$8,1,0)</f>
        <v>0</v>
      </c>
      <c r="BI485" s="175">
        <f>IF($R485=BF$17,BG485,0)</f>
        <v>0</v>
      </c>
      <c r="BJ485" s="173">
        <v>0</v>
      </c>
      <c r="BK485" s="175">
        <f>100*BJ485/$AI485</f>
        <v>0</v>
      </c>
      <c r="BL485" s="173">
        <f>IF(BK485&gt;$AI$8,1,0)</f>
        <v>0</v>
      </c>
      <c r="BM485" s="175">
        <f>IF($R485=BJ$17,BK485,0)</f>
        <v>0</v>
      </c>
      <c r="BN485" s="173">
        <v>0</v>
      </c>
      <c r="BO485" s="175">
        <f>100*BN485/$AI485</f>
        <v>0</v>
      </c>
      <c r="BP485" s="173">
        <f>IF(BO485&gt;$AI$8,1,0)</f>
        <v>0</v>
      </c>
      <c r="BQ485" s="175">
        <f>IF($R485=BN$17,BO485,0)</f>
        <v>0</v>
      </c>
      <c r="BR485" s="173">
        <v>0</v>
      </c>
      <c r="BS485" s="175">
        <f>100*BR485/$AI485</f>
        <v>0</v>
      </c>
      <c r="BT485" s="173">
        <f>IF(BS485&gt;$AI$8,1,0)</f>
        <v>0</v>
      </c>
      <c r="BU485" s="175">
        <f>IF($R485=BR$17,BS485,0)</f>
        <v>0</v>
      </c>
      <c r="BV485" s="173">
        <v>0</v>
      </c>
      <c r="BW485" s="175">
        <f>100*BV485/$AI485</f>
        <v>0</v>
      </c>
      <c r="BX485" s="173">
        <f>IF(BW485&gt;$AI$8,1,0)</f>
        <v>0</v>
      </c>
      <c r="BY485" s="175">
        <f>IF($R485=BV$17,BW485,0)</f>
        <v>0</v>
      </c>
      <c r="BZ485" s="173">
        <v>0</v>
      </c>
      <c r="CA485" s="175">
        <f>100*BZ485/$AI485</f>
        <v>0</v>
      </c>
      <c r="CB485" s="173">
        <f>IF(CA485&gt;$AI$8,1,0)</f>
        <v>0</v>
      </c>
      <c r="CC485" s="175">
        <f>IF($R485=BZ$17,CA485,0)</f>
        <v>0</v>
      </c>
      <c r="CD485" s="173">
        <v>0</v>
      </c>
      <c r="CE485" s="175">
        <f>100*CD485/$AI485</f>
        <v>0</v>
      </c>
      <c r="CF485" s="173">
        <f>IF(CE485&gt;$AI$8,1,0)</f>
        <v>0</v>
      </c>
      <c r="CG485" s="175">
        <f>IF($R485=CD$17,CE485,0)</f>
        <v>0</v>
      </c>
      <c r="CH485" s="173">
        <v>0</v>
      </c>
      <c r="CI485" s="175">
        <f>100*CH485/$AI485</f>
        <v>0</v>
      </c>
      <c r="CJ485" s="173">
        <f>IF(CI485&gt;$AI$8,1,0)</f>
        <v>0</v>
      </c>
      <c r="CK485" s="175">
        <f>IF($R485=CH$17,CI485,0)</f>
        <v>0</v>
      </c>
      <c r="CL485" s="173">
        <v>0</v>
      </c>
      <c r="CM485" s="173">
        <v>0</v>
      </c>
      <c r="CN485" s="176"/>
    </row>
    <row r="486" ht="15.75" customHeight="1">
      <c r="A486" t="s" s="179">
        <v>3664</v>
      </c>
      <c r="B486" t="s" s="180">
        <v>101</v>
      </c>
      <c r="C486" t="s" s="180">
        <v>1360</v>
      </c>
      <c r="D486" t="s" s="181">
        <v>104</v>
      </c>
      <c r="E486" t="s" s="188">
        <v>79</v>
      </c>
      <c r="F486" t="s" s="146">
        <v>46</v>
      </c>
      <c r="G486" t="s" s="146">
        <v>153</v>
      </c>
      <c r="H486" t="s" s="146">
        <v>1361</v>
      </c>
      <c r="I486" t="s" s="146">
        <v>64</v>
      </c>
      <c r="J486" t="s" s="146">
        <v>56</v>
      </c>
      <c r="K486" t="s" s="183">
        <f>_xlfn.IFS(Q486=0,O486,T486=1,R486,U486=1,AA486,V486=1,AD486)</f>
        <v>27</v>
      </c>
      <c r="L486" s="189">
        <f>_xlfn.IFS(Q486=0,P486,T486=1,S486,U486=1,AB486,V486=1,AE486)</f>
        <v>37.5244734181028</v>
      </c>
      <c r="M486" t="s" s="146">
        <f>IF(O486="Lab","over","under")</f>
        <v>3307</v>
      </c>
      <c r="N486" s="138"/>
      <c r="O486" t="s" s="184">
        <v>27</v>
      </c>
      <c r="P486" s="147">
        <f>AM486</f>
        <v>37.5244734181028</v>
      </c>
      <c r="Q486" s="145">
        <f>T486+U486+V486</f>
        <v>0</v>
      </c>
      <c r="R486" t="s" s="185">
        <v>2365</v>
      </c>
      <c r="S486" s="147">
        <f>BA486</f>
        <v>25.6782633017061</v>
      </c>
      <c r="T486" s="138"/>
      <c r="U486" s="138"/>
      <c r="V486" s="138"/>
      <c r="W486" s="138"/>
      <c r="X486" t="s" s="146">
        <f>IF($A486=Y486,"ok","bad")</f>
        <v>2430</v>
      </c>
      <c r="Y486" t="s" s="146">
        <v>3664</v>
      </c>
      <c r="Z486" t="s" s="146">
        <v>1360</v>
      </c>
      <c r="AA486" t="s" s="186">
        <v>28</v>
      </c>
      <c r="AB486" s="141">
        <f>100*AC486</f>
        <v>22.5370597</v>
      </c>
      <c r="AC486" s="190">
        <v>0.225370597</v>
      </c>
      <c r="AD486" t="s" s="187">
        <v>31</v>
      </c>
      <c r="AE486" s="141">
        <v>5.3873792</v>
      </c>
      <c r="AF486" s="190">
        <v>0.053873792</v>
      </c>
      <c r="AG486" s="138"/>
      <c r="AH486" s="145">
        <v>76880</v>
      </c>
      <c r="AI486" s="145">
        <v>46479</v>
      </c>
      <c r="AJ486" s="145">
        <v>131</v>
      </c>
      <c r="AK486" s="145">
        <v>5506</v>
      </c>
      <c r="AL486" s="145">
        <v>17441</v>
      </c>
      <c r="AM486" s="148">
        <f>100*AL486/$AI486</f>
        <v>37.5244734181028</v>
      </c>
      <c r="AN486" s="145">
        <f>IF(AM486&gt;$AI$8,1,0)</f>
        <v>0</v>
      </c>
      <c r="AO486" s="148">
        <f>IF($R486=AL$17,AM486,0)</f>
        <v>0</v>
      </c>
      <c r="AP486" s="145">
        <v>10475</v>
      </c>
      <c r="AQ486" s="148">
        <f>100*AP486/$AI486</f>
        <v>22.5370597474128</v>
      </c>
      <c r="AR486" s="145">
        <f>IF(AQ486&gt;$AI$8,1,0)</f>
        <v>0</v>
      </c>
      <c r="AS486" s="148">
        <f>IF($R486=AP$17,AQ486,0)</f>
        <v>0</v>
      </c>
      <c r="AT486" s="145">
        <v>2364</v>
      </c>
      <c r="AU486" s="148">
        <f>100*AT486/$AI486</f>
        <v>5.08616794681469</v>
      </c>
      <c r="AV486" s="145">
        <f>IF(AU486&gt;$AI$8,1,0)</f>
        <v>0</v>
      </c>
      <c r="AW486" s="148">
        <f>IF($R486=AT$17,AU486,0)</f>
        <v>0</v>
      </c>
      <c r="AX486" s="145">
        <v>11935</v>
      </c>
      <c r="AY486" s="148">
        <f>100*AX486/$AI486</f>
        <v>25.6782633017061</v>
      </c>
      <c r="AZ486" s="145">
        <f>IF(AY486&gt;$AI$8,1,0)</f>
        <v>0</v>
      </c>
      <c r="BA486" s="148">
        <f>IF($R486=AX$17,AY486,0)</f>
        <v>25.6782633017061</v>
      </c>
      <c r="BB486" s="145">
        <v>2504</v>
      </c>
      <c r="BC486" s="148">
        <f>100*BB486/$AI486</f>
        <v>5.38737924654145</v>
      </c>
      <c r="BD486" s="145">
        <f>IF(BC486&gt;$AI$8,1,0)</f>
        <v>0</v>
      </c>
      <c r="BE486" s="148">
        <f>IF($R486=BB$17,BC486,0)</f>
        <v>0</v>
      </c>
      <c r="BF486" s="145">
        <v>0</v>
      </c>
      <c r="BG486" s="148">
        <f>100*BF486/$AI486</f>
        <v>0</v>
      </c>
      <c r="BH486" s="145">
        <f>IF(BG486&gt;$AI$8,1,0)</f>
        <v>0</v>
      </c>
      <c r="BI486" s="148">
        <f>IF($R486=BF$17,BG486,0)</f>
        <v>0</v>
      </c>
      <c r="BJ486" s="145">
        <v>0</v>
      </c>
      <c r="BK486" s="148">
        <f>100*BJ486/$AI486</f>
        <v>0</v>
      </c>
      <c r="BL486" s="145">
        <f>IF(BK486&gt;$AI$8,1,0)</f>
        <v>0</v>
      </c>
      <c r="BM486" s="148">
        <f>IF($R486=BJ$17,BK486,0)</f>
        <v>0</v>
      </c>
      <c r="BN486" s="145">
        <v>0</v>
      </c>
      <c r="BO486" s="148">
        <f>100*BN486/$AI486</f>
        <v>0</v>
      </c>
      <c r="BP486" s="145">
        <f>IF(BO486&gt;$AI$8,1,0)</f>
        <v>0</v>
      </c>
      <c r="BQ486" s="148">
        <f>IF($R486=BN$17,BO486,0)</f>
        <v>0</v>
      </c>
      <c r="BR486" s="145">
        <v>0</v>
      </c>
      <c r="BS486" s="148">
        <f>100*BR486/$AI486</f>
        <v>0</v>
      </c>
      <c r="BT486" s="145">
        <f>IF(BS486&gt;$AI$8,1,0)</f>
        <v>0</v>
      </c>
      <c r="BU486" s="148">
        <f>IF($R486=BR$17,BS486,0)</f>
        <v>0</v>
      </c>
      <c r="BV486" s="145">
        <v>0</v>
      </c>
      <c r="BW486" s="148">
        <f>100*BV486/$AI486</f>
        <v>0</v>
      </c>
      <c r="BX486" s="145">
        <f>IF(BW486&gt;$AI$8,1,0)</f>
        <v>0</v>
      </c>
      <c r="BY486" s="148">
        <f>IF($R486=BV$17,BW486,0)</f>
        <v>0</v>
      </c>
      <c r="BZ486" s="145">
        <v>0</v>
      </c>
      <c r="CA486" s="148">
        <f>100*BZ486/$AI486</f>
        <v>0</v>
      </c>
      <c r="CB486" s="145">
        <f>IF(CA486&gt;$AI$8,1,0)</f>
        <v>0</v>
      </c>
      <c r="CC486" s="148">
        <f>IF($R486=BZ$17,CA486,0)</f>
        <v>0</v>
      </c>
      <c r="CD486" s="145">
        <v>0</v>
      </c>
      <c r="CE486" s="148">
        <f>100*CD486/$AI486</f>
        <v>0</v>
      </c>
      <c r="CF486" s="145">
        <f>IF(CE486&gt;$AI$8,1,0)</f>
        <v>0</v>
      </c>
      <c r="CG486" s="148">
        <f>IF($R486=CD$17,CE486,0)</f>
        <v>0</v>
      </c>
      <c r="CH486" s="145">
        <v>0</v>
      </c>
      <c r="CI486" s="148">
        <f>100*CH486/$AI486</f>
        <v>0</v>
      </c>
      <c r="CJ486" s="145">
        <f>IF(CI486&gt;$AI$8,1,0)</f>
        <v>0</v>
      </c>
      <c r="CK486" s="148">
        <f>IF($R486=CH$17,CI486,0)</f>
        <v>0</v>
      </c>
      <c r="CL486" s="145">
        <v>77</v>
      </c>
      <c r="CM486" s="145">
        <v>0</v>
      </c>
      <c r="CN486" s="149"/>
    </row>
    <row r="487" ht="15.75" customHeight="1">
      <c r="A487" t="s" s="179">
        <v>3692</v>
      </c>
      <c r="B487" t="s" s="180">
        <v>166</v>
      </c>
      <c r="C487" t="s" s="180">
        <v>3693</v>
      </c>
      <c r="D487" t="s" s="181">
        <v>169</v>
      </c>
      <c r="E487" t="s" s="182">
        <v>79</v>
      </c>
      <c r="F487" t="s" s="130">
        <v>46</v>
      </c>
      <c r="G487" t="s" s="130">
        <v>662</v>
      </c>
      <c r="H487" t="s" s="130">
        <v>663</v>
      </c>
      <c r="I487" t="s" s="130">
        <v>49</v>
      </c>
      <c r="J487" t="s" s="130">
        <v>56</v>
      </c>
      <c r="K487" t="s" s="183">
        <f>_xlfn.IFS(Q487=0,O487,T487=1,R487,U487=1,AA487,V487=1,AD487)</f>
        <v>27</v>
      </c>
      <c r="L487" s="189">
        <f>_xlfn.IFS(Q487=0,P487,T487=1,S487,U487=1,AB487,V487=1,AE487)</f>
        <v>37.4164863084596</v>
      </c>
      <c r="M487" t="s" s="130">
        <f>IF(O487="Lab","over","under")</f>
        <v>3307</v>
      </c>
      <c r="N487" s="169"/>
      <c r="O487" t="s" s="184">
        <v>27</v>
      </c>
      <c r="P487" s="131">
        <f>AM487</f>
        <v>37.4164863084596</v>
      </c>
      <c r="Q487" s="173">
        <f>T487+U487+V487</f>
        <v>0</v>
      </c>
      <c r="R487" t="s" s="185">
        <v>28</v>
      </c>
      <c r="S487" s="131">
        <f>AS487</f>
        <v>29.7873341488661</v>
      </c>
      <c r="T487" s="169"/>
      <c r="U487" s="169"/>
      <c r="V487" s="169"/>
      <c r="W487" s="169"/>
      <c r="X487" t="s" s="130">
        <f>IF($A487=Y487,"ok","bad")</f>
        <v>2430</v>
      </c>
      <c r="Y487" t="s" s="130">
        <v>3692</v>
      </c>
      <c r="Z487" t="s" s="130">
        <v>3693</v>
      </c>
      <c r="AA487" t="s" s="186">
        <v>2365</v>
      </c>
      <c r="AB487" s="125">
        <f>100*AC487</f>
        <v>24.9223676</v>
      </c>
      <c r="AC487" s="191">
        <v>0.249223676</v>
      </c>
      <c r="AD487" t="s" s="187">
        <v>31</v>
      </c>
      <c r="AE487" s="125">
        <v>4.4815094</v>
      </c>
      <c r="AF487" s="191">
        <v>0.044815094</v>
      </c>
      <c r="AG487" s="169"/>
      <c r="AH487" s="173">
        <v>73099</v>
      </c>
      <c r="AI487" s="173">
        <v>42508</v>
      </c>
      <c r="AJ487" s="173">
        <v>168</v>
      </c>
      <c r="AK487" s="173">
        <v>3243</v>
      </c>
      <c r="AL487" s="173">
        <v>15905</v>
      </c>
      <c r="AM487" s="175">
        <f>100*AL487/$AI487</f>
        <v>37.4164863084596</v>
      </c>
      <c r="AN487" s="173">
        <f>IF(AM487&gt;$AI$8,1,0)</f>
        <v>0</v>
      </c>
      <c r="AO487" s="175">
        <f>IF($R487=AL$17,AM487,0)</f>
        <v>0</v>
      </c>
      <c r="AP487" s="173">
        <v>12662</v>
      </c>
      <c r="AQ487" s="175">
        <f>100*AP487/$AI487</f>
        <v>29.7873341488661</v>
      </c>
      <c r="AR487" s="173">
        <f>IF(AQ487&gt;$AI$8,1,0)</f>
        <v>0</v>
      </c>
      <c r="AS487" s="175">
        <f>IF($R487=AP$17,AQ487,0)</f>
        <v>29.7873341488661</v>
      </c>
      <c r="AT487" s="173">
        <v>1442</v>
      </c>
      <c r="AU487" s="175">
        <f>100*AT487/$AI487</f>
        <v>3.39230262538816</v>
      </c>
      <c r="AV487" s="173">
        <f>IF(AU487&gt;$AI$8,1,0)</f>
        <v>0</v>
      </c>
      <c r="AW487" s="175">
        <f>IF($R487=AT$17,AU487,0)</f>
        <v>0</v>
      </c>
      <c r="AX487" s="173">
        <v>10594</v>
      </c>
      <c r="AY487" s="175">
        <f>100*AX487/$AI487</f>
        <v>24.9223675543427</v>
      </c>
      <c r="AZ487" s="173">
        <f>IF(AY487&gt;$AI$8,1,0)</f>
        <v>0</v>
      </c>
      <c r="BA487" s="175">
        <f>IF($R487=AX$17,AY487,0)</f>
        <v>0</v>
      </c>
      <c r="BB487" s="173">
        <v>1905</v>
      </c>
      <c r="BC487" s="175">
        <f>100*BB487/$AI487</f>
        <v>4.48150936294345</v>
      </c>
      <c r="BD487" s="173">
        <f>IF(BC487&gt;$AI$8,1,0)</f>
        <v>0</v>
      </c>
      <c r="BE487" s="175">
        <f>IF($R487=BB$17,BC487,0)</f>
        <v>0</v>
      </c>
      <c r="BF487" s="173">
        <v>0</v>
      </c>
      <c r="BG487" s="175">
        <f>100*BF487/$AI487</f>
        <v>0</v>
      </c>
      <c r="BH487" s="173">
        <f>IF(BG487&gt;$AI$8,1,0)</f>
        <v>0</v>
      </c>
      <c r="BI487" s="175">
        <f>IF($R487=BF$17,BG487,0)</f>
        <v>0</v>
      </c>
      <c r="BJ487" s="173">
        <v>0</v>
      </c>
      <c r="BK487" s="175">
        <f>100*BJ487/$AI487</f>
        <v>0</v>
      </c>
      <c r="BL487" s="173">
        <f>IF(BK487&gt;$AI$8,1,0)</f>
        <v>0</v>
      </c>
      <c r="BM487" s="175">
        <f>IF($R487=BJ$17,BK487,0)</f>
        <v>0</v>
      </c>
      <c r="BN487" s="173">
        <v>0</v>
      </c>
      <c r="BO487" s="175">
        <f>100*BN487/$AI487</f>
        <v>0</v>
      </c>
      <c r="BP487" s="173">
        <f>IF(BO487&gt;$AI$8,1,0)</f>
        <v>0</v>
      </c>
      <c r="BQ487" s="175">
        <f>IF($R487=BN$17,BO487,0)</f>
        <v>0</v>
      </c>
      <c r="BR487" s="173">
        <v>0</v>
      </c>
      <c r="BS487" s="175">
        <f>100*BR487/$AI487</f>
        <v>0</v>
      </c>
      <c r="BT487" s="173">
        <f>IF(BS487&gt;$AI$8,1,0)</f>
        <v>0</v>
      </c>
      <c r="BU487" s="175">
        <f>IF($R487=BR$17,BS487,0)</f>
        <v>0</v>
      </c>
      <c r="BV487" s="173">
        <v>0</v>
      </c>
      <c r="BW487" s="175">
        <f>100*BV487/$AI487</f>
        <v>0</v>
      </c>
      <c r="BX487" s="173">
        <f>IF(BW487&gt;$AI$8,1,0)</f>
        <v>0</v>
      </c>
      <c r="BY487" s="175">
        <f>IF($R487=BV$17,BW487,0)</f>
        <v>0</v>
      </c>
      <c r="BZ487" s="173">
        <v>0</v>
      </c>
      <c r="CA487" s="175">
        <f>100*BZ487/$AI487</f>
        <v>0</v>
      </c>
      <c r="CB487" s="173">
        <f>IF(CA487&gt;$AI$8,1,0)</f>
        <v>0</v>
      </c>
      <c r="CC487" s="175">
        <f>IF($R487=BZ$17,CA487,0)</f>
        <v>0</v>
      </c>
      <c r="CD487" s="173">
        <v>0</v>
      </c>
      <c r="CE487" s="175">
        <f>100*CD487/$AI487</f>
        <v>0</v>
      </c>
      <c r="CF487" s="173">
        <f>IF(CE487&gt;$AI$8,1,0)</f>
        <v>0</v>
      </c>
      <c r="CG487" s="175">
        <f>IF($R487=CD$17,CE487,0)</f>
        <v>0</v>
      </c>
      <c r="CH487" s="173">
        <v>0</v>
      </c>
      <c r="CI487" s="175">
        <f>100*CH487/$AI487</f>
        <v>0</v>
      </c>
      <c r="CJ487" s="173">
        <f>IF(CI487&gt;$AI$8,1,0)</f>
        <v>0</v>
      </c>
      <c r="CK487" s="175">
        <f>IF($R487=CH$17,CI487,0)</f>
        <v>0</v>
      </c>
      <c r="CL487" s="173">
        <v>0</v>
      </c>
      <c r="CM487" s="173">
        <v>0</v>
      </c>
      <c r="CN487" s="176"/>
    </row>
    <row r="488" ht="15.75" customHeight="1">
      <c r="A488" t="s" s="179">
        <v>3375</v>
      </c>
      <c r="B488" t="s" s="180">
        <v>75</v>
      </c>
      <c r="C488" t="s" s="180">
        <v>3376</v>
      </c>
      <c r="D488" t="s" s="181">
        <v>78</v>
      </c>
      <c r="E488" t="s" s="188">
        <v>79</v>
      </c>
      <c r="F488" t="s" s="146">
        <v>46</v>
      </c>
      <c r="G488" t="s" s="146">
        <v>489</v>
      </c>
      <c r="H488" t="s" s="146">
        <v>341</v>
      </c>
      <c r="I488" t="s" s="146">
        <v>49</v>
      </c>
      <c r="J488" t="s" s="146">
        <v>56</v>
      </c>
      <c r="K488" t="s" s="183">
        <f>_xlfn.IFS(Q488=0,O488,T488=1,R488,U488=1,AA488,V488=1,AD488)</f>
        <v>27</v>
      </c>
      <c r="L488" s="189">
        <f>_xlfn.IFS(Q488=0,P488,T488=1,S488,U488=1,AB488,V488=1,AE488)</f>
        <v>37.3487053066672</v>
      </c>
      <c r="M488" t="s" s="146">
        <f>IF(O488="Lab","over","under")</f>
        <v>3307</v>
      </c>
      <c r="N488" s="138"/>
      <c r="O488" t="s" s="184">
        <v>27</v>
      </c>
      <c r="P488" s="147">
        <f>AM488</f>
        <v>37.3487053066672</v>
      </c>
      <c r="Q488" s="145">
        <f>T488+U488+V488</f>
        <v>0</v>
      </c>
      <c r="R488" t="s" s="185">
        <v>29</v>
      </c>
      <c r="S488" s="147">
        <f>AW488</f>
        <v>26.4647550555133</v>
      </c>
      <c r="T488" s="138"/>
      <c r="U488" s="138"/>
      <c r="V488" s="138"/>
      <c r="W488" s="138"/>
      <c r="X488" t="s" s="146">
        <f>IF($A488=Y488,"ok","bad")</f>
        <v>2430</v>
      </c>
      <c r="Y488" t="s" s="146">
        <v>3375</v>
      </c>
      <c r="Z488" t="s" s="146">
        <v>3376</v>
      </c>
      <c r="AA488" t="s" s="186">
        <v>28</v>
      </c>
      <c r="AB488" s="141">
        <f>100*AC488</f>
        <v>16.9987581</v>
      </c>
      <c r="AC488" s="190">
        <v>0.169987581</v>
      </c>
      <c r="AD488" t="s" s="187">
        <v>2365</v>
      </c>
      <c r="AE488" s="141">
        <v>12.8375748</v>
      </c>
      <c r="AF488" s="190">
        <v>0.128375748</v>
      </c>
      <c r="AG488" s="138"/>
      <c r="AH488" s="145">
        <v>75622</v>
      </c>
      <c r="AI488" s="145">
        <v>53951</v>
      </c>
      <c r="AJ488" s="145">
        <v>231</v>
      </c>
      <c r="AK488" s="145">
        <v>5872</v>
      </c>
      <c r="AL488" s="145">
        <v>20150</v>
      </c>
      <c r="AM488" s="148">
        <f>100*AL488/$AI488</f>
        <v>37.3487053066672</v>
      </c>
      <c r="AN488" s="145">
        <f>IF(AM488&gt;$AI$8,1,0)</f>
        <v>0</v>
      </c>
      <c r="AO488" s="148">
        <f>IF($R488=AL$17,AM488,0)</f>
        <v>0</v>
      </c>
      <c r="AP488" s="145">
        <v>9171</v>
      </c>
      <c r="AQ488" s="148">
        <f>100*AP488/$AI488</f>
        <v>16.9987581323794</v>
      </c>
      <c r="AR488" s="145">
        <f>IF(AQ488&gt;$AI$8,1,0)</f>
        <v>0</v>
      </c>
      <c r="AS488" s="148">
        <f>IF($R488=AP$17,AQ488,0)</f>
        <v>0</v>
      </c>
      <c r="AT488" s="145">
        <v>14278</v>
      </c>
      <c r="AU488" s="148">
        <f>100*AT488/$AI488</f>
        <v>26.4647550555133</v>
      </c>
      <c r="AV488" s="145">
        <f>IF(AU488&gt;$AI$8,1,0)</f>
        <v>0</v>
      </c>
      <c r="AW488" s="148">
        <f>IF($R488=AT$17,AU488,0)</f>
        <v>26.4647550555133</v>
      </c>
      <c r="AX488" s="145">
        <v>6926</v>
      </c>
      <c r="AY488" s="148">
        <f>100*AX488/$AI488</f>
        <v>12.8375748364256</v>
      </c>
      <c r="AZ488" s="145">
        <f>IF(AY488&gt;$AI$8,1,0)</f>
        <v>0</v>
      </c>
      <c r="BA488" s="148">
        <f>IF($R488=AX$17,AY488,0)</f>
        <v>0</v>
      </c>
      <c r="BB488" s="145">
        <v>2942</v>
      </c>
      <c r="BC488" s="148">
        <f>100*BB488/$AI488</f>
        <v>5.45309632814962</v>
      </c>
      <c r="BD488" s="145">
        <f>IF(BC488&gt;$AI$8,1,0)</f>
        <v>0</v>
      </c>
      <c r="BE488" s="148">
        <f>IF($R488=BB$17,BC488,0)</f>
        <v>0</v>
      </c>
      <c r="BF488" s="145">
        <v>0</v>
      </c>
      <c r="BG488" s="148">
        <f>100*BF488/$AI488</f>
        <v>0</v>
      </c>
      <c r="BH488" s="145">
        <f>IF(BG488&gt;$AI$8,1,0)</f>
        <v>0</v>
      </c>
      <c r="BI488" s="148">
        <f>IF($R488=BF$17,BG488,0)</f>
        <v>0</v>
      </c>
      <c r="BJ488" s="145">
        <v>0</v>
      </c>
      <c r="BK488" s="148">
        <f>100*BJ488/$AI488</f>
        <v>0</v>
      </c>
      <c r="BL488" s="145">
        <f>IF(BK488&gt;$AI$8,1,0)</f>
        <v>0</v>
      </c>
      <c r="BM488" s="148">
        <f>IF($R488=BJ$17,BK488,0)</f>
        <v>0</v>
      </c>
      <c r="BN488" s="145">
        <v>0</v>
      </c>
      <c r="BO488" s="148">
        <f>100*BN488/$AI488</f>
        <v>0</v>
      </c>
      <c r="BP488" s="145">
        <f>IF(BO488&gt;$AI$8,1,0)</f>
        <v>0</v>
      </c>
      <c r="BQ488" s="148">
        <f>IF($R488=BN$17,BO488,0)</f>
        <v>0</v>
      </c>
      <c r="BR488" s="145">
        <v>0</v>
      </c>
      <c r="BS488" s="148">
        <f>100*BR488/$AI488</f>
        <v>0</v>
      </c>
      <c r="BT488" s="145">
        <f>IF(BS488&gt;$AI$8,1,0)</f>
        <v>0</v>
      </c>
      <c r="BU488" s="148">
        <f>IF($R488=BR$17,BS488,0)</f>
        <v>0</v>
      </c>
      <c r="BV488" s="145">
        <v>0</v>
      </c>
      <c r="BW488" s="148">
        <f>100*BV488/$AI488</f>
        <v>0</v>
      </c>
      <c r="BX488" s="145">
        <f>IF(BW488&gt;$AI$8,1,0)</f>
        <v>0</v>
      </c>
      <c r="BY488" s="148">
        <f>IF($R488=BV$17,BW488,0)</f>
        <v>0</v>
      </c>
      <c r="BZ488" s="145">
        <v>0</v>
      </c>
      <c r="CA488" s="148">
        <f>100*BZ488/$AI488</f>
        <v>0</v>
      </c>
      <c r="CB488" s="145">
        <f>IF(CA488&gt;$AI$8,1,0)</f>
        <v>0</v>
      </c>
      <c r="CC488" s="148">
        <f>IF($R488=BZ$17,CA488,0)</f>
        <v>0</v>
      </c>
      <c r="CD488" s="145">
        <v>0</v>
      </c>
      <c r="CE488" s="148">
        <f>100*CD488/$AI488</f>
        <v>0</v>
      </c>
      <c r="CF488" s="145">
        <f>IF(CE488&gt;$AI$8,1,0)</f>
        <v>0</v>
      </c>
      <c r="CG488" s="148">
        <f>IF($R488=CD$17,CE488,0)</f>
        <v>0</v>
      </c>
      <c r="CH488" s="145">
        <v>0</v>
      </c>
      <c r="CI488" s="148">
        <f>100*CH488/$AI488</f>
        <v>0</v>
      </c>
      <c r="CJ488" s="145">
        <f>IF(CI488&gt;$AI$8,1,0)</f>
        <v>0</v>
      </c>
      <c r="CK488" s="148">
        <f>IF($R488=CH$17,CI488,0)</f>
        <v>0</v>
      </c>
      <c r="CL488" s="145">
        <v>0</v>
      </c>
      <c r="CM488" s="145">
        <v>0</v>
      </c>
      <c r="CN488" s="149"/>
    </row>
    <row r="489" ht="15.75" customHeight="1">
      <c r="A489" t="s" s="179">
        <v>3053</v>
      </c>
      <c r="B489" t="s" s="180">
        <v>90</v>
      </c>
      <c r="C489" t="s" s="180">
        <v>358</v>
      </c>
      <c r="D489" t="s" s="181">
        <v>93</v>
      </c>
      <c r="E489" t="s" s="182">
        <v>79</v>
      </c>
      <c r="F489" t="s" s="130">
        <v>80</v>
      </c>
      <c r="G489" t="s" s="130">
        <v>3054</v>
      </c>
      <c r="H489" t="s" s="130">
        <v>3055</v>
      </c>
      <c r="I489" t="s" s="130">
        <v>64</v>
      </c>
      <c r="J489" t="s" s="130">
        <v>1733</v>
      </c>
      <c r="K489" t="s" s="183">
        <f>_xlfn.IFS(Q489=0,O489,T489=1,R489,U489=1,AA489,V489=1,AD489)</f>
        <v>2365</v>
      </c>
      <c r="L489" s="189">
        <f>_xlfn.IFS(Q489=0,P489,T489=1,S489,U489=1,AB489,V489=1,AE489)</f>
        <v>21.7440439</v>
      </c>
      <c r="M489" t="s" s="130">
        <f>IF(O489="Lab","over","under")</f>
        <v>2429</v>
      </c>
      <c r="N489" s="173">
        <v>0</v>
      </c>
      <c r="O489" t="s" s="184">
        <v>28</v>
      </c>
      <c r="P489" s="131">
        <f>AQ489</f>
        <v>37.2840702045711</v>
      </c>
      <c r="Q489" s="173">
        <f>T489+U489+V489</f>
        <v>1</v>
      </c>
      <c r="R489" t="s" s="185">
        <v>27</v>
      </c>
      <c r="S489" s="131">
        <f>AO489</f>
        <v>21.9400816439494</v>
      </c>
      <c r="T489" s="169"/>
      <c r="U489" s="173">
        <v>1</v>
      </c>
      <c r="V489" s="169"/>
      <c r="W489" s="169"/>
      <c r="X489" t="s" s="130">
        <f>IF($A489=Y489,"ok","bad")</f>
        <v>2430</v>
      </c>
      <c r="Y489" t="s" s="130">
        <v>3053</v>
      </c>
      <c r="Z489" t="s" s="130">
        <v>358</v>
      </c>
      <c r="AA489" t="s" s="186">
        <v>2365</v>
      </c>
      <c r="AB489" s="125">
        <f>100*AC489</f>
        <v>21.7440439</v>
      </c>
      <c r="AC489" s="191">
        <v>0.217440439</v>
      </c>
      <c r="AD489" t="s" s="187">
        <v>31</v>
      </c>
      <c r="AE489" s="125">
        <v>10.8005258</v>
      </c>
      <c r="AF489" s="191">
        <v>0.108005258</v>
      </c>
      <c r="AG489" s="169"/>
      <c r="AH489" s="173">
        <v>80011</v>
      </c>
      <c r="AI489" s="173">
        <v>43359</v>
      </c>
      <c r="AJ489" s="173">
        <v>148</v>
      </c>
      <c r="AK489" s="173">
        <v>6653</v>
      </c>
      <c r="AL489" s="173">
        <v>9513</v>
      </c>
      <c r="AM489" s="175">
        <f>100*AL489/$AI489</f>
        <v>21.9400816439494</v>
      </c>
      <c r="AN489" s="173">
        <f>IF(AM489&gt;$AI$8,1,0)</f>
        <v>0</v>
      </c>
      <c r="AO489" s="175">
        <f>IF($R489=AL$17,AM489,0)</f>
        <v>21.9400816439494</v>
      </c>
      <c r="AP489" s="173">
        <v>16166</v>
      </c>
      <c r="AQ489" s="175">
        <f>100*AP489/$AI489</f>
        <v>37.2840702045711</v>
      </c>
      <c r="AR489" s="173">
        <f>IF(AQ489&gt;$AI$8,1,0)</f>
        <v>0</v>
      </c>
      <c r="AS489" s="175">
        <f>IF($R489=AP$17,AQ489,0)</f>
        <v>0</v>
      </c>
      <c r="AT489" s="173">
        <v>1507</v>
      </c>
      <c r="AU489" s="175">
        <f>100*AT489/$AI489</f>
        <v>3.47563366313799</v>
      </c>
      <c r="AV489" s="173">
        <f>IF(AU489&gt;$AI$8,1,0)</f>
        <v>0</v>
      </c>
      <c r="AW489" s="175">
        <f>IF($R489=AT$17,AU489,0)</f>
        <v>0</v>
      </c>
      <c r="AX489" s="173">
        <v>9428</v>
      </c>
      <c r="AY489" s="175">
        <f>100*AX489/$AI489</f>
        <v>21.7440439124519</v>
      </c>
      <c r="AZ489" s="173">
        <f>IF(AY489&gt;$AI$8,1,0)</f>
        <v>0</v>
      </c>
      <c r="BA489" s="175">
        <f>IF($R489=AX$17,AY489,0)</f>
        <v>0</v>
      </c>
      <c r="BB489" s="173">
        <v>4683</v>
      </c>
      <c r="BC489" s="175">
        <f>100*BB489/$AI489</f>
        <v>10.8005258423857</v>
      </c>
      <c r="BD489" s="173">
        <f>IF(BC489&gt;$AI$8,1,0)</f>
        <v>0</v>
      </c>
      <c r="BE489" s="175">
        <f>IF($R489=BB$17,BC489,0)</f>
        <v>0</v>
      </c>
      <c r="BF489" s="173">
        <v>0</v>
      </c>
      <c r="BG489" s="175">
        <f>100*BF489/$AI489</f>
        <v>0</v>
      </c>
      <c r="BH489" s="173">
        <f>IF(BG489&gt;$AI$8,1,0)</f>
        <v>0</v>
      </c>
      <c r="BI489" s="175">
        <f>IF($R489=BF$17,BG489,0)</f>
        <v>0</v>
      </c>
      <c r="BJ489" s="173">
        <v>0</v>
      </c>
      <c r="BK489" s="175">
        <f>100*BJ489/$AI489</f>
        <v>0</v>
      </c>
      <c r="BL489" s="173">
        <f>IF(BK489&gt;$AI$8,1,0)</f>
        <v>0</v>
      </c>
      <c r="BM489" s="175">
        <f>IF($R489=BJ$17,BK489,0)</f>
        <v>0</v>
      </c>
      <c r="BN489" s="173">
        <v>0</v>
      </c>
      <c r="BO489" s="175">
        <f>100*BN489/$AI489</f>
        <v>0</v>
      </c>
      <c r="BP489" s="173">
        <f>IF(BO489&gt;$AI$8,1,0)</f>
        <v>0</v>
      </c>
      <c r="BQ489" s="175">
        <f>IF($R489=BN$17,BO489,0)</f>
        <v>0</v>
      </c>
      <c r="BR489" s="173">
        <v>0</v>
      </c>
      <c r="BS489" s="175">
        <f>100*BR489/$AI489</f>
        <v>0</v>
      </c>
      <c r="BT489" s="173">
        <f>IF(BS489&gt;$AI$8,1,0)</f>
        <v>0</v>
      </c>
      <c r="BU489" s="175">
        <f>IF($R489=BR$17,BS489,0)</f>
        <v>0</v>
      </c>
      <c r="BV489" s="173">
        <v>0</v>
      </c>
      <c r="BW489" s="175">
        <f>100*BV489/$AI489</f>
        <v>0</v>
      </c>
      <c r="BX489" s="173">
        <f>IF(BW489&gt;$AI$8,1,0)</f>
        <v>0</v>
      </c>
      <c r="BY489" s="175">
        <f>IF($R489=BV$17,BW489,0)</f>
        <v>0</v>
      </c>
      <c r="BZ489" s="173">
        <v>0</v>
      </c>
      <c r="CA489" s="175">
        <f>100*BZ489/$AI489</f>
        <v>0</v>
      </c>
      <c r="CB489" s="173">
        <f>IF(CA489&gt;$AI$8,1,0)</f>
        <v>0</v>
      </c>
      <c r="CC489" s="175">
        <f>IF($R489=BZ$17,CA489,0)</f>
        <v>0</v>
      </c>
      <c r="CD489" s="173">
        <v>0</v>
      </c>
      <c r="CE489" s="175">
        <f>100*CD489/$AI489</f>
        <v>0</v>
      </c>
      <c r="CF489" s="173">
        <f>IF(CE489&gt;$AI$8,1,0)</f>
        <v>0</v>
      </c>
      <c r="CG489" s="175">
        <f>IF($R489=CD$17,CE489,0)</f>
        <v>0</v>
      </c>
      <c r="CH489" s="173">
        <v>0</v>
      </c>
      <c r="CI489" s="175">
        <f>100*CH489/$AI489</f>
        <v>0</v>
      </c>
      <c r="CJ489" s="173">
        <f>IF(CI489&gt;$AI$8,1,0)</f>
        <v>0</v>
      </c>
      <c r="CK489" s="175">
        <f>IF($R489=CH$17,CI489,0)</f>
        <v>0</v>
      </c>
      <c r="CL489" s="173">
        <v>319</v>
      </c>
      <c r="CM489" s="173">
        <v>0</v>
      </c>
      <c r="CN489" s="176"/>
    </row>
    <row r="490" ht="15.75" customHeight="1">
      <c r="A490" t="s" s="179">
        <v>3585</v>
      </c>
      <c r="B490" t="s" s="180">
        <v>183</v>
      </c>
      <c r="C490" t="s" s="180">
        <v>2276</v>
      </c>
      <c r="D490" t="s" s="181">
        <v>186</v>
      </c>
      <c r="E490" t="s" s="188">
        <v>79</v>
      </c>
      <c r="F490" t="s" s="146">
        <v>46</v>
      </c>
      <c r="G490" t="s" s="146">
        <v>2277</v>
      </c>
      <c r="H490" t="s" s="146">
        <v>2278</v>
      </c>
      <c r="I490" t="s" s="146">
        <v>64</v>
      </c>
      <c r="J490" t="s" s="146">
        <v>56</v>
      </c>
      <c r="K490" t="s" s="183">
        <f>_xlfn.IFS(Q490=0,O490,T490=1,R490,U490=1,AA490,V490=1,AD490)</f>
        <v>27</v>
      </c>
      <c r="L490" s="189">
        <f>_xlfn.IFS(Q490=0,P490,T490=1,S490,U490=1,AB490,V490=1,AE490)</f>
        <v>37.2053040333577</v>
      </c>
      <c r="M490" t="s" s="146">
        <f>IF(O490="Lab","over","under")</f>
        <v>3307</v>
      </c>
      <c r="N490" s="138"/>
      <c r="O490" t="s" s="184">
        <v>27</v>
      </c>
      <c r="P490" s="147">
        <f>AM490</f>
        <v>37.2053040333577</v>
      </c>
      <c r="Q490" s="145">
        <f>T490+U490+V490</f>
        <v>0</v>
      </c>
      <c r="R490" t="s" s="185">
        <v>28</v>
      </c>
      <c r="S490" s="147">
        <f>AS490</f>
        <v>27.0379226528071</v>
      </c>
      <c r="T490" s="138"/>
      <c r="U490" s="138"/>
      <c r="V490" s="138"/>
      <c r="W490" s="138"/>
      <c r="X490" t="s" s="146">
        <f>IF($A490=Y490,"ok","bad")</f>
        <v>2430</v>
      </c>
      <c r="Y490" t="s" s="146">
        <v>3585</v>
      </c>
      <c r="Z490" t="s" s="146">
        <v>2276</v>
      </c>
      <c r="AA490" t="s" s="186">
        <v>2365</v>
      </c>
      <c r="AB490" s="141">
        <f>100*AC490</f>
        <v>19.5047724</v>
      </c>
      <c r="AC490" s="190">
        <v>0.195047724</v>
      </c>
      <c r="AD490" t="s" s="187">
        <v>31</v>
      </c>
      <c r="AE490" s="141">
        <v>6.9936565</v>
      </c>
      <c r="AF490" s="190">
        <v>0.06993656500000001</v>
      </c>
      <c r="AG490" s="138"/>
      <c r="AH490" s="145">
        <v>78991</v>
      </c>
      <c r="AI490" s="145">
        <v>50603</v>
      </c>
      <c r="AJ490" s="145">
        <v>171</v>
      </c>
      <c r="AK490" s="145">
        <v>5145</v>
      </c>
      <c r="AL490" s="145">
        <v>18827</v>
      </c>
      <c r="AM490" s="148">
        <f>100*AL490/$AI490</f>
        <v>37.2053040333577</v>
      </c>
      <c r="AN490" s="145">
        <f>IF(AM490&gt;$AI$8,1,0)</f>
        <v>0</v>
      </c>
      <c r="AO490" s="148">
        <f>IF($R490=AL$17,AM490,0)</f>
        <v>0</v>
      </c>
      <c r="AP490" s="145">
        <v>13682</v>
      </c>
      <c r="AQ490" s="148">
        <f>100*AP490/$AI490</f>
        <v>27.0379226528071</v>
      </c>
      <c r="AR490" s="145">
        <f>IF(AQ490&gt;$AI$8,1,0)</f>
        <v>0</v>
      </c>
      <c r="AS490" s="148">
        <f>IF($R490=AP$17,AQ490,0)</f>
        <v>27.0379226528071</v>
      </c>
      <c r="AT490" s="145">
        <v>3439</v>
      </c>
      <c r="AU490" s="148">
        <f>100*AT490/$AI490</f>
        <v>6.79603976048851</v>
      </c>
      <c r="AV490" s="145">
        <f>IF(AU490&gt;$AI$8,1,0)</f>
        <v>0</v>
      </c>
      <c r="AW490" s="148">
        <f>IF($R490=AT$17,AU490,0)</f>
        <v>0</v>
      </c>
      <c r="AX490" s="145">
        <v>9870</v>
      </c>
      <c r="AY490" s="148">
        <f>100*AX490/$AI490</f>
        <v>19.5047724443215</v>
      </c>
      <c r="AZ490" s="145">
        <f>IF(AY490&gt;$AI$8,1,0)</f>
        <v>0</v>
      </c>
      <c r="BA490" s="148">
        <f>IF($R490=AX$17,AY490,0)</f>
        <v>0</v>
      </c>
      <c r="BB490" s="145">
        <v>3539</v>
      </c>
      <c r="BC490" s="148">
        <f>100*BB490/$AI490</f>
        <v>6.9936565025789</v>
      </c>
      <c r="BD490" s="145">
        <f>IF(BC490&gt;$AI$8,1,0)</f>
        <v>0</v>
      </c>
      <c r="BE490" s="148">
        <f>IF($R490=BB$17,BC490,0)</f>
        <v>0</v>
      </c>
      <c r="BF490" s="145">
        <v>0</v>
      </c>
      <c r="BG490" s="148">
        <f>100*BF490/$AI490</f>
        <v>0</v>
      </c>
      <c r="BH490" s="145">
        <f>IF(BG490&gt;$AI$8,1,0)</f>
        <v>0</v>
      </c>
      <c r="BI490" s="148">
        <f>IF($R490=BF$17,BG490,0)</f>
        <v>0</v>
      </c>
      <c r="BJ490" s="145">
        <v>0</v>
      </c>
      <c r="BK490" s="148">
        <f>100*BJ490/$AI490</f>
        <v>0</v>
      </c>
      <c r="BL490" s="145">
        <f>IF(BK490&gt;$AI$8,1,0)</f>
        <v>0</v>
      </c>
      <c r="BM490" s="148">
        <f>IF($R490=BJ$17,BK490,0)</f>
        <v>0</v>
      </c>
      <c r="BN490" s="145">
        <v>0</v>
      </c>
      <c r="BO490" s="148">
        <f>100*BN490/$AI490</f>
        <v>0</v>
      </c>
      <c r="BP490" s="145">
        <f>IF(BO490&gt;$AI$8,1,0)</f>
        <v>0</v>
      </c>
      <c r="BQ490" s="148">
        <f>IF($R490=BN$17,BO490,0)</f>
        <v>0</v>
      </c>
      <c r="BR490" s="145">
        <v>0</v>
      </c>
      <c r="BS490" s="148">
        <f>100*BR490/$AI490</f>
        <v>0</v>
      </c>
      <c r="BT490" s="145">
        <f>IF(BS490&gt;$AI$8,1,0)</f>
        <v>0</v>
      </c>
      <c r="BU490" s="148">
        <f>IF($R490=BR$17,BS490,0)</f>
        <v>0</v>
      </c>
      <c r="BV490" s="145">
        <v>0</v>
      </c>
      <c r="BW490" s="148">
        <f>100*BV490/$AI490</f>
        <v>0</v>
      </c>
      <c r="BX490" s="145">
        <f>IF(BW490&gt;$AI$8,1,0)</f>
        <v>0</v>
      </c>
      <c r="BY490" s="148">
        <f>IF($R490=BV$17,BW490,0)</f>
        <v>0</v>
      </c>
      <c r="BZ490" s="145">
        <v>0</v>
      </c>
      <c r="CA490" s="148">
        <f>100*BZ490/$AI490</f>
        <v>0</v>
      </c>
      <c r="CB490" s="145">
        <f>IF(CA490&gt;$AI$8,1,0)</f>
        <v>0</v>
      </c>
      <c r="CC490" s="148">
        <f>IF($R490=BZ$17,CA490,0)</f>
        <v>0</v>
      </c>
      <c r="CD490" s="145">
        <v>0</v>
      </c>
      <c r="CE490" s="148">
        <f>100*CD490/$AI490</f>
        <v>0</v>
      </c>
      <c r="CF490" s="145">
        <f>IF(CE490&gt;$AI$8,1,0)</f>
        <v>0</v>
      </c>
      <c r="CG490" s="148">
        <f>IF($R490=CD$17,CE490,0)</f>
        <v>0</v>
      </c>
      <c r="CH490" s="145">
        <v>0</v>
      </c>
      <c r="CI490" s="148">
        <f>100*CH490/$AI490</f>
        <v>0</v>
      </c>
      <c r="CJ490" s="145">
        <f>IF(CI490&gt;$AI$8,1,0)</f>
        <v>0</v>
      </c>
      <c r="CK490" s="148">
        <f>IF($R490=CH$17,CI490,0)</f>
        <v>0</v>
      </c>
      <c r="CL490" s="145">
        <v>0</v>
      </c>
      <c r="CM490" s="145">
        <v>0</v>
      </c>
      <c r="CN490" s="149"/>
    </row>
    <row r="491" ht="15.75" customHeight="1">
      <c r="A491" t="s" s="179">
        <v>2893</v>
      </c>
      <c r="B491" t="s" s="180">
        <v>101</v>
      </c>
      <c r="C491" t="s" s="180">
        <v>102</v>
      </c>
      <c r="D491" t="s" s="181">
        <v>104</v>
      </c>
      <c r="E491" t="s" s="182">
        <v>79</v>
      </c>
      <c r="F491" t="s" s="130">
        <v>46</v>
      </c>
      <c r="G491" t="s" s="130">
        <v>2894</v>
      </c>
      <c r="H491" t="s" s="130">
        <v>2895</v>
      </c>
      <c r="I491" t="s" s="130">
        <v>64</v>
      </c>
      <c r="J491" t="s" s="130">
        <v>1733</v>
      </c>
      <c r="K491" t="s" s="183">
        <f>_xlfn.IFS(Q491=0,O491,T491=1,R491,U491=1,AA491,V491=1,AD491)</f>
        <v>2365</v>
      </c>
      <c r="L491" s="189">
        <f>_xlfn.IFS(Q491=0,P491,T491=1,S491,U491=1,AB491,V491=1,AE491)</f>
        <v>28.6661493969105</v>
      </c>
      <c r="M491" t="s" s="130">
        <f>IF(O491="Lab","over","under")</f>
        <v>2429</v>
      </c>
      <c r="N491" s="173">
        <v>0</v>
      </c>
      <c r="O491" t="s" s="184">
        <v>28</v>
      </c>
      <c r="P491" s="131">
        <f>AQ491</f>
        <v>37.0224071853472</v>
      </c>
      <c r="Q491" s="173">
        <f>T491+U491+V491</f>
        <v>1</v>
      </c>
      <c r="R491" t="s" s="185">
        <v>2365</v>
      </c>
      <c r="S491" s="131">
        <f>BA491</f>
        <v>28.6661493969105</v>
      </c>
      <c r="T491" s="173">
        <v>1</v>
      </c>
      <c r="U491" s="169"/>
      <c r="V491" s="169"/>
      <c r="W491" s="169"/>
      <c r="X491" t="s" s="130">
        <f>IF($A491=Y491,"ok","bad")</f>
        <v>2430</v>
      </c>
      <c r="Y491" t="s" s="130">
        <v>2893</v>
      </c>
      <c r="Z491" t="s" s="130">
        <v>102</v>
      </c>
      <c r="AA491" t="s" s="186">
        <v>27</v>
      </c>
      <c r="AB491" s="125">
        <f>100*AC491</f>
        <v>25.2169006</v>
      </c>
      <c r="AC491" s="191">
        <v>0.252169006</v>
      </c>
      <c r="AD491" t="s" s="187">
        <v>31</v>
      </c>
      <c r="AE491" s="125">
        <v>5.3560932</v>
      </c>
      <c r="AF491" s="191">
        <v>0.053560932</v>
      </c>
      <c r="AG491" s="169"/>
      <c r="AH491" s="173">
        <v>71546</v>
      </c>
      <c r="AI491" s="173">
        <v>42531</v>
      </c>
      <c r="AJ491" s="173">
        <v>105</v>
      </c>
      <c r="AK491" s="173">
        <v>3554</v>
      </c>
      <c r="AL491" s="173">
        <v>10725</v>
      </c>
      <c r="AM491" s="175">
        <f>100*AL491/$AI491</f>
        <v>25.216900613670</v>
      </c>
      <c r="AN491" s="173">
        <f>IF(AM491&gt;$AI$8,1,0)</f>
        <v>0</v>
      </c>
      <c r="AO491" s="175">
        <f>IF($R491=AL$17,AM491,0)</f>
        <v>0</v>
      </c>
      <c r="AP491" s="173">
        <v>15746</v>
      </c>
      <c r="AQ491" s="175">
        <f>100*AP491/$AI491</f>
        <v>37.0224071853472</v>
      </c>
      <c r="AR491" s="173">
        <f>IF(AQ491&gt;$AI$8,1,0)</f>
        <v>0</v>
      </c>
      <c r="AS491" s="175">
        <f>IF($R491=AP$17,AQ491,0)</f>
        <v>0</v>
      </c>
      <c r="AT491" s="173">
        <v>1590</v>
      </c>
      <c r="AU491" s="175">
        <f>100*AT491/$AI491</f>
        <v>3.73844960146717</v>
      </c>
      <c r="AV491" s="173">
        <f>IF(AU491&gt;$AI$8,1,0)</f>
        <v>0</v>
      </c>
      <c r="AW491" s="175">
        <f>IF($R491=AT$17,AU491,0)</f>
        <v>0</v>
      </c>
      <c r="AX491" s="173">
        <v>12192</v>
      </c>
      <c r="AY491" s="175">
        <f>100*AX491/$AI491</f>
        <v>28.6661493969105</v>
      </c>
      <c r="AZ491" s="173">
        <f>IF(AY491&gt;$AI$8,1,0)</f>
        <v>0</v>
      </c>
      <c r="BA491" s="175">
        <f>IF($R491=AX$17,AY491,0)</f>
        <v>28.6661493969105</v>
      </c>
      <c r="BB491" s="173">
        <v>2278</v>
      </c>
      <c r="BC491" s="175">
        <f>100*BB491/$AI491</f>
        <v>5.35609320260516</v>
      </c>
      <c r="BD491" s="173">
        <f>IF(BC491&gt;$AI$8,1,0)</f>
        <v>0</v>
      </c>
      <c r="BE491" s="175">
        <f>IF($R491=BB$17,BC491,0)</f>
        <v>0</v>
      </c>
      <c r="BF491" s="173">
        <v>0</v>
      </c>
      <c r="BG491" s="175">
        <f>100*BF491/$AI491</f>
        <v>0</v>
      </c>
      <c r="BH491" s="173">
        <f>IF(BG491&gt;$AI$8,1,0)</f>
        <v>0</v>
      </c>
      <c r="BI491" s="175">
        <f>IF($R491=BF$17,BG491,0)</f>
        <v>0</v>
      </c>
      <c r="BJ491" s="173">
        <v>0</v>
      </c>
      <c r="BK491" s="175">
        <f>100*BJ491/$AI491</f>
        <v>0</v>
      </c>
      <c r="BL491" s="173">
        <f>IF(BK491&gt;$AI$8,1,0)</f>
        <v>0</v>
      </c>
      <c r="BM491" s="175">
        <f>IF($R491=BJ$17,BK491,0)</f>
        <v>0</v>
      </c>
      <c r="BN491" s="173">
        <v>0</v>
      </c>
      <c r="BO491" s="175">
        <f>100*BN491/$AI491</f>
        <v>0</v>
      </c>
      <c r="BP491" s="173">
        <f>IF(BO491&gt;$AI$8,1,0)</f>
        <v>0</v>
      </c>
      <c r="BQ491" s="175">
        <f>IF($R491=BN$17,BO491,0)</f>
        <v>0</v>
      </c>
      <c r="BR491" s="173">
        <v>0</v>
      </c>
      <c r="BS491" s="175">
        <f>100*BR491/$AI491</f>
        <v>0</v>
      </c>
      <c r="BT491" s="173">
        <f>IF(BS491&gt;$AI$8,1,0)</f>
        <v>0</v>
      </c>
      <c r="BU491" s="175">
        <f>IF($R491=BR$17,BS491,0)</f>
        <v>0</v>
      </c>
      <c r="BV491" s="173">
        <v>0</v>
      </c>
      <c r="BW491" s="175">
        <f>100*BV491/$AI491</f>
        <v>0</v>
      </c>
      <c r="BX491" s="173">
        <f>IF(BW491&gt;$AI$8,1,0)</f>
        <v>0</v>
      </c>
      <c r="BY491" s="175">
        <f>IF($R491=BV$17,BW491,0)</f>
        <v>0</v>
      </c>
      <c r="BZ491" s="173">
        <v>0</v>
      </c>
      <c r="CA491" s="175">
        <f>100*BZ491/$AI491</f>
        <v>0</v>
      </c>
      <c r="CB491" s="173">
        <f>IF(CA491&gt;$AI$8,1,0)</f>
        <v>0</v>
      </c>
      <c r="CC491" s="175">
        <f>IF($R491=BZ$17,CA491,0)</f>
        <v>0</v>
      </c>
      <c r="CD491" s="173">
        <v>0</v>
      </c>
      <c r="CE491" s="175">
        <f>100*CD491/$AI491</f>
        <v>0</v>
      </c>
      <c r="CF491" s="173">
        <f>IF(CE491&gt;$AI$8,1,0)</f>
        <v>0</v>
      </c>
      <c r="CG491" s="175">
        <f>IF($R491=CD$17,CE491,0)</f>
        <v>0</v>
      </c>
      <c r="CH491" s="173">
        <v>0</v>
      </c>
      <c r="CI491" s="175">
        <f>100*CH491/$AI491</f>
        <v>0</v>
      </c>
      <c r="CJ491" s="173">
        <f>IF(CI491&gt;$AI$8,1,0)</f>
        <v>0</v>
      </c>
      <c r="CK491" s="175">
        <f>IF($R491=CH$17,CI491,0)</f>
        <v>0</v>
      </c>
      <c r="CL491" s="173">
        <v>250</v>
      </c>
      <c r="CM491" s="173">
        <v>0</v>
      </c>
      <c r="CN491" s="176"/>
    </row>
    <row r="492" ht="15.75" customHeight="1">
      <c r="A492" t="s" s="179">
        <v>3464</v>
      </c>
      <c r="B492" t="s" s="180">
        <v>75</v>
      </c>
      <c r="C492" t="s" s="180">
        <v>844</v>
      </c>
      <c r="D492" t="s" s="181">
        <v>78</v>
      </c>
      <c r="E492" t="s" s="188">
        <v>79</v>
      </c>
      <c r="F492" t="s" s="146">
        <v>46</v>
      </c>
      <c r="G492" t="s" s="146">
        <v>136</v>
      </c>
      <c r="H492" t="s" s="146">
        <v>845</v>
      </c>
      <c r="I492" t="s" s="146">
        <v>49</v>
      </c>
      <c r="J492" t="s" s="146">
        <v>56</v>
      </c>
      <c r="K492" t="s" s="183">
        <f>_xlfn.IFS(Q492=0,O492,T492=1,R492,U492=1,AA492,V492=1,AD492)</f>
        <v>27</v>
      </c>
      <c r="L492" s="189">
        <f>_xlfn.IFS(Q492=0,P492,T492=1,S492,U492=1,AB492,V492=1,AE492)</f>
        <v>37.0135583729952</v>
      </c>
      <c r="M492" t="s" s="146">
        <f>IF(O492="Lab","over","under")</f>
        <v>3307</v>
      </c>
      <c r="N492" s="138"/>
      <c r="O492" t="s" s="184">
        <v>27</v>
      </c>
      <c r="P492" s="147">
        <f>AM492</f>
        <v>37.0135583729952</v>
      </c>
      <c r="Q492" s="145">
        <f>T492+U492+V492</f>
        <v>0</v>
      </c>
      <c r="R492" t="s" s="185">
        <v>29</v>
      </c>
      <c r="S492" s="147">
        <f>AW492</f>
        <v>34.4638643362796</v>
      </c>
      <c r="T492" s="138"/>
      <c r="U492" s="138"/>
      <c r="V492" s="138"/>
      <c r="W492" s="138"/>
      <c r="X492" t="s" s="146">
        <f>IF($A492=Y492,"ok","bad")</f>
        <v>2430</v>
      </c>
      <c r="Y492" t="s" s="146">
        <v>3464</v>
      </c>
      <c r="Z492" t="s" s="146">
        <v>844</v>
      </c>
      <c r="AA492" t="s" s="186">
        <v>2365</v>
      </c>
      <c r="AB492" s="141">
        <f>100*AC492</f>
        <v>12.9504459</v>
      </c>
      <c r="AC492" s="190">
        <v>0.129504459</v>
      </c>
      <c r="AD492" t="s" s="187">
        <v>28</v>
      </c>
      <c r="AE492" s="141">
        <v>9.7328321</v>
      </c>
      <c r="AF492" s="190">
        <v>0.097328321</v>
      </c>
      <c r="AG492" s="138"/>
      <c r="AH492" s="145">
        <v>70659</v>
      </c>
      <c r="AI492" s="145">
        <v>50006</v>
      </c>
      <c r="AJ492" s="145">
        <v>157</v>
      </c>
      <c r="AK492" s="145">
        <v>1275</v>
      </c>
      <c r="AL492" s="145">
        <v>18509</v>
      </c>
      <c r="AM492" s="148">
        <f>100*AL492/$AI492</f>
        <v>37.0135583729952</v>
      </c>
      <c r="AN492" s="145">
        <f>IF(AM492&gt;$AI$8,1,0)</f>
        <v>0</v>
      </c>
      <c r="AO492" s="148">
        <f>IF($R492=AL$17,AM492,0)</f>
        <v>0</v>
      </c>
      <c r="AP492" s="145">
        <v>4867</v>
      </c>
      <c r="AQ492" s="148">
        <f>100*AP492/$AI492</f>
        <v>9.732832060152781</v>
      </c>
      <c r="AR492" s="145">
        <f>IF(AQ492&gt;$AI$8,1,0)</f>
        <v>0</v>
      </c>
      <c r="AS492" s="148">
        <f>IF($R492=AP$17,AQ492,0)</f>
        <v>0</v>
      </c>
      <c r="AT492" s="145">
        <v>17234</v>
      </c>
      <c r="AU492" s="148">
        <f>100*AT492/$AI492</f>
        <v>34.4638643362796</v>
      </c>
      <c r="AV492" s="145">
        <f>IF(AU492&gt;$AI$8,1,0)</f>
        <v>0</v>
      </c>
      <c r="AW492" s="148">
        <f>IF($R492=AT$17,AU492,0)</f>
        <v>34.4638643362796</v>
      </c>
      <c r="AX492" s="145">
        <v>6476</v>
      </c>
      <c r="AY492" s="148">
        <f>100*AX492/$AI492</f>
        <v>12.9504459464864</v>
      </c>
      <c r="AZ492" s="145">
        <f>IF(AY492&gt;$AI$8,1,0)</f>
        <v>0</v>
      </c>
      <c r="BA492" s="148">
        <f>IF($R492=AX$17,AY492,0)</f>
        <v>0</v>
      </c>
      <c r="BB492" s="145">
        <v>2404</v>
      </c>
      <c r="BC492" s="148">
        <f>100*BB492/$AI492</f>
        <v>4.80742310922689</v>
      </c>
      <c r="BD492" s="145">
        <f>IF(BC492&gt;$AI$8,1,0)</f>
        <v>0</v>
      </c>
      <c r="BE492" s="148">
        <f>IF($R492=BB$17,BC492,0)</f>
        <v>0</v>
      </c>
      <c r="BF492" s="145">
        <v>0</v>
      </c>
      <c r="BG492" s="148">
        <f>100*BF492/$AI492</f>
        <v>0</v>
      </c>
      <c r="BH492" s="145">
        <f>IF(BG492&gt;$AI$8,1,0)</f>
        <v>0</v>
      </c>
      <c r="BI492" s="148">
        <f>IF($R492=BF$17,BG492,0)</f>
        <v>0</v>
      </c>
      <c r="BJ492" s="145">
        <v>0</v>
      </c>
      <c r="BK492" s="148">
        <f>100*BJ492/$AI492</f>
        <v>0</v>
      </c>
      <c r="BL492" s="145">
        <f>IF(BK492&gt;$AI$8,1,0)</f>
        <v>0</v>
      </c>
      <c r="BM492" s="148">
        <f>IF($R492=BJ$17,BK492,0)</f>
        <v>0</v>
      </c>
      <c r="BN492" s="145">
        <v>0</v>
      </c>
      <c r="BO492" s="148">
        <f>100*BN492/$AI492</f>
        <v>0</v>
      </c>
      <c r="BP492" s="145">
        <f>IF(BO492&gt;$AI$8,1,0)</f>
        <v>0</v>
      </c>
      <c r="BQ492" s="148">
        <f>IF($R492=BN$17,BO492,0)</f>
        <v>0</v>
      </c>
      <c r="BR492" s="145">
        <v>0</v>
      </c>
      <c r="BS492" s="148">
        <f>100*BR492/$AI492</f>
        <v>0</v>
      </c>
      <c r="BT492" s="145">
        <f>IF(BS492&gt;$AI$8,1,0)</f>
        <v>0</v>
      </c>
      <c r="BU492" s="148">
        <f>IF($R492=BR$17,BS492,0)</f>
        <v>0</v>
      </c>
      <c r="BV492" s="145">
        <v>0</v>
      </c>
      <c r="BW492" s="148">
        <f>100*BV492/$AI492</f>
        <v>0</v>
      </c>
      <c r="BX492" s="145">
        <f>IF(BW492&gt;$AI$8,1,0)</f>
        <v>0</v>
      </c>
      <c r="BY492" s="148">
        <f>IF($R492=BV$17,BW492,0)</f>
        <v>0</v>
      </c>
      <c r="BZ492" s="145">
        <v>0</v>
      </c>
      <c r="CA492" s="148">
        <f>100*BZ492/$AI492</f>
        <v>0</v>
      </c>
      <c r="CB492" s="145">
        <f>IF(CA492&gt;$AI$8,1,0)</f>
        <v>0</v>
      </c>
      <c r="CC492" s="148">
        <f>IF($R492=BZ$17,CA492,0)</f>
        <v>0</v>
      </c>
      <c r="CD492" s="145">
        <v>0</v>
      </c>
      <c r="CE492" s="148">
        <f>100*CD492/$AI492</f>
        <v>0</v>
      </c>
      <c r="CF492" s="145">
        <f>IF(CE492&gt;$AI$8,1,0)</f>
        <v>0</v>
      </c>
      <c r="CG492" s="148">
        <f>IF($R492=CD$17,CE492,0)</f>
        <v>0</v>
      </c>
      <c r="CH492" s="145">
        <v>0</v>
      </c>
      <c r="CI492" s="148">
        <f>100*CH492/$AI492</f>
        <v>0</v>
      </c>
      <c r="CJ492" s="145">
        <f>IF(CI492&gt;$AI$8,1,0)</f>
        <v>0</v>
      </c>
      <c r="CK492" s="148">
        <f>IF($R492=CH$17,CI492,0)</f>
        <v>0</v>
      </c>
      <c r="CL492" s="145">
        <v>0</v>
      </c>
      <c r="CM492" s="145">
        <v>0</v>
      </c>
      <c r="CN492" s="149"/>
    </row>
    <row r="493" ht="15.75" customHeight="1">
      <c r="A493" t="s" s="179">
        <v>3521</v>
      </c>
      <c r="B493" t="s" s="180">
        <v>183</v>
      </c>
      <c r="C493" t="s" s="180">
        <v>1735</v>
      </c>
      <c r="D493" t="s" s="181">
        <v>186</v>
      </c>
      <c r="E493" t="s" s="182">
        <v>79</v>
      </c>
      <c r="F493" t="s" s="130">
        <v>46</v>
      </c>
      <c r="G493" t="s" s="130">
        <v>98</v>
      </c>
      <c r="H493" t="s" s="130">
        <v>1736</v>
      </c>
      <c r="I493" t="s" s="130">
        <v>49</v>
      </c>
      <c r="J493" t="s" s="130">
        <v>56</v>
      </c>
      <c r="K493" t="s" s="183">
        <f>_xlfn.IFS(Q493=0,O493,T493=1,R493,U493=1,AA493,V493=1,AD493)</f>
        <v>27</v>
      </c>
      <c r="L493" s="189">
        <f>_xlfn.IFS(Q493=0,P493,T493=1,S493,U493=1,AB493,V493=1,AE493)</f>
        <v>37.0086289549377</v>
      </c>
      <c r="M493" t="s" s="130">
        <f>IF(O493="Lab","over","under")</f>
        <v>3307</v>
      </c>
      <c r="N493" s="169"/>
      <c r="O493" t="s" s="184">
        <v>27</v>
      </c>
      <c r="P493" s="131">
        <f>AM493</f>
        <v>37.0086289549377</v>
      </c>
      <c r="Q493" s="173">
        <f>T493+U493+V493</f>
        <v>0</v>
      </c>
      <c r="R493" t="s" s="185">
        <v>2365</v>
      </c>
      <c r="S493" s="131">
        <f>BA493</f>
        <v>25.2928425528367</v>
      </c>
      <c r="T493" s="169"/>
      <c r="U493" s="169"/>
      <c r="V493" s="169"/>
      <c r="W493" s="169"/>
      <c r="X493" t="s" s="130">
        <f>IF($A493=Y493,"ok","bad")</f>
        <v>2430</v>
      </c>
      <c r="Y493" t="s" s="130">
        <v>3521</v>
      </c>
      <c r="Z493" t="s" s="130">
        <v>1735</v>
      </c>
      <c r="AA493" t="s" s="186">
        <v>28</v>
      </c>
      <c r="AB493" s="125">
        <f>100*AC493</f>
        <v>24.6425445</v>
      </c>
      <c r="AC493" s="191">
        <v>0.246425445</v>
      </c>
      <c r="AD493" t="s" s="187">
        <v>29</v>
      </c>
      <c r="AE493" s="125">
        <v>8.4788862</v>
      </c>
      <c r="AF493" s="191">
        <v>0.08478886200000001</v>
      </c>
      <c r="AG493" s="169"/>
      <c r="AH493" s="173">
        <v>76576</v>
      </c>
      <c r="AI493" s="173">
        <v>47978</v>
      </c>
      <c r="AJ493" s="173">
        <v>166</v>
      </c>
      <c r="AK493" s="173">
        <v>5621</v>
      </c>
      <c r="AL493" s="173">
        <v>17756</v>
      </c>
      <c r="AM493" s="175">
        <f>100*AL493/$AI493</f>
        <v>37.0086289549377</v>
      </c>
      <c r="AN493" s="173">
        <f>IF(AM493&gt;$AI$8,1,0)</f>
        <v>0</v>
      </c>
      <c r="AO493" s="175">
        <f>IF($R493=AL$17,AM493,0)</f>
        <v>0</v>
      </c>
      <c r="AP493" s="173">
        <v>11823</v>
      </c>
      <c r="AQ493" s="175">
        <f>100*AP493/$AI493</f>
        <v>24.6425444995623</v>
      </c>
      <c r="AR493" s="173">
        <f>IF(AQ493&gt;$AI$8,1,0)</f>
        <v>0</v>
      </c>
      <c r="AS493" s="175">
        <f>IF($R493=AP$17,AQ493,0)</f>
        <v>0</v>
      </c>
      <c r="AT493" s="173">
        <v>4068</v>
      </c>
      <c r="AU493" s="175">
        <f>100*AT493/$AI493</f>
        <v>8.4788861561549</v>
      </c>
      <c r="AV493" s="173">
        <f>IF(AU493&gt;$AI$8,1,0)</f>
        <v>0</v>
      </c>
      <c r="AW493" s="175">
        <f>IF($R493=AT$17,AU493,0)</f>
        <v>0</v>
      </c>
      <c r="AX493" s="173">
        <v>12135</v>
      </c>
      <c r="AY493" s="175">
        <f>100*AX493/$AI493</f>
        <v>25.2928425528367</v>
      </c>
      <c r="AZ493" s="173">
        <f>IF(AY493&gt;$AI$8,1,0)</f>
        <v>0</v>
      </c>
      <c r="BA493" s="175">
        <f>IF($R493=AX$17,AY493,0)</f>
        <v>25.2928425528367</v>
      </c>
      <c r="BB493" s="173">
        <v>2196</v>
      </c>
      <c r="BC493" s="175">
        <f>100*BB493/$AI493</f>
        <v>4.5770978365084</v>
      </c>
      <c r="BD493" s="173">
        <f>IF(BC493&gt;$AI$8,1,0)</f>
        <v>0</v>
      </c>
      <c r="BE493" s="175">
        <f>IF($R493=BB$17,BC493,0)</f>
        <v>0</v>
      </c>
      <c r="BF493" s="173">
        <v>0</v>
      </c>
      <c r="BG493" s="175">
        <f>100*BF493/$AI493</f>
        <v>0</v>
      </c>
      <c r="BH493" s="173">
        <f>IF(BG493&gt;$AI$8,1,0)</f>
        <v>0</v>
      </c>
      <c r="BI493" s="175">
        <f>IF($R493=BF$17,BG493,0)</f>
        <v>0</v>
      </c>
      <c r="BJ493" s="173">
        <v>0</v>
      </c>
      <c r="BK493" s="175">
        <f>100*BJ493/$AI493</f>
        <v>0</v>
      </c>
      <c r="BL493" s="173">
        <f>IF(BK493&gt;$AI$8,1,0)</f>
        <v>0</v>
      </c>
      <c r="BM493" s="175">
        <f>IF($R493=BJ$17,BK493,0)</f>
        <v>0</v>
      </c>
      <c r="BN493" s="173">
        <v>0</v>
      </c>
      <c r="BO493" s="175">
        <f>100*BN493/$AI493</f>
        <v>0</v>
      </c>
      <c r="BP493" s="173">
        <f>IF(BO493&gt;$AI$8,1,0)</f>
        <v>0</v>
      </c>
      <c r="BQ493" s="175">
        <f>IF($R493=BN$17,BO493,0)</f>
        <v>0</v>
      </c>
      <c r="BR493" s="173">
        <v>0</v>
      </c>
      <c r="BS493" s="175">
        <f>100*BR493/$AI493</f>
        <v>0</v>
      </c>
      <c r="BT493" s="173">
        <f>IF(BS493&gt;$AI$8,1,0)</f>
        <v>0</v>
      </c>
      <c r="BU493" s="175">
        <f>IF($R493=BR$17,BS493,0)</f>
        <v>0</v>
      </c>
      <c r="BV493" s="173">
        <v>0</v>
      </c>
      <c r="BW493" s="175">
        <f>100*BV493/$AI493</f>
        <v>0</v>
      </c>
      <c r="BX493" s="173">
        <f>IF(BW493&gt;$AI$8,1,0)</f>
        <v>0</v>
      </c>
      <c r="BY493" s="175">
        <f>IF($R493=BV$17,BW493,0)</f>
        <v>0</v>
      </c>
      <c r="BZ493" s="173">
        <v>0</v>
      </c>
      <c r="CA493" s="175">
        <f>100*BZ493/$AI493</f>
        <v>0</v>
      </c>
      <c r="CB493" s="173">
        <f>IF(CA493&gt;$AI$8,1,0)</f>
        <v>0</v>
      </c>
      <c r="CC493" s="175">
        <f>IF($R493=BZ$17,CA493,0)</f>
        <v>0</v>
      </c>
      <c r="CD493" s="173">
        <v>0</v>
      </c>
      <c r="CE493" s="175">
        <f>100*CD493/$AI493</f>
        <v>0</v>
      </c>
      <c r="CF493" s="173">
        <f>IF(CE493&gt;$AI$8,1,0)</f>
        <v>0</v>
      </c>
      <c r="CG493" s="175">
        <f>IF($R493=CD$17,CE493,0)</f>
        <v>0</v>
      </c>
      <c r="CH493" s="173">
        <v>0</v>
      </c>
      <c r="CI493" s="175">
        <f>100*CH493/$AI493</f>
        <v>0</v>
      </c>
      <c r="CJ493" s="173">
        <f>IF(CI493&gt;$AI$8,1,0)</f>
        <v>0</v>
      </c>
      <c r="CK493" s="175">
        <f>IF($R493=CH$17,CI493,0)</f>
        <v>0</v>
      </c>
      <c r="CL493" s="173">
        <v>202</v>
      </c>
      <c r="CM493" s="173">
        <v>0</v>
      </c>
      <c r="CN493" s="176"/>
    </row>
    <row r="494" ht="15.75" customHeight="1">
      <c r="A494" t="s" s="179">
        <v>3234</v>
      </c>
      <c r="B494" t="s" s="180">
        <v>75</v>
      </c>
      <c r="C494" t="s" s="180">
        <v>3235</v>
      </c>
      <c r="D494" t="s" s="181">
        <v>78</v>
      </c>
      <c r="E494" t="s" s="188">
        <v>79</v>
      </c>
      <c r="F494" t="s" s="146">
        <v>46</v>
      </c>
      <c r="G494" t="s" s="146">
        <v>3236</v>
      </c>
      <c r="H494" t="s" s="146">
        <v>130</v>
      </c>
      <c r="I494" t="s" s="146">
        <v>49</v>
      </c>
      <c r="J494" t="s" s="146">
        <v>1733</v>
      </c>
      <c r="K494" t="s" s="183">
        <f>_xlfn.IFS(Q494=0,O494,T494=1,R494,U494=1,AA494,V494=1,AD494)</f>
        <v>2365</v>
      </c>
      <c r="L494" s="189">
        <f>_xlfn.IFS(Q494=0,P494,T494=1,S494,U494=1,AB494,V494=1,AE494)</f>
        <v>15.6755736</v>
      </c>
      <c r="M494" t="s" s="146">
        <f>IF(O494="Lab","over","under")</f>
        <v>2429</v>
      </c>
      <c r="N494" s="145">
        <v>0</v>
      </c>
      <c r="O494" t="s" s="184">
        <v>28</v>
      </c>
      <c r="P494" s="147">
        <f>AQ494</f>
        <v>36.947167355849</v>
      </c>
      <c r="Q494" s="145">
        <f>T494+U494+V494</f>
        <v>1</v>
      </c>
      <c r="R494" t="s" s="185">
        <v>27</v>
      </c>
      <c r="S494" s="147">
        <f>AO494</f>
        <v>31.8654100459688</v>
      </c>
      <c r="T494" s="138"/>
      <c r="U494" s="145">
        <v>1</v>
      </c>
      <c r="V494" s="138"/>
      <c r="W494" s="138"/>
      <c r="X494" t="s" s="146">
        <f>IF($A494=Y494,"ok","bad")</f>
        <v>2430</v>
      </c>
      <c r="Y494" t="s" s="146">
        <v>3234</v>
      </c>
      <c r="Z494" t="s" s="146">
        <v>3235</v>
      </c>
      <c r="AA494" t="s" s="186">
        <v>2365</v>
      </c>
      <c r="AB494" s="141">
        <f>100*AC494</f>
        <v>15.6755736</v>
      </c>
      <c r="AC494" s="190">
        <v>0.156755736</v>
      </c>
      <c r="AD494" t="s" s="187">
        <v>29</v>
      </c>
      <c r="AE494" s="141">
        <v>9.025839100000001</v>
      </c>
      <c r="AF494" s="190">
        <v>0.09025839099999999</v>
      </c>
      <c r="AG494" s="138"/>
      <c r="AH494" s="145">
        <v>74832</v>
      </c>
      <c r="AI494" s="145">
        <v>47641</v>
      </c>
      <c r="AJ494" s="145">
        <v>206</v>
      </c>
      <c r="AK494" s="145">
        <v>2421</v>
      </c>
      <c r="AL494" s="145">
        <v>15181</v>
      </c>
      <c r="AM494" s="148">
        <f>100*AL494/$AI494</f>
        <v>31.8654100459688</v>
      </c>
      <c r="AN494" s="145">
        <f>IF(AM494&gt;$AI$8,1,0)</f>
        <v>0</v>
      </c>
      <c r="AO494" s="148">
        <f>IF($R494=AL$17,AM494,0)</f>
        <v>31.8654100459688</v>
      </c>
      <c r="AP494" s="145">
        <v>17602</v>
      </c>
      <c r="AQ494" s="148">
        <f>100*AP494/$AI494</f>
        <v>36.947167355849</v>
      </c>
      <c r="AR494" s="145">
        <f>IF(AQ494&gt;$AI$8,1,0)</f>
        <v>0</v>
      </c>
      <c r="AS494" s="148">
        <f>IF($R494=AP$17,AQ494,0)</f>
        <v>0</v>
      </c>
      <c r="AT494" s="145">
        <v>4300</v>
      </c>
      <c r="AU494" s="148">
        <f>100*AT494/$AI494</f>
        <v>9.02583908818035</v>
      </c>
      <c r="AV494" s="145">
        <f>IF(AU494&gt;$AI$8,1,0)</f>
        <v>0</v>
      </c>
      <c r="AW494" s="148">
        <f>IF($R494=AT$17,AU494,0)</f>
        <v>0</v>
      </c>
      <c r="AX494" s="145">
        <v>7468</v>
      </c>
      <c r="AY494" s="148">
        <f>100*AX494/$AI494</f>
        <v>15.6755735605886</v>
      </c>
      <c r="AZ494" s="145">
        <f>IF(AY494&gt;$AI$8,1,0)</f>
        <v>0</v>
      </c>
      <c r="BA494" s="148">
        <f>IF($R494=AX$17,AY494,0)</f>
        <v>0</v>
      </c>
      <c r="BB494" s="145">
        <v>2590</v>
      </c>
      <c r="BC494" s="148">
        <f>100*BB494/$AI494</f>
        <v>5.43649377636909</v>
      </c>
      <c r="BD494" s="145">
        <f>IF(BC494&gt;$AI$8,1,0)</f>
        <v>0</v>
      </c>
      <c r="BE494" s="148">
        <f>IF($R494=BB$17,BC494,0)</f>
        <v>0</v>
      </c>
      <c r="BF494" s="145">
        <v>0</v>
      </c>
      <c r="BG494" s="148">
        <f>100*BF494/$AI494</f>
        <v>0</v>
      </c>
      <c r="BH494" s="145">
        <f>IF(BG494&gt;$AI$8,1,0)</f>
        <v>0</v>
      </c>
      <c r="BI494" s="148">
        <f>IF($R494=BF$17,BG494,0)</f>
        <v>0</v>
      </c>
      <c r="BJ494" s="145">
        <v>0</v>
      </c>
      <c r="BK494" s="148">
        <f>100*BJ494/$AI494</f>
        <v>0</v>
      </c>
      <c r="BL494" s="145">
        <f>IF(BK494&gt;$AI$8,1,0)</f>
        <v>0</v>
      </c>
      <c r="BM494" s="148">
        <f>IF($R494=BJ$17,BK494,0)</f>
        <v>0</v>
      </c>
      <c r="BN494" s="145">
        <v>0</v>
      </c>
      <c r="BO494" s="148">
        <f>100*BN494/$AI494</f>
        <v>0</v>
      </c>
      <c r="BP494" s="145">
        <f>IF(BO494&gt;$AI$8,1,0)</f>
        <v>0</v>
      </c>
      <c r="BQ494" s="148">
        <f>IF($R494=BN$17,BO494,0)</f>
        <v>0</v>
      </c>
      <c r="BR494" s="145">
        <v>0</v>
      </c>
      <c r="BS494" s="148">
        <f>100*BR494/$AI494</f>
        <v>0</v>
      </c>
      <c r="BT494" s="145">
        <f>IF(BS494&gt;$AI$8,1,0)</f>
        <v>0</v>
      </c>
      <c r="BU494" s="148">
        <f>IF($R494=BR$17,BS494,0)</f>
        <v>0</v>
      </c>
      <c r="BV494" s="145">
        <v>0</v>
      </c>
      <c r="BW494" s="148">
        <f>100*BV494/$AI494</f>
        <v>0</v>
      </c>
      <c r="BX494" s="145">
        <f>IF(BW494&gt;$AI$8,1,0)</f>
        <v>0</v>
      </c>
      <c r="BY494" s="148">
        <f>IF($R494=BV$17,BW494,0)</f>
        <v>0</v>
      </c>
      <c r="BZ494" s="145">
        <v>0</v>
      </c>
      <c r="CA494" s="148">
        <f>100*BZ494/$AI494</f>
        <v>0</v>
      </c>
      <c r="CB494" s="145">
        <f>IF(CA494&gt;$AI$8,1,0)</f>
        <v>0</v>
      </c>
      <c r="CC494" s="148">
        <f>IF($R494=BZ$17,CA494,0)</f>
        <v>0</v>
      </c>
      <c r="CD494" s="145">
        <v>0</v>
      </c>
      <c r="CE494" s="148">
        <f>100*CD494/$AI494</f>
        <v>0</v>
      </c>
      <c r="CF494" s="145">
        <f>IF(CE494&gt;$AI$8,1,0)</f>
        <v>0</v>
      </c>
      <c r="CG494" s="148">
        <f>IF($R494=CD$17,CE494,0)</f>
        <v>0</v>
      </c>
      <c r="CH494" s="145">
        <v>0</v>
      </c>
      <c r="CI494" s="148">
        <f>100*CH494/$AI494</f>
        <v>0</v>
      </c>
      <c r="CJ494" s="145">
        <f>IF(CI494&gt;$AI$8,1,0)</f>
        <v>0</v>
      </c>
      <c r="CK494" s="148">
        <f>IF($R494=CH$17,CI494,0)</f>
        <v>0</v>
      </c>
      <c r="CL494" s="145">
        <v>0</v>
      </c>
      <c r="CM494" s="145">
        <v>0</v>
      </c>
      <c r="CN494" s="149"/>
    </row>
    <row r="495" ht="15.75" customHeight="1">
      <c r="A495" t="s" s="179">
        <v>3477</v>
      </c>
      <c r="B495" t="s" s="180">
        <v>101</v>
      </c>
      <c r="C495" t="s" s="180">
        <v>3478</v>
      </c>
      <c r="D495" t="s" s="181">
        <v>104</v>
      </c>
      <c r="E495" t="s" s="182">
        <v>79</v>
      </c>
      <c r="F495" t="s" s="130">
        <v>46</v>
      </c>
      <c r="G495" t="s" s="130">
        <v>72</v>
      </c>
      <c r="H495" t="s" s="130">
        <v>1089</v>
      </c>
      <c r="I495" t="s" s="130">
        <v>49</v>
      </c>
      <c r="J495" t="s" s="130">
        <v>56</v>
      </c>
      <c r="K495" t="s" s="183">
        <f>_xlfn.IFS(Q495=0,O495,T495=1,R495,U495=1,AA495,V495=1,AD495)</f>
        <v>27</v>
      </c>
      <c r="L495" s="189">
        <f>_xlfn.IFS(Q495=0,P495,T495=1,S495,U495=1,AB495,V495=1,AE495)</f>
        <v>36.9428015718652</v>
      </c>
      <c r="M495" t="s" s="130">
        <f>IF(O495="Lab","over","under")</f>
        <v>3307</v>
      </c>
      <c r="N495" s="169"/>
      <c r="O495" t="s" s="184">
        <v>27</v>
      </c>
      <c r="P495" s="131">
        <f>AM495</f>
        <v>36.9428015718652</v>
      </c>
      <c r="Q495" s="173">
        <f>T495+U495+V495</f>
        <v>0</v>
      </c>
      <c r="R495" t="s" s="185">
        <v>28</v>
      </c>
      <c r="S495" s="131">
        <f>AS495</f>
        <v>32.223236613345</v>
      </c>
      <c r="T495" s="169"/>
      <c r="U495" s="169"/>
      <c r="V495" s="169"/>
      <c r="W495" s="169"/>
      <c r="X495" t="s" s="130">
        <f>IF($A495=Y495,"ok","bad")</f>
        <v>2430</v>
      </c>
      <c r="Y495" t="s" s="130">
        <v>3477</v>
      </c>
      <c r="Z495" t="s" s="130">
        <v>3478</v>
      </c>
      <c r="AA495" t="s" s="186">
        <v>2365</v>
      </c>
      <c r="AB495" s="125">
        <f>100*AC495</f>
        <v>12.5669829</v>
      </c>
      <c r="AC495" s="191">
        <v>0.125669829</v>
      </c>
      <c r="AD495" t="s" s="187">
        <v>29</v>
      </c>
      <c r="AE495" s="125">
        <v>9.391497599999999</v>
      </c>
      <c r="AF495" s="191">
        <v>0.093914976</v>
      </c>
      <c r="AG495" s="169"/>
      <c r="AH495" s="173">
        <v>77075</v>
      </c>
      <c r="AI495" s="173">
        <v>50386</v>
      </c>
      <c r="AJ495" s="173">
        <v>191</v>
      </c>
      <c r="AK495" s="173">
        <v>2378</v>
      </c>
      <c r="AL495" s="173">
        <v>18614</v>
      </c>
      <c r="AM495" s="175">
        <f>100*AL495/$AI495</f>
        <v>36.9428015718652</v>
      </c>
      <c r="AN495" s="173">
        <f>IF(AM495&gt;$AI$8,1,0)</f>
        <v>0</v>
      </c>
      <c r="AO495" s="175">
        <f>IF($R495=AL$17,AM495,0)</f>
        <v>0</v>
      </c>
      <c r="AP495" s="173">
        <v>16236</v>
      </c>
      <c r="AQ495" s="175">
        <f>100*AP495/$AI495</f>
        <v>32.223236613345</v>
      </c>
      <c r="AR495" s="173">
        <f>IF(AQ495&gt;$AI$8,1,0)</f>
        <v>0</v>
      </c>
      <c r="AS495" s="175">
        <f>IF($R495=AP$17,AQ495,0)</f>
        <v>32.223236613345</v>
      </c>
      <c r="AT495" s="173">
        <v>4732</v>
      </c>
      <c r="AU495" s="175">
        <f>100*AT495/$AI495</f>
        <v>9.39149763823284</v>
      </c>
      <c r="AV495" s="173">
        <f>IF(AU495&gt;$AI$8,1,0)</f>
        <v>0</v>
      </c>
      <c r="AW495" s="175">
        <f>IF($R495=AT$17,AU495,0)</f>
        <v>0</v>
      </c>
      <c r="AX495" s="173">
        <v>6332</v>
      </c>
      <c r="AY495" s="175">
        <f>100*AX495/$AI495</f>
        <v>12.5669828920732</v>
      </c>
      <c r="AZ495" s="173">
        <f>IF(AY495&gt;$AI$8,1,0)</f>
        <v>0</v>
      </c>
      <c r="BA495" s="175">
        <f>IF($R495=AX$17,AY495,0)</f>
        <v>0</v>
      </c>
      <c r="BB495" s="173">
        <v>4269</v>
      </c>
      <c r="BC495" s="175">
        <f>100*BB495/$AI495</f>
        <v>8.47259159290279</v>
      </c>
      <c r="BD495" s="173">
        <f>IF(BC495&gt;$AI$8,1,0)</f>
        <v>0</v>
      </c>
      <c r="BE495" s="175">
        <f>IF($R495=BB$17,BC495,0)</f>
        <v>0</v>
      </c>
      <c r="BF495" s="173">
        <v>0</v>
      </c>
      <c r="BG495" s="175">
        <f>100*BF495/$AI495</f>
        <v>0</v>
      </c>
      <c r="BH495" s="173">
        <f>IF(BG495&gt;$AI$8,1,0)</f>
        <v>0</v>
      </c>
      <c r="BI495" s="175">
        <f>IF($R495=BF$17,BG495,0)</f>
        <v>0</v>
      </c>
      <c r="BJ495" s="173">
        <v>0</v>
      </c>
      <c r="BK495" s="175">
        <f>100*BJ495/$AI495</f>
        <v>0</v>
      </c>
      <c r="BL495" s="173">
        <f>IF(BK495&gt;$AI$8,1,0)</f>
        <v>0</v>
      </c>
      <c r="BM495" s="175">
        <f>IF($R495=BJ$17,BK495,0)</f>
        <v>0</v>
      </c>
      <c r="BN495" s="173">
        <v>0</v>
      </c>
      <c r="BO495" s="175">
        <f>100*BN495/$AI495</f>
        <v>0</v>
      </c>
      <c r="BP495" s="173">
        <f>IF(BO495&gt;$AI$8,1,0)</f>
        <v>0</v>
      </c>
      <c r="BQ495" s="175">
        <f>IF($R495=BN$17,BO495,0)</f>
        <v>0</v>
      </c>
      <c r="BR495" s="173">
        <v>0</v>
      </c>
      <c r="BS495" s="175">
        <f>100*BR495/$AI495</f>
        <v>0</v>
      </c>
      <c r="BT495" s="173">
        <f>IF(BS495&gt;$AI$8,1,0)</f>
        <v>0</v>
      </c>
      <c r="BU495" s="175">
        <f>IF($R495=BR$17,BS495,0)</f>
        <v>0</v>
      </c>
      <c r="BV495" s="173">
        <v>0</v>
      </c>
      <c r="BW495" s="175">
        <f>100*BV495/$AI495</f>
        <v>0</v>
      </c>
      <c r="BX495" s="173">
        <f>IF(BW495&gt;$AI$8,1,0)</f>
        <v>0</v>
      </c>
      <c r="BY495" s="175">
        <f>IF($R495=BV$17,BW495,0)</f>
        <v>0</v>
      </c>
      <c r="BZ495" s="173">
        <v>0</v>
      </c>
      <c r="CA495" s="175">
        <f>100*BZ495/$AI495</f>
        <v>0</v>
      </c>
      <c r="CB495" s="173">
        <f>IF(CA495&gt;$AI$8,1,0)</f>
        <v>0</v>
      </c>
      <c r="CC495" s="175">
        <f>IF($R495=BZ$17,CA495,0)</f>
        <v>0</v>
      </c>
      <c r="CD495" s="173">
        <v>0</v>
      </c>
      <c r="CE495" s="175">
        <f>100*CD495/$AI495</f>
        <v>0</v>
      </c>
      <c r="CF495" s="173">
        <f>IF(CE495&gt;$AI$8,1,0)</f>
        <v>0</v>
      </c>
      <c r="CG495" s="175">
        <f>IF($R495=CD$17,CE495,0)</f>
        <v>0</v>
      </c>
      <c r="CH495" s="173">
        <v>0</v>
      </c>
      <c r="CI495" s="175">
        <f>100*CH495/$AI495</f>
        <v>0</v>
      </c>
      <c r="CJ495" s="173">
        <f>IF(CI495&gt;$AI$8,1,0)</f>
        <v>0</v>
      </c>
      <c r="CK495" s="175">
        <f>IF($R495=CH$17,CI495,0)</f>
        <v>0</v>
      </c>
      <c r="CL495" s="173">
        <v>989</v>
      </c>
      <c r="CM495" s="173">
        <v>0</v>
      </c>
      <c r="CN495" s="176"/>
    </row>
    <row r="496" ht="15.75" customHeight="1">
      <c r="A496" t="s" s="179">
        <v>3046</v>
      </c>
      <c r="B496" t="s" s="180">
        <v>84</v>
      </c>
      <c r="C496" t="s" s="180">
        <v>1640</v>
      </c>
      <c r="D496" t="s" s="181">
        <v>86</v>
      </c>
      <c r="E496" t="s" s="188">
        <v>79</v>
      </c>
      <c r="F496" t="s" s="146">
        <v>46</v>
      </c>
      <c r="G496" t="s" s="146">
        <v>3047</v>
      </c>
      <c r="H496" t="s" s="146">
        <v>3048</v>
      </c>
      <c r="I496" t="s" s="146">
        <v>64</v>
      </c>
      <c r="J496" t="s" s="146">
        <v>1733</v>
      </c>
      <c r="K496" t="s" s="183">
        <f>_xlfn.IFS(Q496=0,O496,T496=1,R496,U496=1,AA496,V496=1,AD496)</f>
        <v>2365</v>
      </c>
      <c r="L496" s="189">
        <f>_xlfn.IFS(Q496=0,P496,T496=1,S496,U496=1,AB496,V496=1,AE496)</f>
        <v>21.9809283</v>
      </c>
      <c r="M496" t="s" s="146">
        <f>IF(O496="Lab","over","under")</f>
        <v>2429</v>
      </c>
      <c r="N496" s="145">
        <v>0</v>
      </c>
      <c r="O496" t="s" s="184">
        <v>28</v>
      </c>
      <c r="P496" s="147">
        <f>AQ496</f>
        <v>36.9203891975833</v>
      </c>
      <c r="Q496" s="145">
        <f>T496+U496+V496</f>
        <v>1</v>
      </c>
      <c r="R496" t="s" s="185">
        <v>27</v>
      </c>
      <c r="S496" s="147">
        <f>AO496</f>
        <v>28.4788780239245</v>
      </c>
      <c r="T496" s="138"/>
      <c r="U496" s="145">
        <v>1</v>
      </c>
      <c r="V496" s="138"/>
      <c r="W496" s="138"/>
      <c r="X496" t="s" s="146">
        <f>IF($A496=Y496,"ok","bad")</f>
        <v>2430</v>
      </c>
      <c r="Y496" t="s" s="146">
        <v>3046</v>
      </c>
      <c r="Z496" t="s" s="146">
        <v>1640</v>
      </c>
      <c r="AA496" t="s" s="186">
        <v>2365</v>
      </c>
      <c r="AB496" s="141">
        <f>100*AC496</f>
        <v>21.9809283</v>
      </c>
      <c r="AC496" s="190">
        <v>0.219809283</v>
      </c>
      <c r="AD496" t="s" s="187">
        <v>31</v>
      </c>
      <c r="AE496" s="141">
        <v>7.0220561</v>
      </c>
      <c r="AF496" s="190">
        <v>0.070220561</v>
      </c>
      <c r="AG496" s="138"/>
      <c r="AH496" s="145">
        <v>71843</v>
      </c>
      <c r="AI496" s="145">
        <v>41213</v>
      </c>
      <c r="AJ496" s="145">
        <v>105</v>
      </c>
      <c r="AK496" s="145">
        <v>3479</v>
      </c>
      <c r="AL496" s="145">
        <v>11737</v>
      </c>
      <c r="AM496" s="148">
        <f>100*AL496/$AI496</f>
        <v>28.4788780239245</v>
      </c>
      <c r="AN496" s="145">
        <f>IF(AM496&gt;$AI$8,1,0)</f>
        <v>0</v>
      </c>
      <c r="AO496" s="148">
        <f>IF($R496=AL$17,AM496,0)</f>
        <v>28.4788780239245</v>
      </c>
      <c r="AP496" s="145">
        <v>15216</v>
      </c>
      <c r="AQ496" s="148">
        <f>100*AP496/$AI496</f>
        <v>36.9203891975833</v>
      </c>
      <c r="AR496" s="145">
        <f>IF(AQ496&gt;$AI$8,1,0)</f>
        <v>0</v>
      </c>
      <c r="AS496" s="148">
        <f>IF($R496=AP$17,AQ496,0)</f>
        <v>0</v>
      </c>
      <c r="AT496" s="145">
        <v>1340</v>
      </c>
      <c r="AU496" s="148">
        <f>100*AT496/$AI496</f>
        <v>3.25140125688496</v>
      </c>
      <c r="AV496" s="145">
        <f>IF(AU496&gt;$AI$8,1,0)</f>
        <v>0</v>
      </c>
      <c r="AW496" s="148">
        <f>IF($R496=AT$17,AU496,0)</f>
        <v>0</v>
      </c>
      <c r="AX496" s="145">
        <v>9059</v>
      </c>
      <c r="AY496" s="148">
        <f>100*AX496/$AI496</f>
        <v>21.9809283478514</v>
      </c>
      <c r="AZ496" s="145">
        <f>IF(AY496&gt;$AI$8,1,0)</f>
        <v>0</v>
      </c>
      <c r="BA496" s="148">
        <f>IF($R496=AX$17,AY496,0)</f>
        <v>0</v>
      </c>
      <c r="BB496" s="145">
        <v>2894</v>
      </c>
      <c r="BC496" s="148">
        <f>100*BB496/$AI496</f>
        <v>7.02205614733215</v>
      </c>
      <c r="BD496" s="145">
        <f>IF(BC496&gt;$AI$8,1,0)</f>
        <v>0</v>
      </c>
      <c r="BE496" s="148">
        <f>IF($R496=BB$17,BC496,0)</f>
        <v>0</v>
      </c>
      <c r="BF496" s="145">
        <v>0</v>
      </c>
      <c r="BG496" s="148">
        <f>100*BF496/$AI496</f>
        <v>0</v>
      </c>
      <c r="BH496" s="145">
        <f>IF(BG496&gt;$AI$8,1,0)</f>
        <v>0</v>
      </c>
      <c r="BI496" s="148">
        <f>IF($R496=BF$17,BG496,0)</f>
        <v>0</v>
      </c>
      <c r="BJ496" s="145">
        <v>0</v>
      </c>
      <c r="BK496" s="148">
        <f>100*BJ496/$AI496</f>
        <v>0</v>
      </c>
      <c r="BL496" s="145">
        <f>IF(BK496&gt;$AI$8,1,0)</f>
        <v>0</v>
      </c>
      <c r="BM496" s="148">
        <f>IF($R496=BJ$17,BK496,0)</f>
        <v>0</v>
      </c>
      <c r="BN496" s="145">
        <v>0</v>
      </c>
      <c r="BO496" s="148">
        <f>100*BN496/$AI496</f>
        <v>0</v>
      </c>
      <c r="BP496" s="145">
        <f>IF(BO496&gt;$AI$8,1,0)</f>
        <v>0</v>
      </c>
      <c r="BQ496" s="148">
        <f>IF($R496=BN$17,BO496,0)</f>
        <v>0</v>
      </c>
      <c r="BR496" s="145">
        <v>0</v>
      </c>
      <c r="BS496" s="148">
        <f>100*BR496/$AI496</f>
        <v>0</v>
      </c>
      <c r="BT496" s="145">
        <f>IF(BS496&gt;$AI$8,1,0)</f>
        <v>0</v>
      </c>
      <c r="BU496" s="148">
        <f>IF($R496=BR$17,BS496,0)</f>
        <v>0</v>
      </c>
      <c r="BV496" s="145">
        <v>0</v>
      </c>
      <c r="BW496" s="148">
        <f>100*BV496/$AI496</f>
        <v>0</v>
      </c>
      <c r="BX496" s="145">
        <f>IF(BW496&gt;$AI$8,1,0)</f>
        <v>0</v>
      </c>
      <c r="BY496" s="148">
        <f>IF($R496=BV$17,BW496,0)</f>
        <v>0</v>
      </c>
      <c r="BZ496" s="145">
        <v>0</v>
      </c>
      <c r="CA496" s="148">
        <f>100*BZ496/$AI496</f>
        <v>0</v>
      </c>
      <c r="CB496" s="145">
        <f>IF(CA496&gt;$AI$8,1,0)</f>
        <v>0</v>
      </c>
      <c r="CC496" s="148">
        <f>IF($R496=BZ$17,CA496,0)</f>
        <v>0</v>
      </c>
      <c r="CD496" s="145">
        <v>0</v>
      </c>
      <c r="CE496" s="148">
        <f>100*CD496/$AI496</f>
        <v>0</v>
      </c>
      <c r="CF496" s="145">
        <f>IF(CE496&gt;$AI$8,1,0)</f>
        <v>0</v>
      </c>
      <c r="CG496" s="148">
        <f>IF($R496=CD$17,CE496,0)</f>
        <v>0</v>
      </c>
      <c r="CH496" s="145">
        <v>0</v>
      </c>
      <c r="CI496" s="148">
        <f>100*CH496/$AI496</f>
        <v>0</v>
      </c>
      <c r="CJ496" s="145">
        <f>IF(CI496&gt;$AI$8,1,0)</f>
        <v>0</v>
      </c>
      <c r="CK496" s="148">
        <f>IF($R496=CH$17,CI496,0)</f>
        <v>0</v>
      </c>
      <c r="CL496" s="145">
        <v>203</v>
      </c>
      <c r="CM496" s="145">
        <v>0</v>
      </c>
      <c r="CN496" s="149"/>
    </row>
    <row r="497" ht="15.75" customHeight="1">
      <c r="A497" t="s" s="179">
        <v>3390</v>
      </c>
      <c r="B497" t="s" s="180">
        <v>160</v>
      </c>
      <c r="C497" t="s" s="180">
        <v>2052</v>
      </c>
      <c r="D497" t="s" s="181">
        <v>162</v>
      </c>
      <c r="E497" t="s" s="182">
        <v>79</v>
      </c>
      <c r="F497" t="s" s="130">
        <v>80</v>
      </c>
      <c r="G497" t="s" s="130">
        <v>379</v>
      </c>
      <c r="H497" t="s" s="130">
        <v>2728</v>
      </c>
      <c r="I497" t="s" s="130">
        <v>49</v>
      </c>
      <c r="J497" t="s" s="130">
        <v>1762</v>
      </c>
      <c r="K497" t="s" s="183">
        <f>_xlfn.IFS(Q497=0,O497,T497=1,R497,U497=1,AA497,V497=1,AD497)</f>
        <v>29</v>
      </c>
      <c r="L497" s="189">
        <f>_xlfn.IFS(Q497=0,P497,T497=1,S497,U497=1,AB497,V497=1,AE497)</f>
        <v>36.9197160021846</v>
      </c>
      <c r="M497" t="s" s="130">
        <f>IF(O497="Lab","over","under")</f>
        <v>3307</v>
      </c>
      <c r="N497" s="169"/>
      <c r="O497" t="s" s="184">
        <v>29</v>
      </c>
      <c r="P497" s="131">
        <f>AU497</f>
        <v>36.9197160021846</v>
      </c>
      <c r="Q497" s="173">
        <f>T497+U497+V497</f>
        <v>0</v>
      </c>
      <c r="R497" t="s" s="185">
        <v>27</v>
      </c>
      <c r="S497" s="131">
        <f>AO497</f>
        <v>28.9354283073562</v>
      </c>
      <c r="T497" s="169"/>
      <c r="U497" s="169"/>
      <c r="V497" s="169"/>
      <c r="W497" s="169"/>
      <c r="X497" t="s" s="130">
        <f>IF($A497=Y497,"ok","bad")</f>
        <v>2430</v>
      </c>
      <c r="Y497" t="s" s="130">
        <v>3390</v>
      </c>
      <c r="Z497" t="s" s="130">
        <v>2052</v>
      </c>
      <c r="AA497" t="s" s="186">
        <v>28</v>
      </c>
      <c r="AB497" s="125">
        <f>100*AC497</f>
        <v>17.707852</v>
      </c>
      <c r="AC497" s="191">
        <v>0.17707852</v>
      </c>
      <c r="AD497" t="s" s="187">
        <v>2365</v>
      </c>
      <c r="AE497" s="125">
        <v>12.1560308</v>
      </c>
      <c r="AF497" s="191">
        <v>0.121560308</v>
      </c>
      <c r="AG497" s="169"/>
      <c r="AH497" s="173">
        <v>72303</v>
      </c>
      <c r="AI497" s="173">
        <v>47606</v>
      </c>
      <c r="AJ497" s="173">
        <v>139</v>
      </c>
      <c r="AK497" s="173">
        <v>3801</v>
      </c>
      <c r="AL497" s="173">
        <v>13775</v>
      </c>
      <c r="AM497" s="175">
        <f>100*AL497/$AI497</f>
        <v>28.9354283073562</v>
      </c>
      <c r="AN497" s="173">
        <f>IF(AM497&gt;$AI$8,1,0)</f>
        <v>0</v>
      </c>
      <c r="AO497" s="175">
        <f>IF($R497=AL$17,AM497,0)</f>
        <v>28.9354283073562</v>
      </c>
      <c r="AP497" s="173">
        <v>8430</v>
      </c>
      <c r="AQ497" s="175">
        <f>100*AP497/$AI497</f>
        <v>17.7078519514347</v>
      </c>
      <c r="AR497" s="173">
        <f>IF(AQ497&gt;$AI$8,1,0)</f>
        <v>0</v>
      </c>
      <c r="AS497" s="175">
        <f>IF($R497=AP$17,AQ497,0)</f>
        <v>0</v>
      </c>
      <c r="AT497" s="173">
        <v>17576</v>
      </c>
      <c r="AU497" s="175">
        <f>100*AT497/$AI497</f>
        <v>36.9197160021846</v>
      </c>
      <c r="AV497" s="173">
        <f>IF(AU497&gt;$AI$8,1,0)</f>
        <v>0</v>
      </c>
      <c r="AW497" s="175">
        <f>IF($R497=AT$17,AU497,0)</f>
        <v>0</v>
      </c>
      <c r="AX497" s="173">
        <v>5787</v>
      </c>
      <c r="AY497" s="175">
        <f>100*AX497/$AI497</f>
        <v>12.1560307524262</v>
      </c>
      <c r="AZ497" s="173">
        <f>IF(AY497&gt;$AI$8,1,0)</f>
        <v>0</v>
      </c>
      <c r="BA497" s="175">
        <f>IF($R497=AX$17,AY497,0)</f>
        <v>0</v>
      </c>
      <c r="BB497" s="173">
        <v>1721</v>
      </c>
      <c r="BC497" s="175">
        <f>100*BB497/$AI497</f>
        <v>3.61509053480654</v>
      </c>
      <c r="BD497" s="173">
        <f>IF(BC497&gt;$AI$8,1,0)</f>
        <v>0</v>
      </c>
      <c r="BE497" s="175">
        <f>IF($R497=BB$17,BC497,0)</f>
        <v>0</v>
      </c>
      <c r="BF497" s="173">
        <v>0</v>
      </c>
      <c r="BG497" s="175">
        <f>100*BF497/$AI497</f>
        <v>0</v>
      </c>
      <c r="BH497" s="173">
        <f>IF(BG497&gt;$AI$8,1,0)</f>
        <v>0</v>
      </c>
      <c r="BI497" s="175">
        <f>IF($R497=BF$17,BG497,0)</f>
        <v>0</v>
      </c>
      <c r="BJ497" s="173">
        <v>0</v>
      </c>
      <c r="BK497" s="175">
        <f>100*BJ497/$AI497</f>
        <v>0</v>
      </c>
      <c r="BL497" s="173">
        <f>IF(BK497&gt;$AI$8,1,0)</f>
        <v>0</v>
      </c>
      <c r="BM497" s="175">
        <f>IF($R497=BJ$17,BK497,0)</f>
        <v>0</v>
      </c>
      <c r="BN497" s="173">
        <v>0</v>
      </c>
      <c r="BO497" s="175">
        <f>100*BN497/$AI497</f>
        <v>0</v>
      </c>
      <c r="BP497" s="173">
        <f>IF(BO497&gt;$AI$8,1,0)</f>
        <v>0</v>
      </c>
      <c r="BQ497" s="175">
        <f>IF($R497=BN$17,BO497,0)</f>
        <v>0</v>
      </c>
      <c r="BR497" s="173">
        <v>0</v>
      </c>
      <c r="BS497" s="175">
        <f>100*BR497/$AI497</f>
        <v>0</v>
      </c>
      <c r="BT497" s="173">
        <f>IF(BS497&gt;$AI$8,1,0)</f>
        <v>0</v>
      </c>
      <c r="BU497" s="175">
        <f>IF($R497=BR$17,BS497,0)</f>
        <v>0</v>
      </c>
      <c r="BV497" s="173">
        <v>0</v>
      </c>
      <c r="BW497" s="175">
        <f>100*BV497/$AI497</f>
        <v>0</v>
      </c>
      <c r="BX497" s="173">
        <f>IF(BW497&gt;$AI$8,1,0)</f>
        <v>0</v>
      </c>
      <c r="BY497" s="175">
        <f>IF($R497=BV$17,BW497,0)</f>
        <v>0</v>
      </c>
      <c r="BZ497" s="173">
        <v>0</v>
      </c>
      <c r="CA497" s="175">
        <f>100*BZ497/$AI497</f>
        <v>0</v>
      </c>
      <c r="CB497" s="173">
        <f>IF(CA497&gt;$AI$8,1,0)</f>
        <v>0</v>
      </c>
      <c r="CC497" s="175">
        <f>IF($R497=BZ$17,CA497,0)</f>
        <v>0</v>
      </c>
      <c r="CD497" s="173">
        <v>0</v>
      </c>
      <c r="CE497" s="175">
        <f>100*CD497/$AI497</f>
        <v>0</v>
      </c>
      <c r="CF497" s="173">
        <f>IF(CE497&gt;$AI$8,1,0)</f>
        <v>0</v>
      </c>
      <c r="CG497" s="175">
        <f>IF($R497=CD$17,CE497,0)</f>
        <v>0</v>
      </c>
      <c r="CH497" s="173">
        <v>0</v>
      </c>
      <c r="CI497" s="175">
        <f>100*CH497/$AI497</f>
        <v>0</v>
      </c>
      <c r="CJ497" s="173">
        <f>IF(CI497&gt;$AI$8,1,0)</f>
        <v>0</v>
      </c>
      <c r="CK497" s="175">
        <f>IF($R497=CH$17,CI497,0)</f>
        <v>0</v>
      </c>
      <c r="CL497" s="173">
        <v>0</v>
      </c>
      <c r="CM497" s="173">
        <v>0</v>
      </c>
      <c r="CN497" s="176"/>
    </row>
    <row r="498" ht="15.75" customHeight="1">
      <c r="A498" t="s" s="179">
        <v>3570</v>
      </c>
      <c r="B498" t="s" s="180">
        <v>101</v>
      </c>
      <c r="C498" t="s" s="180">
        <v>3571</v>
      </c>
      <c r="D498" t="s" s="181">
        <v>104</v>
      </c>
      <c r="E498" t="s" s="188">
        <v>79</v>
      </c>
      <c r="F498" t="s" s="146">
        <v>46</v>
      </c>
      <c r="G498" t="s" s="146">
        <v>369</v>
      </c>
      <c r="H498" t="s" s="146">
        <v>223</v>
      </c>
      <c r="I498" t="s" s="146">
        <v>49</v>
      </c>
      <c r="J498" t="s" s="146">
        <v>56</v>
      </c>
      <c r="K498" t="s" s="183">
        <f>_xlfn.IFS(Q498=0,O498,T498=1,R498,U498=1,AA498,V498=1,AD498)</f>
        <v>27</v>
      </c>
      <c r="L498" s="189">
        <f>_xlfn.IFS(Q498=0,P498,T498=1,S498,U498=1,AB498,V498=1,AE498)</f>
        <v>36.9094693028096</v>
      </c>
      <c r="M498" t="s" s="146">
        <f>IF(O498="Lab","over","under")</f>
        <v>3307</v>
      </c>
      <c r="N498" s="138"/>
      <c r="O498" t="s" s="184">
        <v>27</v>
      </c>
      <c r="P498" s="147">
        <f>AM498</f>
        <v>36.9094693028096</v>
      </c>
      <c r="Q498" s="145">
        <f>T498+U498+V498</f>
        <v>0</v>
      </c>
      <c r="R498" t="s" s="185">
        <v>28</v>
      </c>
      <c r="S498" s="147">
        <f>AS498</f>
        <v>32.3288241415193</v>
      </c>
      <c r="T498" s="138"/>
      <c r="U498" s="138"/>
      <c r="V498" s="138"/>
      <c r="W498" s="138"/>
      <c r="X498" t="s" s="146">
        <f>IF($A498=Y498,"ok","bad")</f>
        <v>2430</v>
      </c>
      <c r="Y498" t="s" s="146">
        <v>3570</v>
      </c>
      <c r="Z498" t="s" s="146">
        <v>3571</v>
      </c>
      <c r="AA498" t="s" s="186">
        <v>2365</v>
      </c>
      <c r="AB498" s="141">
        <f>100*AC498</f>
        <v>18.5702393</v>
      </c>
      <c r="AC498" s="190">
        <v>0.185702393</v>
      </c>
      <c r="AD498" t="s" s="187">
        <v>31</v>
      </c>
      <c r="AE498" s="141">
        <v>7.1050989</v>
      </c>
      <c r="AF498" s="190">
        <v>0.07105098899999999</v>
      </c>
      <c r="AG498" s="138"/>
      <c r="AH498" s="145">
        <v>75924</v>
      </c>
      <c r="AI498" s="145">
        <v>48050</v>
      </c>
      <c r="AJ498" s="145">
        <v>181</v>
      </c>
      <c r="AK498" s="145">
        <v>2201</v>
      </c>
      <c r="AL498" s="145">
        <v>17735</v>
      </c>
      <c r="AM498" s="148">
        <f>100*AL498/$AI498</f>
        <v>36.9094693028096</v>
      </c>
      <c r="AN498" s="145">
        <f>IF(AM498&gt;$AI$8,1,0)</f>
        <v>0</v>
      </c>
      <c r="AO498" s="148">
        <f>IF($R498=AL$17,AM498,0)</f>
        <v>0</v>
      </c>
      <c r="AP498" s="145">
        <v>15534</v>
      </c>
      <c r="AQ498" s="148">
        <f>100*AP498/$AI498</f>
        <v>32.3288241415193</v>
      </c>
      <c r="AR498" s="145">
        <f>IF(AQ498&gt;$AI$8,1,0)</f>
        <v>0</v>
      </c>
      <c r="AS498" s="148">
        <f>IF($R498=AP$17,AQ498,0)</f>
        <v>32.3288241415193</v>
      </c>
      <c r="AT498" s="145">
        <v>2444</v>
      </c>
      <c r="AU498" s="148">
        <f>100*AT498/$AI498</f>
        <v>5.08636836628512</v>
      </c>
      <c r="AV498" s="145">
        <f>IF(AU498&gt;$AI$8,1,0)</f>
        <v>0</v>
      </c>
      <c r="AW498" s="148">
        <f>IF($R498=AT$17,AU498,0)</f>
        <v>0</v>
      </c>
      <c r="AX498" s="145">
        <v>8923</v>
      </c>
      <c r="AY498" s="148">
        <f>100*AX498/$AI498</f>
        <v>18.5702393340271</v>
      </c>
      <c r="AZ498" s="145">
        <f>IF(AY498&gt;$AI$8,1,0)</f>
        <v>0</v>
      </c>
      <c r="BA498" s="148">
        <f>IF($R498=AX$17,AY498,0)</f>
        <v>0</v>
      </c>
      <c r="BB498" s="145">
        <v>3414</v>
      </c>
      <c r="BC498" s="148">
        <f>100*BB498/$AI498</f>
        <v>7.105098855359</v>
      </c>
      <c r="BD498" s="145">
        <f>IF(BC498&gt;$AI$8,1,0)</f>
        <v>0</v>
      </c>
      <c r="BE498" s="148">
        <f>IF($R498=BB$17,BC498,0)</f>
        <v>0</v>
      </c>
      <c r="BF498" s="145">
        <v>0</v>
      </c>
      <c r="BG498" s="148">
        <f>100*BF498/$AI498</f>
        <v>0</v>
      </c>
      <c r="BH498" s="145">
        <f>IF(BG498&gt;$AI$8,1,0)</f>
        <v>0</v>
      </c>
      <c r="BI498" s="148">
        <f>IF($R498=BF$17,BG498,0)</f>
        <v>0</v>
      </c>
      <c r="BJ498" s="145">
        <v>0</v>
      </c>
      <c r="BK498" s="148">
        <f>100*BJ498/$AI498</f>
        <v>0</v>
      </c>
      <c r="BL498" s="145">
        <f>IF(BK498&gt;$AI$8,1,0)</f>
        <v>0</v>
      </c>
      <c r="BM498" s="148">
        <f>IF($R498=BJ$17,BK498,0)</f>
        <v>0</v>
      </c>
      <c r="BN498" s="145">
        <v>0</v>
      </c>
      <c r="BO498" s="148">
        <f>100*BN498/$AI498</f>
        <v>0</v>
      </c>
      <c r="BP498" s="145">
        <f>IF(BO498&gt;$AI$8,1,0)</f>
        <v>0</v>
      </c>
      <c r="BQ498" s="148">
        <f>IF($R498=BN$17,BO498,0)</f>
        <v>0</v>
      </c>
      <c r="BR498" s="145">
        <v>0</v>
      </c>
      <c r="BS498" s="148">
        <f>100*BR498/$AI498</f>
        <v>0</v>
      </c>
      <c r="BT498" s="145">
        <f>IF(BS498&gt;$AI$8,1,0)</f>
        <v>0</v>
      </c>
      <c r="BU498" s="148">
        <f>IF($R498=BR$17,BS498,0)</f>
        <v>0</v>
      </c>
      <c r="BV498" s="145">
        <v>0</v>
      </c>
      <c r="BW498" s="148">
        <f>100*BV498/$AI498</f>
        <v>0</v>
      </c>
      <c r="BX498" s="145">
        <f>IF(BW498&gt;$AI$8,1,0)</f>
        <v>0</v>
      </c>
      <c r="BY498" s="148">
        <f>IF($R498=BV$17,BW498,0)</f>
        <v>0</v>
      </c>
      <c r="BZ498" s="145">
        <v>0</v>
      </c>
      <c r="CA498" s="148">
        <f>100*BZ498/$AI498</f>
        <v>0</v>
      </c>
      <c r="CB498" s="145">
        <f>IF(CA498&gt;$AI$8,1,0)</f>
        <v>0</v>
      </c>
      <c r="CC498" s="148">
        <f>IF($R498=BZ$17,CA498,0)</f>
        <v>0</v>
      </c>
      <c r="CD498" s="145">
        <v>0</v>
      </c>
      <c r="CE498" s="148">
        <f>100*CD498/$AI498</f>
        <v>0</v>
      </c>
      <c r="CF498" s="145">
        <f>IF(CE498&gt;$AI$8,1,0)</f>
        <v>0</v>
      </c>
      <c r="CG498" s="148">
        <f>IF($R498=CD$17,CE498,0)</f>
        <v>0</v>
      </c>
      <c r="CH498" s="145">
        <v>0</v>
      </c>
      <c r="CI498" s="148">
        <f>100*CH498/$AI498</f>
        <v>0</v>
      </c>
      <c r="CJ498" s="145">
        <f>IF(CI498&gt;$AI$8,1,0)</f>
        <v>0</v>
      </c>
      <c r="CK498" s="148">
        <f>IF($R498=CH$17,CI498,0)</f>
        <v>0</v>
      </c>
      <c r="CL498" s="145">
        <v>0</v>
      </c>
      <c r="CM498" s="145">
        <v>0</v>
      </c>
      <c r="CN498" s="149"/>
    </row>
    <row r="499" ht="15.75" customHeight="1">
      <c r="A499" t="s" s="179">
        <v>3005</v>
      </c>
      <c r="B499" t="s" s="180">
        <v>84</v>
      </c>
      <c r="C499" t="s" s="180">
        <v>3006</v>
      </c>
      <c r="D499" t="s" s="181">
        <v>86</v>
      </c>
      <c r="E499" t="s" s="182">
        <v>79</v>
      </c>
      <c r="F499" t="s" s="130">
        <v>80</v>
      </c>
      <c r="G499" t="s" s="130">
        <v>3007</v>
      </c>
      <c r="H499" t="s" s="130">
        <v>3008</v>
      </c>
      <c r="I499" t="s" s="130">
        <v>64</v>
      </c>
      <c r="J499" t="s" s="130">
        <v>1733</v>
      </c>
      <c r="K499" t="s" s="183">
        <f>_xlfn.IFS(Q499=0,O499,T499=1,R499,U499=1,AA499,V499=1,AD499)</f>
        <v>2943</v>
      </c>
      <c r="L499" s="189">
        <f>_xlfn.IFS(Q499=0,P499,T499=1,S499,U499=1,AB499,V499=1,AE499)</f>
        <v>4.7378336</v>
      </c>
      <c r="M499" t="s" s="130">
        <f>IF(O499="Lab","over","under")</f>
        <v>2429</v>
      </c>
      <c r="N499" s="173">
        <v>0</v>
      </c>
      <c r="O499" t="s" s="184">
        <v>28</v>
      </c>
      <c r="P499" s="131">
        <f>AQ499</f>
        <v>36.9073783359498</v>
      </c>
      <c r="Q499" s="173">
        <f>T499+U499+V499</f>
        <v>1</v>
      </c>
      <c r="R499" t="s" s="185">
        <v>27</v>
      </c>
      <c r="S499" s="131">
        <f>AO499</f>
        <v>26.2794348508634</v>
      </c>
      <c r="T499" s="169"/>
      <c r="U499" s="169"/>
      <c r="V499" s="173">
        <v>1</v>
      </c>
      <c r="W499" s="169"/>
      <c r="X499" t="s" s="130">
        <f>IF($A499=Y499,"ok","bad")</f>
        <v>2430</v>
      </c>
      <c r="Y499" t="s" s="130">
        <v>3005</v>
      </c>
      <c r="Z499" t="s" s="130">
        <v>3006</v>
      </c>
      <c r="AA499" t="s" s="186">
        <v>2365</v>
      </c>
      <c r="AB499" s="125">
        <f>100*AC499</f>
        <v>25.177394</v>
      </c>
      <c r="AC499" s="191">
        <v>0.25177394</v>
      </c>
      <c r="AD499" t="s" s="187">
        <v>31</v>
      </c>
      <c r="AE499" s="125">
        <v>4.7378336</v>
      </c>
      <c r="AF499" s="191">
        <v>0.047378336</v>
      </c>
      <c r="AG499" s="169"/>
      <c r="AH499" s="173">
        <v>74098</v>
      </c>
      <c r="AI499" s="173">
        <v>31850</v>
      </c>
      <c r="AJ499" s="173">
        <v>139</v>
      </c>
      <c r="AK499" s="173">
        <v>3385</v>
      </c>
      <c r="AL499" s="173">
        <v>8370</v>
      </c>
      <c r="AM499" s="175">
        <f>100*AL499/$AI499</f>
        <v>26.2794348508634</v>
      </c>
      <c r="AN499" s="173">
        <f>IF(AM499&gt;$AI$8,1,0)</f>
        <v>0</v>
      </c>
      <c r="AO499" s="175">
        <f>IF($R499=AL$17,AM499,0)</f>
        <v>26.2794348508634</v>
      </c>
      <c r="AP499" s="173">
        <v>11755</v>
      </c>
      <c r="AQ499" s="175">
        <f>100*AP499/$AI499</f>
        <v>36.9073783359498</v>
      </c>
      <c r="AR499" s="173">
        <f>IF(AQ499&gt;$AI$8,1,0)</f>
        <v>0</v>
      </c>
      <c r="AS499" s="175">
        <f>IF($R499=AP$17,AQ499,0)</f>
        <v>0</v>
      </c>
      <c r="AT499" s="173">
        <v>592</v>
      </c>
      <c r="AU499" s="175">
        <f>100*AT499/$AI499</f>
        <v>1.85871271585557</v>
      </c>
      <c r="AV499" s="173">
        <f>IF(AU499&gt;$AI$8,1,0)</f>
        <v>0</v>
      </c>
      <c r="AW499" s="175">
        <f>IF($R499=AT$17,AU499,0)</f>
        <v>0</v>
      </c>
      <c r="AX499" s="173">
        <v>8019</v>
      </c>
      <c r="AY499" s="175">
        <f>100*AX499/$AI499</f>
        <v>25.1773940345369</v>
      </c>
      <c r="AZ499" s="173">
        <f>IF(AY499&gt;$AI$8,1,0)</f>
        <v>0</v>
      </c>
      <c r="BA499" s="175">
        <f>IF($R499=AX$17,AY499,0)</f>
        <v>0</v>
      </c>
      <c r="BB499" s="173">
        <v>1509</v>
      </c>
      <c r="BC499" s="175">
        <f>100*BB499/$AI499</f>
        <v>4.73783359497645</v>
      </c>
      <c r="BD499" s="173">
        <f>IF(BC499&gt;$AI$8,1,0)</f>
        <v>0</v>
      </c>
      <c r="BE499" s="175">
        <f>IF($R499=BB$17,BC499,0)</f>
        <v>0</v>
      </c>
      <c r="BF499" s="173">
        <v>0</v>
      </c>
      <c r="BG499" s="175">
        <f>100*BF499/$AI499</f>
        <v>0</v>
      </c>
      <c r="BH499" s="173">
        <f>IF(BG499&gt;$AI$8,1,0)</f>
        <v>0</v>
      </c>
      <c r="BI499" s="175">
        <f>IF($R499=BF$17,BG499,0)</f>
        <v>0</v>
      </c>
      <c r="BJ499" s="173">
        <v>0</v>
      </c>
      <c r="BK499" s="175">
        <f>100*BJ499/$AI499</f>
        <v>0</v>
      </c>
      <c r="BL499" s="173">
        <f>IF(BK499&gt;$AI$8,1,0)</f>
        <v>0</v>
      </c>
      <c r="BM499" s="175">
        <f>IF($R499=BJ$17,BK499,0)</f>
        <v>0</v>
      </c>
      <c r="BN499" s="173">
        <v>0</v>
      </c>
      <c r="BO499" s="175">
        <f>100*BN499/$AI499</f>
        <v>0</v>
      </c>
      <c r="BP499" s="173">
        <f>IF(BO499&gt;$AI$8,1,0)</f>
        <v>0</v>
      </c>
      <c r="BQ499" s="175">
        <f>IF($R499=BN$17,BO499,0)</f>
        <v>0</v>
      </c>
      <c r="BR499" s="173">
        <v>0</v>
      </c>
      <c r="BS499" s="175">
        <f>100*BR499/$AI499</f>
        <v>0</v>
      </c>
      <c r="BT499" s="173">
        <f>IF(BS499&gt;$AI$8,1,0)</f>
        <v>0</v>
      </c>
      <c r="BU499" s="175">
        <f>IF($R499=BR$17,BS499,0)</f>
        <v>0</v>
      </c>
      <c r="BV499" s="173">
        <v>0</v>
      </c>
      <c r="BW499" s="175">
        <f>100*BV499/$AI499</f>
        <v>0</v>
      </c>
      <c r="BX499" s="173">
        <f>IF(BW499&gt;$AI$8,1,0)</f>
        <v>0</v>
      </c>
      <c r="BY499" s="175">
        <f>IF($R499=BV$17,BW499,0)</f>
        <v>0</v>
      </c>
      <c r="BZ499" s="173">
        <v>0</v>
      </c>
      <c r="CA499" s="175">
        <f>100*BZ499/$AI499</f>
        <v>0</v>
      </c>
      <c r="CB499" s="173">
        <f>IF(CA499&gt;$AI$8,1,0)</f>
        <v>0</v>
      </c>
      <c r="CC499" s="175">
        <f>IF($R499=BZ$17,CA499,0)</f>
        <v>0</v>
      </c>
      <c r="CD499" s="173">
        <v>0</v>
      </c>
      <c r="CE499" s="175">
        <f>100*CD499/$AI499</f>
        <v>0</v>
      </c>
      <c r="CF499" s="173">
        <f>IF(CE499&gt;$AI$8,1,0)</f>
        <v>0</v>
      </c>
      <c r="CG499" s="175">
        <f>IF($R499=CD$17,CE499,0)</f>
        <v>0</v>
      </c>
      <c r="CH499" s="173">
        <v>0</v>
      </c>
      <c r="CI499" s="175">
        <f>100*CH499/$AI499</f>
        <v>0</v>
      </c>
      <c r="CJ499" s="173">
        <f>IF(CI499&gt;$AI$8,1,0)</f>
        <v>0</v>
      </c>
      <c r="CK499" s="175">
        <f>IF($R499=CH$17,CI499,0)</f>
        <v>0</v>
      </c>
      <c r="CL499" s="173">
        <v>0</v>
      </c>
      <c r="CM499" s="173">
        <v>0</v>
      </c>
      <c r="CN499" s="176"/>
    </row>
    <row r="500" ht="15.75" customHeight="1">
      <c r="A500" t="s" s="179">
        <v>3430</v>
      </c>
      <c r="B500" t="s" s="180">
        <v>183</v>
      </c>
      <c r="C500" t="s" s="180">
        <v>3431</v>
      </c>
      <c r="D500" t="s" s="181">
        <v>186</v>
      </c>
      <c r="E500" t="s" s="188">
        <v>79</v>
      </c>
      <c r="F500" t="s" s="146">
        <v>46</v>
      </c>
      <c r="G500" t="s" s="146">
        <v>349</v>
      </c>
      <c r="H500" t="s" s="146">
        <v>3432</v>
      </c>
      <c r="I500" t="s" s="146">
        <v>49</v>
      </c>
      <c r="J500" t="s" s="146">
        <v>1762</v>
      </c>
      <c r="K500" t="s" s="183">
        <f>_xlfn.IFS(Q500=0,O500,T500=1,R500,U500=1,AA500,V500=1,AD500)</f>
        <v>29</v>
      </c>
      <c r="L500" s="189">
        <f>_xlfn.IFS(Q500=0,P500,T500=1,S500,U500=1,AB500,V500=1,AE500)</f>
        <v>36.9066979312431</v>
      </c>
      <c r="M500" t="s" s="146">
        <f>IF(O500="Lab","over","under")</f>
        <v>3307</v>
      </c>
      <c r="N500" s="138"/>
      <c r="O500" t="s" s="184">
        <v>29</v>
      </c>
      <c r="P500" s="147">
        <f>AU500</f>
        <v>36.9066979312431</v>
      </c>
      <c r="Q500" s="145">
        <f>T500+U500+V500</f>
        <v>0</v>
      </c>
      <c r="R500" t="s" s="185">
        <v>27</v>
      </c>
      <c r="S500" s="147">
        <f>AO500</f>
        <v>28.1683748723573</v>
      </c>
      <c r="T500" s="138"/>
      <c r="U500" s="138"/>
      <c r="V500" s="138"/>
      <c r="W500" s="138"/>
      <c r="X500" t="s" s="146">
        <f>IF($A500=Y500,"ok","bad")</f>
        <v>2430</v>
      </c>
      <c r="Y500" t="s" s="146">
        <v>3430</v>
      </c>
      <c r="Z500" t="s" s="146">
        <v>3431</v>
      </c>
      <c r="AA500" t="s" s="186">
        <v>28</v>
      </c>
      <c r="AB500" s="141">
        <f>100*AC500</f>
        <v>13.0819561</v>
      </c>
      <c r="AC500" s="190">
        <v>0.130819561</v>
      </c>
      <c r="AD500" t="s" s="187">
        <v>2365</v>
      </c>
      <c r="AE500" s="141">
        <v>10.7276578</v>
      </c>
      <c r="AF500" s="190">
        <v>0.107276578</v>
      </c>
      <c r="AG500" s="138"/>
      <c r="AH500" s="145">
        <v>78115</v>
      </c>
      <c r="AI500" s="145">
        <v>52882</v>
      </c>
      <c r="AJ500" s="145">
        <v>138</v>
      </c>
      <c r="AK500" s="145">
        <v>4621</v>
      </c>
      <c r="AL500" s="145">
        <v>14896</v>
      </c>
      <c r="AM500" s="148">
        <f>100*AL500/$AI500</f>
        <v>28.1683748723573</v>
      </c>
      <c r="AN500" s="145">
        <f>IF(AM500&gt;$AI$8,1,0)</f>
        <v>0</v>
      </c>
      <c r="AO500" s="148">
        <f>IF($R500=AL$17,AM500,0)</f>
        <v>28.1683748723573</v>
      </c>
      <c r="AP500" s="145">
        <v>6918</v>
      </c>
      <c r="AQ500" s="148">
        <f>100*AP500/$AI500</f>
        <v>13.0819560530994</v>
      </c>
      <c r="AR500" s="145">
        <f>IF(AQ500&gt;$AI$8,1,0)</f>
        <v>0</v>
      </c>
      <c r="AS500" s="148">
        <f>IF($R500=AP$17,AQ500,0)</f>
        <v>0</v>
      </c>
      <c r="AT500" s="145">
        <v>19517</v>
      </c>
      <c r="AU500" s="148">
        <f>100*AT500/$AI500</f>
        <v>36.9066979312431</v>
      </c>
      <c r="AV500" s="145">
        <f>IF(AU500&gt;$AI$8,1,0)</f>
        <v>0</v>
      </c>
      <c r="AW500" s="148">
        <f>IF($R500=AT$17,AU500,0)</f>
        <v>0</v>
      </c>
      <c r="AX500" s="145">
        <v>5673</v>
      </c>
      <c r="AY500" s="148">
        <f>100*AX500/$AI500</f>
        <v>10.7276578041678</v>
      </c>
      <c r="AZ500" s="145">
        <f>IF(AY500&gt;$AI$8,1,0)</f>
        <v>0</v>
      </c>
      <c r="BA500" s="148">
        <f>IF($R500=AX$17,AY500,0)</f>
        <v>0</v>
      </c>
      <c r="BB500" s="145">
        <v>2663</v>
      </c>
      <c r="BC500" s="148">
        <f>100*BB500/$AI500</f>
        <v>5.03573994932113</v>
      </c>
      <c r="BD500" s="145">
        <f>IF(BC500&gt;$AI$8,1,0)</f>
        <v>0</v>
      </c>
      <c r="BE500" s="148">
        <f>IF($R500=BB$17,BC500,0)</f>
        <v>0</v>
      </c>
      <c r="BF500" s="145">
        <v>0</v>
      </c>
      <c r="BG500" s="148">
        <f>100*BF500/$AI500</f>
        <v>0</v>
      </c>
      <c r="BH500" s="145">
        <f>IF(BG500&gt;$AI$8,1,0)</f>
        <v>0</v>
      </c>
      <c r="BI500" s="148">
        <f>IF($R500=BF$17,BG500,0)</f>
        <v>0</v>
      </c>
      <c r="BJ500" s="145">
        <v>0</v>
      </c>
      <c r="BK500" s="148">
        <f>100*BJ500/$AI500</f>
        <v>0</v>
      </c>
      <c r="BL500" s="145">
        <f>IF(BK500&gt;$AI$8,1,0)</f>
        <v>0</v>
      </c>
      <c r="BM500" s="148">
        <f>IF($R500=BJ$17,BK500,0)</f>
        <v>0</v>
      </c>
      <c r="BN500" s="145">
        <v>0</v>
      </c>
      <c r="BO500" s="148">
        <f>100*BN500/$AI500</f>
        <v>0</v>
      </c>
      <c r="BP500" s="145">
        <f>IF(BO500&gt;$AI$8,1,0)</f>
        <v>0</v>
      </c>
      <c r="BQ500" s="148">
        <f>IF($R500=BN$17,BO500,0)</f>
        <v>0</v>
      </c>
      <c r="BR500" s="145">
        <v>0</v>
      </c>
      <c r="BS500" s="148">
        <f>100*BR500/$AI500</f>
        <v>0</v>
      </c>
      <c r="BT500" s="145">
        <f>IF(BS500&gt;$AI$8,1,0)</f>
        <v>0</v>
      </c>
      <c r="BU500" s="148">
        <f>IF($R500=BR$17,BS500,0)</f>
        <v>0</v>
      </c>
      <c r="BV500" s="145">
        <v>0</v>
      </c>
      <c r="BW500" s="148">
        <f>100*BV500/$AI500</f>
        <v>0</v>
      </c>
      <c r="BX500" s="145">
        <f>IF(BW500&gt;$AI$8,1,0)</f>
        <v>0</v>
      </c>
      <c r="BY500" s="148">
        <f>IF($R500=BV$17,BW500,0)</f>
        <v>0</v>
      </c>
      <c r="BZ500" s="145">
        <v>0</v>
      </c>
      <c r="CA500" s="148">
        <f>100*BZ500/$AI500</f>
        <v>0</v>
      </c>
      <c r="CB500" s="145">
        <f>IF(CA500&gt;$AI$8,1,0)</f>
        <v>0</v>
      </c>
      <c r="CC500" s="148">
        <f>IF($R500=BZ$17,CA500,0)</f>
        <v>0</v>
      </c>
      <c r="CD500" s="145">
        <v>0</v>
      </c>
      <c r="CE500" s="148">
        <f>100*CD500/$AI500</f>
        <v>0</v>
      </c>
      <c r="CF500" s="145">
        <f>IF(CE500&gt;$AI$8,1,0)</f>
        <v>0</v>
      </c>
      <c r="CG500" s="148">
        <f>IF($R500=CD$17,CE500,0)</f>
        <v>0</v>
      </c>
      <c r="CH500" s="145">
        <v>0</v>
      </c>
      <c r="CI500" s="148">
        <f>100*CH500/$AI500</f>
        <v>0</v>
      </c>
      <c r="CJ500" s="145">
        <f>IF(CI500&gt;$AI$8,1,0)</f>
        <v>0</v>
      </c>
      <c r="CK500" s="148">
        <f>IF($R500=CH$17,CI500,0)</f>
        <v>0</v>
      </c>
      <c r="CL500" s="145">
        <v>0</v>
      </c>
      <c r="CM500" s="145">
        <v>0</v>
      </c>
      <c r="CN500" s="149"/>
    </row>
    <row r="501" ht="15.75" customHeight="1">
      <c r="A501" t="s" s="179">
        <v>3615</v>
      </c>
      <c r="B501" t="s" s="180">
        <v>183</v>
      </c>
      <c r="C501" t="s" s="180">
        <v>480</v>
      </c>
      <c r="D501" t="s" s="181">
        <v>186</v>
      </c>
      <c r="E501" t="s" s="182">
        <v>79</v>
      </c>
      <c r="F501" t="s" s="130">
        <v>46</v>
      </c>
      <c r="G501" t="s" s="130">
        <v>1050</v>
      </c>
      <c r="H501" t="s" s="130">
        <v>3616</v>
      </c>
      <c r="I501" t="s" s="130">
        <v>49</v>
      </c>
      <c r="J501" t="s" s="130">
        <v>56</v>
      </c>
      <c r="K501" t="s" s="183">
        <f>_xlfn.IFS(Q501=0,O501,T501=1,R501,U501=1,AA501,V501=1,AD501)</f>
        <v>27</v>
      </c>
      <c r="L501" s="189">
        <f>_xlfn.IFS(Q501=0,P501,T501=1,S501,U501=1,AB501,V501=1,AE501)</f>
        <v>36.8085304525982</v>
      </c>
      <c r="M501" t="s" s="130">
        <f>IF(O501="Lab","over","under")</f>
        <v>3307</v>
      </c>
      <c r="N501" s="169"/>
      <c r="O501" t="s" s="184">
        <v>27</v>
      </c>
      <c r="P501" s="131">
        <f>AM501</f>
        <v>36.8085304525982</v>
      </c>
      <c r="Q501" s="173">
        <f>T501+U501+V501</f>
        <v>0</v>
      </c>
      <c r="R501" t="s" s="185">
        <v>28</v>
      </c>
      <c r="S501" s="131">
        <f>AS501</f>
        <v>30.1545911715403</v>
      </c>
      <c r="T501" s="169"/>
      <c r="U501" s="169"/>
      <c r="V501" s="169"/>
      <c r="W501" s="169"/>
      <c r="X501" t="s" s="130">
        <f>IF($A501=Y501,"ok","bad")</f>
        <v>2430</v>
      </c>
      <c r="Y501" t="s" s="130">
        <v>3615</v>
      </c>
      <c r="Z501" t="s" s="130">
        <v>480</v>
      </c>
      <c r="AA501" t="s" s="186">
        <v>2365</v>
      </c>
      <c r="AB501" s="125">
        <f>100*AC501</f>
        <v>20.4460793</v>
      </c>
      <c r="AC501" s="191">
        <v>0.204460793</v>
      </c>
      <c r="AD501" t="s" s="187">
        <v>29</v>
      </c>
      <c r="AE501" s="125">
        <v>6.2581486</v>
      </c>
      <c r="AF501" s="191">
        <v>0.06258148600000001</v>
      </c>
      <c r="AG501" s="169"/>
      <c r="AH501" s="173">
        <v>75210</v>
      </c>
      <c r="AI501" s="173">
        <v>42952</v>
      </c>
      <c r="AJ501" s="173">
        <v>142</v>
      </c>
      <c r="AK501" s="173">
        <v>2858</v>
      </c>
      <c r="AL501" s="173">
        <v>15810</v>
      </c>
      <c r="AM501" s="175">
        <f>100*AL501/$AI501</f>
        <v>36.8085304525982</v>
      </c>
      <c r="AN501" s="173">
        <f>IF(AM501&gt;$AI$8,1,0)</f>
        <v>0</v>
      </c>
      <c r="AO501" s="175">
        <f>IF($R501=AL$17,AM501,0)</f>
        <v>0</v>
      </c>
      <c r="AP501" s="173">
        <v>12952</v>
      </c>
      <c r="AQ501" s="175">
        <f>100*AP501/$AI501</f>
        <v>30.1545911715403</v>
      </c>
      <c r="AR501" s="173">
        <f>IF(AQ501&gt;$AI$8,1,0)</f>
        <v>0</v>
      </c>
      <c r="AS501" s="175">
        <f>IF($R501=AP$17,AQ501,0)</f>
        <v>30.1545911715403</v>
      </c>
      <c r="AT501" s="173">
        <v>2688</v>
      </c>
      <c r="AU501" s="175">
        <f>100*AT501/$AI501</f>
        <v>6.25814863102999</v>
      </c>
      <c r="AV501" s="173">
        <f>IF(AU501&gt;$AI$8,1,0)</f>
        <v>0</v>
      </c>
      <c r="AW501" s="175">
        <f>IF($R501=AT$17,AU501,0)</f>
        <v>0</v>
      </c>
      <c r="AX501" s="173">
        <v>8782</v>
      </c>
      <c r="AY501" s="175">
        <f>100*AX501/$AI501</f>
        <v>20.4460793443844</v>
      </c>
      <c r="AZ501" s="173">
        <f>IF(AY501&gt;$AI$8,1,0)</f>
        <v>0</v>
      </c>
      <c r="BA501" s="175">
        <f>IF($R501=AX$17,AY501,0)</f>
        <v>0</v>
      </c>
      <c r="BB501" s="173">
        <v>2461</v>
      </c>
      <c r="BC501" s="175">
        <f>100*BB501/$AI501</f>
        <v>5.72965170422798</v>
      </c>
      <c r="BD501" s="173">
        <f>IF(BC501&gt;$AI$8,1,0)</f>
        <v>0</v>
      </c>
      <c r="BE501" s="175">
        <f>IF($R501=BB$17,BC501,0)</f>
        <v>0</v>
      </c>
      <c r="BF501" s="173">
        <v>0</v>
      </c>
      <c r="BG501" s="175">
        <f>100*BF501/$AI501</f>
        <v>0</v>
      </c>
      <c r="BH501" s="173">
        <f>IF(BG501&gt;$AI$8,1,0)</f>
        <v>0</v>
      </c>
      <c r="BI501" s="175">
        <f>IF($R501=BF$17,BG501,0)</f>
        <v>0</v>
      </c>
      <c r="BJ501" s="173">
        <v>0</v>
      </c>
      <c r="BK501" s="175">
        <f>100*BJ501/$AI501</f>
        <v>0</v>
      </c>
      <c r="BL501" s="173">
        <f>IF(BK501&gt;$AI$8,1,0)</f>
        <v>0</v>
      </c>
      <c r="BM501" s="175">
        <f>IF($R501=BJ$17,BK501,0)</f>
        <v>0</v>
      </c>
      <c r="BN501" s="173">
        <v>0</v>
      </c>
      <c r="BO501" s="175">
        <f>100*BN501/$AI501</f>
        <v>0</v>
      </c>
      <c r="BP501" s="173">
        <f>IF(BO501&gt;$AI$8,1,0)</f>
        <v>0</v>
      </c>
      <c r="BQ501" s="175">
        <f>IF($R501=BN$17,BO501,0)</f>
        <v>0</v>
      </c>
      <c r="BR501" s="173">
        <v>0</v>
      </c>
      <c r="BS501" s="175">
        <f>100*BR501/$AI501</f>
        <v>0</v>
      </c>
      <c r="BT501" s="173">
        <f>IF(BS501&gt;$AI$8,1,0)</f>
        <v>0</v>
      </c>
      <c r="BU501" s="175">
        <f>IF($R501=BR$17,BS501,0)</f>
        <v>0</v>
      </c>
      <c r="BV501" s="173">
        <v>0</v>
      </c>
      <c r="BW501" s="175">
        <f>100*BV501/$AI501</f>
        <v>0</v>
      </c>
      <c r="BX501" s="173">
        <f>IF(BW501&gt;$AI$8,1,0)</f>
        <v>0</v>
      </c>
      <c r="BY501" s="175">
        <f>IF($R501=BV$17,BW501,0)</f>
        <v>0</v>
      </c>
      <c r="BZ501" s="173">
        <v>0</v>
      </c>
      <c r="CA501" s="175">
        <f>100*BZ501/$AI501</f>
        <v>0</v>
      </c>
      <c r="CB501" s="173">
        <f>IF(CA501&gt;$AI$8,1,0)</f>
        <v>0</v>
      </c>
      <c r="CC501" s="175">
        <f>IF($R501=BZ$17,CA501,0)</f>
        <v>0</v>
      </c>
      <c r="CD501" s="173">
        <v>0</v>
      </c>
      <c r="CE501" s="175">
        <f>100*CD501/$AI501</f>
        <v>0</v>
      </c>
      <c r="CF501" s="173">
        <f>IF(CE501&gt;$AI$8,1,0)</f>
        <v>0</v>
      </c>
      <c r="CG501" s="175">
        <f>IF($R501=CD$17,CE501,0)</f>
        <v>0</v>
      </c>
      <c r="CH501" s="173">
        <v>0</v>
      </c>
      <c r="CI501" s="175">
        <f>100*CH501/$AI501</f>
        <v>0</v>
      </c>
      <c r="CJ501" s="173">
        <f>IF(CI501&gt;$AI$8,1,0)</f>
        <v>0</v>
      </c>
      <c r="CK501" s="175">
        <f>IF($R501=CH$17,CI501,0)</f>
        <v>0</v>
      </c>
      <c r="CL501" s="173">
        <v>0</v>
      </c>
      <c r="CM501" s="173">
        <v>0</v>
      </c>
      <c r="CN501" s="176"/>
    </row>
    <row r="502" ht="15.75" customHeight="1">
      <c r="A502" t="s" s="179">
        <v>2938</v>
      </c>
      <c r="B502" t="s" s="180">
        <v>42</v>
      </c>
      <c r="C502" t="s" s="180">
        <v>554</v>
      </c>
      <c r="D502" t="s" s="181">
        <v>45</v>
      </c>
      <c r="E502" t="s" s="188">
        <v>45</v>
      </c>
      <c r="F502" t="s" s="146">
        <v>80</v>
      </c>
      <c r="G502" t="s" s="146">
        <v>428</v>
      </c>
      <c r="H502" t="s" s="146">
        <v>2939</v>
      </c>
      <c r="I502" t="s" s="146">
        <v>49</v>
      </c>
      <c r="J502" t="s" s="146">
        <v>50</v>
      </c>
      <c r="K502" t="s" s="183">
        <f>_xlfn.IFS(Q502=0,O502,T502=1,R502,U502=1,AA502,V502=1,AD502)</f>
        <v>28</v>
      </c>
      <c r="L502" s="189">
        <f>_xlfn.IFS(Q502=0,P502,T502=1,S502,U502=1,AB502,V502=1,AE502)</f>
        <v>36.7361530039994</v>
      </c>
      <c r="M502" t="s" s="146">
        <f>IF(O502="Lab","over","under")</f>
        <v>2429</v>
      </c>
      <c r="N502" s="145">
        <v>0</v>
      </c>
      <c r="O502" t="s" s="184">
        <v>28</v>
      </c>
      <c r="P502" s="147">
        <f>AQ502</f>
        <v>36.7361530039994</v>
      </c>
      <c r="Q502" s="145">
        <f>T502+U502+V502</f>
        <v>0</v>
      </c>
      <c r="R502" t="s" s="185">
        <v>33</v>
      </c>
      <c r="S502" s="147">
        <f>BM502</f>
        <v>21.0536899255982</v>
      </c>
      <c r="T502" s="138"/>
      <c r="U502" s="138"/>
      <c r="V502" s="138"/>
      <c r="W502" s="138"/>
      <c r="X502" t="s" s="146">
        <f>IF($A502=Y502,"ok","bad")</f>
        <v>2430</v>
      </c>
      <c r="Y502" t="s" s="146">
        <v>2938</v>
      </c>
      <c r="Z502" t="s" s="146">
        <v>554</v>
      </c>
      <c r="AA502" t="s" s="186">
        <v>27</v>
      </c>
      <c r="AB502" s="141">
        <f>100*AC502</f>
        <v>15.2713542</v>
      </c>
      <c r="AC502" s="190">
        <v>0.152713542</v>
      </c>
      <c r="AD502" t="s" s="187">
        <v>2365</v>
      </c>
      <c r="AE502" s="141">
        <v>12.5701008</v>
      </c>
      <c r="AF502" s="190">
        <v>0.125701008</v>
      </c>
      <c r="AG502" s="138"/>
      <c r="AH502" s="145">
        <v>75697</v>
      </c>
      <c r="AI502" s="145">
        <v>44757</v>
      </c>
      <c r="AJ502" s="145">
        <v>195</v>
      </c>
      <c r="AK502" s="145">
        <v>7019</v>
      </c>
      <c r="AL502" s="145">
        <v>6835</v>
      </c>
      <c r="AM502" s="148">
        <f>100*AL502/$AI502</f>
        <v>15.2713542015774</v>
      </c>
      <c r="AN502" s="145">
        <f>IF(AM502&gt;$AI$8,1,0)</f>
        <v>0</v>
      </c>
      <c r="AO502" s="148">
        <f>IF($R502=AL$17,AM502,0)</f>
        <v>0</v>
      </c>
      <c r="AP502" s="145">
        <v>16442</v>
      </c>
      <c r="AQ502" s="148">
        <f>100*AP502/$AI502</f>
        <v>36.7361530039994</v>
      </c>
      <c r="AR502" s="145">
        <f>IF(AQ502&gt;$AI$8,1,0)</f>
        <v>0</v>
      </c>
      <c r="AS502" s="148">
        <f>IF($R502=AP$17,AQ502,0)</f>
        <v>0</v>
      </c>
      <c r="AT502" s="145">
        <v>1921</v>
      </c>
      <c r="AU502" s="148">
        <f>100*AT502/$AI502</f>
        <v>4.29206604553478</v>
      </c>
      <c r="AV502" s="145">
        <f>IF(AU502&gt;$AI$8,1,0)</f>
        <v>0</v>
      </c>
      <c r="AW502" s="148">
        <f>IF($R502=AT$17,AU502,0)</f>
        <v>0</v>
      </c>
      <c r="AX502" s="145">
        <v>5626</v>
      </c>
      <c r="AY502" s="148">
        <f>100*AX502/$AI502</f>
        <v>12.5701007663606</v>
      </c>
      <c r="AZ502" s="145">
        <f>IF(AY502&gt;$AI$8,1,0)</f>
        <v>0</v>
      </c>
      <c r="BA502" s="148">
        <f>IF($R502=AX$17,AY502,0)</f>
        <v>0</v>
      </c>
      <c r="BB502" s="145">
        <v>3157</v>
      </c>
      <c r="BC502" s="148">
        <f>100*BB502/$AI502</f>
        <v>7.05364523985075</v>
      </c>
      <c r="BD502" s="145">
        <f>IF(BC502&gt;$AI$8,1,0)</f>
        <v>0</v>
      </c>
      <c r="BE502" s="148">
        <f>IF($R502=BB$17,BC502,0)</f>
        <v>0</v>
      </c>
      <c r="BF502" s="145">
        <v>0</v>
      </c>
      <c r="BG502" s="148">
        <f>100*BF502/$AI502</f>
        <v>0</v>
      </c>
      <c r="BH502" s="145">
        <f>IF(BG502&gt;$AI$8,1,0)</f>
        <v>0</v>
      </c>
      <c r="BI502" s="148">
        <f>IF($R502=BF$17,BG502,0)</f>
        <v>0</v>
      </c>
      <c r="BJ502" s="145">
        <v>9423</v>
      </c>
      <c r="BK502" s="148">
        <f>100*BJ502/$AI502</f>
        <v>21.0536899255982</v>
      </c>
      <c r="BL502" s="145">
        <f>IF(BK502&gt;$AI$8,1,0)</f>
        <v>0</v>
      </c>
      <c r="BM502" s="148">
        <f>IF($R502=BJ$17,BK502,0)</f>
        <v>21.0536899255982</v>
      </c>
      <c r="BN502" s="145">
        <v>0</v>
      </c>
      <c r="BO502" s="148">
        <f>100*BN502/$AI502</f>
        <v>0</v>
      </c>
      <c r="BP502" s="145">
        <f>IF(BO502&gt;$AI$8,1,0)</f>
        <v>0</v>
      </c>
      <c r="BQ502" s="148">
        <f>IF($R502=BN$17,BO502,0)</f>
        <v>0</v>
      </c>
      <c r="BR502" s="145">
        <v>0</v>
      </c>
      <c r="BS502" s="148">
        <f>100*BR502/$AI502</f>
        <v>0</v>
      </c>
      <c r="BT502" s="145">
        <f>IF(BS502&gt;$AI$8,1,0)</f>
        <v>0</v>
      </c>
      <c r="BU502" s="148">
        <f>IF($R502=BR$17,BS502,0)</f>
        <v>0</v>
      </c>
      <c r="BV502" s="145">
        <v>0</v>
      </c>
      <c r="BW502" s="148">
        <f>100*BV502/$AI502</f>
        <v>0</v>
      </c>
      <c r="BX502" s="145">
        <f>IF(BW502&gt;$AI$8,1,0)</f>
        <v>0</v>
      </c>
      <c r="BY502" s="148">
        <f>IF($R502=BV$17,BW502,0)</f>
        <v>0</v>
      </c>
      <c r="BZ502" s="145">
        <v>0</v>
      </c>
      <c r="CA502" s="148">
        <f>100*BZ502/$AI502</f>
        <v>0</v>
      </c>
      <c r="CB502" s="145">
        <f>IF(CA502&gt;$AI$8,1,0)</f>
        <v>0</v>
      </c>
      <c r="CC502" s="148">
        <f>IF($R502=BZ$17,CA502,0)</f>
        <v>0</v>
      </c>
      <c r="CD502" s="145">
        <v>0</v>
      </c>
      <c r="CE502" s="148">
        <f>100*CD502/$AI502</f>
        <v>0</v>
      </c>
      <c r="CF502" s="145">
        <f>IF(CE502&gt;$AI$8,1,0)</f>
        <v>0</v>
      </c>
      <c r="CG502" s="148">
        <f>IF($R502=CD$17,CE502,0)</f>
        <v>0</v>
      </c>
      <c r="CH502" s="145">
        <v>0</v>
      </c>
      <c r="CI502" s="148">
        <f>100*CH502/$AI502</f>
        <v>0</v>
      </c>
      <c r="CJ502" s="145">
        <f>IF(CI502&gt;$AI$8,1,0)</f>
        <v>0</v>
      </c>
      <c r="CK502" s="148">
        <f>IF($R502=CH$17,CI502,0)</f>
        <v>0</v>
      </c>
      <c r="CL502" s="145">
        <v>0</v>
      </c>
      <c r="CM502" s="145">
        <v>0</v>
      </c>
      <c r="CN502" s="149"/>
    </row>
    <row r="503" ht="19.95" customHeight="1">
      <c r="A503" t="s" s="179">
        <v>3362</v>
      </c>
      <c r="B503" t="s" s="180">
        <v>75</v>
      </c>
      <c r="C503" t="s" s="180">
        <v>1840</v>
      </c>
      <c r="D503" t="s" s="181">
        <v>78</v>
      </c>
      <c r="E503" t="s" s="182">
        <v>79</v>
      </c>
      <c r="F503" t="s" s="130">
        <v>46</v>
      </c>
      <c r="G503" t="s" s="130">
        <v>1487</v>
      </c>
      <c r="H503" t="s" s="130">
        <v>1841</v>
      </c>
      <c r="I503" t="s" s="130">
        <v>64</v>
      </c>
      <c r="J503" t="s" s="130">
        <v>56</v>
      </c>
      <c r="K503" t="s" s="183">
        <f>_xlfn.IFS(Q503=0,O503,T503=1,R503,U503=1,AA503,V503=1,AD503)</f>
        <v>27</v>
      </c>
      <c r="L503" s="189">
        <f>_xlfn.IFS(Q503=0,P503,T503=1,S503,U503=1,AB503,V503=1,AE503)</f>
        <v>36.7301949938877</v>
      </c>
      <c r="M503" t="s" s="130">
        <f>IF(O503="Lab","over","under")</f>
        <v>3307</v>
      </c>
      <c r="N503" s="169"/>
      <c r="O503" t="s" s="184">
        <v>27</v>
      </c>
      <c r="P503" s="131">
        <f>AM503</f>
        <v>36.7301949938877</v>
      </c>
      <c r="Q503" s="173">
        <f>T503+U503+V503</f>
        <v>0</v>
      </c>
      <c r="R503" t="s" s="185">
        <v>29</v>
      </c>
      <c r="S503" s="131">
        <f>AW503</f>
        <v>25.8281729092767</v>
      </c>
      <c r="T503" s="169"/>
      <c r="U503" s="169"/>
      <c r="V503" s="169"/>
      <c r="W503" s="169"/>
      <c r="X503" t="s" s="130">
        <f>IF($A503=Y503,"ok","bad")</f>
        <v>2430</v>
      </c>
      <c r="Y503" t="s" s="130">
        <v>3362</v>
      </c>
      <c r="Z503" t="s" s="130">
        <v>1840</v>
      </c>
      <c r="AA503" t="s" s="186">
        <v>2365</v>
      </c>
      <c r="AB503" s="125">
        <f>100*AC503</f>
        <v>18.719814</v>
      </c>
      <c r="AC503" s="191">
        <v>0.18719814</v>
      </c>
      <c r="AD503" t="s" s="187">
        <v>28</v>
      </c>
      <c r="AE503" s="125">
        <v>13.6315357</v>
      </c>
      <c r="AF503" s="191">
        <v>0.136315357</v>
      </c>
      <c r="AG503" s="169"/>
      <c r="AH503" s="173">
        <v>73708</v>
      </c>
      <c r="AI503" s="173">
        <v>49899</v>
      </c>
      <c r="AJ503" s="173">
        <v>151</v>
      </c>
      <c r="AK503" s="173">
        <v>5440</v>
      </c>
      <c r="AL503" s="173">
        <v>18328</v>
      </c>
      <c r="AM503" s="175">
        <f>100*AL503/$AI503</f>
        <v>36.7301949938877</v>
      </c>
      <c r="AN503" s="173">
        <f>IF(AM503&gt;$AI$8,1,0)</f>
        <v>0</v>
      </c>
      <c r="AO503" s="175">
        <f>IF($R503=AL$17,AM503,0)</f>
        <v>0</v>
      </c>
      <c r="AP503" s="173">
        <v>6802</v>
      </c>
      <c r="AQ503" s="175">
        <f>100*AP503/$AI503</f>
        <v>13.6315357021183</v>
      </c>
      <c r="AR503" s="173">
        <f>IF(AQ503&gt;$AI$8,1,0)</f>
        <v>0</v>
      </c>
      <c r="AS503" s="175">
        <f>IF($R503=AP$17,AQ503,0)</f>
        <v>0</v>
      </c>
      <c r="AT503" s="173">
        <v>12888</v>
      </c>
      <c r="AU503" s="175">
        <f>100*AT503/$AI503</f>
        <v>25.8281729092767</v>
      </c>
      <c r="AV503" s="173">
        <f>IF(AU503&gt;$AI$8,1,0)</f>
        <v>0</v>
      </c>
      <c r="AW503" s="175">
        <f>IF($R503=AT$17,AU503,0)</f>
        <v>25.8281729092767</v>
      </c>
      <c r="AX503" s="173">
        <v>9341</v>
      </c>
      <c r="AY503" s="175">
        <f>100*AX503/$AI503</f>
        <v>18.7198140243291</v>
      </c>
      <c r="AZ503" s="173">
        <f>IF(AY503&gt;$AI$8,1,0)</f>
        <v>0</v>
      </c>
      <c r="BA503" s="175">
        <f>IF($R503=AX$17,AY503,0)</f>
        <v>0</v>
      </c>
      <c r="BB503" s="173">
        <v>2033</v>
      </c>
      <c r="BC503" s="175">
        <f>100*BB503/$AI503</f>
        <v>4.07422994448787</v>
      </c>
      <c r="BD503" s="173">
        <f>IF(BC503&gt;$AI$8,1,0)</f>
        <v>0</v>
      </c>
      <c r="BE503" s="175">
        <f>IF($R503=BB$17,BC503,0)</f>
        <v>0</v>
      </c>
      <c r="BF503" s="173">
        <v>0</v>
      </c>
      <c r="BG503" s="175">
        <f>100*BF503/$AI503</f>
        <v>0</v>
      </c>
      <c r="BH503" s="173">
        <f>IF(BG503&gt;$AI$8,1,0)</f>
        <v>0</v>
      </c>
      <c r="BI503" s="175">
        <f>IF($R503=BF$17,BG503,0)</f>
        <v>0</v>
      </c>
      <c r="BJ503" s="173">
        <v>0</v>
      </c>
      <c r="BK503" s="175">
        <f>100*BJ503/$AI503</f>
        <v>0</v>
      </c>
      <c r="BL503" s="173">
        <f>IF(BK503&gt;$AI$8,1,0)</f>
        <v>0</v>
      </c>
      <c r="BM503" s="175">
        <f>IF($R503=BJ$17,BK503,0)</f>
        <v>0</v>
      </c>
      <c r="BN503" s="173">
        <v>0</v>
      </c>
      <c r="BO503" s="175">
        <f>100*BN503/$AI503</f>
        <v>0</v>
      </c>
      <c r="BP503" s="173">
        <f>IF(BO503&gt;$AI$8,1,0)</f>
        <v>0</v>
      </c>
      <c r="BQ503" s="175">
        <f>IF($R503=BN$17,BO503,0)</f>
        <v>0</v>
      </c>
      <c r="BR503" s="173">
        <v>0</v>
      </c>
      <c r="BS503" s="175">
        <f>100*BR503/$AI503</f>
        <v>0</v>
      </c>
      <c r="BT503" s="173">
        <f>IF(BS503&gt;$AI$8,1,0)</f>
        <v>0</v>
      </c>
      <c r="BU503" s="175">
        <f>IF($R503=BR$17,BS503,0)</f>
        <v>0</v>
      </c>
      <c r="BV503" s="173">
        <v>0</v>
      </c>
      <c r="BW503" s="175">
        <f>100*BV503/$AI503</f>
        <v>0</v>
      </c>
      <c r="BX503" s="173">
        <f>IF(BW503&gt;$AI$8,1,0)</f>
        <v>0</v>
      </c>
      <c r="BY503" s="175">
        <f>IF($R503=BV$17,BW503,0)</f>
        <v>0</v>
      </c>
      <c r="BZ503" s="173">
        <v>0</v>
      </c>
      <c r="CA503" s="175">
        <f>100*BZ503/$AI503</f>
        <v>0</v>
      </c>
      <c r="CB503" s="173">
        <f>IF(CA503&gt;$AI$8,1,0)</f>
        <v>0</v>
      </c>
      <c r="CC503" s="175">
        <f>IF($R503=BZ$17,CA503,0)</f>
        <v>0</v>
      </c>
      <c r="CD503" s="173">
        <v>0</v>
      </c>
      <c r="CE503" s="175">
        <f>100*CD503/$AI503</f>
        <v>0</v>
      </c>
      <c r="CF503" s="173">
        <f>IF(CE503&gt;$AI$8,1,0)</f>
        <v>0</v>
      </c>
      <c r="CG503" s="175">
        <f>IF($R503=CD$17,CE503,0)</f>
        <v>0</v>
      </c>
      <c r="CH503" s="173">
        <v>0</v>
      </c>
      <c r="CI503" s="175">
        <f>100*CH503/$AI503</f>
        <v>0</v>
      </c>
      <c r="CJ503" s="173">
        <f>IF(CI503&gt;$AI$8,1,0)</f>
        <v>0</v>
      </c>
      <c r="CK503" s="175">
        <f>IF($R503=CH$17,CI503,0)</f>
        <v>0</v>
      </c>
      <c r="CL503" s="173">
        <v>0</v>
      </c>
      <c r="CM503" s="173">
        <v>0</v>
      </c>
      <c r="CN503" s="176"/>
    </row>
    <row r="504" ht="15.75" customHeight="1">
      <c r="A504" t="s" s="179">
        <v>3393</v>
      </c>
      <c r="B504" t="s" s="180">
        <v>183</v>
      </c>
      <c r="C504" t="s" s="180">
        <v>427</v>
      </c>
      <c r="D504" t="s" s="181">
        <v>186</v>
      </c>
      <c r="E504" t="s" s="188">
        <v>79</v>
      </c>
      <c r="F504" t="s" s="146">
        <v>46</v>
      </c>
      <c r="G504" t="s" s="146">
        <v>428</v>
      </c>
      <c r="H504" t="s" s="146">
        <v>429</v>
      </c>
      <c r="I504" t="s" s="146">
        <v>49</v>
      </c>
      <c r="J504" t="s" s="146">
        <v>56</v>
      </c>
      <c r="K504" t="s" s="183">
        <f>_xlfn.IFS(Q504=0,O504,T504=1,R504,U504=1,AA504,V504=1,AD504)</f>
        <v>27</v>
      </c>
      <c r="L504" s="189">
        <f>_xlfn.IFS(Q504=0,P504,T504=1,S504,U504=1,AB504,V504=1,AE504)</f>
        <v>36.6858396093685</v>
      </c>
      <c r="M504" t="s" s="146">
        <f>IF(O504="Lab","over","under")</f>
        <v>3307</v>
      </c>
      <c r="N504" s="138"/>
      <c r="O504" t="s" s="184">
        <v>27</v>
      </c>
      <c r="P504" s="147">
        <f>AM504</f>
        <v>36.6858396093685</v>
      </c>
      <c r="Q504" s="145">
        <f>T504+U504+V504</f>
        <v>0</v>
      </c>
      <c r="R504" t="s" s="185">
        <v>2365</v>
      </c>
      <c r="S504" s="147">
        <f>BA504</f>
        <v>24.3130844988827</v>
      </c>
      <c r="T504" s="138"/>
      <c r="U504" s="138"/>
      <c r="V504" s="138"/>
      <c r="W504" s="138"/>
      <c r="X504" t="s" s="146">
        <f>IF($A504=Y504,"ok","bad")</f>
        <v>2430</v>
      </c>
      <c r="Y504" t="s" s="146">
        <v>3393</v>
      </c>
      <c r="Z504" t="s" s="146">
        <v>427</v>
      </c>
      <c r="AA504" t="s" s="186">
        <v>28</v>
      </c>
      <c r="AB504" s="141">
        <f>100*AC504</f>
        <v>22.9289084</v>
      </c>
      <c r="AC504" s="190">
        <v>0.229289084</v>
      </c>
      <c r="AD504" t="s" s="187">
        <v>29</v>
      </c>
      <c r="AE504" s="141">
        <v>12.0189522</v>
      </c>
      <c r="AF504" s="190">
        <v>0.120189522</v>
      </c>
      <c r="AG504" s="138"/>
      <c r="AH504" s="145">
        <v>75352</v>
      </c>
      <c r="AI504" s="145">
        <v>48332</v>
      </c>
      <c r="AJ504" s="145">
        <v>169</v>
      </c>
      <c r="AK504" s="145">
        <v>5980</v>
      </c>
      <c r="AL504" s="145">
        <v>17731</v>
      </c>
      <c r="AM504" s="148">
        <f>100*AL504/$AI504</f>
        <v>36.6858396093685</v>
      </c>
      <c r="AN504" s="145">
        <f>IF(AM504&gt;$AI$8,1,0)</f>
        <v>0</v>
      </c>
      <c r="AO504" s="148">
        <f>IF($R504=AL$17,AM504,0)</f>
        <v>0</v>
      </c>
      <c r="AP504" s="145">
        <v>11082</v>
      </c>
      <c r="AQ504" s="148">
        <f>100*AP504/$AI504</f>
        <v>22.9289083836795</v>
      </c>
      <c r="AR504" s="145">
        <f>IF(AQ504&gt;$AI$8,1,0)</f>
        <v>0</v>
      </c>
      <c r="AS504" s="148">
        <f>IF($R504=AP$17,AQ504,0)</f>
        <v>0</v>
      </c>
      <c r="AT504" s="145">
        <v>5809</v>
      </c>
      <c r="AU504" s="148">
        <f>100*AT504/$AI504</f>
        <v>12.0189522469585</v>
      </c>
      <c r="AV504" s="145">
        <f>IF(AU504&gt;$AI$8,1,0)</f>
        <v>0</v>
      </c>
      <c r="AW504" s="148">
        <f>IF($R504=AT$17,AU504,0)</f>
        <v>0</v>
      </c>
      <c r="AX504" s="145">
        <v>11751</v>
      </c>
      <c r="AY504" s="148">
        <f>100*AX504/$AI504</f>
        <v>24.3130844988827</v>
      </c>
      <c r="AZ504" s="145">
        <f>IF(AY504&gt;$AI$8,1,0)</f>
        <v>0</v>
      </c>
      <c r="BA504" s="148">
        <f>IF($R504=AX$17,AY504,0)</f>
        <v>24.3130844988827</v>
      </c>
      <c r="BB504" s="145">
        <v>1770</v>
      </c>
      <c r="BC504" s="148">
        <f>100*BB504/$AI504</f>
        <v>3.6621699908963</v>
      </c>
      <c r="BD504" s="145">
        <f>IF(BC504&gt;$AI$8,1,0)</f>
        <v>0</v>
      </c>
      <c r="BE504" s="148">
        <f>IF($R504=BB$17,BC504,0)</f>
        <v>0</v>
      </c>
      <c r="BF504" s="145">
        <v>0</v>
      </c>
      <c r="BG504" s="148">
        <f>100*BF504/$AI504</f>
        <v>0</v>
      </c>
      <c r="BH504" s="145">
        <f>IF(BG504&gt;$AI$8,1,0)</f>
        <v>0</v>
      </c>
      <c r="BI504" s="148">
        <f>IF($R504=BF$17,BG504,0)</f>
        <v>0</v>
      </c>
      <c r="BJ504" s="145">
        <v>0</v>
      </c>
      <c r="BK504" s="148">
        <f>100*BJ504/$AI504</f>
        <v>0</v>
      </c>
      <c r="BL504" s="145">
        <f>IF(BK504&gt;$AI$8,1,0)</f>
        <v>0</v>
      </c>
      <c r="BM504" s="148">
        <f>IF($R504=BJ$17,BK504,0)</f>
        <v>0</v>
      </c>
      <c r="BN504" s="145">
        <v>0</v>
      </c>
      <c r="BO504" s="148">
        <f>100*BN504/$AI504</f>
        <v>0</v>
      </c>
      <c r="BP504" s="145">
        <f>IF(BO504&gt;$AI$8,1,0)</f>
        <v>0</v>
      </c>
      <c r="BQ504" s="148">
        <f>IF($R504=BN$17,BO504,0)</f>
        <v>0</v>
      </c>
      <c r="BR504" s="145">
        <v>0</v>
      </c>
      <c r="BS504" s="148">
        <f>100*BR504/$AI504</f>
        <v>0</v>
      </c>
      <c r="BT504" s="145">
        <f>IF(BS504&gt;$AI$8,1,0)</f>
        <v>0</v>
      </c>
      <c r="BU504" s="148">
        <f>IF($R504=BR$17,BS504,0)</f>
        <v>0</v>
      </c>
      <c r="BV504" s="145">
        <v>0</v>
      </c>
      <c r="BW504" s="148">
        <f>100*BV504/$AI504</f>
        <v>0</v>
      </c>
      <c r="BX504" s="145">
        <f>IF(BW504&gt;$AI$8,1,0)</f>
        <v>0</v>
      </c>
      <c r="BY504" s="148">
        <f>IF($R504=BV$17,BW504,0)</f>
        <v>0</v>
      </c>
      <c r="BZ504" s="145">
        <v>0</v>
      </c>
      <c r="CA504" s="148">
        <f>100*BZ504/$AI504</f>
        <v>0</v>
      </c>
      <c r="CB504" s="145">
        <f>IF(CA504&gt;$AI$8,1,0)</f>
        <v>0</v>
      </c>
      <c r="CC504" s="148">
        <f>IF($R504=BZ$17,CA504,0)</f>
        <v>0</v>
      </c>
      <c r="CD504" s="145">
        <v>0</v>
      </c>
      <c r="CE504" s="148">
        <f>100*CD504/$AI504</f>
        <v>0</v>
      </c>
      <c r="CF504" s="145">
        <f>IF(CE504&gt;$AI$8,1,0)</f>
        <v>0</v>
      </c>
      <c r="CG504" s="148">
        <f>IF($R504=CD$17,CE504,0)</f>
        <v>0</v>
      </c>
      <c r="CH504" s="145">
        <v>0</v>
      </c>
      <c r="CI504" s="148">
        <f>100*CH504/$AI504</f>
        <v>0</v>
      </c>
      <c r="CJ504" s="145">
        <f>IF(CI504&gt;$AI$8,1,0)</f>
        <v>0</v>
      </c>
      <c r="CK504" s="148">
        <f>IF($R504=CH$17,CI504,0)</f>
        <v>0</v>
      </c>
      <c r="CL504" s="145">
        <v>0</v>
      </c>
      <c r="CM504" s="145">
        <v>0</v>
      </c>
      <c r="CN504" s="149"/>
    </row>
    <row r="505" ht="15.75" customHeight="1">
      <c r="A505" t="s" s="179">
        <v>3514</v>
      </c>
      <c r="B505" t="s" s="180">
        <v>197</v>
      </c>
      <c r="C505" t="s" s="180">
        <v>1546</v>
      </c>
      <c r="D505" t="s" s="181">
        <v>200</v>
      </c>
      <c r="E505" t="s" s="182">
        <v>79</v>
      </c>
      <c r="F505" t="s" s="130">
        <v>46</v>
      </c>
      <c r="G505" t="s" s="130">
        <v>179</v>
      </c>
      <c r="H505" t="s" s="130">
        <v>1547</v>
      </c>
      <c r="I505" t="s" s="130">
        <v>49</v>
      </c>
      <c r="J505" t="s" s="130">
        <v>56</v>
      </c>
      <c r="K505" t="s" s="183">
        <f>_xlfn.IFS(Q505=0,O505,T505=1,R505,U505=1,AA505,V505=1,AD505)</f>
        <v>27</v>
      </c>
      <c r="L505" s="189">
        <f>_xlfn.IFS(Q505=0,P505,T505=1,S505,U505=1,AB505,V505=1,AE505)</f>
        <v>36.6483505424391</v>
      </c>
      <c r="M505" t="s" s="130">
        <f>IF(O505="Lab","over","under")</f>
        <v>3307</v>
      </c>
      <c r="N505" s="169"/>
      <c r="O505" t="s" s="184">
        <v>27</v>
      </c>
      <c r="P505" s="131">
        <f>AM505</f>
        <v>36.6483505424391</v>
      </c>
      <c r="Q505" s="173">
        <f>T505+U505+V505</f>
        <v>0</v>
      </c>
      <c r="R505" t="s" s="185">
        <v>29</v>
      </c>
      <c r="S505" s="131">
        <f>AW505</f>
        <v>33.450073465773</v>
      </c>
      <c r="T505" s="169"/>
      <c r="U505" s="169"/>
      <c r="V505" s="169"/>
      <c r="W505" s="169"/>
      <c r="X505" t="s" s="130">
        <f>IF($A505=Y505,"ok","bad")</f>
        <v>2430</v>
      </c>
      <c r="Y505" t="s" s="130">
        <v>3514</v>
      </c>
      <c r="Z505" t="s" s="130">
        <v>1546</v>
      </c>
      <c r="AA505" t="s" s="186">
        <v>2365</v>
      </c>
      <c r="AB505" s="125">
        <f>100*AC505</f>
        <v>15.8887346</v>
      </c>
      <c r="AC505" s="191">
        <v>0.158887346</v>
      </c>
      <c r="AD505" t="s" s="187">
        <v>28</v>
      </c>
      <c r="AE505" s="125">
        <v>8.7957652</v>
      </c>
      <c r="AF505" s="191">
        <v>0.087957652</v>
      </c>
      <c r="AG505" s="169"/>
      <c r="AH505" s="173">
        <v>72690</v>
      </c>
      <c r="AI505" s="173">
        <v>49683</v>
      </c>
      <c r="AJ505" s="173">
        <v>153</v>
      </c>
      <c r="AK505" s="173">
        <v>1589</v>
      </c>
      <c r="AL505" s="173">
        <v>18208</v>
      </c>
      <c r="AM505" s="175">
        <f>100*AL505/$AI505</f>
        <v>36.6483505424391</v>
      </c>
      <c r="AN505" s="173">
        <f>IF(AM505&gt;$AI$8,1,0)</f>
        <v>0</v>
      </c>
      <c r="AO505" s="175">
        <f>IF($R505=AL$17,AM505,0)</f>
        <v>0</v>
      </c>
      <c r="AP505" s="173">
        <v>4370</v>
      </c>
      <c r="AQ505" s="175">
        <f>100*AP505/$AI505</f>
        <v>8.79576515105771</v>
      </c>
      <c r="AR505" s="173">
        <f>IF(AQ505&gt;$AI$8,1,0)</f>
        <v>0</v>
      </c>
      <c r="AS505" s="175">
        <f>IF($R505=AP$17,AQ505,0)</f>
        <v>0</v>
      </c>
      <c r="AT505" s="173">
        <v>16619</v>
      </c>
      <c r="AU505" s="175">
        <f>100*AT505/$AI505</f>
        <v>33.450073465773</v>
      </c>
      <c r="AV505" s="173">
        <f>IF(AU505&gt;$AI$8,1,0)</f>
        <v>0</v>
      </c>
      <c r="AW505" s="175">
        <f>IF($R505=AT$17,AU505,0)</f>
        <v>33.450073465773</v>
      </c>
      <c r="AX505" s="173">
        <v>7894</v>
      </c>
      <c r="AY505" s="175">
        <f>100*AX505/$AI505</f>
        <v>15.8887345772196</v>
      </c>
      <c r="AZ505" s="173">
        <f>IF(AY505&gt;$AI$8,1,0)</f>
        <v>0</v>
      </c>
      <c r="BA505" s="175">
        <f>IF($R505=AX$17,AY505,0)</f>
        <v>0</v>
      </c>
      <c r="BB505" s="173">
        <v>2082</v>
      </c>
      <c r="BC505" s="175">
        <f>100*BB505/$AI505</f>
        <v>4.19056820240324</v>
      </c>
      <c r="BD505" s="173">
        <f>IF(BC505&gt;$AI$8,1,0)</f>
        <v>0</v>
      </c>
      <c r="BE505" s="175">
        <f>IF($R505=BB$17,BC505,0)</f>
        <v>0</v>
      </c>
      <c r="BF505" s="173">
        <v>0</v>
      </c>
      <c r="BG505" s="175">
        <f>100*BF505/$AI505</f>
        <v>0</v>
      </c>
      <c r="BH505" s="173">
        <f>IF(BG505&gt;$AI$8,1,0)</f>
        <v>0</v>
      </c>
      <c r="BI505" s="175">
        <f>IF($R505=BF$17,BG505,0)</f>
        <v>0</v>
      </c>
      <c r="BJ505" s="173">
        <v>0</v>
      </c>
      <c r="BK505" s="175">
        <f>100*BJ505/$AI505</f>
        <v>0</v>
      </c>
      <c r="BL505" s="173">
        <f>IF(BK505&gt;$AI$8,1,0)</f>
        <v>0</v>
      </c>
      <c r="BM505" s="175">
        <f>IF($R505=BJ$17,BK505,0)</f>
        <v>0</v>
      </c>
      <c r="BN505" s="173">
        <v>0</v>
      </c>
      <c r="BO505" s="175">
        <f>100*BN505/$AI505</f>
        <v>0</v>
      </c>
      <c r="BP505" s="173">
        <f>IF(BO505&gt;$AI$8,1,0)</f>
        <v>0</v>
      </c>
      <c r="BQ505" s="175">
        <f>IF($R505=BN$17,BO505,0)</f>
        <v>0</v>
      </c>
      <c r="BR505" s="173">
        <v>0</v>
      </c>
      <c r="BS505" s="175">
        <f>100*BR505/$AI505</f>
        <v>0</v>
      </c>
      <c r="BT505" s="173">
        <f>IF(BS505&gt;$AI$8,1,0)</f>
        <v>0</v>
      </c>
      <c r="BU505" s="175">
        <f>IF($R505=BR$17,BS505,0)</f>
        <v>0</v>
      </c>
      <c r="BV505" s="173">
        <v>0</v>
      </c>
      <c r="BW505" s="175">
        <f>100*BV505/$AI505</f>
        <v>0</v>
      </c>
      <c r="BX505" s="173">
        <f>IF(BW505&gt;$AI$8,1,0)</f>
        <v>0</v>
      </c>
      <c r="BY505" s="175">
        <f>IF($R505=BV$17,BW505,0)</f>
        <v>0</v>
      </c>
      <c r="BZ505" s="173">
        <v>0</v>
      </c>
      <c r="CA505" s="175">
        <f>100*BZ505/$AI505</f>
        <v>0</v>
      </c>
      <c r="CB505" s="173">
        <f>IF(CA505&gt;$AI$8,1,0)</f>
        <v>0</v>
      </c>
      <c r="CC505" s="175">
        <f>IF($R505=BZ$17,CA505,0)</f>
        <v>0</v>
      </c>
      <c r="CD505" s="173">
        <v>0</v>
      </c>
      <c r="CE505" s="175">
        <f>100*CD505/$AI505</f>
        <v>0</v>
      </c>
      <c r="CF505" s="173">
        <f>IF(CE505&gt;$AI$8,1,0)</f>
        <v>0</v>
      </c>
      <c r="CG505" s="175">
        <f>IF($R505=CD$17,CE505,0)</f>
        <v>0</v>
      </c>
      <c r="CH505" s="173">
        <v>0</v>
      </c>
      <c r="CI505" s="175">
        <f>100*CH505/$AI505</f>
        <v>0</v>
      </c>
      <c r="CJ505" s="173">
        <f>IF(CI505&gt;$AI$8,1,0)</f>
        <v>0</v>
      </c>
      <c r="CK505" s="175">
        <f>IF($R505=CH$17,CI505,0)</f>
        <v>0</v>
      </c>
      <c r="CL505" s="173">
        <v>0</v>
      </c>
      <c r="CM505" s="173">
        <v>0</v>
      </c>
      <c r="CN505" s="176"/>
    </row>
    <row r="506" ht="15.75" customHeight="1">
      <c r="A506" t="s" s="179">
        <v>3232</v>
      </c>
      <c r="B506" t="s" s="180">
        <v>256</v>
      </c>
      <c r="C506" t="s" s="180">
        <v>3233</v>
      </c>
      <c r="D506" t="s" s="181">
        <v>259</v>
      </c>
      <c r="E506" t="s" s="188">
        <v>79</v>
      </c>
      <c r="F506" t="s" s="146">
        <v>46</v>
      </c>
      <c r="G506" t="s" s="146">
        <v>157</v>
      </c>
      <c r="H506" t="s" s="146">
        <v>341</v>
      </c>
      <c r="I506" t="s" s="146">
        <v>49</v>
      </c>
      <c r="J506" t="s" s="146">
        <v>1733</v>
      </c>
      <c r="K506" t="s" s="183">
        <f>_xlfn.IFS(Q506=0,O506,T506=1,R506,U506=1,AA506,V506=1,AD506)</f>
        <v>2365</v>
      </c>
      <c r="L506" s="189">
        <f>_xlfn.IFS(Q506=0,P506,T506=1,S506,U506=1,AB506,V506=1,AE506)</f>
        <v>15.7402289</v>
      </c>
      <c r="M506" t="s" s="146">
        <f>IF(O506="Lab","over","under")</f>
        <v>2429</v>
      </c>
      <c r="N506" s="145">
        <v>0</v>
      </c>
      <c r="O506" t="s" s="184">
        <v>28</v>
      </c>
      <c r="P506" s="147">
        <f>AQ506</f>
        <v>36.5559036095244</v>
      </c>
      <c r="Q506" s="145">
        <f>T506+U506+V506</f>
        <v>1</v>
      </c>
      <c r="R506" t="s" s="185">
        <v>27</v>
      </c>
      <c r="S506" s="147">
        <f>AO506</f>
        <v>26.1818479618369</v>
      </c>
      <c r="T506" s="138"/>
      <c r="U506" s="145">
        <v>1</v>
      </c>
      <c r="V506" s="138"/>
      <c r="W506" s="138"/>
      <c r="X506" t="s" s="146">
        <f>IF($A506=Y506,"ok","bad")</f>
        <v>2430</v>
      </c>
      <c r="Y506" t="s" s="146">
        <v>3232</v>
      </c>
      <c r="Z506" t="s" s="146">
        <v>3233</v>
      </c>
      <c r="AA506" t="s" s="186">
        <v>2365</v>
      </c>
      <c r="AB506" s="141">
        <f>100*AC506</f>
        <v>15.7402289</v>
      </c>
      <c r="AC506" s="190">
        <v>0.157402289</v>
      </c>
      <c r="AD506" t="s" s="187">
        <v>29</v>
      </c>
      <c r="AE506" s="141">
        <v>10.582888</v>
      </c>
      <c r="AF506" s="190">
        <v>0.10582888</v>
      </c>
      <c r="AG506" s="138"/>
      <c r="AH506" s="145">
        <v>74190</v>
      </c>
      <c r="AI506" s="145">
        <v>48843</v>
      </c>
      <c r="AJ506" s="145">
        <v>149</v>
      </c>
      <c r="AK506" s="145">
        <v>5067</v>
      </c>
      <c r="AL506" s="145">
        <v>12788</v>
      </c>
      <c r="AM506" s="148">
        <f>100*AL506/$AI506</f>
        <v>26.1818479618369</v>
      </c>
      <c r="AN506" s="145">
        <f>IF(AM506&gt;$AI$8,1,0)</f>
        <v>0</v>
      </c>
      <c r="AO506" s="148">
        <f>IF($R506=AL$17,AM506,0)</f>
        <v>26.1818479618369</v>
      </c>
      <c r="AP506" s="145">
        <v>17855</v>
      </c>
      <c r="AQ506" s="148">
        <f>100*AP506/$AI506</f>
        <v>36.5559036095244</v>
      </c>
      <c r="AR506" s="145">
        <f>IF(AQ506&gt;$AI$8,1,0)</f>
        <v>0</v>
      </c>
      <c r="AS506" s="148">
        <f>IF($R506=AP$17,AQ506,0)</f>
        <v>0</v>
      </c>
      <c r="AT506" s="145">
        <v>5169</v>
      </c>
      <c r="AU506" s="148">
        <f>100*AT506/$AI506</f>
        <v>10.5828880289908</v>
      </c>
      <c r="AV506" s="145">
        <f>IF(AU506&gt;$AI$8,1,0)</f>
        <v>0</v>
      </c>
      <c r="AW506" s="148">
        <f>IF($R506=AT$17,AU506,0)</f>
        <v>0</v>
      </c>
      <c r="AX506" s="145">
        <v>7688</v>
      </c>
      <c r="AY506" s="148">
        <f>100*AX506/$AI506</f>
        <v>15.7402288966689</v>
      </c>
      <c r="AZ506" s="145">
        <f>IF(AY506&gt;$AI$8,1,0)</f>
        <v>0</v>
      </c>
      <c r="BA506" s="148">
        <f>IF($R506=AX$17,AY506,0)</f>
        <v>0</v>
      </c>
      <c r="BB506" s="145">
        <v>1743</v>
      </c>
      <c r="BC506" s="148">
        <f>100*BB506/$AI506</f>
        <v>3.56857686874271</v>
      </c>
      <c r="BD506" s="145">
        <f>IF(BC506&gt;$AI$8,1,0)</f>
        <v>0</v>
      </c>
      <c r="BE506" s="148">
        <f>IF($R506=BB$17,BC506,0)</f>
        <v>0</v>
      </c>
      <c r="BF506" s="145">
        <v>0</v>
      </c>
      <c r="BG506" s="148">
        <f>100*BF506/$AI506</f>
        <v>0</v>
      </c>
      <c r="BH506" s="145">
        <f>IF(BG506&gt;$AI$8,1,0)</f>
        <v>0</v>
      </c>
      <c r="BI506" s="148">
        <f>IF($R506=BF$17,BG506,0)</f>
        <v>0</v>
      </c>
      <c r="BJ506" s="145">
        <v>0</v>
      </c>
      <c r="BK506" s="148">
        <f>100*BJ506/$AI506</f>
        <v>0</v>
      </c>
      <c r="BL506" s="145">
        <f>IF(BK506&gt;$AI$8,1,0)</f>
        <v>0</v>
      </c>
      <c r="BM506" s="148">
        <f>IF($R506=BJ$17,BK506,0)</f>
        <v>0</v>
      </c>
      <c r="BN506" s="145">
        <v>0</v>
      </c>
      <c r="BO506" s="148">
        <f>100*BN506/$AI506</f>
        <v>0</v>
      </c>
      <c r="BP506" s="145">
        <f>IF(BO506&gt;$AI$8,1,0)</f>
        <v>0</v>
      </c>
      <c r="BQ506" s="148">
        <f>IF($R506=BN$17,BO506,0)</f>
        <v>0</v>
      </c>
      <c r="BR506" s="145">
        <v>0</v>
      </c>
      <c r="BS506" s="148">
        <f>100*BR506/$AI506</f>
        <v>0</v>
      </c>
      <c r="BT506" s="145">
        <f>IF(BS506&gt;$AI$8,1,0)</f>
        <v>0</v>
      </c>
      <c r="BU506" s="148">
        <f>IF($R506=BR$17,BS506,0)</f>
        <v>0</v>
      </c>
      <c r="BV506" s="145">
        <v>0</v>
      </c>
      <c r="BW506" s="148">
        <f>100*BV506/$AI506</f>
        <v>0</v>
      </c>
      <c r="BX506" s="145">
        <f>IF(BW506&gt;$AI$8,1,0)</f>
        <v>0</v>
      </c>
      <c r="BY506" s="148">
        <f>IF($R506=BV$17,BW506,0)</f>
        <v>0</v>
      </c>
      <c r="BZ506" s="145">
        <v>0</v>
      </c>
      <c r="CA506" s="148">
        <f>100*BZ506/$AI506</f>
        <v>0</v>
      </c>
      <c r="CB506" s="145">
        <f>IF(CA506&gt;$AI$8,1,0)</f>
        <v>0</v>
      </c>
      <c r="CC506" s="148">
        <f>IF($R506=BZ$17,CA506,0)</f>
        <v>0</v>
      </c>
      <c r="CD506" s="145">
        <v>0</v>
      </c>
      <c r="CE506" s="148">
        <f>100*CD506/$AI506</f>
        <v>0</v>
      </c>
      <c r="CF506" s="145">
        <f>IF(CE506&gt;$AI$8,1,0)</f>
        <v>0</v>
      </c>
      <c r="CG506" s="148">
        <f>IF($R506=CD$17,CE506,0)</f>
        <v>0</v>
      </c>
      <c r="CH506" s="145">
        <v>0</v>
      </c>
      <c r="CI506" s="148">
        <f>100*CH506/$AI506</f>
        <v>0</v>
      </c>
      <c r="CJ506" s="145">
        <f>IF(CI506&gt;$AI$8,1,0)</f>
        <v>0</v>
      </c>
      <c r="CK506" s="148">
        <f>IF($R506=CH$17,CI506,0)</f>
        <v>0</v>
      </c>
      <c r="CL506" s="145">
        <v>1009</v>
      </c>
      <c r="CM506" s="145">
        <v>0</v>
      </c>
      <c r="CN506" s="149"/>
    </row>
    <row r="507" ht="15.75" customHeight="1">
      <c r="A507" t="s" s="179">
        <v>3591</v>
      </c>
      <c r="B507" t="s" s="180">
        <v>183</v>
      </c>
      <c r="C507" t="s" s="180">
        <v>1432</v>
      </c>
      <c r="D507" t="s" s="181">
        <v>186</v>
      </c>
      <c r="E507" t="s" s="182">
        <v>79</v>
      </c>
      <c r="F507" t="s" s="130">
        <v>46</v>
      </c>
      <c r="G507" t="s" s="130">
        <v>528</v>
      </c>
      <c r="H507" t="s" s="130">
        <v>1433</v>
      </c>
      <c r="I507" t="s" s="130">
        <v>49</v>
      </c>
      <c r="J507" t="s" s="130">
        <v>56</v>
      </c>
      <c r="K507" t="s" s="183">
        <f>_xlfn.IFS(Q507=0,O507,T507=1,R507,U507=1,AA507,V507=1,AD507)</f>
        <v>27</v>
      </c>
      <c r="L507" s="189">
        <f>_xlfn.IFS(Q507=0,P507,T507=1,S507,U507=1,AB507,V507=1,AE507)</f>
        <v>36.5383358389437</v>
      </c>
      <c r="M507" t="s" s="130">
        <f>IF(O507="Lab","over","under")</f>
        <v>3307</v>
      </c>
      <c r="N507" s="169"/>
      <c r="O507" t="s" s="184">
        <v>27</v>
      </c>
      <c r="P507" s="131">
        <f>AM507</f>
        <v>36.5383358389437</v>
      </c>
      <c r="Q507" s="173">
        <f>T507+U507+V507</f>
        <v>0</v>
      </c>
      <c r="R507" t="s" s="185">
        <v>28</v>
      </c>
      <c r="S507" s="131">
        <f>AS507</f>
        <v>29.8843061638016</v>
      </c>
      <c r="T507" s="169"/>
      <c r="U507" s="169"/>
      <c r="V507" s="169"/>
      <c r="W507" s="169"/>
      <c r="X507" t="s" s="130">
        <f>IF($A507=Y507,"ok","bad")</f>
        <v>2430</v>
      </c>
      <c r="Y507" t="s" s="130">
        <v>3591</v>
      </c>
      <c r="Z507" t="s" s="130">
        <v>1432</v>
      </c>
      <c r="AA507" t="s" s="186">
        <v>2365</v>
      </c>
      <c r="AB507" s="125">
        <f>100*AC507</f>
        <v>20.5394688</v>
      </c>
      <c r="AC507" s="191">
        <v>0.205394688</v>
      </c>
      <c r="AD507" t="s" s="187">
        <v>29</v>
      </c>
      <c r="AE507" s="125">
        <v>6.8109027</v>
      </c>
      <c r="AF507" s="191">
        <v>0.068109027</v>
      </c>
      <c r="AG507" s="169"/>
      <c r="AH507" s="173">
        <v>75238</v>
      </c>
      <c r="AI507" s="173">
        <v>45897</v>
      </c>
      <c r="AJ507" s="173">
        <v>222</v>
      </c>
      <c r="AK507" s="173">
        <v>3054</v>
      </c>
      <c r="AL507" s="173">
        <v>16770</v>
      </c>
      <c r="AM507" s="175">
        <f>100*AL507/$AI507</f>
        <v>36.5383358389437</v>
      </c>
      <c r="AN507" s="173">
        <f>IF(AM507&gt;$AI$8,1,0)</f>
        <v>0</v>
      </c>
      <c r="AO507" s="175">
        <f>IF($R507=AL$17,AM507,0)</f>
        <v>0</v>
      </c>
      <c r="AP507" s="173">
        <v>13716</v>
      </c>
      <c r="AQ507" s="175">
        <f>100*AP507/$AI507</f>
        <v>29.8843061638016</v>
      </c>
      <c r="AR507" s="173">
        <f>IF(AQ507&gt;$AI$8,1,0)</f>
        <v>0</v>
      </c>
      <c r="AS507" s="175">
        <f>IF($R507=AP$17,AQ507,0)</f>
        <v>29.8843061638016</v>
      </c>
      <c r="AT507" s="173">
        <v>3126</v>
      </c>
      <c r="AU507" s="175">
        <f>100*AT507/$AI507</f>
        <v>6.81090267337734</v>
      </c>
      <c r="AV507" s="173">
        <f>IF(AU507&gt;$AI$8,1,0)</f>
        <v>0</v>
      </c>
      <c r="AW507" s="175">
        <f>IF($R507=AT$17,AU507,0)</f>
        <v>0</v>
      </c>
      <c r="AX507" s="173">
        <v>9427</v>
      </c>
      <c r="AY507" s="175">
        <f>100*AX507/$AI507</f>
        <v>20.5394688105976</v>
      </c>
      <c r="AZ507" s="173">
        <f>IF(AY507&gt;$AI$8,1,0)</f>
        <v>0</v>
      </c>
      <c r="BA507" s="175">
        <f>IF($R507=AX$17,AY507,0)</f>
        <v>0</v>
      </c>
      <c r="BB507" s="173">
        <v>2858</v>
      </c>
      <c r="BC507" s="175">
        <f>100*BB507/$AI507</f>
        <v>6.22698651327974</v>
      </c>
      <c r="BD507" s="173">
        <f>IF(BC507&gt;$AI$8,1,0)</f>
        <v>0</v>
      </c>
      <c r="BE507" s="175">
        <f>IF($R507=BB$17,BC507,0)</f>
        <v>0</v>
      </c>
      <c r="BF507" s="173">
        <v>0</v>
      </c>
      <c r="BG507" s="175">
        <f>100*BF507/$AI507</f>
        <v>0</v>
      </c>
      <c r="BH507" s="173">
        <f>IF(BG507&gt;$AI$8,1,0)</f>
        <v>0</v>
      </c>
      <c r="BI507" s="175">
        <f>IF($R507=BF$17,BG507,0)</f>
        <v>0</v>
      </c>
      <c r="BJ507" s="173">
        <v>0</v>
      </c>
      <c r="BK507" s="175">
        <f>100*BJ507/$AI507</f>
        <v>0</v>
      </c>
      <c r="BL507" s="173">
        <f>IF(BK507&gt;$AI$8,1,0)</f>
        <v>0</v>
      </c>
      <c r="BM507" s="175">
        <f>IF($R507=BJ$17,BK507,0)</f>
        <v>0</v>
      </c>
      <c r="BN507" s="173">
        <v>0</v>
      </c>
      <c r="BO507" s="175">
        <f>100*BN507/$AI507</f>
        <v>0</v>
      </c>
      <c r="BP507" s="173">
        <f>IF(BO507&gt;$AI$8,1,0)</f>
        <v>0</v>
      </c>
      <c r="BQ507" s="175">
        <f>IF($R507=BN$17,BO507,0)</f>
        <v>0</v>
      </c>
      <c r="BR507" s="173">
        <v>0</v>
      </c>
      <c r="BS507" s="175">
        <f>100*BR507/$AI507</f>
        <v>0</v>
      </c>
      <c r="BT507" s="173">
        <f>IF(BS507&gt;$AI$8,1,0)</f>
        <v>0</v>
      </c>
      <c r="BU507" s="175">
        <f>IF($R507=BR$17,BS507,0)</f>
        <v>0</v>
      </c>
      <c r="BV507" s="173">
        <v>0</v>
      </c>
      <c r="BW507" s="175">
        <f>100*BV507/$AI507</f>
        <v>0</v>
      </c>
      <c r="BX507" s="173">
        <f>IF(BW507&gt;$AI$8,1,0)</f>
        <v>0</v>
      </c>
      <c r="BY507" s="175">
        <f>IF($R507=BV$17,BW507,0)</f>
        <v>0</v>
      </c>
      <c r="BZ507" s="173">
        <v>0</v>
      </c>
      <c r="CA507" s="175">
        <f>100*BZ507/$AI507</f>
        <v>0</v>
      </c>
      <c r="CB507" s="173">
        <f>IF(CA507&gt;$AI$8,1,0)</f>
        <v>0</v>
      </c>
      <c r="CC507" s="175">
        <f>IF($R507=BZ$17,CA507,0)</f>
        <v>0</v>
      </c>
      <c r="CD507" s="173">
        <v>0</v>
      </c>
      <c r="CE507" s="175">
        <f>100*CD507/$AI507</f>
        <v>0</v>
      </c>
      <c r="CF507" s="173">
        <f>IF(CE507&gt;$AI$8,1,0)</f>
        <v>0</v>
      </c>
      <c r="CG507" s="175">
        <f>IF($R507=CD$17,CE507,0)</f>
        <v>0</v>
      </c>
      <c r="CH507" s="173">
        <v>0</v>
      </c>
      <c r="CI507" s="175">
        <f>100*CH507/$AI507</f>
        <v>0</v>
      </c>
      <c r="CJ507" s="173">
        <f>IF(CI507&gt;$AI$8,1,0)</f>
        <v>0</v>
      </c>
      <c r="CK507" s="175">
        <f>IF($R507=CH$17,CI507,0)</f>
        <v>0</v>
      </c>
      <c r="CL507" s="173">
        <v>0</v>
      </c>
      <c r="CM507" s="173">
        <v>0</v>
      </c>
      <c r="CN507" s="176"/>
    </row>
    <row r="508" ht="15.75" customHeight="1">
      <c r="A508" t="s" s="179">
        <v>3158</v>
      </c>
      <c r="B508" t="s" s="180">
        <v>101</v>
      </c>
      <c r="C508" t="s" s="180">
        <v>1417</v>
      </c>
      <c r="D508" t="s" s="181">
        <v>104</v>
      </c>
      <c r="E508" t="s" s="188">
        <v>79</v>
      </c>
      <c r="F508" t="s" s="146">
        <v>46</v>
      </c>
      <c r="G508" t="s" s="146">
        <v>563</v>
      </c>
      <c r="H508" t="s" s="146">
        <v>1038</v>
      </c>
      <c r="I508" t="s" s="146">
        <v>49</v>
      </c>
      <c r="J508" t="s" s="146">
        <v>1733</v>
      </c>
      <c r="K508" t="s" s="183">
        <f>_xlfn.IFS(Q508=0,O508,T508=1,R508,U508=1,AA508,V508=1,AD508)</f>
        <v>2943</v>
      </c>
      <c r="L508" s="189">
        <f>_xlfn.IFS(Q508=0,P508,T508=1,S508,U508=1,AB508,V508=1,AE508)</f>
        <v>7.4606146</v>
      </c>
      <c r="M508" t="s" s="146">
        <f>IF(O508="Lab","over","under")</f>
        <v>2429</v>
      </c>
      <c r="N508" s="145">
        <v>0</v>
      </c>
      <c r="O508" t="s" s="184">
        <v>28</v>
      </c>
      <c r="P508" s="147">
        <f>AQ508</f>
        <v>36.4848663315315</v>
      </c>
      <c r="Q508" s="145">
        <f>T508+U508+V508</f>
        <v>1</v>
      </c>
      <c r="R508" t="s" s="185">
        <v>27</v>
      </c>
      <c r="S508" s="147">
        <f>AO508</f>
        <v>32.5347580085396</v>
      </c>
      <c r="T508" s="138"/>
      <c r="U508" s="138"/>
      <c r="V508" s="145">
        <v>1</v>
      </c>
      <c r="W508" s="138"/>
      <c r="X508" t="s" s="146">
        <f>IF($A508=Y508,"ok","bad")</f>
        <v>2430</v>
      </c>
      <c r="Y508" t="s" s="146">
        <v>3158</v>
      </c>
      <c r="Z508" t="s" s="146">
        <v>1417</v>
      </c>
      <c r="AA508" t="s" s="186">
        <v>2365</v>
      </c>
      <c r="AB508" s="141">
        <f>100*AC508</f>
        <v>17.5756683</v>
      </c>
      <c r="AC508" s="190">
        <v>0.175756683</v>
      </c>
      <c r="AD508" t="s" s="187">
        <v>31</v>
      </c>
      <c r="AE508" s="141">
        <v>7.4606146</v>
      </c>
      <c r="AF508" s="190">
        <v>0.074606146</v>
      </c>
      <c r="AG508" s="138"/>
      <c r="AH508" s="145">
        <v>69917</v>
      </c>
      <c r="AI508" s="145">
        <v>47543</v>
      </c>
      <c r="AJ508" s="145">
        <v>153</v>
      </c>
      <c r="AK508" s="145">
        <v>1878</v>
      </c>
      <c r="AL508" s="145">
        <v>15468</v>
      </c>
      <c r="AM508" s="148">
        <f>100*AL508/$AI508</f>
        <v>32.5347580085396</v>
      </c>
      <c r="AN508" s="145">
        <f>IF(AM508&gt;$AI$8,1,0)</f>
        <v>0</v>
      </c>
      <c r="AO508" s="148">
        <f>IF($R508=AL$17,AM508,0)</f>
        <v>32.5347580085396</v>
      </c>
      <c r="AP508" s="145">
        <v>17346</v>
      </c>
      <c r="AQ508" s="148">
        <f>100*AP508/$AI508</f>
        <v>36.4848663315315</v>
      </c>
      <c r="AR508" s="145">
        <f>IF(AQ508&gt;$AI$8,1,0)</f>
        <v>0</v>
      </c>
      <c r="AS508" s="148">
        <f>IF($R508=AP$17,AQ508,0)</f>
        <v>0</v>
      </c>
      <c r="AT508" s="145">
        <v>2361</v>
      </c>
      <c r="AU508" s="148">
        <f>100*AT508/$AI508</f>
        <v>4.96603075110952</v>
      </c>
      <c r="AV508" s="145">
        <f>IF(AU508&gt;$AI$8,1,0)</f>
        <v>0</v>
      </c>
      <c r="AW508" s="148">
        <f>IF($R508=AT$17,AU508,0)</f>
        <v>0</v>
      </c>
      <c r="AX508" s="145">
        <v>8356</v>
      </c>
      <c r="AY508" s="148">
        <f>100*AX508/$AI508</f>
        <v>17.5756683423427</v>
      </c>
      <c r="AZ508" s="145">
        <f>IF(AY508&gt;$AI$8,1,0)</f>
        <v>0</v>
      </c>
      <c r="BA508" s="148">
        <f>IF($R508=AX$17,AY508,0)</f>
        <v>0</v>
      </c>
      <c r="BB508" s="145">
        <v>3547</v>
      </c>
      <c r="BC508" s="148">
        <f>100*BB508/$AI508</f>
        <v>7.46061460151863</v>
      </c>
      <c r="BD508" s="145">
        <f>IF(BC508&gt;$AI$8,1,0)</f>
        <v>0</v>
      </c>
      <c r="BE508" s="148">
        <f>IF($R508=BB$17,BC508,0)</f>
        <v>0</v>
      </c>
      <c r="BF508" s="145">
        <v>0</v>
      </c>
      <c r="BG508" s="148">
        <f>100*BF508/$AI508</f>
        <v>0</v>
      </c>
      <c r="BH508" s="145">
        <f>IF(BG508&gt;$AI$8,1,0)</f>
        <v>0</v>
      </c>
      <c r="BI508" s="148">
        <f>IF($R508=BF$17,BG508,0)</f>
        <v>0</v>
      </c>
      <c r="BJ508" s="145">
        <v>0</v>
      </c>
      <c r="BK508" s="148">
        <f>100*BJ508/$AI508</f>
        <v>0</v>
      </c>
      <c r="BL508" s="145">
        <f>IF(BK508&gt;$AI$8,1,0)</f>
        <v>0</v>
      </c>
      <c r="BM508" s="148">
        <f>IF($R508=BJ$17,BK508,0)</f>
        <v>0</v>
      </c>
      <c r="BN508" s="145">
        <v>0</v>
      </c>
      <c r="BO508" s="148">
        <f>100*BN508/$AI508</f>
        <v>0</v>
      </c>
      <c r="BP508" s="145">
        <f>IF(BO508&gt;$AI$8,1,0)</f>
        <v>0</v>
      </c>
      <c r="BQ508" s="148">
        <f>IF($R508=BN$17,BO508,0)</f>
        <v>0</v>
      </c>
      <c r="BR508" s="145">
        <v>0</v>
      </c>
      <c r="BS508" s="148">
        <f>100*BR508/$AI508</f>
        <v>0</v>
      </c>
      <c r="BT508" s="145">
        <f>IF(BS508&gt;$AI$8,1,0)</f>
        <v>0</v>
      </c>
      <c r="BU508" s="148">
        <f>IF($R508=BR$17,BS508,0)</f>
        <v>0</v>
      </c>
      <c r="BV508" s="145">
        <v>0</v>
      </c>
      <c r="BW508" s="148">
        <f>100*BV508/$AI508</f>
        <v>0</v>
      </c>
      <c r="BX508" s="145">
        <f>IF(BW508&gt;$AI$8,1,0)</f>
        <v>0</v>
      </c>
      <c r="BY508" s="148">
        <f>IF($R508=BV$17,BW508,0)</f>
        <v>0</v>
      </c>
      <c r="BZ508" s="145">
        <v>0</v>
      </c>
      <c r="CA508" s="148">
        <f>100*BZ508/$AI508</f>
        <v>0</v>
      </c>
      <c r="CB508" s="145">
        <f>IF(CA508&gt;$AI$8,1,0)</f>
        <v>0</v>
      </c>
      <c r="CC508" s="148">
        <f>IF($R508=BZ$17,CA508,0)</f>
        <v>0</v>
      </c>
      <c r="CD508" s="145">
        <v>0</v>
      </c>
      <c r="CE508" s="148">
        <f>100*CD508/$AI508</f>
        <v>0</v>
      </c>
      <c r="CF508" s="145">
        <f>IF(CE508&gt;$AI$8,1,0)</f>
        <v>0</v>
      </c>
      <c r="CG508" s="148">
        <f>IF($R508=CD$17,CE508,0)</f>
        <v>0</v>
      </c>
      <c r="CH508" s="145">
        <v>0</v>
      </c>
      <c r="CI508" s="148">
        <f>100*CH508/$AI508</f>
        <v>0</v>
      </c>
      <c r="CJ508" s="145">
        <f>IF(CI508&gt;$AI$8,1,0)</f>
        <v>0</v>
      </c>
      <c r="CK508" s="148">
        <f>IF($R508=CH$17,CI508,0)</f>
        <v>0</v>
      </c>
      <c r="CL508" s="145">
        <v>721</v>
      </c>
      <c r="CM508" s="145">
        <v>0</v>
      </c>
      <c r="CN508" s="149"/>
    </row>
    <row r="509" ht="15.75" customHeight="1">
      <c r="A509" t="s" s="179">
        <v>2995</v>
      </c>
      <c r="B509" t="s" s="180">
        <v>84</v>
      </c>
      <c r="C509" t="s" s="180">
        <v>535</v>
      </c>
      <c r="D509" t="s" s="181">
        <v>86</v>
      </c>
      <c r="E509" t="s" s="182">
        <v>79</v>
      </c>
      <c r="F509" t="s" s="130">
        <v>46</v>
      </c>
      <c r="G509" t="s" s="130">
        <v>2655</v>
      </c>
      <c r="H509" t="s" s="130">
        <v>1486</v>
      </c>
      <c r="I509" t="s" s="130">
        <v>49</v>
      </c>
      <c r="J509" t="s" s="130">
        <v>1733</v>
      </c>
      <c r="K509" t="s" s="183">
        <f>_xlfn.IFS(Q509=0,O509,T509=1,R509,U509=1,AA509,V509=1,AD509)</f>
        <v>2943</v>
      </c>
      <c r="L509" s="189">
        <f>_xlfn.IFS(Q509=0,P509,T509=1,S509,U509=1,AB509,V509=1,AE509)</f>
        <v>4.9752055</v>
      </c>
      <c r="M509" t="s" s="130">
        <f>IF(O509="Lab","over","under")</f>
        <v>2429</v>
      </c>
      <c r="N509" s="173">
        <v>0</v>
      </c>
      <c r="O509" t="s" s="184">
        <v>28</v>
      </c>
      <c r="P509" s="131">
        <f>AQ509</f>
        <v>36.484063976905</v>
      </c>
      <c r="Q509" s="173">
        <f>T509+U509+V509</f>
        <v>1</v>
      </c>
      <c r="R509" t="s" s="185">
        <v>27</v>
      </c>
      <c r="S509" s="131">
        <f>AO509</f>
        <v>29.208669941564</v>
      </c>
      <c r="T509" s="169"/>
      <c r="U509" s="169"/>
      <c r="V509" s="173">
        <v>1</v>
      </c>
      <c r="W509" s="169"/>
      <c r="X509" t="s" s="130">
        <f>IF($A509=Y509,"ok","bad")</f>
        <v>2430</v>
      </c>
      <c r="Y509" t="s" s="130">
        <v>2995</v>
      </c>
      <c r="Z509" t="s" s="130">
        <v>535</v>
      </c>
      <c r="AA509" t="s" s="186">
        <v>2365</v>
      </c>
      <c r="AB509" s="125">
        <f>100*AC509</f>
        <v>26.9364189</v>
      </c>
      <c r="AC509" s="191">
        <v>0.269364189</v>
      </c>
      <c r="AD509" t="s" s="187">
        <v>31</v>
      </c>
      <c r="AE509" s="125">
        <v>4.9752055</v>
      </c>
      <c r="AF509" s="191">
        <v>0.049752055</v>
      </c>
      <c r="AG509" s="169"/>
      <c r="AH509" s="173">
        <v>76974</v>
      </c>
      <c r="AI509" s="173">
        <v>42953</v>
      </c>
      <c r="AJ509" s="173">
        <v>119</v>
      </c>
      <c r="AK509" s="173">
        <v>3125</v>
      </c>
      <c r="AL509" s="173">
        <v>12546</v>
      </c>
      <c r="AM509" s="175">
        <f>100*AL509/$AI509</f>
        <v>29.208669941564</v>
      </c>
      <c r="AN509" s="173">
        <f>IF(AM509&gt;$AI$8,1,0)</f>
        <v>0</v>
      </c>
      <c r="AO509" s="175">
        <f>IF($R509=AL$17,AM509,0)</f>
        <v>29.208669941564</v>
      </c>
      <c r="AP509" s="173">
        <v>15671</v>
      </c>
      <c r="AQ509" s="175">
        <f>100*AP509/$AI509</f>
        <v>36.484063976905</v>
      </c>
      <c r="AR509" s="173">
        <f>IF(AQ509&gt;$AI$8,1,0)</f>
        <v>0</v>
      </c>
      <c r="AS509" s="175">
        <f>IF($R509=AP$17,AQ509,0)</f>
        <v>0</v>
      </c>
      <c r="AT509" s="173">
        <v>1029</v>
      </c>
      <c r="AU509" s="175">
        <f>100*AT509/$AI509</f>
        <v>2.39564174795707</v>
      </c>
      <c r="AV509" s="173">
        <f>IF(AU509&gt;$AI$8,1,0)</f>
        <v>0</v>
      </c>
      <c r="AW509" s="175">
        <f>IF($R509=AT$17,AU509,0)</f>
        <v>0</v>
      </c>
      <c r="AX509" s="173">
        <v>11570</v>
      </c>
      <c r="AY509" s="175">
        <f>100*AX509/$AI509</f>
        <v>26.9364188764463</v>
      </c>
      <c r="AZ509" s="173">
        <f>IF(AY509&gt;$AI$8,1,0)</f>
        <v>0</v>
      </c>
      <c r="BA509" s="175">
        <f>IF($R509=AX$17,AY509,0)</f>
        <v>0</v>
      </c>
      <c r="BB509" s="173">
        <v>2137</v>
      </c>
      <c r="BC509" s="175">
        <f>100*BB509/$AI509</f>
        <v>4.97520545712756</v>
      </c>
      <c r="BD509" s="173">
        <f>IF(BC509&gt;$AI$8,1,0)</f>
        <v>0</v>
      </c>
      <c r="BE509" s="175">
        <f>IF($R509=BB$17,BC509,0)</f>
        <v>0</v>
      </c>
      <c r="BF509" s="173">
        <v>0</v>
      </c>
      <c r="BG509" s="175">
        <f>100*BF509/$AI509</f>
        <v>0</v>
      </c>
      <c r="BH509" s="173">
        <f>IF(BG509&gt;$AI$8,1,0)</f>
        <v>0</v>
      </c>
      <c r="BI509" s="175">
        <f>IF($R509=BF$17,BG509,0)</f>
        <v>0</v>
      </c>
      <c r="BJ509" s="173">
        <v>0</v>
      </c>
      <c r="BK509" s="175">
        <f>100*BJ509/$AI509</f>
        <v>0</v>
      </c>
      <c r="BL509" s="173">
        <f>IF(BK509&gt;$AI$8,1,0)</f>
        <v>0</v>
      </c>
      <c r="BM509" s="175">
        <f>IF($R509=BJ$17,BK509,0)</f>
        <v>0</v>
      </c>
      <c r="BN509" s="173">
        <v>0</v>
      </c>
      <c r="BO509" s="175">
        <f>100*BN509/$AI509</f>
        <v>0</v>
      </c>
      <c r="BP509" s="173">
        <f>IF(BO509&gt;$AI$8,1,0)</f>
        <v>0</v>
      </c>
      <c r="BQ509" s="175">
        <f>IF($R509=BN$17,BO509,0)</f>
        <v>0</v>
      </c>
      <c r="BR509" s="173">
        <v>0</v>
      </c>
      <c r="BS509" s="175">
        <f>100*BR509/$AI509</f>
        <v>0</v>
      </c>
      <c r="BT509" s="173">
        <f>IF(BS509&gt;$AI$8,1,0)</f>
        <v>0</v>
      </c>
      <c r="BU509" s="175">
        <f>IF($R509=BR$17,BS509,0)</f>
        <v>0</v>
      </c>
      <c r="BV509" s="173">
        <v>0</v>
      </c>
      <c r="BW509" s="175">
        <f>100*BV509/$AI509</f>
        <v>0</v>
      </c>
      <c r="BX509" s="173">
        <f>IF(BW509&gt;$AI$8,1,0)</f>
        <v>0</v>
      </c>
      <c r="BY509" s="175">
        <f>IF($R509=BV$17,BW509,0)</f>
        <v>0</v>
      </c>
      <c r="BZ509" s="173">
        <v>0</v>
      </c>
      <c r="CA509" s="175">
        <f>100*BZ509/$AI509</f>
        <v>0</v>
      </c>
      <c r="CB509" s="173">
        <f>IF(CA509&gt;$AI$8,1,0)</f>
        <v>0</v>
      </c>
      <c r="CC509" s="175">
        <f>IF($R509=BZ$17,CA509,0)</f>
        <v>0</v>
      </c>
      <c r="CD509" s="173">
        <v>0</v>
      </c>
      <c r="CE509" s="175">
        <f>100*CD509/$AI509</f>
        <v>0</v>
      </c>
      <c r="CF509" s="173">
        <f>IF(CE509&gt;$AI$8,1,0)</f>
        <v>0</v>
      </c>
      <c r="CG509" s="175">
        <f>IF($R509=CD$17,CE509,0)</f>
        <v>0</v>
      </c>
      <c r="CH509" s="173">
        <v>0</v>
      </c>
      <c r="CI509" s="175">
        <f>100*CH509/$AI509</f>
        <v>0</v>
      </c>
      <c r="CJ509" s="173">
        <f>IF(CI509&gt;$AI$8,1,0)</f>
        <v>0</v>
      </c>
      <c r="CK509" s="175">
        <f>IF($R509=CH$17,CI509,0)</f>
        <v>0</v>
      </c>
      <c r="CL509" s="173">
        <v>1437</v>
      </c>
      <c r="CM509" s="173">
        <v>0</v>
      </c>
      <c r="CN509" s="176"/>
    </row>
    <row r="510" ht="15.75" customHeight="1">
      <c r="A510" t="s" s="179">
        <v>2899</v>
      </c>
      <c r="B510" t="s" s="180">
        <v>58</v>
      </c>
      <c r="C510" t="s" s="180">
        <v>147</v>
      </c>
      <c r="D510" t="s" s="181">
        <v>60</v>
      </c>
      <c r="E510" t="s" s="188">
        <v>60</v>
      </c>
      <c r="F510" t="s" s="146">
        <v>46</v>
      </c>
      <c r="G510" t="s" s="146">
        <v>2900</v>
      </c>
      <c r="H510" t="s" s="146">
        <v>221</v>
      </c>
      <c r="I510" t="s" s="146">
        <v>64</v>
      </c>
      <c r="J510" t="s" s="146">
        <v>2585</v>
      </c>
      <c r="K510" t="s" s="183">
        <f>_xlfn.IFS(Q510=0,O510,T510=1,R510,U510=1,AA510,V510=1,AD510)</f>
        <v>32</v>
      </c>
      <c r="L510" s="189">
        <f>_xlfn.IFS(Q510=0,P510,T510=1,S510,U510=1,AB510,V510=1,AE510)</f>
        <v>26.3240179792847</v>
      </c>
      <c r="M510" t="s" s="146">
        <f>IF(O510="Lab","over","under")</f>
        <v>2429</v>
      </c>
      <c r="N510" s="145">
        <v>0</v>
      </c>
      <c r="O510" t="s" s="184">
        <v>28</v>
      </c>
      <c r="P510" s="147">
        <f>AQ510</f>
        <v>36.4715653703342</v>
      </c>
      <c r="Q510" s="166">
        <f>T510+U510+V510</f>
        <v>1</v>
      </c>
      <c r="R510" t="s" s="185">
        <v>32</v>
      </c>
      <c r="S510" s="147">
        <f>BI510</f>
        <v>26.3240179792847</v>
      </c>
      <c r="T510" s="166">
        <v>1</v>
      </c>
      <c r="U510" s="138"/>
      <c r="V510" s="138"/>
      <c r="W510" s="138"/>
      <c r="X510" t="s" s="146">
        <f>IF($A510=Y510,"ok","bad")</f>
        <v>2430</v>
      </c>
      <c r="Y510" t="s" s="146">
        <v>2899</v>
      </c>
      <c r="Z510" t="s" s="146">
        <v>147</v>
      </c>
      <c r="AA510" t="s" s="186">
        <v>27</v>
      </c>
      <c r="AB510" s="141">
        <f>100*AC510</f>
        <v>22.5889193</v>
      </c>
      <c r="AC510" s="190">
        <v>0.225889193</v>
      </c>
      <c r="AD510" t="s" s="187">
        <v>2365</v>
      </c>
      <c r="AE510" s="141">
        <v>8.6574165</v>
      </c>
      <c r="AF510" s="190">
        <v>0.08657416499999999</v>
      </c>
      <c r="AG510" s="138"/>
      <c r="AH510" s="145">
        <v>70340</v>
      </c>
      <c r="AI510" s="145">
        <v>40936</v>
      </c>
      <c r="AJ510" s="145">
        <v>120</v>
      </c>
      <c r="AK510" s="145">
        <v>4154</v>
      </c>
      <c r="AL510" s="145">
        <v>9247</v>
      </c>
      <c r="AM510" s="148">
        <f>100*AL510/$AI510</f>
        <v>22.5889192886457</v>
      </c>
      <c r="AN510" s="145">
        <f>IF(AM510&gt;$AI$8,1,0)</f>
        <v>0</v>
      </c>
      <c r="AO510" s="148">
        <f>IF($R510=AL$17,AM510,0)</f>
        <v>0</v>
      </c>
      <c r="AP510" s="145">
        <v>14930</v>
      </c>
      <c r="AQ510" s="148">
        <f>100*AP510/$AI510</f>
        <v>36.4715653703342</v>
      </c>
      <c r="AR510" s="145">
        <f>IF(AQ510&gt;$AI$8,1,0)</f>
        <v>0</v>
      </c>
      <c r="AS510" s="148">
        <f>IF($R510=AP$17,AQ510,0)</f>
        <v>0</v>
      </c>
      <c r="AT510" s="145">
        <v>1081</v>
      </c>
      <c r="AU510" s="148">
        <f>100*AT510/$AI510</f>
        <v>2.64070744576901</v>
      </c>
      <c r="AV510" s="145">
        <f>IF(AU510&gt;$AI$8,1,0)</f>
        <v>0</v>
      </c>
      <c r="AW510" s="148">
        <f>IF($R510=AT$17,AU510,0)</f>
        <v>0</v>
      </c>
      <c r="AX510" s="145">
        <v>3544</v>
      </c>
      <c r="AY510" s="148">
        <f>100*AX510/$AI510</f>
        <v>8.65741645495407</v>
      </c>
      <c r="AZ510" s="145">
        <f>IF(AY510&gt;$AI$8,1,0)</f>
        <v>0</v>
      </c>
      <c r="BA510" s="148">
        <f>IF($R510=AX$17,AY510,0)</f>
        <v>0</v>
      </c>
      <c r="BB510" s="145">
        <v>886</v>
      </c>
      <c r="BC510" s="148">
        <f>100*BB510/$AI510</f>
        <v>2.16435411373852</v>
      </c>
      <c r="BD510" s="145">
        <f>IF(BC510&gt;$AI$8,1,0)</f>
        <v>0</v>
      </c>
      <c r="BE510" s="148">
        <f>IF($R510=BB$17,BC510,0)</f>
        <v>0</v>
      </c>
      <c r="BF510" s="145">
        <v>10776</v>
      </c>
      <c r="BG510" s="148">
        <f>100*BF510/$AI510</f>
        <v>26.3240179792847</v>
      </c>
      <c r="BH510" s="145">
        <f>IF(BG510&gt;$AI$8,1,0)</f>
        <v>0</v>
      </c>
      <c r="BI510" s="148">
        <f>IF($R510=BF$17,BG510,0)</f>
        <v>26.3240179792847</v>
      </c>
      <c r="BJ510" s="145">
        <v>0</v>
      </c>
      <c r="BK510" s="148">
        <f>100*BJ510/$AI510</f>
        <v>0</v>
      </c>
      <c r="BL510" s="145">
        <f>IF(BK510&gt;$AI$8,1,0)</f>
        <v>0</v>
      </c>
      <c r="BM510" s="148">
        <f>IF($R510=BJ$17,BK510,0)</f>
        <v>0</v>
      </c>
      <c r="BN510" s="145">
        <v>0</v>
      </c>
      <c r="BO510" s="148">
        <f>100*BN510/$AI510</f>
        <v>0</v>
      </c>
      <c r="BP510" s="145">
        <f>IF(BO510&gt;$AI$8,1,0)</f>
        <v>0</v>
      </c>
      <c r="BQ510" s="148">
        <f>IF($R510=BN$17,BO510,0)</f>
        <v>0</v>
      </c>
      <c r="BR510" s="145">
        <v>0</v>
      </c>
      <c r="BS510" s="148">
        <f>100*BR510/$AI510</f>
        <v>0</v>
      </c>
      <c r="BT510" s="145">
        <f>IF(BS510&gt;$AI$8,1,0)</f>
        <v>0</v>
      </c>
      <c r="BU510" s="148">
        <f>IF($R510=BR$17,BS510,0)</f>
        <v>0</v>
      </c>
      <c r="BV510" s="145">
        <v>0</v>
      </c>
      <c r="BW510" s="148">
        <f>100*BV510/$AI510</f>
        <v>0</v>
      </c>
      <c r="BX510" s="145">
        <f>IF(BW510&gt;$AI$8,1,0)</f>
        <v>0</v>
      </c>
      <c r="BY510" s="148">
        <f>IF($R510=BV$17,BW510,0)</f>
        <v>0</v>
      </c>
      <c r="BZ510" s="145">
        <v>0</v>
      </c>
      <c r="CA510" s="148">
        <f>100*BZ510/$AI510</f>
        <v>0</v>
      </c>
      <c r="CB510" s="145">
        <f>IF(CA510&gt;$AI$8,1,0)</f>
        <v>0</v>
      </c>
      <c r="CC510" s="148">
        <f>IF($R510=BZ$17,CA510,0)</f>
        <v>0</v>
      </c>
      <c r="CD510" s="145">
        <v>0</v>
      </c>
      <c r="CE510" s="148">
        <f>100*CD510/$AI510</f>
        <v>0</v>
      </c>
      <c r="CF510" s="145">
        <f>IF(CE510&gt;$AI$8,1,0)</f>
        <v>0</v>
      </c>
      <c r="CG510" s="148">
        <f>IF($R510=CD$17,CE510,0)</f>
        <v>0</v>
      </c>
      <c r="CH510" s="145">
        <v>0</v>
      </c>
      <c r="CI510" s="148">
        <f>100*CH510/$AI510</f>
        <v>0</v>
      </c>
      <c r="CJ510" s="145">
        <f>IF(CI510&gt;$AI$8,1,0)</f>
        <v>0</v>
      </c>
      <c r="CK510" s="148">
        <f>IF($R510=CH$17,CI510,0)</f>
        <v>0</v>
      </c>
      <c r="CL510" s="145">
        <v>0</v>
      </c>
      <c r="CM510" s="145">
        <v>0</v>
      </c>
      <c r="CN510" s="149"/>
    </row>
    <row r="511" ht="15.75" customHeight="1">
      <c r="A511" t="s" s="179">
        <v>3190</v>
      </c>
      <c r="B511" t="s" s="180">
        <v>197</v>
      </c>
      <c r="C511" t="s" s="180">
        <v>387</v>
      </c>
      <c r="D511" t="s" s="181">
        <v>200</v>
      </c>
      <c r="E511" t="s" s="182">
        <v>79</v>
      </c>
      <c r="F511" t="s" s="130">
        <v>80</v>
      </c>
      <c r="G511" t="s" s="130">
        <v>1512</v>
      </c>
      <c r="H511" t="s" s="130">
        <v>3191</v>
      </c>
      <c r="I511" t="s" s="130">
        <v>64</v>
      </c>
      <c r="J511" t="s" s="130">
        <v>1733</v>
      </c>
      <c r="K511" t="s" s="183">
        <f>_xlfn.IFS(Q511=0,O511,T511=1,R511,U511=1,AA511,V511=1,AD511)</f>
        <v>2365</v>
      </c>
      <c r="L511" s="189">
        <f>_xlfn.IFS(Q511=0,P511,T511=1,S511,U511=1,AB511,V511=1,AE511)</f>
        <v>16.8628545</v>
      </c>
      <c r="M511" t="s" s="130">
        <f>IF(O511="Lab","over","under")</f>
        <v>2429</v>
      </c>
      <c r="N511" s="173">
        <v>0</v>
      </c>
      <c r="O511" t="s" s="184">
        <v>28</v>
      </c>
      <c r="P511" s="131">
        <f>AQ511</f>
        <v>36.4427418945659</v>
      </c>
      <c r="Q511" s="173">
        <f>T511+U511+V511</f>
        <v>1</v>
      </c>
      <c r="R511" t="s" s="185">
        <v>27</v>
      </c>
      <c r="S511" s="131">
        <f>AO511</f>
        <v>28.2637373788624</v>
      </c>
      <c r="T511" s="169"/>
      <c r="U511" s="173">
        <v>1</v>
      </c>
      <c r="V511" s="169"/>
      <c r="W511" s="169"/>
      <c r="X511" t="s" s="130">
        <f>IF($A511=Y511,"ok","bad")</f>
        <v>2430</v>
      </c>
      <c r="Y511" t="s" s="130">
        <v>3190</v>
      </c>
      <c r="Z511" t="s" s="130">
        <v>387</v>
      </c>
      <c r="AA511" t="s" s="186">
        <v>2365</v>
      </c>
      <c r="AB511" s="125">
        <f>100*AC511</f>
        <v>16.8628545</v>
      </c>
      <c r="AC511" s="191">
        <v>0.168628545</v>
      </c>
      <c r="AD511" t="s" s="187">
        <v>29</v>
      </c>
      <c r="AE511" s="125">
        <v>10.9366279</v>
      </c>
      <c r="AF511" s="191">
        <v>0.109366279</v>
      </c>
      <c r="AG511" s="169"/>
      <c r="AH511" s="173">
        <v>70259</v>
      </c>
      <c r="AI511" s="173">
        <v>39418</v>
      </c>
      <c r="AJ511" s="173">
        <v>137</v>
      </c>
      <c r="AK511" s="173">
        <v>3224</v>
      </c>
      <c r="AL511" s="173">
        <v>11141</v>
      </c>
      <c r="AM511" s="175">
        <f>100*AL511/$AI511</f>
        <v>28.2637373788624</v>
      </c>
      <c r="AN511" s="173">
        <f>IF(AM511&gt;$AI$8,1,0)</f>
        <v>0</v>
      </c>
      <c r="AO511" s="175">
        <f>IF($R511=AL$17,AM511,0)</f>
        <v>28.2637373788624</v>
      </c>
      <c r="AP511" s="173">
        <v>14365</v>
      </c>
      <c r="AQ511" s="175">
        <f>100*AP511/$AI511</f>
        <v>36.4427418945659</v>
      </c>
      <c r="AR511" s="173">
        <f>IF(AQ511&gt;$AI$8,1,0)</f>
        <v>0</v>
      </c>
      <c r="AS511" s="175">
        <f>IF($R511=AP$17,AQ511,0)</f>
        <v>0</v>
      </c>
      <c r="AT511" s="173">
        <v>4311</v>
      </c>
      <c r="AU511" s="175">
        <f>100*AT511/$AI511</f>
        <v>10.9366279364757</v>
      </c>
      <c r="AV511" s="173">
        <f>IF(AU511&gt;$AI$8,1,0)</f>
        <v>0</v>
      </c>
      <c r="AW511" s="175">
        <f>IF($R511=AT$17,AU511,0)</f>
        <v>0</v>
      </c>
      <c r="AX511" s="173">
        <v>6647</v>
      </c>
      <c r="AY511" s="175">
        <f>100*AX511/$AI511</f>
        <v>16.8628545334619</v>
      </c>
      <c r="AZ511" s="173">
        <f>IF(AY511&gt;$AI$8,1,0)</f>
        <v>0</v>
      </c>
      <c r="BA511" s="175">
        <f>IF($R511=AX$17,AY511,0)</f>
        <v>0</v>
      </c>
      <c r="BB511" s="173">
        <v>2614</v>
      </c>
      <c r="BC511" s="175">
        <f>100*BB511/$AI511</f>
        <v>6.63148815262063</v>
      </c>
      <c r="BD511" s="173">
        <f>IF(BC511&gt;$AI$8,1,0)</f>
        <v>0</v>
      </c>
      <c r="BE511" s="175">
        <f>IF($R511=BB$17,BC511,0)</f>
        <v>0</v>
      </c>
      <c r="BF511" s="173">
        <v>0</v>
      </c>
      <c r="BG511" s="175">
        <f>100*BF511/$AI511</f>
        <v>0</v>
      </c>
      <c r="BH511" s="173">
        <f>IF(BG511&gt;$AI$8,1,0)</f>
        <v>0</v>
      </c>
      <c r="BI511" s="175">
        <f>IF($R511=BF$17,BG511,0)</f>
        <v>0</v>
      </c>
      <c r="BJ511" s="173">
        <v>0</v>
      </c>
      <c r="BK511" s="175">
        <f>100*BJ511/$AI511</f>
        <v>0</v>
      </c>
      <c r="BL511" s="173">
        <f>IF(BK511&gt;$AI$8,1,0)</f>
        <v>0</v>
      </c>
      <c r="BM511" s="175">
        <f>IF($R511=BJ$17,BK511,0)</f>
        <v>0</v>
      </c>
      <c r="BN511" s="173">
        <v>0</v>
      </c>
      <c r="BO511" s="175">
        <f>100*BN511/$AI511</f>
        <v>0</v>
      </c>
      <c r="BP511" s="173">
        <f>IF(BO511&gt;$AI$8,1,0)</f>
        <v>0</v>
      </c>
      <c r="BQ511" s="175">
        <f>IF($R511=BN$17,BO511,0)</f>
        <v>0</v>
      </c>
      <c r="BR511" s="173">
        <v>0</v>
      </c>
      <c r="BS511" s="175">
        <f>100*BR511/$AI511</f>
        <v>0</v>
      </c>
      <c r="BT511" s="173">
        <f>IF(BS511&gt;$AI$8,1,0)</f>
        <v>0</v>
      </c>
      <c r="BU511" s="175">
        <f>IF($R511=BR$17,BS511,0)</f>
        <v>0</v>
      </c>
      <c r="BV511" s="173">
        <v>0</v>
      </c>
      <c r="BW511" s="175">
        <f>100*BV511/$AI511</f>
        <v>0</v>
      </c>
      <c r="BX511" s="173">
        <f>IF(BW511&gt;$AI$8,1,0)</f>
        <v>0</v>
      </c>
      <c r="BY511" s="175">
        <f>IF($R511=BV$17,BW511,0)</f>
        <v>0</v>
      </c>
      <c r="BZ511" s="173">
        <v>0</v>
      </c>
      <c r="CA511" s="175">
        <f>100*BZ511/$AI511</f>
        <v>0</v>
      </c>
      <c r="CB511" s="173">
        <f>IF(CA511&gt;$AI$8,1,0)</f>
        <v>0</v>
      </c>
      <c r="CC511" s="175">
        <f>IF($R511=BZ$17,CA511,0)</f>
        <v>0</v>
      </c>
      <c r="CD511" s="173">
        <v>0</v>
      </c>
      <c r="CE511" s="175">
        <f>100*CD511/$AI511</f>
        <v>0</v>
      </c>
      <c r="CF511" s="173">
        <f>IF(CE511&gt;$AI$8,1,0)</f>
        <v>0</v>
      </c>
      <c r="CG511" s="175">
        <f>IF($R511=CD$17,CE511,0)</f>
        <v>0</v>
      </c>
      <c r="CH511" s="173">
        <v>0</v>
      </c>
      <c r="CI511" s="175">
        <f>100*CH511/$AI511</f>
        <v>0</v>
      </c>
      <c r="CJ511" s="173">
        <f>IF(CI511&gt;$AI$8,1,0)</f>
        <v>0</v>
      </c>
      <c r="CK511" s="175">
        <f>IF($R511=CH$17,CI511,0)</f>
        <v>0</v>
      </c>
      <c r="CL511" s="173">
        <v>226</v>
      </c>
      <c r="CM511" s="173">
        <v>0</v>
      </c>
      <c r="CN511" s="176"/>
    </row>
    <row r="512" ht="15.75" customHeight="1">
      <c r="A512" t="s" s="179">
        <v>3453</v>
      </c>
      <c r="B512" t="s" s="180">
        <v>75</v>
      </c>
      <c r="C512" t="s" s="180">
        <v>2268</v>
      </c>
      <c r="D512" t="s" s="181">
        <v>78</v>
      </c>
      <c r="E512" t="s" s="188">
        <v>79</v>
      </c>
      <c r="F512" t="s" s="146">
        <v>46</v>
      </c>
      <c r="G512" t="s" s="146">
        <v>290</v>
      </c>
      <c r="H512" t="s" s="146">
        <v>3454</v>
      </c>
      <c r="I512" t="s" s="146">
        <v>49</v>
      </c>
      <c r="J512" t="s" s="146">
        <v>56</v>
      </c>
      <c r="K512" t="s" s="183">
        <f>_xlfn.IFS(Q512=0,O512,T512=1,R512,U512=1,AA512,V512=1,AD512)</f>
        <v>27</v>
      </c>
      <c r="L512" s="189">
        <f>_xlfn.IFS(Q512=0,P512,T512=1,S512,U512=1,AB512,V512=1,AE512)</f>
        <v>36.4297396454935</v>
      </c>
      <c r="M512" t="s" s="146">
        <f>IF(O512="Lab","over","under")</f>
        <v>3307</v>
      </c>
      <c r="N512" s="138"/>
      <c r="O512" t="s" s="184">
        <v>27</v>
      </c>
      <c r="P512" s="147">
        <f>AM512</f>
        <v>36.4297396454935</v>
      </c>
      <c r="Q512" s="145">
        <f>T512+U512+V512</f>
        <v>0</v>
      </c>
      <c r="R512" t="s" s="185">
        <v>28</v>
      </c>
      <c r="S512" s="147">
        <f>AS512</f>
        <v>22.1588648720329</v>
      </c>
      <c r="T512" s="138"/>
      <c r="U512" s="138"/>
      <c r="V512" s="138"/>
      <c r="W512" s="138"/>
      <c r="X512" t="s" s="146">
        <f>IF($A512=Y512,"ok","bad")</f>
        <v>2430</v>
      </c>
      <c r="Y512" t="s" s="146">
        <v>3453</v>
      </c>
      <c r="Z512" t="s" s="146">
        <v>2268</v>
      </c>
      <c r="AA512" t="s" s="186">
        <v>29</v>
      </c>
      <c r="AB512" s="141">
        <f>100*AC512</f>
        <v>21.0825266</v>
      </c>
      <c r="AC512" s="190">
        <v>0.210825266</v>
      </c>
      <c r="AD512" t="s" s="187">
        <v>2365</v>
      </c>
      <c r="AE512" s="141">
        <v>10.299253</v>
      </c>
      <c r="AF512" s="190">
        <v>0.10299253</v>
      </c>
      <c r="AG512" s="138"/>
      <c r="AH512" s="145">
        <v>73334</v>
      </c>
      <c r="AI512" s="145">
        <v>45246</v>
      </c>
      <c r="AJ512" s="145">
        <v>173</v>
      </c>
      <c r="AK512" s="145">
        <v>6457</v>
      </c>
      <c r="AL512" s="145">
        <v>16483</v>
      </c>
      <c r="AM512" s="148">
        <f>100*AL512/$AI512</f>
        <v>36.4297396454935</v>
      </c>
      <c r="AN512" s="145">
        <f>IF(AM512&gt;$AI$8,1,0)</f>
        <v>0</v>
      </c>
      <c r="AO512" s="148">
        <f>IF($R512=AL$17,AM512,0)</f>
        <v>0</v>
      </c>
      <c r="AP512" s="145">
        <v>10026</v>
      </c>
      <c r="AQ512" s="148">
        <f>100*AP512/$AI512</f>
        <v>22.1588648720329</v>
      </c>
      <c r="AR512" s="145">
        <f>IF(AQ512&gt;$AI$8,1,0)</f>
        <v>0</v>
      </c>
      <c r="AS512" s="148">
        <f>IF($R512=AP$17,AQ512,0)</f>
        <v>22.1588648720329</v>
      </c>
      <c r="AT512" s="145">
        <v>9539</v>
      </c>
      <c r="AU512" s="148">
        <f>100*AT512/$AI512</f>
        <v>21.0825266321885</v>
      </c>
      <c r="AV512" s="145">
        <f>IF(AU512&gt;$AI$8,1,0)</f>
        <v>0</v>
      </c>
      <c r="AW512" s="148">
        <f>IF($R512=AT$17,AU512,0)</f>
        <v>0</v>
      </c>
      <c r="AX512" s="145">
        <v>4660</v>
      </c>
      <c r="AY512" s="148">
        <f>100*AX512/$AI512</f>
        <v>10.2992529726385</v>
      </c>
      <c r="AZ512" s="145">
        <f>IF(AY512&gt;$AI$8,1,0)</f>
        <v>0</v>
      </c>
      <c r="BA512" s="148">
        <f>IF($R512=AX$17,AY512,0)</f>
        <v>0</v>
      </c>
      <c r="BB512" s="145">
        <v>2288</v>
      </c>
      <c r="BC512" s="148">
        <f>100*BB512/$AI512</f>
        <v>5.05680060115811</v>
      </c>
      <c r="BD512" s="145">
        <f>IF(BC512&gt;$AI$8,1,0)</f>
        <v>0</v>
      </c>
      <c r="BE512" s="148">
        <f>IF($R512=BB$17,BC512,0)</f>
        <v>0</v>
      </c>
      <c r="BF512" s="145">
        <v>0</v>
      </c>
      <c r="BG512" s="148">
        <f>100*BF512/$AI512</f>
        <v>0</v>
      </c>
      <c r="BH512" s="145">
        <f>IF(BG512&gt;$AI$8,1,0)</f>
        <v>0</v>
      </c>
      <c r="BI512" s="148">
        <f>IF($R512=BF$17,BG512,0)</f>
        <v>0</v>
      </c>
      <c r="BJ512" s="145">
        <v>0</v>
      </c>
      <c r="BK512" s="148">
        <f>100*BJ512/$AI512</f>
        <v>0</v>
      </c>
      <c r="BL512" s="145">
        <f>IF(BK512&gt;$AI$8,1,0)</f>
        <v>0</v>
      </c>
      <c r="BM512" s="148">
        <f>IF($R512=BJ$17,BK512,0)</f>
        <v>0</v>
      </c>
      <c r="BN512" s="145">
        <v>0</v>
      </c>
      <c r="BO512" s="148">
        <f>100*BN512/$AI512</f>
        <v>0</v>
      </c>
      <c r="BP512" s="145">
        <f>IF(BO512&gt;$AI$8,1,0)</f>
        <v>0</v>
      </c>
      <c r="BQ512" s="148">
        <f>IF($R512=BN$17,BO512,0)</f>
        <v>0</v>
      </c>
      <c r="BR512" s="145">
        <v>0</v>
      </c>
      <c r="BS512" s="148">
        <f>100*BR512/$AI512</f>
        <v>0</v>
      </c>
      <c r="BT512" s="145">
        <f>IF(BS512&gt;$AI$8,1,0)</f>
        <v>0</v>
      </c>
      <c r="BU512" s="148">
        <f>IF($R512=BR$17,BS512,0)</f>
        <v>0</v>
      </c>
      <c r="BV512" s="145">
        <v>0</v>
      </c>
      <c r="BW512" s="148">
        <f>100*BV512/$AI512</f>
        <v>0</v>
      </c>
      <c r="BX512" s="145">
        <f>IF(BW512&gt;$AI$8,1,0)</f>
        <v>0</v>
      </c>
      <c r="BY512" s="148">
        <f>IF($R512=BV$17,BW512,0)</f>
        <v>0</v>
      </c>
      <c r="BZ512" s="145">
        <v>0</v>
      </c>
      <c r="CA512" s="148">
        <f>100*BZ512/$AI512</f>
        <v>0</v>
      </c>
      <c r="CB512" s="145">
        <f>IF(CA512&gt;$AI$8,1,0)</f>
        <v>0</v>
      </c>
      <c r="CC512" s="148">
        <f>IF($R512=BZ$17,CA512,0)</f>
        <v>0</v>
      </c>
      <c r="CD512" s="145">
        <v>0</v>
      </c>
      <c r="CE512" s="148">
        <f>100*CD512/$AI512</f>
        <v>0</v>
      </c>
      <c r="CF512" s="145">
        <f>IF(CE512&gt;$AI$8,1,0)</f>
        <v>0</v>
      </c>
      <c r="CG512" s="148">
        <f>IF($R512=CD$17,CE512,0)</f>
        <v>0</v>
      </c>
      <c r="CH512" s="145">
        <v>0</v>
      </c>
      <c r="CI512" s="148">
        <f>100*CH512/$AI512</f>
        <v>0</v>
      </c>
      <c r="CJ512" s="145">
        <f>IF(CI512&gt;$AI$8,1,0)</f>
        <v>0</v>
      </c>
      <c r="CK512" s="148">
        <f>IF($R512=CH$17,CI512,0)</f>
        <v>0</v>
      </c>
      <c r="CL512" s="145">
        <v>226</v>
      </c>
      <c r="CM512" s="145">
        <v>0</v>
      </c>
      <c r="CN512" s="149"/>
    </row>
    <row r="513" ht="15.75" customHeight="1">
      <c r="A513" t="s" s="179">
        <v>3335</v>
      </c>
      <c r="B513" t="s" s="180">
        <v>75</v>
      </c>
      <c r="C513" t="s" s="180">
        <v>3336</v>
      </c>
      <c r="D513" t="s" s="181">
        <v>78</v>
      </c>
      <c r="E513" t="s" s="182">
        <v>79</v>
      </c>
      <c r="F513" t="s" s="130">
        <v>46</v>
      </c>
      <c r="G513" t="s" s="130">
        <v>245</v>
      </c>
      <c r="H513" t="s" s="130">
        <v>852</v>
      </c>
      <c r="I513" t="s" s="130">
        <v>49</v>
      </c>
      <c r="J513" t="s" s="130">
        <v>56</v>
      </c>
      <c r="K513" t="s" s="183">
        <f>_xlfn.IFS(Q513=0,O513,T513=1,R513,U513=1,AA513,V513=1,AD513)</f>
        <v>27</v>
      </c>
      <c r="L513" s="189">
        <f>_xlfn.IFS(Q513=0,P513,T513=1,S513,U513=1,AB513,V513=1,AE513)</f>
        <v>36.4250796237316</v>
      </c>
      <c r="M513" t="s" s="130">
        <f>IF(O513="Lab","over","under")</f>
        <v>3307</v>
      </c>
      <c r="N513" s="169"/>
      <c r="O513" t="s" s="184">
        <v>27</v>
      </c>
      <c r="P513" s="131">
        <f>AM513</f>
        <v>36.4250796237316</v>
      </c>
      <c r="Q513" s="173">
        <f>T513+U513+V513</f>
        <v>0</v>
      </c>
      <c r="R513" t="s" s="185">
        <v>29</v>
      </c>
      <c r="S513" s="131">
        <f>AW513</f>
        <v>27.5331456929116</v>
      </c>
      <c r="T513" s="169"/>
      <c r="U513" s="169"/>
      <c r="V513" s="169"/>
      <c r="W513" s="169"/>
      <c r="X513" t="s" s="130">
        <f>IF($A513=Y513,"ok","bad")</f>
        <v>2430</v>
      </c>
      <c r="Y513" t="s" s="130">
        <v>3335</v>
      </c>
      <c r="Z513" t="s" s="130">
        <v>3336</v>
      </c>
      <c r="AA513" t="s" s="186">
        <v>28</v>
      </c>
      <c r="AB513" s="125">
        <f>100*AC513</f>
        <v>16.2080587</v>
      </c>
      <c r="AC513" s="191">
        <v>0.162080587</v>
      </c>
      <c r="AD513" t="s" s="187">
        <v>2365</v>
      </c>
      <c r="AE513" s="125">
        <v>15.2136879</v>
      </c>
      <c r="AF513" s="191">
        <v>0.152136879</v>
      </c>
      <c r="AG513" s="169"/>
      <c r="AH513" s="173">
        <v>79478</v>
      </c>
      <c r="AI513" s="173">
        <v>54004</v>
      </c>
      <c r="AJ513" s="173">
        <v>187</v>
      </c>
      <c r="AK513" s="173">
        <v>4802</v>
      </c>
      <c r="AL513" s="173">
        <v>19671</v>
      </c>
      <c r="AM513" s="175">
        <f>100*AL513/$AI513</f>
        <v>36.4250796237316</v>
      </c>
      <c r="AN513" s="173">
        <f>IF(AM513&gt;$AI$8,1,0)</f>
        <v>0</v>
      </c>
      <c r="AO513" s="175">
        <f>IF($R513=AL$17,AM513,0)</f>
        <v>0</v>
      </c>
      <c r="AP513" s="173">
        <v>8753</v>
      </c>
      <c r="AQ513" s="175">
        <f>100*AP513/$AI513</f>
        <v>16.2080586623213</v>
      </c>
      <c r="AR513" s="173">
        <f>IF(AQ513&gt;$AI$8,1,0)</f>
        <v>0</v>
      </c>
      <c r="AS513" s="175">
        <f>IF($R513=AP$17,AQ513,0)</f>
        <v>0</v>
      </c>
      <c r="AT513" s="173">
        <v>14869</v>
      </c>
      <c r="AU513" s="175">
        <f>100*AT513/$AI513</f>
        <v>27.5331456929116</v>
      </c>
      <c r="AV513" s="173">
        <f>IF(AU513&gt;$AI$8,1,0)</f>
        <v>0</v>
      </c>
      <c r="AW513" s="175">
        <f>IF($R513=AT$17,AU513,0)</f>
        <v>27.5331456929116</v>
      </c>
      <c r="AX513" s="173">
        <v>8216</v>
      </c>
      <c r="AY513" s="175">
        <f>100*AX513/$AI513</f>
        <v>15.2136878749722</v>
      </c>
      <c r="AZ513" s="173">
        <f>IF(AY513&gt;$AI$8,1,0)</f>
        <v>0</v>
      </c>
      <c r="BA513" s="175">
        <f>IF($R513=AX$17,AY513,0)</f>
        <v>0</v>
      </c>
      <c r="BB513" s="173">
        <v>2310</v>
      </c>
      <c r="BC513" s="175">
        <f>100*BB513/$AI513</f>
        <v>4.27746092882009</v>
      </c>
      <c r="BD513" s="173">
        <f>IF(BC513&gt;$AI$8,1,0)</f>
        <v>0</v>
      </c>
      <c r="BE513" s="175">
        <f>IF($R513=BB$17,BC513,0)</f>
        <v>0</v>
      </c>
      <c r="BF513" s="173">
        <v>0</v>
      </c>
      <c r="BG513" s="175">
        <f>100*BF513/$AI513</f>
        <v>0</v>
      </c>
      <c r="BH513" s="173">
        <f>IF(BG513&gt;$AI$8,1,0)</f>
        <v>0</v>
      </c>
      <c r="BI513" s="175">
        <f>IF($R513=BF$17,BG513,0)</f>
        <v>0</v>
      </c>
      <c r="BJ513" s="173">
        <v>0</v>
      </c>
      <c r="BK513" s="175">
        <f>100*BJ513/$AI513</f>
        <v>0</v>
      </c>
      <c r="BL513" s="173">
        <f>IF(BK513&gt;$AI$8,1,0)</f>
        <v>0</v>
      </c>
      <c r="BM513" s="175">
        <f>IF($R513=BJ$17,BK513,0)</f>
        <v>0</v>
      </c>
      <c r="BN513" s="173">
        <v>0</v>
      </c>
      <c r="BO513" s="175">
        <f>100*BN513/$AI513</f>
        <v>0</v>
      </c>
      <c r="BP513" s="173">
        <f>IF(BO513&gt;$AI$8,1,0)</f>
        <v>0</v>
      </c>
      <c r="BQ513" s="175">
        <f>IF($R513=BN$17,BO513,0)</f>
        <v>0</v>
      </c>
      <c r="BR513" s="173">
        <v>0</v>
      </c>
      <c r="BS513" s="175">
        <f>100*BR513/$AI513</f>
        <v>0</v>
      </c>
      <c r="BT513" s="173">
        <f>IF(BS513&gt;$AI$8,1,0)</f>
        <v>0</v>
      </c>
      <c r="BU513" s="175">
        <f>IF($R513=BR$17,BS513,0)</f>
        <v>0</v>
      </c>
      <c r="BV513" s="173">
        <v>0</v>
      </c>
      <c r="BW513" s="175">
        <f>100*BV513/$AI513</f>
        <v>0</v>
      </c>
      <c r="BX513" s="173">
        <f>IF(BW513&gt;$AI$8,1,0)</f>
        <v>0</v>
      </c>
      <c r="BY513" s="175">
        <f>IF($R513=BV$17,BW513,0)</f>
        <v>0</v>
      </c>
      <c r="BZ513" s="173">
        <v>0</v>
      </c>
      <c r="CA513" s="175">
        <f>100*BZ513/$AI513</f>
        <v>0</v>
      </c>
      <c r="CB513" s="173">
        <f>IF(CA513&gt;$AI$8,1,0)</f>
        <v>0</v>
      </c>
      <c r="CC513" s="175">
        <f>IF($R513=BZ$17,CA513,0)</f>
        <v>0</v>
      </c>
      <c r="CD513" s="173">
        <v>0</v>
      </c>
      <c r="CE513" s="175">
        <f>100*CD513/$AI513</f>
        <v>0</v>
      </c>
      <c r="CF513" s="173">
        <f>IF(CE513&gt;$AI$8,1,0)</f>
        <v>0</v>
      </c>
      <c r="CG513" s="175">
        <f>IF($R513=CD$17,CE513,0)</f>
        <v>0</v>
      </c>
      <c r="CH513" s="173">
        <v>0</v>
      </c>
      <c r="CI513" s="175">
        <f>100*CH513/$AI513</f>
        <v>0</v>
      </c>
      <c r="CJ513" s="173">
        <f>IF(CI513&gt;$AI$8,1,0)</f>
        <v>0</v>
      </c>
      <c r="CK513" s="175">
        <f>IF($R513=CH$17,CI513,0)</f>
        <v>0</v>
      </c>
      <c r="CL513" s="173">
        <v>3211</v>
      </c>
      <c r="CM513" s="173">
        <v>0</v>
      </c>
      <c r="CN513" s="176"/>
    </row>
    <row r="514" ht="15.75" customHeight="1">
      <c r="A514" t="s" s="179">
        <v>3369</v>
      </c>
      <c r="B514" t="s" s="180">
        <v>84</v>
      </c>
      <c r="C514" t="s" s="180">
        <v>1234</v>
      </c>
      <c r="D514" t="s" s="181">
        <v>86</v>
      </c>
      <c r="E514" t="s" s="188">
        <v>79</v>
      </c>
      <c r="F514" t="s" s="146">
        <v>46</v>
      </c>
      <c r="G514" t="s" s="146">
        <v>1175</v>
      </c>
      <c r="H514" t="s" s="146">
        <v>1236</v>
      </c>
      <c r="I514" t="s" s="146">
        <v>49</v>
      </c>
      <c r="J514" t="s" s="146">
        <v>56</v>
      </c>
      <c r="K514" t="s" s="183">
        <f>_xlfn.IFS(Q514=0,O514,T514=1,R514,U514=1,AA514,V514=1,AD514)</f>
        <v>27</v>
      </c>
      <c r="L514" s="189">
        <f>_xlfn.IFS(Q514=0,P514,T514=1,S514,U514=1,AB514,V514=1,AE514)</f>
        <v>36.3747186796699</v>
      </c>
      <c r="M514" t="s" s="146">
        <f>IF(O514="Lab","over","under")</f>
        <v>3307</v>
      </c>
      <c r="N514" s="138"/>
      <c r="O514" t="s" s="184">
        <v>27</v>
      </c>
      <c r="P514" s="147">
        <f>AM514</f>
        <v>36.3747186796699</v>
      </c>
      <c r="Q514" s="145">
        <f>T514+U514+V514</f>
        <v>0</v>
      </c>
      <c r="R514" t="s" s="185">
        <v>28</v>
      </c>
      <c r="S514" s="147">
        <f>AS514</f>
        <v>24.0453863465866</v>
      </c>
      <c r="T514" s="138"/>
      <c r="U514" s="138"/>
      <c r="V514" s="138"/>
      <c r="W514" s="138"/>
      <c r="X514" t="s" s="146">
        <f>IF($A514=Y514,"ok","bad")</f>
        <v>2430</v>
      </c>
      <c r="Y514" t="s" s="146">
        <v>3369</v>
      </c>
      <c r="Z514" t="s" s="146">
        <v>1234</v>
      </c>
      <c r="AA514" t="s" s="186">
        <v>29</v>
      </c>
      <c r="AB514" s="141">
        <f>100*AC514</f>
        <v>19.6249062</v>
      </c>
      <c r="AC514" s="190">
        <v>0.196249062</v>
      </c>
      <c r="AD514" t="s" s="187">
        <v>2365</v>
      </c>
      <c r="AE514" s="141">
        <v>12.9782446</v>
      </c>
      <c r="AF514" s="190">
        <v>0.129782446</v>
      </c>
      <c r="AG514" s="138"/>
      <c r="AH514" s="145">
        <v>74923</v>
      </c>
      <c r="AI514" s="145">
        <v>53320</v>
      </c>
      <c r="AJ514" s="145">
        <v>184</v>
      </c>
      <c r="AK514" s="145">
        <v>6574</v>
      </c>
      <c r="AL514" s="145">
        <v>19395</v>
      </c>
      <c r="AM514" s="148">
        <f>100*AL514/$AI514</f>
        <v>36.3747186796699</v>
      </c>
      <c r="AN514" s="145">
        <f>IF(AM514&gt;$AI$8,1,0)</f>
        <v>0</v>
      </c>
      <c r="AO514" s="148">
        <f>IF($R514=AL$17,AM514,0)</f>
        <v>0</v>
      </c>
      <c r="AP514" s="145">
        <v>12821</v>
      </c>
      <c r="AQ514" s="148">
        <f>100*AP514/$AI514</f>
        <v>24.0453863465866</v>
      </c>
      <c r="AR514" s="145">
        <f>IF(AQ514&gt;$AI$8,1,0)</f>
        <v>0</v>
      </c>
      <c r="AS514" s="148">
        <f>IF($R514=AP$17,AQ514,0)</f>
        <v>24.0453863465866</v>
      </c>
      <c r="AT514" s="145">
        <v>10464</v>
      </c>
      <c r="AU514" s="148">
        <f>100*AT514/$AI514</f>
        <v>19.6249062265566</v>
      </c>
      <c r="AV514" s="145">
        <f>IF(AU514&gt;$AI$8,1,0)</f>
        <v>0</v>
      </c>
      <c r="AW514" s="148">
        <f>IF($R514=AT$17,AU514,0)</f>
        <v>0</v>
      </c>
      <c r="AX514" s="145">
        <v>6920</v>
      </c>
      <c r="AY514" s="148">
        <f>100*AX514/$AI514</f>
        <v>12.9782445611403</v>
      </c>
      <c r="AZ514" s="145">
        <f>IF(AY514&gt;$AI$8,1,0)</f>
        <v>0</v>
      </c>
      <c r="BA514" s="148">
        <f>IF($R514=AX$17,AY514,0)</f>
        <v>0</v>
      </c>
      <c r="BB514" s="145">
        <v>3125</v>
      </c>
      <c r="BC514" s="148">
        <f>100*BB514/$AI514</f>
        <v>5.86084021005251</v>
      </c>
      <c r="BD514" s="145">
        <f>IF(BC514&gt;$AI$8,1,0)</f>
        <v>0</v>
      </c>
      <c r="BE514" s="148">
        <f>IF($R514=BB$17,BC514,0)</f>
        <v>0</v>
      </c>
      <c r="BF514" s="145">
        <v>0</v>
      </c>
      <c r="BG514" s="148">
        <f>100*BF514/$AI514</f>
        <v>0</v>
      </c>
      <c r="BH514" s="145">
        <f>IF(BG514&gt;$AI$8,1,0)</f>
        <v>0</v>
      </c>
      <c r="BI514" s="148">
        <f>IF($R514=BF$17,BG514,0)</f>
        <v>0</v>
      </c>
      <c r="BJ514" s="145">
        <v>0</v>
      </c>
      <c r="BK514" s="148">
        <f>100*BJ514/$AI514</f>
        <v>0</v>
      </c>
      <c r="BL514" s="145">
        <f>IF(BK514&gt;$AI$8,1,0)</f>
        <v>0</v>
      </c>
      <c r="BM514" s="148">
        <f>IF($R514=BJ$17,BK514,0)</f>
        <v>0</v>
      </c>
      <c r="BN514" s="145">
        <v>0</v>
      </c>
      <c r="BO514" s="148">
        <f>100*BN514/$AI514</f>
        <v>0</v>
      </c>
      <c r="BP514" s="145">
        <f>IF(BO514&gt;$AI$8,1,0)</f>
        <v>0</v>
      </c>
      <c r="BQ514" s="148">
        <f>IF($R514=BN$17,BO514,0)</f>
        <v>0</v>
      </c>
      <c r="BR514" s="145">
        <v>0</v>
      </c>
      <c r="BS514" s="148">
        <f>100*BR514/$AI514</f>
        <v>0</v>
      </c>
      <c r="BT514" s="145">
        <f>IF(BS514&gt;$AI$8,1,0)</f>
        <v>0</v>
      </c>
      <c r="BU514" s="148">
        <f>IF($R514=BR$17,BS514,0)</f>
        <v>0</v>
      </c>
      <c r="BV514" s="145">
        <v>0</v>
      </c>
      <c r="BW514" s="148">
        <f>100*BV514/$AI514</f>
        <v>0</v>
      </c>
      <c r="BX514" s="145">
        <f>IF(BW514&gt;$AI$8,1,0)</f>
        <v>0</v>
      </c>
      <c r="BY514" s="148">
        <f>IF($R514=BV$17,BW514,0)</f>
        <v>0</v>
      </c>
      <c r="BZ514" s="145">
        <v>0</v>
      </c>
      <c r="CA514" s="148">
        <f>100*BZ514/$AI514</f>
        <v>0</v>
      </c>
      <c r="CB514" s="145">
        <f>IF(CA514&gt;$AI$8,1,0)</f>
        <v>0</v>
      </c>
      <c r="CC514" s="148">
        <f>IF($R514=BZ$17,CA514,0)</f>
        <v>0</v>
      </c>
      <c r="CD514" s="145">
        <v>0</v>
      </c>
      <c r="CE514" s="148">
        <f>100*CD514/$AI514</f>
        <v>0</v>
      </c>
      <c r="CF514" s="145">
        <f>IF(CE514&gt;$AI$8,1,0)</f>
        <v>0</v>
      </c>
      <c r="CG514" s="148">
        <f>IF($R514=CD$17,CE514,0)</f>
        <v>0</v>
      </c>
      <c r="CH514" s="145">
        <v>0</v>
      </c>
      <c r="CI514" s="148">
        <f>100*CH514/$AI514</f>
        <v>0</v>
      </c>
      <c r="CJ514" s="145">
        <f>IF(CI514&gt;$AI$8,1,0)</f>
        <v>0</v>
      </c>
      <c r="CK514" s="148">
        <f>IF($R514=CH$17,CI514,0)</f>
        <v>0</v>
      </c>
      <c r="CL514" s="145">
        <v>268</v>
      </c>
      <c r="CM514" s="145">
        <v>0</v>
      </c>
      <c r="CN514" s="149"/>
    </row>
    <row r="515" ht="15.75" customHeight="1">
      <c r="A515" t="s" s="179">
        <v>3654</v>
      </c>
      <c r="B515" t="s" s="180">
        <v>101</v>
      </c>
      <c r="C515" t="s" s="180">
        <v>3655</v>
      </c>
      <c r="D515" t="s" s="181">
        <v>104</v>
      </c>
      <c r="E515" t="s" s="182">
        <v>79</v>
      </c>
      <c r="F515" t="s" s="130">
        <v>46</v>
      </c>
      <c r="G515" t="s" s="130">
        <v>739</v>
      </c>
      <c r="H515" t="s" s="130">
        <v>1038</v>
      </c>
      <c r="I515" t="s" s="130">
        <v>49</v>
      </c>
      <c r="J515" t="s" s="130">
        <v>56</v>
      </c>
      <c r="K515" t="s" s="183">
        <f>_xlfn.IFS(Q515=0,O515,T515=1,R515,U515=1,AA515,V515=1,AD515)</f>
        <v>27</v>
      </c>
      <c r="L515" s="189">
        <f>_xlfn.IFS(Q515=0,P515,T515=1,S515,U515=1,AB515,V515=1,AE515)</f>
        <v>36.3577235772358</v>
      </c>
      <c r="M515" t="s" s="130">
        <f>IF(O515="Lab","over","under")</f>
        <v>3307</v>
      </c>
      <c r="N515" s="169"/>
      <c r="O515" t="s" s="184">
        <v>27</v>
      </c>
      <c r="P515" s="131">
        <f>AM515</f>
        <v>36.3577235772358</v>
      </c>
      <c r="Q515" s="173">
        <f>T515+U515+V515</f>
        <v>0</v>
      </c>
      <c r="R515" t="s" s="185">
        <v>28</v>
      </c>
      <c r="S515" s="131">
        <f>AS515</f>
        <v>26.610298102981</v>
      </c>
      <c r="T515" s="169"/>
      <c r="U515" s="169"/>
      <c r="V515" s="169"/>
      <c r="W515" s="169"/>
      <c r="X515" t="s" s="130">
        <f>IF($A515=Y515,"ok","bad")</f>
        <v>2430</v>
      </c>
      <c r="Y515" t="s" s="130">
        <v>3654</v>
      </c>
      <c r="Z515" t="s" s="130">
        <v>3655</v>
      </c>
      <c r="AA515" t="s" s="186">
        <v>2365</v>
      </c>
      <c r="AB515" s="125">
        <f>100*AC515</f>
        <v>20.3642276</v>
      </c>
      <c r="AC515" s="191">
        <v>0.203642276</v>
      </c>
      <c r="AD515" t="s" s="187">
        <v>31</v>
      </c>
      <c r="AE515" s="125">
        <v>5.5718157</v>
      </c>
      <c r="AF515" s="191">
        <v>0.055718157</v>
      </c>
      <c r="AG515" s="169"/>
      <c r="AH515" s="173">
        <v>73285</v>
      </c>
      <c r="AI515" s="173">
        <v>46125</v>
      </c>
      <c r="AJ515" s="173">
        <v>150</v>
      </c>
      <c r="AK515" s="173">
        <v>4496</v>
      </c>
      <c r="AL515" s="173">
        <v>16770</v>
      </c>
      <c r="AM515" s="175">
        <f>100*AL515/$AI515</f>
        <v>36.3577235772358</v>
      </c>
      <c r="AN515" s="173">
        <f>IF(AM515&gt;$AI$8,1,0)</f>
        <v>0</v>
      </c>
      <c r="AO515" s="175">
        <f>IF($R515=AL$17,AM515,0)</f>
        <v>0</v>
      </c>
      <c r="AP515" s="173">
        <v>12274</v>
      </c>
      <c r="AQ515" s="175">
        <f>100*AP515/$AI515</f>
        <v>26.610298102981</v>
      </c>
      <c r="AR515" s="173">
        <f>IF(AQ515&gt;$AI$8,1,0)</f>
        <v>0</v>
      </c>
      <c r="AS515" s="175">
        <f>IF($R515=AP$17,AQ515,0)</f>
        <v>26.610298102981</v>
      </c>
      <c r="AT515" s="173">
        <v>2027</v>
      </c>
      <c r="AU515" s="175">
        <f>100*AT515/$AI515</f>
        <v>4.39457994579946</v>
      </c>
      <c r="AV515" s="173">
        <f>IF(AU515&gt;$AI$8,1,0)</f>
        <v>0</v>
      </c>
      <c r="AW515" s="175">
        <f>IF($R515=AT$17,AU515,0)</f>
        <v>0</v>
      </c>
      <c r="AX515" s="173">
        <v>9393</v>
      </c>
      <c r="AY515" s="175">
        <f>100*AX515/$AI515</f>
        <v>20.3642276422764</v>
      </c>
      <c r="AZ515" s="173">
        <f>IF(AY515&gt;$AI$8,1,0)</f>
        <v>0</v>
      </c>
      <c r="BA515" s="175">
        <f>IF($R515=AX$17,AY515,0)</f>
        <v>0</v>
      </c>
      <c r="BB515" s="173">
        <v>2570</v>
      </c>
      <c r="BC515" s="175">
        <f>100*BB515/$AI515</f>
        <v>5.57181571815718</v>
      </c>
      <c r="BD515" s="173">
        <f>IF(BC515&gt;$AI$8,1,0)</f>
        <v>0</v>
      </c>
      <c r="BE515" s="175">
        <f>IF($R515=BB$17,BC515,0)</f>
        <v>0</v>
      </c>
      <c r="BF515" s="173">
        <v>0</v>
      </c>
      <c r="BG515" s="175">
        <f>100*BF515/$AI515</f>
        <v>0</v>
      </c>
      <c r="BH515" s="173">
        <f>IF(BG515&gt;$AI$8,1,0)</f>
        <v>0</v>
      </c>
      <c r="BI515" s="175">
        <f>IF($R515=BF$17,BG515,0)</f>
        <v>0</v>
      </c>
      <c r="BJ515" s="173">
        <v>0</v>
      </c>
      <c r="BK515" s="175">
        <f>100*BJ515/$AI515</f>
        <v>0</v>
      </c>
      <c r="BL515" s="173">
        <f>IF(BK515&gt;$AI$8,1,0)</f>
        <v>0</v>
      </c>
      <c r="BM515" s="175">
        <f>IF($R515=BJ$17,BK515,0)</f>
        <v>0</v>
      </c>
      <c r="BN515" s="173">
        <v>0</v>
      </c>
      <c r="BO515" s="175">
        <f>100*BN515/$AI515</f>
        <v>0</v>
      </c>
      <c r="BP515" s="173">
        <f>IF(BO515&gt;$AI$8,1,0)</f>
        <v>0</v>
      </c>
      <c r="BQ515" s="175">
        <f>IF($R515=BN$17,BO515,0)</f>
        <v>0</v>
      </c>
      <c r="BR515" s="173">
        <v>0</v>
      </c>
      <c r="BS515" s="175">
        <f>100*BR515/$AI515</f>
        <v>0</v>
      </c>
      <c r="BT515" s="173">
        <f>IF(BS515&gt;$AI$8,1,0)</f>
        <v>0</v>
      </c>
      <c r="BU515" s="175">
        <f>IF($R515=BR$17,BS515,0)</f>
        <v>0</v>
      </c>
      <c r="BV515" s="173">
        <v>0</v>
      </c>
      <c r="BW515" s="175">
        <f>100*BV515/$AI515</f>
        <v>0</v>
      </c>
      <c r="BX515" s="173">
        <f>IF(BW515&gt;$AI$8,1,0)</f>
        <v>0</v>
      </c>
      <c r="BY515" s="175">
        <f>IF($R515=BV$17,BW515,0)</f>
        <v>0</v>
      </c>
      <c r="BZ515" s="173">
        <v>0</v>
      </c>
      <c r="CA515" s="175">
        <f>100*BZ515/$AI515</f>
        <v>0</v>
      </c>
      <c r="CB515" s="173">
        <f>IF(CA515&gt;$AI$8,1,0)</f>
        <v>0</v>
      </c>
      <c r="CC515" s="175">
        <f>IF($R515=BZ$17,CA515,0)</f>
        <v>0</v>
      </c>
      <c r="CD515" s="173">
        <v>0</v>
      </c>
      <c r="CE515" s="175">
        <f>100*CD515/$AI515</f>
        <v>0</v>
      </c>
      <c r="CF515" s="173">
        <f>IF(CE515&gt;$AI$8,1,0)</f>
        <v>0</v>
      </c>
      <c r="CG515" s="175">
        <f>IF($R515=CD$17,CE515,0)</f>
        <v>0</v>
      </c>
      <c r="CH515" s="173">
        <v>0</v>
      </c>
      <c r="CI515" s="175">
        <f>100*CH515/$AI515</f>
        <v>0</v>
      </c>
      <c r="CJ515" s="173">
        <f>IF(CI515&gt;$AI$8,1,0)</f>
        <v>0</v>
      </c>
      <c r="CK515" s="175">
        <f>IF($R515=CH$17,CI515,0)</f>
        <v>0</v>
      </c>
      <c r="CL515" s="173">
        <v>0</v>
      </c>
      <c r="CM515" s="173">
        <v>0</v>
      </c>
      <c r="CN515" s="176"/>
    </row>
    <row r="516" ht="15.75" customHeight="1">
      <c r="A516" t="s" s="179">
        <v>3348</v>
      </c>
      <c r="B516" t="s" s="180">
        <v>84</v>
      </c>
      <c r="C516" t="s" s="180">
        <v>2255</v>
      </c>
      <c r="D516" t="s" s="181">
        <v>86</v>
      </c>
      <c r="E516" t="s" s="188">
        <v>79</v>
      </c>
      <c r="F516" t="s" s="146">
        <v>46</v>
      </c>
      <c r="G516" t="s" s="146">
        <v>2256</v>
      </c>
      <c r="H516" t="s" s="146">
        <v>2257</v>
      </c>
      <c r="I516" t="s" s="146">
        <v>64</v>
      </c>
      <c r="J516" t="s" s="146">
        <v>56</v>
      </c>
      <c r="K516" t="s" s="183">
        <f>_xlfn.IFS(Q516=0,O516,T516=1,R516,U516=1,AA516,V516=1,AD516)</f>
        <v>27</v>
      </c>
      <c r="L516" s="189">
        <f>_xlfn.IFS(Q516=0,P516,T516=1,S516,U516=1,AB516,V516=1,AE516)</f>
        <v>36.1749593139137</v>
      </c>
      <c r="M516" t="s" s="146">
        <f>IF(O516="Lab","over","under")</f>
        <v>3307</v>
      </c>
      <c r="N516" s="138"/>
      <c r="O516" t="s" s="184">
        <v>27</v>
      </c>
      <c r="P516" s="147">
        <f>AM516</f>
        <v>36.1749593139137</v>
      </c>
      <c r="Q516" s="145">
        <f>T516+U516+V516</f>
        <v>0</v>
      </c>
      <c r="R516" t="s" s="185">
        <v>29</v>
      </c>
      <c r="S516" s="147">
        <f>AW516</f>
        <v>24.2031927149048</v>
      </c>
      <c r="T516" s="138"/>
      <c r="U516" s="138"/>
      <c r="V516" s="138"/>
      <c r="W516" s="138"/>
      <c r="X516" t="s" s="146">
        <f>IF($A516=Y516,"ok","bad")</f>
        <v>2430</v>
      </c>
      <c r="Y516" t="s" s="146">
        <v>3348</v>
      </c>
      <c r="Z516" t="s" s="146">
        <v>2255</v>
      </c>
      <c r="AA516" t="s" s="186">
        <v>28</v>
      </c>
      <c r="AB516" s="141">
        <f>100*AC516</f>
        <v>15.2412822</v>
      </c>
      <c r="AC516" s="190">
        <v>0.152412822</v>
      </c>
      <c r="AD516" t="s" s="187">
        <v>2365</v>
      </c>
      <c r="AE516" s="141">
        <v>14.4495035</v>
      </c>
      <c r="AF516" s="190">
        <v>0.144495035</v>
      </c>
      <c r="AG516" s="138"/>
      <c r="AH516" s="145">
        <v>79246</v>
      </c>
      <c r="AI516" s="145">
        <v>54687</v>
      </c>
      <c r="AJ516" s="145">
        <v>191</v>
      </c>
      <c r="AK516" s="145">
        <v>6547</v>
      </c>
      <c r="AL516" s="145">
        <v>19783</v>
      </c>
      <c r="AM516" s="148">
        <f>100*AL516/$AI516</f>
        <v>36.1749593139137</v>
      </c>
      <c r="AN516" s="145">
        <f>IF(AM516&gt;$AI$8,1,0)</f>
        <v>0</v>
      </c>
      <c r="AO516" s="148">
        <f>IF($R516=AL$17,AM516,0)</f>
        <v>0</v>
      </c>
      <c r="AP516" s="145">
        <v>8335</v>
      </c>
      <c r="AQ516" s="148">
        <f>100*AP516/$AI516</f>
        <v>15.2412822060087</v>
      </c>
      <c r="AR516" s="145">
        <f>IF(AQ516&gt;$AI$8,1,0)</f>
        <v>0</v>
      </c>
      <c r="AS516" s="148">
        <f>IF($R516=AP$17,AQ516,0)</f>
        <v>0</v>
      </c>
      <c r="AT516" s="145">
        <v>13236</v>
      </c>
      <c r="AU516" s="148">
        <f>100*AT516/$AI516</f>
        <v>24.2031927149048</v>
      </c>
      <c r="AV516" s="145">
        <f>IF(AU516&gt;$AI$8,1,0)</f>
        <v>0</v>
      </c>
      <c r="AW516" s="148">
        <f>IF($R516=AT$17,AU516,0)</f>
        <v>24.2031927149048</v>
      </c>
      <c r="AX516" s="145">
        <v>7902</v>
      </c>
      <c r="AY516" s="148">
        <f>100*AX516/$AI516</f>
        <v>14.4495035383181</v>
      </c>
      <c r="AZ516" s="145">
        <f>IF(AY516&gt;$AI$8,1,0)</f>
        <v>0</v>
      </c>
      <c r="BA516" s="148">
        <f>IF($R516=AX$17,AY516,0)</f>
        <v>0</v>
      </c>
      <c r="BB516" s="145">
        <v>5068</v>
      </c>
      <c r="BC516" s="148">
        <f>100*BB516/$AI516</f>
        <v>9.26728472946038</v>
      </c>
      <c r="BD516" s="145">
        <f>IF(BC516&gt;$AI$8,1,0)</f>
        <v>0</v>
      </c>
      <c r="BE516" s="148">
        <f>IF($R516=BB$17,BC516,0)</f>
        <v>0</v>
      </c>
      <c r="BF516" s="145">
        <v>0</v>
      </c>
      <c r="BG516" s="148">
        <f>100*BF516/$AI516</f>
        <v>0</v>
      </c>
      <c r="BH516" s="145">
        <f>IF(BG516&gt;$AI$8,1,0)</f>
        <v>0</v>
      </c>
      <c r="BI516" s="148">
        <f>IF($R516=BF$17,BG516,0)</f>
        <v>0</v>
      </c>
      <c r="BJ516" s="145">
        <v>0</v>
      </c>
      <c r="BK516" s="148">
        <f>100*BJ516/$AI516</f>
        <v>0</v>
      </c>
      <c r="BL516" s="145">
        <f>IF(BK516&gt;$AI$8,1,0)</f>
        <v>0</v>
      </c>
      <c r="BM516" s="148">
        <f>IF($R516=BJ$17,BK516,0)</f>
        <v>0</v>
      </c>
      <c r="BN516" s="145">
        <v>0</v>
      </c>
      <c r="BO516" s="148">
        <f>100*BN516/$AI516</f>
        <v>0</v>
      </c>
      <c r="BP516" s="145">
        <f>IF(BO516&gt;$AI$8,1,0)</f>
        <v>0</v>
      </c>
      <c r="BQ516" s="148">
        <f>IF($R516=BN$17,BO516,0)</f>
        <v>0</v>
      </c>
      <c r="BR516" s="145">
        <v>0</v>
      </c>
      <c r="BS516" s="148">
        <f>100*BR516/$AI516</f>
        <v>0</v>
      </c>
      <c r="BT516" s="145">
        <f>IF(BS516&gt;$AI$8,1,0)</f>
        <v>0</v>
      </c>
      <c r="BU516" s="148">
        <f>IF($R516=BR$17,BS516,0)</f>
        <v>0</v>
      </c>
      <c r="BV516" s="145">
        <v>0</v>
      </c>
      <c r="BW516" s="148">
        <f>100*BV516/$AI516</f>
        <v>0</v>
      </c>
      <c r="BX516" s="145">
        <f>IF(BW516&gt;$AI$8,1,0)</f>
        <v>0</v>
      </c>
      <c r="BY516" s="148">
        <f>IF($R516=BV$17,BW516,0)</f>
        <v>0</v>
      </c>
      <c r="BZ516" s="145">
        <v>0</v>
      </c>
      <c r="CA516" s="148">
        <f>100*BZ516/$AI516</f>
        <v>0</v>
      </c>
      <c r="CB516" s="145">
        <f>IF(CA516&gt;$AI$8,1,0)</f>
        <v>0</v>
      </c>
      <c r="CC516" s="148">
        <f>IF($R516=BZ$17,CA516,0)</f>
        <v>0</v>
      </c>
      <c r="CD516" s="145">
        <v>0</v>
      </c>
      <c r="CE516" s="148">
        <f>100*CD516/$AI516</f>
        <v>0</v>
      </c>
      <c r="CF516" s="145">
        <f>IF(CE516&gt;$AI$8,1,0)</f>
        <v>0</v>
      </c>
      <c r="CG516" s="148">
        <f>IF($R516=CD$17,CE516,0)</f>
        <v>0</v>
      </c>
      <c r="CH516" s="145">
        <v>0</v>
      </c>
      <c r="CI516" s="148">
        <f>100*CH516/$AI516</f>
        <v>0</v>
      </c>
      <c r="CJ516" s="145">
        <f>IF(CI516&gt;$AI$8,1,0)</f>
        <v>0</v>
      </c>
      <c r="CK516" s="148">
        <f>IF($R516=CH$17,CI516,0)</f>
        <v>0</v>
      </c>
      <c r="CL516" s="145">
        <v>1294</v>
      </c>
      <c r="CM516" s="145">
        <v>0</v>
      </c>
      <c r="CN516" s="149"/>
    </row>
    <row r="517" ht="15.75" customHeight="1">
      <c r="A517" t="s" s="179">
        <v>3032</v>
      </c>
      <c r="B517" t="s" s="180">
        <v>160</v>
      </c>
      <c r="C517" t="s" s="180">
        <v>276</v>
      </c>
      <c r="D517" t="s" s="181">
        <v>162</v>
      </c>
      <c r="E517" t="s" s="182">
        <v>79</v>
      </c>
      <c r="F517" t="s" s="130">
        <v>80</v>
      </c>
      <c r="G517" t="s" s="130">
        <v>170</v>
      </c>
      <c r="H517" t="s" s="130">
        <v>3033</v>
      </c>
      <c r="I517" t="s" s="130">
        <v>49</v>
      </c>
      <c r="J517" t="s" s="130">
        <v>1733</v>
      </c>
      <c r="K517" t="s" s="183">
        <f>_xlfn.IFS(Q517=0,O517,T517=1,R517,U517=1,AA517,V517=1,AD517)</f>
        <v>2365</v>
      </c>
      <c r="L517" s="189">
        <f>_xlfn.IFS(Q517=0,P517,T517=1,S517,U517=1,AB517,V517=1,AE517)</f>
        <v>22.6893077</v>
      </c>
      <c r="M517" t="s" s="130">
        <f>IF(O517="Lab","over","under")</f>
        <v>2429</v>
      </c>
      <c r="N517" s="173">
        <v>0</v>
      </c>
      <c r="O517" t="s" s="184">
        <v>28</v>
      </c>
      <c r="P517" s="131">
        <f>AQ517</f>
        <v>36.1634568923863</v>
      </c>
      <c r="Q517" s="173">
        <f>T517+U517+V517</f>
        <v>1</v>
      </c>
      <c r="R517" t="s" s="185">
        <v>27</v>
      </c>
      <c r="S517" s="131">
        <f>AO517</f>
        <v>31.2993258323554</v>
      </c>
      <c r="T517" s="169"/>
      <c r="U517" s="173">
        <v>1</v>
      </c>
      <c r="V517" s="169"/>
      <c r="W517" s="169"/>
      <c r="X517" t="s" s="130">
        <f>IF($A517=Y517,"ok","bad")</f>
        <v>2430</v>
      </c>
      <c r="Y517" t="s" s="130">
        <v>3032</v>
      </c>
      <c r="Z517" t="s" s="130">
        <v>276</v>
      </c>
      <c r="AA517" t="s" s="186">
        <v>2365</v>
      </c>
      <c r="AB517" s="125">
        <f>100*AC517</f>
        <v>22.6893077</v>
      </c>
      <c r="AC517" s="191">
        <v>0.226893077</v>
      </c>
      <c r="AD517" t="s" s="187">
        <v>29</v>
      </c>
      <c r="AE517" s="125">
        <v>5.0712133</v>
      </c>
      <c r="AF517" s="191">
        <v>0.050712133</v>
      </c>
      <c r="AG517" s="169"/>
      <c r="AH517" s="173">
        <v>57359</v>
      </c>
      <c r="AI517" s="173">
        <v>43461</v>
      </c>
      <c r="AJ517" s="173">
        <v>118</v>
      </c>
      <c r="AK517" s="173">
        <v>2114</v>
      </c>
      <c r="AL517" s="173">
        <v>13603</v>
      </c>
      <c r="AM517" s="175">
        <f>100*AL517/$AI517</f>
        <v>31.2993258323554</v>
      </c>
      <c r="AN517" s="173">
        <f>IF(AM517&gt;$AI$8,1,0)</f>
        <v>0</v>
      </c>
      <c r="AO517" s="175">
        <f>IF($R517=AL$17,AM517,0)</f>
        <v>31.2993258323554</v>
      </c>
      <c r="AP517" s="173">
        <v>15717</v>
      </c>
      <c r="AQ517" s="175">
        <f>100*AP517/$AI517</f>
        <v>36.1634568923863</v>
      </c>
      <c r="AR517" s="173">
        <f>IF(AQ517&gt;$AI$8,1,0)</f>
        <v>0</v>
      </c>
      <c r="AS517" s="175">
        <f>IF($R517=AP$17,AQ517,0)</f>
        <v>0</v>
      </c>
      <c r="AT517" s="173">
        <v>2204</v>
      </c>
      <c r="AU517" s="175">
        <f>100*AT517/$AI517</f>
        <v>5.07121327166885</v>
      </c>
      <c r="AV517" s="173">
        <f>IF(AU517&gt;$AI$8,1,0)</f>
        <v>0</v>
      </c>
      <c r="AW517" s="175">
        <f>IF($R517=AT$17,AU517,0)</f>
        <v>0</v>
      </c>
      <c r="AX517" s="173">
        <v>9861</v>
      </c>
      <c r="AY517" s="175">
        <f>100*AX517/$AI517</f>
        <v>22.6893076551391</v>
      </c>
      <c r="AZ517" s="173">
        <f>IF(AY517&gt;$AI$8,1,0)</f>
        <v>0</v>
      </c>
      <c r="BA517" s="175">
        <f>IF($R517=AX$17,AY517,0)</f>
        <v>0</v>
      </c>
      <c r="BB517" s="173">
        <v>2076</v>
      </c>
      <c r="BC517" s="175">
        <f>100*BB517/$AI517</f>
        <v>4.77669634845033</v>
      </c>
      <c r="BD517" s="173">
        <f>IF(BC517&gt;$AI$8,1,0)</f>
        <v>0</v>
      </c>
      <c r="BE517" s="175">
        <f>IF($R517=BB$17,BC517,0)</f>
        <v>0</v>
      </c>
      <c r="BF517" s="173">
        <v>0</v>
      </c>
      <c r="BG517" s="175">
        <f>100*BF517/$AI517</f>
        <v>0</v>
      </c>
      <c r="BH517" s="173">
        <f>IF(BG517&gt;$AI$8,1,0)</f>
        <v>0</v>
      </c>
      <c r="BI517" s="175">
        <f>IF($R517=BF$17,BG517,0)</f>
        <v>0</v>
      </c>
      <c r="BJ517" s="173">
        <v>0</v>
      </c>
      <c r="BK517" s="175">
        <f>100*BJ517/$AI517</f>
        <v>0</v>
      </c>
      <c r="BL517" s="173">
        <f>IF(BK517&gt;$AI$8,1,0)</f>
        <v>0</v>
      </c>
      <c r="BM517" s="175">
        <f>IF($R517=BJ$17,BK517,0)</f>
        <v>0</v>
      </c>
      <c r="BN517" s="173">
        <v>0</v>
      </c>
      <c r="BO517" s="175">
        <f>100*BN517/$AI517</f>
        <v>0</v>
      </c>
      <c r="BP517" s="173">
        <f>IF(BO517&gt;$AI$8,1,0)</f>
        <v>0</v>
      </c>
      <c r="BQ517" s="175">
        <f>IF($R517=BN$17,BO517,0)</f>
        <v>0</v>
      </c>
      <c r="BR517" s="173">
        <v>0</v>
      </c>
      <c r="BS517" s="175">
        <f>100*BR517/$AI517</f>
        <v>0</v>
      </c>
      <c r="BT517" s="173">
        <f>IF(BS517&gt;$AI$8,1,0)</f>
        <v>0</v>
      </c>
      <c r="BU517" s="175">
        <f>IF($R517=BR$17,BS517,0)</f>
        <v>0</v>
      </c>
      <c r="BV517" s="173">
        <v>0</v>
      </c>
      <c r="BW517" s="175">
        <f>100*BV517/$AI517</f>
        <v>0</v>
      </c>
      <c r="BX517" s="173">
        <f>IF(BW517&gt;$AI$8,1,0)</f>
        <v>0</v>
      </c>
      <c r="BY517" s="175">
        <f>IF($R517=BV$17,BW517,0)</f>
        <v>0</v>
      </c>
      <c r="BZ517" s="173">
        <v>0</v>
      </c>
      <c r="CA517" s="175">
        <f>100*BZ517/$AI517</f>
        <v>0</v>
      </c>
      <c r="CB517" s="173">
        <f>IF(CA517&gt;$AI$8,1,0)</f>
        <v>0</v>
      </c>
      <c r="CC517" s="175">
        <f>IF($R517=BZ$17,CA517,0)</f>
        <v>0</v>
      </c>
      <c r="CD517" s="173">
        <v>0</v>
      </c>
      <c r="CE517" s="175">
        <f>100*CD517/$AI517</f>
        <v>0</v>
      </c>
      <c r="CF517" s="173">
        <f>IF(CE517&gt;$AI$8,1,0)</f>
        <v>0</v>
      </c>
      <c r="CG517" s="175">
        <f>IF($R517=CD$17,CE517,0)</f>
        <v>0</v>
      </c>
      <c r="CH517" s="173">
        <v>0</v>
      </c>
      <c r="CI517" s="175">
        <f>100*CH517/$AI517</f>
        <v>0</v>
      </c>
      <c r="CJ517" s="173">
        <f>IF(CI517&gt;$AI$8,1,0)</f>
        <v>0</v>
      </c>
      <c r="CK517" s="175">
        <f>IF($R517=CH$17,CI517,0)</f>
        <v>0</v>
      </c>
      <c r="CL517" s="173">
        <v>474</v>
      </c>
      <c r="CM517" s="173">
        <v>0</v>
      </c>
      <c r="CN517" s="176"/>
    </row>
    <row r="518" ht="15.75" customHeight="1">
      <c r="A518" t="s" s="179">
        <v>3025</v>
      </c>
      <c r="B518" t="s" s="180">
        <v>75</v>
      </c>
      <c r="C518" t="s" s="180">
        <v>1771</v>
      </c>
      <c r="D518" t="s" s="181">
        <v>78</v>
      </c>
      <c r="E518" t="s" s="188">
        <v>79</v>
      </c>
      <c r="F518" t="s" s="146">
        <v>46</v>
      </c>
      <c r="G518" t="s" s="146">
        <v>3026</v>
      </c>
      <c r="H518" t="s" s="146">
        <v>564</v>
      </c>
      <c r="I518" t="s" s="146">
        <v>64</v>
      </c>
      <c r="J518" t="s" s="146">
        <v>1733</v>
      </c>
      <c r="K518" t="s" s="183">
        <f>_xlfn.IFS(Q518=0,O518,T518=1,R518,U518=1,AA518,V518=1,AD518)</f>
        <v>2943</v>
      </c>
      <c r="L518" s="189">
        <f>_xlfn.IFS(Q518=0,P518,T518=1,S518,U518=1,AB518,V518=1,AE518)</f>
        <v>5.6974506</v>
      </c>
      <c r="M518" t="s" s="146">
        <f>IF(O518="Lab","over","under")</f>
        <v>2429</v>
      </c>
      <c r="N518" s="145">
        <v>0</v>
      </c>
      <c r="O518" t="s" s="184">
        <v>28</v>
      </c>
      <c r="P518" s="147">
        <f>AQ518</f>
        <v>36.1589745997465</v>
      </c>
      <c r="Q518" s="145">
        <f>T518+U518+V518</f>
        <v>1</v>
      </c>
      <c r="R518" t="s" s="185">
        <v>27</v>
      </c>
      <c r="S518" s="147">
        <f>AO518</f>
        <v>29.280717404573</v>
      </c>
      <c r="T518" s="138"/>
      <c r="U518" s="138"/>
      <c r="V518" s="145">
        <v>1</v>
      </c>
      <c r="W518" s="138"/>
      <c r="X518" t="s" s="146">
        <f>IF($A518=Y518,"ok","bad")</f>
        <v>2430</v>
      </c>
      <c r="Y518" t="s" s="146">
        <v>3025</v>
      </c>
      <c r="Z518" t="s" s="146">
        <v>1771</v>
      </c>
      <c r="AA518" t="s" s="186">
        <v>2365</v>
      </c>
      <c r="AB518" s="141">
        <f>100*AC518</f>
        <v>23.3954646</v>
      </c>
      <c r="AC518" s="190">
        <v>0.233954646</v>
      </c>
      <c r="AD518" t="s" s="187">
        <v>31</v>
      </c>
      <c r="AE518" s="141">
        <v>5.6974506</v>
      </c>
      <c r="AF518" s="190">
        <v>0.056974506</v>
      </c>
      <c r="AG518" s="138"/>
      <c r="AH518" s="145">
        <v>74257</v>
      </c>
      <c r="AI518" s="145">
        <v>42598</v>
      </c>
      <c r="AJ518" s="145">
        <v>135</v>
      </c>
      <c r="AK518" s="145">
        <v>2930</v>
      </c>
      <c r="AL518" s="145">
        <v>12473</v>
      </c>
      <c r="AM518" s="148">
        <f>100*AL518/$AI518</f>
        <v>29.280717404573</v>
      </c>
      <c r="AN518" s="145">
        <f>IF(AM518&gt;$AI$8,1,0)</f>
        <v>0</v>
      </c>
      <c r="AO518" s="148">
        <f>IF($R518=AL$17,AM518,0)</f>
        <v>29.280717404573</v>
      </c>
      <c r="AP518" s="145">
        <v>15403</v>
      </c>
      <c r="AQ518" s="148">
        <f>100*AP518/$AI518</f>
        <v>36.1589745997465</v>
      </c>
      <c r="AR518" s="145">
        <f>IF(AQ518&gt;$AI$8,1,0)</f>
        <v>0</v>
      </c>
      <c r="AS518" s="148">
        <f>IF($R518=AP$17,AQ518,0)</f>
        <v>0</v>
      </c>
      <c r="AT518" s="145">
        <v>1894</v>
      </c>
      <c r="AU518" s="148">
        <f>100*AT518/$AI518</f>
        <v>4.44621813230668</v>
      </c>
      <c r="AV518" s="145">
        <f>IF(AU518&gt;$AI$8,1,0)</f>
        <v>0</v>
      </c>
      <c r="AW518" s="148">
        <f>IF($R518=AT$17,AU518,0)</f>
        <v>0</v>
      </c>
      <c r="AX518" s="145">
        <v>9966</v>
      </c>
      <c r="AY518" s="148">
        <f>100*AX518/$AI518</f>
        <v>23.3954645758017</v>
      </c>
      <c r="AZ518" s="145">
        <f>IF(AY518&gt;$AI$8,1,0)</f>
        <v>0</v>
      </c>
      <c r="BA518" s="148">
        <f>IF($R518=AX$17,AY518,0)</f>
        <v>0</v>
      </c>
      <c r="BB518" s="145">
        <v>2427</v>
      </c>
      <c r="BC518" s="148">
        <f>100*BB518/$AI518</f>
        <v>5.69745058453449</v>
      </c>
      <c r="BD518" s="145">
        <f>IF(BC518&gt;$AI$8,1,0)</f>
        <v>0</v>
      </c>
      <c r="BE518" s="148">
        <f>IF($R518=BB$17,BC518,0)</f>
        <v>0</v>
      </c>
      <c r="BF518" s="145">
        <v>0</v>
      </c>
      <c r="BG518" s="148">
        <f>100*BF518/$AI518</f>
        <v>0</v>
      </c>
      <c r="BH518" s="145">
        <f>IF(BG518&gt;$AI$8,1,0)</f>
        <v>0</v>
      </c>
      <c r="BI518" s="148">
        <f>IF($R518=BF$17,BG518,0)</f>
        <v>0</v>
      </c>
      <c r="BJ518" s="145">
        <v>0</v>
      </c>
      <c r="BK518" s="148">
        <f>100*BJ518/$AI518</f>
        <v>0</v>
      </c>
      <c r="BL518" s="145">
        <f>IF(BK518&gt;$AI$8,1,0)</f>
        <v>0</v>
      </c>
      <c r="BM518" s="148">
        <f>IF($R518=BJ$17,BK518,0)</f>
        <v>0</v>
      </c>
      <c r="BN518" s="145">
        <v>0</v>
      </c>
      <c r="BO518" s="148">
        <f>100*BN518/$AI518</f>
        <v>0</v>
      </c>
      <c r="BP518" s="145">
        <f>IF(BO518&gt;$AI$8,1,0)</f>
        <v>0</v>
      </c>
      <c r="BQ518" s="148">
        <f>IF($R518=BN$17,BO518,0)</f>
        <v>0</v>
      </c>
      <c r="BR518" s="145">
        <v>0</v>
      </c>
      <c r="BS518" s="148">
        <f>100*BR518/$AI518</f>
        <v>0</v>
      </c>
      <c r="BT518" s="145">
        <f>IF(BS518&gt;$AI$8,1,0)</f>
        <v>0</v>
      </c>
      <c r="BU518" s="148">
        <f>IF($R518=BR$17,BS518,0)</f>
        <v>0</v>
      </c>
      <c r="BV518" s="145">
        <v>0</v>
      </c>
      <c r="BW518" s="148">
        <f>100*BV518/$AI518</f>
        <v>0</v>
      </c>
      <c r="BX518" s="145">
        <f>IF(BW518&gt;$AI$8,1,0)</f>
        <v>0</v>
      </c>
      <c r="BY518" s="148">
        <f>IF($R518=BV$17,BW518,0)</f>
        <v>0</v>
      </c>
      <c r="BZ518" s="145">
        <v>0</v>
      </c>
      <c r="CA518" s="148">
        <f>100*BZ518/$AI518</f>
        <v>0</v>
      </c>
      <c r="CB518" s="145">
        <f>IF(CA518&gt;$AI$8,1,0)</f>
        <v>0</v>
      </c>
      <c r="CC518" s="148">
        <f>IF($R518=BZ$17,CA518,0)</f>
        <v>0</v>
      </c>
      <c r="CD518" s="145">
        <v>0</v>
      </c>
      <c r="CE518" s="148">
        <f>100*CD518/$AI518</f>
        <v>0</v>
      </c>
      <c r="CF518" s="145">
        <f>IF(CE518&gt;$AI$8,1,0)</f>
        <v>0</v>
      </c>
      <c r="CG518" s="148">
        <f>IF($R518=CD$17,CE518,0)</f>
        <v>0</v>
      </c>
      <c r="CH518" s="145">
        <v>0</v>
      </c>
      <c r="CI518" s="148">
        <f>100*CH518/$AI518</f>
        <v>0</v>
      </c>
      <c r="CJ518" s="145">
        <f>IF(CI518&gt;$AI$8,1,0)</f>
        <v>0</v>
      </c>
      <c r="CK518" s="148">
        <f>IF($R518=CH$17,CI518,0)</f>
        <v>0</v>
      </c>
      <c r="CL518" s="145">
        <v>0</v>
      </c>
      <c r="CM518" s="145">
        <v>0</v>
      </c>
      <c r="CN518" s="149"/>
    </row>
    <row r="519" ht="15.75" customHeight="1">
      <c r="A519" t="s" s="179">
        <v>3259</v>
      </c>
      <c r="B519" t="s" s="180">
        <v>160</v>
      </c>
      <c r="C519" t="s" s="180">
        <v>2137</v>
      </c>
      <c r="D519" t="s" s="181">
        <v>162</v>
      </c>
      <c r="E519" t="s" s="182">
        <v>79</v>
      </c>
      <c r="F519" t="s" s="130">
        <v>80</v>
      </c>
      <c r="G519" t="s" s="130">
        <v>761</v>
      </c>
      <c r="H519" t="s" s="130">
        <v>3260</v>
      </c>
      <c r="I519" t="s" s="130">
        <v>49</v>
      </c>
      <c r="J519" t="s" s="130">
        <v>1733</v>
      </c>
      <c r="K519" t="s" s="183">
        <f>_xlfn.IFS(Q519=0,O519,T519=1,R519,U519=1,AA519,V519=1,AD519)</f>
        <v>2943</v>
      </c>
      <c r="L519" s="189">
        <f>_xlfn.IFS(Q519=0,P519,T519=1,S519,U519=1,AB519,V519=1,AE519)</f>
        <v>9.482946399999999</v>
      </c>
      <c r="M519" t="s" s="130">
        <f>IF(O519="Lab","over","under")</f>
        <v>2429</v>
      </c>
      <c r="N519" s="173">
        <v>0</v>
      </c>
      <c r="O519" t="s" s="184">
        <v>28</v>
      </c>
      <c r="P519" s="131">
        <f>AQ519</f>
        <v>36.152371825587</v>
      </c>
      <c r="Q519" s="173">
        <f>T519+U519+V519</f>
        <v>1</v>
      </c>
      <c r="R519" t="s" s="185">
        <v>27</v>
      </c>
      <c r="S519" s="131">
        <f>AO519</f>
        <v>34.8738946726489</v>
      </c>
      <c r="T519" s="169"/>
      <c r="U519" s="169"/>
      <c r="V519" s="173">
        <v>1</v>
      </c>
      <c r="W519" s="169"/>
      <c r="X519" t="s" s="130">
        <f>IF($A519=Y519,"ok","bad")</f>
        <v>2430</v>
      </c>
      <c r="Y519" t="s" s="130">
        <v>3259</v>
      </c>
      <c r="Z519" t="s" s="130">
        <v>2137</v>
      </c>
      <c r="AA519" t="s" s="186">
        <v>2365</v>
      </c>
      <c r="AB519" s="125">
        <f>100*AC519</f>
        <v>14.3964804</v>
      </c>
      <c r="AC519" s="191">
        <v>0.143964804</v>
      </c>
      <c r="AD519" t="s" s="187">
        <v>31</v>
      </c>
      <c r="AE519" s="125">
        <v>9.482946399999999</v>
      </c>
      <c r="AF519" s="191">
        <v>0.094829464</v>
      </c>
      <c r="AG519" s="169"/>
      <c r="AH519" s="173">
        <v>74745</v>
      </c>
      <c r="AI519" s="173">
        <v>45914</v>
      </c>
      <c r="AJ519" s="173">
        <v>175</v>
      </c>
      <c r="AK519" s="173">
        <v>587</v>
      </c>
      <c r="AL519" s="173">
        <v>16012</v>
      </c>
      <c r="AM519" s="175">
        <f>100*AL519/$AI519</f>
        <v>34.8738946726489</v>
      </c>
      <c r="AN519" s="173">
        <f>IF(AM519&gt;$AI$8,1,0)</f>
        <v>0</v>
      </c>
      <c r="AO519" s="175">
        <f>IF($R519=AL$17,AM519,0)</f>
        <v>34.8738946726489</v>
      </c>
      <c r="AP519" s="173">
        <v>16599</v>
      </c>
      <c r="AQ519" s="175">
        <f>100*AP519/$AI519</f>
        <v>36.152371825587</v>
      </c>
      <c r="AR519" s="173">
        <f>IF(AQ519&gt;$AI$8,1,0)</f>
        <v>0</v>
      </c>
      <c r="AS519" s="175">
        <f>IF($R519=AP$17,AQ519,0)</f>
        <v>0</v>
      </c>
      <c r="AT519" s="173">
        <v>1752</v>
      </c>
      <c r="AU519" s="175">
        <f>100*AT519/$AI519</f>
        <v>3.81582959445921</v>
      </c>
      <c r="AV519" s="173">
        <f>IF(AU519&gt;$AI$8,1,0)</f>
        <v>0</v>
      </c>
      <c r="AW519" s="175">
        <f>IF($R519=AT$17,AU519,0)</f>
        <v>0</v>
      </c>
      <c r="AX519" s="173">
        <v>6610</v>
      </c>
      <c r="AY519" s="175">
        <f>100*AX519/$AI519</f>
        <v>14.3964803763558</v>
      </c>
      <c r="AZ519" s="173">
        <f>IF(AY519&gt;$AI$8,1,0)</f>
        <v>0</v>
      </c>
      <c r="BA519" s="175">
        <f>IF($R519=AX$17,AY519,0)</f>
        <v>0</v>
      </c>
      <c r="BB519" s="173">
        <v>4354</v>
      </c>
      <c r="BC519" s="175">
        <f>100*BB519/$AI519</f>
        <v>9.482946378011061</v>
      </c>
      <c r="BD519" s="173">
        <f>IF(BC519&gt;$AI$8,1,0)</f>
        <v>0</v>
      </c>
      <c r="BE519" s="175">
        <f>IF($R519=BB$17,BC519,0)</f>
        <v>0</v>
      </c>
      <c r="BF519" s="173">
        <v>0</v>
      </c>
      <c r="BG519" s="175">
        <f>100*BF519/$AI519</f>
        <v>0</v>
      </c>
      <c r="BH519" s="173">
        <f>IF(BG519&gt;$AI$8,1,0)</f>
        <v>0</v>
      </c>
      <c r="BI519" s="175">
        <f>IF($R519=BF$17,BG519,0)</f>
        <v>0</v>
      </c>
      <c r="BJ519" s="173">
        <v>0</v>
      </c>
      <c r="BK519" s="175">
        <f>100*BJ519/$AI519</f>
        <v>0</v>
      </c>
      <c r="BL519" s="173">
        <f>IF(BK519&gt;$AI$8,1,0)</f>
        <v>0</v>
      </c>
      <c r="BM519" s="175">
        <f>IF($R519=BJ$17,BK519,0)</f>
        <v>0</v>
      </c>
      <c r="BN519" s="173">
        <v>0</v>
      </c>
      <c r="BO519" s="175">
        <f>100*BN519/$AI519</f>
        <v>0</v>
      </c>
      <c r="BP519" s="173">
        <f>IF(BO519&gt;$AI$8,1,0)</f>
        <v>0</v>
      </c>
      <c r="BQ519" s="175">
        <f>IF($R519=BN$17,BO519,0)</f>
        <v>0</v>
      </c>
      <c r="BR519" s="173">
        <v>0</v>
      </c>
      <c r="BS519" s="175">
        <f>100*BR519/$AI519</f>
        <v>0</v>
      </c>
      <c r="BT519" s="173">
        <f>IF(BS519&gt;$AI$8,1,0)</f>
        <v>0</v>
      </c>
      <c r="BU519" s="175">
        <f>IF($R519=BR$17,BS519,0)</f>
        <v>0</v>
      </c>
      <c r="BV519" s="173">
        <v>0</v>
      </c>
      <c r="BW519" s="175">
        <f>100*BV519/$AI519</f>
        <v>0</v>
      </c>
      <c r="BX519" s="173">
        <f>IF(BW519&gt;$AI$8,1,0)</f>
        <v>0</v>
      </c>
      <c r="BY519" s="175">
        <f>IF($R519=BV$17,BW519,0)</f>
        <v>0</v>
      </c>
      <c r="BZ519" s="173">
        <v>0</v>
      </c>
      <c r="CA519" s="175">
        <f>100*BZ519/$AI519</f>
        <v>0</v>
      </c>
      <c r="CB519" s="173">
        <f>IF(CA519&gt;$AI$8,1,0)</f>
        <v>0</v>
      </c>
      <c r="CC519" s="175">
        <f>IF($R519=BZ$17,CA519,0)</f>
        <v>0</v>
      </c>
      <c r="CD519" s="173">
        <v>0</v>
      </c>
      <c r="CE519" s="175">
        <f>100*CD519/$AI519</f>
        <v>0</v>
      </c>
      <c r="CF519" s="173">
        <f>IF(CE519&gt;$AI$8,1,0)</f>
        <v>0</v>
      </c>
      <c r="CG519" s="175">
        <f>IF($R519=CD$17,CE519,0)</f>
        <v>0</v>
      </c>
      <c r="CH519" s="173">
        <v>0</v>
      </c>
      <c r="CI519" s="175">
        <f>100*CH519/$AI519</f>
        <v>0</v>
      </c>
      <c r="CJ519" s="173">
        <f>IF(CI519&gt;$AI$8,1,0)</f>
        <v>0</v>
      </c>
      <c r="CK519" s="175">
        <f>IF($R519=CH$17,CI519,0)</f>
        <v>0</v>
      </c>
      <c r="CL519" s="173">
        <v>823</v>
      </c>
      <c r="CM519" s="173">
        <v>0</v>
      </c>
      <c r="CN519" s="176"/>
    </row>
    <row r="520" ht="15.75" customHeight="1">
      <c r="A520" t="s" s="179">
        <v>3347</v>
      </c>
      <c r="B520" t="s" s="180">
        <v>183</v>
      </c>
      <c r="C520" t="s" s="180">
        <v>1619</v>
      </c>
      <c r="D520" t="s" s="181">
        <v>186</v>
      </c>
      <c r="E520" t="s" s="188">
        <v>79</v>
      </c>
      <c r="F520" t="s" s="146">
        <v>46</v>
      </c>
      <c r="G520" t="s" s="146">
        <v>393</v>
      </c>
      <c r="H520" t="s" s="146">
        <v>1620</v>
      </c>
      <c r="I520" t="s" s="146">
        <v>49</v>
      </c>
      <c r="J520" t="s" s="146">
        <v>56</v>
      </c>
      <c r="K520" t="s" s="183">
        <f>_xlfn.IFS(Q520=0,O520,T520=1,R520,U520=1,AA520,V520=1,AD520)</f>
        <v>27</v>
      </c>
      <c r="L520" s="189">
        <f>_xlfn.IFS(Q520=0,P520,T520=1,S520,U520=1,AB520,V520=1,AE520)</f>
        <v>36.1194632679621</v>
      </c>
      <c r="M520" t="s" s="146">
        <f>IF(O520="Lab","over","under")</f>
        <v>3307</v>
      </c>
      <c r="N520" s="138"/>
      <c r="O520" t="s" s="184">
        <v>27</v>
      </c>
      <c r="P520" s="147">
        <f>AM520</f>
        <v>36.1194632679621</v>
      </c>
      <c r="Q520" s="145">
        <f>T520+U520+V520</f>
        <v>0</v>
      </c>
      <c r="R520" t="s" s="185">
        <v>28</v>
      </c>
      <c r="S520" s="147">
        <f>AS520</f>
        <v>25.0033657945519</v>
      </c>
      <c r="T520" s="138"/>
      <c r="U520" s="138"/>
      <c r="V520" s="138"/>
      <c r="W520" s="138"/>
      <c r="X520" t="s" s="146">
        <f>IF($A520=Y520,"ok","bad")</f>
        <v>2430</v>
      </c>
      <c r="Y520" t="s" s="146">
        <v>3347</v>
      </c>
      <c r="Z520" t="s" s="146">
        <v>1619</v>
      </c>
      <c r="AA520" t="s" s="186">
        <v>2365</v>
      </c>
      <c r="AB520" s="141">
        <f>100*AC520</f>
        <v>19.5148768</v>
      </c>
      <c r="AC520" s="190">
        <v>0.195148768</v>
      </c>
      <c r="AD520" t="s" s="187">
        <v>29</v>
      </c>
      <c r="AE520" s="141">
        <v>14.5671588</v>
      </c>
      <c r="AF520" s="190">
        <v>0.145671588</v>
      </c>
      <c r="AG520" s="138"/>
      <c r="AH520" s="145">
        <v>74415</v>
      </c>
      <c r="AI520" s="145">
        <v>44566</v>
      </c>
      <c r="AJ520" s="145">
        <v>187</v>
      </c>
      <c r="AK520" s="145">
        <v>4954</v>
      </c>
      <c r="AL520" s="145">
        <v>16097</v>
      </c>
      <c r="AM520" s="148">
        <f>100*AL520/$AI520</f>
        <v>36.1194632679621</v>
      </c>
      <c r="AN520" s="145">
        <f>IF(AM520&gt;$AI$8,1,0)</f>
        <v>0</v>
      </c>
      <c r="AO520" s="148">
        <f>IF($R520=AL$17,AM520,0)</f>
        <v>0</v>
      </c>
      <c r="AP520" s="145">
        <v>11143</v>
      </c>
      <c r="AQ520" s="148">
        <f>100*AP520/$AI520</f>
        <v>25.0033657945519</v>
      </c>
      <c r="AR520" s="145">
        <f>IF(AQ520&gt;$AI$8,1,0)</f>
        <v>0</v>
      </c>
      <c r="AS520" s="148">
        <f>IF($R520=AP$17,AQ520,0)</f>
        <v>25.0033657945519</v>
      </c>
      <c r="AT520" s="145">
        <v>6492</v>
      </c>
      <c r="AU520" s="148">
        <f>100*AT520/$AI520</f>
        <v>14.5671588206256</v>
      </c>
      <c r="AV520" s="145">
        <f>IF(AU520&gt;$AI$8,1,0)</f>
        <v>0</v>
      </c>
      <c r="AW520" s="148">
        <f>IF($R520=AT$17,AU520,0)</f>
        <v>0</v>
      </c>
      <c r="AX520" s="145">
        <v>8697</v>
      </c>
      <c r="AY520" s="148">
        <f>100*AX520/$AI520</f>
        <v>19.5148768119194</v>
      </c>
      <c r="AZ520" s="145">
        <f>IF(AY520&gt;$AI$8,1,0)</f>
        <v>0</v>
      </c>
      <c r="BA520" s="148">
        <f>IF($R520=AX$17,AY520,0)</f>
        <v>0</v>
      </c>
      <c r="BB520" s="145">
        <v>2137</v>
      </c>
      <c r="BC520" s="148">
        <f>100*BB520/$AI520</f>
        <v>4.79513530494099</v>
      </c>
      <c r="BD520" s="145">
        <f>IF(BC520&gt;$AI$8,1,0)</f>
        <v>0</v>
      </c>
      <c r="BE520" s="148">
        <f>IF($R520=BB$17,BC520,0)</f>
        <v>0</v>
      </c>
      <c r="BF520" s="145">
        <v>0</v>
      </c>
      <c r="BG520" s="148">
        <f>100*BF520/$AI520</f>
        <v>0</v>
      </c>
      <c r="BH520" s="145">
        <f>IF(BG520&gt;$AI$8,1,0)</f>
        <v>0</v>
      </c>
      <c r="BI520" s="148">
        <f>IF($R520=BF$17,BG520,0)</f>
        <v>0</v>
      </c>
      <c r="BJ520" s="145">
        <v>0</v>
      </c>
      <c r="BK520" s="148">
        <f>100*BJ520/$AI520</f>
        <v>0</v>
      </c>
      <c r="BL520" s="145">
        <f>IF(BK520&gt;$AI$8,1,0)</f>
        <v>0</v>
      </c>
      <c r="BM520" s="148">
        <f>IF($R520=BJ$17,BK520,0)</f>
        <v>0</v>
      </c>
      <c r="BN520" s="145">
        <v>0</v>
      </c>
      <c r="BO520" s="148">
        <f>100*BN520/$AI520</f>
        <v>0</v>
      </c>
      <c r="BP520" s="145">
        <f>IF(BO520&gt;$AI$8,1,0)</f>
        <v>0</v>
      </c>
      <c r="BQ520" s="148">
        <f>IF($R520=BN$17,BO520,0)</f>
        <v>0</v>
      </c>
      <c r="BR520" s="145">
        <v>0</v>
      </c>
      <c r="BS520" s="148">
        <f>100*BR520/$AI520</f>
        <v>0</v>
      </c>
      <c r="BT520" s="145">
        <f>IF(BS520&gt;$AI$8,1,0)</f>
        <v>0</v>
      </c>
      <c r="BU520" s="148">
        <f>IF($R520=BR$17,BS520,0)</f>
        <v>0</v>
      </c>
      <c r="BV520" s="145">
        <v>0</v>
      </c>
      <c r="BW520" s="148">
        <f>100*BV520/$AI520</f>
        <v>0</v>
      </c>
      <c r="BX520" s="145">
        <f>IF(BW520&gt;$AI$8,1,0)</f>
        <v>0</v>
      </c>
      <c r="BY520" s="148">
        <f>IF($R520=BV$17,BW520,0)</f>
        <v>0</v>
      </c>
      <c r="BZ520" s="145">
        <v>0</v>
      </c>
      <c r="CA520" s="148">
        <f>100*BZ520/$AI520</f>
        <v>0</v>
      </c>
      <c r="CB520" s="145">
        <f>IF(CA520&gt;$AI$8,1,0)</f>
        <v>0</v>
      </c>
      <c r="CC520" s="148">
        <f>IF($R520=BZ$17,CA520,0)</f>
        <v>0</v>
      </c>
      <c r="CD520" s="145">
        <v>0</v>
      </c>
      <c r="CE520" s="148">
        <f>100*CD520/$AI520</f>
        <v>0</v>
      </c>
      <c r="CF520" s="145">
        <f>IF(CE520&gt;$AI$8,1,0)</f>
        <v>0</v>
      </c>
      <c r="CG520" s="148">
        <f>IF($R520=CD$17,CE520,0)</f>
        <v>0</v>
      </c>
      <c r="CH520" s="145">
        <v>0</v>
      </c>
      <c r="CI520" s="148">
        <f>100*CH520/$AI520</f>
        <v>0</v>
      </c>
      <c r="CJ520" s="145">
        <f>IF(CI520&gt;$AI$8,1,0)</f>
        <v>0</v>
      </c>
      <c r="CK520" s="148">
        <f>IF($R520=CH$17,CI520,0)</f>
        <v>0</v>
      </c>
      <c r="CL520" s="145">
        <v>0</v>
      </c>
      <c r="CM520" s="145">
        <v>0</v>
      </c>
      <c r="CN520" s="149"/>
    </row>
    <row r="521" ht="15.75" customHeight="1">
      <c r="A521" t="s" s="179">
        <v>3222</v>
      </c>
      <c r="B521" t="s" s="180">
        <v>197</v>
      </c>
      <c r="C521" t="s" s="180">
        <v>1024</v>
      </c>
      <c r="D521" t="s" s="181">
        <v>200</v>
      </c>
      <c r="E521" t="s" s="182">
        <v>79</v>
      </c>
      <c r="F521" t="s" s="130">
        <v>80</v>
      </c>
      <c r="G521" t="s" s="130">
        <v>428</v>
      </c>
      <c r="H521" t="s" s="130">
        <v>3223</v>
      </c>
      <c r="I521" t="s" s="130">
        <v>49</v>
      </c>
      <c r="J521" t="s" s="130">
        <v>1733</v>
      </c>
      <c r="K521" t="s" s="183">
        <f>_xlfn.IFS(Q521=0,O521,T521=1,R521,U521=1,AA521,V521=1,AD521)</f>
        <v>2365</v>
      </c>
      <c r="L521" s="189">
        <f>_xlfn.IFS(Q521=0,P521,T521=1,S521,U521=1,AB521,V521=1,AE521)</f>
        <v>15.9918585</v>
      </c>
      <c r="M521" t="s" s="130">
        <f>IF(O521="Lab","over","under")</f>
        <v>2429</v>
      </c>
      <c r="N521" s="173">
        <v>0</v>
      </c>
      <c r="O521" t="s" s="184">
        <v>28</v>
      </c>
      <c r="P521" s="131">
        <f>AQ521</f>
        <v>36.0500744112755</v>
      </c>
      <c r="Q521" s="173">
        <f>T521+U521+V521</f>
        <v>1</v>
      </c>
      <c r="R521" t="s" s="185">
        <v>27</v>
      </c>
      <c r="S521" s="131">
        <f>AO521</f>
        <v>28.5411012868774</v>
      </c>
      <c r="T521" s="169"/>
      <c r="U521" s="173">
        <v>1</v>
      </c>
      <c r="V521" s="169"/>
      <c r="W521" s="169"/>
      <c r="X521" t="s" s="130">
        <f>IF($A521=Y521,"ok","bad")</f>
        <v>2430</v>
      </c>
      <c r="Y521" t="s" s="130">
        <v>3222</v>
      </c>
      <c r="Z521" t="s" s="130">
        <v>1024</v>
      </c>
      <c r="AA521" t="s" s="186">
        <v>2365</v>
      </c>
      <c r="AB521" s="125">
        <f>100*AC521</f>
        <v>15.9918585</v>
      </c>
      <c r="AC521" s="191">
        <v>0.159918585</v>
      </c>
      <c r="AD521" t="s" s="187">
        <v>29</v>
      </c>
      <c r="AE521" s="125">
        <v>10.41539</v>
      </c>
      <c r="AF521" s="191">
        <v>0.1041539</v>
      </c>
      <c r="AG521" s="169"/>
      <c r="AH521" s="173">
        <v>79475</v>
      </c>
      <c r="AI521" s="173">
        <v>45692</v>
      </c>
      <c r="AJ521" s="173">
        <v>144</v>
      </c>
      <c r="AK521" s="173">
        <v>3431</v>
      </c>
      <c r="AL521" s="173">
        <v>13041</v>
      </c>
      <c r="AM521" s="175">
        <f>100*AL521/$AI521</f>
        <v>28.5411012868774</v>
      </c>
      <c r="AN521" s="173">
        <f>IF(AM521&gt;$AI$8,1,0)</f>
        <v>0</v>
      </c>
      <c r="AO521" s="175">
        <f>IF($R521=AL$17,AM521,0)</f>
        <v>28.5411012868774</v>
      </c>
      <c r="AP521" s="173">
        <v>16472</v>
      </c>
      <c r="AQ521" s="175">
        <f>100*AP521/$AI521</f>
        <v>36.0500744112755</v>
      </c>
      <c r="AR521" s="173">
        <f>IF(AQ521&gt;$AI$8,1,0)</f>
        <v>0</v>
      </c>
      <c r="AS521" s="175">
        <f>IF($R521=AP$17,AQ521,0)</f>
        <v>0</v>
      </c>
      <c r="AT521" s="173">
        <v>4759</v>
      </c>
      <c r="AU521" s="175">
        <f>100*AT521/$AI521</f>
        <v>10.4153900026263</v>
      </c>
      <c r="AV521" s="173">
        <f>IF(AU521&gt;$AI$8,1,0)</f>
        <v>0</v>
      </c>
      <c r="AW521" s="175">
        <f>IF($R521=AT$17,AU521,0)</f>
        <v>0</v>
      </c>
      <c r="AX521" s="173">
        <v>7307</v>
      </c>
      <c r="AY521" s="175">
        <f>100*AX521/$AI521</f>
        <v>15.9918585310339</v>
      </c>
      <c r="AZ521" s="173">
        <f>IF(AY521&gt;$AI$8,1,0)</f>
        <v>0</v>
      </c>
      <c r="BA521" s="175">
        <f>IF($R521=AX$17,AY521,0)</f>
        <v>0</v>
      </c>
      <c r="BB521" s="173">
        <v>2307</v>
      </c>
      <c r="BC521" s="175">
        <f>100*BB521/$AI521</f>
        <v>5.04902389915084</v>
      </c>
      <c r="BD521" s="173">
        <f>IF(BC521&gt;$AI$8,1,0)</f>
        <v>0</v>
      </c>
      <c r="BE521" s="175">
        <f>IF($R521=BB$17,BC521,0)</f>
        <v>0</v>
      </c>
      <c r="BF521" s="173">
        <v>0</v>
      </c>
      <c r="BG521" s="175">
        <f>100*BF521/$AI521</f>
        <v>0</v>
      </c>
      <c r="BH521" s="173">
        <f>IF(BG521&gt;$AI$8,1,0)</f>
        <v>0</v>
      </c>
      <c r="BI521" s="175">
        <f>IF($R521=BF$17,BG521,0)</f>
        <v>0</v>
      </c>
      <c r="BJ521" s="173">
        <v>0</v>
      </c>
      <c r="BK521" s="175">
        <f>100*BJ521/$AI521</f>
        <v>0</v>
      </c>
      <c r="BL521" s="173">
        <f>IF(BK521&gt;$AI$8,1,0)</f>
        <v>0</v>
      </c>
      <c r="BM521" s="175">
        <f>IF($R521=BJ$17,BK521,0)</f>
        <v>0</v>
      </c>
      <c r="BN521" s="173">
        <v>0</v>
      </c>
      <c r="BO521" s="175">
        <f>100*BN521/$AI521</f>
        <v>0</v>
      </c>
      <c r="BP521" s="173">
        <f>IF(BO521&gt;$AI$8,1,0)</f>
        <v>0</v>
      </c>
      <c r="BQ521" s="175">
        <f>IF($R521=BN$17,BO521,0)</f>
        <v>0</v>
      </c>
      <c r="BR521" s="173">
        <v>0</v>
      </c>
      <c r="BS521" s="175">
        <f>100*BR521/$AI521</f>
        <v>0</v>
      </c>
      <c r="BT521" s="173">
        <f>IF(BS521&gt;$AI$8,1,0)</f>
        <v>0</v>
      </c>
      <c r="BU521" s="175">
        <f>IF($R521=BR$17,BS521,0)</f>
        <v>0</v>
      </c>
      <c r="BV521" s="173">
        <v>0</v>
      </c>
      <c r="BW521" s="175">
        <f>100*BV521/$AI521</f>
        <v>0</v>
      </c>
      <c r="BX521" s="173">
        <f>IF(BW521&gt;$AI$8,1,0)</f>
        <v>0</v>
      </c>
      <c r="BY521" s="175">
        <f>IF($R521=BV$17,BW521,0)</f>
        <v>0</v>
      </c>
      <c r="BZ521" s="173">
        <v>0</v>
      </c>
      <c r="CA521" s="175">
        <f>100*BZ521/$AI521</f>
        <v>0</v>
      </c>
      <c r="CB521" s="173">
        <f>IF(CA521&gt;$AI$8,1,0)</f>
        <v>0</v>
      </c>
      <c r="CC521" s="175">
        <f>IF($R521=BZ$17,CA521,0)</f>
        <v>0</v>
      </c>
      <c r="CD521" s="173">
        <v>0</v>
      </c>
      <c r="CE521" s="175">
        <f>100*CD521/$AI521</f>
        <v>0</v>
      </c>
      <c r="CF521" s="173">
        <f>IF(CE521&gt;$AI$8,1,0)</f>
        <v>0</v>
      </c>
      <c r="CG521" s="175">
        <f>IF($R521=CD$17,CE521,0)</f>
        <v>0</v>
      </c>
      <c r="CH521" s="173">
        <v>0</v>
      </c>
      <c r="CI521" s="175">
        <f>100*CH521/$AI521</f>
        <v>0</v>
      </c>
      <c r="CJ521" s="173">
        <f>IF(CI521&gt;$AI$8,1,0)</f>
        <v>0</v>
      </c>
      <c r="CK521" s="175">
        <f>IF($R521=CH$17,CI521,0)</f>
        <v>0</v>
      </c>
      <c r="CL521" s="173">
        <v>1053</v>
      </c>
      <c r="CM521" s="173">
        <v>0</v>
      </c>
      <c r="CN521" s="176"/>
    </row>
    <row r="522" ht="15.75" customHeight="1">
      <c r="A522" t="s" s="179">
        <v>3000</v>
      </c>
      <c r="B522" t="s" s="180">
        <v>84</v>
      </c>
      <c r="C522" t="s" s="180">
        <v>3001</v>
      </c>
      <c r="D522" t="s" s="181">
        <v>86</v>
      </c>
      <c r="E522" t="s" s="188">
        <v>79</v>
      </c>
      <c r="F522" t="s" s="146">
        <v>46</v>
      </c>
      <c r="G522" t="s" s="146">
        <v>1297</v>
      </c>
      <c r="H522" t="s" s="146">
        <v>2728</v>
      </c>
      <c r="I522" t="s" s="146">
        <v>64</v>
      </c>
      <c r="J522" t="s" s="146">
        <v>1733</v>
      </c>
      <c r="K522" t="s" s="183">
        <f>_xlfn.IFS(Q522=0,O522,T522=1,R522,U522=1,AA522,V522=1,AD522)</f>
        <v>2943</v>
      </c>
      <c r="L522" s="189">
        <f>_xlfn.IFS(Q522=0,P522,T522=1,S522,U522=1,AB522,V522=1,AE522)</f>
        <v>4.2867611</v>
      </c>
      <c r="M522" t="s" s="146">
        <f>IF(O522="Lab","over","under")</f>
        <v>2429</v>
      </c>
      <c r="N522" s="145">
        <v>0</v>
      </c>
      <c r="O522" t="s" s="184">
        <v>28</v>
      </c>
      <c r="P522" s="147">
        <f>AQ522</f>
        <v>35.9721543722521</v>
      </c>
      <c r="Q522" s="145">
        <f>T522+U522+V522</f>
        <v>1</v>
      </c>
      <c r="R522" t="s" s="185">
        <v>27</v>
      </c>
      <c r="S522" s="147">
        <f>AO522</f>
        <v>30.6033219345383</v>
      </c>
      <c r="T522" s="138"/>
      <c r="U522" s="138"/>
      <c r="V522" s="145">
        <v>1</v>
      </c>
      <c r="W522" s="138"/>
      <c r="X522" t="s" s="146">
        <f>IF($A522=Y522,"ok","bad")</f>
        <v>2430</v>
      </c>
      <c r="Y522" t="s" s="146">
        <v>3000</v>
      </c>
      <c r="Z522" t="s" s="146">
        <v>3001</v>
      </c>
      <c r="AA522" t="s" s="186">
        <v>2365</v>
      </c>
      <c r="AB522" s="141">
        <f>100*AC522</f>
        <v>26.1382511</v>
      </c>
      <c r="AC522" s="190">
        <v>0.261382511</v>
      </c>
      <c r="AD522" t="s" s="187">
        <v>31</v>
      </c>
      <c r="AE522" s="141">
        <v>4.2867611</v>
      </c>
      <c r="AF522" s="190">
        <v>0.042867611</v>
      </c>
      <c r="AG522" s="138"/>
      <c r="AH522" s="145">
        <v>69752</v>
      </c>
      <c r="AI522" s="145">
        <v>40940</v>
      </c>
      <c r="AJ522" s="145">
        <v>141</v>
      </c>
      <c r="AK522" s="145">
        <v>2198</v>
      </c>
      <c r="AL522" s="145">
        <v>12529</v>
      </c>
      <c r="AM522" s="148">
        <f>100*AL522/$AI522</f>
        <v>30.6033219345383</v>
      </c>
      <c r="AN522" s="145">
        <f>IF(AM522&gt;$AI$8,1,0)</f>
        <v>0</v>
      </c>
      <c r="AO522" s="148">
        <f>IF($R522=AL$17,AM522,0)</f>
        <v>30.6033219345383</v>
      </c>
      <c r="AP522" s="145">
        <v>14727</v>
      </c>
      <c r="AQ522" s="148">
        <f>100*AP522/$AI522</f>
        <v>35.9721543722521</v>
      </c>
      <c r="AR522" s="145">
        <f>IF(AQ522&gt;$AI$8,1,0)</f>
        <v>0</v>
      </c>
      <c r="AS522" s="148">
        <f>IF($R522=AP$17,AQ522,0)</f>
        <v>0</v>
      </c>
      <c r="AT522" s="145">
        <v>1228</v>
      </c>
      <c r="AU522" s="148">
        <f>100*AT522/$AI522</f>
        <v>2.99951148021495</v>
      </c>
      <c r="AV522" s="145">
        <f>IF(AU522&gt;$AI$8,1,0)</f>
        <v>0</v>
      </c>
      <c r="AW522" s="148">
        <f>IF($R522=AT$17,AU522,0)</f>
        <v>0</v>
      </c>
      <c r="AX522" s="145">
        <v>10701</v>
      </c>
      <c r="AY522" s="148">
        <f>100*AX522/$AI522</f>
        <v>26.1382510991695</v>
      </c>
      <c r="AZ522" s="145">
        <f>IF(AY522&gt;$AI$8,1,0)</f>
        <v>0</v>
      </c>
      <c r="BA522" s="148">
        <f>IF($R522=AX$17,AY522,0)</f>
        <v>0</v>
      </c>
      <c r="BB522" s="145">
        <v>1755</v>
      </c>
      <c r="BC522" s="148">
        <f>100*BB522/$AI522</f>
        <v>4.28676111382511</v>
      </c>
      <c r="BD522" s="145">
        <f>IF(BC522&gt;$AI$8,1,0)</f>
        <v>0</v>
      </c>
      <c r="BE522" s="148">
        <f>IF($R522=BB$17,BC522,0)</f>
        <v>0</v>
      </c>
      <c r="BF522" s="145">
        <v>0</v>
      </c>
      <c r="BG522" s="148">
        <f>100*BF522/$AI522</f>
        <v>0</v>
      </c>
      <c r="BH522" s="145">
        <f>IF(BG522&gt;$AI$8,1,0)</f>
        <v>0</v>
      </c>
      <c r="BI522" s="148">
        <f>IF($R522=BF$17,BG522,0)</f>
        <v>0</v>
      </c>
      <c r="BJ522" s="145">
        <v>0</v>
      </c>
      <c r="BK522" s="148">
        <f>100*BJ522/$AI522</f>
        <v>0</v>
      </c>
      <c r="BL522" s="145">
        <f>IF(BK522&gt;$AI$8,1,0)</f>
        <v>0</v>
      </c>
      <c r="BM522" s="148">
        <f>IF($R522=BJ$17,BK522,0)</f>
        <v>0</v>
      </c>
      <c r="BN522" s="145">
        <v>0</v>
      </c>
      <c r="BO522" s="148">
        <f>100*BN522/$AI522</f>
        <v>0</v>
      </c>
      <c r="BP522" s="145">
        <f>IF(BO522&gt;$AI$8,1,0)</f>
        <v>0</v>
      </c>
      <c r="BQ522" s="148">
        <f>IF($R522=BN$17,BO522,0)</f>
        <v>0</v>
      </c>
      <c r="BR522" s="145">
        <v>0</v>
      </c>
      <c r="BS522" s="148">
        <f>100*BR522/$AI522</f>
        <v>0</v>
      </c>
      <c r="BT522" s="145">
        <f>IF(BS522&gt;$AI$8,1,0)</f>
        <v>0</v>
      </c>
      <c r="BU522" s="148">
        <f>IF($R522=BR$17,BS522,0)</f>
        <v>0</v>
      </c>
      <c r="BV522" s="145">
        <v>0</v>
      </c>
      <c r="BW522" s="148">
        <f>100*BV522/$AI522</f>
        <v>0</v>
      </c>
      <c r="BX522" s="145">
        <f>IF(BW522&gt;$AI$8,1,0)</f>
        <v>0</v>
      </c>
      <c r="BY522" s="148">
        <f>IF($R522=BV$17,BW522,0)</f>
        <v>0</v>
      </c>
      <c r="BZ522" s="145">
        <v>0</v>
      </c>
      <c r="CA522" s="148">
        <f>100*BZ522/$AI522</f>
        <v>0</v>
      </c>
      <c r="CB522" s="145">
        <f>IF(CA522&gt;$AI$8,1,0)</f>
        <v>0</v>
      </c>
      <c r="CC522" s="148">
        <f>IF($R522=BZ$17,CA522,0)</f>
        <v>0</v>
      </c>
      <c r="CD522" s="145">
        <v>0</v>
      </c>
      <c r="CE522" s="148">
        <f>100*CD522/$AI522</f>
        <v>0</v>
      </c>
      <c r="CF522" s="145">
        <f>IF(CE522&gt;$AI$8,1,0)</f>
        <v>0</v>
      </c>
      <c r="CG522" s="148">
        <f>IF($R522=CD$17,CE522,0)</f>
        <v>0</v>
      </c>
      <c r="CH522" s="145">
        <v>0</v>
      </c>
      <c r="CI522" s="148">
        <f>100*CH522/$AI522</f>
        <v>0</v>
      </c>
      <c r="CJ522" s="145">
        <f>IF(CI522&gt;$AI$8,1,0)</f>
        <v>0</v>
      </c>
      <c r="CK522" s="148">
        <f>IF($R522=CH$17,CI522,0)</f>
        <v>0</v>
      </c>
      <c r="CL522" s="145">
        <v>0</v>
      </c>
      <c r="CM522" s="145">
        <v>0</v>
      </c>
      <c r="CN522" s="149"/>
    </row>
    <row r="523" ht="19.95" customHeight="1">
      <c r="A523" t="s" s="179">
        <v>3290</v>
      </c>
      <c r="B523" t="s" s="180">
        <v>75</v>
      </c>
      <c r="C523" t="s" s="180">
        <v>2312</v>
      </c>
      <c r="D523" t="s" s="181">
        <v>78</v>
      </c>
      <c r="E523" t="s" s="182">
        <v>79</v>
      </c>
      <c r="F523" t="s" s="130">
        <v>46</v>
      </c>
      <c r="G523" t="s" s="130">
        <v>1260</v>
      </c>
      <c r="H523" t="s" s="130">
        <v>1982</v>
      </c>
      <c r="I523" t="s" s="130">
        <v>64</v>
      </c>
      <c r="J523" t="s" s="130">
        <v>1733</v>
      </c>
      <c r="K523" t="s" s="183">
        <f>_xlfn.IFS(Q523=0,O523,T523=1,R523,U523=1,AA523,V523=1,AD523)</f>
        <v>2365</v>
      </c>
      <c r="L523" s="189">
        <f>_xlfn.IFS(Q523=0,P523,T523=1,S523,U523=1,AB523,V523=1,AE523)</f>
        <v>10.6839617</v>
      </c>
      <c r="M523" t="s" s="130">
        <f>IF(O523="Lab","over","under")</f>
        <v>2429</v>
      </c>
      <c r="N523" s="173">
        <v>0</v>
      </c>
      <c r="O523" t="s" s="184">
        <v>28</v>
      </c>
      <c r="P523" s="131">
        <f>AQ523</f>
        <v>35.9231131124404</v>
      </c>
      <c r="Q523" s="173">
        <f>T523+U523+V523</f>
        <v>1</v>
      </c>
      <c r="R523" t="s" s="185">
        <v>27</v>
      </c>
      <c r="S523" s="131">
        <f>AO523</f>
        <v>25.6379236955889</v>
      </c>
      <c r="T523" s="169"/>
      <c r="U523" s="173">
        <v>1</v>
      </c>
      <c r="V523" s="169"/>
      <c r="W523" s="169"/>
      <c r="X523" t="s" s="130">
        <f>IF($A523=Y523,"ok","bad")</f>
        <v>2430</v>
      </c>
      <c r="Y523" t="s" s="130">
        <v>3290</v>
      </c>
      <c r="Z523" t="s" s="130">
        <v>2312</v>
      </c>
      <c r="AA523" t="s" s="186">
        <v>2365</v>
      </c>
      <c r="AB523" s="125">
        <f>100*AC523</f>
        <v>10.6839617</v>
      </c>
      <c r="AC523" s="191">
        <v>0.106839617</v>
      </c>
      <c r="AD523" t="s" s="187">
        <v>29</v>
      </c>
      <c r="AE523" s="125">
        <v>9.4898851</v>
      </c>
      <c r="AF523" s="191">
        <v>0.09489885100000001</v>
      </c>
      <c r="AG523" s="169"/>
      <c r="AH523" s="173">
        <v>73415</v>
      </c>
      <c r="AI523" s="173">
        <v>44637</v>
      </c>
      <c r="AJ523" s="173">
        <v>174</v>
      </c>
      <c r="AK523" s="173">
        <v>4591</v>
      </c>
      <c r="AL523" s="173">
        <v>11444</v>
      </c>
      <c r="AM523" s="175">
        <f>100*AL523/$AI523</f>
        <v>25.6379236955889</v>
      </c>
      <c r="AN523" s="173">
        <f>IF(AM523&gt;$AI$8,1,0)</f>
        <v>0</v>
      </c>
      <c r="AO523" s="175">
        <f>IF($R523=AL$17,AM523,0)</f>
        <v>25.6379236955889</v>
      </c>
      <c r="AP523" s="173">
        <v>16035</v>
      </c>
      <c r="AQ523" s="175">
        <f>100*AP523/$AI523</f>
        <v>35.9231131124404</v>
      </c>
      <c r="AR523" s="173">
        <f>IF(AQ523&gt;$AI$8,1,0)</f>
        <v>0</v>
      </c>
      <c r="AS523" s="175">
        <f>IF($R523=AP$17,AQ523,0)</f>
        <v>0</v>
      </c>
      <c r="AT523" s="173">
        <v>4236</v>
      </c>
      <c r="AU523" s="175">
        <f>100*AT523/$AI523</f>
        <v>9.48988507292157</v>
      </c>
      <c r="AV523" s="173">
        <f>IF(AU523&gt;$AI$8,1,0)</f>
        <v>0</v>
      </c>
      <c r="AW523" s="175">
        <f>IF($R523=AT$17,AU523,0)</f>
        <v>0</v>
      </c>
      <c r="AX523" s="173">
        <v>4769</v>
      </c>
      <c r="AY523" s="175">
        <f>100*AX523/$AI523</f>
        <v>10.6839617357797</v>
      </c>
      <c r="AZ523" s="173">
        <f>IF(AY523&gt;$AI$8,1,0)</f>
        <v>0</v>
      </c>
      <c r="BA523" s="175">
        <f>IF($R523=AX$17,AY523,0)</f>
        <v>0</v>
      </c>
      <c r="BB523" s="173">
        <v>2193</v>
      </c>
      <c r="BC523" s="175">
        <f>100*BB523/$AI523</f>
        <v>4.91296458095302</v>
      </c>
      <c r="BD523" s="173">
        <f>IF(BC523&gt;$AI$8,1,0)</f>
        <v>0</v>
      </c>
      <c r="BE523" s="175">
        <f>IF($R523=BB$17,BC523,0)</f>
        <v>0</v>
      </c>
      <c r="BF523" s="173">
        <v>0</v>
      </c>
      <c r="BG523" s="175">
        <f>100*BF523/$AI523</f>
        <v>0</v>
      </c>
      <c r="BH523" s="173">
        <f>IF(BG523&gt;$AI$8,1,0)</f>
        <v>0</v>
      </c>
      <c r="BI523" s="175">
        <f>IF($R523=BF$17,BG523,0)</f>
        <v>0</v>
      </c>
      <c r="BJ523" s="173">
        <v>0</v>
      </c>
      <c r="BK523" s="175">
        <f>100*BJ523/$AI523</f>
        <v>0</v>
      </c>
      <c r="BL523" s="173">
        <f>IF(BK523&gt;$AI$8,1,0)</f>
        <v>0</v>
      </c>
      <c r="BM523" s="175">
        <f>IF($R523=BJ$17,BK523,0)</f>
        <v>0</v>
      </c>
      <c r="BN523" s="173">
        <v>0</v>
      </c>
      <c r="BO523" s="175">
        <f>100*BN523/$AI523</f>
        <v>0</v>
      </c>
      <c r="BP523" s="173">
        <f>IF(BO523&gt;$AI$8,1,0)</f>
        <v>0</v>
      </c>
      <c r="BQ523" s="175">
        <f>IF($R523=BN$17,BO523,0)</f>
        <v>0</v>
      </c>
      <c r="BR523" s="173">
        <v>0</v>
      </c>
      <c r="BS523" s="175">
        <f>100*BR523/$AI523</f>
        <v>0</v>
      </c>
      <c r="BT523" s="173">
        <f>IF(BS523&gt;$AI$8,1,0)</f>
        <v>0</v>
      </c>
      <c r="BU523" s="175">
        <f>IF($R523=BR$17,BS523,0)</f>
        <v>0</v>
      </c>
      <c r="BV523" s="173">
        <v>0</v>
      </c>
      <c r="BW523" s="175">
        <f>100*BV523/$AI523</f>
        <v>0</v>
      </c>
      <c r="BX523" s="173">
        <f>IF(BW523&gt;$AI$8,1,0)</f>
        <v>0</v>
      </c>
      <c r="BY523" s="175">
        <f>IF($R523=BV$17,BW523,0)</f>
        <v>0</v>
      </c>
      <c r="BZ523" s="173">
        <v>0</v>
      </c>
      <c r="CA523" s="175">
        <f>100*BZ523/$AI523</f>
        <v>0</v>
      </c>
      <c r="CB523" s="173">
        <f>IF(CA523&gt;$AI$8,1,0)</f>
        <v>0</v>
      </c>
      <c r="CC523" s="175">
        <f>IF($R523=BZ$17,CA523,0)</f>
        <v>0</v>
      </c>
      <c r="CD523" s="173">
        <v>0</v>
      </c>
      <c r="CE523" s="175">
        <f>100*CD523/$AI523</f>
        <v>0</v>
      </c>
      <c r="CF523" s="173">
        <f>IF(CE523&gt;$AI$8,1,0)</f>
        <v>0</v>
      </c>
      <c r="CG523" s="175">
        <f>IF($R523=CD$17,CE523,0)</f>
        <v>0</v>
      </c>
      <c r="CH523" s="173">
        <v>0</v>
      </c>
      <c r="CI523" s="175">
        <f>100*CH523/$AI523</f>
        <v>0</v>
      </c>
      <c r="CJ523" s="173">
        <f>IF(CI523&gt;$AI$8,1,0)</f>
        <v>0</v>
      </c>
      <c r="CK523" s="175">
        <f>IF($R523=CH$17,CI523,0)</f>
        <v>0</v>
      </c>
      <c r="CL523" s="173">
        <v>626</v>
      </c>
      <c r="CM523" s="173">
        <v>0</v>
      </c>
      <c r="CN523" s="176"/>
    </row>
    <row r="524" ht="15.75" customHeight="1">
      <c r="A524" t="s" s="179">
        <v>3192</v>
      </c>
      <c r="B524" t="s" s="180">
        <v>101</v>
      </c>
      <c r="C524" t="s" s="180">
        <v>1242</v>
      </c>
      <c r="D524" t="s" s="181">
        <v>104</v>
      </c>
      <c r="E524" t="s" s="188">
        <v>79</v>
      </c>
      <c r="F524" t="s" s="146">
        <v>46</v>
      </c>
      <c r="G524" t="s" s="146">
        <v>768</v>
      </c>
      <c r="H524" t="s" s="146">
        <v>3193</v>
      </c>
      <c r="I524" t="s" s="146">
        <v>64</v>
      </c>
      <c r="J524" t="s" s="146">
        <v>1733</v>
      </c>
      <c r="K524" t="s" s="183">
        <f>_xlfn.IFS(Q524=0,O524,T524=1,R524,U524=1,AA524,V524=1,AD524)</f>
        <v>2943</v>
      </c>
      <c r="L524" s="189">
        <f>_xlfn.IFS(Q524=0,P524,T524=1,S524,U524=1,AB524,V524=1,AE524)</f>
        <v>13.9435807</v>
      </c>
      <c r="M524" t="s" s="146">
        <f>IF(O524="Lab","over","under")</f>
        <v>2429</v>
      </c>
      <c r="N524" s="145">
        <v>0</v>
      </c>
      <c r="O524" t="s" s="184">
        <v>28</v>
      </c>
      <c r="P524" s="147">
        <f>AQ524</f>
        <v>35.8523620871573</v>
      </c>
      <c r="Q524" s="145">
        <f>T524+U524+V524</f>
        <v>1</v>
      </c>
      <c r="R524" t="s" s="185">
        <v>27</v>
      </c>
      <c r="S524" s="147">
        <f>AO524</f>
        <v>28.2474965658657</v>
      </c>
      <c r="T524" s="138"/>
      <c r="U524" s="138"/>
      <c r="V524" s="145">
        <v>1</v>
      </c>
      <c r="W524" s="138"/>
      <c r="X524" t="s" s="146">
        <f>IF($A524=Y524,"ok","bad")</f>
        <v>2430</v>
      </c>
      <c r="Y524" t="s" s="146">
        <v>3192</v>
      </c>
      <c r="Z524" t="s" s="146">
        <v>1242</v>
      </c>
      <c r="AA524" t="s" s="186">
        <v>2365</v>
      </c>
      <c r="AB524" s="141">
        <f>100*AC524</f>
        <v>16.8581155</v>
      </c>
      <c r="AC524" s="190">
        <v>0.168581155</v>
      </c>
      <c r="AD524" t="s" s="187">
        <v>31</v>
      </c>
      <c r="AE524" s="141">
        <v>13.9435807</v>
      </c>
      <c r="AF524" s="190">
        <v>0.139435807</v>
      </c>
      <c r="AG524" s="138"/>
      <c r="AH524" s="145">
        <v>79360</v>
      </c>
      <c r="AI524" s="145">
        <v>50231</v>
      </c>
      <c r="AJ524" s="145">
        <v>152</v>
      </c>
      <c r="AK524" s="145">
        <v>3820</v>
      </c>
      <c r="AL524" s="145">
        <v>14189</v>
      </c>
      <c r="AM524" s="148">
        <f>100*AL524/$AI524</f>
        <v>28.2474965658657</v>
      </c>
      <c r="AN524" s="145">
        <f>IF(AM524&gt;$AI$8,1,0)</f>
        <v>0</v>
      </c>
      <c r="AO524" s="148">
        <f>IF($R524=AL$17,AM524,0)</f>
        <v>28.2474965658657</v>
      </c>
      <c r="AP524" s="145">
        <v>18009</v>
      </c>
      <c r="AQ524" s="148">
        <f>100*AP524/$AI524</f>
        <v>35.8523620871573</v>
      </c>
      <c r="AR524" s="145">
        <f>IF(AQ524&gt;$AI$8,1,0)</f>
        <v>0</v>
      </c>
      <c r="AS524" s="148">
        <f>IF($R524=AP$17,AQ524,0)</f>
        <v>0</v>
      </c>
      <c r="AT524" s="145">
        <v>1357</v>
      </c>
      <c r="AU524" s="148">
        <f>100*AT524/$AI524</f>
        <v>2.70151898230177</v>
      </c>
      <c r="AV524" s="145">
        <f>IF(AU524&gt;$AI$8,1,0)</f>
        <v>0</v>
      </c>
      <c r="AW524" s="148">
        <f>IF($R524=AT$17,AU524,0)</f>
        <v>0</v>
      </c>
      <c r="AX524" s="145">
        <v>8468</v>
      </c>
      <c r="AY524" s="148">
        <f>100*AX524/$AI524</f>
        <v>16.8581155063606</v>
      </c>
      <c r="AZ524" s="145">
        <f>IF(AY524&gt;$AI$8,1,0)</f>
        <v>0</v>
      </c>
      <c r="BA524" s="148">
        <f>IF($R524=AX$17,AY524,0)</f>
        <v>0</v>
      </c>
      <c r="BB524" s="145">
        <v>7004</v>
      </c>
      <c r="BC524" s="148">
        <f>100*BB524/$AI524</f>
        <v>13.943580657363</v>
      </c>
      <c r="BD524" s="145">
        <f>IF(BC524&gt;$AI$8,1,0)</f>
        <v>0</v>
      </c>
      <c r="BE524" s="148">
        <f>IF($R524=BB$17,BC524,0)</f>
        <v>0</v>
      </c>
      <c r="BF524" s="145">
        <v>0</v>
      </c>
      <c r="BG524" s="148">
        <f>100*BF524/$AI524</f>
        <v>0</v>
      </c>
      <c r="BH524" s="145">
        <f>IF(BG524&gt;$AI$8,1,0)</f>
        <v>0</v>
      </c>
      <c r="BI524" s="148">
        <f>IF($R524=BF$17,BG524,0)</f>
        <v>0</v>
      </c>
      <c r="BJ524" s="145">
        <v>0</v>
      </c>
      <c r="BK524" s="148">
        <f>100*BJ524/$AI524</f>
        <v>0</v>
      </c>
      <c r="BL524" s="145">
        <f>IF(BK524&gt;$AI$8,1,0)</f>
        <v>0</v>
      </c>
      <c r="BM524" s="148">
        <f>IF($R524=BJ$17,BK524,0)</f>
        <v>0</v>
      </c>
      <c r="BN524" s="145">
        <v>0</v>
      </c>
      <c r="BO524" s="148">
        <f>100*BN524/$AI524</f>
        <v>0</v>
      </c>
      <c r="BP524" s="145">
        <f>IF(BO524&gt;$AI$8,1,0)</f>
        <v>0</v>
      </c>
      <c r="BQ524" s="148">
        <f>IF($R524=BN$17,BO524,0)</f>
        <v>0</v>
      </c>
      <c r="BR524" s="145">
        <v>0</v>
      </c>
      <c r="BS524" s="148">
        <f>100*BR524/$AI524</f>
        <v>0</v>
      </c>
      <c r="BT524" s="145">
        <f>IF(BS524&gt;$AI$8,1,0)</f>
        <v>0</v>
      </c>
      <c r="BU524" s="148">
        <f>IF($R524=BR$17,BS524,0)</f>
        <v>0</v>
      </c>
      <c r="BV524" s="145">
        <v>0</v>
      </c>
      <c r="BW524" s="148">
        <f>100*BV524/$AI524</f>
        <v>0</v>
      </c>
      <c r="BX524" s="145">
        <f>IF(BW524&gt;$AI$8,1,0)</f>
        <v>0</v>
      </c>
      <c r="BY524" s="148">
        <f>IF($R524=BV$17,BW524,0)</f>
        <v>0</v>
      </c>
      <c r="BZ524" s="145">
        <v>0</v>
      </c>
      <c r="CA524" s="148">
        <f>100*BZ524/$AI524</f>
        <v>0</v>
      </c>
      <c r="CB524" s="145">
        <f>IF(CA524&gt;$AI$8,1,0)</f>
        <v>0</v>
      </c>
      <c r="CC524" s="148">
        <f>IF($R524=BZ$17,CA524,0)</f>
        <v>0</v>
      </c>
      <c r="CD524" s="145">
        <v>0</v>
      </c>
      <c r="CE524" s="148">
        <f>100*CD524/$AI524</f>
        <v>0</v>
      </c>
      <c r="CF524" s="145">
        <f>IF(CE524&gt;$AI$8,1,0)</f>
        <v>0</v>
      </c>
      <c r="CG524" s="148">
        <f>IF($R524=CD$17,CE524,0)</f>
        <v>0</v>
      </c>
      <c r="CH524" s="145">
        <v>0</v>
      </c>
      <c r="CI524" s="148">
        <f>100*CH524/$AI524</f>
        <v>0</v>
      </c>
      <c r="CJ524" s="145">
        <f>IF(CI524&gt;$AI$8,1,0)</f>
        <v>0</v>
      </c>
      <c r="CK524" s="148">
        <f>IF($R524=CH$17,CI524,0)</f>
        <v>0</v>
      </c>
      <c r="CL524" s="145">
        <v>0</v>
      </c>
      <c r="CM524" s="145">
        <v>0</v>
      </c>
      <c r="CN524" s="149"/>
    </row>
    <row r="525" ht="15.75" customHeight="1">
      <c r="A525" t="s" s="179">
        <v>2944</v>
      </c>
      <c r="B525" t="s" s="180">
        <v>166</v>
      </c>
      <c r="C525" t="s" s="180">
        <v>400</v>
      </c>
      <c r="D525" t="s" s="181">
        <v>169</v>
      </c>
      <c r="E525" t="s" s="182">
        <v>79</v>
      </c>
      <c r="F525" t="s" s="130">
        <v>80</v>
      </c>
      <c r="G525" t="s" s="130">
        <v>401</v>
      </c>
      <c r="H525" t="s" s="130">
        <v>402</v>
      </c>
      <c r="I525" t="s" s="130">
        <v>64</v>
      </c>
      <c r="J525" t="s" s="130">
        <v>50</v>
      </c>
      <c r="K525" t="s" s="183">
        <f>_xlfn.IFS(Q525=0,O525,T525=1,R525,U525=1,AA525,V525=1,AD525)</f>
        <v>2943</v>
      </c>
      <c r="L525" s="189">
        <f>_xlfn.IFS(Q525=0,P525,T525=1,S525,U525=1,AB525,V525=1,AE525)</f>
        <v>10.1870347</v>
      </c>
      <c r="M525" t="s" s="130">
        <f>IF(O525="Lab","over","under")</f>
        <v>2429</v>
      </c>
      <c r="N525" s="173">
        <v>0</v>
      </c>
      <c r="O525" t="s" s="184">
        <v>28</v>
      </c>
      <c r="P525" s="131">
        <f>AQ525</f>
        <v>35.8119968524908</v>
      </c>
      <c r="Q525" s="173">
        <f>T525+U525+V525</f>
        <v>1</v>
      </c>
      <c r="R525" t="s" s="185">
        <v>2365</v>
      </c>
      <c r="S525" s="131">
        <f>BA525</f>
        <v>22.5198232552509</v>
      </c>
      <c r="T525" s="169"/>
      <c r="U525" s="169"/>
      <c r="V525" s="173">
        <v>1</v>
      </c>
      <c r="W525" s="169"/>
      <c r="X525" t="s" s="130">
        <f>IF($A525=Y525,"ok","bad")</f>
        <v>2430</v>
      </c>
      <c r="Y525" t="s" s="298">
        <v>2944</v>
      </c>
      <c r="Z525" t="s" s="298">
        <v>400</v>
      </c>
      <c r="AA525" t="s" s="186">
        <v>27</v>
      </c>
      <c r="AB525" s="125">
        <f>100*AC525</f>
        <v>14.6873676</v>
      </c>
      <c r="AC525" s="191">
        <v>0.146873676</v>
      </c>
      <c r="AD525" t="s" s="187">
        <v>31</v>
      </c>
      <c r="AE525" s="125">
        <v>10.1870347</v>
      </c>
      <c r="AF525" s="191">
        <v>0.101870347</v>
      </c>
      <c r="AG525" s="169"/>
      <c r="AH525" s="173">
        <v>70999</v>
      </c>
      <c r="AI525" s="173">
        <v>33042</v>
      </c>
      <c r="AJ525" s="173">
        <v>91</v>
      </c>
      <c r="AK525" s="173">
        <v>4392</v>
      </c>
      <c r="AL525" s="173">
        <v>4853</v>
      </c>
      <c r="AM525" s="175">
        <f>100*AL525/$AI525</f>
        <v>14.6873675927607</v>
      </c>
      <c r="AN525" s="173">
        <f>IF(AM525&gt;$AI$8,1,0)</f>
        <v>0</v>
      </c>
      <c r="AO525" s="175">
        <f>IF($R525=AL$17,AM525,0)</f>
        <v>0</v>
      </c>
      <c r="AP525" s="173">
        <v>11833</v>
      </c>
      <c r="AQ525" s="175">
        <f>100*AP525/$AI525</f>
        <v>35.8119968524908</v>
      </c>
      <c r="AR525" s="173">
        <f>IF(AQ525&gt;$AI$8,1,0)</f>
        <v>0</v>
      </c>
      <c r="AS525" s="175">
        <f>IF($R525=AP$17,AQ525,0)</f>
        <v>0</v>
      </c>
      <c r="AT525" s="173">
        <v>954</v>
      </c>
      <c r="AU525" s="175">
        <f>100*AT525/$AI525</f>
        <v>2.88723442890866</v>
      </c>
      <c r="AV525" s="173">
        <f>IF(AU525&gt;$AI$8,1,0)</f>
        <v>0</v>
      </c>
      <c r="AW525" s="175">
        <f>IF($R525=AT$17,AU525,0)</f>
        <v>0</v>
      </c>
      <c r="AX525" s="173">
        <v>7441</v>
      </c>
      <c r="AY525" s="175">
        <f>100*AX525/$AI525</f>
        <v>22.5198232552509</v>
      </c>
      <c r="AZ525" s="173">
        <f>IF(AY525&gt;$AI$8,1,0)</f>
        <v>0</v>
      </c>
      <c r="BA525" s="175">
        <f>IF($R525=AX$17,AY525,0)</f>
        <v>22.5198232552509</v>
      </c>
      <c r="BB525" s="173">
        <v>3366</v>
      </c>
      <c r="BC525" s="175">
        <f>100*BB525/$AI525</f>
        <v>10.1870346831306</v>
      </c>
      <c r="BD525" s="173">
        <f>IF(BC525&gt;$AI$8,1,0)</f>
        <v>0</v>
      </c>
      <c r="BE525" s="175">
        <f>IF($R525=BB$17,BC525,0)</f>
        <v>0</v>
      </c>
      <c r="BF525" s="173">
        <v>0</v>
      </c>
      <c r="BG525" s="175">
        <f>100*BF525/$AI525</f>
        <v>0</v>
      </c>
      <c r="BH525" s="173">
        <f>IF(BG525&gt;$AI$8,1,0)</f>
        <v>0</v>
      </c>
      <c r="BI525" s="175">
        <f>IF($R525=BF$17,BG525,0)</f>
        <v>0</v>
      </c>
      <c r="BJ525" s="173">
        <v>0</v>
      </c>
      <c r="BK525" s="175">
        <f>100*BJ525/$AI525</f>
        <v>0</v>
      </c>
      <c r="BL525" s="173">
        <f>IF(BK525&gt;$AI$8,1,0)</f>
        <v>0</v>
      </c>
      <c r="BM525" s="175">
        <f>IF($R525=BJ$17,BK525,0)</f>
        <v>0</v>
      </c>
      <c r="BN525" s="173">
        <v>0</v>
      </c>
      <c r="BO525" s="175">
        <f>100*BN525/$AI525</f>
        <v>0</v>
      </c>
      <c r="BP525" s="173">
        <f>IF(BO525&gt;$AI$8,1,0)</f>
        <v>0</v>
      </c>
      <c r="BQ525" s="175">
        <f>IF($R525=BN$17,BO525,0)</f>
        <v>0</v>
      </c>
      <c r="BR525" s="173">
        <v>0</v>
      </c>
      <c r="BS525" s="175">
        <f>100*BR525/$AI525</f>
        <v>0</v>
      </c>
      <c r="BT525" s="173">
        <f>IF(BS525&gt;$AI$8,1,0)</f>
        <v>0</v>
      </c>
      <c r="BU525" s="175">
        <f>IF($R525=BR$17,BS525,0)</f>
        <v>0</v>
      </c>
      <c r="BV525" s="173">
        <v>0</v>
      </c>
      <c r="BW525" s="175">
        <f>100*BV525/$AI525</f>
        <v>0</v>
      </c>
      <c r="BX525" s="173">
        <f>IF(BW525&gt;$AI$8,1,0)</f>
        <v>0</v>
      </c>
      <c r="BY525" s="175">
        <f>IF($R525=BV$17,BW525,0)</f>
        <v>0</v>
      </c>
      <c r="BZ525" s="173">
        <v>0</v>
      </c>
      <c r="CA525" s="175">
        <f>100*BZ525/$AI525</f>
        <v>0</v>
      </c>
      <c r="CB525" s="173">
        <f>IF(CA525&gt;$AI$8,1,0)</f>
        <v>0</v>
      </c>
      <c r="CC525" s="175">
        <f>IF($R525=BZ$17,CA525,0)</f>
        <v>0</v>
      </c>
      <c r="CD525" s="173">
        <v>0</v>
      </c>
      <c r="CE525" s="175">
        <f>100*CD525/$AI525</f>
        <v>0</v>
      </c>
      <c r="CF525" s="173">
        <f>IF(CE525&gt;$AI$8,1,0)</f>
        <v>0</v>
      </c>
      <c r="CG525" s="175">
        <f>IF($R525=CD$17,CE525,0)</f>
        <v>0</v>
      </c>
      <c r="CH525" s="173">
        <v>0</v>
      </c>
      <c r="CI525" s="175">
        <f>100*CH525/$AI525</f>
        <v>0</v>
      </c>
      <c r="CJ525" s="173">
        <f>IF(CI525&gt;$AI$8,1,0)</f>
        <v>0</v>
      </c>
      <c r="CK525" s="175">
        <f>IF($R525=CH$17,CI525,0)</f>
        <v>0</v>
      </c>
      <c r="CL525" s="173">
        <v>675</v>
      </c>
      <c r="CM525" s="173">
        <v>0</v>
      </c>
      <c r="CN525" s="176"/>
    </row>
    <row r="526" ht="15.75" customHeight="1">
      <c r="A526" t="s" s="337">
        <v>3324</v>
      </c>
      <c r="B526" t="s" s="146">
        <v>197</v>
      </c>
      <c r="C526" t="s" s="146">
        <v>642</v>
      </c>
      <c r="D526" t="s" s="338">
        <v>200</v>
      </c>
      <c r="E526" t="s" s="188">
        <v>79</v>
      </c>
      <c r="F526" t="s" s="146">
        <v>46</v>
      </c>
      <c r="G526" t="s" s="146">
        <v>643</v>
      </c>
      <c r="H526" t="s" s="146">
        <v>644</v>
      </c>
      <c r="I526" t="s" s="146">
        <v>49</v>
      </c>
      <c r="J526" t="s" s="146">
        <v>56</v>
      </c>
      <c r="K526" t="s" s="183">
        <f>_xlfn.IFS(Q526=0,O526,T526=1,R526,U526=1,AA526,V526=1,AD526)</f>
        <v>27</v>
      </c>
      <c r="L526" s="189">
        <f>_xlfn.IFS(Q526=0,P526,T526=1,S526,U526=1,AB526,V526=1,AE526)</f>
        <v>35.7895848737721</v>
      </c>
      <c r="M526" t="s" s="146">
        <f>IF(O526="Lab","over","under")</f>
        <v>3307</v>
      </c>
      <c r="N526" s="138"/>
      <c r="O526" t="s" s="184">
        <v>27</v>
      </c>
      <c r="P526" s="147">
        <f>AM526</f>
        <v>35.7895848737721</v>
      </c>
      <c r="Q526" s="145">
        <f>T526+U526+V526</f>
        <v>0</v>
      </c>
      <c r="R526" t="s" s="185">
        <v>29</v>
      </c>
      <c r="S526" s="147">
        <f>AW526</f>
        <v>20.0401394317102</v>
      </c>
      <c r="T526" s="138"/>
      <c r="U526" s="138"/>
      <c r="V526" s="138"/>
      <c r="W526" s="138"/>
      <c r="X526" t="s" s="146">
        <f>IF($A526=Y526,"ok","bad")</f>
        <v>2430</v>
      </c>
      <c r="Y526" t="s" s="303">
        <v>3324</v>
      </c>
      <c r="Z526" t="s" s="303">
        <v>642</v>
      </c>
      <c r="AA526" t="s" s="186">
        <v>2365</v>
      </c>
      <c r="AB526" s="141">
        <f>100*AC526</f>
        <v>18.93</v>
      </c>
      <c r="AC526" s="190">
        <v>0.1893</v>
      </c>
      <c r="AD526" t="s" s="187">
        <v>28</v>
      </c>
      <c r="AE526" s="141">
        <v>16.3980142</v>
      </c>
      <c r="AF526" s="190">
        <v>0.163980142</v>
      </c>
      <c r="AG526" s="138"/>
      <c r="AH526" s="145">
        <v>71060</v>
      </c>
      <c r="AI526" s="145">
        <v>47335</v>
      </c>
      <c r="AJ526" s="145">
        <v>143</v>
      </c>
      <c r="AK526" s="145">
        <v>7455</v>
      </c>
      <c r="AL526" s="145">
        <v>16941</v>
      </c>
      <c r="AM526" s="148">
        <f>100*AL526/$AI526</f>
        <v>35.7895848737721</v>
      </c>
      <c r="AN526" s="145">
        <f>IF(AM526&gt;$AI$8,1,0)</f>
        <v>0</v>
      </c>
      <c r="AO526" s="148">
        <f>IF($R526=AL$17,AM526,0)</f>
        <v>0</v>
      </c>
      <c r="AP526" s="145">
        <v>7762</v>
      </c>
      <c r="AQ526" s="148">
        <f>100*AP526/$AI526</f>
        <v>16.3980141544312</v>
      </c>
      <c r="AR526" s="145">
        <f>IF(AQ526&gt;$AI$8,1,0)</f>
        <v>0</v>
      </c>
      <c r="AS526" s="148">
        <f>IF($R526=AP$17,AQ526,0)</f>
        <v>0</v>
      </c>
      <c r="AT526" s="145">
        <v>9486</v>
      </c>
      <c r="AU526" s="148">
        <f>100*AT526/$AI526</f>
        <v>20.0401394317102</v>
      </c>
      <c r="AV526" s="145">
        <f>IF(AU526&gt;$AI$8,1,0)</f>
        <v>0</v>
      </c>
      <c r="AW526" s="148">
        <f>IF($R526=AT$17,AU526,0)</f>
        <v>20.0401394317102</v>
      </c>
      <c r="AX526" s="145">
        <v>8961</v>
      </c>
      <c r="AY526" s="148">
        <f>100*AX526/$AI526</f>
        <v>18.9310235555086</v>
      </c>
      <c r="AZ526" s="145">
        <f>IF(AY526&gt;$AI$8,1,0)</f>
        <v>0</v>
      </c>
      <c r="BA526" s="148">
        <f>IF($R526=AX$17,AY526,0)</f>
        <v>0</v>
      </c>
      <c r="BB526" s="145">
        <v>1900</v>
      </c>
      <c r="BC526" s="148">
        <f>100*BB526/$AI526</f>
        <v>4.01394317101511</v>
      </c>
      <c r="BD526" s="145">
        <f>IF(BC526&gt;$AI$8,1,0)</f>
        <v>0</v>
      </c>
      <c r="BE526" s="148">
        <f>IF($R526=BB$17,BC526,0)</f>
        <v>0</v>
      </c>
      <c r="BF526" s="145">
        <v>0</v>
      </c>
      <c r="BG526" s="148">
        <f>100*BF526/$AI526</f>
        <v>0</v>
      </c>
      <c r="BH526" s="145">
        <f>IF(BG526&gt;$AI$8,1,0)</f>
        <v>0</v>
      </c>
      <c r="BI526" s="148">
        <f>IF($R526=BF$17,BG526,0)</f>
        <v>0</v>
      </c>
      <c r="BJ526" s="145">
        <v>0</v>
      </c>
      <c r="BK526" s="148">
        <f>100*BJ526/$AI526</f>
        <v>0</v>
      </c>
      <c r="BL526" s="145">
        <f>IF(BK526&gt;$AI$8,1,0)</f>
        <v>0</v>
      </c>
      <c r="BM526" s="148">
        <f>IF($R526=BJ$17,BK526,0)</f>
        <v>0</v>
      </c>
      <c r="BN526" s="145">
        <v>0</v>
      </c>
      <c r="BO526" s="148">
        <f>100*BN526/$AI526</f>
        <v>0</v>
      </c>
      <c r="BP526" s="145">
        <f>IF(BO526&gt;$AI$8,1,0)</f>
        <v>0</v>
      </c>
      <c r="BQ526" s="148">
        <f>IF($R526=BN$17,BO526,0)</f>
        <v>0</v>
      </c>
      <c r="BR526" s="145">
        <v>0</v>
      </c>
      <c r="BS526" s="148">
        <f>100*BR526/$AI526</f>
        <v>0</v>
      </c>
      <c r="BT526" s="145">
        <f>IF(BS526&gt;$AI$8,1,0)</f>
        <v>0</v>
      </c>
      <c r="BU526" s="148">
        <f>IF($R526=BR$17,BS526,0)</f>
        <v>0</v>
      </c>
      <c r="BV526" s="145">
        <v>0</v>
      </c>
      <c r="BW526" s="148">
        <f>100*BV526/$AI526</f>
        <v>0</v>
      </c>
      <c r="BX526" s="145">
        <f>IF(BW526&gt;$AI$8,1,0)</f>
        <v>0</v>
      </c>
      <c r="BY526" s="148">
        <f>IF($R526=BV$17,BW526,0)</f>
        <v>0</v>
      </c>
      <c r="BZ526" s="145">
        <v>0</v>
      </c>
      <c r="CA526" s="148">
        <f>100*BZ526/$AI526</f>
        <v>0</v>
      </c>
      <c r="CB526" s="145">
        <f>IF(CA526&gt;$AI$8,1,0)</f>
        <v>0</v>
      </c>
      <c r="CC526" s="148">
        <f>IF($R526=BZ$17,CA526,0)</f>
        <v>0</v>
      </c>
      <c r="CD526" s="145">
        <v>0</v>
      </c>
      <c r="CE526" s="148">
        <f>100*CD526/$AI526</f>
        <v>0</v>
      </c>
      <c r="CF526" s="145">
        <f>IF(CE526&gt;$AI$8,1,0)</f>
        <v>0</v>
      </c>
      <c r="CG526" s="148">
        <f>IF($R526=CD$17,CE526,0)</f>
        <v>0</v>
      </c>
      <c r="CH526" s="145">
        <v>0</v>
      </c>
      <c r="CI526" s="148">
        <f>100*CH526/$AI526</f>
        <v>0</v>
      </c>
      <c r="CJ526" s="145">
        <f>IF(CI526&gt;$AI$8,1,0)</f>
        <v>0</v>
      </c>
      <c r="CK526" s="148">
        <f>IF($R526=CH$17,CI526,0)</f>
        <v>0</v>
      </c>
      <c r="CL526" s="145">
        <v>0</v>
      </c>
      <c r="CM526" s="145">
        <v>0</v>
      </c>
      <c r="CN526" s="149"/>
    </row>
    <row r="527" ht="15.75" customHeight="1">
      <c r="A527" t="s" s="179">
        <v>3398</v>
      </c>
      <c r="B527" t="s" s="180">
        <v>75</v>
      </c>
      <c r="C527" t="s" s="180">
        <v>3399</v>
      </c>
      <c r="D527" t="s" s="181">
        <v>78</v>
      </c>
      <c r="E527" t="s" s="182">
        <v>79</v>
      </c>
      <c r="F527" t="s" s="130">
        <v>46</v>
      </c>
      <c r="G527" t="s" s="130">
        <v>489</v>
      </c>
      <c r="H527" t="s" s="130">
        <v>1796</v>
      </c>
      <c r="I527" t="s" s="130">
        <v>49</v>
      </c>
      <c r="J527" t="s" s="130">
        <v>56</v>
      </c>
      <c r="K527" t="s" s="183">
        <f>_xlfn.IFS(Q527=0,O527,T527=1,R527,U527=1,AA527,V527=1,AD527)</f>
        <v>27</v>
      </c>
      <c r="L527" s="189">
        <f>_xlfn.IFS(Q527=0,P527,T527=1,S527,U527=1,AB527,V527=1,AE527)</f>
        <v>35.7464868433462</v>
      </c>
      <c r="M527" t="s" s="130">
        <f>IF(O527="Lab","over","under")</f>
        <v>3307</v>
      </c>
      <c r="N527" s="169"/>
      <c r="O527" t="s" s="184">
        <v>27</v>
      </c>
      <c r="P527" s="131">
        <f>AM527</f>
        <v>35.7464868433462</v>
      </c>
      <c r="Q527" s="173">
        <f>T527+U527+V527</f>
        <v>0</v>
      </c>
      <c r="R527" t="s" s="185">
        <v>29</v>
      </c>
      <c r="S527" s="131">
        <f>AW527</f>
        <v>33.2019239837782</v>
      </c>
      <c r="T527" s="169"/>
      <c r="U527" s="169"/>
      <c r="V527" s="169"/>
      <c r="W527" s="169"/>
      <c r="X527" t="s" s="130">
        <f>IF($A527=Y527,"ok","bad")</f>
        <v>2430</v>
      </c>
      <c r="Y527" t="s" s="304">
        <v>3398</v>
      </c>
      <c r="Z527" t="s" s="304">
        <v>3399</v>
      </c>
      <c r="AA527" t="s" s="186">
        <v>28</v>
      </c>
      <c r="AB527" s="125">
        <f>100*AC527</f>
        <v>13.8225031</v>
      </c>
      <c r="AC527" s="191">
        <v>0.138225031</v>
      </c>
      <c r="AD527" t="s" s="187">
        <v>2365</v>
      </c>
      <c r="AE527" s="125">
        <v>11.7268698</v>
      </c>
      <c r="AF527" s="191">
        <v>0.117268698</v>
      </c>
      <c r="AG527" s="169"/>
      <c r="AH527" s="173">
        <v>75920</v>
      </c>
      <c r="AI527" s="173">
        <v>53015</v>
      </c>
      <c r="AJ527" s="173">
        <v>197</v>
      </c>
      <c r="AK527" s="173">
        <v>1349</v>
      </c>
      <c r="AL527" s="173">
        <v>18951</v>
      </c>
      <c r="AM527" s="175">
        <f>100*AL527/$AI527</f>
        <v>35.7464868433462</v>
      </c>
      <c r="AN527" s="173">
        <f>IF(AM527&gt;$AI$8,1,0)</f>
        <v>0</v>
      </c>
      <c r="AO527" s="175">
        <f>IF($R527=AL$17,AM527,0)</f>
        <v>0</v>
      </c>
      <c r="AP527" s="173">
        <v>7328</v>
      </c>
      <c r="AQ527" s="175">
        <f>100*AP527/$AI527</f>
        <v>13.8225030651702</v>
      </c>
      <c r="AR527" s="173">
        <f>IF(AQ527&gt;$AI$8,1,0)</f>
        <v>0</v>
      </c>
      <c r="AS527" s="175">
        <f>IF($R527=AP$17,AQ527,0)</f>
        <v>0</v>
      </c>
      <c r="AT527" s="173">
        <v>17602</v>
      </c>
      <c r="AU527" s="175">
        <f>100*AT527/$AI527</f>
        <v>33.2019239837782</v>
      </c>
      <c r="AV527" s="173">
        <f>IF(AU527&gt;$AI$8,1,0)</f>
        <v>0</v>
      </c>
      <c r="AW527" s="175">
        <f>IF($R527=AT$17,AU527,0)</f>
        <v>33.2019239837782</v>
      </c>
      <c r="AX527" s="173">
        <v>6217</v>
      </c>
      <c r="AY527" s="175">
        <f>100*AX527/$AI527</f>
        <v>11.7268697538433</v>
      </c>
      <c r="AZ527" s="173">
        <f>IF(AY527&gt;$AI$8,1,0)</f>
        <v>0</v>
      </c>
      <c r="BA527" s="175">
        <f>IF($R527=AX$17,AY527,0)</f>
        <v>0</v>
      </c>
      <c r="BB527" s="173">
        <v>2496</v>
      </c>
      <c r="BC527" s="175">
        <f>100*BB527/$AI527</f>
        <v>4.70810148071301</v>
      </c>
      <c r="BD527" s="173">
        <f>IF(BC527&gt;$AI$8,1,0)</f>
        <v>0</v>
      </c>
      <c r="BE527" s="175">
        <f>IF($R527=BB$17,BC527,0)</f>
        <v>0</v>
      </c>
      <c r="BF527" s="173">
        <v>0</v>
      </c>
      <c r="BG527" s="175">
        <f>100*BF527/$AI527</f>
        <v>0</v>
      </c>
      <c r="BH527" s="173">
        <f>IF(BG527&gt;$AI$8,1,0)</f>
        <v>0</v>
      </c>
      <c r="BI527" s="175">
        <f>IF($R527=BF$17,BG527,0)</f>
        <v>0</v>
      </c>
      <c r="BJ527" s="173">
        <v>0</v>
      </c>
      <c r="BK527" s="175">
        <f>100*BJ527/$AI527</f>
        <v>0</v>
      </c>
      <c r="BL527" s="173">
        <f>IF(BK527&gt;$AI$8,1,0)</f>
        <v>0</v>
      </c>
      <c r="BM527" s="175">
        <f>IF($R527=BJ$17,BK527,0)</f>
        <v>0</v>
      </c>
      <c r="BN527" s="173">
        <v>0</v>
      </c>
      <c r="BO527" s="175">
        <f>100*BN527/$AI527</f>
        <v>0</v>
      </c>
      <c r="BP527" s="173">
        <f>IF(BO527&gt;$AI$8,1,0)</f>
        <v>0</v>
      </c>
      <c r="BQ527" s="175">
        <f>IF($R527=BN$17,BO527,0)</f>
        <v>0</v>
      </c>
      <c r="BR527" s="173">
        <v>0</v>
      </c>
      <c r="BS527" s="175">
        <f>100*BR527/$AI527</f>
        <v>0</v>
      </c>
      <c r="BT527" s="173">
        <f>IF(BS527&gt;$AI$8,1,0)</f>
        <v>0</v>
      </c>
      <c r="BU527" s="175">
        <f>IF($R527=BR$17,BS527,0)</f>
        <v>0</v>
      </c>
      <c r="BV527" s="173">
        <v>0</v>
      </c>
      <c r="BW527" s="175">
        <f>100*BV527/$AI527</f>
        <v>0</v>
      </c>
      <c r="BX527" s="173">
        <f>IF(BW527&gt;$AI$8,1,0)</f>
        <v>0</v>
      </c>
      <c r="BY527" s="175">
        <f>IF($R527=BV$17,BW527,0)</f>
        <v>0</v>
      </c>
      <c r="BZ527" s="173">
        <v>0</v>
      </c>
      <c r="CA527" s="175">
        <f>100*BZ527/$AI527</f>
        <v>0</v>
      </c>
      <c r="CB527" s="173">
        <f>IF(CA527&gt;$AI$8,1,0)</f>
        <v>0</v>
      </c>
      <c r="CC527" s="175">
        <f>IF($R527=BZ$17,CA527,0)</f>
        <v>0</v>
      </c>
      <c r="CD527" s="173">
        <v>0</v>
      </c>
      <c r="CE527" s="175">
        <f>100*CD527/$AI527</f>
        <v>0</v>
      </c>
      <c r="CF527" s="173">
        <f>IF(CE527&gt;$AI$8,1,0)</f>
        <v>0</v>
      </c>
      <c r="CG527" s="175">
        <f>IF($R527=CD$17,CE527,0)</f>
        <v>0</v>
      </c>
      <c r="CH527" s="173">
        <v>0</v>
      </c>
      <c r="CI527" s="175">
        <f>100*CH527/$AI527</f>
        <v>0</v>
      </c>
      <c r="CJ527" s="173">
        <f>IF(CI527&gt;$AI$8,1,0)</f>
        <v>0</v>
      </c>
      <c r="CK527" s="175">
        <f>IF($R527=CH$17,CI527,0)</f>
        <v>0</v>
      </c>
      <c r="CL527" s="173">
        <v>0</v>
      </c>
      <c r="CM527" s="173">
        <v>0</v>
      </c>
      <c r="CN527" s="176"/>
    </row>
    <row r="528" ht="15.75" customHeight="1">
      <c r="A528" t="s" s="179">
        <v>3482</v>
      </c>
      <c r="B528" t="s" s="180">
        <v>101</v>
      </c>
      <c r="C528" t="s" s="180">
        <v>1926</v>
      </c>
      <c r="D528" t="s" s="181">
        <v>104</v>
      </c>
      <c r="E528" t="s" s="188">
        <v>79</v>
      </c>
      <c r="F528" t="s" s="146">
        <v>46</v>
      </c>
      <c r="G528" t="s" s="146">
        <v>714</v>
      </c>
      <c r="H528" t="s" s="146">
        <v>3483</v>
      </c>
      <c r="I528" t="s" s="146">
        <v>64</v>
      </c>
      <c r="J528" t="s" s="146">
        <v>56</v>
      </c>
      <c r="K528" t="s" s="183">
        <f>_xlfn.IFS(Q528=0,O528,T528=1,R528,U528=1,AA528,V528=1,AD528)</f>
        <v>27</v>
      </c>
      <c r="L528" s="189">
        <f>_xlfn.IFS(Q528=0,P528,T528=1,S528,U528=1,AB528,V528=1,AE528)</f>
        <v>35.7394267836192</v>
      </c>
      <c r="M528" t="s" s="146">
        <f>IF(O528="Lab","over","under")</f>
        <v>3307</v>
      </c>
      <c r="N528" s="138"/>
      <c r="O528" t="s" s="184">
        <v>27</v>
      </c>
      <c r="P528" s="147">
        <f>AM528</f>
        <v>35.7394267836192</v>
      </c>
      <c r="Q528" s="145">
        <f>T528+U528+V528</f>
        <v>0</v>
      </c>
      <c r="R528" t="s" s="185">
        <v>28</v>
      </c>
      <c r="S528" s="147">
        <f>AS528</f>
        <v>28.8731214034304</v>
      </c>
      <c r="T528" s="138"/>
      <c r="U528" s="138"/>
      <c r="V528" s="138"/>
      <c r="W528" s="138"/>
      <c r="X528" t="s" s="146">
        <f>IF($A528=Y528,"ok","bad")</f>
        <v>2430</v>
      </c>
      <c r="Y528" t="s" s="146">
        <v>3482</v>
      </c>
      <c r="Z528" t="s" s="146">
        <v>1926</v>
      </c>
      <c r="AA528" t="s" s="186">
        <v>2365</v>
      </c>
      <c r="AB528" s="141">
        <f>100*AC528</f>
        <v>16.6899454</v>
      </c>
      <c r="AC528" s="190">
        <v>0.166899454</v>
      </c>
      <c r="AD528" t="s" s="187">
        <v>29</v>
      </c>
      <c r="AE528" s="141">
        <v>9.291021799999999</v>
      </c>
      <c r="AF528" s="190">
        <v>0.092910218</v>
      </c>
      <c r="AG528" s="138"/>
      <c r="AH528" s="145">
        <v>70393</v>
      </c>
      <c r="AI528" s="145">
        <v>53697</v>
      </c>
      <c r="AJ528" s="145">
        <v>187</v>
      </c>
      <c r="AK528" s="145">
        <v>3687</v>
      </c>
      <c r="AL528" s="145">
        <v>19191</v>
      </c>
      <c r="AM528" s="148">
        <f>100*AL528/$AI528</f>
        <v>35.7394267836192</v>
      </c>
      <c r="AN528" s="145">
        <f>IF(AM528&gt;$AI$8,1,0)</f>
        <v>0</v>
      </c>
      <c r="AO528" s="148">
        <f>IF($R528=AL$17,AM528,0)</f>
        <v>0</v>
      </c>
      <c r="AP528" s="145">
        <v>15504</v>
      </c>
      <c r="AQ528" s="148">
        <f>100*AP528/$AI528</f>
        <v>28.8731214034304</v>
      </c>
      <c r="AR528" s="145">
        <f>IF(AQ528&gt;$AI$8,1,0)</f>
        <v>0</v>
      </c>
      <c r="AS528" s="148">
        <f>IF($R528=AP$17,AQ528,0)</f>
        <v>28.8731214034304</v>
      </c>
      <c r="AT528" s="145">
        <v>4989</v>
      </c>
      <c r="AU528" s="148">
        <f>100*AT528/$AI528</f>
        <v>9.2910218447958</v>
      </c>
      <c r="AV528" s="145">
        <f>IF(AU528&gt;$AI$8,1,0)</f>
        <v>0</v>
      </c>
      <c r="AW528" s="148">
        <f>IF($R528=AT$17,AU528,0)</f>
        <v>0</v>
      </c>
      <c r="AX528" s="145">
        <v>8962</v>
      </c>
      <c r="AY528" s="148">
        <f>100*AX528/$AI528</f>
        <v>16.689945434568</v>
      </c>
      <c r="AZ528" s="145">
        <f>IF(AY528&gt;$AI$8,1,0)</f>
        <v>0</v>
      </c>
      <c r="BA528" s="148">
        <f>IF($R528=AX$17,AY528,0)</f>
        <v>0</v>
      </c>
      <c r="BB528" s="145">
        <v>3040</v>
      </c>
      <c r="BC528" s="148">
        <f>100*BB528/$AI528</f>
        <v>5.6613963536138</v>
      </c>
      <c r="BD528" s="145">
        <f>IF(BC528&gt;$AI$8,1,0)</f>
        <v>0</v>
      </c>
      <c r="BE528" s="148">
        <f>IF($R528=BB$17,BC528,0)</f>
        <v>0</v>
      </c>
      <c r="BF528" s="145">
        <v>0</v>
      </c>
      <c r="BG528" s="148">
        <f>100*BF528/$AI528</f>
        <v>0</v>
      </c>
      <c r="BH528" s="145">
        <f>IF(BG528&gt;$AI$8,1,0)</f>
        <v>0</v>
      </c>
      <c r="BI528" s="148">
        <f>IF($R528=BF$17,BG528,0)</f>
        <v>0</v>
      </c>
      <c r="BJ528" s="145">
        <v>0</v>
      </c>
      <c r="BK528" s="148">
        <f>100*BJ528/$AI528</f>
        <v>0</v>
      </c>
      <c r="BL528" s="145">
        <f>IF(BK528&gt;$AI$8,1,0)</f>
        <v>0</v>
      </c>
      <c r="BM528" s="148">
        <f>IF($R528=BJ$17,BK528,0)</f>
        <v>0</v>
      </c>
      <c r="BN528" s="145">
        <v>0</v>
      </c>
      <c r="BO528" s="148">
        <f>100*BN528/$AI528</f>
        <v>0</v>
      </c>
      <c r="BP528" s="145">
        <f>IF(BO528&gt;$AI$8,1,0)</f>
        <v>0</v>
      </c>
      <c r="BQ528" s="148">
        <f>IF($R528=BN$17,BO528,0)</f>
        <v>0</v>
      </c>
      <c r="BR528" s="145">
        <v>0</v>
      </c>
      <c r="BS528" s="148">
        <f>100*BR528/$AI528</f>
        <v>0</v>
      </c>
      <c r="BT528" s="145">
        <f>IF(BS528&gt;$AI$8,1,0)</f>
        <v>0</v>
      </c>
      <c r="BU528" s="148">
        <f>IF($R528=BR$17,BS528,0)</f>
        <v>0</v>
      </c>
      <c r="BV528" s="145">
        <v>0</v>
      </c>
      <c r="BW528" s="148">
        <f>100*BV528/$AI528</f>
        <v>0</v>
      </c>
      <c r="BX528" s="145">
        <f>IF(BW528&gt;$AI$8,1,0)</f>
        <v>0</v>
      </c>
      <c r="BY528" s="148">
        <f>IF($R528=BV$17,BW528,0)</f>
        <v>0</v>
      </c>
      <c r="BZ528" s="145">
        <v>0</v>
      </c>
      <c r="CA528" s="148">
        <f>100*BZ528/$AI528</f>
        <v>0</v>
      </c>
      <c r="CB528" s="145">
        <f>IF(CA528&gt;$AI$8,1,0)</f>
        <v>0</v>
      </c>
      <c r="CC528" s="148">
        <f>IF($R528=BZ$17,CA528,0)</f>
        <v>0</v>
      </c>
      <c r="CD528" s="145">
        <v>0</v>
      </c>
      <c r="CE528" s="148">
        <f>100*CD528/$AI528</f>
        <v>0</v>
      </c>
      <c r="CF528" s="145">
        <f>IF(CE528&gt;$AI$8,1,0)</f>
        <v>0</v>
      </c>
      <c r="CG528" s="148">
        <f>IF($R528=CD$17,CE528,0)</f>
        <v>0</v>
      </c>
      <c r="CH528" s="145">
        <v>0</v>
      </c>
      <c r="CI528" s="148">
        <f>100*CH528/$AI528</f>
        <v>0</v>
      </c>
      <c r="CJ528" s="145">
        <f>IF(CI528&gt;$AI$8,1,0)</f>
        <v>0</v>
      </c>
      <c r="CK528" s="148">
        <f>IF($R528=CH$17,CI528,0)</f>
        <v>0</v>
      </c>
      <c r="CL528" s="145">
        <v>0</v>
      </c>
      <c r="CM528" s="145">
        <v>0</v>
      </c>
      <c r="CN528" s="149"/>
    </row>
    <row r="529" ht="15.75" customHeight="1">
      <c r="A529" t="s" s="179">
        <v>3622</v>
      </c>
      <c r="B529" t="s" s="180">
        <v>101</v>
      </c>
      <c r="C529" t="s" s="180">
        <v>1872</v>
      </c>
      <c r="D529" t="s" s="181">
        <v>104</v>
      </c>
      <c r="E529" t="s" s="182">
        <v>79</v>
      </c>
      <c r="F529" t="s" s="130">
        <v>46</v>
      </c>
      <c r="G529" t="s" s="130">
        <v>447</v>
      </c>
      <c r="H529" t="s" s="130">
        <v>740</v>
      </c>
      <c r="I529" t="s" s="130">
        <v>64</v>
      </c>
      <c r="J529" t="s" s="130">
        <v>56</v>
      </c>
      <c r="K529" t="s" s="183">
        <f>_xlfn.IFS(Q529=0,O529,T529=1,R529,U529=1,AA529,V529=1,AD529)</f>
        <v>27</v>
      </c>
      <c r="L529" s="189">
        <f>_xlfn.IFS(Q529=0,P529,T529=1,S529,U529=1,AB529,V529=1,AE529)</f>
        <v>35.7211983939051</v>
      </c>
      <c r="M529" t="s" s="130">
        <f>IF(O529="Lab","over","under")</f>
        <v>3307</v>
      </c>
      <c r="N529" s="169"/>
      <c r="O529" t="s" s="184">
        <v>27</v>
      </c>
      <c r="P529" s="131">
        <f>AM529</f>
        <v>35.7211983939051</v>
      </c>
      <c r="Q529" s="173">
        <f>T529+U529+V529</f>
        <v>0</v>
      </c>
      <c r="R529" t="s" s="185">
        <v>28</v>
      </c>
      <c r="S529" s="131">
        <f>AS529</f>
        <v>26.7723669309173</v>
      </c>
      <c r="T529" s="169"/>
      <c r="U529" s="169"/>
      <c r="V529" s="169"/>
      <c r="W529" s="169"/>
      <c r="X529" t="s" s="130">
        <f>IF($A529=Y529,"ok","bad")</f>
        <v>2430</v>
      </c>
      <c r="Y529" t="s" s="130">
        <v>3622</v>
      </c>
      <c r="Z529" t="s" s="130">
        <v>1872</v>
      </c>
      <c r="AA529" t="s" s="186">
        <v>2365</v>
      </c>
      <c r="AB529" s="125">
        <f>100*AC529</f>
        <v>21.5875631</v>
      </c>
      <c r="AC529" s="191">
        <v>0.215875631</v>
      </c>
      <c r="AD529" t="s" s="187">
        <v>3623</v>
      </c>
      <c r="AE529" s="125">
        <v>6.2431792</v>
      </c>
      <c r="AF529" s="191">
        <v>0.062431792</v>
      </c>
      <c r="AG529" s="169"/>
      <c r="AH529" s="173">
        <v>75651</v>
      </c>
      <c r="AI529" s="173">
        <v>48565</v>
      </c>
      <c r="AJ529" s="173">
        <v>196</v>
      </c>
      <c r="AK529" s="173">
        <v>4346</v>
      </c>
      <c r="AL529" s="173">
        <v>17348</v>
      </c>
      <c r="AM529" s="175">
        <f>100*AL529/$AI529</f>
        <v>35.7211983939051</v>
      </c>
      <c r="AN529" s="173">
        <f>IF(AM529&gt;$AI$8,1,0)</f>
        <v>0</v>
      </c>
      <c r="AO529" s="175">
        <f>IF($R529=AL$17,AM529,0)</f>
        <v>0</v>
      </c>
      <c r="AP529" s="173">
        <v>13002</v>
      </c>
      <c r="AQ529" s="175">
        <f>100*AP529/$AI529</f>
        <v>26.7723669309173</v>
      </c>
      <c r="AR529" s="173">
        <f>IF(AQ529&gt;$AI$8,1,0)</f>
        <v>0</v>
      </c>
      <c r="AS529" s="175">
        <f>IF($R529=AP$17,AQ529,0)</f>
        <v>26.7723669309173</v>
      </c>
      <c r="AT529" s="173">
        <v>2264</v>
      </c>
      <c r="AU529" s="175">
        <f>100*AT529/$AI529</f>
        <v>4.6617934726655</v>
      </c>
      <c r="AV529" s="173">
        <f>IF(AU529&gt;$AI$8,1,0)</f>
        <v>0</v>
      </c>
      <c r="AW529" s="175">
        <f>IF($R529=AT$17,AU529,0)</f>
        <v>0</v>
      </c>
      <c r="AX529" s="173">
        <v>10484</v>
      </c>
      <c r="AY529" s="175">
        <f>100*AX529/$AI529</f>
        <v>21.5875630598167</v>
      </c>
      <c r="AZ529" s="173">
        <f>IF(AY529&gt;$AI$8,1,0)</f>
        <v>0</v>
      </c>
      <c r="BA529" s="175">
        <f>IF($R529=AX$17,AY529,0)</f>
        <v>0</v>
      </c>
      <c r="BB529" s="173">
        <v>2435</v>
      </c>
      <c r="BC529" s="175">
        <f>100*BB529/$AI529</f>
        <v>5.01389889838361</v>
      </c>
      <c r="BD529" s="173">
        <f>IF(BC529&gt;$AI$8,1,0)</f>
        <v>0</v>
      </c>
      <c r="BE529" s="175">
        <f>IF($R529=BB$17,BC529,0)</f>
        <v>0</v>
      </c>
      <c r="BF529" s="173">
        <v>0</v>
      </c>
      <c r="BG529" s="175">
        <f>100*BF529/$AI529</f>
        <v>0</v>
      </c>
      <c r="BH529" s="173">
        <f>IF(BG529&gt;$AI$8,1,0)</f>
        <v>0</v>
      </c>
      <c r="BI529" s="175">
        <f>IF($R529=BF$17,BG529,0)</f>
        <v>0</v>
      </c>
      <c r="BJ529" s="173">
        <v>0</v>
      </c>
      <c r="BK529" s="175">
        <f>100*BJ529/$AI529</f>
        <v>0</v>
      </c>
      <c r="BL529" s="173">
        <f>IF(BK529&gt;$AI$8,1,0)</f>
        <v>0</v>
      </c>
      <c r="BM529" s="175">
        <f>IF($R529=BJ$17,BK529,0)</f>
        <v>0</v>
      </c>
      <c r="BN529" s="173">
        <v>0</v>
      </c>
      <c r="BO529" s="175">
        <f>100*BN529/$AI529</f>
        <v>0</v>
      </c>
      <c r="BP529" s="173">
        <f>IF(BO529&gt;$AI$8,1,0)</f>
        <v>0</v>
      </c>
      <c r="BQ529" s="175">
        <f>IF($R529=BN$17,BO529,0)</f>
        <v>0</v>
      </c>
      <c r="BR529" s="173">
        <v>0</v>
      </c>
      <c r="BS529" s="175">
        <f>100*BR529/$AI529</f>
        <v>0</v>
      </c>
      <c r="BT529" s="173">
        <f>IF(BS529&gt;$AI$8,1,0)</f>
        <v>0</v>
      </c>
      <c r="BU529" s="175">
        <f>IF($R529=BR$17,BS529,0)</f>
        <v>0</v>
      </c>
      <c r="BV529" s="173">
        <v>0</v>
      </c>
      <c r="BW529" s="175">
        <f>100*BV529/$AI529</f>
        <v>0</v>
      </c>
      <c r="BX529" s="173">
        <f>IF(BW529&gt;$AI$8,1,0)</f>
        <v>0</v>
      </c>
      <c r="BY529" s="175">
        <f>IF($R529=BV$17,BW529,0)</f>
        <v>0</v>
      </c>
      <c r="BZ529" s="173">
        <v>0</v>
      </c>
      <c r="CA529" s="175">
        <f>100*BZ529/$AI529</f>
        <v>0</v>
      </c>
      <c r="CB529" s="173">
        <f>IF(CA529&gt;$AI$8,1,0)</f>
        <v>0</v>
      </c>
      <c r="CC529" s="175">
        <f>IF($R529=BZ$17,CA529,0)</f>
        <v>0</v>
      </c>
      <c r="CD529" s="173">
        <v>0</v>
      </c>
      <c r="CE529" s="175">
        <f>100*CD529/$AI529</f>
        <v>0</v>
      </c>
      <c r="CF529" s="173">
        <f>IF(CE529&gt;$AI$8,1,0)</f>
        <v>0</v>
      </c>
      <c r="CG529" s="175">
        <f>IF($R529=CD$17,CE529,0)</f>
        <v>0</v>
      </c>
      <c r="CH529" s="173">
        <v>0</v>
      </c>
      <c r="CI529" s="175">
        <f>100*CH529/$AI529</f>
        <v>0</v>
      </c>
      <c r="CJ529" s="173">
        <f>IF(CI529&gt;$AI$8,1,0)</f>
        <v>0</v>
      </c>
      <c r="CK529" s="175">
        <f>IF($R529=CH$17,CI529,0)</f>
        <v>0</v>
      </c>
      <c r="CL529" s="173">
        <v>0</v>
      </c>
      <c r="CM529" s="173">
        <v>0</v>
      </c>
      <c r="CN529" s="176"/>
    </row>
    <row r="530" ht="15.75" customHeight="1">
      <c r="A530" t="s" s="179">
        <v>3320</v>
      </c>
      <c r="B530" t="s" s="180">
        <v>197</v>
      </c>
      <c r="C530" t="s" s="180">
        <v>3321</v>
      </c>
      <c r="D530" t="s" s="181">
        <v>200</v>
      </c>
      <c r="E530" t="s" s="188">
        <v>79</v>
      </c>
      <c r="F530" t="s" s="146">
        <v>46</v>
      </c>
      <c r="G530" t="s" s="146">
        <v>761</v>
      </c>
      <c r="H530" t="s" s="146">
        <v>762</v>
      </c>
      <c r="I530" t="s" s="146">
        <v>49</v>
      </c>
      <c r="J530" t="s" s="146">
        <v>56</v>
      </c>
      <c r="K530" t="s" s="183">
        <f>_xlfn.IFS(Q530=0,O530,T530=1,R530,U530=1,AA530,V530=1,AD530)</f>
        <v>27</v>
      </c>
      <c r="L530" s="189">
        <f>_xlfn.IFS(Q530=0,P530,T530=1,S530,U530=1,AB530,V530=1,AE530)</f>
        <v>35.7023287351938</v>
      </c>
      <c r="M530" t="s" s="146">
        <f>IF(O530="Lab","over","under")</f>
        <v>3307</v>
      </c>
      <c r="N530" s="138"/>
      <c r="O530" t="s" s="184">
        <v>27</v>
      </c>
      <c r="P530" s="147">
        <f>AM530</f>
        <v>35.7023287351938</v>
      </c>
      <c r="Q530" s="145">
        <f>T530+U530+V530</f>
        <v>0</v>
      </c>
      <c r="R530" t="s" s="185">
        <v>28</v>
      </c>
      <c r="S530" s="147">
        <f>AS530</f>
        <v>25.7093212976501</v>
      </c>
      <c r="T530" s="138"/>
      <c r="U530" s="138"/>
      <c r="V530" s="138"/>
      <c r="W530" s="138"/>
      <c r="X530" t="s" s="146">
        <f>IF($A530=Y530,"ok","bad")</f>
        <v>2430</v>
      </c>
      <c r="Y530" t="s" s="146">
        <v>3320</v>
      </c>
      <c r="Z530" t="s" s="146">
        <v>3321</v>
      </c>
      <c r="AA530" t="s" s="186">
        <v>29</v>
      </c>
      <c r="AB530" s="141">
        <f>100*AC530</f>
        <v>17.3839341</v>
      </c>
      <c r="AC530" s="190">
        <v>0.173839341</v>
      </c>
      <c r="AD530" t="s" s="187">
        <v>2365</v>
      </c>
      <c r="AE530" s="141">
        <v>16.7079864</v>
      </c>
      <c r="AF530" s="190">
        <v>0.167079864</v>
      </c>
      <c r="AG530" s="138"/>
      <c r="AH530" s="145">
        <v>74139</v>
      </c>
      <c r="AI530" s="145">
        <v>47193</v>
      </c>
      <c r="AJ530" s="145">
        <v>167</v>
      </c>
      <c r="AK530" s="145">
        <v>4716</v>
      </c>
      <c r="AL530" s="145">
        <v>16849</v>
      </c>
      <c r="AM530" s="148">
        <f>100*AL530/$AI530</f>
        <v>35.7023287351938</v>
      </c>
      <c r="AN530" s="145">
        <f>IF(AM530&gt;$AI$8,1,0)</f>
        <v>0</v>
      </c>
      <c r="AO530" s="148">
        <f>IF($R530=AL$17,AM530,0)</f>
        <v>0</v>
      </c>
      <c r="AP530" s="145">
        <v>12133</v>
      </c>
      <c r="AQ530" s="148">
        <f>100*AP530/$AI530</f>
        <v>25.7093212976501</v>
      </c>
      <c r="AR530" s="145">
        <f>IF(AQ530&gt;$AI$8,1,0)</f>
        <v>0</v>
      </c>
      <c r="AS530" s="148">
        <f>IF($R530=AP$17,AQ530,0)</f>
        <v>25.7093212976501</v>
      </c>
      <c r="AT530" s="145">
        <v>8204</v>
      </c>
      <c r="AU530" s="148">
        <f>100*AT530/$AI530</f>
        <v>17.3839340580171</v>
      </c>
      <c r="AV530" s="145">
        <f>IF(AU530&gt;$AI$8,1,0)</f>
        <v>0</v>
      </c>
      <c r="AW530" s="148">
        <f>IF($R530=AT$17,AU530,0)</f>
        <v>0</v>
      </c>
      <c r="AX530" s="145">
        <v>7885</v>
      </c>
      <c r="AY530" s="148">
        <f>100*AX530/$AI530</f>
        <v>16.7079863539084</v>
      </c>
      <c r="AZ530" s="145">
        <f>IF(AY530&gt;$AI$8,1,0)</f>
        <v>0</v>
      </c>
      <c r="BA530" s="148">
        <f>IF($R530=AX$17,AY530,0)</f>
        <v>0</v>
      </c>
      <c r="BB530" s="145">
        <v>1844</v>
      </c>
      <c r="BC530" s="148">
        <f>100*BB530/$AI530</f>
        <v>3.90735914224567</v>
      </c>
      <c r="BD530" s="145">
        <f>IF(BC530&gt;$AI$8,1,0)</f>
        <v>0</v>
      </c>
      <c r="BE530" s="148">
        <f>IF($R530=BB$17,BC530,0)</f>
        <v>0</v>
      </c>
      <c r="BF530" s="145">
        <v>0</v>
      </c>
      <c r="BG530" s="148">
        <f>100*BF530/$AI530</f>
        <v>0</v>
      </c>
      <c r="BH530" s="145">
        <f>IF(BG530&gt;$AI$8,1,0)</f>
        <v>0</v>
      </c>
      <c r="BI530" s="148">
        <f>IF($R530=BF$17,BG530,0)</f>
        <v>0</v>
      </c>
      <c r="BJ530" s="145">
        <v>0</v>
      </c>
      <c r="BK530" s="148">
        <f>100*BJ530/$AI530</f>
        <v>0</v>
      </c>
      <c r="BL530" s="145">
        <f>IF(BK530&gt;$AI$8,1,0)</f>
        <v>0</v>
      </c>
      <c r="BM530" s="148">
        <f>IF($R530=BJ$17,BK530,0)</f>
        <v>0</v>
      </c>
      <c r="BN530" s="145">
        <v>0</v>
      </c>
      <c r="BO530" s="148">
        <f>100*BN530/$AI530</f>
        <v>0</v>
      </c>
      <c r="BP530" s="145">
        <f>IF(BO530&gt;$AI$8,1,0)</f>
        <v>0</v>
      </c>
      <c r="BQ530" s="148">
        <f>IF($R530=BN$17,BO530,0)</f>
        <v>0</v>
      </c>
      <c r="BR530" s="145">
        <v>0</v>
      </c>
      <c r="BS530" s="148">
        <f>100*BR530/$AI530</f>
        <v>0</v>
      </c>
      <c r="BT530" s="145">
        <f>IF(BS530&gt;$AI$8,1,0)</f>
        <v>0</v>
      </c>
      <c r="BU530" s="148">
        <f>IF($R530=BR$17,BS530,0)</f>
        <v>0</v>
      </c>
      <c r="BV530" s="145">
        <v>0</v>
      </c>
      <c r="BW530" s="148">
        <f>100*BV530/$AI530</f>
        <v>0</v>
      </c>
      <c r="BX530" s="145">
        <f>IF(BW530&gt;$AI$8,1,0)</f>
        <v>0</v>
      </c>
      <c r="BY530" s="148">
        <f>IF($R530=BV$17,BW530,0)</f>
        <v>0</v>
      </c>
      <c r="BZ530" s="145">
        <v>0</v>
      </c>
      <c r="CA530" s="148">
        <f>100*BZ530/$AI530</f>
        <v>0</v>
      </c>
      <c r="CB530" s="145">
        <f>IF(CA530&gt;$AI$8,1,0)</f>
        <v>0</v>
      </c>
      <c r="CC530" s="148">
        <f>IF($R530=BZ$17,CA530,0)</f>
        <v>0</v>
      </c>
      <c r="CD530" s="145">
        <v>0</v>
      </c>
      <c r="CE530" s="148">
        <f>100*CD530/$AI530</f>
        <v>0</v>
      </c>
      <c r="CF530" s="145">
        <f>IF(CE530&gt;$AI$8,1,0)</f>
        <v>0</v>
      </c>
      <c r="CG530" s="148">
        <f>IF($R530=CD$17,CE530,0)</f>
        <v>0</v>
      </c>
      <c r="CH530" s="145">
        <v>0</v>
      </c>
      <c r="CI530" s="148">
        <f>100*CH530/$AI530</f>
        <v>0</v>
      </c>
      <c r="CJ530" s="145">
        <f>IF(CI530&gt;$AI$8,1,0)</f>
        <v>0</v>
      </c>
      <c r="CK530" s="148">
        <f>IF($R530=CH$17,CI530,0)</f>
        <v>0</v>
      </c>
      <c r="CL530" s="145">
        <v>0</v>
      </c>
      <c r="CM530" s="145">
        <v>0</v>
      </c>
      <c r="CN530" s="149"/>
    </row>
    <row r="531" ht="19.95" customHeight="1">
      <c r="A531" t="s" s="179">
        <v>3155</v>
      </c>
      <c r="B531" t="s" s="180">
        <v>183</v>
      </c>
      <c r="C531" t="s" s="180">
        <v>3156</v>
      </c>
      <c r="D531" t="s" s="181">
        <v>186</v>
      </c>
      <c r="E531" t="s" s="182">
        <v>79</v>
      </c>
      <c r="F531" t="s" s="130">
        <v>80</v>
      </c>
      <c r="G531" t="s" s="130">
        <v>157</v>
      </c>
      <c r="H531" t="s" s="130">
        <v>3157</v>
      </c>
      <c r="I531" t="s" s="130">
        <v>49</v>
      </c>
      <c r="J531" t="s" s="130">
        <v>1733</v>
      </c>
      <c r="K531" t="s" s="183">
        <f>_xlfn.IFS(Q531=0,O531,T531=1,R531,U531=1,AA531,V531=1,AD531)</f>
        <v>2943</v>
      </c>
      <c r="L531" s="189">
        <f>_xlfn.IFS(Q531=0,P531,T531=1,S531,U531=1,AB531,V531=1,AE531)</f>
        <v>6.9451541</v>
      </c>
      <c r="M531" t="s" s="130">
        <f>IF(O531="Lab","over","under")</f>
        <v>2429</v>
      </c>
      <c r="N531" s="173">
        <v>0</v>
      </c>
      <c r="O531" t="s" s="184">
        <v>28</v>
      </c>
      <c r="P531" s="131">
        <f>AQ531</f>
        <v>35.6391585760518</v>
      </c>
      <c r="Q531" s="173">
        <f>T531+U531+V531</f>
        <v>1</v>
      </c>
      <c r="R531" t="s" s="185">
        <v>27</v>
      </c>
      <c r="S531" s="131">
        <f>AO531</f>
        <v>31.4895247828309</v>
      </c>
      <c r="T531" s="169"/>
      <c r="U531" s="169"/>
      <c r="V531" s="173">
        <v>1</v>
      </c>
      <c r="W531" s="169"/>
      <c r="X531" t="s" s="130">
        <f>IF($A531=Y531,"ok","bad")</f>
        <v>2430</v>
      </c>
      <c r="Y531" t="s" s="130">
        <v>3155</v>
      </c>
      <c r="Z531" t="s" s="130">
        <v>3156</v>
      </c>
      <c r="AA531" t="s" s="186">
        <v>2365</v>
      </c>
      <c r="AB531" s="125">
        <f>100*AC531</f>
        <v>17.6141203</v>
      </c>
      <c r="AC531" s="191">
        <v>0.176141203</v>
      </c>
      <c r="AD531" t="s" s="187">
        <v>31</v>
      </c>
      <c r="AE531" s="125">
        <v>6.9451541</v>
      </c>
      <c r="AF531" s="191">
        <v>0.06945154100000001</v>
      </c>
      <c r="AG531" s="169"/>
      <c r="AH531" s="173">
        <v>75154</v>
      </c>
      <c r="AI531" s="173">
        <v>46968</v>
      </c>
      <c r="AJ531" s="173">
        <v>163</v>
      </c>
      <c r="AK531" s="173">
        <v>1949</v>
      </c>
      <c r="AL531" s="173">
        <v>14790</v>
      </c>
      <c r="AM531" s="175">
        <f>100*AL531/$AI531</f>
        <v>31.4895247828309</v>
      </c>
      <c r="AN531" s="173">
        <f>IF(AM531&gt;$AI$8,1,0)</f>
        <v>0</v>
      </c>
      <c r="AO531" s="175">
        <f>IF($R531=AL$17,AM531,0)</f>
        <v>31.4895247828309</v>
      </c>
      <c r="AP531" s="173">
        <v>16739</v>
      </c>
      <c r="AQ531" s="175">
        <f>100*AP531/$AI531</f>
        <v>35.6391585760518</v>
      </c>
      <c r="AR531" s="173">
        <f>IF(AQ531&gt;$AI$8,1,0)</f>
        <v>0</v>
      </c>
      <c r="AS531" s="175">
        <f>IF($R531=AP$17,AQ531,0)</f>
        <v>0</v>
      </c>
      <c r="AT531" s="173">
        <v>3174</v>
      </c>
      <c r="AU531" s="175">
        <f>100*AT531/$AI531</f>
        <v>6.75779253960143</v>
      </c>
      <c r="AV531" s="173">
        <f>IF(AU531&gt;$AI$8,1,0)</f>
        <v>0</v>
      </c>
      <c r="AW531" s="175">
        <f>IF($R531=AT$17,AU531,0)</f>
        <v>0</v>
      </c>
      <c r="AX531" s="173">
        <v>8273</v>
      </c>
      <c r="AY531" s="175">
        <f>100*AX531/$AI531</f>
        <v>17.6141202520865</v>
      </c>
      <c r="AZ531" s="173">
        <f>IF(AY531&gt;$AI$8,1,0)</f>
        <v>0</v>
      </c>
      <c r="BA531" s="175">
        <f>IF($R531=AX$17,AY531,0)</f>
        <v>0</v>
      </c>
      <c r="BB531" s="173">
        <v>3262</v>
      </c>
      <c r="BC531" s="175">
        <f>100*BB531/$AI531</f>
        <v>6.94515414750468</v>
      </c>
      <c r="BD531" s="173">
        <f>IF(BC531&gt;$AI$8,1,0)</f>
        <v>0</v>
      </c>
      <c r="BE531" s="175">
        <f>IF($R531=BB$17,BC531,0)</f>
        <v>0</v>
      </c>
      <c r="BF531" s="173">
        <v>0</v>
      </c>
      <c r="BG531" s="175">
        <f>100*BF531/$AI531</f>
        <v>0</v>
      </c>
      <c r="BH531" s="173">
        <f>IF(BG531&gt;$AI$8,1,0)</f>
        <v>0</v>
      </c>
      <c r="BI531" s="175">
        <f>IF($R531=BF$17,BG531,0)</f>
        <v>0</v>
      </c>
      <c r="BJ531" s="173">
        <v>0</v>
      </c>
      <c r="BK531" s="175">
        <f>100*BJ531/$AI531</f>
        <v>0</v>
      </c>
      <c r="BL531" s="173">
        <f>IF(BK531&gt;$AI$8,1,0)</f>
        <v>0</v>
      </c>
      <c r="BM531" s="175">
        <f>IF($R531=BJ$17,BK531,0)</f>
        <v>0</v>
      </c>
      <c r="BN531" s="173">
        <v>0</v>
      </c>
      <c r="BO531" s="175">
        <f>100*BN531/$AI531</f>
        <v>0</v>
      </c>
      <c r="BP531" s="173">
        <f>IF(BO531&gt;$AI$8,1,0)</f>
        <v>0</v>
      </c>
      <c r="BQ531" s="175">
        <f>IF($R531=BN$17,BO531,0)</f>
        <v>0</v>
      </c>
      <c r="BR531" s="173">
        <v>0</v>
      </c>
      <c r="BS531" s="175">
        <f>100*BR531/$AI531</f>
        <v>0</v>
      </c>
      <c r="BT531" s="173">
        <f>IF(BS531&gt;$AI$8,1,0)</f>
        <v>0</v>
      </c>
      <c r="BU531" s="175">
        <f>IF($R531=BR$17,BS531,0)</f>
        <v>0</v>
      </c>
      <c r="BV531" s="173">
        <v>0</v>
      </c>
      <c r="BW531" s="175">
        <f>100*BV531/$AI531</f>
        <v>0</v>
      </c>
      <c r="BX531" s="173">
        <f>IF(BW531&gt;$AI$8,1,0)</f>
        <v>0</v>
      </c>
      <c r="BY531" s="175">
        <f>IF($R531=BV$17,BW531,0)</f>
        <v>0</v>
      </c>
      <c r="BZ531" s="173">
        <v>0</v>
      </c>
      <c r="CA531" s="175">
        <f>100*BZ531/$AI531</f>
        <v>0</v>
      </c>
      <c r="CB531" s="173">
        <f>IF(CA531&gt;$AI$8,1,0)</f>
        <v>0</v>
      </c>
      <c r="CC531" s="175">
        <f>IF($R531=BZ$17,CA531,0)</f>
        <v>0</v>
      </c>
      <c r="CD531" s="173">
        <v>0</v>
      </c>
      <c r="CE531" s="175">
        <f>100*CD531/$AI531</f>
        <v>0</v>
      </c>
      <c r="CF531" s="173">
        <f>IF(CE531&gt;$AI$8,1,0)</f>
        <v>0</v>
      </c>
      <c r="CG531" s="175">
        <f>IF($R531=CD$17,CE531,0)</f>
        <v>0</v>
      </c>
      <c r="CH531" s="173">
        <v>0</v>
      </c>
      <c r="CI531" s="175">
        <f>100*CH531/$AI531</f>
        <v>0</v>
      </c>
      <c r="CJ531" s="173">
        <f>IF(CI531&gt;$AI$8,1,0)</f>
        <v>0</v>
      </c>
      <c r="CK531" s="175">
        <f>IF($R531=CH$17,CI531,0)</f>
        <v>0</v>
      </c>
      <c r="CL531" s="173">
        <v>690</v>
      </c>
      <c r="CM531" s="173">
        <v>0</v>
      </c>
      <c r="CN531" s="176"/>
    </row>
    <row r="532" ht="15.75" customHeight="1">
      <c r="A532" t="s" s="179">
        <v>3433</v>
      </c>
      <c r="B532" t="s" s="180">
        <v>101</v>
      </c>
      <c r="C532" t="s" s="180">
        <v>979</v>
      </c>
      <c r="D532" t="s" s="181">
        <v>104</v>
      </c>
      <c r="E532" t="s" s="188">
        <v>79</v>
      </c>
      <c r="F532" t="s" s="146">
        <v>46</v>
      </c>
      <c r="G532" t="s" s="146">
        <v>596</v>
      </c>
      <c r="H532" t="s" s="146">
        <v>980</v>
      </c>
      <c r="I532" t="s" s="146">
        <v>49</v>
      </c>
      <c r="J532" t="s" s="146">
        <v>56</v>
      </c>
      <c r="K532" t="s" s="183">
        <f>_xlfn.IFS(Q532=0,O532,T532=1,R532,U532=1,AA532,V532=1,AD532)</f>
        <v>27</v>
      </c>
      <c r="L532" s="189">
        <f>_xlfn.IFS(Q532=0,P532,T532=1,S532,U532=1,AB532,V532=1,AE532)</f>
        <v>35.6345721323766</v>
      </c>
      <c r="M532" t="s" s="146">
        <f>IF(O532="Lab","over","under")</f>
        <v>3307</v>
      </c>
      <c r="N532" s="138"/>
      <c r="O532" t="s" s="184">
        <v>27</v>
      </c>
      <c r="P532" s="147">
        <f>AM532</f>
        <v>35.6345721323766</v>
      </c>
      <c r="Q532" s="145">
        <f>T532+U532+V532</f>
        <v>0</v>
      </c>
      <c r="R532" t="s" s="185">
        <v>28</v>
      </c>
      <c r="S532" s="147">
        <f>AS532</f>
        <v>28.0689729035022</v>
      </c>
      <c r="T532" s="138"/>
      <c r="U532" s="138"/>
      <c r="V532" s="138"/>
      <c r="W532" s="138"/>
      <c r="X532" t="s" s="146">
        <f>IF($A532=Y532,"ok","bad")</f>
        <v>2430</v>
      </c>
      <c r="Y532" t="s" s="146">
        <v>3433</v>
      </c>
      <c r="Z532" t="s" s="146">
        <v>979</v>
      </c>
      <c r="AA532" t="s" s="186">
        <v>2365</v>
      </c>
      <c r="AB532" s="141">
        <f>100*AC532</f>
        <v>21.2402271</v>
      </c>
      <c r="AC532" s="190">
        <v>0.212402271</v>
      </c>
      <c r="AD532" t="s" s="187">
        <v>29</v>
      </c>
      <c r="AE532" s="141">
        <v>10.7122202</v>
      </c>
      <c r="AF532" s="190">
        <v>0.107122202</v>
      </c>
      <c r="AG532" s="138"/>
      <c r="AH532" s="145">
        <v>75836</v>
      </c>
      <c r="AI532" s="145">
        <v>46685</v>
      </c>
      <c r="AJ532" s="145">
        <v>177</v>
      </c>
      <c r="AK532" s="145">
        <v>3532</v>
      </c>
      <c r="AL532" s="145">
        <v>16636</v>
      </c>
      <c r="AM532" s="148">
        <f>100*AL532/$AI532</f>
        <v>35.6345721323766</v>
      </c>
      <c r="AN532" s="145">
        <f>IF(AM532&gt;$AI$8,1,0)</f>
        <v>0</v>
      </c>
      <c r="AO532" s="148">
        <f>IF($R532=AL$17,AM532,0)</f>
        <v>0</v>
      </c>
      <c r="AP532" s="145">
        <v>13104</v>
      </c>
      <c r="AQ532" s="148">
        <f>100*AP532/$AI532</f>
        <v>28.0689729035022</v>
      </c>
      <c r="AR532" s="145">
        <f>IF(AQ532&gt;$AI$8,1,0)</f>
        <v>0</v>
      </c>
      <c r="AS532" s="148">
        <f>IF($R532=AP$17,AQ532,0)</f>
        <v>28.0689729035022</v>
      </c>
      <c r="AT532" s="145">
        <v>5001</v>
      </c>
      <c r="AU532" s="148">
        <f>100*AT532/$AI532</f>
        <v>10.7122201992075</v>
      </c>
      <c r="AV532" s="145">
        <f>IF(AU532&gt;$AI$8,1,0)</f>
        <v>0</v>
      </c>
      <c r="AW532" s="148">
        <f>IF($R532=AT$17,AU532,0)</f>
        <v>0</v>
      </c>
      <c r="AX532" s="145">
        <v>9916</v>
      </c>
      <c r="AY532" s="148">
        <f>100*AX532/$AI532</f>
        <v>21.2402270536575</v>
      </c>
      <c r="AZ532" s="145">
        <f>IF(AY532&gt;$AI$8,1,0)</f>
        <v>0</v>
      </c>
      <c r="BA532" s="148">
        <f>IF($R532=AX$17,AY532,0)</f>
        <v>0</v>
      </c>
      <c r="BB532" s="145">
        <v>1832</v>
      </c>
      <c r="BC532" s="148">
        <f>100*BB532/$AI532</f>
        <v>3.92417264646032</v>
      </c>
      <c r="BD532" s="145">
        <f>IF(BC532&gt;$AI$8,1,0)</f>
        <v>0</v>
      </c>
      <c r="BE532" s="148">
        <f>IF($R532=BB$17,BC532,0)</f>
        <v>0</v>
      </c>
      <c r="BF532" s="145">
        <v>0</v>
      </c>
      <c r="BG532" s="148">
        <f>100*BF532/$AI532</f>
        <v>0</v>
      </c>
      <c r="BH532" s="145">
        <f>IF(BG532&gt;$AI$8,1,0)</f>
        <v>0</v>
      </c>
      <c r="BI532" s="148">
        <f>IF($R532=BF$17,BG532,0)</f>
        <v>0</v>
      </c>
      <c r="BJ532" s="145">
        <v>0</v>
      </c>
      <c r="BK532" s="148">
        <f>100*BJ532/$AI532</f>
        <v>0</v>
      </c>
      <c r="BL532" s="145">
        <f>IF(BK532&gt;$AI$8,1,0)</f>
        <v>0</v>
      </c>
      <c r="BM532" s="148">
        <f>IF($R532=BJ$17,BK532,0)</f>
        <v>0</v>
      </c>
      <c r="BN532" s="145">
        <v>0</v>
      </c>
      <c r="BO532" s="148">
        <f>100*BN532/$AI532</f>
        <v>0</v>
      </c>
      <c r="BP532" s="145">
        <f>IF(BO532&gt;$AI$8,1,0)</f>
        <v>0</v>
      </c>
      <c r="BQ532" s="148">
        <f>IF($R532=BN$17,BO532,0)</f>
        <v>0</v>
      </c>
      <c r="BR532" s="145">
        <v>0</v>
      </c>
      <c r="BS532" s="148">
        <f>100*BR532/$AI532</f>
        <v>0</v>
      </c>
      <c r="BT532" s="145">
        <f>IF(BS532&gt;$AI$8,1,0)</f>
        <v>0</v>
      </c>
      <c r="BU532" s="148">
        <f>IF($R532=BR$17,BS532,0)</f>
        <v>0</v>
      </c>
      <c r="BV532" s="145">
        <v>0</v>
      </c>
      <c r="BW532" s="148">
        <f>100*BV532/$AI532</f>
        <v>0</v>
      </c>
      <c r="BX532" s="145">
        <f>IF(BW532&gt;$AI$8,1,0)</f>
        <v>0</v>
      </c>
      <c r="BY532" s="148">
        <f>IF($R532=BV$17,BW532,0)</f>
        <v>0</v>
      </c>
      <c r="BZ532" s="145">
        <v>0</v>
      </c>
      <c r="CA532" s="148">
        <f>100*BZ532/$AI532</f>
        <v>0</v>
      </c>
      <c r="CB532" s="145">
        <f>IF(CA532&gt;$AI$8,1,0)</f>
        <v>0</v>
      </c>
      <c r="CC532" s="148">
        <f>IF($R532=BZ$17,CA532,0)</f>
        <v>0</v>
      </c>
      <c r="CD532" s="145">
        <v>0</v>
      </c>
      <c r="CE532" s="148">
        <f>100*CD532/$AI532</f>
        <v>0</v>
      </c>
      <c r="CF532" s="145">
        <f>IF(CE532&gt;$AI$8,1,0)</f>
        <v>0</v>
      </c>
      <c r="CG532" s="148">
        <f>IF($R532=CD$17,CE532,0)</f>
        <v>0</v>
      </c>
      <c r="CH532" s="145">
        <v>0</v>
      </c>
      <c r="CI532" s="148">
        <f>100*CH532/$AI532</f>
        <v>0</v>
      </c>
      <c r="CJ532" s="145">
        <f>IF(CI532&gt;$AI$8,1,0)</f>
        <v>0</v>
      </c>
      <c r="CK532" s="148">
        <f>IF($R532=CH$17,CI532,0)</f>
        <v>0</v>
      </c>
      <c r="CL532" s="145">
        <v>0</v>
      </c>
      <c r="CM532" s="145">
        <v>0</v>
      </c>
      <c r="CN532" s="149"/>
    </row>
    <row r="533" ht="15.75" customHeight="1">
      <c r="A533" t="s" s="179">
        <v>3312</v>
      </c>
      <c r="B533" t="s" s="180">
        <v>101</v>
      </c>
      <c r="C533" t="s" s="180">
        <v>3313</v>
      </c>
      <c r="D533" t="s" s="181">
        <v>104</v>
      </c>
      <c r="E533" t="s" s="182">
        <v>79</v>
      </c>
      <c r="F533" t="s" s="130">
        <v>46</v>
      </c>
      <c r="G533" t="s" s="130">
        <v>379</v>
      </c>
      <c r="H533" t="s" s="130">
        <v>380</v>
      </c>
      <c r="I533" t="s" s="130">
        <v>49</v>
      </c>
      <c r="J533" t="s" s="130">
        <v>56</v>
      </c>
      <c r="K533" t="s" s="183">
        <f>_xlfn.IFS(Q533=0,O533,T533=1,R533,U533=1,AA533,V533=1,AD533)</f>
        <v>27</v>
      </c>
      <c r="L533" s="189">
        <f>_xlfn.IFS(Q533=0,P533,T533=1,S533,U533=1,AB533,V533=1,AE533)</f>
        <v>35.6325446139041</v>
      </c>
      <c r="M533" t="s" s="130">
        <f>IF(O533="Lab","over","under")</f>
        <v>3307</v>
      </c>
      <c r="N533" s="169"/>
      <c r="O533" t="s" s="184">
        <v>27</v>
      </c>
      <c r="P533" s="131">
        <f>AM533</f>
        <v>35.6325446139041</v>
      </c>
      <c r="Q533" s="173">
        <f>T533+U533+V533</f>
        <v>0</v>
      </c>
      <c r="R533" t="s" s="185">
        <v>29</v>
      </c>
      <c r="S533" s="131">
        <f>AW533</f>
        <v>24.3185003870374</v>
      </c>
      <c r="T533" s="169"/>
      <c r="U533" s="169"/>
      <c r="V533" s="169"/>
      <c r="W533" s="169"/>
      <c r="X533" t="s" s="130">
        <f>IF($A533=Y533,"ok","bad")</f>
        <v>2430</v>
      </c>
      <c r="Y533" t="s" s="130">
        <v>3312</v>
      </c>
      <c r="Z533" t="s" s="130">
        <v>3313</v>
      </c>
      <c r="AA533" t="s" s="186">
        <v>2365</v>
      </c>
      <c r="AB533" s="125">
        <f>100*AC533</f>
        <v>18.4459926</v>
      </c>
      <c r="AC533" s="191">
        <v>0.184459926</v>
      </c>
      <c r="AD533" t="s" s="187">
        <v>28</v>
      </c>
      <c r="AE533" s="125">
        <v>17.9941003</v>
      </c>
      <c r="AF533" s="191">
        <v>0.179941003</v>
      </c>
      <c r="AG533" s="169"/>
      <c r="AH533" s="173">
        <v>76407</v>
      </c>
      <c r="AI533" s="173">
        <v>47799</v>
      </c>
      <c r="AJ533" s="173">
        <v>147</v>
      </c>
      <c r="AK533" s="173">
        <v>5408</v>
      </c>
      <c r="AL533" s="173">
        <v>17032</v>
      </c>
      <c r="AM533" s="175">
        <f>100*AL533/$AI533</f>
        <v>35.6325446139041</v>
      </c>
      <c r="AN533" s="173">
        <f>IF(AM533&gt;$AI$8,1,0)</f>
        <v>0</v>
      </c>
      <c r="AO533" s="175">
        <f>IF($R533=AL$17,AM533,0)</f>
        <v>0</v>
      </c>
      <c r="AP533" s="173">
        <v>8601</v>
      </c>
      <c r="AQ533" s="175">
        <f>100*AP533/$AI533</f>
        <v>17.9941002949853</v>
      </c>
      <c r="AR533" s="173">
        <f>IF(AQ533&gt;$AI$8,1,0)</f>
        <v>0</v>
      </c>
      <c r="AS533" s="175">
        <f>IF($R533=AP$17,AQ533,0)</f>
        <v>0</v>
      </c>
      <c r="AT533" s="173">
        <v>11624</v>
      </c>
      <c r="AU533" s="175">
        <f>100*AT533/$AI533</f>
        <v>24.3185003870374</v>
      </c>
      <c r="AV533" s="173">
        <f>IF(AU533&gt;$AI$8,1,0)</f>
        <v>0</v>
      </c>
      <c r="AW533" s="175">
        <f>IF($R533=AT$17,AU533,0)</f>
        <v>24.3185003870374</v>
      </c>
      <c r="AX533" s="173">
        <v>8817</v>
      </c>
      <c r="AY533" s="175">
        <f>100*AX533/$AI533</f>
        <v>18.4459925939873</v>
      </c>
      <c r="AZ533" s="173">
        <f>IF(AY533&gt;$AI$8,1,0)</f>
        <v>0</v>
      </c>
      <c r="BA533" s="175">
        <f>IF($R533=AX$17,AY533,0)</f>
        <v>0</v>
      </c>
      <c r="BB533" s="173">
        <v>1514</v>
      </c>
      <c r="BC533" s="175">
        <f>100*BB533/$AI533</f>
        <v>3.16743028096822</v>
      </c>
      <c r="BD533" s="173">
        <f>IF(BC533&gt;$AI$8,1,0)</f>
        <v>0</v>
      </c>
      <c r="BE533" s="175">
        <f>IF($R533=BB$17,BC533,0)</f>
        <v>0</v>
      </c>
      <c r="BF533" s="173">
        <v>0</v>
      </c>
      <c r="BG533" s="175">
        <f>100*BF533/$AI533</f>
        <v>0</v>
      </c>
      <c r="BH533" s="173">
        <f>IF(BG533&gt;$AI$8,1,0)</f>
        <v>0</v>
      </c>
      <c r="BI533" s="175">
        <f>IF($R533=BF$17,BG533,0)</f>
        <v>0</v>
      </c>
      <c r="BJ533" s="173">
        <v>0</v>
      </c>
      <c r="BK533" s="175">
        <f>100*BJ533/$AI533</f>
        <v>0</v>
      </c>
      <c r="BL533" s="173">
        <f>IF(BK533&gt;$AI$8,1,0)</f>
        <v>0</v>
      </c>
      <c r="BM533" s="175">
        <f>IF($R533=BJ$17,BK533,0)</f>
        <v>0</v>
      </c>
      <c r="BN533" s="173">
        <v>0</v>
      </c>
      <c r="BO533" s="175">
        <f>100*BN533/$AI533</f>
        <v>0</v>
      </c>
      <c r="BP533" s="173">
        <f>IF(BO533&gt;$AI$8,1,0)</f>
        <v>0</v>
      </c>
      <c r="BQ533" s="175">
        <f>IF($R533=BN$17,BO533,0)</f>
        <v>0</v>
      </c>
      <c r="BR533" s="173">
        <v>0</v>
      </c>
      <c r="BS533" s="175">
        <f>100*BR533/$AI533</f>
        <v>0</v>
      </c>
      <c r="BT533" s="173">
        <f>IF(BS533&gt;$AI$8,1,0)</f>
        <v>0</v>
      </c>
      <c r="BU533" s="175">
        <f>IF($R533=BR$17,BS533,0)</f>
        <v>0</v>
      </c>
      <c r="BV533" s="173">
        <v>0</v>
      </c>
      <c r="BW533" s="175">
        <f>100*BV533/$AI533</f>
        <v>0</v>
      </c>
      <c r="BX533" s="173">
        <f>IF(BW533&gt;$AI$8,1,0)</f>
        <v>0</v>
      </c>
      <c r="BY533" s="175">
        <f>IF($R533=BV$17,BW533,0)</f>
        <v>0</v>
      </c>
      <c r="BZ533" s="173">
        <v>0</v>
      </c>
      <c r="CA533" s="175">
        <f>100*BZ533/$AI533</f>
        <v>0</v>
      </c>
      <c r="CB533" s="173">
        <f>IF(CA533&gt;$AI$8,1,0)</f>
        <v>0</v>
      </c>
      <c r="CC533" s="175">
        <f>IF($R533=BZ$17,CA533,0)</f>
        <v>0</v>
      </c>
      <c r="CD533" s="173">
        <v>0</v>
      </c>
      <c r="CE533" s="175">
        <f>100*CD533/$AI533</f>
        <v>0</v>
      </c>
      <c r="CF533" s="173">
        <f>IF(CE533&gt;$AI$8,1,0)</f>
        <v>0</v>
      </c>
      <c r="CG533" s="175">
        <f>IF($R533=CD$17,CE533,0)</f>
        <v>0</v>
      </c>
      <c r="CH533" s="173">
        <v>0</v>
      </c>
      <c r="CI533" s="175">
        <f>100*CH533/$AI533</f>
        <v>0</v>
      </c>
      <c r="CJ533" s="173">
        <f>IF(CI533&gt;$AI$8,1,0)</f>
        <v>0</v>
      </c>
      <c r="CK533" s="175">
        <f>IF($R533=CH$17,CI533,0)</f>
        <v>0</v>
      </c>
      <c r="CL533" s="173">
        <v>0</v>
      </c>
      <c r="CM533" s="173">
        <v>0</v>
      </c>
      <c r="CN533" s="176"/>
    </row>
    <row r="534" ht="15.75" customHeight="1">
      <c r="A534" t="s" s="179">
        <v>3553</v>
      </c>
      <c r="B534" t="s" s="180">
        <v>160</v>
      </c>
      <c r="C534" t="s" s="180">
        <v>629</v>
      </c>
      <c r="D534" t="s" s="181">
        <v>162</v>
      </c>
      <c r="E534" t="s" s="188">
        <v>79</v>
      </c>
      <c r="F534" t="s" s="146">
        <v>80</v>
      </c>
      <c r="G534" t="s" s="146">
        <v>630</v>
      </c>
      <c r="H534" t="s" s="146">
        <v>631</v>
      </c>
      <c r="I534" t="s" s="146">
        <v>49</v>
      </c>
      <c r="J534" t="s" s="146">
        <v>56</v>
      </c>
      <c r="K534" t="s" s="183">
        <f>_xlfn.IFS(Q534=0,O534,T534=1,R534,U534=1,AA534,V534=1,AD534)</f>
        <v>27</v>
      </c>
      <c r="L534" s="189">
        <f>_xlfn.IFS(Q534=0,P534,T534=1,S534,U534=1,AB534,V534=1,AE534)</f>
        <v>35.622114116095</v>
      </c>
      <c r="M534" t="s" s="146">
        <f>IF(O534="Lab","over","under")</f>
        <v>3307</v>
      </c>
      <c r="N534" s="138"/>
      <c r="O534" t="s" s="184">
        <v>27</v>
      </c>
      <c r="P534" s="147">
        <f>AM534</f>
        <v>35.622114116095</v>
      </c>
      <c r="Q534" s="145">
        <f>T534+U534+V534</f>
        <v>0</v>
      </c>
      <c r="R534" t="s" s="185">
        <v>28</v>
      </c>
      <c r="S534" s="147">
        <f>AS534</f>
        <v>25.8162928759894</v>
      </c>
      <c r="T534" s="138"/>
      <c r="U534" s="138"/>
      <c r="V534" s="138"/>
      <c r="W534" s="138"/>
      <c r="X534" t="s" s="146">
        <f>IF($A534=Y534,"ok","bad")</f>
        <v>2430</v>
      </c>
      <c r="Y534" t="s" s="146">
        <v>3553</v>
      </c>
      <c r="Z534" t="s" s="146">
        <v>629</v>
      </c>
      <c r="AA534" t="s" s="186">
        <v>217</v>
      </c>
      <c r="AB534" s="141">
        <f>100*AC534</f>
        <v>25.6534466</v>
      </c>
      <c r="AC534" s="190">
        <v>0.256534466</v>
      </c>
      <c r="AD534" t="s" s="187">
        <v>2365</v>
      </c>
      <c r="AE534" s="141">
        <v>7.5300956</v>
      </c>
      <c r="AF534" s="190">
        <v>0.075300956</v>
      </c>
      <c r="AG534" s="138"/>
      <c r="AH534" s="145">
        <v>74010</v>
      </c>
      <c r="AI534" s="145">
        <v>48512</v>
      </c>
      <c r="AJ534" s="145">
        <v>135</v>
      </c>
      <c r="AK534" s="145">
        <v>4757</v>
      </c>
      <c r="AL534" s="145">
        <v>17281</v>
      </c>
      <c r="AM534" s="148">
        <f>100*AL534/$AI534</f>
        <v>35.622114116095</v>
      </c>
      <c r="AN534" s="145">
        <f>IF(AM534&gt;$AI$8,1,0)</f>
        <v>0</v>
      </c>
      <c r="AO534" s="148">
        <f>IF($R534=AL$17,AM534,0)</f>
        <v>0</v>
      </c>
      <c r="AP534" s="145">
        <v>12524</v>
      </c>
      <c r="AQ534" s="148">
        <f>100*AP534/$AI534</f>
        <v>25.8162928759894</v>
      </c>
      <c r="AR534" s="145">
        <f>IF(AQ534&gt;$AI$8,1,0)</f>
        <v>0</v>
      </c>
      <c r="AS534" s="148">
        <f>IF($R534=AP$17,AQ534,0)</f>
        <v>25.8162928759894</v>
      </c>
      <c r="AT534" s="145">
        <v>1275</v>
      </c>
      <c r="AU534" s="148">
        <f>100*AT534/$AI534</f>
        <v>2.62821569920844</v>
      </c>
      <c r="AV534" s="145">
        <f>IF(AU534&gt;$AI$8,1,0)</f>
        <v>0</v>
      </c>
      <c r="AW534" s="148">
        <f>IF($R534=AT$17,AU534,0)</f>
        <v>0</v>
      </c>
      <c r="AX534" s="145">
        <v>3653</v>
      </c>
      <c r="AY534" s="148">
        <f>100*AX534/$AI534</f>
        <v>7.53009564643799</v>
      </c>
      <c r="AZ534" s="145">
        <f>IF(AY534&gt;$AI$8,1,0)</f>
        <v>0</v>
      </c>
      <c r="BA534" s="148">
        <f>IF($R534=AX$17,AY534,0)</f>
        <v>0</v>
      </c>
      <c r="BB534" s="145">
        <v>1334</v>
      </c>
      <c r="BC534" s="148">
        <f>100*BB534/$AI534</f>
        <v>2.74983509234828</v>
      </c>
      <c r="BD534" s="145">
        <f>IF(BC534&gt;$AI$8,1,0)</f>
        <v>0</v>
      </c>
      <c r="BE534" s="148">
        <f>IF($R534=BB$17,BC534,0)</f>
        <v>0</v>
      </c>
      <c r="BF534" s="145">
        <v>0</v>
      </c>
      <c r="BG534" s="148">
        <f>100*BF534/$AI534</f>
        <v>0</v>
      </c>
      <c r="BH534" s="145">
        <f>IF(BG534&gt;$AI$8,1,0)</f>
        <v>0</v>
      </c>
      <c r="BI534" s="148">
        <f>IF($R534=BF$17,BG534,0)</f>
        <v>0</v>
      </c>
      <c r="BJ534" s="145">
        <v>0</v>
      </c>
      <c r="BK534" s="148">
        <f>100*BJ534/$AI534</f>
        <v>0</v>
      </c>
      <c r="BL534" s="145">
        <f>IF(BK534&gt;$AI$8,1,0)</f>
        <v>0</v>
      </c>
      <c r="BM534" s="148">
        <f>IF($R534=BJ$17,BK534,0)</f>
        <v>0</v>
      </c>
      <c r="BN534" s="145">
        <v>0</v>
      </c>
      <c r="BO534" s="148">
        <f>100*BN534/$AI534</f>
        <v>0</v>
      </c>
      <c r="BP534" s="145">
        <f>IF(BO534&gt;$AI$8,1,0)</f>
        <v>0</v>
      </c>
      <c r="BQ534" s="148">
        <f>IF($R534=BN$17,BO534,0)</f>
        <v>0</v>
      </c>
      <c r="BR534" s="145">
        <v>0</v>
      </c>
      <c r="BS534" s="148">
        <f>100*BR534/$AI534</f>
        <v>0</v>
      </c>
      <c r="BT534" s="145">
        <f>IF(BS534&gt;$AI$8,1,0)</f>
        <v>0</v>
      </c>
      <c r="BU534" s="148">
        <f>IF($R534=BR$17,BS534,0)</f>
        <v>0</v>
      </c>
      <c r="BV534" s="145">
        <v>0</v>
      </c>
      <c r="BW534" s="148">
        <f>100*BV534/$AI534</f>
        <v>0</v>
      </c>
      <c r="BX534" s="145">
        <f>IF(BW534&gt;$AI$8,1,0)</f>
        <v>0</v>
      </c>
      <c r="BY534" s="148">
        <f>IF($R534=BV$17,BW534,0)</f>
        <v>0</v>
      </c>
      <c r="BZ534" s="145">
        <v>0</v>
      </c>
      <c r="CA534" s="148">
        <f>100*BZ534/$AI534</f>
        <v>0</v>
      </c>
      <c r="CB534" s="145">
        <f>IF(CA534&gt;$AI$8,1,0)</f>
        <v>0</v>
      </c>
      <c r="CC534" s="148">
        <f>IF($R534=BZ$17,CA534,0)</f>
        <v>0</v>
      </c>
      <c r="CD534" s="145">
        <v>0</v>
      </c>
      <c r="CE534" s="148">
        <f>100*CD534/$AI534</f>
        <v>0</v>
      </c>
      <c r="CF534" s="145">
        <f>IF(CE534&gt;$AI$8,1,0)</f>
        <v>0</v>
      </c>
      <c r="CG534" s="148">
        <f>IF($R534=CD$17,CE534,0)</f>
        <v>0</v>
      </c>
      <c r="CH534" s="145">
        <v>0</v>
      </c>
      <c r="CI534" s="148">
        <f>100*CH534/$AI534</f>
        <v>0</v>
      </c>
      <c r="CJ534" s="145">
        <f>IF(CI534&gt;$AI$8,1,0)</f>
        <v>0</v>
      </c>
      <c r="CK534" s="148">
        <f>IF($R534=CH$17,CI534,0)</f>
        <v>0</v>
      </c>
      <c r="CL534" s="145">
        <v>0</v>
      </c>
      <c r="CM534" s="145">
        <v>0</v>
      </c>
      <c r="CN534" s="149"/>
    </row>
    <row r="535" ht="15.75" customHeight="1">
      <c r="A535" t="s" s="179">
        <v>3370</v>
      </c>
      <c r="B535" t="s" s="180">
        <v>58</v>
      </c>
      <c r="C535" t="s" s="180">
        <v>2216</v>
      </c>
      <c r="D535" t="s" s="181">
        <v>60</v>
      </c>
      <c r="E535" t="s" s="182">
        <v>60</v>
      </c>
      <c r="F535" t="s" s="130">
        <v>46</v>
      </c>
      <c r="G535" t="s" s="130">
        <v>124</v>
      </c>
      <c r="H535" t="s" s="130">
        <v>2217</v>
      </c>
      <c r="I535" t="s" s="130">
        <v>49</v>
      </c>
      <c r="J535" t="s" s="130">
        <v>56</v>
      </c>
      <c r="K535" t="s" s="183">
        <f>_xlfn.IFS(Q535=0,O535,T535=1,R535,U535=1,AA535,V535=1,AD535)</f>
        <v>27</v>
      </c>
      <c r="L535" s="189">
        <f>_xlfn.IFS(Q535=0,P535,T535=1,S535,U535=1,AB535,V535=1,AE535)</f>
        <v>35.597859389681</v>
      </c>
      <c r="M535" t="s" s="130">
        <f>IF(O535="Lab","over","under")</f>
        <v>3307</v>
      </c>
      <c r="N535" s="169"/>
      <c r="O535" t="s" s="184">
        <v>27</v>
      </c>
      <c r="P535" s="131">
        <f>AM535</f>
        <v>35.597859389681</v>
      </c>
      <c r="Q535" s="173">
        <f>T535+U535+V535</f>
        <v>0</v>
      </c>
      <c r="R535" t="s" s="185">
        <v>32</v>
      </c>
      <c r="S535" s="131">
        <f>BI535</f>
        <v>28.5693860043302</v>
      </c>
      <c r="T535" s="169"/>
      <c r="U535" s="169"/>
      <c r="V535" s="169"/>
      <c r="W535" s="169"/>
      <c r="X535" t="s" s="130">
        <f>IF($A535=Y535,"ok","bad")</f>
        <v>2430</v>
      </c>
      <c r="Y535" t="s" s="130">
        <v>3370</v>
      </c>
      <c r="Z535" t="s" s="130">
        <v>2216</v>
      </c>
      <c r="AA535" t="s" s="186">
        <v>28</v>
      </c>
      <c r="AB535" s="125">
        <f>100*AC535</f>
        <v>13.0663017</v>
      </c>
      <c r="AC535" s="191">
        <v>0.130663017</v>
      </c>
      <c r="AD535" t="s" s="187">
        <v>29</v>
      </c>
      <c r="AE535" s="125">
        <v>12.9539605</v>
      </c>
      <c r="AF535" s="191">
        <v>0.129539605</v>
      </c>
      <c r="AG535" s="169"/>
      <c r="AH535" s="173">
        <v>72994</v>
      </c>
      <c r="AI535" s="173">
        <v>48958</v>
      </c>
      <c r="AJ535" s="173">
        <v>161</v>
      </c>
      <c r="AK535" s="173">
        <v>3441</v>
      </c>
      <c r="AL535" s="173">
        <v>17428</v>
      </c>
      <c r="AM535" s="175">
        <f>100*AL535/$AI535</f>
        <v>35.597859389681</v>
      </c>
      <c r="AN535" s="173">
        <f>IF(AM535&gt;$AI$8,1,0)</f>
        <v>0</v>
      </c>
      <c r="AO535" s="175">
        <f>IF($R535=AL$17,AM535,0)</f>
        <v>0</v>
      </c>
      <c r="AP535" s="173">
        <v>6397</v>
      </c>
      <c r="AQ535" s="175">
        <f>100*AP535/$AI535</f>
        <v>13.0663017280118</v>
      </c>
      <c r="AR535" s="173">
        <f>IF(AQ535&gt;$AI$8,1,0)</f>
        <v>0</v>
      </c>
      <c r="AS535" s="175">
        <f>IF($R535=AP$17,AQ535,0)</f>
        <v>0</v>
      </c>
      <c r="AT535" s="173">
        <v>6342</v>
      </c>
      <c r="AU535" s="175">
        <f>100*AT535/$AI535</f>
        <v>12.9539605376037</v>
      </c>
      <c r="AV535" s="173">
        <f>IF(AU535&gt;$AI$8,1,0)</f>
        <v>0</v>
      </c>
      <c r="AW535" s="175">
        <f>IF($R535=AT$17,AU535,0)</f>
        <v>0</v>
      </c>
      <c r="AX535" s="173">
        <v>3497</v>
      </c>
      <c r="AY535" s="175">
        <f>100*AX535/$AI535</f>
        <v>7.14285714285714</v>
      </c>
      <c r="AZ535" s="173">
        <f>IF(AY535&gt;$AI$8,1,0)</f>
        <v>0</v>
      </c>
      <c r="BA535" s="175">
        <f>IF($R535=AX$17,AY535,0)</f>
        <v>0</v>
      </c>
      <c r="BB535" s="173">
        <v>1032</v>
      </c>
      <c r="BC535" s="175">
        <f>100*BB535/$AI535</f>
        <v>2.10792924547571</v>
      </c>
      <c r="BD535" s="173">
        <f>IF(BC535&gt;$AI$8,1,0)</f>
        <v>0</v>
      </c>
      <c r="BE535" s="175">
        <f>IF($R535=BB$17,BC535,0)</f>
        <v>0</v>
      </c>
      <c r="BF535" s="173">
        <v>13987</v>
      </c>
      <c r="BG535" s="175">
        <f>100*BF535/$AI535</f>
        <v>28.5693860043302</v>
      </c>
      <c r="BH535" s="173">
        <f>IF(BG535&gt;$AI$8,1,0)</f>
        <v>0</v>
      </c>
      <c r="BI535" s="175">
        <f>IF($R535=BF$17,BG535,0)</f>
        <v>28.5693860043302</v>
      </c>
      <c r="BJ535" s="173">
        <v>0</v>
      </c>
      <c r="BK535" s="175">
        <f>100*BJ535/$AI535</f>
        <v>0</v>
      </c>
      <c r="BL535" s="173">
        <f>IF(BK535&gt;$AI$8,1,0)</f>
        <v>0</v>
      </c>
      <c r="BM535" s="175">
        <f>IF($R535=BJ$17,BK535,0)</f>
        <v>0</v>
      </c>
      <c r="BN535" s="173">
        <v>0</v>
      </c>
      <c r="BO535" s="175">
        <f>100*BN535/$AI535</f>
        <v>0</v>
      </c>
      <c r="BP535" s="173">
        <f>IF(BO535&gt;$AI$8,1,0)</f>
        <v>0</v>
      </c>
      <c r="BQ535" s="175">
        <f>IF($R535=BN$17,BO535,0)</f>
        <v>0</v>
      </c>
      <c r="BR535" s="173">
        <v>0</v>
      </c>
      <c r="BS535" s="175">
        <f>100*BR535/$AI535</f>
        <v>0</v>
      </c>
      <c r="BT535" s="173">
        <f>IF(BS535&gt;$AI$8,1,0)</f>
        <v>0</v>
      </c>
      <c r="BU535" s="175">
        <f>IF($R535=BR$17,BS535,0)</f>
        <v>0</v>
      </c>
      <c r="BV535" s="173">
        <v>0</v>
      </c>
      <c r="BW535" s="175">
        <f>100*BV535/$AI535</f>
        <v>0</v>
      </c>
      <c r="BX535" s="173">
        <f>IF(BW535&gt;$AI$8,1,0)</f>
        <v>0</v>
      </c>
      <c r="BY535" s="175">
        <f>IF($R535=BV$17,BW535,0)</f>
        <v>0</v>
      </c>
      <c r="BZ535" s="173">
        <v>0</v>
      </c>
      <c r="CA535" s="175">
        <f>100*BZ535/$AI535</f>
        <v>0</v>
      </c>
      <c r="CB535" s="173">
        <f>IF(CA535&gt;$AI$8,1,0)</f>
        <v>0</v>
      </c>
      <c r="CC535" s="175">
        <f>IF($R535=BZ$17,CA535,0)</f>
        <v>0</v>
      </c>
      <c r="CD535" s="173">
        <v>0</v>
      </c>
      <c r="CE535" s="175">
        <f>100*CD535/$AI535</f>
        <v>0</v>
      </c>
      <c r="CF535" s="173">
        <f>IF(CE535&gt;$AI$8,1,0)</f>
        <v>0</v>
      </c>
      <c r="CG535" s="175">
        <f>IF($R535=CD$17,CE535,0)</f>
        <v>0</v>
      </c>
      <c r="CH535" s="173">
        <v>0</v>
      </c>
      <c r="CI535" s="175">
        <f>100*CH535/$AI535</f>
        <v>0</v>
      </c>
      <c r="CJ535" s="173">
        <f>IF(CI535&gt;$AI$8,1,0)</f>
        <v>0</v>
      </c>
      <c r="CK535" s="175">
        <f>IF($R535=CH$17,CI535,0)</f>
        <v>0</v>
      </c>
      <c r="CL535" s="173">
        <v>0</v>
      </c>
      <c r="CM535" s="173">
        <v>0</v>
      </c>
      <c r="CN535" s="176"/>
    </row>
    <row r="536" ht="15.75" customHeight="1">
      <c r="A536" t="s" s="179">
        <v>3411</v>
      </c>
      <c r="B536" t="s" s="180">
        <v>183</v>
      </c>
      <c r="C536" t="s" s="180">
        <v>3412</v>
      </c>
      <c r="D536" t="s" s="181">
        <v>186</v>
      </c>
      <c r="E536" t="s" s="188">
        <v>79</v>
      </c>
      <c r="F536" t="s" s="146">
        <v>46</v>
      </c>
      <c r="G536" t="s" s="146">
        <v>1817</v>
      </c>
      <c r="H536" t="s" s="146">
        <v>1818</v>
      </c>
      <c r="I536" t="s" s="146">
        <v>64</v>
      </c>
      <c r="J536" t="s" s="146">
        <v>56</v>
      </c>
      <c r="K536" t="s" s="183">
        <f>_xlfn.IFS(Q536=0,O536,T536=1,R536,U536=1,AA536,V536=1,AD536)</f>
        <v>27</v>
      </c>
      <c r="L536" s="189">
        <f>_xlfn.IFS(Q536=0,P536,T536=1,S536,U536=1,AB536,V536=1,AE536)</f>
        <v>35.5973963887765</v>
      </c>
      <c r="M536" t="s" s="146">
        <f>IF(O536="Lab","over","under")</f>
        <v>3307</v>
      </c>
      <c r="N536" s="138"/>
      <c r="O536" t="s" s="184">
        <v>27</v>
      </c>
      <c r="P536" s="147">
        <f>AM536</f>
        <v>35.5973963887765</v>
      </c>
      <c r="Q536" s="145">
        <f>T536+U536+V536</f>
        <v>0</v>
      </c>
      <c r="R536" t="s" s="185">
        <v>28</v>
      </c>
      <c r="S536" s="147">
        <f>AS536</f>
        <v>30.7983672268599</v>
      </c>
      <c r="T536" s="138"/>
      <c r="U536" s="138"/>
      <c r="V536" s="138"/>
      <c r="W536" s="138"/>
      <c r="X536" t="s" s="146">
        <f>IF($A536=Y536,"ok","bad")</f>
        <v>2430</v>
      </c>
      <c r="Y536" t="s" s="146">
        <v>3411</v>
      </c>
      <c r="Z536" t="s" s="146">
        <v>3412</v>
      </c>
      <c r="AA536" t="s" s="186">
        <v>2365</v>
      </c>
      <c r="AB536" s="141">
        <f>100*AC536</f>
        <v>14.0992167</v>
      </c>
      <c r="AC536" s="190">
        <v>0.140992167</v>
      </c>
      <c r="AD536" t="s" s="187">
        <v>29</v>
      </c>
      <c r="AE536" s="141">
        <v>11.1333799</v>
      </c>
      <c r="AF536" s="190">
        <v>0.111333799</v>
      </c>
      <c r="AG536" s="138"/>
      <c r="AH536" s="145">
        <v>79698</v>
      </c>
      <c r="AI536" s="145">
        <v>54386</v>
      </c>
      <c r="AJ536" s="145">
        <v>215</v>
      </c>
      <c r="AK536" s="145">
        <v>2610</v>
      </c>
      <c r="AL536" s="145">
        <v>19360</v>
      </c>
      <c r="AM536" s="148">
        <f>100*AL536/$AI536</f>
        <v>35.5973963887765</v>
      </c>
      <c r="AN536" s="145">
        <f>IF(AM536&gt;$AI$8,1,0)</f>
        <v>0</v>
      </c>
      <c r="AO536" s="148">
        <f>IF($R536=AL$17,AM536,0)</f>
        <v>0</v>
      </c>
      <c r="AP536" s="145">
        <v>16750</v>
      </c>
      <c r="AQ536" s="148">
        <f>100*AP536/$AI536</f>
        <v>30.7983672268599</v>
      </c>
      <c r="AR536" s="145">
        <f>IF(AQ536&gt;$AI$8,1,0)</f>
        <v>0</v>
      </c>
      <c r="AS536" s="148">
        <f>IF($R536=AP$17,AQ536,0)</f>
        <v>30.7983672268599</v>
      </c>
      <c r="AT536" s="145">
        <v>6055</v>
      </c>
      <c r="AU536" s="148">
        <f>100*AT536/$AI536</f>
        <v>11.1333799139484</v>
      </c>
      <c r="AV536" s="145">
        <f>IF(AU536&gt;$AI$8,1,0)</f>
        <v>0</v>
      </c>
      <c r="AW536" s="148">
        <f>IF($R536=AT$17,AU536,0)</f>
        <v>0</v>
      </c>
      <c r="AX536" s="145">
        <v>7668</v>
      </c>
      <c r="AY536" s="148">
        <f>100*AX536/$AI536</f>
        <v>14.0992167101828</v>
      </c>
      <c r="AZ536" s="145">
        <f>IF(AY536&gt;$AI$8,1,0)</f>
        <v>0</v>
      </c>
      <c r="BA536" s="148">
        <f>IF($R536=AX$17,AY536,0)</f>
        <v>0</v>
      </c>
      <c r="BB536" s="145">
        <v>2846</v>
      </c>
      <c r="BC536" s="148">
        <f>100*BB536/$AI536</f>
        <v>5.23296436582944</v>
      </c>
      <c r="BD536" s="145">
        <f>IF(BC536&gt;$AI$8,1,0)</f>
        <v>0</v>
      </c>
      <c r="BE536" s="148">
        <f>IF($R536=BB$17,BC536,0)</f>
        <v>0</v>
      </c>
      <c r="BF536" s="145">
        <v>0</v>
      </c>
      <c r="BG536" s="148">
        <f>100*BF536/$AI536</f>
        <v>0</v>
      </c>
      <c r="BH536" s="145">
        <f>IF(BG536&gt;$AI$8,1,0)</f>
        <v>0</v>
      </c>
      <c r="BI536" s="148">
        <f>IF($R536=BF$17,BG536,0)</f>
        <v>0</v>
      </c>
      <c r="BJ536" s="145">
        <v>0</v>
      </c>
      <c r="BK536" s="148">
        <f>100*BJ536/$AI536</f>
        <v>0</v>
      </c>
      <c r="BL536" s="145">
        <f>IF(BK536&gt;$AI$8,1,0)</f>
        <v>0</v>
      </c>
      <c r="BM536" s="148">
        <f>IF($R536=BJ$17,BK536,0)</f>
        <v>0</v>
      </c>
      <c r="BN536" s="145">
        <v>0</v>
      </c>
      <c r="BO536" s="148">
        <f>100*BN536/$AI536</f>
        <v>0</v>
      </c>
      <c r="BP536" s="145">
        <f>IF(BO536&gt;$AI$8,1,0)</f>
        <v>0</v>
      </c>
      <c r="BQ536" s="148">
        <f>IF($R536=BN$17,BO536,0)</f>
        <v>0</v>
      </c>
      <c r="BR536" s="145">
        <v>0</v>
      </c>
      <c r="BS536" s="148">
        <f>100*BR536/$AI536</f>
        <v>0</v>
      </c>
      <c r="BT536" s="145">
        <f>IF(BS536&gt;$AI$8,1,0)</f>
        <v>0</v>
      </c>
      <c r="BU536" s="148">
        <f>IF($R536=BR$17,BS536,0)</f>
        <v>0</v>
      </c>
      <c r="BV536" s="145">
        <v>0</v>
      </c>
      <c r="BW536" s="148">
        <f>100*BV536/$AI536</f>
        <v>0</v>
      </c>
      <c r="BX536" s="145">
        <f>IF(BW536&gt;$AI$8,1,0)</f>
        <v>0</v>
      </c>
      <c r="BY536" s="148">
        <f>IF($R536=BV$17,BW536,0)</f>
        <v>0</v>
      </c>
      <c r="BZ536" s="145">
        <v>0</v>
      </c>
      <c r="CA536" s="148">
        <f>100*BZ536/$AI536</f>
        <v>0</v>
      </c>
      <c r="CB536" s="145">
        <f>IF(CA536&gt;$AI$8,1,0)</f>
        <v>0</v>
      </c>
      <c r="CC536" s="148">
        <f>IF($R536=BZ$17,CA536,0)</f>
        <v>0</v>
      </c>
      <c r="CD536" s="145">
        <v>0</v>
      </c>
      <c r="CE536" s="148">
        <f>100*CD536/$AI536</f>
        <v>0</v>
      </c>
      <c r="CF536" s="145">
        <f>IF(CE536&gt;$AI$8,1,0)</f>
        <v>0</v>
      </c>
      <c r="CG536" s="148">
        <f>IF($R536=CD$17,CE536,0)</f>
        <v>0</v>
      </c>
      <c r="CH536" s="145">
        <v>0</v>
      </c>
      <c r="CI536" s="148">
        <f>100*CH536/$AI536</f>
        <v>0</v>
      </c>
      <c r="CJ536" s="145">
        <f>IF(CI536&gt;$AI$8,1,0)</f>
        <v>0</v>
      </c>
      <c r="CK536" s="148">
        <f>IF($R536=CH$17,CI536,0)</f>
        <v>0</v>
      </c>
      <c r="CL536" s="145">
        <v>0</v>
      </c>
      <c r="CM536" s="145">
        <v>0</v>
      </c>
      <c r="CN536" s="149"/>
    </row>
    <row r="537" ht="15.75" customHeight="1">
      <c r="A537" t="s" s="179">
        <v>2975</v>
      </c>
      <c r="B537" t="s" s="180">
        <v>197</v>
      </c>
      <c r="C537" t="s" s="180">
        <v>1591</v>
      </c>
      <c r="D537" t="s" s="181">
        <v>200</v>
      </c>
      <c r="E537" t="s" s="182">
        <v>79</v>
      </c>
      <c r="F537" t="s" s="130">
        <v>46</v>
      </c>
      <c r="G537" t="s" s="130">
        <v>2976</v>
      </c>
      <c r="H537" t="s" s="130">
        <v>2977</v>
      </c>
      <c r="I537" t="s" s="130">
        <v>49</v>
      </c>
      <c r="J537" t="s" s="130">
        <v>1733</v>
      </c>
      <c r="K537" t="s" s="183">
        <f>_xlfn.IFS(Q537=0,O537,T537=1,R537,U537=1,AA537,V537=1,AD537)</f>
        <v>29</v>
      </c>
      <c r="L537" s="189">
        <f>_xlfn.IFS(Q537=0,P537,T537=1,S537,U537=1,AB537,V537=1,AE537)</f>
        <v>13.2444296</v>
      </c>
      <c r="M537" t="s" s="130">
        <f>IF(O537="Lab","over","under")</f>
        <v>2429</v>
      </c>
      <c r="N537" s="173">
        <v>0</v>
      </c>
      <c r="O537" t="s" s="184">
        <v>28</v>
      </c>
      <c r="P537" s="131">
        <f>AQ537</f>
        <v>35.5949856786817</v>
      </c>
      <c r="Q537" s="173">
        <f>T537+U537+V537</f>
        <v>1</v>
      </c>
      <c r="R537" t="s" s="185">
        <v>27</v>
      </c>
      <c r="S537" s="131">
        <f>AO537</f>
        <v>34.4065022504929</v>
      </c>
      <c r="T537" s="169"/>
      <c r="U537" s="173">
        <v>1</v>
      </c>
      <c r="V537" s="169"/>
      <c r="W537" s="169"/>
      <c r="X537" t="s" s="130">
        <f>IF($A537=Y537,"ok","bad")</f>
        <v>2430</v>
      </c>
      <c r="Y537" t="s" s="130">
        <v>2975</v>
      </c>
      <c r="Z537" t="s" s="130">
        <v>1591</v>
      </c>
      <c r="AA537" t="s" s="186">
        <v>29</v>
      </c>
      <c r="AB537" s="125">
        <f>100*AC537</f>
        <v>13.2444296</v>
      </c>
      <c r="AC537" s="191">
        <v>0.132444296</v>
      </c>
      <c r="AD537" t="s" s="187">
        <v>2365</v>
      </c>
      <c r="AE537" s="125">
        <v>10.419224</v>
      </c>
      <c r="AF537" s="191">
        <v>0.10419224</v>
      </c>
      <c r="AG537" s="169"/>
      <c r="AH537" s="173">
        <v>74426</v>
      </c>
      <c r="AI537" s="173">
        <v>53766</v>
      </c>
      <c r="AJ537" s="173">
        <v>177</v>
      </c>
      <c r="AK537" s="173">
        <v>639</v>
      </c>
      <c r="AL537" s="173">
        <v>18499</v>
      </c>
      <c r="AM537" s="175">
        <f>100*AL537/$AI537</f>
        <v>34.4065022504929</v>
      </c>
      <c r="AN537" s="173">
        <f>IF(AM537&gt;$AI$8,1,0)</f>
        <v>0</v>
      </c>
      <c r="AO537" s="175">
        <f>IF($R537=AL$17,AM537,0)</f>
        <v>34.4065022504929</v>
      </c>
      <c r="AP537" s="173">
        <v>19138</v>
      </c>
      <c r="AQ537" s="175">
        <f>100*AP537/$AI537</f>
        <v>35.5949856786817</v>
      </c>
      <c r="AR537" s="173">
        <f>IF(AQ537&gt;$AI$8,1,0)</f>
        <v>0</v>
      </c>
      <c r="AS537" s="175">
        <f>IF($R537=AP$17,AQ537,0)</f>
        <v>0</v>
      </c>
      <c r="AT537" s="173">
        <v>7121</v>
      </c>
      <c r="AU537" s="175">
        <f>100*AT537/$AI537</f>
        <v>13.2444295651527</v>
      </c>
      <c r="AV537" s="173">
        <f>IF(AU537&gt;$AI$8,1,0)</f>
        <v>0</v>
      </c>
      <c r="AW537" s="175">
        <f>IF($R537=AT$17,AU537,0)</f>
        <v>0</v>
      </c>
      <c r="AX537" s="173">
        <v>5602</v>
      </c>
      <c r="AY537" s="175">
        <f>100*AX537/$AI537</f>
        <v>10.4192240449355</v>
      </c>
      <c r="AZ537" s="173">
        <f>IF(AY537&gt;$AI$8,1,0)</f>
        <v>0</v>
      </c>
      <c r="BA537" s="175">
        <f>IF($R537=AX$17,AY537,0)</f>
        <v>0</v>
      </c>
      <c r="BB537" s="173">
        <v>3273</v>
      </c>
      <c r="BC537" s="175">
        <f>100*BB537/$AI537</f>
        <v>6.08749023546479</v>
      </c>
      <c r="BD537" s="173">
        <f>IF(BC537&gt;$AI$8,1,0)</f>
        <v>0</v>
      </c>
      <c r="BE537" s="175">
        <f>IF($R537=BB$17,BC537,0)</f>
        <v>0</v>
      </c>
      <c r="BF537" s="173">
        <v>0</v>
      </c>
      <c r="BG537" s="175">
        <f>100*BF537/$AI537</f>
        <v>0</v>
      </c>
      <c r="BH537" s="173">
        <f>IF(BG537&gt;$AI$8,1,0)</f>
        <v>0</v>
      </c>
      <c r="BI537" s="175">
        <f>IF($R537=BF$17,BG537,0)</f>
        <v>0</v>
      </c>
      <c r="BJ537" s="173">
        <v>0</v>
      </c>
      <c r="BK537" s="175">
        <f>100*BJ537/$AI537</f>
        <v>0</v>
      </c>
      <c r="BL537" s="173">
        <f>IF(BK537&gt;$AI$8,1,0)</f>
        <v>0</v>
      </c>
      <c r="BM537" s="175">
        <f>IF($R537=BJ$17,BK537,0)</f>
        <v>0</v>
      </c>
      <c r="BN537" s="173">
        <v>0</v>
      </c>
      <c r="BO537" s="175">
        <f>100*BN537/$AI537</f>
        <v>0</v>
      </c>
      <c r="BP537" s="173">
        <f>IF(BO537&gt;$AI$8,1,0)</f>
        <v>0</v>
      </c>
      <c r="BQ537" s="175">
        <f>IF($R537=BN$17,BO537,0)</f>
        <v>0</v>
      </c>
      <c r="BR537" s="173">
        <v>0</v>
      </c>
      <c r="BS537" s="175">
        <f>100*BR537/$AI537</f>
        <v>0</v>
      </c>
      <c r="BT537" s="173">
        <f>IF(BS537&gt;$AI$8,1,0)</f>
        <v>0</v>
      </c>
      <c r="BU537" s="175">
        <f>IF($R537=BR$17,BS537,0)</f>
        <v>0</v>
      </c>
      <c r="BV537" s="173">
        <v>0</v>
      </c>
      <c r="BW537" s="175">
        <f>100*BV537/$AI537</f>
        <v>0</v>
      </c>
      <c r="BX537" s="173">
        <f>IF(BW537&gt;$AI$8,1,0)</f>
        <v>0</v>
      </c>
      <c r="BY537" s="175">
        <f>IF($R537=BV$17,BW537,0)</f>
        <v>0</v>
      </c>
      <c r="BZ537" s="173">
        <v>0</v>
      </c>
      <c r="CA537" s="175">
        <f>100*BZ537/$AI537</f>
        <v>0</v>
      </c>
      <c r="CB537" s="173">
        <f>IF(CA537&gt;$AI$8,1,0)</f>
        <v>0</v>
      </c>
      <c r="CC537" s="175">
        <f>IF($R537=BZ$17,CA537,0)</f>
        <v>0</v>
      </c>
      <c r="CD537" s="173">
        <v>0</v>
      </c>
      <c r="CE537" s="175">
        <f>100*CD537/$AI537</f>
        <v>0</v>
      </c>
      <c r="CF537" s="173">
        <f>IF(CE537&gt;$AI$8,1,0)</f>
        <v>0</v>
      </c>
      <c r="CG537" s="175">
        <f>IF($R537=CD$17,CE537,0)</f>
        <v>0</v>
      </c>
      <c r="CH537" s="173">
        <v>0</v>
      </c>
      <c r="CI537" s="175">
        <f>100*CH537/$AI537</f>
        <v>0</v>
      </c>
      <c r="CJ537" s="173">
        <f>IF(CI537&gt;$AI$8,1,0)</f>
        <v>0</v>
      </c>
      <c r="CK537" s="175">
        <f>IF($R537=CH$17,CI537,0)</f>
        <v>0</v>
      </c>
      <c r="CL537" s="173">
        <v>500</v>
      </c>
      <c r="CM537" s="173">
        <v>0</v>
      </c>
      <c r="CN537" s="176"/>
    </row>
    <row r="538" ht="15.75" customHeight="1">
      <c r="A538" t="s" s="179">
        <v>3316</v>
      </c>
      <c r="B538" t="s" s="180">
        <v>75</v>
      </c>
      <c r="C538" t="s" s="180">
        <v>866</v>
      </c>
      <c r="D538" t="s" s="181">
        <v>78</v>
      </c>
      <c r="E538" t="s" s="188">
        <v>79</v>
      </c>
      <c r="F538" t="s" s="146">
        <v>46</v>
      </c>
      <c r="G538" t="s" s="146">
        <v>240</v>
      </c>
      <c r="H538" t="s" s="146">
        <v>868</v>
      </c>
      <c r="I538" t="s" s="146">
        <v>64</v>
      </c>
      <c r="J538" t="s" s="146">
        <v>56</v>
      </c>
      <c r="K538" t="s" s="183">
        <f>_xlfn.IFS(Q538=0,O538,T538=1,R538,U538=1,AA538,V538=1,AD538)</f>
        <v>27</v>
      </c>
      <c r="L538" s="189">
        <f>_xlfn.IFS(Q538=0,P538,T538=1,S538,U538=1,AB538,V538=1,AE538)</f>
        <v>35.5760630945605</v>
      </c>
      <c r="M538" t="s" s="146">
        <f>IF(O538="Lab","over","under")</f>
        <v>3307</v>
      </c>
      <c r="N538" s="138"/>
      <c r="O538" t="s" s="184">
        <v>27</v>
      </c>
      <c r="P538" s="147">
        <f>AM538</f>
        <v>35.5760630945605</v>
      </c>
      <c r="Q538" s="145">
        <f>T538+U538+V538</f>
        <v>0</v>
      </c>
      <c r="R538" t="s" s="185">
        <v>28</v>
      </c>
      <c r="S538" s="147">
        <f>AS538</f>
        <v>20.4325554923164</v>
      </c>
      <c r="T538" s="138"/>
      <c r="U538" s="138"/>
      <c r="V538" s="138"/>
      <c r="W538" s="138"/>
      <c r="X538" t="s" s="146">
        <f>IF($A538=Y538,"ok","bad")</f>
        <v>2430</v>
      </c>
      <c r="Y538" t="s" s="146">
        <v>3316</v>
      </c>
      <c r="Z538" t="s" s="146">
        <v>866</v>
      </c>
      <c r="AA538" t="s" s="186">
        <v>29</v>
      </c>
      <c r="AB538" s="141">
        <f>100*AC538</f>
        <v>17.9547118</v>
      </c>
      <c r="AC538" s="190">
        <v>0.179547118</v>
      </c>
      <c r="AD538" t="s" s="187">
        <v>2365</v>
      </c>
      <c r="AE538" s="141">
        <v>17.0339052</v>
      </c>
      <c r="AF538" s="190">
        <v>0.170339052</v>
      </c>
      <c r="AG538" s="138"/>
      <c r="AH538" s="145">
        <v>73307</v>
      </c>
      <c r="AI538" s="145">
        <v>49196</v>
      </c>
      <c r="AJ538" s="145">
        <v>208</v>
      </c>
      <c r="AK538" s="145">
        <v>7450</v>
      </c>
      <c r="AL538" s="145">
        <v>17502</v>
      </c>
      <c r="AM538" s="148">
        <f>100*AL538/$AI538</f>
        <v>35.5760630945605</v>
      </c>
      <c r="AN538" s="145">
        <f>IF(AM538&gt;$AI$8,1,0)</f>
        <v>0</v>
      </c>
      <c r="AO538" s="148">
        <f>IF($R538=AL$17,AM538,0)</f>
        <v>0</v>
      </c>
      <c r="AP538" s="145">
        <v>10052</v>
      </c>
      <c r="AQ538" s="148">
        <f>100*AP538/$AI538</f>
        <v>20.4325554923164</v>
      </c>
      <c r="AR538" s="145">
        <f>IF(AQ538&gt;$AI$8,1,0)</f>
        <v>0</v>
      </c>
      <c r="AS538" s="148">
        <f>IF($R538=AP$17,AQ538,0)</f>
        <v>20.4325554923164</v>
      </c>
      <c r="AT538" s="145">
        <v>8833</v>
      </c>
      <c r="AU538" s="148">
        <f>100*AT538/$AI538</f>
        <v>17.9547117651842</v>
      </c>
      <c r="AV538" s="145">
        <f>IF(AU538&gt;$AI$8,1,0)</f>
        <v>0</v>
      </c>
      <c r="AW538" s="148">
        <f>IF($R538=AT$17,AU538,0)</f>
        <v>0</v>
      </c>
      <c r="AX538" s="145">
        <v>8380</v>
      </c>
      <c r="AY538" s="148">
        <f>100*AX538/$AI538</f>
        <v>17.0339051955444</v>
      </c>
      <c r="AZ538" s="145">
        <f>IF(AY538&gt;$AI$8,1,0)</f>
        <v>0</v>
      </c>
      <c r="BA538" s="148">
        <f>IF($R538=AX$17,AY538,0)</f>
        <v>0</v>
      </c>
      <c r="BB538" s="145">
        <v>2957</v>
      </c>
      <c r="BC538" s="148">
        <f>100*BB538/$AI538</f>
        <v>6.01065127246118</v>
      </c>
      <c r="BD538" s="145">
        <f>IF(BC538&gt;$AI$8,1,0)</f>
        <v>0</v>
      </c>
      <c r="BE538" s="148">
        <f>IF($R538=BB$17,BC538,0)</f>
        <v>0</v>
      </c>
      <c r="BF538" s="145">
        <v>0</v>
      </c>
      <c r="BG538" s="148">
        <f>100*BF538/$AI538</f>
        <v>0</v>
      </c>
      <c r="BH538" s="145">
        <f>IF(BG538&gt;$AI$8,1,0)</f>
        <v>0</v>
      </c>
      <c r="BI538" s="148">
        <f>IF($R538=BF$17,BG538,0)</f>
        <v>0</v>
      </c>
      <c r="BJ538" s="145">
        <v>0</v>
      </c>
      <c r="BK538" s="148">
        <f>100*BJ538/$AI538</f>
        <v>0</v>
      </c>
      <c r="BL538" s="145">
        <f>IF(BK538&gt;$AI$8,1,0)</f>
        <v>0</v>
      </c>
      <c r="BM538" s="148">
        <f>IF($R538=BJ$17,BK538,0)</f>
        <v>0</v>
      </c>
      <c r="BN538" s="145">
        <v>0</v>
      </c>
      <c r="BO538" s="148">
        <f>100*BN538/$AI538</f>
        <v>0</v>
      </c>
      <c r="BP538" s="145">
        <f>IF(BO538&gt;$AI$8,1,0)</f>
        <v>0</v>
      </c>
      <c r="BQ538" s="148">
        <f>IF($R538=BN$17,BO538,0)</f>
        <v>0</v>
      </c>
      <c r="BR538" s="145">
        <v>0</v>
      </c>
      <c r="BS538" s="148">
        <f>100*BR538/$AI538</f>
        <v>0</v>
      </c>
      <c r="BT538" s="145">
        <f>IF(BS538&gt;$AI$8,1,0)</f>
        <v>0</v>
      </c>
      <c r="BU538" s="148">
        <f>IF($R538=BR$17,BS538,0)</f>
        <v>0</v>
      </c>
      <c r="BV538" s="145">
        <v>0</v>
      </c>
      <c r="BW538" s="148">
        <f>100*BV538/$AI538</f>
        <v>0</v>
      </c>
      <c r="BX538" s="145">
        <f>IF(BW538&gt;$AI$8,1,0)</f>
        <v>0</v>
      </c>
      <c r="BY538" s="148">
        <f>IF($R538=BV$17,BW538,0)</f>
        <v>0</v>
      </c>
      <c r="BZ538" s="145">
        <v>0</v>
      </c>
      <c r="CA538" s="148">
        <f>100*BZ538/$AI538</f>
        <v>0</v>
      </c>
      <c r="CB538" s="145">
        <f>IF(CA538&gt;$AI$8,1,0)</f>
        <v>0</v>
      </c>
      <c r="CC538" s="148">
        <f>IF($R538=BZ$17,CA538,0)</f>
        <v>0</v>
      </c>
      <c r="CD538" s="145">
        <v>0</v>
      </c>
      <c r="CE538" s="148">
        <f>100*CD538/$AI538</f>
        <v>0</v>
      </c>
      <c r="CF538" s="145">
        <f>IF(CE538&gt;$AI$8,1,0)</f>
        <v>0</v>
      </c>
      <c r="CG538" s="148">
        <f>IF($R538=CD$17,CE538,0)</f>
        <v>0</v>
      </c>
      <c r="CH538" s="145">
        <v>0</v>
      </c>
      <c r="CI538" s="148">
        <f>100*CH538/$AI538</f>
        <v>0</v>
      </c>
      <c r="CJ538" s="145">
        <f>IF(CI538&gt;$AI$8,1,0)</f>
        <v>0</v>
      </c>
      <c r="CK538" s="148">
        <f>IF($R538=CH$17,CI538,0)</f>
        <v>0</v>
      </c>
      <c r="CL538" s="145">
        <v>0</v>
      </c>
      <c r="CM538" s="145">
        <v>0</v>
      </c>
      <c r="CN538" s="149"/>
    </row>
    <row r="539" ht="15.75" customHeight="1">
      <c r="A539" t="s" s="179">
        <v>3342</v>
      </c>
      <c r="B539" t="s" s="180">
        <v>101</v>
      </c>
      <c r="C539" t="s" s="180">
        <v>1920</v>
      </c>
      <c r="D539" t="s" s="181">
        <v>104</v>
      </c>
      <c r="E539" t="s" s="182">
        <v>79</v>
      </c>
      <c r="F539" t="s" s="130">
        <v>46</v>
      </c>
      <c r="G539" t="s" s="130">
        <v>1921</v>
      </c>
      <c r="H539" t="s" s="130">
        <v>1922</v>
      </c>
      <c r="I539" t="s" s="130">
        <v>49</v>
      </c>
      <c r="J539" t="s" s="130">
        <v>56</v>
      </c>
      <c r="K539" t="s" s="183">
        <f>_xlfn.IFS(Q539=0,O539,T539=1,R539,U539=1,AA539,V539=1,AD539)</f>
        <v>27</v>
      </c>
      <c r="L539" s="189">
        <f>_xlfn.IFS(Q539=0,P539,T539=1,S539,U539=1,AB539,V539=1,AE539)</f>
        <v>35.5614400591912</v>
      </c>
      <c r="M539" t="s" s="130">
        <f>IF(O539="Lab","over","under")</f>
        <v>3307</v>
      </c>
      <c r="N539" s="169"/>
      <c r="O539" t="s" s="184">
        <v>27</v>
      </c>
      <c r="P539" s="131">
        <f>AM539</f>
        <v>35.5614400591912</v>
      </c>
      <c r="Q539" s="173">
        <f>T539+U539+V539</f>
        <v>0</v>
      </c>
      <c r="R539" t="s" s="185">
        <v>28</v>
      </c>
      <c r="S539" s="131">
        <f>AS539</f>
        <v>24.8408263400767</v>
      </c>
      <c r="T539" s="169"/>
      <c r="U539" s="169"/>
      <c r="V539" s="169"/>
      <c r="W539" s="169"/>
      <c r="X539" t="s" s="130">
        <f>IF($A539=Y539,"ok","bad")</f>
        <v>2430</v>
      </c>
      <c r="Y539" t="s" s="130">
        <v>3342</v>
      </c>
      <c r="Z539" t="s" s="130">
        <v>1920</v>
      </c>
      <c r="AA539" t="s" s="186">
        <v>2365</v>
      </c>
      <c r="AB539" s="125">
        <f>100*AC539</f>
        <v>19.9283475</v>
      </c>
      <c r="AC539" s="191">
        <v>0.199283475</v>
      </c>
      <c r="AD539" t="s" s="187">
        <v>29</v>
      </c>
      <c r="AE539" s="125">
        <v>14.8386846</v>
      </c>
      <c r="AF539" s="191">
        <v>0.148386846</v>
      </c>
      <c r="AG539" s="169"/>
      <c r="AH539" s="173">
        <v>78511</v>
      </c>
      <c r="AI539" s="173">
        <v>51359</v>
      </c>
      <c r="AJ539" s="173">
        <v>183</v>
      </c>
      <c r="AK539" s="173">
        <v>5506</v>
      </c>
      <c r="AL539" s="173">
        <v>18264</v>
      </c>
      <c r="AM539" s="175">
        <f>100*AL539/$AI539</f>
        <v>35.5614400591912</v>
      </c>
      <c r="AN539" s="173">
        <f>IF(AM539&gt;$AI$8,1,0)</f>
        <v>0</v>
      </c>
      <c r="AO539" s="175">
        <f>IF($R539=AL$17,AM539,0)</f>
        <v>0</v>
      </c>
      <c r="AP539" s="173">
        <v>12758</v>
      </c>
      <c r="AQ539" s="175">
        <f>100*AP539/$AI539</f>
        <v>24.8408263400767</v>
      </c>
      <c r="AR539" s="173">
        <f>IF(AQ539&gt;$AI$8,1,0)</f>
        <v>0</v>
      </c>
      <c r="AS539" s="175">
        <f>IF($R539=AP$17,AQ539,0)</f>
        <v>24.8408263400767</v>
      </c>
      <c r="AT539" s="173">
        <v>7621</v>
      </c>
      <c r="AU539" s="175">
        <f>100*AT539/$AI539</f>
        <v>14.838684553827</v>
      </c>
      <c r="AV539" s="173">
        <f>IF(AU539&gt;$AI$8,1,0)</f>
        <v>0</v>
      </c>
      <c r="AW539" s="175">
        <f>IF($R539=AT$17,AU539,0)</f>
        <v>0</v>
      </c>
      <c r="AX539" s="173">
        <v>10235</v>
      </c>
      <c r="AY539" s="175">
        <f>100*AX539/$AI539</f>
        <v>19.9283475145544</v>
      </c>
      <c r="AZ539" s="173">
        <f>IF(AY539&gt;$AI$8,1,0)</f>
        <v>0</v>
      </c>
      <c r="BA539" s="175">
        <f>IF($R539=AX$17,AY539,0)</f>
        <v>0</v>
      </c>
      <c r="BB539" s="173">
        <v>2481</v>
      </c>
      <c r="BC539" s="175">
        <f>100*BB539/$AI539</f>
        <v>4.83070153235071</v>
      </c>
      <c r="BD539" s="173">
        <f>IF(BC539&gt;$AI$8,1,0)</f>
        <v>0</v>
      </c>
      <c r="BE539" s="175">
        <f>IF($R539=BB$17,BC539,0)</f>
        <v>0</v>
      </c>
      <c r="BF539" s="173">
        <v>0</v>
      </c>
      <c r="BG539" s="175">
        <f>100*BF539/$AI539</f>
        <v>0</v>
      </c>
      <c r="BH539" s="173">
        <f>IF(BG539&gt;$AI$8,1,0)</f>
        <v>0</v>
      </c>
      <c r="BI539" s="175">
        <f>IF($R539=BF$17,BG539,0)</f>
        <v>0</v>
      </c>
      <c r="BJ539" s="173">
        <v>0</v>
      </c>
      <c r="BK539" s="175">
        <f>100*BJ539/$AI539</f>
        <v>0</v>
      </c>
      <c r="BL539" s="173">
        <f>IF(BK539&gt;$AI$8,1,0)</f>
        <v>0</v>
      </c>
      <c r="BM539" s="175">
        <f>IF($R539=BJ$17,BK539,0)</f>
        <v>0</v>
      </c>
      <c r="BN539" s="173">
        <v>0</v>
      </c>
      <c r="BO539" s="175">
        <f>100*BN539/$AI539</f>
        <v>0</v>
      </c>
      <c r="BP539" s="173">
        <f>IF(BO539&gt;$AI$8,1,0)</f>
        <v>0</v>
      </c>
      <c r="BQ539" s="175">
        <f>IF($R539=BN$17,BO539,0)</f>
        <v>0</v>
      </c>
      <c r="BR539" s="173">
        <v>0</v>
      </c>
      <c r="BS539" s="175">
        <f>100*BR539/$AI539</f>
        <v>0</v>
      </c>
      <c r="BT539" s="173">
        <f>IF(BS539&gt;$AI$8,1,0)</f>
        <v>0</v>
      </c>
      <c r="BU539" s="175">
        <f>IF($R539=BR$17,BS539,0)</f>
        <v>0</v>
      </c>
      <c r="BV539" s="173">
        <v>0</v>
      </c>
      <c r="BW539" s="175">
        <f>100*BV539/$AI539</f>
        <v>0</v>
      </c>
      <c r="BX539" s="173">
        <f>IF(BW539&gt;$AI$8,1,0)</f>
        <v>0</v>
      </c>
      <c r="BY539" s="175">
        <f>IF($R539=BV$17,BW539,0)</f>
        <v>0</v>
      </c>
      <c r="BZ539" s="173">
        <v>0</v>
      </c>
      <c r="CA539" s="175">
        <f>100*BZ539/$AI539</f>
        <v>0</v>
      </c>
      <c r="CB539" s="173">
        <f>IF(CA539&gt;$AI$8,1,0)</f>
        <v>0</v>
      </c>
      <c r="CC539" s="175">
        <f>IF($R539=BZ$17,CA539,0)</f>
        <v>0</v>
      </c>
      <c r="CD539" s="173">
        <v>0</v>
      </c>
      <c r="CE539" s="175">
        <f>100*CD539/$AI539</f>
        <v>0</v>
      </c>
      <c r="CF539" s="173">
        <f>IF(CE539&gt;$AI$8,1,0)</f>
        <v>0</v>
      </c>
      <c r="CG539" s="175">
        <f>IF($R539=CD$17,CE539,0)</f>
        <v>0</v>
      </c>
      <c r="CH539" s="173">
        <v>0</v>
      </c>
      <c r="CI539" s="175">
        <f>100*CH539/$AI539</f>
        <v>0</v>
      </c>
      <c r="CJ539" s="173">
        <f>IF(CI539&gt;$AI$8,1,0)</f>
        <v>0</v>
      </c>
      <c r="CK539" s="175">
        <f>IF($R539=CH$17,CI539,0)</f>
        <v>0</v>
      </c>
      <c r="CL539" s="173">
        <v>0</v>
      </c>
      <c r="CM539" s="173">
        <v>0</v>
      </c>
      <c r="CN539" s="176"/>
    </row>
    <row r="540" ht="15.75" customHeight="1">
      <c r="A540" t="s" s="179">
        <v>3080</v>
      </c>
      <c r="B540" t="s" s="180">
        <v>84</v>
      </c>
      <c r="C540" t="s" s="180">
        <v>3081</v>
      </c>
      <c r="D540" t="s" s="181">
        <v>86</v>
      </c>
      <c r="E540" t="s" s="188">
        <v>79</v>
      </c>
      <c r="F540" t="s" s="146">
        <v>46</v>
      </c>
      <c r="G540" t="s" s="146">
        <v>1577</v>
      </c>
      <c r="H540" t="s" s="146">
        <v>3082</v>
      </c>
      <c r="I540" t="s" s="146">
        <v>49</v>
      </c>
      <c r="J540" t="s" s="146">
        <v>1733</v>
      </c>
      <c r="K540" t="s" s="183">
        <f>_xlfn.IFS(Q540=0,O540,T540=1,R540,U540=1,AA540,V540=1,AD540)</f>
        <v>27</v>
      </c>
      <c r="L540" s="189">
        <f>_xlfn.IFS(Q540=0,P540,T540=1,S540,U540=1,AB540,V540=1,AE540)</f>
        <v>30.5871523440068</v>
      </c>
      <c r="M540" t="s" s="146">
        <f>IF(O540="Lab","over","under")</f>
        <v>2429</v>
      </c>
      <c r="N540" s="145">
        <v>0</v>
      </c>
      <c r="O540" t="s" s="184">
        <v>28</v>
      </c>
      <c r="P540" s="147">
        <f>AQ540</f>
        <v>35.553509983124</v>
      </c>
      <c r="Q540" s="145">
        <f>T540+U540+V540</f>
        <v>1</v>
      </c>
      <c r="R540" t="s" s="185">
        <v>27</v>
      </c>
      <c r="S540" s="147">
        <f>AO540</f>
        <v>30.5871523440068</v>
      </c>
      <c r="T540" s="145">
        <v>1</v>
      </c>
      <c r="U540" s="138"/>
      <c r="V540" s="138"/>
      <c r="W540" s="138"/>
      <c r="X540" t="s" s="146">
        <f>IF($A540=Y540,"ok","bad")</f>
        <v>2430</v>
      </c>
      <c r="Y540" t="s" s="146">
        <v>3080</v>
      </c>
      <c r="Z540" t="s" s="146">
        <v>3081</v>
      </c>
      <c r="AA540" t="s" s="186">
        <v>2365</v>
      </c>
      <c r="AB540" s="141">
        <f>100*AC540</f>
        <v>21.0642821</v>
      </c>
      <c r="AC540" s="190">
        <v>0.210642821</v>
      </c>
      <c r="AD540" t="s" s="187">
        <v>31</v>
      </c>
      <c r="AE540" s="141">
        <v>4.64418</v>
      </c>
      <c r="AF540" s="190">
        <v>0.0464418</v>
      </c>
      <c r="AG540" s="138"/>
      <c r="AH540" s="145">
        <v>77994</v>
      </c>
      <c r="AI540" s="145">
        <v>45627</v>
      </c>
      <c r="AJ540" s="145">
        <v>161</v>
      </c>
      <c r="AK540" s="145">
        <v>2266</v>
      </c>
      <c r="AL540" s="145">
        <v>13956</v>
      </c>
      <c r="AM540" s="148">
        <f>100*AL540/$AI540</f>
        <v>30.5871523440068</v>
      </c>
      <c r="AN540" s="145">
        <f>IF(AM540&gt;$AI$8,1,0)</f>
        <v>0</v>
      </c>
      <c r="AO540" s="148">
        <f>IF($R540=AL$17,AM540,0)</f>
        <v>30.5871523440068</v>
      </c>
      <c r="AP540" s="145">
        <v>16222</v>
      </c>
      <c r="AQ540" s="148">
        <f>100*AP540/$AI540</f>
        <v>35.553509983124</v>
      </c>
      <c r="AR540" s="145">
        <f>IF(AQ540&gt;$AI$8,1,0)</f>
        <v>0</v>
      </c>
      <c r="AS540" s="148">
        <f>IF($R540=AP$17,AQ540,0)</f>
        <v>0</v>
      </c>
      <c r="AT540" s="145">
        <v>1663</v>
      </c>
      <c r="AU540" s="148">
        <f>100*AT540/$AI540</f>
        <v>3.64477173603349</v>
      </c>
      <c r="AV540" s="145">
        <f>IF(AU540&gt;$AI$8,1,0)</f>
        <v>0</v>
      </c>
      <c r="AW540" s="148">
        <f>IF($R540=AT$17,AU540,0)</f>
        <v>0</v>
      </c>
      <c r="AX540" s="145">
        <v>9611</v>
      </c>
      <c r="AY540" s="148">
        <f>100*AX540/$AI540</f>
        <v>21.0642821136608</v>
      </c>
      <c r="AZ540" s="145">
        <f>IF(AY540&gt;$AI$8,1,0)</f>
        <v>0</v>
      </c>
      <c r="BA540" s="148">
        <f>IF($R540=AX$17,AY540,0)</f>
        <v>0</v>
      </c>
      <c r="BB540" s="145">
        <v>2119</v>
      </c>
      <c r="BC540" s="148">
        <f>100*BB540/$AI540</f>
        <v>4.64417998115151</v>
      </c>
      <c r="BD540" s="145">
        <f>IF(BC540&gt;$AI$8,1,0)</f>
        <v>0</v>
      </c>
      <c r="BE540" s="148">
        <f>IF($R540=BB$17,BC540,0)</f>
        <v>0</v>
      </c>
      <c r="BF540" s="145">
        <v>0</v>
      </c>
      <c r="BG540" s="148">
        <f>100*BF540/$AI540</f>
        <v>0</v>
      </c>
      <c r="BH540" s="145">
        <f>IF(BG540&gt;$AI$8,1,0)</f>
        <v>0</v>
      </c>
      <c r="BI540" s="148">
        <f>IF($R540=BF$17,BG540,0)</f>
        <v>0</v>
      </c>
      <c r="BJ540" s="145">
        <v>0</v>
      </c>
      <c r="BK540" s="148">
        <f>100*BJ540/$AI540</f>
        <v>0</v>
      </c>
      <c r="BL540" s="145">
        <f>IF(BK540&gt;$AI$8,1,0)</f>
        <v>0</v>
      </c>
      <c r="BM540" s="148">
        <f>IF($R540=BJ$17,BK540,0)</f>
        <v>0</v>
      </c>
      <c r="BN540" s="145">
        <v>0</v>
      </c>
      <c r="BO540" s="148">
        <f>100*BN540/$AI540</f>
        <v>0</v>
      </c>
      <c r="BP540" s="145">
        <f>IF(BO540&gt;$AI$8,1,0)</f>
        <v>0</v>
      </c>
      <c r="BQ540" s="148">
        <f>IF($R540=BN$17,BO540,0)</f>
        <v>0</v>
      </c>
      <c r="BR540" s="145">
        <v>0</v>
      </c>
      <c r="BS540" s="148">
        <f>100*BR540/$AI540</f>
        <v>0</v>
      </c>
      <c r="BT540" s="145">
        <f>IF(BS540&gt;$AI$8,1,0)</f>
        <v>0</v>
      </c>
      <c r="BU540" s="148">
        <f>IF($R540=BR$17,BS540,0)</f>
        <v>0</v>
      </c>
      <c r="BV540" s="145">
        <v>0</v>
      </c>
      <c r="BW540" s="148">
        <f>100*BV540/$AI540</f>
        <v>0</v>
      </c>
      <c r="BX540" s="145">
        <f>IF(BW540&gt;$AI$8,1,0)</f>
        <v>0</v>
      </c>
      <c r="BY540" s="148">
        <f>IF($R540=BV$17,BW540,0)</f>
        <v>0</v>
      </c>
      <c r="BZ540" s="145">
        <v>0</v>
      </c>
      <c r="CA540" s="148">
        <f>100*BZ540/$AI540</f>
        <v>0</v>
      </c>
      <c r="CB540" s="145">
        <f>IF(CA540&gt;$AI$8,1,0)</f>
        <v>0</v>
      </c>
      <c r="CC540" s="148">
        <f>IF($R540=BZ$17,CA540,0)</f>
        <v>0</v>
      </c>
      <c r="CD540" s="145">
        <v>0</v>
      </c>
      <c r="CE540" s="148">
        <f>100*CD540/$AI540</f>
        <v>0</v>
      </c>
      <c r="CF540" s="145">
        <f>IF(CE540&gt;$AI$8,1,0)</f>
        <v>0</v>
      </c>
      <c r="CG540" s="148">
        <f>IF($R540=CD$17,CE540,0)</f>
        <v>0</v>
      </c>
      <c r="CH540" s="145">
        <v>0</v>
      </c>
      <c r="CI540" s="148">
        <f>100*CH540/$AI540</f>
        <v>0</v>
      </c>
      <c r="CJ540" s="145">
        <f>IF(CI540&gt;$AI$8,1,0)</f>
        <v>0</v>
      </c>
      <c r="CK540" s="148">
        <f>IF($R540=CH$17,CI540,0)</f>
        <v>0</v>
      </c>
      <c r="CL540" s="145">
        <v>0</v>
      </c>
      <c r="CM540" s="145">
        <v>0</v>
      </c>
      <c r="CN540" s="149"/>
    </row>
    <row r="541" ht="15.75" customHeight="1">
      <c r="A541" t="s" s="179">
        <v>3194</v>
      </c>
      <c r="B541" t="s" s="180">
        <v>42</v>
      </c>
      <c r="C541" t="s" s="180">
        <v>3195</v>
      </c>
      <c r="D541" t="s" s="181">
        <v>45</v>
      </c>
      <c r="E541" t="s" s="182">
        <v>45</v>
      </c>
      <c r="F541" t="s" s="130">
        <v>46</v>
      </c>
      <c r="G541" t="s" s="130">
        <v>287</v>
      </c>
      <c r="H541" t="s" s="130">
        <v>3196</v>
      </c>
      <c r="I541" t="s" s="130">
        <v>64</v>
      </c>
      <c r="J541" t="s" s="130">
        <v>1733</v>
      </c>
      <c r="K541" t="s" s="183">
        <f>_xlfn.IFS(Q541=0,O541,T541=1,R541,U541=1,AA541,V541=1,AD541)</f>
        <v>27</v>
      </c>
      <c r="L541" s="189">
        <f>_xlfn.IFS(Q541=0,P541,T541=1,S541,U541=1,AB541,V541=1,AE541)</f>
        <v>32.6662983159968</v>
      </c>
      <c r="M541" t="s" s="130">
        <f>IF(O541="Lab","over","under")</f>
        <v>2429</v>
      </c>
      <c r="N541" s="173">
        <v>0</v>
      </c>
      <c r="O541" t="s" s="184">
        <v>28</v>
      </c>
      <c r="P541" s="131">
        <f>AQ541</f>
        <v>35.5394335407308</v>
      </c>
      <c r="Q541" s="173">
        <f>T541+U541+V541</f>
        <v>1</v>
      </c>
      <c r="R541" t="s" s="185">
        <v>27</v>
      </c>
      <c r="S541" s="131">
        <f>AO541</f>
        <v>32.6662983159968</v>
      </c>
      <c r="T541" s="173">
        <v>1</v>
      </c>
      <c r="U541" s="169"/>
      <c r="V541" s="169"/>
      <c r="W541" s="169"/>
      <c r="X541" t="s" s="130">
        <f>IF($A541=Y541,"ok","bad")</f>
        <v>2430</v>
      </c>
      <c r="Y541" t="s" s="130">
        <v>3194</v>
      </c>
      <c r="Z541" t="s" s="130">
        <v>3195</v>
      </c>
      <c r="AA541" t="s" s="186">
        <v>2365</v>
      </c>
      <c r="AB541" s="125">
        <f>100*AC541</f>
        <v>16.8160088</v>
      </c>
      <c r="AC541" s="191">
        <v>0.168160088</v>
      </c>
      <c r="AD541" t="s" s="187">
        <v>33</v>
      </c>
      <c r="AE541" s="125">
        <v>7.5888246</v>
      </c>
      <c r="AF541" s="191">
        <v>0.07588824600000001</v>
      </c>
      <c r="AG541" s="169"/>
      <c r="AH541" s="173">
        <v>75027</v>
      </c>
      <c r="AI541" s="173">
        <v>41627</v>
      </c>
      <c r="AJ541" s="173">
        <v>111</v>
      </c>
      <c r="AK541" s="173">
        <v>1196</v>
      </c>
      <c r="AL541" s="173">
        <v>13598</v>
      </c>
      <c r="AM541" s="175">
        <f>100*AL541/$AI541</f>
        <v>32.6662983159968</v>
      </c>
      <c r="AN541" s="173">
        <f>IF(AM541&gt;$AI$8,1,0)</f>
        <v>0</v>
      </c>
      <c r="AO541" s="175">
        <f>IF($R541=AL$17,AM541,0)</f>
        <v>32.6662983159968</v>
      </c>
      <c r="AP541" s="173">
        <v>14794</v>
      </c>
      <c r="AQ541" s="175">
        <f>100*AP541/$AI541</f>
        <v>35.5394335407308</v>
      </c>
      <c r="AR541" s="173">
        <f>IF(AQ541&gt;$AI$8,1,0)</f>
        <v>0</v>
      </c>
      <c r="AS541" s="175">
        <f>IF($R541=AP$17,AQ541,0)</f>
        <v>0</v>
      </c>
      <c r="AT541" s="173">
        <v>1685</v>
      </c>
      <c r="AU541" s="175">
        <f>100*AT541/$AI541</f>
        <v>4.04785355658587</v>
      </c>
      <c r="AV541" s="173">
        <f>IF(AU541&gt;$AI$8,1,0)</f>
        <v>0</v>
      </c>
      <c r="AW541" s="175">
        <f>IF($R541=AT$17,AU541,0)</f>
        <v>0</v>
      </c>
      <c r="AX541" s="173">
        <v>7000</v>
      </c>
      <c r="AY541" s="175">
        <f>100*AX541/$AI541</f>
        <v>16.8160088404161</v>
      </c>
      <c r="AZ541" s="173">
        <f>IF(AY541&gt;$AI$8,1,0)</f>
        <v>0</v>
      </c>
      <c r="BA541" s="175">
        <f>IF($R541=AX$17,AY541,0)</f>
        <v>0</v>
      </c>
      <c r="BB541" s="173">
        <v>1391</v>
      </c>
      <c r="BC541" s="175">
        <f>100*BB541/$AI541</f>
        <v>3.34158118528839</v>
      </c>
      <c r="BD541" s="173">
        <f>IF(BC541&gt;$AI$8,1,0)</f>
        <v>0</v>
      </c>
      <c r="BE541" s="175">
        <f>IF($R541=BB$17,BC541,0)</f>
        <v>0</v>
      </c>
      <c r="BF541" s="173">
        <v>0</v>
      </c>
      <c r="BG541" s="175">
        <f>100*BF541/$AI541</f>
        <v>0</v>
      </c>
      <c r="BH541" s="173">
        <f>IF(BG541&gt;$AI$8,1,0)</f>
        <v>0</v>
      </c>
      <c r="BI541" s="175">
        <f>IF($R541=BF$17,BG541,0)</f>
        <v>0</v>
      </c>
      <c r="BJ541" s="173">
        <v>3159</v>
      </c>
      <c r="BK541" s="175">
        <f>100*BJ541/$AI541</f>
        <v>7.58882456098205</v>
      </c>
      <c r="BL541" s="173">
        <f>IF(BK541&gt;$AI$8,1,0)</f>
        <v>0</v>
      </c>
      <c r="BM541" s="175">
        <f>IF($R541=BJ$17,BK541,0)</f>
        <v>0</v>
      </c>
      <c r="BN541" s="173">
        <v>0</v>
      </c>
      <c r="BO541" s="175">
        <f>100*BN541/$AI541</f>
        <v>0</v>
      </c>
      <c r="BP541" s="173">
        <f>IF(BO541&gt;$AI$8,1,0)</f>
        <v>0</v>
      </c>
      <c r="BQ541" s="175">
        <f>IF($R541=BN$17,BO541,0)</f>
        <v>0</v>
      </c>
      <c r="BR541" s="173">
        <v>0</v>
      </c>
      <c r="BS541" s="175">
        <f>100*BR541/$AI541</f>
        <v>0</v>
      </c>
      <c r="BT541" s="173">
        <f>IF(BS541&gt;$AI$8,1,0)</f>
        <v>0</v>
      </c>
      <c r="BU541" s="175">
        <f>IF($R541=BR$17,BS541,0)</f>
        <v>0</v>
      </c>
      <c r="BV541" s="173">
        <v>0</v>
      </c>
      <c r="BW541" s="175">
        <f>100*BV541/$AI541</f>
        <v>0</v>
      </c>
      <c r="BX541" s="173">
        <f>IF(BW541&gt;$AI$8,1,0)</f>
        <v>0</v>
      </c>
      <c r="BY541" s="175">
        <f>IF($R541=BV$17,BW541,0)</f>
        <v>0</v>
      </c>
      <c r="BZ541" s="173">
        <v>0</v>
      </c>
      <c r="CA541" s="175">
        <f>100*BZ541/$AI541</f>
        <v>0</v>
      </c>
      <c r="CB541" s="173">
        <f>IF(CA541&gt;$AI$8,1,0)</f>
        <v>0</v>
      </c>
      <c r="CC541" s="175">
        <f>IF($R541=BZ$17,CA541,0)</f>
        <v>0</v>
      </c>
      <c r="CD541" s="173">
        <v>0</v>
      </c>
      <c r="CE541" s="175">
        <f>100*CD541/$AI541</f>
        <v>0</v>
      </c>
      <c r="CF541" s="173">
        <f>IF(CE541&gt;$AI$8,1,0)</f>
        <v>0</v>
      </c>
      <c r="CG541" s="175">
        <f>IF($R541=CD$17,CE541,0)</f>
        <v>0</v>
      </c>
      <c r="CH541" s="173">
        <v>0</v>
      </c>
      <c r="CI541" s="175">
        <f>100*CH541/$AI541</f>
        <v>0</v>
      </c>
      <c r="CJ541" s="173">
        <f>IF(CI541&gt;$AI$8,1,0)</f>
        <v>0</v>
      </c>
      <c r="CK541" s="175">
        <f>IF($R541=CH$17,CI541,0)</f>
        <v>0</v>
      </c>
      <c r="CL541" s="173">
        <v>487</v>
      </c>
      <c r="CM541" s="173">
        <v>0</v>
      </c>
      <c r="CN541" s="176"/>
    </row>
    <row r="542" ht="15.75" customHeight="1">
      <c r="A542" t="s" s="179">
        <v>3644</v>
      </c>
      <c r="B542" t="s" s="180">
        <v>183</v>
      </c>
      <c r="C542" t="s" s="180">
        <v>408</v>
      </c>
      <c r="D542" t="s" s="181">
        <v>186</v>
      </c>
      <c r="E542" t="s" s="188">
        <v>79</v>
      </c>
      <c r="F542" t="s" s="146">
        <v>46</v>
      </c>
      <c r="G542" t="s" s="146">
        <v>393</v>
      </c>
      <c r="H542" t="s" s="146">
        <v>409</v>
      </c>
      <c r="I542" t="s" s="146">
        <v>49</v>
      </c>
      <c r="J542" t="s" s="146">
        <v>56</v>
      </c>
      <c r="K542" t="s" s="183">
        <f>_xlfn.IFS(Q542=0,O542,T542=1,R542,U542=1,AA542,V542=1,AD542)</f>
        <v>27</v>
      </c>
      <c r="L542" s="189">
        <f>_xlfn.IFS(Q542=0,P542,T542=1,S542,U542=1,AB542,V542=1,AE542)</f>
        <v>35.5184792363547</v>
      </c>
      <c r="M542" t="s" s="146">
        <f>IF(O542="Lab","over","under")</f>
        <v>3307</v>
      </c>
      <c r="N542" s="138"/>
      <c r="O542" t="s" s="184">
        <v>27</v>
      </c>
      <c r="P542" s="195">
        <f>AM542</f>
        <v>35.5184792363547</v>
      </c>
      <c r="Q542" s="145">
        <f>T542+U542+V542</f>
        <v>0</v>
      </c>
      <c r="R542" t="s" s="185">
        <v>28</v>
      </c>
      <c r="S542" s="147">
        <f>AS542</f>
        <v>28.0329607571184</v>
      </c>
      <c r="T542" s="138"/>
      <c r="U542" s="138"/>
      <c r="V542" s="138"/>
      <c r="W542" s="138"/>
      <c r="X542" t="s" s="146">
        <f>IF($A542=Y542,"ok","bad")</f>
        <v>2430</v>
      </c>
      <c r="Y542" t="s" s="146">
        <v>3644</v>
      </c>
      <c r="Z542" t="s" s="146">
        <v>408</v>
      </c>
      <c r="AA542" t="s" s="186">
        <v>2365</v>
      </c>
      <c r="AB542" s="141">
        <f>100*AC542</f>
        <v>23.1418781</v>
      </c>
      <c r="AC542" s="190">
        <v>0.231418781</v>
      </c>
      <c r="AD542" t="s" s="187">
        <v>29</v>
      </c>
      <c r="AE542" s="141">
        <v>5.8721547</v>
      </c>
      <c r="AF542" s="190">
        <v>0.058721547</v>
      </c>
      <c r="AG542" s="138"/>
      <c r="AH542" s="145">
        <v>77673</v>
      </c>
      <c r="AI542" s="145">
        <v>49028</v>
      </c>
      <c r="AJ542" s="145">
        <v>167</v>
      </c>
      <c r="AK542" s="145">
        <v>3670</v>
      </c>
      <c r="AL542" s="145">
        <v>17414</v>
      </c>
      <c r="AM542" s="148">
        <f>100*AL542/$AI542</f>
        <v>35.5184792363547</v>
      </c>
      <c r="AN542" s="145">
        <f>IF(AM542&gt;$AI$8,1,0)</f>
        <v>0</v>
      </c>
      <c r="AO542" s="148">
        <f>IF($R542=AL$17,AM542,0)</f>
        <v>0</v>
      </c>
      <c r="AP542" s="145">
        <v>13744</v>
      </c>
      <c r="AQ542" s="148">
        <f>100*AP542/$AI542</f>
        <v>28.0329607571184</v>
      </c>
      <c r="AR542" s="145">
        <f>IF(AQ542&gt;$AI$8,1,0)</f>
        <v>0</v>
      </c>
      <c r="AS542" s="148">
        <f>IF($R542=AP$17,AQ542,0)</f>
        <v>28.0329607571184</v>
      </c>
      <c r="AT542" s="145">
        <v>2879</v>
      </c>
      <c r="AU542" s="148">
        <f>100*AT542/$AI542</f>
        <v>5.87215468711757</v>
      </c>
      <c r="AV542" s="145">
        <f>IF(AU542&gt;$AI$8,1,0)</f>
        <v>0</v>
      </c>
      <c r="AW542" s="148">
        <f>IF($R542=AT$17,AU542,0)</f>
        <v>0</v>
      </c>
      <c r="AX542" s="145">
        <v>11346</v>
      </c>
      <c r="AY542" s="148">
        <f>100*AX542/$AI542</f>
        <v>23.1418781104675</v>
      </c>
      <c r="AZ542" s="145">
        <f>IF(AY542&gt;$AI$8,1,0)</f>
        <v>0</v>
      </c>
      <c r="BA542" s="148">
        <f>IF($R542=AX$17,AY542,0)</f>
        <v>0</v>
      </c>
      <c r="BB542" s="145">
        <v>2878</v>
      </c>
      <c r="BC542" s="148">
        <f>100*BB542/$AI542</f>
        <v>5.87011503630578</v>
      </c>
      <c r="BD542" s="145">
        <f>IF(BC542&gt;$AI$8,1,0)</f>
        <v>0</v>
      </c>
      <c r="BE542" s="148">
        <f>IF($R542=BB$17,BC542,0)</f>
        <v>0</v>
      </c>
      <c r="BF542" s="145">
        <v>0</v>
      </c>
      <c r="BG542" s="148">
        <f>100*BF542/$AI542</f>
        <v>0</v>
      </c>
      <c r="BH542" s="145">
        <f>IF(BG542&gt;$AI$8,1,0)</f>
        <v>0</v>
      </c>
      <c r="BI542" s="148">
        <f>IF($R542=BF$17,BG542,0)</f>
        <v>0</v>
      </c>
      <c r="BJ542" s="145">
        <v>0</v>
      </c>
      <c r="BK542" s="148">
        <f>100*BJ542/$AI542</f>
        <v>0</v>
      </c>
      <c r="BL542" s="145">
        <f>IF(BK542&gt;$AI$8,1,0)</f>
        <v>0</v>
      </c>
      <c r="BM542" s="148">
        <f>IF($R542=BJ$17,BK542,0)</f>
        <v>0</v>
      </c>
      <c r="BN542" s="145">
        <v>0</v>
      </c>
      <c r="BO542" s="148">
        <f>100*BN542/$AI542</f>
        <v>0</v>
      </c>
      <c r="BP542" s="145">
        <f>IF(BO542&gt;$AI$8,1,0)</f>
        <v>0</v>
      </c>
      <c r="BQ542" s="148">
        <f>IF($R542=BN$17,BO542,0)</f>
        <v>0</v>
      </c>
      <c r="BR542" s="145">
        <v>0</v>
      </c>
      <c r="BS542" s="148">
        <f>100*BR542/$AI542</f>
        <v>0</v>
      </c>
      <c r="BT542" s="145">
        <f>IF(BS542&gt;$AI$8,1,0)</f>
        <v>0</v>
      </c>
      <c r="BU542" s="148">
        <f>IF($R542=BR$17,BS542,0)</f>
        <v>0</v>
      </c>
      <c r="BV542" s="145">
        <v>0</v>
      </c>
      <c r="BW542" s="148">
        <f>100*BV542/$AI542</f>
        <v>0</v>
      </c>
      <c r="BX542" s="145">
        <f>IF(BW542&gt;$AI$8,1,0)</f>
        <v>0</v>
      </c>
      <c r="BY542" s="148">
        <f>IF($R542=BV$17,BW542,0)</f>
        <v>0</v>
      </c>
      <c r="BZ542" s="145">
        <v>0</v>
      </c>
      <c r="CA542" s="148">
        <f>100*BZ542/$AI542</f>
        <v>0</v>
      </c>
      <c r="CB542" s="145">
        <f>IF(CA542&gt;$AI$8,1,0)</f>
        <v>0</v>
      </c>
      <c r="CC542" s="148">
        <f>IF($R542=BZ$17,CA542,0)</f>
        <v>0</v>
      </c>
      <c r="CD542" s="145">
        <v>0</v>
      </c>
      <c r="CE542" s="148">
        <f>100*CD542/$AI542</f>
        <v>0</v>
      </c>
      <c r="CF542" s="145">
        <f>IF(CE542&gt;$AI$8,1,0)</f>
        <v>0</v>
      </c>
      <c r="CG542" s="148">
        <f>IF($R542=CD$17,CE542,0)</f>
        <v>0</v>
      </c>
      <c r="CH542" s="145">
        <v>0</v>
      </c>
      <c r="CI542" s="148">
        <f>100*CH542/$AI542</f>
        <v>0</v>
      </c>
      <c r="CJ542" s="145">
        <f>IF(CI542&gt;$AI$8,1,0)</f>
        <v>0</v>
      </c>
      <c r="CK542" s="148">
        <f>IF($R542=CH$17,CI542,0)</f>
        <v>0</v>
      </c>
      <c r="CL542" s="145">
        <v>351</v>
      </c>
      <c r="CM542" s="145">
        <v>0</v>
      </c>
      <c r="CN542" s="149"/>
    </row>
    <row r="543" ht="15.75" customHeight="1">
      <c r="A543" t="s" s="179">
        <v>3606</v>
      </c>
      <c r="B543" t="s" s="180">
        <v>84</v>
      </c>
      <c r="C543" t="s" s="180">
        <v>3607</v>
      </c>
      <c r="D543" t="s" s="181">
        <v>86</v>
      </c>
      <c r="E543" t="s" s="182">
        <v>79</v>
      </c>
      <c r="F543" t="s" s="130">
        <v>80</v>
      </c>
      <c r="G543" t="s" s="130">
        <v>3608</v>
      </c>
      <c r="H543" t="s" s="130">
        <v>1394</v>
      </c>
      <c r="I543" t="s" s="130">
        <v>49</v>
      </c>
      <c r="J543" t="s" s="130">
        <v>3384</v>
      </c>
      <c r="K543" t="s" s="183">
        <f>_xlfn.IFS(Q543=0,O543,T543=1,R543,U543=1,AA543,V543=1,AD543)</f>
        <v>217</v>
      </c>
      <c r="L543" s="189">
        <f>_xlfn.IFS(Q543=0,P543,T543=1,S543,U543=1,AB543,V543=1,AE543)</f>
        <v>35.497385</v>
      </c>
      <c r="M543" t="s" s="130">
        <f>IF(O543="Lab","over","under")</f>
        <v>3307</v>
      </c>
      <c r="N543" s="169"/>
      <c r="O543" t="s" s="305">
        <v>217</v>
      </c>
      <c r="P543" s="198">
        <f>100*0.35497385</f>
        <v>35.497385</v>
      </c>
      <c r="Q543" s="306">
        <f>T543+U543+V543</f>
        <v>0</v>
      </c>
      <c r="R543" t="s" s="185">
        <v>28</v>
      </c>
      <c r="S543" s="131">
        <f>AS543</f>
        <v>34.1445191589284</v>
      </c>
      <c r="T543" s="169"/>
      <c r="U543" s="169"/>
      <c r="V543" s="169"/>
      <c r="W543" s="169"/>
      <c r="X543" t="s" s="130">
        <f>IF($A543=Y543,"ok","bad")</f>
        <v>2430</v>
      </c>
      <c r="Y543" t="s" s="130">
        <v>3606</v>
      </c>
      <c r="Z543" t="s" s="130">
        <v>3607</v>
      </c>
      <c r="AA543" t="s" s="186">
        <v>27</v>
      </c>
      <c r="AB543" s="125">
        <f>100*AC543</f>
        <v>11.2792187</v>
      </c>
      <c r="AC543" s="191">
        <v>0.112792187</v>
      </c>
      <c r="AD543" t="s" s="187">
        <v>2365</v>
      </c>
      <c r="AE543" s="125">
        <v>6.5268438</v>
      </c>
      <c r="AF543" s="191">
        <v>0.065268438</v>
      </c>
      <c r="AG543" s="169"/>
      <c r="AH543" s="173">
        <v>76350</v>
      </c>
      <c r="AI543" s="173">
        <v>37476</v>
      </c>
      <c r="AJ543" s="173">
        <v>211</v>
      </c>
      <c r="AK543" s="173">
        <v>507</v>
      </c>
      <c r="AL543" s="173">
        <v>4227</v>
      </c>
      <c r="AM543" s="175">
        <f>100*AL543/$AI543</f>
        <v>11.279218699968</v>
      </c>
      <c r="AN543" s="173">
        <f>IF(AM543&gt;$AI$8,1,0)</f>
        <v>0</v>
      </c>
      <c r="AO543" s="175">
        <f>IF($R543=AL$17,AM543,0)</f>
        <v>0</v>
      </c>
      <c r="AP543" s="173">
        <v>12796</v>
      </c>
      <c r="AQ543" s="175">
        <f>100*AP543/$AI543</f>
        <v>34.1445191589284</v>
      </c>
      <c r="AR543" s="173">
        <f>IF(AQ543&gt;$AI$8,1,0)</f>
        <v>0</v>
      </c>
      <c r="AS543" s="175">
        <f>IF($R543=AP$17,AQ543,0)</f>
        <v>34.1445191589284</v>
      </c>
      <c r="AT543" s="173">
        <v>1302</v>
      </c>
      <c r="AU543" s="175">
        <f>100*AT543/$AI543</f>
        <v>3.47422350304195</v>
      </c>
      <c r="AV543" s="173">
        <f>IF(AU543&gt;$AI$8,1,0)</f>
        <v>0</v>
      </c>
      <c r="AW543" s="175">
        <f>IF($R543=AT$17,AU543,0)</f>
        <v>0</v>
      </c>
      <c r="AX543" s="173">
        <v>2446</v>
      </c>
      <c r="AY543" s="175">
        <f>100*AX543/$AI543</f>
        <v>6.52684384672857</v>
      </c>
      <c r="AZ543" s="173">
        <f>IF(AY543&gt;$AI$8,1,0)</f>
        <v>0</v>
      </c>
      <c r="BA543" s="175">
        <f>IF($R543=AX$17,AY543,0)</f>
        <v>0</v>
      </c>
      <c r="BB543" s="173">
        <v>2440</v>
      </c>
      <c r="BC543" s="175">
        <f>100*BB543/$AI543</f>
        <v>6.51083360017078</v>
      </c>
      <c r="BD543" s="173">
        <f>IF(BC543&gt;$AI$8,1,0)</f>
        <v>0</v>
      </c>
      <c r="BE543" s="175">
        <f>IF($R543=BB$17,BC543,0)</f>
        <v>0</v>
      </c>
      <c r="BF543" s="173">
        <v>0</v>
      </c>
      <c r="BG543" s="175">
        <f>100*BF543/$AI543</f>
        <v>0</v>
      </c>
      <c r="BH543" s="173">
        <f>IF(BG543&gt;$AI$8,1,0)</f>
        <v>0</v>
      </c>
      <c r="BI543" s="175">
        <f>IF($R543=BF$17,BG543,0)</f>
        <v>0</v>
      </c>
      <c r="BJ543" s="173">
        <v>0</v>
      </c>
      <c r="BK543" s="175">
        <f>100*BJ543/$AI543</f>
        <v>0</v>
      </c>
      <c r="BL543" s="173">
        <f>IF(BK543&gt;$AI$8,1,0)</f>
        <v>0</v>
      </c>
      <c r="BM543" s="175">
        <f>IF($R543=BJ$17,BK543,0)</f>
        <v>0</v>
      </c>
      <c r="BN543" s="173">
        <v>0</v>
      </c>
      <c r="BO543" s="175">
        <f>100*BN543/$AI543</f>
        <v>0</v>
      </c>
      <c r="BP543" s="173">
        <f>IF(BO543&gt;$AI$8,1,0)</f>
        <v>0</v>
      </c>
      <c r="BQ543" s="175">
        <f>IF($R543=BN$17,BO543,0)</f>
        <v>0</v>
      </c>
      <c r="BR543" s="173">
        <v>0</v>
      </c>
      <c r="BS543" s="175">
        <f>100*BR543/$AI543</f>
        <v>0</v>
      </c>
      <c r="BT543" s="173">
        <f>IF(BS543&gt;$AI$8,1,0)</f>
        <v>0</v>
      </c>
      <c r="BU543" s="175">
        <f>IF($R543=BR$17,BS543,0)</f>
        <v>0</v>
      </c>
      <c r="BV543" s="173">
        <v>0</v>
      </c>
      <c r="BW543" s="175">
        <f>100*BV543/$AI543</f>
        <v>0</v>
      </c>
      <c r="BX543" s="173">
        <f>IF(BW543&gt;$AI$8,1,0)</f>
        <v>0</v>
      </c>
      <c r="BY543" s="175">
        <f>IF($R543=BV$17,BW543,0)</f>
        <v>0</v>
      </c>
      <c r="BZ543" s="173">
        <v>0</v>
      </c>
      <c r="CA543" s="175">
        <f>100*BZ543/$AI543</f>
        <v>0</v>
      </c>
      <c r="CB543" s="173">
        <f>IF(CA543&gt;$AI$8,1,0)</f>
        <v>0</v>
      </c>
      <c r="CC543" s="175">
        <f>IF($R543=BZ$17,CA543,0)</f>
        <v>0</v>
      </c>
      <c r="CD543" s="173">
        <v>0</v>
      </c>
      <c r="CE543" s="175">
        <f>100*CD543/$AI543</f>
        <v>0</v>
      </c>
      <c r="CF543" s="173">
        <f>IF(CE543&gt;$AI$8,1,0)</f>
        <v>0</v>
      </c>
      <c r="CG543" s="175">
        <f>IF($R543=CD$17,CE543,0)</f>
        <v>0</v>
      </c>
      <c r="CH543" s="173">
        <v>0</v>
      </c>
      <c r="CI543" s="175">
        <f>100*CH543/$AI543</f>
        <v>0</v>
      </c>
      <c r="CJ543" s="173">
        <f>IF(CI543&gt;$AI$8,1,0)</f>
        <v>0</v>
      </c>
      <c r="CK543" s="175">
        <f>IF($R543=CH$17,CI543,0)</f>
        <v>0</v>
      </c>
      <c r="CL543" s="173">
        <v>0</v>
      </c>
      <c r="CM543" s="173">
        <v>0</v>
      </c>
      <c r="CN543" s="176"/>
    </row>
    <row r="544" ht="15.75" customHeight="1">
      <c r="A544" t="s" s="179">
        <v>3359</v>
      </c>
      <c r="B544" t="s" s="180">
        <v>197</v>
      </c>
      <c r="C544" t="s" s="180">
        <v>3360</v>
      </c>
      <c r="D544" t="s" s="181">
        <v>200</v>
      </c>
      <c r="E544" t="s" s="188">
        <v>79</v>
      </c>
      <c r="F544" t="s" s="146">
        <v>46</v>
      </c>
      <c r="G544" t="s" s="146">
        <v>548</v>
      </c>
      <c r="H544" t="s" s="146">
        <v>3361</v>
      </c>
      <c r="I544" t="s" s="146">
        <v>64</v>
      </c>
      <c r="J544" t="s" s="146">
        <v>1762</v>
      </c>
      <c r="K544" t="s" s="183">
        <f>_xlfn.IFS(Q544=0,O544,T544=1,R544,U544=1,AA544,V544=1,AD544)</f>
        <v>29</v>
      </c>
      <c r="L544" s="189">
        <f>_xlfn.IFS(Q544=0,P544,T544=1,S544,U544=1,AB544,V544=1,AE544)</f>
        <v>35.491052316123</v>
      </c>
      <c r="M544" t="s" s="146">
        <f>IF(O544="Lab","over","under")</f>
        <v>3307</v>
      </c>
      <c r="N544" s="138"/>
      <c r="O544" t="s" s="184">
        <v>29</v>
      </c>
      <c r="P544" s="203">
        <f>AU544</f>
        <v>35.491052316123</v>
      </c>
      <c r="Q544" s="145">
        <f>T544+U544+V544</f>
        <v>0</v>
      </c>
      <c r="R544" t="s" s="185">
        <v>27</v>
      </c>
      <c r="S544" s="147">
        <f>AO544</f>
        <v>23.8997345663156</v>
      </c>
      <c r="T544" s="138"/>
      <c r="U544" s="138"/>
      <c r="V544" s="138"/>
      <c r="W544" s="138"/>
      <c r="X544" t="s" s="146">
        <f>IF($A544=Y544,"ok","bad")</f>
        <v>2430</v>
      </c>
      <c r="Y544" t="s" s="146">
        <v>3359</v>
      </c>
      <c r="Z544" t="s" s="146">
        <v>3360</v>
      </c>
      <c r="AA544" t="s" s="186">
        <v>2365</v>
      </c>
      <c r="AB544" s="141">
        <f>100*AC544</f>
        <v>13.7875674</v>
      </c>
      <c r="AC544" s="190">
        <v>0.137875674</v>
      </c>
      <c r="AD544" t="s" s="187">
        <v>28</v>
      </c>
      <c r="AE544" s="141">
        <v>13.7340526</v>
      </c>
      <c r="AF544" s="190">
        <v>0.137340526</v>
      </c>
      <c r="AG544" s="138"/>
      <c r="AH544" s="145">
        <v>70378</v>
      </c>
      <c r="AI544" s="145">
        <v>46716</v>
      </c>
      <c r="AJ544" s="145">
        <v>143</v>
      </c>
      <c r="AK544" s="145">
        <v>5415</v>
      </c>
      <c r="AL544" s="145">
        <v>11165</v>
      </c>
      <c r="AM544" s="148">
        <f>100*AL544/$AI544</f>
        <v>23.8997345663156</v>
      </c>
      <c r="AN544" s="145">
        <f>IF(AM544&gt;$AI$8,1,0)</f>
        <v>0</v>
      </c>
      <c r="AO544" s="148">
        <f>IF($R544=AL$17,AM544,0)</f>
        <v>23.8997345663156</v>
      </c>
      <c r="AP544" s="145">
        <v>6416</v>
      </c>
      <c r="AQ544" s="148">
        <f>100*AP544/$AI544</f>
        <v>13.7340525729943</v>
      </c>
      <c r="AR544" s="145">
        <f>IF(AQ544&gt;$AI$8,1,0)</f>
        <v>0</v>
      </c>
      <c r="AS544" s="148">
        <f>IF($R544=AP$17,AQ544,0)</f>
        <v>0</v>
      </c>
      <c r="AT544" s="145">
        <v>16580</v>
      </c>
      <c r="AU544" s="148">
        <f>100*AT544/$AI544</f>
        <v>35.491052316123</v>
      </c>
      <c r="AV544" s="145">
        <f>IF(AU544&gt;$AI$8,1,0)</f>
        <v>0</v>
      </c>
      <c r="AW544" s="148">
        <f>IF($R544=AT$17,AU544,0)</f>
        <v>0</v>
      </c>
      <c r="AX544" s="145">
        <v>6441</v>
      </c>
      <c r="AY544" s="148">
        <f>100*AX544/$AI544</f>
        <v>13.7875674287182</v>
      </c>
      <c r="AZ544" s="145">
        <f>IF(AY544&gt;$AI$8,1,0)</f>
        <v>0</v>
      </c>
      <c r="BA544" s="148">
        <f>IF($R544=AX$17,AY544,0)</f>
        <v>0</v>
      </c>
      <c r="BB544" s="145">
        <v>5083</v>
      </c>
      <c r="BC544" s="148">
        <f>100*BB544/$AI544</f>
        <v>10.8806404657933</v>
      </c>
      <c r="BD544" s="145">
        <f>IF(BC544&gt;$AI$8,1,0)</f>
        <v>0</v>
      </c>
      <c r="BE544" s="148">
        <f>IF($R544=BB$17,BC544,0)</f>
        <v>0</v>
      </c>
      <c r="BF544" s="145">
        <v>0</v>
      </c>
      <c r="BG544" s="148">
        <f>100*BF544/$AI544</f>
        <v>0</v>
      </c>
      <c r="BH544" s="145">
        <f>IF(BG544&gt;$AI$8,1,0)</f>
        <v>0</v>
      </c>
      <c r="BI544" s="148">
        <f>IF($R544=BF$17,BG544,0)</f>
        <v>0</v>
      </c>
      <c r="BJ544" s="145">
        <v>0</v>
      </c>
      <c r="BK544" s="148">
        <f>100*BJ544/$AI544</f>
        <v>0</v>
      </c>
      <c r="BL544" s="145">
        <f>IF(BK544&gt;$AI$8,1,0)</f>
        <v>0</v>
      </c>
      <c r="BM544" s="148">
        <f>IF($R544=BJ$17,BK544,0)</f>
        <v>0</v>
      </c>
      <c r="BN544" s="145">
        <v>0</v>
      </c>
      <c r="BO544" s="148">
        <f>100*BN544/$AI544</f>
        <v>0</v>
      </c>
      <c r="BP544" s="145">
        <f>IF(BO544&gt;$AI$8,1,0)</f>
        <v>0</v>
      </c>
      <c r="BQ544" s="148">
        <f>IF($R544=BN$17,BO544,0)</f>
        <v>0</v>
      </c>
      <c r="BR544" s="145">
        <v>0</v>
      </c>
      <c r="BS544" s="148">
        <f>100*BR544/$AI544</f>
        <v>0</v>
      </c>
      <c r="BT544" s="145">
        <f>IF(BS544&gt;$AI$8,1,0)</f>
        <v>0</v>
      </c>
      <c r="BU544" s="148">
        <f>IF($R544=BR$17,BS544,0)</f>
        <v>0</v>
      </c>
      <c r="BV544" s="145">
        <v>0</v>
      </c>
      <c r="BW544" s="148">
        <f>100*BV544/$AI544</f>
        <v>0</v>
      </c>
      <c r="BX544" s="145">
        <f>IF(BW544&gt;$AI$8,1,0)</f>
        <v>0</v>
      </c>
      <c r="BY544" s="148">
        <f>IF($R544=BV$17,BW544,0)</f>
        <v>0</v>
      </c>
      <c r="BZ544" s="145">
        <v>0</v>
      </c>
      <c r="CA544" s="148">
        <f>100*BZ544/$AI544</f>
        <v>0</v>
      </c>
      <c r="CB544" s="145">
        <f>IF(CA544&gt;$AI$8,1,0)</f>
        <v>0</v>
      </c>
      <c r="CC544" s="148">
        <f>IF($R544=BZ$17,CA544,0)</f>
        <v>0</v>
      </c>
      <c r="CD544" s="145">
        <v>0</v>
      </c>
      <c r="CE544" s="148">
        <f>100*CD544/$AI544</f>
        <v>0</v>
      </c>
      <c r="CF544" s="145">
        <f>IF(CE544&gt;$AI$8,1,0)</f>
        <v>0</v>
      </c>
      <c r="CG544" s="148">
        <f>IF($R544=CD$17,CE544,0)</f>
        <v>0</v>
      </c>
      <c r="CH544" s="145">
        <v>0</v>
      </c>
      <c r="CI544" s="148">
        <f>100*CH544/$AI544</f>
        <v>0</v>
      </c>
      <c r="CJ544" s="145">
        <f>IF(CI544&gt;$AI$8,1,0)</f>
        <v>0</v>
      </c>
      <c r="CK544" s="148">
        <f>IF($R544=CH$17,CI544,0)</f>
        <v>0</v>
      </c>
      <c r="CL544" s="145">
        <v>0</v>
      </c>
      <c r="CM544" s="145">
        <v>0</v>
      </c>
      <c r="CN544" s="149"/>
    </row>
    <row r="545" ht="15.75" customHeight="1">
      <c r="A545" t="s" s="179">
        <v>3325</v>
      </c>
      <c r="B545" t="s" s="180">
        <v>75</v>
      </c>
      <c r="C545" t="s" s="180">
        <v>1507</v>
      </c>
      <c r="D545" t="s" s="181">
        <v>78</v>
      </c>
      <c r="E545" t="s" s="182">
        <v>79</v>
      </c>
      <c r="F545" t="s" s="130">
        <v>46</v>
      </c>
      <c r="G545" t="s" s="130">
        <v>1508</v>
      </c>
      <c r="H545" t="s" s="130">
        <v>1509</v>
      </c>
      <c r="I545" t="s" s="130">
        <v>49</v>
      </c>
      <c r="J545" t="s" s="130">
        <v>56</v>
      </c>
      <c r="K545" t="s" s="183">
        <f>_xlfn.IFS(Q545=0,O545,T545=1,R545,U545=1,AA545,V545=1,AD545)</f>
        <v>27</v>
      </c>
      <c r="L545" s="189">
        <f>_xlfn.IFS(Q545=0,P545,T545=1,S545,U545=1,AB545,V545=1,AE545)</f>
        <v>35.4187798087921</v>
      </c>
      <c r="M545" t="s" s="130">
        <f>IF(O545="Lab","over","under")</f>
        <v>3307</v>
      </c>
      <c r="N545" s="169"/>
      <c r="O545" t="s" s="184">
        <v>27</v>
      </c>
      <c r="P545" s="131">
        <f>AM545</f>
        <v>35.4187798087921</v>
      </c>
      <c r="Q545" s="173">
        <f>T545+U545+V545</f>
        <v>0</v>
      </c>
      <c r="R545" t="s" s="185">
        <v>28</v>
      </c>
      <c r="S545" s="131">
        <f>AS545</f>
        <v>23.3334052700865</v>
      </c>
      <c r="T545" s="169"/>
      <c r="U545" s="169"/>
      <c r="V545" s="169"/>
      <c r="W545" s="169"/>
      <c r="X545" t="s" s="130">
        <f>IF($A545=Y545,"ok","bad")</f>
        <v>2430</v>
      </c>
      <c r="Y545" t="s" s="130">
        <v>3325</v>
      </c>
      <c r="Z545" t="s" s="130">
        <v>1507</v>
      </c>
      <c r="AA545" t="s" s="186">
        <v>29</v>
      </c>
      <c r="AB545" s="125">
        <f>100*AC545</f>
        <v>17.6662279</v>
      </c>
      <c r="AC545" s="191">
        <v>0.176662279</v>
      </c>
      <c r="AD545" t="s" s="187">
        <v>2365</v>
      </c>
      <c r="AE545" s="125">
        <v>16.3519434</v>
      </c>
      <c r="AF545" s="191">
        <v>0.163519434</v>
      </c>
      <c r="AG545" s="169"/>
      <c r="AH545" s="173">
        <v>68644</v>
      </c>
      <c r="AI545" s="173">
        <v>46337</v>
      </c>
      <c r="AJ545" s="173">
        <v>152</v>
      </c>
      <c r="AK545" s="173">
        <v>5600</v>
      </c>
      <c r="AL545" s="173">
        <v>16412</v>
      </c>
      <c r="AM545" s="175">
        <f>100*AL545/$AI545</f>
        <v>35.4187798087921</v>
      </c>
      <c r="AN545" s="173">
        <f>IF(AM545&gt;$AI$8,1,0)</f>
        <v>0</v>
      </c>
      <c r="AO545" s="175">
        <f>IF($R545=AL$17,AM545,0)</f>
        <v>0</v>
      </c>
      <c r="AP545" s="173">
        <v>10812</v>
      </c>
      <c r="AQ545" s="175">
        <f>100*AP545/$AI545</f>
        <v>23.3334052700865</v>
      </c>
      <c r="AR545" s="173">
        <f>IF(AQ545&gt;$AI$8,1,0)</f>
        <v>0</v>
      </c>
      <c r="AS545" s="175">
        <f>IF($R545=AP$17,AQ545,0)</f>
        <v>23.3334052700865</v>
      </c>
      <c r="AT545" s="173">
        <v>8186</v>
      </c>
      <c r="AU545" s="175">
        <f>100*AT545/$AI545</f>
        <v>17.6662278524721</v>
      </c>
      <c r="AV545" s="173">
        <f>IF(AU545&gt;$AI$8,1,0)</f>
        <v>0</v>
      </c>
      <c r="AW545" s="175">
        <f>IF($R545=AT$17,AU545,0)</f>
        <v>0</v>
      </c>
      <c r="AX545" s="173">
        <v>7577</v>
      </c>
      <c r="AY545" s="175">
        <f>100*AX545/$AI545</f>
        <v>16.3519433713879</v>
      </c>
      <c r="AZ545" s="173">
        <f>IF(AY545&gt;$AI$8,1,0)</f>
        <v>0</v>
      </c>
      <c r="BA545" s="175">
        <f>IF($R545=AX$17,AY545,0)</f>
        <v>0</v>
      </c>
      <c r="BB545" s="173">
        <v>2800</v>
      </c>
      <c r="BC545" s="175">
        <f>100*BB545/$AI545</f>
        <v>6.04268726935279</v>
      </c>
      <c r="BD545" s="173">
        <f>IF(BC545&gt;$AI$8,1,0)</f>
        <v>0</v>
      </c>
      <c r="BE545" s="175">
        <f>IF($R545=BB$17,BC545,0)</f>
        <v>0</v>
      </c>
      <c r="BF545" s="173">
        <v>0</v>
      </c>
      <c r="BG545" s="175">
        <f>100*BF545/$AI545</f>
        <v>0</v>
      </c>
      <c r="BH545" s="173">
        <f>IF(BG545&gt;$AI$8,1,0)</f>
        <v>0</v>
      </c>
      <c r="BI545" s="175">
        <f>IF($R545=BF$17,BG545,0)</f>
        <v>0</v>
      </c>
      <c r="BJ545" s="173">
        <v>0</v>
      </c>
      <c r="BK545" s="175">
        <f>100*BJ545/$AI545</f>
        <v>0</v>
      </c>
      <c r="BL545" s="173">
        <f>IF(BK545&gt;$AI$8,1,0)</f>
        <v>0</v>
      </c>
      <c r="BM545" s="175">
        <f>IF($R545=BJ$17,BK545,0)</f>
        <v>0</v>
      </c>
      <c r="BN545" s="173">
        <v>0</v>
      </c>
      <c r="BO545" s="175">
        <f>100*BN545/$AI545</f>
        <v>0</v>
      </c>
      <c r="BP545" s="173">
        <f>IF(BO545&gt;$AI$8,1,0)</f>
        <v>0</v>
      </c>
      <c r="BQ545" s="175">
        <f>IF($R545=BN$17,BO545,0)</f>
        <v>0</v>
      </c>
      <c r="BR545" s="173">
        <v>0</v>
      </c>
      <c r="BS545" s="175">
        <f>100*BR545/$AI545</f>
        <v>0</v>
      </c>
      <c r="BT545" s="173">
        <f>IF(BS545&gt;$AI$8,1,0)</f>
        <v>0</v>
      </c>
      <c r="BU545" s="175">
        <f>IF($R545=BR$17,BS545,0)</f>
        <v>0</v>
      </c>
      <c r="BV545" s="173">
        <v>0</v>
      </c>
      <c r="BW545" s="175">
        <f>100*BV545/$AI545</f>
        <v>0</v>
      </c>
      <c r="BX545" s="173">
        <f>IF(BW545&gt;$AI$8,1,0)</f>
        <v>0</v>
      </c>
      <c r="BY545" s="175">
        <f>IF($R545=BV$17,BW545,0)</f>
        <v>0</v>
      </c>
      <c r="BZ545" s="173">
        <v>0</v>
      </c>
      <c r="CA545" s="175">
        <f>100*BZ545/$AI545</f>
        <v>0</v>
      </c>
      <c r="CB545" s="173">
        <f>IF(CA545&gt;$AI$8,1,0)</f>
        <v>0</v>
      </c>
      <c r="CC545" s="175">
        <f>IF($R545=BZ$17,CA545,0)</f>
        <v>0</v>
      </c>
      <c r="CD545" s="173">
        <v>0</v>
      </c>
      <c r="CE545" s="175">
        <f>100*CD545/$AI545</f>
        <v>0</v>
      </c>
      <c r="CF545" s="173">
        <f>IF(CE545&gt;$AI$8,1,0)</f>
        <v>0</v>
      </c>
      <c r="CG545" s="175">
        <f>IF($R545=CD$17,CE545,0)</f>
        <v>0</v>
      </c>
      <c r="CH545" s="173">
        <v>0</v>
      </c>
      <c r="CI545" s="175">
        <f>100*CH545/$AI545</f>
        <v>0</v>
      </c>
      <c r="CJ545" s="173">
        <f>IF(CI545&gt;$AI$8,1,0)</f>
        <v>0</v>
      </c>
      <c r="CK545" s="175">
        <f>IF($R545=CH$17,CI545,0)</f>
        <v>0</v>
      </c>
      <c r="CL545" s="173">
        <v>26144</v>
      </c>
      <c r="CM545" s="173">
        <v>0</v>
      </c>
      <c r="CN545" s="176"/>
    </row>
    <row r="546" ht="15.75" customHeight="1">
      <c r="A546" t="s" s="179">
        <v>2965</v>
      </c>
      <c r="B546" t="s" s="180">
        <v>183</v>
      </c>
      <c r="C546" t="s" s="180">
        <v>2966</v>
      </c>
      <c r="D546" t="s" s="181">
        <v>186</v>
      </c>
      <c r="E546" t="s" s="188">
        <v>79</v>
      </c>
      <c r="F546" t="s" s="146">
        <v>46</v>
      </c>
      <c r="G546" t="s" s="146">
        <v>1297</v>
      </c>
      <c r="H546" t="s" s="146">
        <v>1371</v>
      </c>
      <c r="I546" t="s" s="146">
        <v>64</v>
      </c>
      <c r="J546" t="s" s="146">
        <v>50</v>
      </c>
      <c r="K546" t="s" s="183">
        <f>_xlfn.IFS(Q546=0,O546,T546=1,R546,U546=1,AA546,V546=1,AD546)</f>
        <v>27</v>
      </c>
      <c r="L546" s="189">
        <f>_xlfn.IFS(Q546=0,P546,T546=1,S546,U546=1,AB546,V546=1,AE546)</f>
        <v>17.5472877911521</v>
      </c>
      <c r="M546" t="s" s="146">
        <f>IF(O546="Lab","over","under")</f>
        <v>2429</v>
      </c>
      <c r="N546" s="145">
        <v>0</v>
      </c>
      <c r="O546" t="s" s="184">
        <v>28</v>
      </c>
      <c r="P546" s="147">
        <f>AQ546</f>
        <v>35.4150382992028</v>
      </c>
      <c r="Q546" s="145">
        <f>T546+U546+V546</f>
        <v>1</v>
      </c>
      <c r="R546" t="s" s="185">
        <v>27</v>
      </c>
      <c r="S546" s="147">
        <f>AO546</f>
        <v>17.5472877911521</v>
      </c>
      <c r="T546" s="145">
        <v>1</v>
      </c>
      <c r="U546" s="138"/>
      <c r="V546" s="138"/>
      <c r="W546" s="138"/>
      <c r="X546" t="s" s="146">
        <f>IF($A546=Y546,"ok","bad")</f>
        <v>2430</v>
      </c>
      <c r="Y546" t="s" s="146">
        <v>2965</v>
      </c>
      <c r="Z546" t="s" s="146">
        <v>2966</v>
      </c>
      <c r="AA546" t="s" s="186">
        <v>217</v>
      </c>
      <c r="AB546" s="141">
        <f>100*AC546</f>
        <v>14.0274087</v>
      </c>
      <c r="AC546" s="190">
        <v>0.140274087</v>
      </c>
      <c r="AD546" t="s" s="187">
        <v>2365</v>
      </c>
      <c r="AE546" s="141">
        <v>12.3990412</v>
      </c>
      <c r="AF546" s="190">
        <v>0.123990412</v>
      </c>
      <c r="AG546" s="138"/>
      <c r="AH546" s="145">
        <v>77312</v>
      </c>
      <c r="AI546" s="145">
        <v>38382</v>
      </c>
      <c r="AJ546" s="145">
        <v>176</v>
      </c>
      <c r="AK546" s="145">
        <v>6858</v>
      </c>
      <c r="AL546" s="145">
        <v>6735</v>
      </c>
      <c r="AM546" s="148">
        <f>100*AL546/$AI546</f>
        <v>17.5472877911521</v>
      </c>
      <c r="AN546" s="145">
        <f>IF(AM546&gt;$AI$8,1,0)</f>
        <v>0</v>
      </c>
      <c r="AO546" s="148">
        <f>IF($R546=AL$17,AM546,0)</f>
        <v>17.5472877911521</v>
      </c>
      <c r="AP546" s="145">
        <v>13593</v>
      </c>
      <c r="AQ546" s="148">
        <f>100*AP546/$AI546</f>
        <v>35.4150382992028</v>
      </c>
      <c r="AR546" s="145">
        <f>IF(AQ546&gt;$AI$8,1,0)</f>
        <v>0</v>
      </c>
      <c r="AS546" s="148">
        <f>IF($R546=AP$17,AQ546,0)</f>
        <v>0</v>
      </c>
      <c r="AT546" s="145">
        <v>2400</v>
      </c>
      <c r="AU546" s="148">
        <f>100*AT546/$AI546</f>
        <v>6.25293106143505</v>
      </c>
      <c r="AV546" s="145">
        <f>IF(AU546&gt;$AI$8,1,0)</f>
        <v>0</v>
      </c>
      <c r="AW546" s="148">
        <f>IF($R546=AT$17,AU546,0)</f>
        <v>0</v>
      </c>
      <c r="AX546" s="145">
        <v>4759</v>
      </c>
      <c r="AY546" s="148">
        <f>100*AX546/$AI546</f>
        <v>12.3990412172372</v>
      </c>
      <c r="AZ546" s="145">
        <f>IF(AY546&gt;$AI$8,1,0)</f>
        <v>0</v>
      </c>
      <c r="BA546" s="148">
        <f>IF($R546=AX$17,AY546,0)</f>
        <v>0</v>
      </c>
      <c r="BB546" s="145">
        <v>2401</v>
      </c>
      <c r="BC546" s="148">
        <f>100*BB546/$AI546</f>
        <v>6.25553644937731</v>
      </c>
      <c r="BD546" s="145">
        <f>IF(BC546&gt;$AI$8,1,0)</f>
        <v>0</v>
      </c>
      <c r="BE546" s="148">
        <f>IF($R546=BB$17,BC546,0)</f>
        <v>0</v>
      </c>
      <c r="BF546" s="145">
        <v>0</v>
      </c>
      <c r="BG546" s="148">
        <f>100*BF546/$AI546</f>
        <v>0</v>
      </c>
      <c r="BH546" s="145">
        <f>IF(BG546&gt;$AI$8,1,0)</f>
        <v>0</v>
      </c>
      <c r="BI546" s="148">
        <f>IF($R546=BF$17,BG546,0)</f>
        <v>0</v>
      </c>
      <c r="BJ546" s="145">
        <v>0</v>
      </c>
      <c r="BK546" s="148">
        <f>100*BJ546/$AI546</f>
        <v>0</v>
      </c>
      <c r="BL546" s="145">
        <f>IF(BK546&gt;$AI$8,1,0)</f>
        <v>0</v>
      </c>
      <c r="BM546" s="148">
        <f>IF($R546=BJ$17,BK546,0)</f>
        <v>0</v>
      </c>
      <c r="BN546" s="145">
        <v>0</v>
      </c>
      <c r="BO546" s="148">
        <f>100*BN546/$AI546</f>
        <v>0</v>
      </c>
      <c r="BP546" s="145">
        <f>IF(BO546&gt;$AI$8,1,0)</f>
        <v>0</v>
      </c>
      <c r="BQ546" s="148">
        <f>IF($R546=BN$17,BO546,0)</f>
        <v>0</v>
      </c>
      <c r="BR546" s="145">
        <v>0</v>
      </c>
      <c r="BS546" s="148">
        <f>100*BR546/$AI546</f>
        <v>0</v>
      </c>
      <c r="BT546" s="145">
        <f>IF(BS546&gt;$AI$8,1,0)</f>
        <v>0</v>
      </c>
      <c r="BU546" s="148">
        <f>IF($R546=BR$17,BS546,0)</f>
        <v>0</v>
      </c>
      <c r="BV546" s="145">
        <v>0</v>
      </c>
      <c r="BW546" s="148">
        <f>100*BV546/$AI546</f>
        <v>0</v>
      </c>
      <c r="BX546" s="145">
        <f>IF(BW546&gt;$AI$8,1,0)</f>
        <v>0</v>
      </c>
      <c r="BY546" s="148">
        <f>IF($R546=BV$17,BW546,0)</f>
        <v>0</v>
      </c>
      <c r="BZ546" s="145">
        <v>0</v>
      </c>
      <c r="CA546" s="148">
        <f>100*BZ546/$AI546</f>
        <v>0</v>
      </c>
      <c r="CB546" s="145">
        <f>IF(CA546&gt;$AI$8,1,0)</f>
        <v>0</v>
      </c>
      <c r="CC546" s="148">
        <f>IF($R546=BZ$17,CA546,0)</f>
        <v>0</v>
      </c>
      <c r="CD546" s="145">
        <v>0</v>
      </c>
      <c r="CE546" s="148">
        <f>100*CD546/$AI546</f>
        <v>0</v>
      </c>
      <c r="CF546" s="145">
        <f>IF(CE546&gt;$AI$8,1,0)</f>
        <v>0</v>
      </c>
      <c r="CG546" s="148">
        <f>IF($R546=CD$17,CE546,0)</f>
        <v>0</v>
      </c>
      <c r="CH546" s="145">
        <v>0</v>
      </c>
      <c r="CI546" s="148">
        <f>100*CH546/$AI546</f>
        <v>0</v>
      </c>
      <c r="CJ546" s="145">
        <f>IF(CI546&gt;$AI$8,1,0)</f>
        <v>0</v>
      </c>
      <c r="CK546" s="148">
        <f>IF($R546=CH$17,CI546,0)</f>
        <v>0</v>
      </c>
      <c r="CL546" s="145">
        <v>0</v>
      </c>
      <c r="CM546" s="145">
        <v>0</v>
      </c>
      <c r="CN546" s="149"/>
    </row>
    <row r="547" ht="19.95" customHeight="1">
      <c r="A547" t="s" s="179">
        <v>3377</v>
      </c>
      <c r="B547" t="s" s="180">
        <v>75</v>
      </c>
      <c r="C547" t="s" s="180">
        <v>1751</v>
      </c>
      <c r="D547" t="s" s="181">
        <v>78</v>
      </c>
      <c r="E547" t="s" s="182">
        <v>79</v>
      </c>
      <c r="F547" t="s" s="130">
        <v>46</v>
      </c>
      <c r="G547" t="s" s="130">
        <v>575</v>
      </c>
      <c r="H547" t="s" s="130">
        <v>245</v>
      </c>
      <c r="I547" t="s" s="130">
        <v>64</v>
      </c>
      <c r="J547" t="s" s="130">
        <v>56</v>
      </c>
      <c r="K547" t="s" s="183">
        <f>_xlfn.IFS(Q547=0,O547,T547=1,R547,U547=1,AA547,V547=1,AD547)</f>
        <v>27</v>
      </c>
      <c r="L547" s="189">
        <f>_xlfn.IFS(Q547=0,P547,T547=1,S547,U547=1,AB547,V547=1,AE547)</f>
        <v>35.4056545211715</v>
      </c>
      <c r="M547" t="s" s="130">
        <f>IF(O547="Lab","over","under")</f>
        <v>3307</v>
      </c>
      <c r="N547" s="169"/>
      <c r="O547" t="s" s="184">
        <v>27</v>
      </c>
      <c r="P547" s="131">
        <f>AM547</f>
        <v>35.4056545211715</v>
      </c>
      <c r="Q547" s="173">
        <f>T547+U547+V547</f>
        <v>0</v>
      </c>
      <c r="R547" t="s" s="185">
        <v>28</v>
      </c>
      <c r="S547" s="131">
        <f>AS547</f>
        <v>29.4106581892741</v>
      </c>
      <c r="T547" s="169"/>
      <c r="U547" s="169"/>
      <c r="V547" s="169"/>
      <c r="W547" s="169"/>
      <c r="X547" t="s" s="130">
        <f>IF($A547=Y547,"ok","bad")</f>
        <v>2430</v>
      </c>
      <c r="Y547" t="s" s="130">
        <v>3377</v>
      </c>
      <c r="Z547" t="s" s="130">
        <v>1751</v>
      </c>
      <c r="AA547" t="s" s="186">
        <v>2365</v>
      </c>
      <c r="AB547" s="125">
        <f>100*AC547</f>
        <v>13.6190064</v>
      </c>
      <c r="AC547" s="191">
        <v>0.136190064</v>
      </c>
      <c r="AD547" t="s" s="187">
        <v>29</v>
      </c>
      <c r="AE547" s="125">
        <v>12.7405429</v>
      </c>
      <c r="AF547" s="191">
        <v>0.127405429</v>
      </c>
      <c r="AG547" s="169"/>
      <c r="AH547" s="173">
        <v>77102</v>
      </c>
      <c r="AI547" s="173">
        <v>53161</v>
      </c>
      <c r="AJ547" s="173">
        <v>198</v>
      </c>
      <c r="AK547" s="173">
        <v>3187</v>
      </c>
      <c r="AL547" s="173">
        <v>18822</v>
      </c>
      <c r="AM547" s="175">
        <f>100*AL547/$AI547</f>
        <v>35.4056545211715</v>
      </c>
      <c r="AN547" s="173">
        <f>IF(AM547&gt;$AI$8,1,0)</f>
        <v>0</v>
      </c>
      <c r="AO547" s="175">
        <f>IF($R547=AL$17,AM547,0)</f>
        <v>0</v>
      </c>
      <c r="AP547" s="173">
        <v>15635</v>
      </c>
      <c r="AQ547" s="175">
        <f>100*AP547/$AI547</f>
        <v>29.4106581892741</v>
      </c>
      <c r="AR547" s="173">
        <f>IF(AQ547&gt;$AI$8,1,0)</f>
        <v>0</v>
      </c>
      <c r="AS547" s="175">
        <f>IF($R547=AP$17,AQ547,0)</f>
        <v>29.4106581892741</v>
      </c>
      <c r="AT547" s="173">
        <v>6773</v>
      </c>
      <c r="AU547" s="175">
        <f>100*AT547/$AI547</f>
        <v>12.7405428791783</v>
      </c>
      <c r="AV547" s="173">
        <f>IF(AU547&gt;$AI$8,1,0)</f>
        <v>0</v>
      </c>
      <c r="AW547" s="175">
        <f>IF($R547=AT$17,AU547,0)</f>
        <v>0</v>
      </c>
      <c r="AX547" s="173">
        <v>7240</v>
      </c>
      <c r="AY547" s="175">
        <f>100*AX547/$AI547</f>
        <v>13.6190064144768</v>
      </c>
      <c r="AZ547" s="173">
        <f>IF(AY547&gt;$AI$8,1,0)</f>
        <v>0</v>
      </c>
      <c r="BA547" s="175">
        <f>IF($R547=AX$17,AY547,0)</f>
        <v>0</v>
      </c>
      <c r="BB547" s="173">
        <v>4691</v>
      </c>
      <c r="BC547" s="175">
        <f>100*BB547/$AI547</f>
        <v>8.82413799589925</v>
      </c>
      <c r="BD547" s="173">
        <f>IF(BC547&gt;$AI$8,1,0)</f>
        <v>0</v>
      </c>
      <c r="BE547" s="175">
        <f>IF($R547=BB$17,BC547,0)</f>
        <v>0</v>
      </c>
      <c r="BF547" s="173">
        <v>0</v>
      </c>
      <c r="BG547" s="175">
        <f>100*BF547/$AI547</f>
        <v>0</v>
      </c>
      <c r="BH547" s="173">
        <f>IF(BG547&gt;$AI$8,1,0)</f>
        <v>0</v>
      </c>
      <c r="BI547" s="175">
        <f>IF($R547=BF$17,BG547,0)</f>
        <v>0</v>
      </c>
      <c r="BJ547" s="173">
        <v>0</v>
      </c>
      <c r="BK547" s="175">
        <f>100*BJ547/$AI547</f>
        <v>0</v>
      </c>
      <c r="BL547" s="173">
        <f>IF(BK547&gt;$AI$8,1,0)</f>
        <v>0</v>
      </c>
      <c r="BM547" s="175">
        <f>IF($R547=BJ$17,BK547,0)</f>
        <v>0</v>
      </c>
      <c r="BN547" s="173">
        <v>0</v>
      </c>
      <c r="BO547" s="175">
        <f>100*BN547/$AI547</f>
        <v>0</v>
      </c>
      <c r="BP547" s="173">
        <f>IF(BO547&gt;$AI$8,1,0)</f>
        <v>0</v>
      </c>
      <c r="BQ547" s="175">
        <f>IF($R547=BN$17,BO547,0)</f>
        <v>0</v>
      </c>
      <c r="BR547" s="173">
        <v>0</v>
      </c>
      <c r="BS547" s="175">
        <f>100*BR547/$AI547</f>
        <v>0</v>
      </c>
      <c r="BT547" s="173">
        <f>IF(BS547&gt;$AI$8,1,0)</f>
        <v>0</v>
      </c>
      <c r="BU547" s="175">
        <f>IF($R547=BR$17,BS547,0)</f>
        <v>0</v>
      </c>
      <c r="BV547" s="173">
        <v>0</v>
      </c>
      <c r="BW547" s="175">
        <f>100*BV547/$AI547</f>
        <v>0</v>
      </c>
      <c r="BX547" s="173">
        <f>IF(BW547&gt;$AI$8,1,0)</f>
        <v>0</v>
      </c>
      <c r="BY547" s="175">
        <f>IF($R547=BV$17,BW547,0)</f>
        <v>0</v>
      </c>
      <c r="BZ547" s="173">
        <v>0</v>
      </c>
      <c r="CA547" s="175">
        <f>100*BZ547/$AI547</f>
        <v>0</v>
      </c>
      <c r="CB547" s="173">
        <f>IF(CA547&gt;$AI$8,1,0)</f>
        <v>0</v>
      </c>
      <c r="CC547" s="175">
        <f>IF($R547=BZ$17,CA547,0)</f>
        <v>0</v>
      </c>
      <c r="CD547" s="173">
        <v>0</v>
      </c>
      <c r="CE547" s="175">
        <f>100*CD547/$AI547</f>
        <v>0</v>
      </c>
      <c r="CF547" s="173">
        <f>IF(CE547&gt;$AI$8,1,0)</f>
        <v>0</v>
      </c>
      <c r="CG547" s="175">
        <f>IF($R547=CD$17,CE547,0)</f>
        <v>0</v>
      </c>
      <c r="CH547" s="173">
        <v>0</v>
      </c>
      <c r="CI547" s="175">
        <f>100*CH547/$AI547</f>
        <v>0</v>
      </c>
      <c r="CJ547" s="173">
        <f>IF(CI547&gt;$AI$8,1,0)</f>
        <v>0</v>
      </c>
      <c r="CK547" s="175">
        <f>IF($R547=CH$17,CI547,0)</f>
        <v>0</v>
      </c>
      <c r="CL547" s="173">
        <v>0</v>
      </c>
      <c r="CM547" s="173">
        <v>0</v>
      </c>
      <c r="CN547" s="176"/>
    </row>
    <row r="548" ht="15.75" customHeight="1">
      <c r="A548" t="s" s="179">
        <v>3197</v>
      </c>
      <c r="B548" t="s" s="180">
        <v>42</v>
      </c>
      <c r="C548" t="s" s="180">
        <v>3198</v>
      </c>
      <c r="D548" t="s" s="181">
        <v>45</v>
      </c>
      <c r="E548" t="s" s="188">
        <v>45</v>
      </c>
      <c r="F548" t="s" s="146">
        <v>46</v>
      </c>
      <c r="G548" t="s" s="146">
        <v>486</v>
      </c>
      <c r="H548" t="s" s="146">
        <v>3199</v>
      </c>
      <c r="I548" t="s" s="146">
        <v>49</v>
      </c>
      <c r="J548" t="s" s="146">
        <v>1733</v>
      </c>
      <c r="K548" t="s" s="183">
        <f>_xlfn.IFS(Q548=0,O548,T548=1,R548,U548=1,AA548,V548=1,AD548)</f>
        <v>27</v>
      </c>
      <c r="L548" s="189">
        <f>_xlfn.IFS(Q548=0,P548,T548=1,S548,U548=1,AB548,V548=1,AE548)</f>
        <v>31.3688906045594</v>
      </c>
      <c r="M548" t="s" s="146">
        <f>IF(O548="Lab","over","under")</f>
        <v>2429</v>
      </c>
      <c r="N548" s="145">
        <v>0</v>
      </c>
      <c r="O548" t="s" s="184">
        <v>28</v>
      </c>
      <c r="P548" s="147">
        <f>AQ548</f>
        <v>35.3964271161723</v>
      </c>
      <c r="Q548" s="145">
        <f>T548+U548+V548</f>
        <v>1</v>
      </c>
      <c r="R548" t="s" s="185">
        <v>27</v>
      </c>
      <c r="S548" s="147">
        <f>AO548</f>
        <v>31.3688906045594</v>
      </c>
      <c r="T548" s="145">
        <v>1</v>
      </c>
      <c r="U548" s="138"/>
      <c r="V548" s="138"/>
      <c r="W548" s="138"/>
      <c r="X548" t="s" s="146">
        <f>IF($A548=Y548,"ok","bad")</f>
        <v>2430</v>
      </c>
      <c r="Y548" t="s" s="146">
        <v>3197</v>
      </c>
      <c r="Z548" t="s" s="146">
        <v>3198</v>
      </c>
      <c r="AA548" t="s" s="186">
        <v>2365</v>
      </c>
      <c r="AB548" s="141">
        <f>100*AC548</f>
        <v>16.7878359</v>
      </c>
      <c r="AC548" s="190">
        <v>0.167878359</v>
      </c>
      <c r="AD548" t="s" s="187">
        <v>33</v>
      </c>
      <c r="AE548" s="141">
        <v>6.35227</v>
      </c>
      <c r="AF548" s="190">
        <v>0.0635227</v>
      </c>
      <c r="AG548" s="138"/>
      <c r="AH548" s="145">
        <v>79033</v>
      </c>
      <c r="AI548" s="145">
        <v>46629</v>
      </c>
      <c r="AJ548" s="145">
        <v>147</v>
      </c>
      <c r="AK548" s="145">
        <v>1878</v>
      </c>
      <c r="AL548" s="145">
        <v>14627</v>
      </c>
      <c r="AM548" s="148">
        <f>100*AL548/$AI548</f>
        <v>31.3688906045594</v>
      </c>
      <c r="AN548" s="145">
        <f>IF(AM548&gt;$AI$8,1,0)</f>
        <v>0</v>
      </c>
      <c r="AO548" s="148">
        <f>IF($R548=AL$17,AM548,0)</f>
        <v>31.3688906045594</v>
      </c>
      <c r="AP548" s="145">
        <v>16505</v>
      </c>
      <c r="AQ548" s="148">
        <f>100*AP548/$AI548</f>
        <v>35.3964271161723</v>
      </c>
      <c r="AR548" s="145">
        <f>IF(AQ548&gt;$AI$8,1,0)</f>
        <v>0</v>
      </c>
      <c r="AS548" s="148">
        <f>IF($R548=AP$17,AQ548,0)</f>
        <v>0</v>
      </c>
      <c r="AT548" s="145">
        <v>2372</v>
      </c>
      <c r="AU548" s="148">
        <f>100*AT548/$AI548</f>
        <v>5.08696304874649</v>
      </c>
      <c r="AV548" s="145">
        <f>IF(AU548&gt;$AI$8,1,0)</f>
        <v>0</v>
      </c>
      <c r="AW548" s="148">
        <f>IF($R548=AT$17,AU548,0)</f>
        <v>0</v>
      </c>
      <c r="AX548" s="145">
        <v>7828</v>
      </c>
      <c r="AY548" s="148">
        <f>100*AX548/$AI548</f>
        <v>16.7878358961162</v>
      </c>
      <c r="AZ548" s="145">
        <f>IF(AY548&gt;$AI$8,1,0)</f>
        <v>0</v>
      </c>
      <c r="BA548" s="148">
        <f>IF($R548=AX$17,AY548,0)</f>
        <v>0</v>
      </c>
      <c r="BB548" s="145">
        <v>1654</v>
      </c>
      <c r="BC548" s="148">
        <f>100*BB548/$AI548</f>
        <v>3.54714877007871</v>
      </c>
      <c r="BD548" s="145">
        <f>IF(BC548&gt;$AI$8,1,0)</f>
        <v>0</v>
      </c>
      <c r="BE548" s="148">
        <f>IF($R548=BB$17,BC548,0)</f>
        <v>0</v>
      </c>
      <c r="BF548" s="145">
        <v>0</v>
      </c>
      <c r="BG548" s="148">
        <f>100*BF548/$AI548</f>
        <v>0</v>
      </c>
      <c r="BH548" s="145">
        <f>IF(BG548&gt;$AI$8,1,0)</f>
        <v>0</v>
      </c>
      <c r="BI548" s="148">
        <f>IF($R548=BF$17,BG548,0)</f>
        <v>0</v>
      </c>
      <c r="BJ548" s="145">
        <v>2962</v>
      </c>
      <c r="BK548" s="148">
        <f>100*BJ548/$AI548</f>
        <v>6.35227004653756</v>
      </c>
      <c r="BL548" s="145">
        <f>IF(BK548&gt;$AI$8,1,0)</f>
        <v>0</v>
      </c>
      <c r="BM548" s="148">
        <f>IF($R548=BJ$17,BK548,0)</f>
        <v>0</v>
      </c>
      <c r="BN548" s="145">
        <v>0</v>
      </c>
      <c r="BO548" s="148">
        <f>100*BN548/$AI548</f>
        <v>0</v>
      </c>
      <c r="BP548" s="145">
        <f>IF(BO548&gt;$AI$8,1,0)</f>
        <v>0</v>
      </c>
      <c r="BQ548" s="148">
        <f>IF($R548=BN$17,BO548,0)</f>
        <v>0</v>
      </c>
      <c r="BR548" s="145">
        <v>0</v>
      </c>
      <c r="BS548" s="148">
        <f>100*BR548/$AI548</f>
        <v>0</v>
      </c>
      <c r="BT548" s="145">
        <f>IF(BS548&gt;$AI$8,1,0)</f>
        <v>0</v>
      </c>
      <c r="BU548" s="148">
        <f>IF($R548=BR$17,BS548,0)</f>
        <v>0</v>
      </c>
      <c r="BV548" s="145">
        <v>0</v>
      </c>
      <c r="BW548" s="148">
        <f>100*BV548/$AI548</f>
        <v>0</v>
      </c>
      <c r="BX548" s="145">
        <f>IF(BW548&gt;$AI$8,1,0)</f>
        <v>0</v>
      </c>
      <c r="BY548" s="148">
        <f>IF($R548=BV$17,BW548,0)</f>
        <v>0</v>
      </c>
      <c r="BZ548" s="145">
        <v>0</v>
      </c>
      <c r="CA548" s="148">
        <f>100*BZ548/$AI548</f>
        <v>0</v>
      </c>
      <c r="CB548" s="145">
        <f>IF(CA548&gt;$AI$8,1,0)</f>
        <v>0</v>
      </c>
      <c r="CC548" s="148">
        <f>IF($R548=BZ$17,CA548,0)</f>
        <v>0</v>
      </c>
      <c r="CD548" s="145">
        <v>0</v>
      </c>
      <c r="CE548" s="148">
        <f>100*CD548/$AI548</f>
        <v>0</v>
      </c>
      <c r="CF548" s="145">
        <f>IF(CE548&gt;$AI$8,1,0)</f>
        <v>0</v>
      </c>
      <c r="CG548" s="148">
        <f>IF($R548=CD$17,CE548,0)</f>
        <v>0</v>
      </c>
      <c r="CH548" s="145">
        <v>0</v>
      </c>
      <c r="CI548" s="148">
        <f>100*CH548/$AI548</f>
        <v>0</v>
      </c>
      <c r="CJ548" s="145">
        <f>IF(CI548&gt;$AI$8,1,0)</f>
        <v>0</v>
      </c>
      <c r="CK548" s="148">
        <f>IF($R548=CH$17,CI548,0)</f>
        <v>0</v>
      </c>
      <c r="CL548" s="145">
        <v>0</v>
      </c>
      <c r="CM548" s="145">
        <v>0</v>
      </c>
      <c r="CN548" s="149"/>
    </row>
    <row r="549" ht="15.75" customHeight="1">
      <c r="A549" t="s" s="179">
        <v>3672</v>
      </c>
      <c r="B549" t="s" s="180">
        <v>84</v>
      </c>
      <c r="C549" t="s" s="180">
        <v>1975</v>
      </c>
      <c r="D549" t="s" s="181">
        <v>86</v>
      </c>
      <c r="E549" t="s" s="182">
        <v>79</v>
      </c>
      <c r="F549" t="s" s="130">
        <v>46</v>
      </c>
      <c r="G549" t="s" s="130">
        <v>1976</v>
      </c>
      <c r="H549" t="s" s="130">
        <v>1400</v>
      </c>
      <c r="I549" t="s" s="130">
        <v>64</v>
      </c>
      <c r="J549" t="s" s="130">
        <v>56</v>
      </c>
      <c r="K549" t="s" s="183">
        <f>_xlfn.IFS(Q549=0,O549,T549=1,R549,U549=1,AA549,V549=1,AD549)</f>
        <v>27</v>
      </c>
      <c r="L549" s="189">
        <f>_xlfn.IFS(Q549=0,P549,T549=1,S549,U549=1,AB549,V549=1,AE549)</f>
        <v>35.3563345803889</v>
      </c>
      <c r="M549" t="s" s="130">
        <f>IF(O549="Lab","over","under")</f>
        <v>3307</v>
      </c>
      <c r="N549" s="169"/>
      <c r="O549" t="s" s="184">
        <v>27</v>
      </c>
      <c r="P549" s="131">
        <f>AM549</f>
        <v>35.3563345803889</v>
      </c>
      <c r="Q549" s="173">
        <f>T549+U549+V549</f>
        <v>0</v>
      </c>
      <c r="R549" t="s" s="185">
        <v>28</v>
      </c>
      <c r="S549" s="131">
        <f>AS549</f>
        <v>32.6428340492356</v>
      </c>
      <c r="T549" s="169"/>
      <c r="U549" s="169"/>
      <c r="V549" s="169"/>
      <c r="W549" s="169"/>
      <c r="X549" t="s" s="130">
        <f>IF($A549=Y549,"ok","bad")</f>
        <v>2430</v>
      </c>
      <c r="Y549" t="s" s="130">
        <v>3672</v>
      </c>
      <c r="Z549" t="s" s="130">
        <v>1975</v>
      </c>
      <c r="AA549" t="s" s="186">
        <v>2365</v>
      </c>
      <c r="AB549" s="125">
        <f>100*AC549</f>
        <v>23.2437301</v>
      </c>
      <c r="AC549" s="191">
        <v>0.232437301</v>
      </c>
      <c r="AD549" t="s" s="187">
        <v>31</v>
      </c>
      <c r="AE549" s="125">
        <v>5.2953674</v>
      </c>
      <c r="AF549" s="191">
        <v>0.052953674</v>
      </c>
      <c r="AG549" s="169"/>
      <c r="AH549" s="173">
        <v>69892</v>
      </c>
      <c r="AI549" s="173">
        <v>43302</v>
      </c>
      <c r="AJ549" s="173">
        <v>188</v>
      </c>
      <c r="AK549" s="173">
        <v>1175</v>
      </c>
      <c r="AL549" s="173">
        <v>15310</v>
      </c>
      <c r="AM549" s="175">
        <f>100*AL549/$AI549</f>
        <v>35.3563345803889</v>
      </c>
      <c r="AN549" s="173">
        <f>IF(AM549&gt;$AI$8,1,0)</f>
        <v>0</v>
      </c>
      <c r="AO549" s="175">
        <f>IF($R549=AL$17,AM549,0)</f>
        <v>0</v>
      </c>
      <c r="AP549" s="173">
        <v>14135</v>
      </c>
      <c r="AQ549" s="175">
        <f>100*AP549/$AI549</f>
        <v>32.6428340492356</v>
      </c>
      <c r="AR549" s="173">
        <f>IF(AQ549&gt;$AI$8,1,0)</f>
        <v>0</v>
      </c>
      <c r="AS549" s="175">
        <f>IF($R549=AP$17,AQ549,0)</f>
        <v>32.6428340492356</v>
      </c>
      <c r="AT549" s="173">
        <v>1499</v>
      </c>
      <c r="AU549" s="175">
        <f>100*AT549/$AI549</f>
        <v>3.46173386910535</v>
      </c>
      <c r="AV549" s="173">
        <f>IF(AU549&gt;$AI$8,1,0)</f>
        <v>0</v>
      </c>
      <c r="AW549" s="175">
        <f>IF($R549=AT$17,AU549,0)</f>
        <v>0</v>
      </c>
      <c r="AX549" s="173">
        <v>10065</v>
      </c>
      <c r="AY549" s="175">
        <f>100*AX549/$AI549</f>
        <v>23.2437300817514</v>
      </c>
      <c r="AZ549" s="173">
        <f>IF(AY549&gt;$AI$8,1,0)</f>
        <v>0</v>
      </c>
      <c r="BA549" s="175">
        <f>IF($R549=AX$17,AY549,0)</f>
        <v>0</v>
      </c>
      <c r="BB549" s="173">
        <v>2293</v>
      </c>
      <c r="BC549" s="175">
        <f>100*BB549/$AI549</f>
        <v>5.29536741951873</v>
      </c>
      <c r="BD549" s="173">
        <f>IF(BC549&gt;$AI$8,1,0)</f>
        <v>0</v>
      </c>
      <c r="BE549" s="175">
        <f>IF($R549=BB$17,BC549,0)</f>
        <v>0</v>
      </c>
      <c r="BF549" s="173">
        <v>0</v>
      </c>
      <c r="BG549" s="175">
        <f>100*BF549/$AI549</f>
        <v>0</v>
      </c>
      <c r="BH549" s="173">
        <f>IF(BG549&gt;$AI$8,1,0)</f>
        <v>0</v>
      </c>
      <c r="BI549" s="175">
        <f>IF($R549=BF$17,BG549,0)</f>
        <v>0</v>
      </c>
      <c r="BJ549" s="173">
        <v>0</v>
      </c>
      <c r="BK549" s="175">
        <f>100*BJ549/$AI549</f>
        <v>0</v>
      </c>
      <c r="BL549" s="173">
        <f>IF(BK549&gt;$AI$8,1,0)</f>
        <v>0</v>
      </c>
      <c r="BM549" s="175">
        <f>IF($R549=BJ$17,BK549,0)</f>
        <v>0</v>
      </c>
      <c r="BN549" s="173">
        <v>0</v>
      </c>
      <c r="BO549" s="175">
        <f>100*BN549/$AI549</f>
        <v>0</v>
      </c>
      <c r="BP549" s="173">
        <f>IF(BO549&gt;$AI$8,1,0)</f>
        <v>0</v>
      </c>
      <c r="BQ549" s="175">
        <f>IF($R549=BN$17,BO549,0)</f>
        <v>0</v>
      </c>
      <c r="BR549" s="173">
        <v>0</v>
      </c>
      <c r="BS549" s="175">
        <f>100*BR549/$AI549</f>
        <v>0</v>
      </c>
      <c r="BT549" s="173">
        <f>IF(BS549&gt;$AI$8,1,0)</f>
        <v>0</v>
      </c>
      <c r="BU549" s="175">
        <f>IF($R549=BR$17,BS549,0)</f>
        <v>0</v>
      </c>
      <c r="BV549" s="173">
        <v>0</v>
      </c>
      <c r="BW549" s="175">
        <f>100*BV549/$AI549</f>
        <v>0</v>
      </c>
      <c r="BX549" s="173">
        <f>IF(BW549&gt;$AI$8,1,0)</f>
        <v>0</v>
      </c>
      <c r="BY549" s="175">
        <f>IF($R549=BV$17,BW549,0)</f>
        <v>0</v>
      </c>
      <c r="BZ549" s="173">
        <v>0</v>
      </c>
      <c r="CA549" s="175">
        <f>100*BZ549/$AI549</f>
        <v>0</v>
      </c>
      <c r="CB549" s="173">
        <f>IF(CA549&gt;$AI$8,1,0)</f>
        <v>0</v>
      </c>
      <c r="CC549" s="175">
        <f>IF($R549=BZ$17,CA549,0)</f>
        <v>0</v>
      </c>
      <c r="CD549" s="173">
        <v>0</v>
      </c>
      <c r="CE549" s="175">
        <f>100*CD549/$AI549</f>
        <v>0</v>
      </c>
      <c r="CF549" s="173">
        <f>IF(CE549&gt;$AI$8,1,0)</f>
        <v>0</v>
      </c>
      <c r="CG549" s="175">
        <f>IF($R549=CD$17,CE549,0)</f>
        <v>0</v>
      </c>
      <c r="CH549" s="173">
        <v>0</v>
      </c>
      <c r="CI549" s="175">
        <f>100*CH549/$AI549</f>
        <v>0</v>
      </c>
      <c r="CJ549" s="173">
        <f>IF(CI549&gt;$AI$8,1,0)</f>
        <v>0</v>
      </c>
      <c r="CK549" s="175">
        <f>IF($R549=CH$17,CI549,0)</f>
        <v>0</v>
      </c>
      <c r="CL549" s="173">
        <v>0</v>
      </c>
      <c r="CM549" s="173">
        <v>0</v>
      </c>
      <c r="CN549" s="176"/>
    </row>
    <row r="550" ht="15.75" customHeight="1">
      <c r="A550" t="s" s="179">
        <v>2969</v>
      </c>
      <c r="B550" t="s" s="180">
        <v>183</v>
      </c>
      <c r="C550" t="s" s="180">
        <v>2190</v>
      </c>
      <c r="D550" t="s" s="181">
        <v>186</v>
      </c>
      <c r="E550" t="s" s="188">
        <v>79</v>
      </c>
      <c r="F550" t="s" s="146">
        <v>80</v>
      </c>
      <c r="G550" t="s" s="146">
        <v>374</v>
      </c>
      <c r="H550" t="s" s="146">
        <v>2970</v>
      </c>
      <c r="I550" t="s" s="146">
        <v>49</v>
      </c>
      <c r="J550" t="s" s="146">
        <v>1733</v>
      </c>
      <c r="K550" t="s" s="183">
        <f>_xlfn.IFS(Q550=0,O550,T550=1,R550,U550=1,AA550,V550=1,AD550)</f>
        <v>29</v>
      </c>
      <c r="L550" s="189">
        <f>_xlfn.IFS(Q550=0,P550,T550=1,S550,U550=1,AB550,V550=1,AE550)</f>
        <v>17.044202</v>
      </c>
      <c r="M550" t="s" s="146">
        <f>IF(O550="Lab","over","under")</f>
        <v>2429</v>
      </c>
      <c r="N550" s="145">
        <v>0</v>
      </c>
      <c r="O550" t="s" s="184">
        <v>28</v>
      </c>
      <c r="P550" s="147">
        <f>AQ550</f>
        <v>35.3346080305927</v>
      </c>
      <c r="Q550" s="145">
        <f>T550+U550+V550</f>
        <v>1</v>
      </c>
      <c r="R550" t="s" s="185">
        <v>27</v>
      </c>
      <c r="S550" s="147">
        <f>AO550</f>
        <v>24.7103812844449</v>
      </c>
      <c r="T550" s="138"/>
      <c r="U550" s="145">
        <v>1</v>
      </c>
      <c r="V550" s="138"/>
      <c r="W550" s="138"/>
      <c r="X550" t="s" s="146">
        <f>IF($A550=Y550,"ok","bad")</f>
        <v>2430</v>
      </c>
      <c r="Y550" t="s" s="146">
        <v>2969</v>
      </c>
      <c r="Z550" t="s" s="146">
        <v>2190</v>
      </c>
      <c r="AA550" t="s" s="186">
        <v>29</v>
      </c>
      <c r="AB550" s="141">
        <f>100*AC550</f>
        <v>17.044202</v>
      </c>
      <c r="AC550" s="190">
        <v>0.17044202</v>
      </c>
      <c r="AD550" t="s" s="187">
        <v>2365</v>
      </c>
      <c r="AE550" s="141">
        <v>11.0898662</v>
      </c>
      <c r="AF550" s="190">
        <v>0.110898662</v>
      </c>
      <c r="AG550" s="138"/>
      <c r="AH550" s="145">
        <v>73100</v>
      </c>
      <c r="AI550" s="145">
        <v>44455</v>
      </c>
      <c r="AJ550" s="145">
        <v>192</v>
      </c>
      <c r="AK550" s="145">
        <v>4723</v>
      </c>
      <c r="AL550" s="145">
        <v>10985</v>
      </c>
      <c r="AM550" s="148">
        <f>100*AL550/$AI550</f>
        <v>24.7103812844449</v>
      </c>
      <c r="AN550" s="145">
        <f>IF(AM550&gt;$AI$8,1,0)</f>
        <v>0</v>
      </c>
      <c r="AO550" s="148">
        <f>IF($R550=AL$17,AM550,0)</f>
        <v>24.7103812844449</v>
      </c>
      <c r="AP550" s="145">
        <v>15708</v>
      </c>
      <c r="AQ550" s="148">
        <f>100*AP550/$AI550</f>
        <v>35.3346080305927</v>
      </c>
      <c r="AR550" s="145">
        <f>IF(AQ550&gt;$AI$8,1,0)</f>
        <v>0</v>
      </c>
      <c r="AS550" s="148">
        <f>IF($R550=AP$17,AQ550,0)</f>
        <v>0</v>
      </c>
      <c r="AT550" s="145">
        <v>7577</v>
      </c>
      <c r="AU550" s="148">
        <f>100*AT550/$AI550</f>
        <v>17.0442020020245</v>
      </c>
      <c r="AV550" s="145">
        <f>IF(AU550&gt;$AI$8,1,0)</f>
        <v>0</v>
      </c>
      <c r="AW550" s="148">
        <f>IF($R550=AT$17,AU550,0)</f>
        <v>0</v>
      </c>
      <c r="AX550" s="145">
        <v>4930</v>
      </c>
      <c r="AY550" s="148">
        <f>100*AX550/$AI550</f>
        <v>11.0898661567878</v>
      </c>
      <c r="AZ550" s="145">
        <f>IF(AY550&gt;$AI$8,1,0)</f>
        <v>0</v>
      </c>
      <c r="BA550" s="148">
        <f>IF($R550=AX$17,AY550,0)</f>
        <v>0</v>
      </c>
      <c r="BB550" s="145">
        <v>2428</v>
      </c>
      <c r="BC550" s="148">
        <f>100*BB550/$AI550</f>
        <v>5.46170284557418</v>
      </c>
      <c r="BD550" s="145">
        <f>IF(BC550&gt;$AI$8,1,0)</f>
        <v>0</v>
      </c>
      <c r="BE550" s="148">
        <f>IF($R550=BB$17,BC550,0)</f>
        <v>0</v>
      </c>
      <c r="BF550" s="145">
        <v>0</v>
      </c>
      <c r="BG550" s="148">
        <f>100*BF550/$AI550</f>
        <v>0</v>
      </c>
      <c r="BH550" s="145">
        <f>IF(BG550&gt;$AI$8,1,0)</f>
        <v>0</v>
      </c>
      <c r="BI550" s="148">
        <f>IF($R550=BF$17,BG550,0)</f>
        <v>0</v>
      </c>
      <c r="BJ550" s="145">
        <v>0</v>
      </c>
      <c r="BK550" s="148">
        <f>100*BJ550/$AI550</f>
        <v>0</v>
      </c>
      <c r="BL550" s="145">
        <f>IF(BK550&gt;$AI$8,1,0)</f>
        <v>0</v>
      </c>
      <c r="BM550" s="148">
        <f>IF($R550=BJ$17,BK550,0)</f>
        <v>0</v>
      </c>
      <c r="BN550" s="145">
        <v>0</v>
      </c>
      <c r="BO550" s="148">
        <f>100*BN550/$AI550</f>
        <v>0</v>
      </c>
      <c r="BP550" s="145">
        <f>IF(BO550&gt;$AI$8,1,0)</f>
        <v>0</v>
      </c>
      <c r="BQ550" s="148">
        <f>IF($R550=BN$17,BO550,0)</f>
        <v>0</v>
      </c>
      <c r="BR550" s="145">
        <v>0</v>
      </c>
      <c r="BS550" s="148">
        <f>100*BR550/$AI550</f>
        <v>0</v>
      </c>
      <c r="BT550" s="145">
        <f>IF(BS550&gt;$AI$8,1,0)</f>
        <v>0</v>
      </c>
      <c r="BU550" s="148">
        <f>IF($R550=BR$17,BS550,0)</f>
        <v>0</v>
      </c>
      <c r="BV550" s="145">
        <v>0</v>
      </c>
      <c r="BW550" s="148">
        <f>100*BV550/$AI550</f>
        <v>0</v>
      </c>
      <c r="BX550" s="145">
        <f>IF(BW550&gt;$AI$8,1,0)</f>
        <v>0</v>
      </c>
      <c r="BY550" s="148">
        <f>IF($R550=BV$17,BW550,0)</f>
        <v>0</v>
      </c>
      <c r="BZ550" s="145">
        <v>0</v>
      </c>
      <c r="CA550" s="148">
        <f>100*BZ550/$AI550</f>
        <v>0</v>
      </c>
      <c r="CB550" s="145">
        <f>IF(CA550&gt;$AI$8,1,0)</f>
        <v>0</v>
      </c>
      <c r="CC550" s="148">
        <f>IF($R550=BZ$17,CA550,0)</f>
        <v>0</v>
      </c>
      <c r="CD550" s="145">
        <v>0</v>
      </c>
      <c r="CE550" s="148">
        <f>100*CD550/$AI550</f>
        <v>0</v>
      </c>
      <c r="CF550" s="145">
        <f>IF(CE550&gt;$AI$8,1,0)</f>
        <v>0</v>
      </c>
      <c r="CG550" s="148">
        <f>IF($R550=CD$17,CE550,0)</f>
        <v>0</v>
      </c>
      <c r="CH550" s="145">
        <v>0</v>
      </c>
      <c r="CI550" s="148">
        <f>100*CH550/$AI550</f>
        <v>0</v>
      </c>
      <c r="CJ550" s="145">
        <f>IF(CI550&gt;$AI$8,1,0)</f>
        <v>0</v>
      </c>
      <c r="CK550" s="148">
        <f>IF($R550=CH$17,CI550,0)</f>
        <v>0</v>
      </c>
      <c r="CL550" s="145">
        <v>839</v>
      </c>
      <c r="CM550" s="145">
        <v>0</v>
      </c>
      <c r="CN550" s="149"/>
    </row>
    <row r="551" ht="15.75" customHeight="1">
      <c r="A551" t="s" s="179">
        <v>3518</v>
      </c>
      <c r="B551" t="s" s="180">
        <v>58</v>
      </c>
      <c r="C551" t="s" s="180">
        <v>3519</v>
      </c>
      <c r="D551" t="s" s="181">
        <v>60</v>
      </c>
      <c r="E551" t="s" s="182">
        <v>60</v>
      </c>
      <c r="F551" t="s" s="130">
        <v>46</v>
      </c>
      <c r="G551" t="s" s="130">
        <v>47</v>
      </c>
      <c r="H551" t="s" s="130">
        <v>3520</v>
      </c>
      <c r="I551" t="s" s="130">
        <v>49</v>
      </c>
      <c r="J551" t="s" s="130">
        <v>65</v>
      </c>
      <c r="K551" t="s" s="183">
        <f>_xlfn.IFS(Q551=0,O551,T551=1,R551,U551=1,AA551,V551=1,AD551)</f>
        <v>32</v>
      </c>
      <c r="L551" s="189">
        <f>_xlfn.IFS(Q551=0,P551,T551=1,S551,U551=1,AB551,V551=1,AE551)</f>
        <v>35.3174513226194</v>
      </c>
      <c r="M551" t="s" s="130">
        <f>IF(O551="Lab","over","under")</f>
        <v>3307</v>
      </c>
      <c r="N551" s="169"/>
      <c r="O551" t="s" s="184">
        <v>32</v>
      </c>
      <c r="P551" s="131">
        <f>BG551</f>
        <v>35.3174513226194</v>
      </c>
      <c r="Q551" s="173">
        <f>T551+U551+V551</f>
        <v>0</v>
      </c>
      <c r="R551" t="s" s="185">
        <v>28</v>
      </c>
      <c r="S551" s="131">
        <f>AS551</f>
        <v>33.3703560985561</v>
      </c>
      <c r="T551" s="169"/>
      <c r="U551" s="169"/>
      <c r="V551" s="169"/>
      <c r="W551" s="169"/>
      <c r="X551" t="s" s="130">
        <f>IF($A551=Y551,"ok","bad")</f>
        <v>2430</v>
      </c>
      <c r="Y551" t="s" s="130">
        <v>3518</v>
      </c>
      <c r="Z551" t="s" s="130">
        <v>3519</v>
      </c>
      <c r="AA551" t="s" s="186">
        <v>27</v>
      </c>
      <c r="AB551" s="125">
        <f>100*AC551</f>
        <v>15.5064941</v>
      </c>
      <c r="AC551" s="191">
        <v>0.155064941</v>
      </c>
      <c r="AD551" t="s" s="187">
        <v>2365</v>
      </c>
      <c r="AE551" s="125">
        <v>8.6134597</v>
      </c>
      <c r="AF551" s="191">
        <v>0.08613459699999999</v>
      </c>
      <c r="AG551" s="169"/>
      <c r="AH551" s="173">
        <v>76149</v>
      </c>
      <c r="AI551" s="173">
        <v>44117</v>
      </c>
      <c r="AJ551" s="173">
        <v>161</v>
      </c>
      <c r="AK551" s="173">
        <v>859</v>
      </c>
      <c r="AL551" s="173">
        <v>6841</v>
      </c>
      <c r="AM551" s="175">
        <f>100*AL551/$AI551</f>
        <v>15.5064940952467</v>
      </c>
      <c r="AN551" s="173">
        <f>IF(AM551&gt;$AI$8,1,0)</f>
        <v>0</v>
      </c>
      <c r="AO551" s="175">
        <f>IF($R551=AL$17,AM551,0)</f>
        <v>0</v>
      </c>
      <c r="AP551" s="173">
        <v>14722</v>
      </c>
      <c r="AQ551" s="175">
        <f>100*AP551/$AI551</f>
        <v>33.3703560985561</v>
      </c>
      <c r="AR551" s="173">
        <f>IF(AQ551&gt;$AI$8,1,0)</f>
        <v>0</v>
      </c>
      <c r="AS551" s="175">
        <f>IF($R551=AP$17,AQ551,0)</f>
        <v>33.3703560985561</v>
      </c>
      <c r="AT551" s="173">
        <v>2249</v>
      </c>
      <c r="AU551" s="175">
        <f>100*AT551/$AI551</f>
        <v>5.09780810118548</v>
      </c>
      <c r="AV551" s="173">
        <f>IF(AU551&gt;$AI$8,1,0)</f>
        <v>0</v>
      </c>
      <c r="AW551" s="175">
        <f>IF($R551=AT$17,AU551,0)</f>
        <v>0</v>
      </c>
      <c r="AX551" s="173">
        <v>3800</v>
      </c>
      <c r="AY551" s="175">
        <f>100*AX551/$AI551</f>
        <v>8.613459664075069</v>
      </c>
      <c r="AZ551" s="173">
        <f>IF(AY551&gt;$AI$8,1,0)</f>
        <v>0</v>
      </c>
      <c r="BA551" s="175">
        <f>IF($R551=AX$17,AY551,0)</f>
        <v>0</v>
      </c>
      <c r="BB551" s="173">
        <v>0</v>
      </c>
      <c r="BC551" s="175">
        <f>100*BB551/$AI551</f>
        <v>0</v>
      </c>
      <c r="BD551" s="173">
        <f>IF(BC551&gt;$AI$8,1,0)</f>
        <v>0</v>
      </c>
      <c r="BE551" s="175">
        <f>IF($R551=BB$17,BC551,0)</f>
        <v>0</v>
      </c>
      <c r="BF551" s="173">
        <v>15581</v>
      </c>
      <c r="BG551" s="175">
        <f>100*BF551/$AI551</f>
        <v>35.3174513226194</v>
      </c>
      <c r="BH551" s="173">
        <f>IF(BG551&gt;$AI$8,1,0)</f>
        <v>0</v>
      </c>
      <c r="BI551" s="175">
        <f>IF($R551=BF$17,BG551,0)</f>
        <v>0</v>
      </c>
      <c r="BJ551" s="173">
        <v>0</v>
      </c>
      <c r="BK551" s="175">
        <f>100*BJ551/$AI551</f>
        <v>0</v>
      </c>
      <c r="BL551" s="173">
        <f>IF(BK551&gt;$AI$8,1,0)</f>
        <v>0</v>
      </c>
      <c r="BM551" s="175">
        <f>IF($R551=BJ$17,BK551,0)</f>
        <v>0</v>
      </c>
      <c r="BN551" s="173">
        <v>0</v>
      </c>
      <c r="BO551" s="175">
        <f>100*BN551/$AI551</f>
        <v>0</v>
      </c>
      <c r="BP551" s="173">
        <f>IF(BO551&gt;$AI$8,1,0)</f>
        <v>0</v>
      </c>
      <c r="BQ551" s="175">
        <f>IF($R551=BN$17,BO551,0)</f>
        <v>0</v>
      </c>
      <c r="BR551" s="173">
        <v>0</v>
      </c>
      <c r="BS551" s="175">
        <f>100*BR551/$AI551</f>
        <v>0</v>
      </c>
      <c r="BT551" s="173">
        <f>IF(BS551&gt;$AI$8,1,0)</f>
        <v>0</v>
      </c>
      <c r="BU551" s="175">
        <f>IF($R551=BR$17,BS551,0)</f>
        <v>0</v>
      </c>
      <c r="BV551" s="173">
        <v>0</v>
      </c>
      <c r="BW551" s="175">
        <f>100*BV551/$AI551</f>
        <v>0</v>
      </c>
      <c r="BX551" s="173">
        <f>IF(BW551&gt;$AI$8,1,0)</f>
        <v>0</v>
      </c>
      <c r="BY551" s="175">
        <f>IF($R551=BV$17,BW551,0)</f>
        <v>0</v>
      </c>
      <c r="BZ551" s="173">
        <v>0</v>
      </c>
      <c r="CA551" s="175">
        <f>100*BZ551/$AI551</f>
        <v>0</v>
      </c>
      <c r="CB551" s="173">
        <f>IF(CA551&gt;$AI$8,1,0)</f>
        <v>0</v>
      </c>
      <c r="CC551" s="175">
        <f>IF($R551=BZ$17,CA551,0)</f>
        <v>0</v>
      </c>
      <c r="CD551" s="173">
        <v>0</v>
      </c>
      <c r="CE551" s="175">
        <f>100*CD551/$AI551</f>
        <v>0</v>
      </c>
      <c r="CF551" s="173">
        <f>IF(CE551&gt;$AI$8,1,0)</f>
        <v>0</v>
      </c>
      <c r="CG551" s="175">
        <f>IF($R551=CD$17,CE551,0)</f>
        <v>0</v>
      </c>
      <c r="CH551" s="173">
        <v>0</v>
      </c>
      <c r="CI551" s="175">
        <f>100*CH551/$AI551</f>
        <v>0</v>
      </c>
      <c r="CJ551" s="173">
        <f>IF(CI551&gt;$AI$8,1,0)</f>
        <v>0</v>
      </c>
      <c r="CK551" s="175">
        <f>IF($R551=CH$17,CI551,0)</f>
        <v>0</v>
      </c>
      <c r="CL551" s="173">
        <v>254</v>
      </c>
      <c r="CM551" s="173">
        <v>0</v>
      </c>
      <c r="CN551" s="176"/>
    </row>
    <row r="552" ht="15.75" customHeight="1">
      <c r="A552" t="s" s="179">
        <v>3564</v>
      </c>
      <c r="B552" t="s" s="180">
        <v>75</v>
      </c>
      <c r="C552" t="s" s="180">
        <v>3565</v>
      </c>
      <c r="D552" t="s" s="181">
        <v>78</v>
      </c>
      <c r="E552" t="s" s="188">
        <v>79</v>
      </c>
      <c r="F552" t="s" s="146">
        <v>46</v>
      </c>
      <c r="G552" t="s" s="146">
        <v>1597</v>
      </c>
      <c r="H552" t="s" s="146">
        <v>1598</v>
      </c>
      <c r="I552" t="s" s="146">
        <v>49</v>
      </c>
      <c r="J552" t="s" s="146">
        <v>56</v>
      </c>
      <c r="K552" t="s" s="183">
        <f>_xlfn.IFS(Q552=0,O552,T552=1,R552,U552=1,AA552,V552=1,AD552)</f>
        <v>27</v>
      </c>
      <c r="L552" s="189">
        <f>_xlfn.IFS(Q552=0,P552,T552=1,S552,U552=1,AB552,V552=1,AE552)</f>
        <v>35.314477645565</v>
      </c>
      <c r="M552" t="s" s="146">
        <f>IF(O552="Lab","over","under")</f>
        <v>3307</v>
      </c>
      <c r="N552" s="138"/>
      <c r="O552" t="s" s="184">
        <v>27</v>
      </c>
      <c r="P552" s="147">
        <f>AM552</f>
        <v>35.314477645565</v>
      </c>
      <c r="Q552" s="145">
        <f>T552+U552+V552</f>
        <v>0</v>
      </c>
      <c r="R552" t="s" s="185">
        <v>28</v>
      </c>
      <c r="S552" s="147">
        <f>AS552</f>
        <v>30.196407725234</v>
      </c>
      <c r="T552" s="138"/>
      <c r="U552" s="138"/>
      <c r="V552" s="138"/>
      <c r="W552" s="138"/>
      <c r="X552" t="s" s="146">
        <f>IF($A552=Y552,"ok","bad")</f>
        <v>2430</v>
      </c>
      <c r="Y552" t="s" s="146">
        <v>3564</v>
      </c>
      <c r="Z552" t="s" s="146">
        <v>3565</v>
      </c>
      <c r="AA552" t="s" s="186">
        <v>2365</v>
      </c>
      <c r="AB552" s="141">
        <f>100*AC552</f>
        <v>21.7133963</v>
      </c>
      <c r="AC552" s="190">
        <v>0.217133963</v>
      </c>
      <c r="AD552" t="s" s="187">
        <v>31</v>
      </c>
      <c r="AE552" s="141">
        <v>7.2275585</v>
      </c>
      <c r="AF552" s="190">
        <v>0.072275585</v>
      </c>
      <c r="AG552" s="138"/>
      <c r="AH552" s="145">
        <v>77869</v>
      </c>
      <c r="AI552" s="145">
        <v>48827</v>
      </c>
      <c r="AJ552" s="145">
        <v>196</v>
      </c>
      <c r="AK552" s="145">
        <v>2499</v>
      </c>
      <c r="AL552" s="145">
        <v>17243</v>
      </c>
      <c r="AM552" s="148">
        <f>100*AL552/$AI552</f>
        <v>35.314477645565</v>
      </c>
      <c r="AN552" s="145">
        <f>IF(AM552&gt;$AI$8,1,0)</f>
        <v>0</v>
      </c>
      <c r="AO552" s="148">
        <f>IF($R552=AL$17,AM552,0)</f>
        <v>0</v>
      </c>
      <c r="AP552" s="145">
        <v>14744</v>
      </c>
      <c r="AQ552" s="148">
        <f>100*AP552/$AI552</f>
        <v>30.196407725234</v>
      </c>
      <c r="AR552" s="145">
        <f>IF(AQ552&gt;$AI$8,1,0)</f>
        <v>0</v>
      </c>
      <c r="AS552" s="148">
        <f>IF($R552=AP$17,AQ552,0)</f>
        <v>30.196407725234</v>
      </c>
      <c r="AT552" s="145">
        <v>2709</v>
      </c>
      <c r="AU552" s="148">
        <f>100*AT552/$AI552</f>
        <v>5.54815982960247</v>
      </c>
      <c r="AV552" s="145">
        <f>IF(AU552&gt;$AI$8,1,0)</f>
        <v>0</v>
      </c>
      <c r="AW552" s="148">
        <f>IF($R552=AT$17,AU552,0)</f>
        <v>0</v>
      </c>
      <c r="AX552" s="145">
        <v>10602</v>
      </c>
      <c r="AY552" s="148">
        <f>100*AX552/$AI552</f>
        <v>21.7133962766502</v>
      </c>
      <c r="AZ552" s="145">
        <f>IF(AY552&gt;$AI$8,1,0)</f>
        <v>0</v>
      </c>
      <c r="BA552" s="148">
        <f>IF($R552=AX$17,AY552,0)</f>
        <v>0</v>
      </c>
      <c r="BB552" s="145">
        <v>3529</v>
      </c>
      <c r="BC552" s="148">
        <f>100*BB552/$AI552</f>
        <v>7.22755852294837</v>
      </c>
      <c r="BD552" s="145">
        <f>IF(BC552&gt;$AI$8,1,0)</f>
        <v>0</v>
      </c>
      <c r="BE552" s="148">
        <f>IF($R552=BB$17,BC552,0)</f>
        <v>0</v>
      </c>
      <c r="BF552" s="145">
        <v>0</v>
      </c>
      <c r="BG552" s="148">
        <f>100*BF552/$AI552</f>
        <v>0</v>
      </c>
      <c r="BH552" s="145">
        <f>IF(BG552&gt;$AI$8,1,0)</f>
        <v>0</v>
      </c>
      <c r="BI552" s="148">
        <f>IF($R552=BF$17,BG552,0)</f>
        <v>0</v>
      </c>
      <c r="BJ552" s="145">
        <v>0</v>
      </c>
      <c r="BK552" s="148">
        <f>100*BJ552/$AI552</f>
        <v>0</v>
      </c>
      <c r="BL552" s="145">
        <f>IF(BK552&gt;$AI$8,1,0)</f>
        <v>0</v>
      </c>
      <c r="BM552" s="148">
        <f>IF($R552=BJ$17,BK552,0)</f>
        <v>0</v>
      </c>
      <c r="BN552" s="145">
        <v>0</v>
      </c>
      <c r="BO552" s="148">
        <f>100*BN552/$AI552</f>
        <v>0</v>
      </c>
      <c r="BP552" s="145">
        <f>IF(BO552&gt;$AI$8,1,0)</f>
        <v>0</v>
      </c>
      <c r="BQ552" s="148">
        <f>IF($R552=BN$17,BO552,0)</f>
        <v>0</v>
      </c>
      <c r="BR552" s="145">
        <v>0</v>
      </c>
      <c r="BS552" s="148">
        <f>100*BR552/$AI552</f>
        <v>0</v>
      </c>
      <c r="BT552" s="145">
        <f>IF(BS552&gt;$AI$8,1,0)</f>
        <v>0</v>
      </c>
      <c r="BU552" s="148">
        <f>IF($R552=BR$17,BS552,0)</f>
        <v>0</v>
      </c>
      <c r="BV552" s="145">
        <v>0</v>
      </c>
      <c r="BW552" s="148">
        <f>100*BV552/$AI552</f>
        <v>0</v>
      </c>
      <c r="BX552" s="145">
        <f>IF(BW552&gt;$AI$8,1,0)</f>
        <v>0</v>
      </c>
      <c r="BY552" s="148">
        <f>IF($R552=BV$17,BW552,0)</f>
        <v>0</v>
      </c>
      <c r="BZ552" s="145">
        <v>0</v>
      </c>
      <c r="CA552" s="148">
        <f>100*BZ552/$AI552</f>
        <v>0</v>
      </c>
      <c r="CB552" s="145">
        <f>IF(CA552&gt;$AI$8,1,0)</f>
        <v>0</v>
      </c>
      <c r="CC552" s="148">
        <f>IF($R552=BZ$17,CA552,0)</f>
        <v>0</v>
      </c>
      <c r="CD552" s="145">
        <v>0</v>
      </c>
      <c r="CE552" s="148">
        <f>100*CD552/$AI552</f>
        <v>0</v>
      </c>
      <c r="CF552" s="145">
        <f>IF(CE552&gt;$AI$8,1,0)</f>
        <v>0</v>
      </c>
      <c r="CG552" s="148">
        <f>IF($R552=CD$17,CE552,0)</f>
        <v>0</v>
      </c>
      <c r="CH552" s="145">
        <v>0</v>
      </c>
      <c r="CI552" s="148">
        <f>100*CH552/$AI552</f>
        <v>0</v>
      </c>
      <c r="CJ552" s="145">
        <f>IF(CI552&gt;$AI$8,1,0)</f>
        <v>0</v>
      </c>
      <c r="CK552" s="148">
        <f>IF($R552=CH$17,CI552,0)</f>
        <v>0</v>
      </c>
      <c r="CL552" s="145">
        <v>389</v>
      </c>
      <c r="CM552" s="145">
        <v>0</v>
      </c>
      <c r="CN552" s="149"/>
    </row>
    <row r="553" ht="15.75" customHeight="1">
      <c r="A553" t="s" s="179">
        <v>3703</v>
      </c>
      <c r="B553" t="s" s="180">
        <v>183</v>
      </c>
      <c r="C553" t="s" s="180">
        <v>1048</v>
      </c>
      <c r="D553" t="s" s="181">
        <v>186</v>
      </c>
      <c r="E553" t="s" s="182">
        <v>79</v>
      </c>
      <c r="F553" t="s" s="130">
        <v>46</v>
      </c>
      <c r="G553" t="s" s="130">
        <v>3704</v>
      </c>
      <c r="H553" t="s" s="130">
        <v>3705</v>
      </c>
      <c r="I553" t="s" s="130">
        <v>49</v>
      </c>
      <c r="J553" t="s" s="130">
        <v>3525</v>
      </c>
      <c r="K553" t="s" s="183">
        <f>_xlfn.IFS(Q553=0,O553,T553=1,R553,U553=1,AA553,V553=1,AD553)</f>
        <v>2365</v>
      </c>
      <c r="L553" s="189">
        <f>_xlfn.IFS(Q553=0,P553,T553=1,S553,U553=1,AB553,V553=1,AE553)</f>
        <v>35.3023461274173</v>
      </c>
      <c r="M553" t="s" s="130">
        <f>IF(O553="Lab","over","under")</f>
        <v>3307</v>
      </c>
      <c r="N553" s="169"/>
      <c r="O553" t="s" s="184">
        <v>2365</v>
      </c>
      <c r="P553" s="131">
        <f>AY553</f>
        <v>35.3023461274173</v>
      </c>
      <c r="Q553" s="173">
        <f>T553+U553+V553</f>
        <v>0</v>
      </c>
      <c r="R553" t="s" s="185">
        <v>28</v>
      </c>
      <c r="S553" s="131">
        <f>AS553</f>
        <v>31.8027878668892</v>
      </c>
      <c r="T553" s="169"/>
      <c r="U553" s="169"/>
      <c r="V553" s="169"/>
      <c r="W553" s="169"/>
      <c r="X553" t="s" s="130">
        <f>IF($A553=Y553,"ok","bad")</f>
        <v>2430</v>
      </c>
      <c r="Y553" t="s" s="130">
        <v>3703</v>
      </c>
      <c r="Z553" t="s" s="130">
        <v>1048</v>
      </c>
      <c r="AA553" t="s" s="186">
        <v>27</v>
      </c>
      <c r="AB553" s="125">
        <f>100*AC553</f>
        <v>24.6245214</v>
      </c>
      <c r="AC553" s="191">
        <v>0.246245214</v>
      </c>
      <c r="AD553" t="s" s="187">
        <v>31</v>
      </c>
      <c r="AE553" s="125">
        <v>4.2603318</v>
      </c>
      <c r="AF553" s="191">
        <v>0.042603318</v>
      </c>
      <c r="AG553" s="169"/>
      <c r="AH553" s="173">
        <v>73317</v>
      </c>
      <c r="AI553" s="173">
        <v>40748</v>
      </c>
      <c r="AJ553" s="173">
        <v>121</v>
      </c>
      <c r="AK553" s="173">
        <v>1426</v>
      </c>
      <c r="AL553" s="173">
        <v>10034</v>
      </c>
      <c r="AM553" s="175">
        <f>100*AL553/$AI553</f>
        <v>24.6245214489055</v>
      </c>
      <c r="AN553" s="173">
        <f>IF(AM553&gt;$AI$8,1,0)</f>
        <v>0</v>
      </c>
      <c r="AO553" s="175">
        <f>IF($R553=AL$17,AM553,0)</f>
        <v>0</v>
      </c>
      <c r="AP553" s="173">
        <v>12959</v>
      </c>
      <c r="AQ553" s="175">
        <f>100*AP553/$AI553</f>
        <v>31.8027878668892</v>
      </c>
      <c r="AR553" s="173">
        <f>IF(AQ553&gt;$AI$8,1,0)</f>
        <v>0</v>
      </c>
      <c r="AS553" s="175">
        <f>IF($R553=AP$17,AQ553,0)</f>
        <v>31.8027878668892</v>
      </c>
      <c r="AT553" s="173">
        <v>1102</v>
      </c>
      <c r="AU553" s="175">
        <f>100*AT553/$AI553</f>
        <v>2.70442721115147</v>
      </c>
      <c r="AV553" s="173">
        <f>IF(AU553&gt;$AI$8,1,0)</f>
        <v>0</v>
      </c>
      <c r="AW553" s="175">
        <f>IF($R553=AT$17,AU553,0)</f>
        <v>0</v>
      </c>
      <c r="AX553" s="173">
        <v>14385</v>
      </c>
      <c r="AY553" s="175">
        <f>100*AX553/$AI553</f>
        <v>35.3023461274173</v>
      </c>
      <c r="AZ553" s="173">
        <f>IF(AY553&gt;$AI$8,1,0)</f>
        <v>0</v>
      </c>
      <c r="BA553" s="175">
        <f>IF($R553=AX$17,AY553,0)</f>
        <v>0</v>
      </c>
      <c r="BB553" s="173">
        <v>1736</v>
      </c>
      <c r="BC553" s="175">
        <f>100*BB553/$AI553</f>
        <v>4.26033179542554</v>
      </c>
      <c r="BD553" s="173">
        <f>IF(BC553&gt;$AI$8,1,0)</f>
        <v>0</v>
      </c>
      <c r="BE553" s="175">
        <f>IF($R553=BB$17,BC553,0)</f>
        <v>0</v>
      </c>
      <c r="BF553" s="173">
        <v>0</v>
      </c>
      <c r="BG553" s="175">
        <f>100*BF553/$AI553</f>
        <v>0</v>
      </c>
      <c r="BH553" s="173">
        <f>IF(BG553&gt;$AI$8,1,0)</f>
        <v>0</v>
      </c>
      <c r="BI553" s="175">
        <f>IF($R553=BF$17,BG553,0)</f>
        <v>0</v>
      </c>
      <c r="BJ553" s="173">
        <v>0</v>
      </c>
      <c r="BK553" s="175">
        <f>100*BJ553/$AI553</f>
        <v>0</v>
      </c>
      <c r="BL553" s="173">
        <f>IF(BK553&gt;$AI$8,1,0)</f>
        <v>0</v>
      </c>
      <c r="BM553" s="175">
        <f>IF($R553=BJ$17,BK553,0)</f>
        <v>0</v>
      </c>
      <c r="BN553" s="173">
        <v>0</v>
      </c>
      <c r="BO553" s="175">
        <f>100*BN553/$AI553</f>
        <v>0</v>
      </c>
      <c r="BP553" s="173">
        <f>IF(BO553&gt;$AI$8,1,0)</f>
        <v>0</v>
      </c>
      <c r="BQ553" s="175">
        <f>IF($R553=BN$17,BO553,0)</f>
        <v>0</v>
      </c>
      <c r="BR553" s="173">
        <v>0</v>
      </c>
      <c r="BS553" s="175">
        <f>100*BR553/$AI553</f>
        <v>0</v>
      </c>
      <c r="BT553" s="173">
        <f>IF(BS553&gt;$AI$8,1,0)</f>
        <v>0</v>
      </c>
      <c r="BU553" s="175">
        <f>IF($R553=BR$17,BS553,0)</f>
        <v>0</v>
      </c>
      <c r="BV553" s="173">
        <v>0</v>
      </c>
      <c r="BW553" s="175">
        <f>100*BV553/$AI553</f>
        <v>0</v>
      </c>
      <c r="BX553" s="173">
        <f>IF(BW553&gt;$AI$8,1,0)</f>
        <v>0</v>
      </c>
      <c r="BY553" s="175">
        <f>IF($R553=BV$17,BW553,0)</f>
        <v>0</v>
      </c>
      <c r="BZ553" s="173">
        <v>0</v>
      </c>
      <c r="CA553" s="175">
        <f>100*BZ553/$AI553</f>
        <v>0</v>
      </c>
      <c r="CB553" s="173">
        <f>IF(CA553&gt;$AI$8,1,0)</f>
        <v>0</v>
      </c>
      <c r="CC553" s="175">
        <f>IF($R553=BZ$17,CA553,0)</f>
        <v>0</v>
      </c>
      <c r="CD553" s="173">
        <v>0</v>
      </c>
      <c r="CE553" s="175">
        <f>100*CD553/$AI553</f>
        <v>0</v>
      </c>
      <c r="CF553" s="173">
        <f>IF(CE553&gt;$AI$8,1,0)</f>
        <v>0</v>
      </c>
      <c r="CG553" s="175">
        <f>IF($R553=CD$17,CE553,0)</f>
        <v>0</v>
      </c>
      <c r="CH553" s="173">
        <v>0</v>
      </c>
      <c r="CI553" s="175">
        <f>100*CH553/$AI553</f>
        <v>0</v>
      </c>
      <c r="CJ553" s="173">
        <f>IF(CI553&gt;$AI$8,1,0)</f>
        <v>0</v>
      </c>
      <c r="CK553" s="175">
        <f>IF($R553=CH$17,CI553,0)</f>
        <v>0</v>
      </c>
      <c r="CL553" s="173">
        <v>0</v>
      </c>
      <c r="CM553" s="173">
        <v>0</v>
      </c>
      <c r="CN553" s="176"/>
    </row>
    <row r="554" ht="19.95" customHeight="1">
      <c r="A554" t="s" s="179">
        <v>3542</v>
      </c>
      <c r="B554" t="s" s="180">
        <v>166</v>
      </c>
      <c r="C554" t="s" s="180">
        <v>1870</v>
      </c>
      <c r="D554" t="s" s="181">
        <v>169</v>
      </c>
      <c r="E554" t="s" s="188">
        <v>79</v>
      </c>
      <c r="F554" t="s" s="146">
        <v>46</v>
      </c>
      <c r="G554" t="s" s="146">
        <v>1505</v>
      </c>
      <c r="H554" t="s" s="146">
        <v>341</v>
      </c>
      <c r="I554" t="s" s="146">
        <v>49</v>
      </c>
      <c r="J554" t="s" s="146">
        <v>56</v>
      </c>
      <c r="K554" t="s" s="183">
        <f>_xlfn.IFS(Q554=0,O554,T554=1,R554,U554=1,AA554,V554=1,AD554)</f>
        <v>27</v>
      </c>
      <c r="L554" s="189">
        <f>_xlfn.IFS(Q554=0,P554,T554=1,S554,U554=1,AB554,V554=1,AE554)</f>
        <v>35.2347988774556</v>
      </c>
      <c r="M554" t="s" s="146">
        <f>IF(O554="Lab","over","under")</f>
        <v>3307</v>
      </c>
      <c r="N554" s="138"/>
      <c r="O554" t="s" s="184">
        <v>27</v>
      </c>
      <c r="P554" s="147">
        <f>AM554</f>
        <v>35.2347988774556</v>
      </c>
      <c r="Q554" s="145">
        <f>T554+U554+V554</f>
        <v>0</v>
      </c>
      <c r="R554" t="s" s="185">
        <v>28</v>
      </c>
      <c r="S554" s="147">
        <f>AS554</f>
        <v>32.1478016838167</v>
      </c>
      <c r="T554" s="138"/>
      <c r="U554" s="138"/>
      <c r="V554" s="138"/>
      <c r="W554" s="138"/>
      <c r="X554" t="s" s="146">
        <f>IF($A554=Y554,"ok","bad")</f>
        <v>2430</v>
      </c>
      <c r="Y554" t="s" s="146">
        <v>3542</v>
      </c>
      <c r="Z554" t="s" s="146">
        <v>1870</v>
      </c>
      <c r="AA554" t="s" s="186">
        <v>2365</v>
      </c>
      <c r="AB554" s="141">
        <f>100*AC554</f>
        <v>15.9326473</v>
      </c>
      <c r="AC554" s="190">
        <v>0.159326473</v>
      </c>
      <c r="AD554" t="s" s="187">
        <v>29</v>
      </c>
      <c r="AE554" s="141">
        <v>7.8465856</v>
      </c>
      <c r="AF554" s="190">
        <v>0.078465856</v>
      </c>
      <c r="AG554" s="138"/>
      <c r="AH554" s="145">
        <v>79251</v>
      </c>
      <c r="AI554" s="145">
        <v>53450</v>
      </c>
      <c r="AJ554" s="145">
        <v>164</v>
      </c>
      <c r="AK554" s="145">
        <v>1650</v>
      </c>
      <c r="AL554" s="145">
        <v>18833</v>
      </c>
      <c r="AM554" s="148">
        <f>100*AL554/$AI554</f>
        <v>35.2347988774556</v>
      </c>
      <c r="AN554" s="145">
        <f>IF(AM554&gt;$AI$8,1,0)</f>
        <v>0</v>
      </c>
      <c r="AO554" s="148">
        <f>IF($R554=AL$17,AM554,0)</f>
        <v>0</v>
      </c>
      <c r="AP554" s="145">
        <v>17183</v>
      </c>
      <c r="AQ554" s="148">
        <f>100*AP554/$AI554</f>
        <v>32.1478016838167</v>
      </c>
      <c r="AR554" s="145">
        <f>IF(AQ554&gt;$AI$8,1,0)</f>
        <v>0</v>
      </c>
      <c r="AS554" s="148">
        <f>IF($R554=AP$17,AQ554,0)</f>
        <v>32.1478016838167</v>
      </c>
      <c r="AT554" s="145">
        <v>4194</v>
      </c>
      <c r="AU554" s="148">
        <f>100*AT554/$AI554</f>
        <v>7.8465855940131</v>
      </c>
      <c r="AV554" s="145">
        <f>IF(AU554&gt;$AI$8,1,0)</f>
        <v>0</v>
      </c>
      <c r="AW554" s="148">
        <f>IF($R554=AT$17,AU554,0)</f>
        <v>0</v>
      </c>
      <c r="AX554" s="145">
        <v>8516</v>
      </c>
      <c r="AY554" s="148">
        <f>100*AX554/$AI554</f>
        <v>15.932647333957</v>
      </c>
      <c r="AZ554" s="145">
        <f>IF(AY554&gt;$AI$8,1,0)</f>
        <v>0</v>
      </c>
      <c r="BA554" s="148">
        <f>IF($R554=AX$17,AY554,0)</f>
        <v>0</v>
      </c>
      <c r="BB554" s="145">
        <v>3446</v>
      </c>
      <c r="BC554" s="148">
        <f>100*BB554/$AI554</f>
        <v>6.44714686623012</v>
      </c>
      <c r="BD554" s="145">
        <f>IF(BC554&gt;$AI$8,1,0)</f>
        <v>0</v>
      </c>
      <c r="BE554" s="148">
        <f>IF($R554=BB$17,BC554,0)</f>
        <v>0</v>
      </c>
      <c r="BF554" s="145">
        <v>0</v>
      </c>
      <c r="BG554" s="148">
        <f>100*BF554/$AI554</f>
        <v>0</v>
      </c>
      <c r="BH554" s="145">
        <f>IF(BG554&gt;$AI$8,1,0)</f>
        <v>0</v>
      </c>
      <c r="BI554" s="148">
        <f>IF($R554=BF$17,BG554,0)</f>
        <v>0</v>
      </c>
      <c r="BJ554" s="145">
        <v>0</v>
      </c>
      <c r="BK554" s="148">
        <f>100*BJ554/$AI554</f>
        <v>0</v>
      </c>
      <c r="BL554" s="145">
        <f>IF(BK554&gt;$AI$8,1,0)</f>
        <v>0</v>
      </c>
      <c r="BM554" s="148">
        <f>IF($R554=BJ$17,BK554,0)</f>
        <v>0</v>
      </c>
      <c r="BN554" s="145">
        <v>0</v>
      </c>
      <c r="BO554" s="148">
        <f>100*BN554/$AI554</f>
        <v>0</v>
      </c>
      <c r="BP554" s="145">
        <f>IF(BO554&gt;$AI$8,1,0)</f>
        <v>0</v>
      </c>
      <c r="BQ554" s="148">
        <f>IF($R554=BN$17,BO554,0)</f>
        <v>0</v>
      </c>
      <c r="BR554" s="145">
        <v>0</v>
      </c>
      <c r="BS554" s="148">
        <f>100*BR554/$AI554</f>
        <v>0</v>
      </c>
      <c r="BT554" s="145">
        <f>IF(BS554&gt;$AI$8,1,0)</f>
        <v>0</v>
      </c>
      <c r="BU554" s="148">
        <f>IF($R554=BR$17,BS554,0)</f>
        <v>0</v>
      </c>
      <c r="BV554" s="145">
        <v>0</v>
      </c>
      <c r="BW554" s="148">
        <f>100*BV554/$AI554</f>
        <v>0</v>
      </c>
      <c r="BX554" s="145">
        <f>IF(BW554&gt;$AI$8,1,0)</f>
        <v>0</v>
      </c>
      <c r="BY554" s="148">
        <f>IF($R554=BV$17,BW554,0)</f>
        <v>0</v>
      </c>
      <c r="BZ554" s="145">
        <v>0</v>
      </c>
      <c r="CA554" s="148">
        <f>100*BZ554/$AI554</f>
        <v>0</v>
      </c>
      <c r="CB554" s="145">
        <f>IF(CA554&gt;$AI$8,1,0)</f>
        <v>0</v>
      </c>
      <c r="CC554" s="148">
        <f>IF($R554=BZ$17,CA554,0)</f>
        <v>0</v>
      </c>
      <c r="CD554" s="145">
        <v>0</v>
      </c>
      <c r="CE554" s="148">
        <f>100*CD554/$AI554</f>
        <v>0</v>
      </c>
      <c r="CF554" s="145">
        <f>IF(CE554&gt;$AI$8,1,0)</f>
        <v>0</v>
      </c>
      <c r="CG554" s="148">
        <f>IF($R554=CD$17,CE554,0)</f>
        <v>0</v>
      </c>
      <c r="CH554" s="145">
        <v>0</v>
      </c>
      <c r="CI554" s="148">
        <f>100*CH554/$AI554</f>
        <v>0</v>
      </c>
      <c r="CJ554" s="145">
        <f>IF(CI554&gt;$AI$8,1,0)</f>
        <v>0</v>
      </c>
      <c r="CK554" s="148">
        <f>IF($R554=CH$17,CI554,0)</f>
        <v>0</v>
      </c>
      <c r="CL554" s="145">
        <v>0</v>
      </c>
      <c r="CM554" s="145">
        <v>0</v>
      </c>
      <c r="CN554" s="149"/>
    </row>
    <row r="555" ht="15.75" customHeight="1">
      <c r="A555" t="s" s="179">
        <v>3456</v>
      </c>
      <c r="B555" t="s" s="180">
        <v>58</v>
      </c>
      <c r="C555" t="s" s="180">
        <v>3457</v>
      </c>
      <c r="D555" t="s" s="181">
        <v>60</v>
      </c>
      <c r="E555" t="s" s="182">
        <v>60</v>
      </c>
      <c r="F555" t="s" s="130">
        <v>46</v>
      </c>
      <c r="G555" t="s" s="130">
        <v>3458</v>
      </c>
      <c r="H555" t="s" s="130">
        <v>359</v>
      </c>
      <c r="I555" t="s" s="130">
        <v>49</v>
      </c>
      <c r="J555" t="s" s="130">
        <v>69</v>
      </c>
      <c r="K555" t="s" s="183">
        <f>_xlfn.IFS(Q555=0,O555,T555=1,R555,U555=1,AA555,V555=1,AD555)</f>
        <v>32</v>
      </c>
      <c r="L555" s="189">
        <f>_xlfn.IFS(Q555=0,P555,T555=1,S555,U555=1,AB555,V555=1,AE555)</f>
        <v>35.2335812297057</v>
      </c>
      <c r="M555" t="s" s="130">
        <f>IF(O555="Lab","over","under")</f>
        <v>3307</v>
      </c>
      <c r="N555" s="169"/>
      <c r="O555" t="s" s="184">
        <v>32</v>
      </c>
      <c r="P555" s="210">
        <f>BG555</f>
        <v>35.2335812297057</v>
      </c>
      <c r="Q555" s="173">
        <f>T555+U555+V555</f>
        <v>0</v>
      </c>
      <c r="R555" t="s" s="185">
        <v>27</v>
      </c>
      <c r="S555" s="131">
        <f>AO555</f>
        <v>32.7668377500786</v>
      </c>
      <c r="T555" s="169"/>
      <c r="U555" s="169"/>
      <c r="V555" s="169"/>
      <c r="W555" s="169"/>
      <c r="X555" t="s" s="130">
        <f>IF($A555=Y555,"ok","bad")</f>
        <v>2430</v>
      </c>
      <c r="Y555" t="s" s="130">
        <v>3456</v>
      </c>
      <c r="Z555" t="s" s="130">
        <v>3457</v>
      </c>
      <c r="AA555" t="s" s="186">
        <v>2365</v>
      </c>
      <c r="AB555" s="125">
        <f>100*AC555</f>
        <v>14.5647847</v>
      </c>
      <c r="AC555" s="191">
        <v>0.145647847</v>
      </c>
      <c r="AD555" t="s" s="187">
        <v>28</v>
      </c>
      <c r="AE555" s="125">
        <v>10.1497853</v>
      </c>
      <c r="AF555" s="191">
        <v>0.101497853</v>
      </c>
      <c r="AG555" s="169"/>
      <c r="AH555" s="173">
        <v>70058</v>
      </c>
      <c r="AI555" s="173">
        <v>38188</v>
      </c>
      <c r="AJ555" s="173">
        <v>170</v>
      </c>
      <c r="AK555" s="173">
        <v>942</v>
      </c>
      <c r="AL555" s="173">
        <v>12513</v>
      </c>
      <c r="AM555" s="175">
        <f>100*AL555/$AI555</f>
        <v>32.7668377500786</v>
      </c>
      <c r="AN555" s="173">
        <f>IF(AM555&gt;$AI$8,1,0)</f>
        <v>0</v>
      </c>
      <c r="AO555" s="175">
        <f>IF($R555=AL$17,AM555,0)</f>
        <v>32.7668377500786</v>
      </c>
      <c r="AP555" s="173">
        <v>3876</v>
      </c>
      <c r="AQ555" s="175">
        <f>100*AP555/$AI555</f>
        <v>10.1497852728606</v>
      </c>
      <c r="AR555" s="173">
        <f>IF(AQ555&gt;$AI$8,1,0)</f>
        <v>0</v>
      </c>
      <c r="AS555" s="175">
        <f>IF($R555=AP$17,AQ555,0)</f>
        <v>0</v>
      </c>
      <c r="AT555" s="173">
        <v>2782</v>
      </c>
      <c r="AU555" s="175">
        <f>100*AT555/$AI555</f>
        <v>7.28501099821934</v>
      </c>
      <c r="AV555" s="173">
        <f>IF(AU555&gt;$AI$8,1,0)</f>
        <v>0</v>
      </c>
      <c r="AW555" s="175">
        <f>IF($R555=AT$17,AU555,0)</f>
        <v>0</v>
      </c>
      <c r="AX555" s="173">
        <v>5562</v>
      </c>
      <c r="AY555" s="175">
        <f>100*AX555/$AI555</f>
        <v>14.5647847491359</v>
      </c>
      <c r="AZ555" s="173">
        <f>IF(AY555&gt;$AI$8,1,0)</f>
        <v>0</v>
      </c>
      <c r="BA555" s="175">
        <f>IF($R555=AX$17,AY555,0)</f>
        <v>0</v>
      </c>
      <c r="BB555" s="173">
        <v>0</v>
      </c>
      <c r="BC555" s="175">
        <f>100*BB555/$AI555</f>
        <v>0</v>
      </c>
      <c r="BD555" s="173">
        <f>IF(BC555&gt;$AI$8,1,0)</f>
        <v>0</v>
      </c>
      <c r="BE555" s="175">
        <f>IF($R555=BB$17,BC555,0)</f>
        <v>0</v>
      </c>
      <c r="BF555" s="173">
        <v>13455</v>
      </c>
      <c r="BG555" s="175">
        <f>100*BF555/$AI555</f>
        <v>35.2335812297057</v>
      </c>
      <c r="BH555" s="173">
        <f>IF(BG555&gt;$AI$8,1,0)</f>
        <v>0</v>
      </c>
      <c r="BI555" s="175">
        <f>IF($R555=BF$17,BG555,0)</f>
        <v>0</v>
      </c>
      <c r="BJ555" s="173">
        <v>0</v>
      </c>
      <c r="BK555" s="175">
        <f>100*BJ555/$AI555</f>
        <v>0</v>
      </c>
      <c r="BL555" s="173">
        <f>IF(BK555&gt;$AI$8,1,0)</f>
        <v>0</v>
      </c>
      <c r="BM555" s="175">
        <f>IF($R555=BJ$17,BK555,0)</f>
        <v>0</v>
      </c>
      <c r="BN555" s="173">
        <v>0</v>
      </c>
      <c r="BO555" s="175">
        <f>100*BN555/$AI555</f>
        <v>0</v>
      </c>
      <c r="BP555" s="173">
        <f>IF(BO555&gt;$AI$8,1,0)</f>
        <v>0</v>
      </c>
      <c r="BQ555" s="175">
        <f>IF($R555=BN$17,BO555,0)</f>
        <v>0</v>
      </c>
      <c r="BR555" s="173">
        <v>0</v>
      </c>
      <c r="BS555" s="175">
        <f>100*BR555/$AI555</f>
        <v>0</v>
      </c>
      <c r="BT555" s="173">
        <f>IF(BS555&gt;$AI$8,1,0)</f>
        <v>0</v>
      </c>
      <c r="BU555" s="175">
        <f>IF($R555=BR$17,BS555,0)</f>
        <v>0</v>
      </c>
      <c r="BV555" s="173">
        <v>0</v>
      </c>
      <c r="BW555" s="175">
        <f>100*BV555/$AI555</f>
        <v>0</v>
      </c>
      <c r="BX555" s="173">
        <f>IF(BW555&gt;$AI$8,1,0)</f>
        <v>0</v>
      </c>
      <c r="BY555" s="175">
        <f>IF($R555=BV$17,BW555,0)</f>
        <v>0</v>
      </c>
      <c r="BZ555" s="173">
        <v>0</v>
      </c>
      <c r="CA555" s="175">
        <f>100*BZ555/$AI555</f>
        <v>0</v>
      </c>
      <c r="CB555" s="173">
        <f>IF(CA555&gt;$AI$8,1,0)</f>
        <v>0</v>
      </c>
      <c r="CC555" s="175">
        <f>IF($R555=BZ$17,CA555,0)</f>
        <v>0</v>
      </c>
      <c r="CD555" s="173">
        <v>0</v>
      </c>
      <c r="CE555" s="175">
        <f>100*CD555/$AI555</f>
        <v>0</v>
      </c>
      <c r="CF555" s="173">
        <f>IF(CE555&gt;$AI$8,1,0)</f>
        <v>0</v>
      </c>
      <c r="CG555" s="175">
        <f>IF($R555=CD$17,CE555,0)</f>
        <v>0</v>
      </c>
      <c r="CH555" s="173">
        <v>0</v>
      </c>
      <c r="CI555" s="175">
        <f>100*CH555/$AI555</f>
        <v>0</v>
      </c>
      <c r="CJ555" s="173">
        <f>IF(CI555&gt;$AI$8,1,0)</f>
        <v>0</v>
      </c>
      <c r="CK555" s="175">
        <f>IF($R555=CH$17,CI555,0)</f>
        <v>0</v>
      </c>
      <c r="CL555" s="173">
        <v>0</v>
      </c>
      <c r="CM555" s="173">
        <v>0</v>
      </c>
      <c r="CN555" s="176"/>
    </row>
    <row r="556" ht="15.75" customHeight="1">
      <c r="A556" t="s" s="179">
        <v>3491</v>
      </c>
      <c r="B556" t="s" s="180">
        <v>101</v>
      </c>
      <c r="C556" t="s" s="180">
        <v>1304</v>
      </c>
      <c r="D556" t="s" s="181">
        <v>104</v>
      </c>
      <c r="E556" t="s" s="188">
        <v>79</v>
      </c>
      <c r="F556" t="s" s="146">
        <v>80</v>
      </c>
      <c r="G556" t="s" s="146">
        <v>3492</v>
      </c>
      <c r="H556" t="s" s="146">
        <v>1041</v>
      </c>
      <c r="I556" t="s" s="146">
        <v>49</v>
      </c>
      <c r="J556" t="s" s="146">
        <v>3384</v>
      </c>
      <c r="K556" t="s" s="183">
        <f>_xlfn.IFS(Q556=0,O556,T556=1,R556,U556=1,AA556,V556=1,AD556)</f>
        <v>217</v>
      </c>
      <c r="L556" s="189">
        <f>_xlfn.IFS(Q556=0,P556,T556=1,S556,U556=1,AB556,V556=1,AE556)</f>
        <v>35.2295815</v>
      </c>
      <c r="M556" t="s" s="146">
        <f>IF(O556="Lab","over","under")</f>
        <v>3307</v>
      </c>
      <c r="N556" s="138"/>
      <c r="O556" t="s" s="305">
        <v>217</v>
      </c>
      <c r="P556" s="211">
        <f>100*0.352295815</f>
        <v>35.2295815</v>
      </c>
      <c r="Q556" s="307">
        <f>T556+U556+V556</f>
        <v>0</v>
      </c>
      <c r="R556" t="s" s="185">
        <v>28</v>
      </c>
      <c r="S556" s="147">
        <f>AS556</f>
        <v>32.8895475296986</v>
      </c>
      <c r="T556" s="138"/>
      <c r="U556" s="138"/>
      <c r="V556" s="138"/>
      <c r="W556" s="138"/>
      <c r="X556" t="s" s="146">
        <f>IF($A556=Y556,"ok","bad")</f>
        <v>2430</v>
      </c>
      <c r="Y556" t="s" s="146">
        <v>3491</v>
      </c>
      <c r="Z556" t="s" s="146">
        <v>1304</v>
      </c>
      <c r="AA556" t="s" s="186">
        <v>27</v>
      </c>
      <c r="AB556" s="141">
        <f>100*AC556</f>
        <v>11.5209026</v>
      </c>
      <c r="AC556" s="190">
        <v>0.115209026</v>
      </c>
      <c r="AD556" t="s" s="187">
        <v>31</v>
      </c>
      <c r="AE556" s="141">
        <v>9.1450152</v>
      </c>
      <c r="AF556" s="190">
        <v>0.09145015200000001</v>
      </c>
      <c r="AG556" s="138"/>
      <c r="AH556" s="145">
        <v>70867</v>
      </c>
      <c r="AI556" s="145">
        <v>41837</v>
      </c>
      <c r="AJ556" s="145">
        <v>158</v>
      </c>
      <c r="AK556" s="145">
        <v>979</v>
      </c>
      <c r="AL556" s="145">
        <v>4820</v>
      </c>
      <c r="AM556" s="148">
        <f>100*AL556/$AI556</f>
        <v>11.5209025503741</v>
      </c>
      <c r="AN556" s="145">
        <f>IF(AM556&gt;$AI$8,1,0)</f>
        <v>0</v>
      </c>
      <c r="AO556" s="148">
        <f>IF($R556=AL$17,AM556,0)</f>
        <v>0</v>
      </c>
      <c r="AP556" s="145">
        <v>13760</v>
      </c>
      <c r="AQ556" s="148">
        <f>100*AP556/$AI556</f>
        <v>32.8895475296986</v>
      </c>
      <c r="AR556" s="145">
        <f>IF(AQ556&gt;$AI$8,1,0)</f>
        <v>0</v>
      </c>
      <c r="AS556" s="148">
        <f>IF($R556=AP$17,AQ556,0)</f>
        <v>32.8895475296986</v>
      </c>
      <c r="AT556" s="145">
        <v>1425</v>
      </c>
      <c r="AU556" s="148">
        <f>100*AT556/$AI556</f>
        <v>3.40607596146951</v>
      </c>
      <c r="AV556" s="145">
        <f>IF(AU556&gt;$AI$8,1,0)</f>
        <v>0</v>
      </c>
      <c r="AW556" s="148">
        <f>IF($R556=AT$17,AU556,0)</f>
        <v>0</v>
      </c>
      <c r="AX556" s="145">
        <v>2470</v>
      </c>
      <c r="AY556" s="148">
        <f>100*AX556/$AI556</f>
        <v>5.90386499988049</v>
      </c>
      <c r="AZ556" s="145">
        <f>IF(AY556&gt;$AI$8,1,0)</f>
        <v>0</v>
      </c>
      <c r="BA556" s="148">
        <f>IF($R556=AX$17,AY556,0)</f>
        <v>0</v>
      </c>
      <c r="BB556" s="145">
        <v>3826</v>
      </c>
      <c r="BC556" s="148">
        <f>100*BB556/$AI556</f>
        <v>9.14501517795253</v>
      </c>
      <c r="BD556" s="145">
        <f>IF(BC556&gt;$AI$8,1,0)</f>
        <v>0</v>
      </c>
      <c r="BE556" s="148">
        <f>IF($R556=BB$17,BC556,0)</f>
        <v>0</v>
      </c>
      <c r="BF556" s="145">
        <v>0</v>
      </c>
      <c r="BG556" s="148">
        <f>100*BF556/$AI556</f>
        <v>0</v>
      </c>
      <c r="BH556" s="145">
        <f>IF(BG556&gt;$AI$8,1,0)</f>
        <v>0</v>
      </c>
      <c r="BI556" s="148">
        <f>IF($R556=BF$17,BG556,0)</f>
        <v>0</v>
      </c>
      <c r="BJ556" s="145">
        <v>0</v>
      </c>
      <c r="BK556" s="148">
        <f>100*BJ556/$AI556</f>
        <v>0</v>
      </c>
      <c r="BL556" s="145">
        <f>IF(BK556&gt;$AI$8,1,0)</f>
        <v>0</v>
      </c>
      <c r="BM556" s="148">
        <f>IF($R556=BJ$17,BK556,0)</f>
        <v>0</v>
      </c>
      <c r="BN556" s="145">
        <v>0</v>
      </c>
      <c r="BO556" s="148">
        <f>100*BN556/$AI556</f>
        <v>0</v>
      </c>
      <c r="BP556" s="145">
        <f>IF(BO556&gt;$AI$8,1,0)</f>
        <v>0</v>
      </c>
      <c r="BQ556" s="148">
        <f>IF($R556=BN$17,BO556,0)</f>
        <v>0</v>
      </c>
      <c r="BR556" s="145">
        <v>0</v>
      </c>
      <c r="BS556" s="148">
        <f>100*BR556/$AI556</f>
        <v>0</v>
      </c>
      <c r="BT556" s="145">
        <f>IF(BS556&gt;$AI$8,1,0)</f>
        <v>0</v>
      </c>
      <c r="BU556" s="148">
        <f>IF($R556=BR$17,BS556,0)</f>
        <v>0</v>
      </c>
      <c r="BV556" s="145">
        <v>0</v>
      </c>
      <c r="BW556" s="148">
        <f>100*BV556/$AI556</f>
        <v>0</v>
      </c>
      <c r="BX556" s="145">
        <f>IF(BW556&gt;$AI$8,1,0)</f>
        <v>0</v>
      </c>
      <c r="BY556" s="148">
        <f>IF($R556=BV$17,BW556,0)</f>
        <v>0</v>
      </c>
      <c r="BZ556" s="145">
        <v>0</v>
      </c>
      <c r="CA556" s="148">
        <f>100*BZ556/$AI556</f>
        <v>0</v>
      </c>
      <c r="CB556" s="145">
        <f>IF(CA556&gt;$AI$8,1,0)</f>
        <v>0</v>
      </c>
      <c r="CC556" s="148">
        <f>IF($R556=BZ$17,CA556,0)</f>
        <v>0</v>
      </c>
      <c r="CD556" s="145">
        <v>0</v>
      </c>
      <c r="CE556" s="148">
        <f>100*CD556/$AI556</f>
        <v>0</v>
      </c>
      <c r="CF556" s="145">
        <f>IF(CE556&gt;$AI$8,1,0)</f>
        <v>0</v>
      </c>
      <c r="CG556" s="148">
        <f>IF($R556=CD$17,CE556,0)</f>
        <v>0</v>
      </c>
      <c r="CH556" s="145">
        <v>0</v>
      </c>
      <c r="CI556" s="148">
        <f>100*CH556/$AI556</f>
        <v>0</v>
      </c>
      <c r="CJ556" s="145">
        <f>IF(CI556&gt;$AI$8,1,0)</f>
        <v>0</v>
      </c>
      <c r="CK556" s="148">
        <f>IF($R556=CH$17,CI556,0)</f>
        <v>0</v>
      </c>
      <c r="CL556" s="145">
        <v>0</v>
      </c>
      <c r="CM556" s="145">
        <v>0</v>
      </c>
      <c r="CN556" s="149"/>
    </row>
    <row r="557" ht="15.75" customHeight="1">
      <c r="A557" t="s" s="179">
        <v>2927</v>
      </c>
      <c r="B557" t="s" s="180">
        <v>90</v>
      </c>
      <c r="C557" t="s" s="180">
        <v>1652</v>
      </c>
      <c r="D557" t="s" s="181">
        <v>93</v>
      </c>
      <c r="E557" t="s" s="182">
        <v>79</v>
      </c>
      <c r="F557" t="s" s="130">
        <v>46</v>
      </c>
      <c r="G557" t="s" s="130">
        <v>1653</v>
      </c>
      <c r="H557" t="s" s="130">
        <v>1654</v>
      </c>
      <c r="I557" t="s" s="130">
        <v>64</v>
      </c>
      <c r="J557" t="s" s="130">
        <v>50</v>
      </c>
      <c r="K557" t="s" s="183">
        <f>_xlfn.IFS(Q557=0,O557,T557=1,R557,U557=1,AA557,V557=1,AD557)</f>
        <v>2365</v>
      </c>
      <c r="L557" s="189">
        <f>_xlfn.IFS(Q557=0,P557,T557=1,S557,U557=1,AB557,V557=1,AE557)</f>
        <v>19.3036315986522</v>
      </c>
      <c r="M557" t="s" s="130">
        <f>IF(O557="Lab","over","under")</f>
        <v>2429</v>
      </c>
      <c r="N557" s="173">
        <v>0</v>
      </c>
      <c r="O557" t="s" s="184">
        <v>28</v>
      </c>
      <c r="P557" s="213">
        <f>AQ557</f>
        <v>35.1703481842007</v>
      </c>
      <c r="Q557" s="173">
        <f>T557+U557+V557</f>
        <v>1</v>
      </c>
      <c r="R557" t="s" s="185">
        <v>2365</v>
      </c>
      <c r="S557" s="131">
        <f>BA557</f>
        <v>19.3036315986522</v>
      </c>
      <c r="T557" s="173">
        <v>1</v>
      </c>
      <c r="U557" s="169"/>
      <c r="V557" s="169"/>
      <c r="W557" s="169"/>
      <c r="X557" t="s" s="130">
        <f>IF($A557=Y557,"ok","bad")</f>
        <v>2430</v>
      </c>
      <c r="Y557" t="s" s="130">
        <v>2927</v>
      </c>
      <c r="Z557" t="s" s="130">
        <v>1652</v>
      </c>
      <c r="AA557" t="s" s="186">
        <v>27</v>
      </c>
      <c r="AB557" s="125">
        <f>100*AC557</f>
        <v>17.0672657</v>
      </c>
      <c r="AC557" s="191">
        <v>0.170672657</v>
      </c>
      <c r="AD557" t="s" s="187">
        <v>2484</v>
      </c>
      <c r="AE557" s="125">
        <v>11.5986522</v>
      </c>
      <c r="AF557" s="191">
        <v>0.115986522</v>
      </c>
      <c r="AG557" s="169"/>
      <c r="AH557" s="173">
        <v>73460</v>
      </c>
      <c r="AI557" s="173">
        <v>40065</v>
      </c>
      <c r="AJ557" s="173">
        <v>157</v>
      </c>
      <c r="AK557" s="173">
        <v>6357</v>
      </c>
      <c r="AL557" s="173">
        <v>6838</v>
      </c>
      <c r="AM557" s="175">
        <f>100*AL557/$AI557</f>
        <v>17.0672656932485</v>
      </c>
      <c r="AN557" s="173">
        <f>IF(AM557&gt;$AI$8,1,0)</f>
        <v>0</v>
      </c>
      <c r="AO557" s="175">
        <f>IF($R557=AL$17,AM557,0)</f>
        <v>0</v>
      </c>
      <c r="AP557" s="173">
        <v>14091</v>
      </c>
      <c r="AQ557" s="175">
        <f>100*AP557/$AI557</f>
        <v>35.1703481842007</v>
      </c>
      <c r="AR557" s="173">
        <f>IF(AQ557&gt;$AI$8,1,0)</f>
        <v>0</v>
      </c>
      <c r="AS557" s="175">
        <f>IF($R557=AP$17,AQ557,0)</f>
        <v>0</v>
      </c>
      <c r="AT557" s="173">
        <v>3386</v>
      </c>
      <c r="AU557" s="175">
        <f>100*AT557/$AI557</f>
        <v>8.45126669162611</v>
      </c>
      <c r="AV557" s="173">
        <f>IF(AU557&gt;$AI$8,1,0)</f>
        <v>0</v>
      </c>
      <c r="AW557" s="175">
        <f>IF($R557=AT$17,AU557,0)</f>
        <v>0</v>
      </c>
      <c r="AX557" s="173">
        <v>7734</v>
      </c>
      <c r="AY557" s="175">
        <f>100*AX557/$AI557</f>
        <v>19.3036315986522</v>
      </c>
      <c r="AZ557" s="173">
        <f>IF(AY557&gt;$AI$8,1,0)</f>
        <v>0</v>
      </c>
      <c r="BA557" s="175">
        <f>IF($R557=AX$17,AY557,0)</f>
        <v>19.3036315986522</v>
      </c>
      <c r="BB557" s="173">
        <v>1490</v>
      </c>
      <c r="BC557" s="175">
        <f>100*BB557/$AI557</f>
        <v>3.71895669537002</v>
      </c>
      <c r="BD557" s="173">
        <f>IF(BC557&gt;$AI$8,1,0)</f>
        <v>0</v>
      </c>
      <c r="BE557" s="175">
        <f>IF($R557=BB$17,BC557,0)</f>
        <v>0</v>
      </c>
      <c r="BF557" s="173">
        <v>0</v>
      </c>
      <c r="BG557" s="175">
        <f>100*BF557/$AI557</f>
        <v>0</v>
      </c>
      <c r="BH557" s="173">
        <f>IF(BG557&gt;$AI$8,1,0)</f>
        <v>0</v>
      </c>
      <c r="BI557" s="175">
        <f>IF($R557=BF$17,BG557,0)</f>
        <v>0</v>
      </c>
      <c r="BJ557" s="173">
        <v>0</v>
      </c>
      <c r="BK557" s="175">
        <f>100*BJ557/$AI557</f>
        <v>0</v>
      </c>
      <c r="BL557" s="173">
        <f>IF(BK557&gt;$AI$8,1,0)</f>
        <v>0</v>
      </c>
      <c r="BM557" s="175">
        <f>IF($R557=BJ$17,BK557,0)</f>
        <v>0</v>
      </c>
      <c r="BN557" s="173">
        <v>0</v>
      </c>
      <c r="BO557" s="175">
        <f>100*BN557/$AI557</f>
        <v>0</v>
      </c>
      <c r="BP557" s="173">
        <f>IF(BO557&gt;$AI$8,1,0)</f>
        <v>0</v>
      </c>
      <c r="BQ557" s="175">
        <f>IF($R557=BN$17,BO557,0)</f>
        <v>0</v>
      </c>
      <c r="BR557" s="173">
        <v>0</v>
      </c>
      <c r="BS557" s="175">
        <f>100*BR557/$AI557</f>
        <v>0</v>
      </c>
      <c r="BT557" s="173">
        <f>IF(BS557&gt;$AI$8,1,0)</f>
        <v>0</v>
      </c>
      <c r="BU557" s="175">
        <f>IF($R557=BR$17,BS557,0)</f>
        <v>0</v>
      </c>
      <c r="BV557" s="173">
        <v>0</v>
      </c>
      <c r="BW557" s="175">
        <f>100*BV557/$AI557</f>
        <v>0</v>
      </c>
      <c r="BX557" s="173">
        <f>IF(BW557&gt;$AI$8,1,0)</f>
        <v>0</v>
      </c>
      <c r="BY557" s="175">
        <f>IF($R557=BV$17,BW557,0)</f>
        <v>0</v>
      </c>
      <c r="BZ557" s="173">
        <v>0</v>
      </c>
      <c r="CA557" s="175">
        <f>100*BZ557/$AI557</f>
        <v>0</v>
      </c>
      <c r="CB557" s="173">
        <f>IF(CA557&gt;$AI$8,1,0)</f>
        <v>0</v>
      </c>
      <c r="CC557" s="175">
        <f>IF($R557=BZ$17,CA557,0)</f>
        <v>0</v>
      </c>
      <c r="CD557" s="173">
        <v>0</v>
      </c>
      <c r="CE557" s="175">
        <f>100*CD557/$AI557</f>
        <v>0</v>
      </c>
      <c r="CF557" s="173">
        <f>IF(CE557&gt;$AI$8,1,0)</f>
        <v>0</v>
      </c>
      <c r="CG557" s="175">
        <f>IF($R557=CD$17,CE557,0)</f>
        <v>0</v>
      </c>
      <c r="CH557" s="173">
        <v>0</v>
      </c>
      <c r="CI557" s="175">
        <f>100*CH557/$AI557</f>
        <v>0</v>
      </c>
      <c r="CJ557" s="173">
        <f>IF(CI557&gt;$AI$8,1,0)</f>
        <v>0</v>
      </c>
      <c r="CK557" s="175">
        <f>IF($R557=CH$17,CI557,0)</f>
        <v>0</v>
      </c>
      <c r="CL557" s="173">
        <v>222</v>
      </c>
      <c r="CM557" s="173">
        <v>0</v>
      </c>
      <c r="CN557" s="176"/>
    </row>
    <row r="558" ht="15.75" customHeight="1">
      <c r="A558" t="s" s="179">
        <v>3116</v>
      </c>
      <c r="B558" t="s" s="180">
        <v>166</v>
      </c>
      <c r="C558" t="s" s="180">
        <v>1069</v>
      </c>
      <c r="D558" t="s" s="181">
        <v>169</v>
      </c>
      <c r="E558" t="s" s="188">
        <v>79</v>
      </c>
      <c r="F558" t="s" s="146">
        <v>80</v>
      </c>
      <c r="G558" t="s" s="146">
        <v>325</v>
      </c>
      <c r="H558" t="s" s="146">
        <v>3117</v>
      </c>
      <c r="I558" t="s" s="146">
        <v>64</v>
      </c>
      <c r="J558" t="s" s="146">
        <v>50</v>
      </c>
      <c r="K558" t="s" s="183">
        <f>_xlfn.IFS(Q558=0,O558,T558=1,R558,U558=1,AA558,V558=1,AD558)</f>
        <v>27</v>
      </c>
      <c r="L558" s="189">
        <f>_xlfn.IFS(Q558=0,P558,T558=1,S558,U558=1,AB558,V558=1,AE558)</f>
        <v>19.5603521161784</v>
      </c>
      <c r="M558" t="s" s="146">
        <f>IF(O558="Lab","over","under")</f>
        <v>2429</v>
      </c>
      <c r="N558" s="145">
        <v>0</v>
      </c>
      <c r="O558" t="s" s="184">
        <v>28</v>
      </c>
      <c r="P558" s="147">
        <f>AQ558</f>
        <v>35.1494504401452</v>
      </c>
      <c r="Q558" s="145">
        <f>T558+U558+V558</f>
        <v>1</v>
      </c>
      <c r="R558" t="s" s="185">
        <v>27</v>
      </c>
      <c r="S558" s="147">
        <f>AO558</f>
        <v>19.5603521161784</v>
      </c>
      <c r="T558" s="145">
        <v>1</v>
      </c>
      <c r="U558" s="138"/>
      <c r="V558" s="138"/>
      <c r="W558" s="138"/>
      <c r="X558" t="s" s="146">
        <f>IF($A558=Y558,"ok","bad")</f>
        <v>2430</v>
      </c>
      <c r="Y558" t="s" s="146">
        <v>3116</v>
      </c>
      <c r="Z558" t="s" s="146">
        <v>1069</v>
      </c>
      <c r="AA558" t="s" s="186">
        <v>2365</v>
      </c>
      <c r="AB558" s="141">
        <f>100*AC558</f>
        <v>19.4235838</v>
      </c>
      <c r="AC558" s="190">
        <v>0.194235838</v>
      </c>
      <c r="AD558" t="s" s="187">
        <v>31</v>
      </c>
      <c r="AE558" s="141">
        <v>10.2775153</v>
      </c>
      <c r="AF558" s="190">
        <v>0.102775153</v>
      </c>
      <c r="AG558" s="138"/>
      <c r="AH558" s="145">
        <v>77516</v>
      </c>
      <c r="AI558" s="145">
        <v>40214</v>
      </c>
      <c r="AJ558" s="145">
        <v>149</v>
      </c>
      <c r="AK558" s="145">
        <v>6269</v>
      </c>
      <c r="AL558" s="145">
        <v>7866</v>
      </c>
      <c r="AM558" s="148">
        <f>100*AL558/$AI558</f>
        <v>19.5603521161784</v>
      </c>
      <c r="AN558" s="145">
        <f>IF(AM558&gt;$AI$8,1,0)</f>
        <v>0</v>
      </c>
      <c r="AO558" s="148">
        <f>IF($R558=AL$17,AM558,0)</f>
        <v>19.5603521161784</v>
      </c>
      <c r="AP558" s="145">
        <v>14135</v>
      </c>
      <c r="AQ558" s="148">
        <f>100*AP558/$AI558</f>
        <v>35.1494504401452</v>
      </c>
      <c r="AR558" s="145">
        <f>IF(AQ558&gt;$AI$8,1,0)</f>
        <v>0</v>
      </c>
      <c r="AS558" s="148">
        <f>IF($R558=AP$17,AQ558,0)</f>
        <v>0</v>
      </c>
      <c r="AT558" s="145">
        <v>2359</v>
      </c>
      <c r="AU558" s="148">
        <f>100*AT558/$AI558</f>
        <v>5.86611627791316</v>
      </c>
      <c r="AV558" s="145">
        <f>IF(AU558&gt;$AI$8,1,0)</f>
        <v>0</v>
      </c>
      <c r="AW558" s="148">
        <f>IF($R558=AT$17,AU558,0)</f>
        <v>0</v>
      </c>
      <c r="AX558" s="145">
        <v>7811</v>
      </c>
      <c r="AY558" s="148">
        <f>100*AX558/$AI558</f>
        <v>19.4235838265281</v>
      </c>
      <c r="AZ558" s="145">
        <f>IF(AY558&gt;$AI$8,1,0)</f>
        <v>0</v>
      </c>
      <c r="BA558" s="148">
        <f>IF($R558=AX$17,AY558,0)</f>
        <v>0</v>
      </c>
      <c r="BB558" s="145">
        <v>4133</v>
      </c>
      <c r="BC558" s="148">
        <f>100*BB558/$AI558</f>
        <v>10.2775152931815</v>
      </c>
      <c r="BD558" s="145">
        <f>IF(BC558&gt;$AI$8,1,0)</f>
        <v>0</v>
      </c>
      <c r="BE558" s="148">
        <f>IF($R558=BB$17,BC558,0)</f>
        <v>0</v>
      </c>
      <c r="BF558" s="145">
        <v>0</v>
      </c>
      <c r="BG558" s="148">
        <f>100*BF558/$AI558</f>
        <v>0</v>
      </c>
      <c r="BH558" s="145">
        <f>IF(BG558&gt;$AI$8,1,0)</f>
        <v>0</v>
      </c>
      <c r="BI558" s="148">
        <f>IF($R558=BF$17,BG558,0)</f>
        <v>0</v>
      </c>
      <c r="BJ558" s="145">
        <v>0</v>
      </c>
      <c r="BK558" s="148">
        <f>100*BJ558/$AI558</f>
        <v>0</v>
      </c>
      <c r="BL558" s="145">
        <f>IF(BK558&gt;$AI$8,1,0)</f>
        <v>0</v>
      </c>
      <c r="BM558" s="148">
        <f>IF($R558=BJ$17,BK558,0)</f>
        <v>0</v>
      </c>
      <c r="BN558" s="145">
        <v>0</v>
      </c>
      <c r="BO558" s="148">
        <f>100*BN558/$AI558</f>
        <v>0</v>
      </c>
      <c r="BP558" s="145">
        <f>IF(BO558&gt;$AI$8,1,0)</f>
        <v>0</v>
      </c>
      <c r="BQ558" s="148">
        <f>IF($R558=BN$17,BO558,0)</f>
        <v>0</v>
      </c>
      <c r="BR558" s="145">
        <v>0</v>
      </c>
      <c r="BS558" s="148">
        <f>100*BR558/$AI558</f>
        <v>0</v>
      </c>
      <c r="BT558" s="145">
        <f>IF(BS558&gt;$AI$8,1,0)</f>
        <v>0</v>
      </c>
      <c r="BU558" s="148">
        <f>IF($R558=BR$17,BS558,0)</f>
        <v>0</v>
      </c>
      <c r="BV558" s="145">
        <v>0</v>
      </c>
      <c r="BW558" s="148">
        <f>100*BV558/$AI558</f>
        <v>0</v>
      </c>
      <c r="BX558" s="145">
        <f>IF(BW558&gt;$AI$8,1,0)</f>
        <v>0</v>
      </c>
      <c r="BY558" s="148">
        <f>IF($R558=BV$17,BW558,0)</f>
        <v>0</v>
      </c>
      <c r="BZ558" s="145">
        <v>0</v>
      </c>
      <c r="CA558" s="148">
        <f>100*BZ558/$AI558</f>
        <v>0</v>
      </c>
      <c r="CB558" s="145">
        <f>IF(CA558&gt;$AI$8,1,0)</f>
        <v>0</v>
      </c>
      <c r="CC558" s="148">
        <f>IF($R558=BZ$17,CA558,0)</f>
        <v>0</v>
      </c>
      <c r="CD558" s="145">
        <v>0</v>
      </c>
      <c r="CE558" s="148">
        <f>100*CD558/$AI558</f>
        <v>0</v>
      </c>
      <c r="CF558" s="145">
        <f>IF(CE558&gt;$AI$8,1,0)</f>
        <v>0</v>
      </c>
      <c r="CG558" s="148">
        <f>IF($R558=CD$17,CE558,0)</f>
        <v>0</v>
      </c>
      <c r="CH558" s="145">
        <v>0</v>
      </c>
      <c r="CI558" s="148">
        <f>100*CH558/$AI558</f>
        <v>0</v>
      </c>
      <c r="CJ558" s="145">
        <f>IF(CI558&gt;$AI$8,1,0)</f>
        <v>0</v>
      </c>
      <c r="CK558" s="148">
        <f>IF($R558=CH$17,CI558,0)</f>
        <v>0</v>
      </c>
      <c r="CL558" s="145">
        <v>489</v>
      </c>
      <c r="CM558" s="145">
        <v>0</v>
      </c>
      <c r="CN558" s="149"/>
    </row>
    <row r="559" ht="15.75" customHeight="1">
      <c r="A559" t="s" s="179">
        <v>3105</v>
      </c>
      <c r="B559" t="s" s="180">
        <v>84</v>
      </c>
      <c r="C559" t="s" s="180">
        <v>1328</v>
      </c>
      <c r="D559" t="s" s="181">
        <v>86</v>
      </c>
      <c r="E559" t="s" s="182">
        <v>79</v>
      </c>
      <c r="F559" t="s" s="130">
        <v>46</v>
      </c>
      <c r="G559" t="s" s="130">
        <v>109</v>
      </c>
      <c r="H559" t="s" s="130">
        <v>2078</v>
      </c>
      <c r="I559" t="s" s="130">
        <v>49</v>
      </c>
      <c r="J559" t="s" s="130">
        <v>1733</v>
      </c>
      <c r="K559" t="s" s="183">
        <f>_xlfn.IFS(Q559=0,O559,T559=1,R559,U559=1,AA559,V559=1,AD559)</f>
        <v>27</v>
      </c>
      <c r="L559" s="189">
        <f>_xlfn.IFS(Q559=0,P559,T559=1,S559,U559=1,AB559,V559=1,AE559)</f>
        <v>33.4433040078201</v>
      </c>
      <c r="M559" t="s" s="130">
        <f>IF(O559="Lab","over","under")</f>
        <v>2429</v>
      </c>
      <c r="N559" s="173">
        <v>0</v>
      </c>
      <c r="O559" t="s" s="184">
        <v>28</v>
      </c>
      <c r="P559" s="131">
        <f>AQ559</f>
        <v>35.0928641251222</v>
      </c>
      <c r="Q559" s="173">
        <f>T559+U559+V559</f>
        <v>1</v>
      </c>
      <c r="R559" t="s" s="185">
        <v>27</v>
      </c>
      <c r="S559" s="131">
        <f>AO559</f>
        <v>33.4433040078201</v>
      </c>
      <c r="T559" s="173">
        <v>1</v>
      </c>
      <c r="U559" s="169"/>
      <c r="V559" s="169"/>
      <c r="W559" s="169"/>
      <c r="X559" t="s" s="130">
        <f>IF($A559=Y559,"ok","bad")</f>
        <v>2430</v>
      </c>
      <c r="Y559" t="s" s="130">
        <v>3105</v>
      </c>
      <c r="Z559" t="s" s="130">
        <v>1328</v>
      </c>
      <c r="AA559" t="s" s="186">
        <v>2365</v>
      </c>
      <c r="AB559" s="125">
        <f>100*AC559</f>
        <v>19.8232323</v>
      </c>
      <c r="AC559" s="191">
        <v>0.198232323</v>
      </c>
      <c r="AD559" t="s" s="187">
        <v>29</v>
      </c>
      <c r="AE559" s="125">
        <v>7.2743565</v>
      </c>
      <c r="AF559" s="191">
        <v>0.072743565</v>
      </c>
      <c r="AG559" s="169"/>
      <c r="AH559" s="173">
        <v>76118</v>
      </c>
      <c r="AI559" s="173">
        <v>49104</v>
      </c>
      <c r="AJ559" s="173">
        <v>159</v>
      </c>
      <c r="AK559" s="173">
        <v>810</v>
      </c>
      <c r="AL559" s="173">
        <v>16422</v>
      </c>
      <c r="AM559" s="175">
        <f>100*AL559/$AI559</f>
        <v>33.4433040078201</v>
      </c>
      <c r="AN559" s="173">
        <f>IF(AM559&gt;$AI$8,1,0)</f>
        <v>0</v>
      </c>
      <c r="AO559" s="175">
        <f>IF($R559=AL$17,AM559,0)</f>
        <v>33.4433040078201</v>
      </c>
      <c r="AP559" s="173">
        <v>17232</v>
      </c>
      <c r="AQ559" s="175">
        <f>100*AP559/$AI559</f>
        <v>35.0928641251222</v>
      </c>
      <c r="AR559" s="173">
        <f>IF(AQ559&gt;$AI$8,1,0)</f>
        <v>0</v>
      </c>
      <c r="AS559" s="175">
        <f>IF($R559=AP$17,AQ559,0)</f>
        <v>0</v>
      </c>
      <c r="AT559" s="173">
        <v>3572</v>
      </c>
      <c r="AU559" s="175">
        <f>100*AT559/$AI559</f>
        <v>7.27435646790486</v>
      </c>
      <c r="AV559" s="173">
        <f>IF(AU559&gt;$AI$8,1,0)</f>
        <v>0</v>
      </c>
      <c r="AW559" s="175">
        <f>IF($R559=AT$17,AU559,0)</f>
        <v>0</v>
      </c>
      <c r="AX559" s="173">
        <v>9734</v>
      </c>
      <c r="AY559" s="175">
        <f>100*AX559/$AI559</f>
        <v>19.8232323232323</v>
      </c>
      <c r="AZ559" s="173">
        <f>IF(AY559&gt;$AI$8,1,0)</f>
        <v>0</v>
      </c>
      <c r="BA559" s="175">
        <f>IF($R559=AX$17,AY559,0)</f>
        <v>0</v>
      </c>
      <c r="BB559" s="173">
        <v>1724</v>
      </c>
      <c r="BC559" s="175">
        <f>100*BB559/$AI559</f>
        <v>3.5109156076898</v>
      </c>
      <c r="BD559" s="173">
        <f>IF(BC559&gt;$AI$8,1,0)</f>
        <v>0</v>
      </c>
      <c r="BE559" s="175">
        <f>IF($R559=BB$17,BC559,0)</f>
        <v>0</v>
      </c>
      <c r="BF559" s="173">
        <v>0</v>
      </c>
      <c r="BG559" s="175">
        <f>100*BF559/$AI559</f>
        <v>0</v>
      </c>
      <c r="BH559" s="173">
        <f>IF(BG559&gt;$AI$8,1,0)</f>
        <v>0</v>
      </c>
      <c r="BI559" s="175">
        <f>IF($R559=BF$17,BG559,0)</f>
        <v>0</v>
      </c>
      <c r="BJ559" s="173">
        <v>0</v>
      </c>
      <c r="BK559" s="175">
        <f>100*BJ559/$AI559</f>
        <v>0</v>
      </c>
      <c r="BL559" s="173">
        <f>IF(BK559&gt;$AI$8,1,0)</f>
        <v>0</v>
      </c>
      <c r="BM559" s="175">
        <f>IF($R559=BJ$17,BK559,0)</f>
        <v>0</v>
      </c>
      <c r="BN559" s="173">
        <v>0</v>
      </c>
      <c r="BO559" s="175">
        <f>100*BN559/$AI559</f>
        <v>0</v>
      </c>
      <c r="BP559" s="173">
        <f>IF(BO559&gt;$AI$8,1,0)</f>
        <v>0</v>
      </c>
      <c r="BQ559" s="175">
        <f>IF($R559=BN$17,BO559,0)</f>
        <v>0</v>
      </c>
      <c r="BR559" s="173">
        <v>0</v>
      </c>
      <c r="BS559" s="175">
        <f>100*BR559/$AI559</f>
        <v>0</v>
      </c>
      <c r="BT559" s="173">
        <f>IF(BS559&gt;$AI$8,1,0)</f>
        <v>0</v>
      </c>
      <c r="BU559" s="175">
        <f>IF($R559=BR$17,BS559,0)</f>
        <v>0</v>
      </c>
      <c r="BV559" s="173">
        <v>0</v>
      </c>
      <c r="BW559" s="175">
        <f>100*BV559/$AI559</f>
        <v>0</v>
      </c>
      <c r="BX559" s="173">
        <f>IF(BW559&gt;$AI$8,1,0)</f>
        <v>0</v>
      </c>
      <c r="BY559" s="175">
        <f>IF($R559=BV$17,BW559,0)</f>
        <v>0</v>
      </c>
      <c r="BZ559" s="173">
        <v>0</v>
      </c>
      <c r="CA559" s="175">
        <f>100*BZ559/$AI559</f>
        <v>0</v>
      </c>
      <c r="CB559" s="173">
        <f>IF(CA559&gt;$AI$8,1,0)</f>
        <v>0</v>
      </c>
      <c r="CC559" s="175">
        <f>IF($R559=BZ$17,CA559,0)</f>
        <v>0</v>
      </c>
      <c r="CD559" s="173">
        <v>0</v>
      </c>
      <c r="CE559" s="175">
        <f>100*CD559/$AI559</f>
        <v>0</v>
      </c>
      <c r="CF559" s="173">
        <f>IF(CE559&gt;$AI$8,1,0)</f>
        <v>0</v>
      </c>
      <c r="CG559" s="175">
        <f>IF($R559=CD$17,CE559,0)</f>
        <v>0</v>
      </c>
      <c r="CH559" s="173">
        <v>0</v>
      </c>
      <c r="CI559" s="175">
        <f>100*CH559/$AI559</f>
        <v>0</v>
      </c>
      <c r="CJ559" s="173">
        <f>IF(CI559&gt;$AI$8,1,0)</f>
        <v>0</v>
      </c>
      <c r="CK559" s="175">
        <f>IF($R559=CH$17,CI559,0)</f>
        <v>0</v>
      </c>
      <c r="CL559" s="173">
        <v>565</v>
      </c>
      <c r="CM559" s="173">
        <v>0</v>
      </c>
      <c r="CN559" s="176"/>
    </row>
    <row r="560" ht="15.75" customHeight="1">
      <c r="A560" t="s" s="179">
        <v>3486</v>
      </c>
      <c r="B560" t="s" s="180">
        <v>183</v>
      </c>
      <c r="C560" t="s" s="180">
        <v>1188</v>
      </c>
      <c r="D560" t="s" s="181">
        <v>186</v>
      </c>
      <c r="E560" t="s" s="188">
        <v>79</v>
      </c>
      <c r="F560" t="s" s="146">
        <v>46</v>
      </c>
      <c r="G560" t="s" s="146">
        <v>592</v>
      </c>
      <c r="H560" t="s" s="146">
        <v>3487</v>
      </c>
      <c r="I560" t="s" s="146">
        <v>49</v>
      </c>
      <c r="J560" t="s" s="146">
        <v>56</v>
      </c>
      <c r="K560" t="s" s="183">
        <f>_xlfn.IFS(Q560=0,O560,T560=1,R560,U560=1,AA560,V560=1,AD560)</f>
        <v>27</v>
      </c>
      <c r="L560" s="189">
        <f>_xlfn.IFS(Q560=0,P560,T560=1,S560,U560=1,AB560,V560=1,AE560)</f>
        <v>35.0826287471176</v>
      </c>
      <c r="M560" t="s" s="146">
        <f>IF(O560="Lab","over","under")</f>
        <v>3307</v>
      </c>
      <c r="N560" s="138"/>
      <c r="O560" t="s" s="184">
        <v>27</v>
      </c>
      <c r="P560" s="147">
        <f>AM560</f>
        <v>35.0826287471176</v>
      </c>
      <c r="Q560" s="145">
        <f>T560+U560+V560</f>
        <v>0</v>
      </c>
      <c r="R560" t="s" s="185">
        <v>28</v>
      </c>
      <c r="S560" s="147">
        <f>AS560</f>
        <v>32.2021521906226</v>
      </c>
      <c r="T560" s="138"/>
      <c r="U560" s="138"/>
      <c r="V560" s="138"/>
      <c r="W560" s="138"/>
      <c r="X560" t="s" s="146">
        <f>IF($A560=Y560,"ok","bad")</f>
        <v>2430</v>
      </c>
      <c r="Y560" t="s" s="146">
        <v>3486</v>
      </c>
      <c r="Z560" t="s" s="146">
        <v>1188</v>
      </c>
      <c r="AA560" t="s" s="186">
        <v>2365</v>
      </c>
      <c r="AB560" s="141">
        <f>100*AC560</f>
        <v>15.4477325</v>
      </c>
      <c r="AC560" s="190">
        <v>0.154477325</v>
      </c>
      <c r="AD560" t="s" s="187">
        <v>29</v>
      </c>
      <c r="AE560" s="141">
        <v>9.2640277</v>
      </c>
      <c r="AF560" s="190">
        <v>0.09264027699999999</v>
      </c>
      <c r="AG560" s="138"/>
      <c r="AH560" s="145">
        <v>79074</v>
      </c>
      <c r="AI560" s="145">
        <v>52040</v>
      </c>
      <c r="AJ560" s="145">
        <v>194</v>
      </c>
      <c r="AK560" s="145">
        <v>1499</v>
      </c>
      <c r="AL560" s="145">
        <v>18257</v>
      </c>
      <c r="AM560" s="148">
        <f>100*AL560/$AI560</f>
        <v>35.0826287471176</v>
      </c>
      <c r="AN560" s="145">
        <f>IF(AM560&gt;$AI$8,1,0)</f>
        <v>0</v>
      </c>
      <c r="AO560" s="148">
        <f>IF($R560=AL$17,AM560,0)</f>
        <v>0</v>
      </c>
      <c r="AP560" s="145">
        <v>16758</v>
      </c>
      <c r="AQ560" s="148">
        <f>100*AP560/$AI560</f>
        <v>32.2021521906226</v>
      </c>
      <c r="AR560" s="145">
        <f>IF(AQ560&gt;$AI$8,1,0)</f>
        <v>0</v>
      </c>
      <c r="AS560" s="148">
        <f>IF($R560=AP$17,AQ560,0)</f>
        <v>32.2021521906226</v>
      </c>
      <c r="AT560" s="145">
        <v>4821</v>
      </c>
      <c r="AU560" s="148">
        <f>100*AT560/$AI560</f>
        <v>9.264027671022291</v>
      </c>
      <c r="AV560" s="145">
        <f>IF(AU560&gt;$AI$8,1,0)</f>
        <v>0</v>
      </c>
      <c r="AW560" s="148">
        <f>IF($R560=AT$17,AU560,0)</f>
        <v>0</v>
      </c>
      <c r="AX560" s="145">
        <v>8039</v>
      </c>
      <c r="AY560" s="148">
        <f>100*AX560/$AI560</f>
        <v>15.4477325134512</v>
      </c>
      <c r="AZ560" s="145">
        <f>IF(AY560&gt;$AI$8,1,0)</f>
        <v>0</v>
      </c>
      <c r="BA560" s="148">
        <f>IF($R560=AX$17,AY560,0)</f>
        <v>0</v>
      </c>
      <c r="BB560" s="145">
        <v>3042</v>
      </c>
      <c r="BC560" s="148">
        <f>100*BB560/$AI560</f>
        <v>5.84550345887779</v>
      </c>
      <c r="BD560" s="145">
        <f>IF(BC560&gt;$AI$8,1,0)</f>
        <v>0</v>
      </c>
      <c r="BE560" s="148">
        <f>IF($R560=BB$17,BC560,0)</f>
        <v>0</v>
      </c>
      <c r="BF560" s="145">
        <v>0</v>
      </c>
      <c r="BG560" s="148">
        <f>100*BF560/$AI560</f>
        <v>0</v>
      </c>
      <c r="BH560" s="145">
        <f>IF(BG560&gt;$AI$8,1,0)</f>
        <v>0</v>
      </c>
      <c r="BI560" s="148">
        <f>IF($R560=BF$17,BG560,0)</f>
        <v>0</v>
      </c>
      <c r="BJ560" s="145">
        <v>0</v>
      </c>
      <c r="BK560" s="148">
        <f>100*BJ560/$AI560</f>
        <v>0</v>
      </c>
      <c r="BL560" s="145">
        <f>IF(BK560&gt;$AI$8,1,0)</f>
        <v>0</v>
      </c>
      <c r="BM560" s="148">
        <f>IF($R560=BJ$17,BK560,0)</f>
        <v>0</v>
      </c>
      <c r="BN560" s="145">
        <v>0</v>
      </c>
      <c r="BO560" s="148">
        <f>100*BN560/$AI560</f>
        <v>0</v>
      </c>
      <c r="BP560" s="145">
        <f>IF(BO560&gt;$AI$8,1,0)</f>
        <v>0</v>
      </c>
      <c r="BQ560" s="148">
        <f>IF($R560=BN$17,BO560,0)</f>
        <v>0</v>
      </c>
      <c r="BR560" s="145">
        <v>0</v>
      </c>
      <c r="BS560" s="148">
        <f>100*BR560/$AI560</f>
        <v>0</v>
      </c>
      <c r="BT560" s="145">
        <f>IF(BS560&gt;$AI$8,1,0)</f>
        <v>0</v>
      </c>
      <c r="BU560" s="148">
        <f>IF($R560=BR$17,BS560,0)</f>
        <v>0</v>
      </c>
      <c r="BV560" s="145">
        <v>0</v>
      </c>
      <c r="BW560" s="148">
        <f>100*BV560/$AI560</f>
        <v>0</v>
      </c>
      <c r="BX560" s="145">
        <f>IF(BW560&gt;$AI$8,1,0)</f>
        <v>0</v>
      </c>
      <c r="BY560" s="148">
        <f>IF($R560=BV$17,BW560,0)</f>
        <v>0</v>
      </c>
      <c r="BZ560" s="145">
        <v>0</v>
      </c>
      <c r="CA560" s="148">
        <f>100*BZ560/$AI560</f>
        <v>0</v>
      </c>
      <c r="CB560" s="145">
        <f>IF(CA560&gt;$AI$8,1,0)</f>
        <v>0</v>
      </c>
      <c r="CC560" s="148">
        <f>IF($R560=BZ$17,CA560,0)</f>
        <v>0</v>
      </c>
      <c r="CD560" s="145">
        <v>0</v>
      </c>
      <c r="CE560" s="148">
        <f>100*CD560/$AI560</f>
        <v>0</v>
      </c>
      <c r="CF560" s="145">
        <f>IF(CE560&gt;$AI$8,1,0)</f>
        <v>0</v>
      </c>
      <c r="CG560" s="148">
        <f>IF($R560=CD$17,CE560,0)</f>
        <v>0</v>
      </c>
      <c r="CH560" s="145">
        <v>0</v>
      </c>
      <c r="CI560" s="148">
        <f>100*CH560/$AI560</f>
        <v>0</v>
      </c>
      <c r="CJ560" s="145">
        <f>IF(CI560&gt;$AI$8,1,0)</f>
        <v>0</v>
      </c>
      <c r="CK560" s="148">
        <f>IF($R560=CH$17,CI560,0)</f>
        <v>0</v>
      </c>
      <c r="CL560" s="145">
        <v>0</v>
      </c>
      <c r="CM560" s="145">
        <v>0</v>
      </c>
      <c r="CN560" s="149"/>
    </row>
    <row r="561" ht="15.75" customHeight="1">
      <c r="A561" t="s" s="179">
        <v>3308</v>
      </c>
      <c r="B561" t="s" s="180">
        <v>75</v>
      </c>
      <c r="C561" t="s" s="180">
        <v>3309</v>
      </c>
      <c r="D561" t="s" s="181">
        <v>78</v>
      </c>
      <c r="E561" t="s" s="182">
        <v>79</v>
      </c>
      <c r="F561" t="s" s="130">
        <v>46</v>
      </c>
      <c r="G561" t="s" s="130">
        <v>947</v>
      </c>
      <c r="H561" t="s" s="130">
        <v>948</v>
      </c>
      <c r="I561" t="s" s="130">
        <v>64</v>
      </c>
      <c r="J561" t="s" s="130">
        <v>56</v>
      </c>
      <c r="K561" t="s" s="183">
        <f>_xlfn.IFS(Q561=0,O561,T561=1,R561,U561=1,AA561,V561=1,AD561)</f>
        <v>27</v>
      </c>
      <c r="L561" s="189">
        <f>_xlfn.IFS(Q561=0,P561,T561=1,S561,U561=1,AB561,V561=1,AE561)</f>
        <v>35.0358119027193</v>
      </c>
      <c r="M561" t="s" s="130">
        <f>IF(O561="Lab","over","under")</f>
        <v>3307</v>
      </c>
      <c r="N561" s="169"/>
      <c r="O561" t="s" s="184">
        <v>27</v>
      </c>
      <c r="P561" s="131">
        <f>AM561</f>
        <v>35.0358119027193</v>
      </c>
      <c r="Q561" s="173">
        <f>T561+U561+V561</f>
        <v>0</v>
      </c>
      <c r="R561" t="s" s="185">
        <v>28</v>
      </c>
      <c r="S561" s="131">
        <f>AS561</f>
        <v>22.9076471879177</v>
      </c>
      <c r="T561" s="169"/>
      <c r="U561" s="169"/>
      <c r="V561" s="169"/>
      <c r="W561" s="169"/>
      <c r="X561" t="s" s="130">
        <f>IF($A561=Y561,"ok","bad")</f>
        <v>2430</v>
      </c>
      <c r="Y561" t="s" s="130">
        <v>3308</v>
      </c>
      <c r="Z561" t="s" s="130">
        <v>3309</v>
      </c>
      <c r="AA561" t="s" s="186">
        <v>29</v>
      </c>
      <c r="AB561" s="125">
        <f>100*AC561</f>
        <v>19.0192127</v>
      </c>
      <c r="AC561" s="191">
        <v>0.190192127</v>
      </c>
      <c r="AD561" t="s" s="187">
        <v>2365</v>
      </c>
      <c r="AE561" s="125">
        <v>18.1234164</v>
      </c>
      <c r="AF561" s="191">
        <v>0.181234164</v>
      </c>
      <c r="AG561" s="169"/>
      <c r="AH561" s="173">
        <v>76947</v>
      </c>
      <c r="AI561" s="173">
        <v>50123</v>
      </c>
      <c r="AJ561" s="173">
        <v>168</v>
      </c>
      <c r="AK561" s="173">
        <v>6079</v>
      </c>
      <c r="AL561" s="173">
        <v>17561</v>
      </c>
      <c r="AM561" s="175">
        <f>100*AL561/$AI561</f>
        <v>35.0358119027193</v>
      </c>
      <c r="AN561" s="173">
        <f>IF(AM561&gt;$AI$8,1,0)</f>
        <v>0</v>
      </c>
      <c r="AO561" s="175">
        <f>IF($R561=AL$17,AM561,0)</f>
        <v>0</v>
      </c>
      <c r="AP561" s="173">
        <v>11482</v>
      </c>
      <c r="AQ561" s="175">
        <f>100*AP561/$AI561</f>
        <v>22.9076471879177</v>
      </c>
      <c r="AR561" s="173">
        <f>IF(AQ561&gt;$AI$8,1,0)</f>
        <v>0</v>
      </c>
      <c r="AS561" s="175">
        <f>IF($R561=AP$17,AQ561,0)</f>
        <v>22.9076471879177</v>
      </c>
      <c r="AT561" s="173">
        <v>9533</v>
      </c>
      <c r="AU561" s="175">
        <f>100*AT561/$AI561</f>
        <v>19.0192127366678</v>
      </c>
      <c r="AV561" s="173">
        <f>IF(AU561&gt;$AI$8,1,0)</f>
        <v>0</v>
      </c>
      <c r="AW561" s="175">
        <f>IF($R561=AT$17,AU561,0)</f>
        <v>0</v>
      </c>
      <c r="AX561" s="173">
        <v>9084</v>
      </c>
      <c r="AY561" s="175">
        <f>100*AX561/$AI561</f>
        <v>18.1234163956667</v>
      </c>
      <c r="AZ561" s="173">
        <f>IF(AY561&gt;$AI$8,1,0)</f>
        <v>0</v>
      </c>
      <c r="BA561" s="175">
        <f>IF($R561=AX$17,AY561,0)</f>
        <v>0</v>
      </c>
      <c r="BB561" s="173">
        <v>2036</v>
      </c>
      <c r="BC561" s="175">
        <f>100*BB561/$AI561</f>
        <v>4.06200746164435</v>
      </c>
      <c r="BD561" s="173">
        <f>IF(BC561&gt;$AI$8,1,0)</f>
        <v>0</v>
      </c>
      <c r="BE561" s="175">
        <f>IF($R561=BB$17,BC561,0)</f>
        <v>0</v>
      </c>
      <c r="BF561" s="173">
        <v>0</v>
      </c>
      <c r="BG561" s="175">
        <f>100*BF561/$AI561</f>
        <v>0</v>
      </c>
      <c r="BH561" s="173">
        <f>IF(BG561&gt;$AI$8,1,0)</f>
        <v>0</v>
      </c>
      <c r="BI561" s="175">
        <f>IF($R561=BF$17,BG561,0)</f>
        <v>0</v>
      </c>
      <c r="BJ561" s="173">
        <v>0</v>
      </c>
      <c r="BK561" s="175">
        <f>100*BJ561/$AI561</f>
        <v>0</v>
      </c>
      <c r="BL561" s="173">
        <f>IF(BK561&gt;$AI$8,1,0)</f>
        <v>0</v>
      </c>
      <c r="BM561" s="175">
        <f>IF($R561=BJ$17,BK561,0)</f>
        <v>0</v>
      </c>
      <c r="BN561" s="173">
        <v>0</v>
      </c>
      <c r="BO561" s="175">
        <f>100*BN561/$AI561</f>
        <v>0</v>
      </c>
      <c r="BP561" s="173">
        <f>IF(BO561&gt;$AI$8,1,0)</f>
        <v>0</v>
      </c>
      <c r="BQ561" s="175">
        <f>IF($R561=BN$17,BO561,0)</f>
        <v>0</v>
      </c>
      <c r="BR561" s="173">
        <v>0</v>
      </c>
      <c r="BS561" s="175">
        <f>100*BR561/$AI561</f>
        <v>0</v>
      </c>
      <c r="BT561" s="173">
        <f>IF(BS561&gt;$AI$8,1,0)</f>
        <v>0</v>
      </c>
      <c r="BU561" s="175">
        <f>IF($R561=BR$17,BS561,0)</f>
        <v>0</v>
      </c>
      <c r="BV561" s="173">
        <v>0</v>
      </c>
      <c r="BW561" s="175">
        <f>100*BV561/$AI561</f>
        <v>0</v>
      </c>
      <c r="BX561" s="173">
        <f>IF(BW561&gt;$AI$8,1,0)</f>
        <v>0</v>
      </c>
      <c r="BY561" s="175">
        <f>IF($R561=BV$17,BW561,0)</f>
        <v>0</v>
      </c>
      <c r="BZ561" s="173">
        <v>0</v>
      </c>
      <c r="CA561" s="175">
        <f>100*BZ561/$AI561</f>
        <v>0</v>
      </c>
      <c r="CB561" s="173">
        <f>IF(CA561&gt;$AI$8,1,0)</f>
        <v>0</v>
      </c>
      <c r="CC561" s="175">
        <f>IF($R561=BZ$17,CA561,0)</f>
        <v>0</v>
      </c>
      <c r="CD561" s="173">
        <v>0</v>
      </c>
      <c r="CE561" s="175">
        <f>100*CD561/$AI561</f>
        <v>0</v>
      </c>
      <c r="CF561" s="173">
        <f>IF(CE561&gt;$AI$8,1,0)</f>
        <v>0</v>
      </c>
      <c r="CG561" s="175">
        <f>IF($R561=CD$17,CE561,0)</f>
        <v>0</v>
      </c>
      <c r="CH561" s="173">
        <v>0</v>
      </c>
      <c r="CI561" s="175">
        <f>100*CH561/$AI561</f>
        <v>0</v>
      </c>
      <c r="CJ561" s="173">
        <f>IF(CI561&gt;$AI$8,1,0)</f>
        <v>0</v>
      </c>
      <c r="CK561" s="175">
        <f>IF($R561=CH$17,CI561,0)</f>
        <v>0</v>
      </c>
      <c r="CL561" s="173">
        <v>0</v>
      </c>
      <c r="CM561" s="173">
        <v>0</v>
      </c>
      <c r="CN561" s="176"/>
    </row>
    <row r="562" ht="15.75" customHeight="1">
      <c r="A562" t="s" s="179">
        <v>3009</v>
      </c>
      <c r="B562" t="s" s="180">
        <v>84</v>
      </c>
      <c r="C562" t="s" s="180">
        <v>2064</v>
      </c>
      <c r="D562" t="s" s="181">
        <v>86</v>
      </c>
      <c r="E562" t="s" s="188">
        <v>79</v>
      </c>
      <c r="F562" t="s" s="146">
        <v>46</v>
      </c>
      <c r="G562" t="s" s="146">
        <v>714</v>
      </c>
      <c r="H562" t="s" s="146">
        <v>564</v>
      </c>
      <c r="I562" t="s" s="146">
        <v>64</v>
      </c>
      <c r="J562" t="s" s="146">
        <v>1733</v>
      </c>
      <c r="K562" t="s" s="183">
        <f>_xlfn.IFS(Q562=0,O562,T562=1,R562,U562=1,AA562,V562=1,AD562)</f>
        <v>27</v>
      </c>
      <c r="L562" s="189">
        <f>_xlfn.IFS(Q562=0,P562,T562=1,S562,U562=1,AB562,V562=1,AE562)</f>
        <v>31.871745683749</v>
      </c>
      <c r="M562" t="s" s="146">
        <f>IF(O562="Lab","over","under")</f>
        <v>2429</v>
      </c>
      <c r="N562" s="145">
        <v>0</v>
      </c>
      <c r="O562" t="s" s="184">
        <v>28</v>
      </c>
      <c r="P562" s="147">
        <f>AQ562</f>
        <v>35.0278615145702</v>
      </c>
      <c r="Q562" s="145">
        <f>T562+U562+V562</f>
        <v>1</v>
      </c>
      <c r="R562" t="s" s="185">
        <v>27</v>
      </c>
      <c r="S562" s="195">
        <f>AO562</f>
        <v>31.871745683749</v>
      </c>
      <c r="T562" s="145">
        <v>1</v>
      </c>
      <c r="U562" s="138"/>
      <c r="V562" s="138"/>
      <c r="W562" s="138"/>
      <c r="X562" t="s" s="146">
        <f>IF($A562=Y562,"ok","bad")</f>
        <v>2430</v>
      </c>
      <c r="Y562" t="s" s="146">
        <v>3009</v>
      </c>
      <c r="Z562" t="s" s="146">
        <v>2064</v>
      </c>
      <c r="AA562" t="s" s="186">
        <v>2365</v>
      </c>
      <c r="AB562" s="141">
        <f>100*AC562</f>
        <v>25.1301727</v>
      </c>
      <c r="AC562" s="190">
        <v>0.251301727</v>
      </c>
      <c r="AD562" t="s" s="187">
        <v>31</v>
      </c>
      <c r="AE562" s="141">
        <v>3.6060108</v>
      </c>
      <c r="AF562" s="190">
        <v>0.036060108</v>
      </c>
      <c r="AG562" s="138"/>
      <c r="AH562" s="145">
        <v>75055</v>
      </c>
      <c r="AI562" s="145">
        <v>43788</v>
      </c>
      <c r="AJ562" s="145">
        <v>116</v>
      </c>
      <c r="AK562" s="145">
        <v>1382</v>
      </c>
      <c r="AL562" s="145">
        <v>13956</v>
      </c>
      <c r="AM562" s="148">
        <f>100*AL562/$AI562</f>
        <v>31.871745683749</v>
      </c>
      <c r="AN562" s="145">
        <f>IF(AM562&gt;$AI$8,1,0)</f>
        <v>0</v>
      </c>
      <c r="AO562" s="148">
        <f>IF($R562=AL$17,AM562,0)</f>
        <v>31.871745683749</v>
      </c>
      <c r="AP562" s="145">
        <v>15338</v>
      </c>
      <c r="AQ562" s="148">
        <f>100*AP562/$AI562</f>
        <v>35.0278615145702</v>
      </c>
      <c r="AR562" s="145">
        <f>IF(AQ562&gt;$AI$8,1,0)</f>
        <v>0</v>
      </c>
      <c r="AS562" s="148">
        <f>IF($R562=AP$17,AQ562,0)</f>
        <v>0</v>
      </c>
      <c r="AT562" s="145">
        <v>1451</v>
      </c>
      <c r="AU562" s="148">
        <f>100*AT562/$AI562</f>
        <v>3.31369324929204</v>
      </c>
      <c r="AV562" s="145">
        <f>IF(AU562&gt;$AI$8,1,0)</f>
        <v>0</v>
      </c>
      <c r="AW562" s="148">
        <f>IF($R562=AT$17,AU562,0)</f>
        <v>0</v>
      </c>
      <c r="AX562" s="145">
        <v>11004</v>
      </c>
      <c r="AY562" s="148">
        <f>100*AX562/$AI562</f>
        <v>25.1301726500411</v>
      </c>
      <c r="AZ562" s="145">
        <f>IF(AY562&gt;$AI$8,1,0)</f>
        <v>0</v>
      </c>
      <c r="BA562" s="148">
        <f>IF($R562=AX$17,AY562,0)</f>
        <v>0</v>
      </c>
      <c r="BB562" s="145">
        <v>1579</v>
      </c>
      <c r="BC562" s="148">
        <f>100*BB562/$AI562</f>
        <v>3.60601077920892</v>
      </c>
      <c r="BD562" s="145">
        <f>IF(BC562&gt;$AI$8,1,0)</f>
        <v>0</v>
      </c>
      <c r="BE562" s="148">
        <f>IF($R562=BB$17,BC562,0)</f>
        <v>0</v>
      </c>
      <c r="BF562" s="145">
        <v>0</v>
      </c>
      <c r="BG562" s="148">
        <f>100*BF562/$AI562</f>
        <v>0</v>
      </c>
      <c r="BH562" s="145">
        <f>IF(BG562&gt;$AI$8,1,0)</f>
        <v>0</v>
      </c>
      <c r="BI562" s="148">
        <f>IF($R562=BF$17,BG562,0)</f>
        <v>0</v>
      </c>
      <c r="BJ562" s="145">
        <v>0</v>
      </c>
      <c r="BK562" s="148">
        <f>100*BJ562/$AI562</f>
        <v>0</v>
      </c>
      <c r="BL562" s="145">
        <f>IF(BK562&gt;$AI$8,1,0)</f>
        <v>0</v>
      </c>
      <c r="BM562" s="148">
        <f>IF($R562=BJ$17,BK562,0)</f>
        <v>0</v>
      </c>
      <c r="BN562" s="145">
        <v>0</v>
      </c>
      <c r="BO562" s="148">
        <f>100*BN562/$AI562</f>
        <v>0</v>
      </c>
      <c r="BP562" s="145">
        <f>IF(BO562&gt;$AI$8,1,0)</f>
        <v>0</v>
      </c>
      <c r="BQ562" s="148">
        <f>IF($R562=BN$17,BO562,0)</f>
        <v>0</v>
      </c>
      <c r="BR562" s="145">
        <v>0</v>
      </c>
      <c r="BS562" s="148">
        <f>100*BR562/$AI562</f>
        <v>0</v>
      </c>
      <c r="BT562" s="145">
        <f>IF(BS562&gt;$AI$8,1,0)</f>
        <v>0</v>
      </c>
      <c r="BU562" s="148">
        <f>IF($R562=BR$17,BS562,0)</f>
        <v>0</v>
      </c>
      <c r="BV562" s="145">
        <v>0</v>
      </c>
      <c r="BW562" s="148">
        <f>100*BV562/$AI562</f>
        <v>0</v>
      </c>
      <c r="BX562" s="145">
        <f>IF(BW562&gt;$AI$8,1,0)</f>
        <v>0</v>
      </c>
      <c r="BY562" s="148">
        <f>IF($R562=BV$17,BW562,0)</f>
        <v>0</v>
      </c>
      <c r="BZ562" s="145">
        <v>0</v>
      </c>
      <c r="CA562" s="148">
        <f>100*BZ562/$AI562</f>
        <v>0</v>
      </c>
      <c r="CB562" s="145">
        <f>IF(CA562&gt;$AI$8,1,0)</f>
        <v>0</v>
      </c>
      <c r="CC562" s="148">
        <f>IF($R562=BZ$17,CA562,0)</f>
        <v>0</v>
      </c>
      <c r="CD562" s="145">
        <v>0</v>
      </c>
      <c r="CE562" s="148">
        <f>100*CD562/$AI562</f>
        <v>0</v>
      </c>
      <c r="CF562" s="145">
        <f>IF(CE562&gt;$AI$8,1,0)</f>
        <v>0</v>
      </c>
      <c r="CG562" s="148">
        <f>IF($R562=CD$17,CE562,0)</f>
        <v>0</v>
      </c>
      <c r="CH562" s="145">
        <v>0</v>
      </c>
      <c r="CI562" s="148">
        <f>100*CH562/$AI562</f>
        <v>0</v>
      </c>
      <c r="CJ562" s="145">
        <f>IF(CI562&gt;$AI$8,1,0)</f>
        <v>0</v>
      </c>
      <c r="CK562" s="148">
        <f>IF($R562=CH$17,CI562,0)</f>
        <v>0</v>
      </c>
      <c r="CL562" s="145">
        <v>0</v>
      </c>
      <c r="CM562" s="145">
        <v>0</v>
      </c>
      <c r="CN562" s="149"/>
    </row>
    <row r="563" ht="20.7" customHeight="1">
      <c r="A563" t="s" s="179">
        <v>3261</v>
      </c>
      <c r="B563" t="s" s="180">
        <v>90</v>
      </c>
      <c r="C563" t="s" s="180">
        <v>1726</v>
      </c>
      <c r="D563" t="s" s="181">
        <v>93</v>
      </c>
      <c r="E563" t="s" s="182">
        <v>79</v>
      </c>
      <c r="F563" t="s" s="130">
        <v>80</v>
      </c>
      <c r="G563" t="s" s="130">
        <v>98</v>
      </c>
      <c r="H563" t="s" s="130">
        <v>1727</v>
      </c>
      <c r="I563" t="s" s="130">
        <v>49</v>
      </c>
      <c r="J563" t="s" s="130">
        <v>50</v>
      </c>
      <c r="K563" t="s" s="183">
        <f>_xlfn.IFS(Q563=0,O563,T563=1,R563,U563=1,AA563,V563=1,AD563)</f>
        <v>2365</v>
      </c>
      <c r="L563" s="189">
        <f>_xlfn.IFS(Q563=0,P563,T563=1,S563,U563=1,AB563,V563=1,AE563)</f>
        <v>14.3475108</v>
      </c>
      <c r="M563" t="s" s="130">
        <f>IF(O563="Lab","over","under")</f>
        <v>2429</v>
      </c>
      <c r="N563" s="173">
        <v>0</v>
      </c>
      <c r="O563" t="s" s="184">
        <v>28</v>
      </c>
      <c r="P563" s="131">
        <f>AQ563</f>
        <v>35.0211286975221</v>
      </c>
      <c r="Q563" s="173">
        <f>T563+U563+V563</f>
        <v>1</v>
      </c>
      <c r="R563" t="s" s="197">
        <v>217</v>
      </c>
      <c r="S563" s="198">
        <f>100*0.217913135</f>
        <v>21.7913135</v>
      </c>
      <c r="T563" s="199"/>
      <c r="U563" s="173">
        <v>1</v>
      </c>
      <c r="V563" s="169"/>
      <c r="W563" s="169"/>
      <c r="X563" t="s" s="130">
        <f>IF($A563=Y563,"ok","bad")</f>
        <v>2430</v>
      </c>
      <c r="Y563" t="s" s="130">
        <v>3261</v>
      </c>
      <c r="Z563" t="s" s="130">
        <v>1726</v>
      </c>
      <c r="AA563" t="s" s="186">
        <v>2365</v>
      </c>
      <c r="AB563" s="125">
        <f>100*AC563</f>
        <v>14.3475108</v>
      </c>
      <c r="AC563" s="191">
        <v>0.143475108</v>
      </c>
      <c r="AD563" t="s" s="187">
        <v>27</v>
      </c>
      <c r="AE563" s="125">
        <v>13.0322806</v>
      </c>
      <c r="AF563" s="191">
        <v>0.130322806</v>
      </c>
      <c r="AG563" s="169"/>
      <c r="AH563" s="173">
        <v>77400</v>
      </c>
      <c r="AI563" s="173">
        <v>39993</v>
      </c>
      <c r="AJ563" s="173">
        <v>139</v>
      </c>
      <c r="AK563" s="173">
        <v>5291</v>
      </c>
      <c r="AL563" s="173">
        <v>5212</v>
      </c>
      <c r="AM563" s="175">
        <f>100*AL563/$AI563</f>
        <v>13.0322806491136</v>
      </c>
      <c r="AN563" s="173">
        <f>IF(AM563&gt;$AI$8,1,0)</f>
        <v>0</v>
      </c>
      <c r="AO563" s="175">
        <f>IF($R563=AL$17,AM563,0)</f>
        <v>0</v>
      </c>
      <c r="AP563" s="173">
        <v>14006</v>
      </c>
      <c r="AQ563" s="175">
        <f>100*AP563/$AI563</f>
        <v>35.0211286975221</v>
      </c>
      <c r="AR563" s="173">
        <f>IF(AQ563&gt;$AI$8,1,0)</f>
        <v>0</v>
      </c>
      <c r="AS563" s="175">
        <f>IF($R563=AP$17,AQ563,0)</f>
        <v>0</v>
      </c>
      <c r="AT563" s="173">
        <v>3195</v>
      </c>
      <c r="AU563" s="175">
        <f>100*AT563/$AI563</f>
        <v>7.988898057160</v>
      </c>
      <c r="AV563" s="173">
        <f>IF(AU563&gt;$AI$8,1,0)</f>
        <v>0</v>
      </c>
      <c r="AW563" s="175">
        <f>IF($R563=AT$17,AU563,0)</f>
        <v>0</v>
      </c>
      <c r="AX563" s="173">
        <v>5738</v>
      </c>
      <c r="AY563" s="175">
        <f>100*AX563/$AI563</f>
        <v>14.3475108143925</v>
      </c>
      <c r="AZ563" s="173">
        <f>IF(AY563&gt;$AI$8,1,0)</f>
        <v>0</v>
      </c>
      <c r="BA563" s="175">
        <f>IF($R563=AX$17,AY563,0)</f>
        <v>0</v>
      </c>
      <c r="BB563" s="173">
        <v>1751</v>
      </c>
      <c r="BC563" s="175">
        <f>100*BB563/$AI563</f>
        <v>4.3782661965844</v>
      </c>
      <c r="BD563" s="173">
        <f>IF(BC563&gt;$AI$8,1,0)</f>
        <v>0</v>
      </c>
      <c r="BE563" s="175">
        <f>IF($R563=BB$17,BC563,0)</f>
        <v>0</v>
      </c>
      <c r="BF563" s="173">
        <v>0</v>
      </c>
      <c r="BG563" s="175">
        <f>100*BF563/$AI563</f>
        <v>0</v>
      </c>
      <c r="BH563" s="173">
        <f>IF(BG563&gt;$AI$8,1,0)</f>
        <v>0</v>
      </c>
      <c r="BI563" s="175">
        <f>IF($R563=BF$17,BG563,0)</f>
        <v>0</v>
      </c>
      <c r="BJ563" s="173">
        <v>0</v>
      </c>
      <c r="BK563" s="175">
        <f>100*BJ563/$AI563</f>
        <v>0</v>
      </c>
      <c r="BL563" s="173">
        <f>IF(BK563&gt;$AI$8,1,0)</f>
        <v>0</v>
      </c>
      <c r="BM563" s="175">
        <f>IF($R563=BJ$17,BK563,0)</f>
        <v>0</v>
      </c>
      <c r="BN563" s="173">
        <v>0</v>
      </c>
      <c r="BO563" s="175">
        <f>100*BN563/$AI563</f>
        <v>0</v>
      </c>
      <c r="BP563" s="173">
        <f>IF(BO563&gt;$AI$8,1,0)</f>
        <v>0</v>
      </c>
      <c r="BQ563" s="175">
        <f>IF($R563=BN$17,BO563,0)</f>
        <v>0</v>
      </c>
      <c r="BR563" s="173">
        <v>0</v>
      </c>
      <c r="BS563" s="175">
        <f>100*BR563/$AI563</f>
        <v>0</v>
      </c>
      <c r="BT563" s="173">
        <f>IF(BS563&gt;$AI$8,1,0)</f>
        <v>0</v>
      </c>
      <c r="BU563" s="175">
        <f>IF($R563=BR$17,BS563,0)</f>
        <v>0</v>
      </c>
      <c r="BV563" s="173">
        <v>0</v>
      </c>
      <c r="BW563" s="175">
        <f>100*BV563/$AI563</f>
        <v>0</v>
      </c>
      <c r="BX563" s="173">
        <f>IF(BW563&gt;$AI$8,1,0)</f>
        <v>0</v>
      </c>
      <c r="BY563" s="175">
        <f>IF($R563=BV$17,BW563,0)</f>
        <v>0</v>
      </c>
      <c r="BZ563" s="173">
        <v>0</v>
      </c>
      <c r="CA563" s="175">
        <f>100*BZ563/$AI563</f>
        <v>0</v>
      </c>
      <c r="CB563" s="173">
        <f>IF(CA563&gt;$AI$8,1,0)</f>
        <v>0</v>
      </c>
      <c r="CC563" s="175">
        <f>IF($R563=BZ$17,CA563,0)</f>
        <v>0</v>
      </c>
      <c r="CD563" s="173">
        <v>0</v>
      </c>
      <c r="CE563" s="175">
        <f>100*CD563/$AI563</f>
        <v>0</v>
      </c>
      <c r="CF563" s="173">
        <f>IF(CE563&gt;$AI$8,1,0)</f>
        <v>0</v>
      </c>
      <c r="CG563" s="175">
        <f>IF($R563=CD$17,CE563,0)</f>
        <v>0</v>
      </c>
      <c r="CH563" s="173">
        <v>0</v>
      </c>
      <c r="CI563" s="175">
        <f>100*CH563/$AI563</f>
        <v>0</v>
      </c>
      <c r="CJ563" s="173">
        <f>IF(CI563&gt;$AI$8,1,0)</f>
        <v>0</v>
      </c>
      <c r="CK563" s="175">
        <f>IF($R563=CH$17,CI563,0)</f>
        <v>0</v>
      </c>
      <c r="CL563" s="173">
        <v>0</v>
      </c>
      <c r="CM563" s="173">
        <v>0</v>
      </c>
      <c r="CN563" s="176"/>
    </row>
    <row r="564" ht="20.3" customHeight="1">
      <c r="A564" t="s" s="179">
        <v>3243</v>
      </c>
      <c r="B564" t="s" s="180">
        <v>183</v>
      </c>
      <c r="C564" t="s" s="180">
        <v>1924</v>
      </c>
      <c r="D564" t="s" s="181">
        <v>186</v>
      </c>
      <c r="E564" t="s" s="188">
        <v>79</v>
      </c>
      <c r="F564" t="s" s="146">
        <v>46</v>
      </c>
      <c r="G564" t="s" s="146">
        <v>592</v>
      </c>
      <c r="H564" t="s" s="146">
        <v>3244</v>
      </c>
      <c r="I564" t="s" s="146">
        <v>49</v>
      </c>
      <c r="J564" t="s" s="146">
        <v>1733</v>
      </c>
      <c r="K564" t="s" s="183">
        <f>_xlfn.IFS(Q564=0,O564,T564=1,R564,U564=1,AA564,V564=1,AD564)</f>
        <v>27</v>
      </c>
      <c r="L564" s="189">
        <f>_xlfn.IFS(Q564=0,P564,T564=1,S564,U564=1,AB564,V564=1,AE564)</f>
        <v>29.3007119949979</v>
      </c>
      <c r="M564" t="s" s="146">
        <f>IF(O564="Lab","over","under")</f>
        <v>2429</v>
      </c>
      <c r="N564" s="145">
        <v>0</v>
      </c>
      <c r="O564" t="s" s="184">
        <v>28</v>
      </c>
      <c r="P564" s="147">
        <f>AQ564</f>
        <v>35.0007059440489</v>
      </c>
      <c r="Q564" s="145">
        <f>T564+U564+V564</f>
        <v>1</v>
      </c>
      <c r="R564" t="s" s="185">
        <v>27</v>
      </c>
      <c r="S564" s="203">
        <f>AO564</f>
        <v>29.3007119949979</v>
      </c>
      <c r="T564" s="145">
        <v>1</v>
      </c>
      <c r="U564" s="138"/>
      <c r="V564" s="138"/>
      <c r="W564" s="138"/>
      <c r="X564" t="s" s="146">
        <f>IF($A564=Y564,"ok","bad")</f>
        <v>2430</v>
      </c>
      <c r="Y564" t="s" s="146">
        <v>3243</v>
      </c>
      <c r="Z564" t="s" s="146">
        <v>1924</v>
      </c>
      <c r="AA564" t="s" s="186">
        <v>2365</v>
      </c>
      <c r="AB564" s="141">
        <f>100*AC564</f>
        <v>15.2947821</v>
      </c>
      <c r="AC564" s="190">
        <v>0.152947821</v>
      </c>
      <c r="AD564" t="s" s="187">
        <v>29</v>
      </c>
      <c r="AE564" s="141">
        <v>11.5895843</v>
      </c>
      <c r="AF564" s="190">
        <v>0.115895843</v>
      </c>
      <c r="AG564" s="138"/>
      <c r="AH564" s="145">
        <v>74006</v>
      </c>
      <c r="AI564" s="145">
        <v>49579</v>
      </c>
      <c r="AJ564" s="145">
        <v>164</v>
      </c>
      <c r="AK564" s="145">
        <v>2826</v>
      </c>
      <c r="AL564" s="145">
        <v>14527</v>
      </c>
      <c r="AM564" s="148">
        <f>100*AL564/$AI564</f>
        <v>29.3007119949979</v>
      </c>
      <c r="AN564" s="145">
        <f>IF(AM564&gt;$AI$8,1,0)</f>
        <v>0</v>
      </c>
      <c r="AO564" s="148">
        <f>IF($R564=AL$17,AM564,0)</f>
        <v>29.3007119949979</v>
      </c>
      <c r="AP564" s="145">
        <v>17353</v>
      </c>
      <c r="AQ564" s="148">
        <f>100*AP564/$AI564</f>
        <v>35.0007059440489</v>
      </c>
      <c r="AR564" s="145">
        <f>IF(AQ564&gt;$AI$8,1,0)</f>
        <v>0</v>
      </c>
      <c r="AS564" s="148">
        <f>IF($R564=AP$17,AQ564,0)</f>
        <v>0</v>
      </c>
      <c r="AT564" s="145">
        <v>5746</v>
      </c>
      <c r="AU564" s="148">
        <f>100*AT564/$AI564</f>
        <v>11.5895842998044</v>
      </c>
      <c r="AV564" s="145">
        <f>IF(AU564&gt;$AI$8,1,0)</f>
        <v>0</v>
      </c>
      <c r="AW564" s="148">
        <f>IF($R564=AT$17,AU564,0)</f>
        <v>0</v>
      </c>
      <c r="AX564" s="145">
        <v>7583</v>
      </c>
      <c r="AY564" s="148">
        <f>100*AX564/$AI564</f>
        <v>15.2947820649872</v>
      </c>
      <c r="AZ564" s="145">
        <f>IF(AY564&gt;$AI$8,1,0)</f>
        <v>0</v>
      </c>
      <c r="BA564" s="148">
        <f>IF($R564=AX$17,AY564,0)</f>
        <v>0</v>
      </c>
      <c r="BB564" s="145">
        <v>3987</v>
      </c>
      <c r="BC564" s="148">
        <f>100*BB564/$AI564</f>
        <v>8.04171120837451</v>
      </c>
      <c r="BD564" s="145">
        <f>IF(BC564&gt;$AI$8,1,0)</f>
        <v>0</v>
      </c>
      <c r="BE564" s="148">
        <f>IF($R564=BB$17,BC564,0)</f>
        <v>0</v>
      </c>
      <c r="BF564" s="145">
        <v>0</v>
      </c>
      <c r="BG564" s="148">
        <f>100*BF564/$AI564</f>
        <v>0</v>
      </c>
      <c r="BH564" s="145">
        <f>IF(BG564&gt;$AI$8,1,0)</f>
        <v>0</v>
      </c>
      <c r="BI564" s="148">
        <f>IF($R564=BF$17,BG564,0)</f>
        <v>0</v>
      </c>
      <c r="BJ564" s="145">
        <v>0</v>
      </c>
      <c r="BK564" s="148">
        <f>100*BJ564/$AI564</f>
        <v>0</v>
      </c>
      <c r="BL564" s="145">
        <f>IF(BK564&gt;$AI$8,1,0)</f>
        <v>0</v>
      </c>
      <c r="BM564" s="148">
        <f>IF($R564=BJ$17,BK564,0)</f>
        <v>0</v>
      </c>
      <c r="BN564" s="145">
        <v>0</v>
      </c>
      <c r="BO564" s="148">
        <f>100*BN564/$AI564</f>
        <v>0</v>
      </c>
      <c r="BP564" s="145">
        <f>IF(BO564&gt;$AI$8,1,0)</f>
        <v>0</v>
      </c>
      <c r="BQ564" s="148">
        <f>IF($R564=BN$17,BO564,0)</f>
        <v>0</v>
      </c>
      <c r="BR564" s="145">
        <v>0</v>
      </c>
      <c r="BS564" s="148">
        <f>100*BR564/$AI564</f>
        <v>0</v>
      </c>
      <c r="BT564" s="145">
        <f>IF(BS564&gt;$AI$8,1,0)</f>
        <v>0</v>
      </c>
      <c r="BU564" s="148">
        <f>IF($R564=BR$17,BS564,0)</f>
        <v>0</v>
      </c>
      <c r="BV564" s="145">
        <v>0</v>
      </c>
      <c r="BW564" s="148">
        <f>100*BV564/$AI564</f>
        <v>0</v>
      </c>
      <c r="BX564" s="145">
        <f>IF(BW564&gt;$AI$8,1,0)</f>
        <v>0</v>
      </c>
      <c r="BY564" s="148">
        <f>IF($R564=BV$17,BW564,0)</f>
        <v>0</v>
      </c>
      <c r="BZ564" s="145">
        <v>0</v>
      </c>
      <c r="CA564" s="148">
        <f>100*BZ564/$AI564</f>
        <v>0</v>
      </c>
      <c r="CB564" s="145">
        <f>IF(CA564&gt;$AI$8,1,0)</f>
        <v>0</v>
      </c>
      <c r="CC564" s="148">
        <f>IF($R564=BZ$17,CA564,0)</f>
        <v>0</v>
      </c>
      <c r="CD564" s="145">
        <v>0</v>
      </c>
      <c r="CE564" s="148">
        <f>100*CD564/$AI564</f>
        <v>0</v>
      </c>
      <c r="CF564" s="145">
        <f>IF(CE564&gt;$AI$8,1,0)</f>
        <v>0</v>
      </c>
      <c r="CG564" s="148">
        <f>IF($R564=CD$17,CE564,0)</f>
        <v>0</v>
      </c>
      <c r="CH564" s="145">
        <v>0</v>
      </c>
      <c r="CI564" s="148">
        <f>100*CH564/$AI564</f>
        <v>0</v>
      </c>
      <c r="CJ564" s="145">
        <f>IF(CI564&gt;$AI$8,1,0)</f>
        <v>0</v>
      </c>
      <c r="CK564" s="148">
        <f>IF($R564=CH$17,CI564,0)</f>
        <v>0</v>
      </c>
      <c r="CL564" s="145">
        <v>559</v>
      </c>
      <c r="CM564" s="145">
        <v>0</v>
      </c>
      <c r="CN564" s="149"/>
    </row>
    <row r="565" ht="15.75" customHeight="1">
      <c r="A565" t="s" s="179">
        <v>3339</v>
      </c>
      <c r="B565" t="s" s="180">
        <v>75</v>
      </c>
      <c r="C565" t="s" s="180">
        <v>1612</v>
      </c>
      <c r="D565" t="s" s="181">
        <v>78</v>
      </c>
      <c r="E565" t="s" s="182">
        <v>79</v>
      </c>
      <c r="F565" t="s" s="130">
        <v>46</v>
      </c>
      <c r="G565" t="s" s="130">
        <v>1613</v>
      </c>
      <c r="H565" t="s" s="130">
        <v>1614</v>
      </c>
      <c r="I565" t="s" s="130">
        <v>49</v>
      </c>
      <c r="J565" t="s" s="130">
        <v>56</v>
      </c>
      <c r="K565" t="s" s="183">
        <f>_xlfn.IFS(Q565=0,O565,T565=1,R565,U565=1,AA565,V565=1,AD565)</f>
        <v>27</v>
      </c>
      <c r="L565" s="189">
        <f>_xlfn.IFS(Q565=0,P565,T565=1,S565,U565=1,AB565,V565=1,AE565)</f>
        <v>34.9644845837515</v>
      </c>
      <c r="M565" t="s" s="130">
        <f>IF(O565="Lab","over","under")</f>
        <v>3307</v>
      </c>
      <c r="N565" s="169"/>
      <c r="O565" t="s" s="184">
        <v>27</v>
      </c>
      <c r="P565" s="131">
        <f>AM565</f>
        <v>34.9644845837515</v>
      </c>
      <c r="Q565" s="173">
        <f>T565+U565+V565</f>
        <v>0</v>
      </c>
      <c r="R565" t="s" s="185">
        <v>28</v>
      </c>
      <c r="S565" s="131">
        <f>AS565</f>
        <v>28.4949727485587</v>
      </c>
      <c r="T565" s="169"/>
      <c r="U565" s="169"/>
      <c r="V565" s="169"/>
      <c r="W565" s="169"/>
      <c r="X565" t="s" s="130">
        <f>IF($A565=Y565,"ok","bad")</f>
        <v>2430</v>
      </c>
      <c r="Y565" t="s" s="130">
        <v>3339</v>
      </c>
      <c r="Z565" t="s" s="130">
        <v>1612</v>
      </c>
      <c r="AA565" t="s" s="186">
        <v>2365</v>
      </c>
      <c r="AB565" s="125">
        <f>100*AC565</f>
        <v>15.2175196</v>
      </c>
      <c r="AC565" s="191">
        <v>0.152175196</v>
      </c>
      <c r="AD565" t="s" s="187">
        <v>29</v>
      </c>
      <c r="AE565" s="125">
        <v>15.0050174</v>
      </c>
      <c r="AF565" s="191">
        <v>0.150050174</v>
      </c>
      <c r="AG565" s="169"/>
      <c r="AH565" s="173">
        <v>78629</v>
      </c>
      <c r="AI565" s="173">
        <v>50823</v>
      </c>
      <c r="AJ565" s="173">
        <v>171</v>
      </c>
      <c r="AK565" s="173">
        <v>3288</v>
      </c>
      <c r="AL565" s="173">
        <v>17770</v>
      </c>
      <c r="AM565" s="175">
        <f>100*AL565/$AI565</f>
        <v>34.9644845837515</v>
      </c>
      <c r="AN565" s="173">
        <f>IF(AM565&gt;$AI$8,1,0)</f>
        <v>0</v>
      </c>
      <c r="AO565" s="175">
        <f>IF($R565=AL$17,AM565,0)</f>
        <v>0</v>
      </c>
      <c r="AP565" s="173">
        <v>14482</v>
      </c>
      <c r="AQ565" s="175">
        <f>100*AP565/$AI565</f>
        <v>28.4949727485587</v>
      </c>
      <c r="AR565" s="173">
        <f>IF(AQ565&gt;$AI$8,1,0)</f>
        <v>0</v>
      </c>
      <c r="AS565" s="175">
        <f>IF($R565=AP$17,AQ565,0)</f>
        <v>28.4949727485587</v>
      </c>
      <c r="AT565" s="173">
        <v>7626</v>
      </c>
      <c r="AU565" s="175">
        <f>100*AT565/$AI565</f>
        <v>15.0050174133758</v>
      </c>
      <c r="AV565" s="173">
        <f>IF(AU565&gt;$AI$8,1,0)</f>
        <v>0</v>
      </c>
      <c r="AW565" s="175">
        <f>IF($R565=AT$17,AU565,0)</f>
        <v>0</v>
      </c>
      <c r="AX565" s="173">
        <v>7734</v>
      </c>
      <c r="AY565" s="175">
        <f>100*AX565/$AI565</f>
        <v>15.2175196269406</v>
      </c>
      <c r="AZ565" s="173">
        <f>IF(AY565&gt;$AI$8,1,0)</f>
        <v>0</v>
      </c>
      <c r="BA565" s="175">
        <f>IF($R565=AX$17,AY565,0)</f>
        <v>0</v>
      </c>
      <c r="BB565" s="173">
        <v>2745</v>
      </c>
      <c r="BC565" s="175">
        <f>100*BB565/$AI565</f>
        <v>5.40109792810342</v>
      </c>
      <c r="BD565" s="173">
        <f>IF(BC565&gt;$AI$8,1,0)</f>
        <v>0</v>
      </c>
      <c r="BE565" s="175">
        <f>IF($R565=BB$17,BC565,0)</f>
        <v>0</v>
      </c>
      <c r="BF565" s="173">
        <v>0</v>
      </c>
      <c r="BG565" s="175">
        <f>100*BF565/$AI565</f>
        <v>0</v>
      </c>
      <c r="BH565" s="173">
        <f>IF(BG565&gt;$AI$8,1,0)</f>
        <v>0</v>
      </c>
      <c r="BI565" s="175">
        <f>IF($R565=BF$17,BG565,0)</f>
        <v>0</v>
      </c>
      <c r="BJ565" s="173">
        <v>0</v>
      </c>
      <c r="BK565" s="175">
        <f>100*BJ565/$AI565</f>
        <v>0</v>
      </c>
      <c r="BL565" s="173">
        <f>IF(BK565&gt;$AI$8,1,0)</f>
        <v>0</v>
      </c>
      <c r="BM565" s="175">
        <f>IF($R565=BJ$17,BK565,0)</f>
        <v>0</v>
      </c>
      <c r="BN565" s="173">
        <v>0</v>
      </c>
      <c r="BO565" s="175">
        <f>100*BN565/$AI565</f>
        <v>0</v>
      </c>
      <c r="BP565" s="173">
        <f>IF(BO565&gt;$AI$8,1,0)</f>
        <v>0</v>
      </c>
      <c r="BQ565" s="175">
        <f>IF($R565=BN$17,BO565,0)</f>
        <v>0</v>
      </c>
      <c r="BR565" s="173">
        <v>0</v>
      </c>
      <c r="BS565" s="175">
        <f>100*BR565/$AI565</f>
        <v>0</v>
      </c>
      <c r="BT565" s="173">
        <f>IF(BS565&gt;$AI$8,1,0)</f>
        <v>0</v>
      </c>
      <c r="BU565" s="175">
        <f>IF($R565=BR$17,BS565,0)</f>
        <v>0</v>
      </c>
      <c r="BV565" s="173">
        <v>0</v>
      </c>
      <c r="BW565" s="175">
        <f>100*BV565/$AI565</f>
        <v>0</v>
      </c>
      <c r="BX565" s="173">
        <f>IF(BW565&gt;$AI$8,1,0)</f>
        <v>0</v>
      </c>
      <c r="BY565" s="175">
        <f>IF($R565=BV$17,BW565,0)</f>
        <v>0</v>
      </c>
      <c r="BZ565" s="173">
        <v>0</v>
      </c>
      <c r="CA565" s="175">
        <f>100*BZ565/$AI565</f>
        <v>0</v>
      </c>
      <c r="CB565" s="173">
        <f>IF(CA565&gt;$AI$8,1,0)</f>
        <v>0</v>
      </c>
      <c r="CC565" s="175">
        <f>IF($R565=BZ$17,CA565,0)</f>
        <v>0</v>
      </c>
      <c r="CD565" s="173">
        <v>0</v>
      </c>
      <c r="CE565" s="175">
        <f>100*CD565/$AI565</f>
        <v>0</v>
      </c>
      <c r="CF565" s="173">
        <f>IF(CE565&gt;$AI$8,1,0)</f>
        <v>0</v>
      </c>
      <c r="CG565" s="175">
        <f>IF($R565=CD$17,CE565,0)</f>
        <v>0</v>
      </c>
      <c r="CH565" s="173">
        <v>0</v>
      </c>
      <c r="CI565" s="175">
        <f>100*CH565/$AI565</f>
        <v>0</v>
      </c>
      <c r="CJ565" s="173">
        <f>IF(CI565&gt;$AI$8,1,0)</f>
        <v>0</v>
      </c>
      <c r="CK565" s="175">
        <f>IF($R565=CH$17,CI565,0)</f>
        <v>0</v>
      </c>
      <c r="CL565" s="173">
        <v>0</v>
      </c>
      <c r="CM565" s="173">
        <v>0</v>
      </c>
      <c r="CN565" s="176"/>
    </row>
    <row r="566" ht="15.75" customHeight="1">
      <c r="A566" t="s" s="179">
        <v>3265</v>
      </c>
      <c r="B566" t="s" s="180">
        <v>75</v>
      </c>
      <c r="C566" t="s" s="180">
        <v>3266</v>
      </c>
      <c r="D566" t="s" s="181">
        <v>78</v>
      </c>
      <c r="E566" t="s" s="188">
        <v>79</v>
      </c>
      <c r="F566" t="s" s="146">
        <v>46</v>
      </c>
      <c r="G566" t="s" s="146">
        <v>1850</v>
      </c>
      <c r="H566" t="s" s="146">
        <v>2225</v>
      </c>
      <c r="I566" t="s" s="146">
        <v>64</v>
      </c>
      <c r="J566" t="s" s="146">
        <v>1733</v>
      </c>
      <c r="K566" t="s" s="183">
        <f>_xlfn.IFS(Q566=0,O566,T566=1,R566,U566=1,AA566,V566=1,AD566)</f>
        <v>27</v>
      </c>
      <c r="L566" s="189">
        <f>_xlfn.IFS(Q566=0,P566,T566=1,S566,U566=1,AB566,V566=1,AE566)</f>
        <v>32.0336834869283</v>
      </c>
      <c r="M566" t="s" s="146">
        <f>IF(O566="Lab","over","under")</f>
        <v>2429</v>
      </c>
      <c r="N566" s="145">
        <v>0</v>
      </c>
      <c r="O566" t="s" s="184">
        <v>28</v>
      </c>
      <c r="P566" s="147">
        <f>AQ566</f>
        <v>34.9573585959485</v>
      </c>
      <c r="Q566" s="145">
        <f>T566+U566+V566</f>
        <v>1</v>
      </c>
      <c r="R566" t="s" s="185">
        <v>27</v>
      </c>
      <c r="S566" s="147">
        <f>AO566</f>
        <v>32.0336834869283</v>
      </c>
      <c r="T566" s="145">
        <v>1</v>
      </c>
      <c r="U566" s="138"/>
      <c r="V566" s="138"/>
      <c r="W566" s="138"/>
      <c r="X566" t="s" s="146">
        <f>IF($A566=Y566,"ok","bad")</f>
        <v>2430</v>
      </c>
      <c r="Y566" t="s" s="146">
        <v>3265</v>
      </c>
      <c r="Z566" t="s" s="146">
        <v>3266</v>
      </c>
      <c r="AA566" t="s" s="186">
        <v>2365</v>
      </c>
      <c r="AB566" s="141">
        <f>100*AC566</f>
        <v>13.4476166</v>
      </c>
      <c r="AC566" s="190">
        <v>0.134476166</v>
      </c>
      <c r="AD566" t="s" s="187">
        <v>29</v>
      </c>
      <c r="AE566" s="141">
        <v>10.9621705</v>
      </c>
      <c r="AF566" s="190">
        <v>0.109621705</v>
      </c>
      <c r="AG566" s="138"/>
      <c r="AH566" s="145">
        <v>68781</v>
      </c>
      <c r="AI566" s="145">
        <v>46551</v>
      </c>
      <c r="AJ566" s="145">
        <v>151</v>
      </c>
      <c r="AK566" s="145">
        <v>1361</v>
      </c>
      <c r="AL566" s="145">
        <v>14912</v>
      </c>
      <c r="AM566" s="148">
        <f>100*AL566/$AI566</f>
        <v>32.0336834869283</v>
      </c>
      <c r="AN566" s="145">
        <f>IF(AM566&gt;$AI$8,1,0)</f>
        <v>0</v>
      </c>
      <c r="AO566" s="148">
        <f>IF($R566=AL$17,AM566,0)</f>
        <v>32.0336834869283</v>
      </c>
      <c r="AP566" s="145">
        <v>16273</v>
      </c>
      <c r="AQ566" s="148">
        <f>100*AP566/$AI566</f>
        <v>34.9573585959485</v>
      </c>
      <c r="AR566" s="145">
        <f>IF(AQ566&gt;$AI$8,1,0)</f>
        <v>0</v>
      </c>
      <c r="AS566" s="148">
        <f>IF($R566=AP$17,AQ566,0)</f>
        <v>0</v>
      </c>
      <c r="AT566" s="145">
        <v>5103</v>
      </c>
      <c r="AU566" s="148">
        <f>100*AT566/$AI566</f>
        <v>10.9621705226526</v>
      </c>
      <c r="AV566" s="145">
        <f>IF(AU566&gt;$AI$8,1,0)</f>
        <v>0</v>
      </c>
      <c r="AW566" s="148">
        <f>IF($R566=AT$17,AU566,0)</f>
        <v>0</v>
      </c>
      <c r="AX566" s="145">
        <v>6260</v>
      </c>
      <c r="AY566" s="148">
        <f>100*AX566/$AI566</f>
        <v>13.4476165925544</v>
      </c>
      <c r="AZ566" s="145">
        <f>IF(AY566&gt;$AI$8,1,0)</f>
        <v>0</v>
      </c>
      <c r="BA566" s="148">
        <f>IF($R566=AX$17,AY566,0)</f>
        <v>0</v>
      </c>
      <c r="BB566" s="145">
        <v>3169</v>
      </c>
      <c r="BC566" s="148">
        <f>100*BB566/$AI566</f>
        <v>6.80758737728513</v>
      </c>
      <c r="BD566" s="145">
        <f>IF(BC566&gt;$AI$8,1,0)</f>
        <v>0</v>
      </c>
      <c r="BE566" s="148">
        <f>IF($R566=BB$17,BC566,0)</f>
        <v>0</v>
      </c>
      <c r="BF566" s="145">
        <v>0</v>
      </c>
      <c r="BG566" s="148">
        <f>100*BF566/$AI566</f>
        <v>0</v>
      </c>
      <c r="BH566" s="145">
        <f>IF(BG566&gt;$AI$8,1,0)</f>
        <v>0</v>
      </c>
      <c r="BI566" s="148">
        <f>IF($R566=BF$17,BG566,0)</f>
        <v>0</v>
      </c>
      <c r="BJ566" s="145">
        <v>0</v>
      </c>
      <c r="BK566" s="148">
        <f>100*BJ566/$AI566</f>
        <v>0</v>
      </c>
      <c r="BL566" s="145">
        <f>IF(BK566&gt;$AI$8,1,0)</f>
        <v>0</v>
      </c>
      <c r="BM566" s="148">
        <f>IF($R566=BJ$17,BK566,0)</f>
        <v>0</v>
      </c>
      <c r="BN566" s="145">
        <v>0</v>
      </c>
      <c r="BO566" s="148">
        <f>100*BN566/$AI566</f>
        <v>0</v>
      </c>
      <c r="BP566" s="145">
        <f>IF(BO566&gt;$AI$8,1,0)</f>
        <v>0</v>
      </c>
      <c r="BQ566" s="148">
        <f>IF($R566=BN$17,BO566,0)</f>
        <v>0</v>
      </c>
      <c r="BR566" s="145">
        <v>0</v>
      </c>
      <c r="BS566" s="148">
        <f>100*BR566/$AI566</f>
        <v>0</v>
      </c>
      <c r="BT566" s="145">
        <f>IF(BS566&gt;$AI$8,1,0)</f>
        <v>0</v>
      </c>
      <c r="BU566" s="148">
        <f>IF($R566=BR$17,BS566,0)</f>
        <v>0</v>
      </c>
      <c r="BV566" s="145">
        <v>0</v>
      </c>
      <c r="BW566" s="148">
        <f>100*BV566/$AI566</f>
        <v>0</v>
      </c>
      <c r="BX566" s="145">
        <f>IF(BW566&gt;$AI$8,1,0)</f>
        <v>0</v>
      </c>
      <c r="BY566" s="148">
        <f>IF($R566=BV$17,BW566,0)</f>
        <v>0</v>
      </c>
      <c r="BZ566" s="145">
        <v>0</v>
      </c>
      <c r="CA566" s="148">
        <f>100*BZ566/$AI566</f>
        <v>0</v>
      </c>
      <c r="CB566" s="145">
        <f>IF(CA566&gt;$AI$8,1,0)</f>
        <v>0</v>
      </c>
      <c r="CC566" s="148">
        <f>IF($R566=BZ$17,CA566,0)</f>
        <v>0</v>
      </c>
      <c r="CD566" s="145">
        <v>0</v>
      </c>
      <c r="CE566" s="148">
        <f>100*CD566/$AI566</f>
        <v>0</v>
      </c>
      <c r="CF566" s="145">
        <f>IF(CE566&gt;$AI$8,1,0)</f>
        <v>0</v>
      </c>
      <c r="CG566" s="148">
        <f>IF($R566=CD$17,CE566,0)</f>
        <v>0</v>
      </c>
      <c r="CH566" s="145">
        <v>0</v>
      </c>
      <c r="CI566" s="148">
        <f>100*CH566/$AI566</f>
        <v>0</v>
      </c>
      <c r="CJ566" s="145">
        <f>IF(CI566&gt;$AI$8,1,0)</f>
        <v>0</v>
      </c>
      <c r="CK566" s="148">
        <f>IF($R566=CH$17,CI566,0)</f>
        <v>0</v>
      </c>
      <c r="CL566" s="145">
        <v>0</v>
      </c>
      <c r="CM566" s="145">
        <v>0</v>
      </c>
      <c r="CN566" s="149"/>
    </row>
    <row r="567" ht="15.75" customHeight="1">
      <c r="A567" t="s" s="179">
        <v>3217</v>
      </c>
      <c r="B567" t="s" s="180">
        <v>183</v>
      </c>
      <c r="C567" t="s" s="180">
        <v>1573</v>
      </c>
      <c r="D567" t="s" s="181">
        <v>186</v>
      </c>
      <c r="E567" t="s" s="182">
        <v>79</v>
      </c>
      <c r="F567" t="s" s="130">
        <v>46</v>
      </c>
      <c r="G567" t="s" s="130">
        <v>366</v>
      </c>
      <c r="H567" t="s" s="130">
        <v>3218</v>
      </c>
      <c r="I567" t="s" s="130">
        <v>49</v>
      </c>
      <c r="J567" t="s" s="130">
        <v>1733</v>
      </c>
      <c r="K567" t="s" s="183">
        <f>_xlfn.IFS(Q567=0,O567,T567=1,R567,U567=1,AA567,V567=1,AD567)</f>
        <v>27</v>
      </c>
      <c r="L567" s="189">
        <f>_xlfn.IFS(Q567=0,P567,T567=1,S567,U567=1,AB567,V567=1,AE567)</f>
        <v>31.2928408225438</v>
      </c>
      <c r="M567" t="s" s="130">
        <f>IF(O567="Lab","over","under")</f>
        <v>2429</v>
      </c>
      <c r="N567" s="173">
        <v>0</v>
      </c>
      <c r="O567" t="s" s="184">
        <v>28</v>
      </c>
      <c r="P567" s="131">
        <f>AQ567</f>
        <v>34.954303122620</v>
      </c>
      <c r="Q567" s="173">
        <f>T567+U567+V567</f>
        <v>1</v>
      </c>
      <c r="R567" t="s" s="185">
        <v>27</v>
      </c>
      <c r="S567" s="131">
        <f>AO567</f>
        <v>31.2928408225438</v>
      </c>
      <c r="T567" s="173">
        <v>1</v>
      </c>
      <c r="U567" s="169"/>
      <c r="V567" s="169"/>
      <c r="W567" s="169"/>
      <c r="X567" t="s" s="130">
        <f>IF($A567=Y567,"ok","bad")</f>
        <v>2430</v>
      </c>
      <c r="Y567" t="s" s="130">
        <v>3217</v>
      </c>
      <c r="Z567" t="s" s="130">
        <v>1573</v>
      </c>
      <c r="AA567" t="s" s="186">
        <v>2365</v>
      </c>
      <c r="AB567" s="125">
        <f>100*AC567</f>
        <v>16.1119573</v>
      </c>
      <c r="AC567" s="191">
        <v>0.161119573</v>
      </c>
      <c r="AD567" t="s" s="187">
        <v>29</v>
      </c>
      <c r="AE567" s="125">
        <v>10.4017517</v>
      </c>
      <c r="AF567" s="191">
        <v>0.104017517</v>
      </c>
      <c r="AG567" s="169"/>
      <c r="AH567" s="173">
        <v>77697</v>
      </c>
      <c r="AI567" s="173">
        <v>52520</v>
      </c>
      <c r="AJ567" s="173">
        <v>173</v>
      </c>
      <c r="AK567" s="173">
        <v>1923</v>
      </c>
      <c r="AL567" s="173">
        <v>16435</v>
      </c>
      <c r="AM567" s="175">
        <f>100*AL567/$AI567</f>
        <v>31.2928408225438</v>
      </c>
      <c r="AN567" s="173">
        <f>IF(AM567&gt;$AI$8,1,0)</f>
        <v>0</v>
      </c>
      <c r="AO567" s="175">
        <f>IF($R567=AL$17,AM567,0)</f>
        <v>31.2928408225438</v>
      </c>
      <c r="AP567" s="173">
        <v>18358</v>
      </c>
      <c r="AQ567" s="175">
        <f>100*AP567/$AI567</f>
        <v>34.954303122620</v>
      </c>
      <c r="AR567" s="173">
        <f>IF(AQ567&gt;$AI$8,1,0)</f>
        <v>0</v>
      </c>
      <c r="AS567" s="175">
        <f>IF($R567=AP$17,AQ567,0)</f>
        <v>0</v>
      </c>
      <c r="AT567" s="173">
        <v>5463</v>
      </c>
      <c r="AU567" s="175">
        <f>100*AT567/$AI567</f>
        <v>10.4017517136329</v>
      </c>
      <c r="AV567" s="173">
        <f>IF(AU567&gt;$AI$8,1,0)</f>
        <v>0</v>
      </c>
      <c r="AW567" s="175">
        <f>IF($R567=AT$17,AU567,0)</f>
        <v>0</v>
      </c>
      <c r="AX567" s="173">
        <v>8462</v>
      </c>
      <c r="AY567" s="175">
        <f>100*AX567/$AI567</f>
        <v>16.1119573495811</v>
      </c>
      <c r="AZ567" s="173">
        <f>IF(AY567&gt;$AI$8,1,0)</f>
        <v>0</v>
      </c>
      <c r="BA567" s="175">
        <f>IF($R567=AX$17,AY567,0)</f>
        <v>0</v>
      </c>
      <c r="BB567" s="173">
        <v>3802</v>
      </c>
      <c r="BC567" s="175">
        <f>100*BB567/$AI567</f>
        <v>7.23914699162224</v>
      </c>
      <c r="BD567" s="173">
        <f>IF(BC567&gt;$AI$8,1,0)</f>
        <v>0</v>
      </c>
      <c r="BE567" s="175">
        <f>IF($R567=BB$17,BC567,0)</f>
        <v>0</v>
      </c>
      <c r="BF567" s="173">
        <v>0</v>
      </c>
      <c r="BG567" s="175">
        <f>100*BF567/$AI567</f>
        <v>0</v>
      </c>
      <c r="BH567" s="173">
        <f>IF(BG567&gt;$AI$8,1,0)</f>
        <v>0</v>
      </c>
      <c r="BI567" s="175">
        <f>IF($R567=BF$17,BG567,0)</f>
        <v>0</v>
      </c>
      <c r="BJ567" s="173">
        <v>0</v>
      </c>
      <c r="BK567" s="175">
        <f>100*BJ567/$AI567</f>
        <v>0</v>
      </c>
      <c r="BL567" s="173">
        <f>IF(BK567&gt;$AI$8,1,0)</f>
        <v>0</v>
      </c>
      <c r="BM567" s="175">
        <f>IF($R567=BJ$17,BK567,0)</f>
        <v>0</v>
      </c>
      <c r="BN567" s="173">
        <v>0</v>
      </c>
      <c r="BO567" s="175">
        <f>100*BN567/$AI567</f>
        <v>0</v>
      </c>
      <c r="BP567" s="173">
        <f>IF(BO567&gt;$AI$8,1,0)</f>
        <v>0</v>
      </c>
      <c r="BQ567" s="175">
        <f>IF($R567=BN$17,BO567,0)</f>
        <v>0</v>
      </c>
      <c r="BR567" s="173">
        <v>0</v>
      </c>
      <c r="BS567" s="175">
        <f>100*BR567/$AI567</f>
        <v>0</v>
      </c>
      <c r="BT567" s="173">
        <f>IF(BS567&gt;$AI$8,1,0)</f>
        <v>0</v>
      </c>
      <c r="BU567" s="175">
        <f>IF($R567=BR$17,BS567,0)</f>
        <v>0</v>
      </c>
      <c r="BV567" s="173">
        <v>0</v>
      </c>
      <c r="BW567" s="175">
        <f>100*BV567/$AI567</f>
        <v>0</v>
      </c>
      <c r="BX567" s="173">
        <f>IF(BW567&gt;$AI$8,1,0)</f>
        <v>0</v>
      </c>
      <c r="BY567" s="175">
        <f>IF($R567=BV$17,BW567,0)</f>
        <v>0</v>
      </c>
      <c r="BZ567" s="173">
        <v>0</v>
      </c>
      <c r="CA567" s="175">
        <f>100*BZ567/$AI567</f>
        <v>0</v>
      </c>
      <c r="CB567" s="173">
        <f>IF(CA567&gt;$AI$8,1,0)</f>
        <v>0</v>
      </c>
      <c r="CC567" s="175">
        <f>IF($R567=BZ$17,CA567,0)</f>
        <v>0</v>
      </c>
      <c r="CD567" s="173">
        <v>0</v>
      </c>
      <c r="CE567" s="175">
        <f>100*CD567/$AI567</f>
        <v>0</v>
      </c>
      <c r="CF567" s="173">
        <f>IF(CE567&gt;$AI$8,1,0)</f>
        <v>0</v>
      </c>
      <c r="CG567" s="175">
        <f>IF($R567=CD$17,CE567,0)</f>
        <v>0</v>
      </c>
      <c r="CH567" s="173">
        <v>0</v>
      </c>
      <c r="CI567" s="175">
        <f>100*CH567/$AI567</f>
        <v>0</v>
      </c>
      <c r="CJ567" s="173">
        <f>IF(CI567&gt;$AI$8,1,0)</f>
        <v>0</v>
      </c>
      <c r="CK567" s="175">
        <f>IF($R567=CH$17,CI567,0)</f>
        <v>0</v>
      </c>
      <c r="CL567" s="173">
        <v>0</v>
      </c>
      <c r="CM567" s="173">
        <v>0</v>
      </c>
      <c r="CN567" s="176"/>
    </row>
    <row r="568" ht="15.75" customHeight="1">
      <c r="A568" t="s" s="179">
        <v>3101</v>
      </c>
      <c r="B568" t="s" s="180">
        <v>84</v>
      </c>
      <c r="C568" t="s" s="180">
        <v>1748</v>
      </c>
      <c r="D568" t="s" s="181">
        <v>86</v>
      </c>
      <c r="E568" t="s" s="188">
        <v>79</v>
      </c>
      <c r="F568" t="s" s="146">
        <v>46</v>
      </c>
      <c r="G568" t="s" s="146">
        <v>366</v>
      </c>
      <c r="H568" t="s" s="146">
        <v>3102</v>
      </c>
      <c r="I568" t="s" s="146">
        <v>49</v>
      </c>
      <c r="J568" t="s" s="146">
        <v>1733</v>
      </c>
      <c r="K568" t="s" s="183">
        <f>_xlfn.IFS(Q568=0,O568,T568=1,R568,U568=1,AA568,V568=1,AD568)</f>
        <v>27</v>
      </c>
      <c r="L568" s="189">
        <f>_xlfn.IFS(Q568=0,P568,T568=1,S568,U568=1,AB568,V568=1,AE568)</f>
        <v>33.0879056047198</v>
      </c>
      <c r="M568" t="s" s="146">
        <f>IF(O568="Lab","over","under")</f>
        <v>2429</v>
      </c>
      <c r="N568" s="145">
        <v>0</v>
      </c>
      <c r="O568" t="s" s="184">
        <v>28</v>
      </c>
      <c r="P568" s="147">
        <f>AQ568</f>
        <v>34.9498525073746</v>
      </c>
      <c r="Q568" s="145">
        <f>T568+U568+V568</f>
        <v>1</v>
      </c>
      <c r="R568" t="s" s="185">
        <v>27</v>
      </c>
      <c r="S568" s="147">
        <f>AO568</f>
        <v>33.0879056047198</v>
      </c>
      <c r="T568" s="145">
        <v>1</v>
      </c>
      <c r="U568" s="138"/>
      <c r="V568" s="138"/>
      <c r="W568" s="138"/>
      <c r="X568" t="s" s="146">
        <f>IF($A568=Y568,"ok","bad")</f>
        <v>2430</v>
      </c>
      <c r="Y568" t="s" s="146">
        <v>3101</v>
      </c>
      <c r="Z568" t="s" s="146">
        <v>1748</v>
      </c>
      <c r="AA568" t="s" s="186">
        <v>2365</v>
      </c>
      <c r="AB568" s="141">
        <f>100*AC568</f>
        <v>20.0967552</v>
      </c>
      <c r="AC568" s="190">
        <v>0.200967552</v>
      </c>
      <c r="AD568" t="s" s="187">
        <v>29</v>
      </c>
      <c r="AE568" s="141">
        <v>5.1091445</v>
      </c>
      <c r="AF568" s="190">
        <v>0.051091445</v>
      </c>
      <c r="AG568" s="138"/>
      <c r="AH568" s="145">
        <v>71042</v>
      </c>
      <c r="AI568" s="145">
        <v>42375</v>
      </c>
      <c r="AJ568" s="145">
        <v>126</v>
      </c>
      <c r="AK568" s="145">
        <v>789</v>
      </c>
      <c r="AL568" s="145">
        <v>14021</v>
      </c>
      <c r="AM568" s="148">
        <f>100*AL568/$AI568</f>
        <v>33.0879056047198</v>
      </c>
      <c r="AN568" s="145">
        <f>IF(AM568&gt;$AI$8,1,0)</f>
        <v>0</v>
      </c>
      <c r="AO568" s="148">
        <f>IF($R568=AL$17,AM568,0)</f>
        <v>33.0879056047198</v>
      </c>
      <c r="AP568" s="145">
        <v>14810</v>
      </c>
      <c r="AQ568" s="148">
        <f>100*AP568/$AI568</f>
        <v>34.9498525073746</v>
      </c>
      <c r="AR568" s="145">
        <f>IF(AQ568&gt;$AI$8,1,0)</f>
        <v>0</v>
      </c>
      <c r="AS568" s="148">
        <f>IF($R568=AP$17,AQ568,0)</f>
        <v>0</v>
      </c>
      <c r="AT568" s="145">
        <v>2165</v>
      </c>
      <c r="AU568" s="148">
        <f>100*AT568/$AI568</f>
        <v>5.10914454277286</v>
      </c>
      <c r="AV568" s="145">
        <f>IF(AU568&gt;$AI$8,1,0)</f>
        <v>0</v>
      </c>
      <c r="AW568" s="148">
        <f>IF($R568=AT$17,AU568,0)</f>
        <v>0</v>
      </c>
      <c r="AX568" s="145">
        <v>8516</v>
      </c>
      <c r="AY568" s="148">
        <f>100*AX568/$AI568</f>
        <v>20.0967551622419</v>
      </c>
      <c r="AZ568" s="145">
        <f>IF(AY568&gt;$AI$8,1,0)</f>
        <v>0</v>
      </c>
      <c r="BA568" s="148">
        <f>IF($R568=AX$17,AY568,0)</f>
        <v>0</v>
      </c>
      <c r="BB568" s="145">
        <v>2098</v>
      </c>
      <c r="BC568" s="148">
        <f>100*BB568/$AI568</f>
        <v>4.95103244837758</v>
      </c>
      <c r="BD568" s="145">
        <f>IF(BC568&gt;$AI$8,1,0)</f>
        <v>0</v>
      </c>
      <c r="BE568" s="148">
        <f>IF($R568=BB$17,BC568,0)</f>
        <v>0</v>
      </c>
      <c r="BF568" s="145">
        <v>0</v>
      </c>
      <c r="BG568" s="148">
        <f>100*BF568/$AI568</f>
        <v>0</v>
      </c>
      <c r="BH568" s="145">
        <f>IF(BG568&gt;$AI$8,1,0)</f>
        <v>0</v>
      </c>
      <c r="BI568" s="148">
        <f>IF($R568=BF$17,BG568,0)</f>
        <v>0</v>
      </c>
      <c r="BJ568" s="145">
        <v>0</v>
      </c>
      <c r="BK568" s="148">
        <f>100*BJ568/$AI568</f>
        <v>0</v>
      </c>
      <c r="BL568" s="145">
        <f>IF(BK568&gt;$AI$8,1,0)</f>
        <v>0</v>
      </c>
      <c r="BM568" s="148">
        <f>IF($R568=BJ$17,BK568,0)</f>
        <v>0</v>
      </c>
      <c r="BN568" s="145">
        <v>0</v>
      </c>
      <c r="BO568" s="148">
        <f>100*BN568/$AI568</f>
        <v>0</v>
      </c>
      <c r="BP568" s="145">
        <f>IF(BO568&gt;$AI$8,1,0)</f>
        <v>0</v>
      </c>
      <c r="BQ568" s="148">
        <f>IF($R568=BN$17,BO568,0)</f>
        <v>0</v>
      </c>
      <c r="BR568" s="145">
        <v>0</v>
      </c>
      <c r="BS568" s="148">
        <f>100*BR568/$AI568</f>
        <v>0</v>
      </c>
      <c r="BT568" s="145">
        <f>IF(BS568&gt;$AI$8,1,0)</f>
        <v>0</v>
      </c>
      <c r="BU568" s="148">
        <f>IF($R568=BR$17,BS568,0)</f>
        <v>0</v>
      </c>
      <c r="BV568" s="145">
        <v>0</v>
      </c>
      <c r="BW568" s="148">
        <f>100*BV568/$AI568</f>
        <v>0</v>
      </c>
      <c r="BX568" s="145">
        <f>IF(BW568&gt;$AI$8,1,0)</f>
        <v>0</v>
      </c>
      <c r="BY568" s="148">
        <f>IF($R568=BV$17,BW568,0)</f>
        <v>0</v>
      </c>
      <c r="BZ568" s="145">
        <v>0</v>
      </c>
      <c r="CA568" s="148">
        <f>100*BZ568/$AI568</f>
        <v>0</v>
      </c>
      <c r="CB568" s="145">
        <f>IF(CA568&gt;$AI$8,1,0)</f>
        <v>0</v>
      </c>
      <c r="CC568" s="148">
        <f>IF($R568=BZ$17,CA568,0)</f>
        <v>0</v>
      </c>
      <c r="CD568" s="145">
        <v>0</v>
      </c>
      <c r="CE568" s="148">
        <f>100*CD568/$AI568</f>
        <v>0</v>
      </c>
      <c r="CF568" s="145">
        <f>IF(CE568&gt;$AI$8,1,0)</f>
        <v>0</v>
      </c>
      <c r="CG568" s="148">
        <f>IF($R568=CD$17,CE568,0)</f>
        <v>0</v>
      </c>
      <c r="CH568" s="145">
        <v>0</v>
      </c>
      <c r="CI568" s="148">
        <f>100*CH568/$AI568</f>
        <v>0</v>
      </c>
      <c r="CJ568" s="145">
        <f>IF(CI568&gt;$AI$8,1,0)</f>
        <v>0</v>
      </c>
      <c r="CK568" s="148">
        <f>IF($R568=CH$17,CI568,0)</f>
        <v>0</v>
      </c>
      <c r="CL568" s="145">
        <v>0</v>
      </c>
      <c r="CM568" s="145">
        <v>0</v>
      </c>
      <c r="CN568" s="149"/>
    </row>
    <row r="569" ht="15.75" customHeight="1">
      <c r="A569" t="s" s="179">
        <v>3209</v>
      </c>
      <c r="B569" t="s" s="180">
        <v>90</v>
      </c>
      <c r="C569" t="s" s="180">
        <v>1758</v>
      </c>
      <c r="D569" t="s" s="181">
        <v>93</v>
      </c>
      <c r="E569" t="s" s="182">
        <v>79</v>
      </c>
      <c r="F569" t="s" s="130">
        <v>46</v>
      </c>
      <c r="G569" t="s" s="130">
        <v>3210</v>
      </c>
      <c r="H569" t="s" s="130">
        <v>1528</v>
      </c>
      <c r="I569" t="s" s="130">
        <v>64</v>
      </c>
      <c r="J569" t="s" s="130">
        <v>1733</v>
      </c>
      <c r="K569" t="s" s="183">
        <f>_xlfn.IFS(Q569=0,O569,T569=1,R569,U569=1,AA569,V569=1,AD569)</f>
        <v>27</v>
      </c>
      <c r="L569" s="189">
        <f>_xlfn.IFS(Q569=0,P569,T569=1,S569,U569=1,AB569,V569=1,AE569)</f>
        <v>33.294888799185</v>
      </c>
      <c r="M569" t="s" s="130">
        <f>IF(O569="Lab","over","under")</f>
        <v>2429</v>
      </c>
      <c r="N569" s="173">
        <v>0</v>
      </c>
      <c r="O569" t="s" s="184">
        <v>28</v>
      </c>
      <c r="P569" s="131">
        <f>AQ569</f>
        <v>34.9403148607347</v>
      </c>
      <c r="Q569" s="173">
        <f>T569+U569+V569</f>
        <v>1</v>
      </c>
      <c r="R569" t="s" s="185">
        <v>27</v>
      </c>
      <c r="S569" s="131">
        <f>AO569</f>
        <v>33.294888799185</v>
      </c>
      <c r="T569" s="173">
        <v>1</v>
      </c>
      <c r="U569" s="169"/>
      <c r="V569" s="169"/>
      <c r="W569" s="169"/>
      <c r="X569" t="s" s="130">
        <f>IF($A569=Y569,"ok","bad")</f>
        <v>2430</v>
      </c>
      <c r="Y569" t="s" s="130">
        <v>3209</v>
      </c>
      <c r="Z569" t="s" s="130">
        <v>1758</v>
      </c>
      <c r="AA569" t="s" s="186">
        <v>2365</v>
      </c>
      <c r="AB569" s="125">
        <f>100*AC569</f>
        <v>16.3850605</v>
      </c>
      <c r="AC569" s="191">
        <v>0.163850605</v>
      </c>
      <c r="AD569" t="s" s="187">
        <v>29</v>
      </c>
      <c r="AE569" s="125">
        <v>9.6130558</v>
      </c>
      <c r="AF569" s="191">
        <v>0.096130558</v>
      </c>
      <c r="AG569" s="169"/>
      <c r="AH569" s="173">
        <v>80484</v>
      </c>
      <c r="AI569" s="173">
        <v>52023</v>
      </c>
      <c r="AJ569" s="173">
        <v>181</v>
      </c>
      <c r="AK569" s="173">
        <v>856</v>
      </c>
      <c r="AL569" s="173">
        <v>17321</v>
      </c>
      <c r="AM569" s="175">
        <f>100*AL569/$AI569</f>
        <v>33.294888799185</v>
      </c>
      <c r="AN569" s="173">
        <f>IF(AM569&gt;$AI$8,1,0)</f>
        <v>0</v>
      </c>
      <c r="AO569" s="175">
        <f>IF($R569=AL$17,AM569,0)</f>
        <v>33.294888799185</v>
      </c>
      <c r="AP569" s="173">
        <v>18177</v>
      </c>
      <c r="AQ569" s="175">
        <f>100*AP569/$AI569</f>
        <v>34.9403148607347</v>
      </c>
      <c r="AR569" s="173">
        <f>IF(AQ569&gt;$AI$8,1,0)</f>
        <v>0</v>
      </c>
      <c r="AS569" s="175">
        <f>IF($R569=AP$17,AQ569,0)</f>
        <v>0</v>
      </c>
      <c r="AT569" s="173">
        <v>5001</v>
      </c>
      <c r="AU569" s="175">
        <f>100*AT569/$AI569</f>
        <v>9.61305576379678</v>
      </c>
      <c r="AV569" s="173">
        <f>IF(AU569&gt;$AI$8,1,0)</f>
        <v>0</v>
      </c>
      <c r="AW569" s="175">
        <f>IF($R569=AT$17,AU569,0)</f>
        <v>0</v>
      </c>
      <c r="AX569" s="173">
        <v>8524</v>
      </c>
      <c r="AY569" s="175">
        <f>100*AX569/$AI569</f>
        <v>16.3850604540299</v>
      </c>
      <c r="AZ569" s="173">
        <f>IF(AY569&gt;$AI$8,1,0)</f>
        <v>0</v>
      </c>
      <c r="BA569" s="175">
        <f>IF($R569=AX$17,AY569,0)</f>
        <v>0</v>
      </c>
      <c r="BB569" s="173">
        <v>1727</v>
      </c>
      <c r="BC569" s="175">
        <f>100*BB569/$AI569</f>
        <v>3.31968552371067</v>
      </c>
      <c r="BD569" s="173">
        <f>IF(BC569&gt;$AI$8,1,0)</f>
        <v>0</v>
      </c>
      <c r="BE569" s="175">
        <f>IF($R569=BB$17,BC569,0)</f>
        <v>0</v>
      </c>
      <c r="BF569" s="173">
        <v>0</v>
      </c>
      <c r="BG569" s="175">
        <f>100*BF569/$AI569</f>
        <v>0</v>
      </c>
      <c r="BH569" s="173">
        <f>IF(BG569&gt;$AI$8,1,0)</f>
        <v>0</v>
      </c>
      <c r="BI569" s="175">
        <f>IF($R569=BF$17,BG569,0)</f>
        <v>0</v>
      </c>
      <c r="BJ569" s="173">
        <v>0</v>
      </c>
      <c r="BK569" s="175">
        <f>100*BJ569/$AI569</f>
        <v>0</v>
      </c>
      <c r="BL569" s="173">
        <f>IF(BK569&gt;$AI$8,1,0)</f>
        <v>0</v>
      </c>
      <c r="BM569" s="175">
        <f>IF($R569=BJ$17,BK569,0)</f>
        <v>0</v>
      </c>
      <c r="BN569" s="173">
        <v>0</v>
      </c>
      <c r="BO569" s="175">
        <f>100*BN569/$AI569</f>
        <v>0</v>
      </c>
      <c r="BP569" s="173">
        <f>IF(BO569&gt;$AI$8,1,0)</f>
        <v>0</v>
      </c>
      <c r="BQ569" s="175">
        <f>IF($R569=BN$17,BO569,0)</f>
        <v>0</v>
      </c>
      <c r="BR569" s="173">
        <v>0</v>
      </c>
      <c r="BS569" s="175">
        <f>100*BR569/$AI569</f>
        <v>0</v>
      </c>
      <c r="BT569" s="173">
        <f>IF(BS569&gt;$AI$8,1,0)</f>
        <v>0</v>
      </c>
      <c r="BU569" s="175">
        <f>IF($R569=BR$17,BS569,0)</f>
        <v>0</v>
      </c>
      <c r="BV569" s="173">
        <v>0</v>
      </c>
      <c r="BW569" s="175">
        <f>100*BV569/$AI569</f>
        <v>0</v>
      </c>
      <c r="BX569" s="173">
        <f>IF(BW569&gt;$AI$8,1,0)</f>
        <v>0</v>
      </c>
      <c r="BY569" s="175">
        <f>IF($R569=BV$17,BW569,0)</f>
        <v>0</v>
      </c>
      <c r="BZ569" s="173">
        <v>0</v>
      </c>
      <c r="CA569" s="175">
        <f>100*BZ569/$AI569</f>
        <v>0</v>
      </c>
      <c r="CB569" s="173">
        <f>IF(CA569&gt;$AI$8,1,0)</f>
        <v>0</v>
      </c>
      <c r="CC569" s="175">
        <f>IF($R569=BZ$17,CA569,0)</f>
        <v>0</v>
      </c>
      <c r="CD569" s="173">
        <v>0</v>
      </c>
      <c r="CE569" s="175">
        <f>100*CD569/$AI569</f>
        <v>0</v>
      </c>
      <c r="CF569" s="173">
        <f>IF(CE569&gt;$AI$8,1,0)</f>
        <v>0</v>
      </c>
      <c r="CG569" s="175">
        <f>IF($R569=CD$17,CE569,0)</f>
        <v>0</v>
      </c>
      <c r="CH569" s="173">
        <v>0</v>
      </c>
      <c r="CI569" s="175">
        <f>100*CH569/$AI569</f>
        <v>0</v>
      </c>
      <c r="CJ569" s="173">
        <f>IF(CI569&gt;$AI$8,1,0)</f>
        <v>0</v>
      </c>
      <c r="CK569" s="175">
        <f>IF($R569=CH$17,CI569,0)</f>
        <v>0</v>
      </c>
      <c r="CL569" s="173">
        <v>0</v>
      </c>
      <c r="CM569" s="173">
        <v>0</v>
      </c>
      <c r="CN569" s="176"/>
    </row>
    <row r="570" ht="15.75" customHeight="1">
      <c r="A570" t="s" s="179">
        <v>3093</v>
      </c>
      <c r="B570" t="s" s="180">
        <v>75</v>
      </c>
      <c r="C570" t="s" s="180">
        <v>1716</v>
      </c>
      <c r="D570" t="s" s="181">
        <v>78</v>
      </c>
      <c r="E570" t="s" s="188">
        <v>79</v>
      </c>
      <c r="F570" t="s" s="146">
        <v>80</v>
      </c>
      <c r="G570" t="s" s="146">
        <v>536</v>
      </c>
      <c r="H570" t="s" s="146">
        <v>662</v>
      </c>
      <c r="I570" t="s" s="146">
        <v>64</v>
      </c>
      <c r="J570" t="s" s="146">
        <v>1733</v>
      </c>
      <c r="K570" t="s" s="183">
        <f>_xlfn.IFS(Q570=0,O570,T570=1,R570,U570=1,AA570,V570=1,AD570)</f>
        <v>27</v>
      </c>
      <c r="L570" s="189">
        <f>_xlfn.IFS(Q570=0,P570,T570=1,S570,U570=1,AB570,V570=1,AE570)</f>
        <v>32.9742985598538</v>
      </c>
      <c r="M570" t="s" s="146">
        <f>IF(O570="Lab","over","under")</f>
        <v>2429</v>
      </c>
      <c r="N570" s="145">
        <v>0</v>
      </c>
      <c r="O570" t="s" s="184">
        <v>28</v>
      </c>
      <c r="P570" s="147">
        <f>AQ570</f>
        <v>34.8496141177602</v>
      </c>
      <c r="Q570" s="145">
        <f>T570+U570+V570</f>
        <v>1</v>
      </c>
      <c r="R570" t="s" s="185">
        <v>27</v>
      </c>
      <c r="S570" s="147">
        <f>AO570</f>
        <v>32.9742985598538</v>
      </c>
      <c r="T570" s="145">
        <v>1</v>
      </c>
      <c r="U570" s="138"/>
      <c r="V570" s="138"/>
      <c r="W570" s="138"/>
      <c r="X570" t="s" s="146">
        <f>IF($A570=Y570,"ok","bad")</f>
        <v>2430</v>
      </c>
      <c r="Y570" t="s" s="146">
        <v>3093</v>
      </c>
      <c r="Z570" t="s" s="146">
        <v>1716</v>
      </c>
      <c r="AA570" t="s" s="186">
        <v>2365</v>
      </c>
      <c r="AB570" s="141">
        <f>100*AC570</f>
        <v>20.4385353</v>
      </c>
      <c r="AC570" s="190">
        <v>0.204385353</v>
      </c>
      <c r="AD570" t="s" s="187">
        <v>29</v>
      </c>
      <c r="AE570" s="141">
        <v>7.2872839</v>
      </c>
      <c r="AF570" s="190">
        <v>0.07287283899999999</v>
      </c>
      <c r="AG570" s="138"/>
      <c r="AH570" s="145">
        <v>70446</v>
      </c>
      <c r="AI570" s="145">
        <v>41593</v>
      </c>
      <c r="AJ570" s="145">
        <v>148</v>
      </c>
      <c r="AK570" s="145">
        <v>780</v>
      </c>
      <c r="AL570" s="145">
        <v>13715</v>
      </c>
      <c r="AM570" s="148">
        <f>100*AL570/$AI570</f>
        <v>32.9742985598538</v>
      </c>
      <c r="AN570" s="145">
        <f>IF(AM570&gt;$AI$8,1,0)</f>
        <v>0</v>
      </c>
      <c r="AO570" s="148">
        <f>IF($R570=AL$17,AM570,0)</f>
        <v>32.9742985598538</v>
      </c>
      <c r="AP570" s="145">
        <v>14495</v>
      </c>
      <c r="AQ570" s="148">
        <f>100*AP570/$AI570</f>
        <v>34.8496141177602</v>
      </c>
      <c r="AR570" s="145">
        <f>IF(AQ570&gt;$AI$8,1,0)</f>
        <v>0</v>
      </c>
      <c r="AS570" s="148">
        <f>IF($R570=AP$17,AQ570,0)</f>
        <v>0</v>
      </c>
      <c r="AT570" s="145">
        <v>3031</v>
      </c>
      <c r="AU570" s="148">
        <f>100*AT570/$AI570</f>
        <v>7.28728391796697</v>
      </c>
      <c r="AV570" s="145">
        <f>IF(AU570&gt;$AI$8,1,0)</f>
        <v>0</v>
      </c>
      <c r="AW570" s="148">
        <f>IF($R570=AT$17,AU570,0)</f>
        <v>0</v>
      </c>
      <c r="AX570" s="145">
        <v>8501</v>
      </c>
      <c r="AY570" s="148">
        <f>100*AX570/$AI570</f>
        <v>20.4385353304643</v>
      </c>
      <c r="AZ570" s="145">
        <f>IF(AY570&gt;$AI$8,1,0)</f>
        <v>0</v>
      </c>
      <c r="BA570" s="148">
        <f>IF($R570=AX$17,AY570,0)</f>
        <v>0</v>
      </c>
      <c r="BB570" s="145">
        <v>1851</v>
      </c>
      <c r="BC570" s="148">
        <f>100*BB570/$AI570</f>
        <v>4.45026807395475</v>
      </c>
      <c r="BD570" s="145">
        <f>IF(BC570&gt;$AI$8,1,0)</f>
        <v>0</v>
      </c>
      <c r="BE570" s="148">
        <f>IF($R570=BB$17,BC570,0)</f>
        <v>0</v>
      </c>
      <c r="BF570" s="145">
        <v>0</v>
      </c>
      <c r="BG570" s="148">
        <f>100*BF570/$AI570</f>
        <v>0</v>
      </c>
      <c r="BH570" s="145">
        <f>IF(BG570&gt;$AI$8,1,0)</f>
        <v>0</v>
      </c>
      <c r="BI570" s="148">
        <f>IF($R570=BF$17,BG570,0)</f>
        <v>0</v>
      </c>
      <c r="BJ570" s="145">
        <v>0</v>
      </c>
      <c r="BK570" s="148">
        <f>100*BJ570/$AI570</f>
        <v>0</v>
      </c>
      <c r="BL570" s="145">
        <f>IF(BK570&gt;$AI$8,1,0)</f>
        <v>0</v>
      </c>
      <c r="BM570" s="148">
        <f>IF($R570=BJ$17,BK570,0)</f>
        <v>0</v>
      </c>
      <c r="BN570" s="145">
        <v>0</v>
      </c>
      <c r="BO570" s="148">
        <f>100*BN570/$AI570</f>
        <v>0</v>
      </c>
      <c r="BP570" s="145">
        <f>IF(BO570&gt;$AI$8,1,0)</f>
        <v>0</v>
      </c>
      <c r="BQ570" s="148">
        <f>IF($R570=BN$17,BO570,0)</f>
        <v>0</v>
      </c>
      <c r="BR570" s="145">
        <v>0</v>
      </c>
      <c r="BS570" s="148">
        <f>100*BR570/$AI570</f>
        <v>0</v>
      </c>
      <c r="BT570" s="145">
        <f>IF(BS570&gt;$AI$8,1,0)</f>
        <v>0</v>
      </c>
      <c r="BU570" s="148">
        <f>IF($R570=BR$17,BS570,0)</f>
        <v>0</v>
      </c>
      <c r="BV570" s="145">
        <v>0</v>
      </c>
      <c r="BW570" s="148">
        <f>100*BV570/$AI570</f>
        <v>0</v>
      </c>
      <c r="BX570" s="145">
        <f>IF(BW570&gt;$AI$8,1,0)</f>
        <v>0</v>
      </c>
      <c r="BY570" s="148">
        <f>IF($R570=BV$17,BW570,0)</f>
        <v>0</v>
      </c>
      <c r="BZ570" s="145">
        <v>0</v>
      </c>
      <c r="CA570" s="148">
        <f>100*BZ570/$AI570</f>
        <v>0</v>
      </c>
      <c r="CB570" s="145">
        <f>IF(CA570&gt;$AI$8,1,0)</f>
        <v>0</v>
      </c>
      <c r="CC570" s="148">
        <f>IF($R570=BZ$17,CA570,0)</f>
        <v>0</v>
      </c>
      <c r="CD570" s="145">
        <v>0</v>
      </c>
      <c r="CE570" s="148">
        <f>100*CD570/$AI570</f>
        <v>0</v>
      </c>
      <c r="CF570" s="145">
        <f>IF(CE570&gt;$AI$8,1,0)</f>
        <v>0</v>
      </c>
      <c r="CG570" s="148">
        <f>IF($R570=CD$17,CE570,0)</f>
        <v>0</v>
      </c>
      <c r="CH570" s="145">
        <v>0</v>
      </c>
      <c r="CI570" s="148">
        <f>100*CH570/$AI570</f>
        <v>0</v>
      </c>
      <c r="CJ570" s="145">
        <f>IF(CI570&gt;$AI$8,1,0)</f>
        <v>0</v>
      </c>
      <c r="CK570" s="148">
        <f>IF($R570=CH$17,CI570,0)</f>
        <v>0</v>
      </c>
      <c r="CL570" s="145">
        <v>240</v>
      </c>
      <c r="CM570" s="145">
        <v>0</v>
      </c>
      <c r="CN570" s="149"/>
    </row>
    <row r="571" ht="15.75" customHeight="1">
      <c r="A571" t="s" s="179">
        <v>3677</v>
      </c>
      <c r="B571" t="s" s="180">
        <v>160</v>
      </c>
      <c r="C571" t="s" s="180">
        <v>1778</v>
      </c>
      <c r="D571" t="s" s="181">
        <v>162</v>
      </c>
      <c r="E571" t="s" s="182">
        <v>79</v>
      </c>
      <c r="F571" t="s" s="130">
        <v>80</v>
      </c>
      <c r="G571" t="s" s="130">
        <v>124</v>
      </c>
      <c r="H571" t="s" s="130">
        <v>1779</v>
      </c>
      <c r="I571" t="s" s="130">
        <v>49</v>
      </c>
      <c r="J571" t="s" s="130">
        <v>56</v>
      </c>
      <c r="K571" t="s" s="183">
        <f>_xlfn.IFS(Q571=0,O571,T571=1,R571,U571=1,AA571,V571=1,AD571)</f>
        <v>27</v>
      </c>
      <c r="L571" s="189">
        <f>_xlfn.IFS(Q571=0,P571,T571=1,S571,U571=1,AB571,V571=1,AE571)</f>
        <v>34.8241650963743</v>
      </c>
      <c r="M571" t="s" s="130">
        <f>IF(O571="Lab","over","under")</f>
        <v>3307</v>
      </c>
      <c r="N571" s="169"/>
      <c r="O571" t="s" s="184">
        <v>27</v>
      </c>
      <c r="P571" s="131">
        <f>AM571</f>
        <v>34.8241650963743</v>
      </c>
      <c r="Q571" s="173">
        <f>T571+U571+V571</f>
        <v>0</v>
      </c>
      <c r="R571" t="s" s="185">
        <v>28</v>
      </c>
      <c r="S571" s="131">
        <f>AS571</f>
        <v>31.5027130111018</v>
      </c>
      <c r="T571" s="169"/>
      <c r="U571" s="169"/>
      <c r="V571" s="169"/>
      <c r="W571" s="169"/>
      <c r="X571" t="s" s="130">
        <f>IF($A571=Y571,"ok","bad")</f>
        <v>2430</v>
      </c>
      <c r="Y571" t="s" s="130">
        <v>3677</v>
      </c>
      <c r="Z571" t="s" s="130">
        <v>1778</v>
      </c>
      <c r="AA571" t="s" s="186">
        <v>2365</v>
      </c>
      <c r="AB571" s="125">
        <f>100*AC571</f>
        <v>21.8493882</v>
      </c>
      <c r="AC571" s="191">
        <v>0.218493882</v>
      </c>
      <c r="AD571" t="s" s="187">
        <v>31</v>
      </c>
      <c r="AE571" s="125">
        <v>5.0400708</v>
      </c>
      <c r="AF571" s="191">
        <v>0.050400708</v>
      </c>
      <c r="AG571" s="169"/>
      <c r="AH571" s="173">
        <v>72928</v>
      </c>
      <c r="AI571" s="173">
        <v>44047</v>
      </c>
      <c r="AJ571" s="173">
        <v>132</v>
      </c>
      <c r="AK571" s="173">
        <v>1463</v>
      </c>
      <c r="AL571" s="173">
        <v>15339</v>
      </c>
      <c r="AM571" s="175">
        <f>100*AL571/$AI571</f>
        <v>34.8241650963743</v>
      </c>
      <c r="AN571" s="173">
        <f>IF(AM571&gt;$AI$8,1,0)</f>
        <v>0</v>
      </c>
      <c r="AO571" s="175">
        <f>IF($R571=AL$17,AM571,0)</f>
        <v>0</v>
      </c>
      <c r="AP571" s="173">
        <v>13876</v>
      </c>
      <c r="AQ571" s="175">
        <f>100*AP571/$AI571</f>
        <v>31.5027130111018</v>
      </c>
      <c r="AR571" s="173">
        <f>IF(AQ571&gt;$AI$8,1,0)</f>
        <v>0</v>
      </c>
      <c r="AS571" s="175">
        <f>IF($R571=AP$17,AQ571,0)</f>
        <v>31.5027130111018</v>
      </c>
      <c r="AT571" s="173">
        <v>1895</v>
      </c>
      <c r="AU571" s="175">
        <f>100*AT571/$AI571</f>
        <v>4.3022226258315</v>
      </c>
      <c r="AV571" s="173">
        <f>IF(AU571&gt;$AI$8,1,0)</f>
        <v>0</v>
      </c>
      <c r="AW571" s="175">
        <f>IF($R571=AT$17,AU571,0)</f>
        <v>0</v>
      </c>
      <c r="AX571" s="173">
        <v>9624</v>
      </c>
      <c r="AY571" s="175">
        <f>100*AX571/$AI571</f>
        <v>21.8493881535632</v>
      </c>
      <c r="AZ571" s="173">
        <f>IF(AY571&gt;$AI$8,1,0)</f>
        <v>0</v>
      </c>
      <c r="BA571" s="175">
        <f>IF($R571=AX$17,AY571,0)</f>
        <v>0</v>
      </c>
      <c r="BB571" s="173">
        <v>2220</v>
      </c>
      <c r="BC571" s="175">
        <f>100*BB571/$AI571</f>
        <v>5.04007083342793</v>
      </c>
      <c r="BD571" s="173">
        <f>IF(BC571&gt;$AI$8,1,0)</f>
        <v>0</v>
      </c>
      <c r="BE571" s="175">
        <f>IF($R571=BB$17,BC571,0)</f>
        <v>0</v>
      </c>
      <c r="BF571" s="173">
        <v>0</v>
      </c>
      <c r="BG571" s="175">
        <f>100*BF571/$AI571</f>
        <v>0</v>
      </c>
      <c r="BH571" s="173">
        <f>IF(BG571&gt;$AI$8,1,0)</f>
        <v>0</v>
      </c>
      <c r="BI571" s="175">
        <f>IF($R571=BF$17,BG571,0)</f>
        <v>0</v>
      </c>
      <c r="BJ571" s="173">
        <v>0</v>
      </c>
      <c r="BK571" s="175">
        <f>100*BJ571/$AI571</f>
        <v>0</v>
      </c>
      <c r="BL571" s="173">
        <f>IF(BK571&gt;$AI$8,1,0)</f>
        <v>0</v>
      </c>
      <c r="BM571" s="175">
        <f>IF($R571=BJ$17,BK571,0)</f>
        <v>0</v>
      </c>
      <c r="BN571" s="173">
        <v>0</v>
      </c>
      <c r="BO571" s="175">
        <f>100*BN571/$AI571</f>
        <v>0</v>
      </c>
      <c r="BP571" s="173">
        <f>IF(BO571&gt;$AI$8,1,0)</f>
        <v>0</v>
      </c>
      <c r="BQ571" s="175">
        <f>IF($R571=BN$17,BO571,0)</f>
        <v>0</v>
      </c>
      <c r="BR571" s="173">
        <v>0</v>
      </c>
      <c r="BS571" s="175">
        <f>100*BR571/$AI571</f>
        <v>0</v>
      </c>
      <c r="BT571" s="173">
        <f>IF(BS571&gt;$AI$8,1,0)</f>
        <v>0</v>
      </c>
      <c r="BU571" s="175">
        <f>IF($R571=BR$17,BS571,0)</f>
        <v>0</v>
      </c>
      <c r="BV571" s="173">
        <v>0</v>
      </c>
      <c r="BW571" s="175">
        <f>100*BV571/$AI571</f>
        <v>0</v>
      </c>
      <c r="BX571" s="173">
        <f>IF(BW571&gt;$AI$8,1,0)</f>
        <v>0</v>
      </c>
      <c r="BY571" s="175">
        <f>IF($R571=BV$17,BW571,0)</f>
        <v>0</v>
      </c>
      <c r="BZ571" s="173">
        <v>0</v>
      </c>
      <c r="CA571" s="175">
        <f>100*BZ571/$AI571</f>
        <v>0</v>
      </c>
      <c r="CB571" s="173">
        <f>IF(CA571&gt;$AI$8,1,0)</f>
        <v>0</v>
      </c>
      <c r="CC571" s="175">
        <f>IF($R571=BZ$17,CA571,0)</f>
        <v>0</v>
      </c>
      <c r="CD571" s="173">
        <v>0</v>
      </c>
      <c r="CE571" s="175">
        <f>100*CD571/$AI571</f>
        <v>0</v>
      </c>
      <c r="CF571" s="173">
        <f>IF(CE571&gt;$AI$8,1,0)</f>
        <v>0</v>
      </c>
      <c r="CG571" s="175">
        <f>IF($R571=CD$17,CE571,0)</f>
        <v>0</v>
      </c>
      <c r="CH571" s="173">
        <v>0</v>
      </c>
      <c r="CI571" s="175">
        <f>100*CH571/$AI571</f>
        <v>0</v>
      </c>
      <c r="CJ571" s="173">
        <f>IF(CI571&gt;$AI$8,1,0)</f>
        <v>0</v>
      </c>
      <c r="CK571" s="175">
        <f>IF($R571=CH$17,CI571,0)</f>
        <v>0</v>
      </c>
      <c r="CL571" s="173">
        <v>5593</v>
      </c>
      <c r="CM571" s="173">
        <v>0</v>
      </c>
      <c r="CN571" s="176"/>
    </row>
    <row r="572" ht="19.95" customHeight="1">
      <c r="A572" t="s" s="179">
        <v>3328</v>
      </c>
      <c r="B572" t="s" s="180">
        <v>84</v>
      </c>
      <c r="C572" t="s" s="180">
        <v>3329</v>
      </c>
      <c r="D572" t="s" s="181">
        <v>86</v>
      </c>
      <c r="E572" t="s" s="188">
        <v>79</v>
      </c>
      <c r="F572" t="s" s="146">
        <v>80</v>
      </c>
      <c r="G572" t="s" s="146">
        <v>72</v>
      </c>
      <c r="H572" t="s" s="146">
        <v>3330</v>
      </c>
      <c r="I572" t="s" s="146">
        <v>49</v>
      </c>
      <c r="J572" t="s" s="146">
        <v>56</v>
      </c>
      <c r="K572" t="s" s="183">
        <f>_xlfn.IFS(Q572=0,O572,T572=1,R572,U572=1,AA572,V572=1,AD572)</f>
        <v>27</v>
      </c>
      <c r="L572" s="189">
        <f>_xlfn.IFS(Q572=0,P572,T572=1,S572,U572=1,AB572,V572=1,AE572)</f>
        <v>34.7377178573714</v>
      </c>
      <c r="M572" t="s" s="146">
        <f>IF(O572="Lab","over","under")</f>
        <v>3307</v>
      </c>
      <c r="N572" s="138"/>
      <c r="O572" t="s" s="184">
        <v>27</v>
      </c>
      <c r="P572" s="147">
        <f>AM572</f>
        <v>34.7377178573714</v>
      </c>
      <c r="Q572" s="145">
        <f>T572+U572+V572</f>
        <v>0</v>
      </c>
      <c r="R572" t="s" s="185">
        <v>28</v>
      </c>
      <c r="S572" s="147">
        <f>AS572</f>
        <v>24.8821383620966</v>
      </c>
      <c r="T572" s="138"/>
      <c r="U572" s="138"/>
      <c r="V572" s="138"/>
      <c r="W572" s="138"/>
      <c r="X572" t="s" s="146">
        <f>IF($A572=Y572,"ok","bad")</f>
        <v>2430</v>
      </c>
      <c r="Y572" t="s" s="146">
        <v>3328</v>
      </c>
      <c r="Z572" t="s" s="146">
        <v>3329</v>
      </c>
      <c r="AA572" t="s" s="186">
        <v>29</v>
      </c>
      <c r="AB572" s="141">
        <f>100*AC572</f>
        <v>16.8867462</v>
      </c>
      <c r="AC572" s="190">
        <v>0.168867462</v>
      </c>
      <c r="AD572" t="s" s="187">
        <v>2365</v>
      </c>
      <c r="AE572" s="141">
        <v>15.2505493</v>
      </c>
      <c r="AF572" s="190">
        <v>0.152505493</v>
      </c>
      <c r="AG572" s="138"/>
      <c r="AH572" s="145">
        <v>71816</v>
      </c>
      <c r="AI572" s="145">
        <v>46877</v>
      </c>
      <c r="AJ572" s="145">
        <v>151</v>
      </c>
      <c r="AK572" s="145">
        <v>4620</v>
      </c>
      <c r="AL572" s="145">
        <v>16284</v>
      </c>
      <c r="AM572" s="148">
        <f>100*AL572/$AI572</f>
        <v>34.7377178573714</v>
      </c>
      <c r="AN572" s="145">
        <f>IF(AM572&gt;$AI$8,1,0)</f>
        <v>0</v>
      </c>
      <c r="AO572" s="148">
        <f>IF($R572=AL$17,AM572,0)</f>
        <v>0</v>
      </c>
      <c r="AP572" s="145">
        <v>11664</v>
      </c>
      <c r="AQ572" s="148">
        <f>100*AP572/$AI572</f>
        <v>24.8821383620966</v>
      </c>
      <c r="AR572" s="145">
        <f>IF(AQ572&gt;$AI$8,1,0)</f>
        <v>0</v>
      </c>
      <c r="AS572" s="148">
        <f>IF($R572=AP$17,AQ572,0)</f>
        <v>24.8821383620966</v>
      </c>
      <c r="AT572" s="145">
        <v>7916</v>
      </c>
      <c r="AU572" s="148">
        <f>100*AT572/$AI572</f>
        <v>16.8867461654969</v>
      </c>
      <c r="AV572" s="145">
        <f>IF(AU572&gt;$AI$8,1,0)</f>
        <v>0</v>
      </c>
      <c r="AW572" s="148">
        <f>IF($R572=AT$17,AU572,0)</f>
        <v>0</v>
      </c>
      <c r="AX572" s="145">
        <v>7149</v>
      </c>
      <c r="AY572" s="148">
        <f>100*AX572/$AI572</f>
        <v>15.2505493098961</v>
      </c>
      <c r="AZ572" s="145">
        <f>IF(AY572&gt;$AI$8,1,0)</f>
        <v>0</v>
      </c>
      <c r="BA572" s="148">
        <f>IF($R572=AX$17,AY572,0)</f>
        <v>0</v>
      </c>
      <c r="BB572" s="145">
        <v>3270</v>
      </c>
      <c r="BC572" s="148">
        <f>100*BB572/$AI572</f>
        <v>6.97570237003221</v>
      </c>
      <c r="BD572" s="145">
        <f>IF(BC572&gt;$AI$8,1,0)</f>
        <v>0</v>
      </c>
      <c r="BE572" s="148">
        <f>IF($R572=BB$17,BC572,0)</f>
        <v>0</v>
      </c>
      <c r="BF572" s="145">
        <v>0</v>
      </c>
      <c r="BG572" s="148">
        <f>100*BF572/$AI572</f>
        <v>0</v>
      </c>
      <c r="BH572" s="145">
        <f>IF(BG572&gt;$AI$8,1,0)</f>
        <v>0</v>
      </c>
      <c r="BI572" s="148">
        <f>IF($R572=BF$17,BG572,0)</f>
        <v>0</v>
      </c>
      <c r="BJ572" s="145">
        <v>0</v>
      </c>
      <c r="BK572" s="148">
        <f>100*BJ572/$AI572</f>
        <v>0</v>
      </c>
      <c r="BL572" s="145">
        <f>IF(BK572&gt;$AI$8,1,0)</f>
        <v>0</v>
      </c>
      <c r="BM572" s="148">
        <f>IF($R572=BJ$17,BK572,0)</f>
        <v>0</v>
      </c>
      <c r="BN572" s="145">
        <v>0</v>
      </c>
      <c r="BO572" s="148">
        <f>100*BN572/$AI572</f>
        <v>0</v>
      </c>
      <c r="BP572" s="145">
        <f>IF(BO572&gt;$AI$8,1,0)</f>
        <v>0</v>
      </c>
      <c r="BQ572" s="148">
        <f>IF($R572=BN$17,BO572,0)</f>
        <v>0</v>
      </c>
      <c r="BR572" s="145">
        <v>0</v>
      </c>
      <c r="BS572" s="148">
        <f>100*BR572/$AI572</f>
        <v>0</v>
      </c>
      <c r="BT572" s="145">
        <f>IF(BS572&gt;$AI$8,1,0)</f>
        <v>0</v>
      </c>
      <c r="BU572" s="148">
        <f>IF($R572=BR$17,BS572,0)</f>
        <v>0</v>
      </c>
      <c r="BV572" s="145">
        <v>0</v>
      </c>
      <c r="BW572" s="148">
        <f>100*BV572/$AI572</f>
        <v>0</v>
      </c>
      <c r="BX572" s="145">
        <f>IF(BW572&gt;$AI$8,1,0)</f>
        <v>0</v>
      </c>
      <c r="BY572" s="148">
        <f>IF($R572=BV$17,BW572,0)</f>
        <v>0</v>
      </c>
      <c r="BZ572" s="145">
        <v>0</v>
      </c>
      <c r="CA572" s="148">
        <f>100*BZ572/$AI572</f>
        <v>0</v>
      </c>
      <c r="CB572" s="145">
        <f>IF(CA572&gt;$AI$8,1,0)</f>
        <v>0</v>
      </c>
      <c r="CC572" s="148">
        <f>IF($R572=BZ$17,CA572,0)</f>
        <v>0</v>
      </c>
      <c r="CD572" s="145">
        <v>0</v>
      </c>
      <c r="CE572" s="148">
        <f>100*CD572/$AI572</f>
        <v>0</v>
      </c>
      <c r="CF572" s="145">
        <f>IF(CE572&gt;$AI$8,1,0)</f>
        <v>0</v>
      </c>
      <c r="CG572" s="148">
        <f>IF($R572=CD$17,CE572,0)</f>
        <v>0</v>
      </c>
      <c r="CH572" s="145">
        <v>0</v>
      </c>
      <c r="CI572" s="148">
        <f>100*CH572/$AI572</f>
        <v>0</v>
      </c>
      <c r="CJ572" s="145">
        <f>IF(CI572&gt;$AI$8,1,0)</f>
        <v>0</v>
      </c>
      <c r="CK572" s="148">
        <f>IF($R572=CH$17,CI572,0)</f>
        <v>0</v>
      </c>
      <c r="CL572" s="145">
        <v>0</v>
      </c>
      <c r="CM572" s="145">
        <v>0</v>
      </c>
      <c r="CN572" s="149"/>
    </row>
    <row r="573" ht="15.75" customHeight="1">
      <c r="A573" t="s" s="179">
        <v>3062</v>
      </c>
      <c r="B573" t="s" s="180">
        <v>84</v>
      </c>
      <c r="C573" t="s" s="180">
        <v>3063</v>
      </c>
      <c r="D573" t="s" s="181">
        <v>86</v>
      </c>
      <c r="E573" t="s" s="182">
        <v>79</v>
      </c>
      <c r="F573" t="s" s="130">
        <v>46</v>
      </c>
      <c r="G573" t="s" s="130">
        <v>3064</v>
      </c>
      <c r="H573" t="s" s="130">
        <v>3065</v>
      </c>
      <c r="I573" t="s" s="130">
        <v>64</v>
      </c>
      <c r="J573" t="s" s="130">
        <v>1733</v>
      </c>
      <c r="K573" t="s" s="183">
        <f>_xlfn.IFS(Q573=0,O573,T573=1,R573,U573=1,AA573,V573=1,AD573)</f>
        <v>27</v>
      </c>
      <c r="L573" s="189">
        <f>_xlfn.IFS(Q573=0,P573,T573=1,S573,U573=1,AB573,V573=1,AE573)</f>
        <v>33.2030677543843</v>
      </c>
      <c r="M573" t="s" s="130">
        <f>IF(O573="Lab","over","under")</f>
        <v>2429</v>
      </c>
      <c r="N573" s="173">
        <v>0</v>
      </c>
      <c r="O573" t="s" s="184">
        <v>28</v>
      </c>
      <c r="P573" s="131">
        <f>AQ573</f>
        <v>34.7345024669044</v>
      </c>
      <c r="Q573" s="173">
        <f>T573+U573+V573</f>
        <v>1</v>
      </c>
      <c r="R573" t="s" s="185">
        <v>27</v>
      </c>
      <c r="S573" s="131">
        <f>AO573</f>
        <v>33.2030677543843</v>
      </c>
      <c r="T573" s="173">
        <v>1</v>
      </c>
      <c r="U573" s="169"/>
      <c r="V573" s="169"/>
      <c r="W573" s="169"/>
      <c r="X573" t="s" s="130">
        <f>IF($A573=Y573,"ok","bad")</f>
        <v>2430</v>
      </c>
      <c r="Y573" t="s" s="130">
        <v>3062</v>
      </c>
      <c r="Z573" t="s" s="130">
        <v>3063</v>
      </c>
      <c r="AA573" t="s" s="186">
        <v>2365</v>
      </c>
      <c r="AB573" s="125">
        <f>100*AC573</f>
        <v>21.618387</v>
      </c>
      <c r="AC573" s="191">
        <v>0.21618387</v>
      </c>
      <c r="AD573" t="s" s="187">
        <v>29</v>
      </c>
      <c r="AE573" s="125">
        <v>3.8517903</v>
      </c>
      <c r="AF573" s="191">
        <v>0.038517903</v>
      </c>
      <c r="AG573" s="169"/>
      <c r="AH573" s="173">
        <v>70002</v>
      </c>
      <c r="AI573" s="173">
        <v>40942</v>
      </c>
      <c r="AJ573" s="173">
        <v>120</v>
      </c>
      <c r="AK573" s="173">
        <v>627</v>
      </c>
      <c r="AL573" s="173">
        <v>13594</v>
      </c>
      <c r="AM573" s="175">
        <f>100*AL573/$AI573</f>
        <v>33.2030677543843</v>
      </c>
      <c r="AN573" s="173">
        <f>IF(AM573&gt;$AI$8,1,0)</f>
        <v>0</v>
      </c>
      <c r="AO573" s="175">
        <f>IF($R573=AL$17,AM573,0)</f>
        <v>33.2030677543843</v>
      </c>
      <c r="AP573" s="173">
        <v>14221</v>
      </c>
      <c r="AQ573" s="175">
        <f>100*AP573/$AI573</f>
        <v>34.7345024669044</v>
      </c>
      <c r="AR573" s="173">
        <f>IF(AQ573&gt;$AI$8,1,0)</f>
        <v>0</v>
      </c>
      <c r="AS573" s="175">
        <f>IF($R573=AP$17,AQ573,0)</f>
        <v>0</v>
      </c>
      <c r="AT573" s="173">
        <v>1577</v>
      </c>
      <c r="AU573" s="175">
        <f>100*AT573/$AI573</f>
        <v>3.85179033755068</v>
      </c>
      <c r="AV573" s="173">
        <f>IF(AU573&gt;$AI$8,1,0)</f>
        <v>0</v>
      </c>
      <c r="AW573" s="175">
        <f>IF($R573=AT$17,AU573,0)</f>
        <v>0</v>
      </c>
      <c r="AX573" s="173">
        <v>8851</v>
      </c>
      <c r="AY573" s="175">
        <f>100*AX573/$AI573</f>
        <v>21.6183869864687</v>
      </c>
      <c r="AZ573" s="173">
        <f>IF(AY573&gt;$AI$8,1,0)</f>
        <v>0</v>
      </c>
      <c r="BA573" s="175">
        <f>IF($R573=AX$17,AY573,0)</f>
        <v>0</v>
      </c>
      <c r="BB573" s="173">
        <v>1207</v>
      </c>
      <c r="BC573" s="175">
        <f>100*BB573/$AI573</f>
        <v>2.94807288359142</v>
      </c>
      <c r="BD573" s="173">
        <f>IF(BC573&gt;$AI$8,1,0)</f>
        <v>0</v>
      </c>
      <c r="BE573" s="175">
        <f>IF($R573=BB$17,BC573,0)</f>
        <v>0</v>
      </c>
      <c r="BF573" s="173">
        <v>0</v>
      </c>
      <c r="BG573" s="175">
        <f>100*BF573/$AI573</f>
        <v>0</v>
      </c>
      <c r="BH573" s="173">
        <f>IF(BG573&gt;$AI$8,1,0)</f>
        <v>0</v>
      </c>
      <c r="BI573" s="175">
        <f>IF($R573=BF$17,BG573,0)</f>
        <v>0</v>
      </c>
      <c r="BJ573" s="173">
        <v>0</v>
      </c>
      <c r="BK573" s="175">
        <f>100*BJ573/$AI573</f>
        <v>0</v>
      </c>
      <c r="BL573" s="173">
        <f>IF(BK573&gt;$AI$8,1,0)</f>
        <v>0</v>
      </c>
      <c r="BM573" s="175">
        <f>IF($R573=BJ$17,BK573,0)</f>
        <v>0</v>
      </c>
      <c r="BN573" s="173">
        <v>0</v>
      </c>
      <c r="BO573" s="175">
        <f>100*BN573/$AI573</f>
        <v>0</v>
      </c>
      <c r="BP573" s="173">
        <f>IF(BO573&gt;$AI$8,1,0)</f>
        <v>0</v>
      </c>
      <c r="BQ573" s="175">
        <f>IF($R573=BN$17,BO573,0)</f>
        <v>0</v>
      </c>
      <c r="BR573" s="173">
        <v>0</v>
      </c>
      <c r="BS573" s="175">
        <f>100*BR573/$AI573</f>
        <v>0</v>
      </c>
      <c r="BT573" s="173">
        <f>IF(BS573&gt;$AI$8,1,0)</f>
        <v>0</v>
      </c>
      <c r="BU573" s="175">
        <f>IF($R573=BR$17,BS573,0)</f>
        <v>0</v>
      </c>
      <c r="BV573" s="173">
        <v>0</v>
      </c>
      <c r="BW573" s="175">
        <f>100*BV573/$AI573</f>
        <v>0</v>
      </c>
      <c r="BX573" s="173">
        <f>IF(BW573&gt;$AI$8,1,0)</f>
        <v>0</v>
      </c>
      <c r="BY573" s="175">
        <f>IF($R573=BV$17,BW573,0)</f>
        <v>0</v>
      </c>
      <c r="BZ573" s="173">
        <v>0</v>
      </c>
      <c r="CA573" s="175">
        <f>100*BZ573/$AI573</f>
        <v>0</v>
      </c>
      <c r="CB573" s="173">
        <f>IF(CA573&gt;$AI$8,1,0)</f>
        <v>0</v>
      </c>
      <c r="CC573" s="175">
        <f>IF($R573=BZ$17,CA573,0)</f>
        <v>0</v>
      </c>
      <c r="CD573" s="173">
        <v>0</v>
      </c>
      <c r="CE573" s="175">
        <f>100*CD573/$AI573</f>
        <v>0</v>
      </c>
      <c r="CF573" s="173">
        <f>IF(CE573&gt;$AI$8,1,0)</f>
        <v>0</v>
      </c>
      <c r="CG573" s="175">
        <f>IF($R573=CD$17,CE573,0)</f>
        <v>0</v>
      </c>
      <c r="CH573" s="173">
        <v>0</v>
      </c>
      <c r="CI573" s="175">
        <f>100*CH573/$AI573</f>
        <v>0</v>
      </c>
      <c r="CJ573" s="173">
        <f>IF(CI573&gt;$AI$8,1,0)</f>
        <v>0</v>
      </c>
      <c r="CK573" s="175">
        <f>IF($R573=CH$17,CI573,0)</f>
        <v>0</v>
      </c>
      <c r="CL573" s="173">
        <v>0</v>
      </c>
      <c r="CM573" s="173">
        <v>0</v>
      </c>
      <c r="CN573" s="176"/>
    </row>
    <row r="574" ht="15.75" customHeight="1">
      <c r="A574" t="s" s="179">
        <v>3103</v>
      </c>
      <c r="B574" t="s" s="180">
        <v>101</v>
      </c>
      <c r="C574" t="s" s="180">
        <v>1616</v>
      </c>
      <c r="D574" t="s" s="181">
        <v>104</v>
      </c>
      <c r="E574" t="s" s="188">
        <v>79</v>
      </c>
      <c r="F574" t="s" s="146">
        <v>46</v>
      </c>
      <c r="G574" t="s" s="146">
        <v>536</v>
      </c>
      <c r="H574" t="s" s="146">
        <v>3104</v>
      </c>
      <c r="I574" t="s" s="146">
        <v>64</v>
      </c>
      <c r="J574" t="s" s="146">
        <v>1733</v>
      </c>
      <c r="K574" t="s" s="183">
        <f>_xlfn.IFS(Q574=0,O574,T574=1,R574,U574=1,AA574,V574=1,AD574)</f>
        <v>27</v>
      </c>
      <c r="L574" s="189">
        <f>_xlfn.IFS(Q574=0,P574,T574=1,S574,U574=1,AB574,V574=1,AE574)</f>
        <v>32.6504982294326</v>
      </c>
      <c r="M574" t="s" s="146">
        <f>IF(O574="Lab","over","under")</f>
        <v>2429</v>
      </c>
      <c r="N574" s="145">
        <v>0</v>
      </c>
      <c r="O574" t="s" s="184">
        <v>28</v>
      </c>
      <c r="P574" s="147">
        <f>AQ574</f>
        <v>34.7340031293749</v>
      </c>
      <c r="Q574" s="145">
        <f>T574+U574+V574</f>
        <v>1</v>
      </c>
      <c r="R574" t="s" s="185">
        <v>27</v>
      </c>
      <c r="S574" s="147">
        <f>AO574</f>
        <v>32.6504982294326</v>
      </c>
      <c r="T574" s="145">
        <v>1</v>
      </c>
      <c r="U574" s="138"/>
      <c r="V574" s="138"/>
      <c r="W574" s="138"/>
      <c r="X574" t="s" s="146">
        <f>IF($A574=Y574,"ok","bad")</f>
        <v>2430</v>
      </c>
      <c r="Y574" t="s" s="146">
        <v>3103</v>
      </c>
      <c r="Z574" t="s" s="146">
        <v>1616</v>
      </c>
      <c r="AA574" t="s" s="186">
        <v>2365</v>
      </c>
      <c r="AB574" s="141">
        <f>100*AC574</f>
        <v>19.9250597</v>
      </c>
      <c r="AC574" s="190">
        <v>0.199250597</v>
      </c>
      <c r="AD574" t="s" s="187">
        <v>31</v>
      </c>
      <c r="AE574" s="141">
        <v>5.8284608</v>
      </c>
      <c r="AF574" s="190">
        <v>0.058284608</v>
      </c>
      <c r="AG574" s="138"/>
      <c r="AH574" s="145">
        <v>77750</v>
      </c>
      <c r="AI574" s="145">
        <v>48572</v>
      </c>
      <c r="AJ574" s="145">
        <v>137</v>
      </c>
      <c r="AK574" s="145">
        <v>1012</v>
      </c>
      <c r="AL574" s="145">
        <v>15859</v>
      </c>
      <c r="AM574" s="148">
        <f>100*AL574/$AI574</f>
        <v>32.6504982294326</v>
      </c>
      <c r="AN574" s="145">
        <f>IF(AM574&gt;$AI$8,1,0)</f>
        <v>0</v>
      </c>
      <c r="AO574" s="148">
        <f>IF($R574=AL$17,AM574,0)</f>
        <v>32.6504982294326</v>
      </c>
      <c r="AP574" s="145">
        <v>16871</v>
      </c>
      <c r="AQ574" s="148">
        <f>100*AP574/$AI574</f>
        <v>34.7340031293749</v>
      </c>
      <c r="AR574" s="145">
        <f>IF(AQ574&gt;$AI$8,1,0)</f>
        <v>0</v>
      </c>
      <c r="AS574" s="148">
        <f>IF($R574=AP$17,AQ574,0)</f>
        <v>0</v>
      </c>
      <c r="AT574" s="145">
        <v>1629</v>
      </c>
      <c r="AU574" s="148">
        <f>100*AT574/$AI574</f>
        <v>3.35378407312855</v>
      </c>
      <c r="AV574" s="145">
        <f>IF(AU574&gt;$AI$8,1,0)</f>
        <v>0</v>
      </c>
      <c r="AW574" s="148">
        <f>IF($R574=AT$17,AU574,0)</f>
        <v>0</v>
      </c>
      <c r="AX574" s="145">
        <v>9678</v>
      </c>
      <c r="AY574" s="148">
        <f>100*AX574/$AI574</f>
        <v>19.9250597051799</v>
      </c>
      <c r="AZ574" s="145">
        <f>IF(AY574&gt;$AI$8,1,0)</f>
        <v>0</v>
      </c>
      <c r="BA574" s="148">
        <f>IF($R574=AX$17,AY574,0)</f>
        <v>0</v>
      </c>
      <c r="BB574" s="145">
        <v>2831</v>
      </c>
      <c r="BC574" s="148">
        <f>100*BB574/$AI574</f>
        <v>5.82846084163716</v>
      </c>
      <c r="BD574" s="145">
        <f>IF(BC574&gt;$AI$8,1,0)</f>
        <v>0</v>
      </c>
      <c r="BE574" s="148">
        <f>IF($R574=BB$17,BC574,0)</f>
        <v>0</v>
      </c>
      <c r="BF574" s="145">
        <v>0</v>
      </c>
      <c r="BG574" s="148">
        <f>100*BF574/$AI574</f>
        <v>0</v>
      </c>
      <c r="BH574" s="145">
        <f>IF(BG574&gt;$AI$8,1,0)</f>
        <v>0</v>
      </c>
      <c r="BI574" s="148">
        <f>IF($R574=BF$17,BG574,0)</f>
        <v>0</v>
      </c>
      <c r="BJ574" s="145">
        <v>0</v>
      </c>
      <c r="BK574" s="148">
        <f>100*BJ574/$AI574</f>
        <v>0</v>
      </c>
      <c r="BL574" s="145">
        <f>IF(BK574&gt;$AI$8,1,0)</f>
        <v>0</v>
      </c>
      <c r="BM574" s="148">
        <f>IF($R574=BJ$17,BK574,0)</f>
        <v>0</v>
      </c>
      <c r="BN574" s="145">
        <v>0</v>
      </c>
      <c r="BO574" s="148">
        <f>100*BN574/$AI574</f>
        <v>0</v>
      </c>
      <c r="BP574" s="145">
        <f>IF(BO574&gt;$AI$8,1,0)</f>
        <v>0</v>
      </c>
      <c r="BQ574" s="148">
        <f>IF($R574=BN$17,BO574,0)</f>
        <v>0</v>
      </c>
      <c r="BR574" s="145">
        <v>0</v>
      </c>
      <c r="BS574" s="148">
        <f>100*BR574/$AI574</f>
        <v>0</v>
      </c>
      <c r="BT574" s="145">
        <f>IF(BS574&gt;$AI$8,1,0)</f>
        <v>0</v>
      </c>
      <c r="BU574" s="148">
        <f>IF($R574=BR$17,BS574,0)</f>
        <v>0</v>
      </c>
      <c r="BV574" s="145">
        <v>0</v>
      </c>
      <c r="BW574" s="148">
        <f>100*BV574/$AI574</f>
        <v>0</v>
      </c>
      <c r="BX574" s="145">
        <f>IF(BW574&gt;$AI$8,1,0)</f>
        <v>0</v>
      </c>
      <c r="BY574" s="148">
        <f>IF($R574=BV$17,BW574,0)</f>
        <v>0</v>
      </c>
      <c r="BZ574" s="145">
        <v>0</v>
      </c>
      <c r="CA574" s="148">
        <f>100*BZ574/$AI574</f>
        <v>0</v>
      </c>
      <c r="CB574" s="145">
        <f>IF(CA574&gt;$AI$8,1,0)</f>
        <v>0</v>
      </c>
      <c r="CC574" s="148">
        <f>IF($R574=BZ$17,CA574,0)</f>
        <v>0</v>
      </c>
      <c r="CD574" s="145">
        <v>0</v>
      </c>
      <c r="CE574" s="148">
        <f>100*CD574/$AI574</f>
        <v>0</v>
      </c>
      <c r="CF574" s="145">
        <f>IF(CE574&gt;$AI$8,1,0)</f>
        <v>0</v>
      </c>
      <c r="CG574" s="148">
        <f>IF($R574=CD$17,CE574,0)</f>
        <v>0</v>
      </c>
      <c r="CH574" s="145">
        <v>0</v>
      </c>
      <c r="CI574" s="148">
        <f>100*CH574/$AI574</f>
        <v>0</v>
      </c>
      <c r="CJ574" s="145">
        <f>IF(CI574&gt;$AI$8,1,0)</f>
        <v>0</v>
      </c>
      <c r="CK574" s="148">
        <f>IF($R574=CH$17,CI574,0)</f>
        <v>0</v>
      </c>
      <c r="CL574" s="145">
        <v>0</v>
      </c>
      <c r="CM574" s="145">
        <v>0</v>
      </c>
      <c r="CN574" s="149"/>
    </row>
    <row r="575" ht="15.75" customHeight="1">
      <c r="A575" t="s" s="179">
        <v>3322</v>
      </c>
      <c r="B575" t="s" s="180">
        <v>58</v>
      </c>
      <c r="C575" t="s" s="180">
        <v>3323</v>
      </c>
      <c r="D575" t="s" s="181">
        <v>60</v>
      </c>
      <c r="E575" t="s" s="182">
        <v>60</v>
      </c>
      <c r="F575" t="s" s="130">
        <v>46</v>
      </c>
      <c r="G575" t="s" s="130">
        <v>119</v>
      </c>
      <c r="H575" t="s" s="130">
        <v>120</v>
      </c>
      <c r="I575" t="s" s="130">
        <v>49</v>
      </c>
      <c r="J575" t="s" s="130">
        <v>65</v>
      </c>
      <c r="K575" t="s" s="183">
        <f>_xlfn.IFS(Q575=0,O575,T575=1,R575,U575=1,AA575,V575=1,AD575)</f>
        <v>32</v>
      </c>
      <c r="L575" s="189">
        <f>_xlfn.IFS(Q575=0,P575,T575=1,S575,U575=1,AB575,V575=1,AE575)</f>
        <v>34.7331817573893</v>
      </c>
      <c r="M575" t="s" s="130">
        <f>IF(O575="Lab","over","under")</f>
        <v>3307</v>
      </c>
      <c r="N575" s="169"/>
      <c r="O575" t="s" s="184">
        <v>32</v>
      </c>
      <c r="P575" s="131">
        <f>BG575</f>
        <v>34.7331817573893</v>
      </c>
      <c r="Q575" s="173">
        <f>T575+U575+V575</f>
        <v>0</v>
      </c>
      <c r="R575" t="s" s="185">
        <v>27</v>
      </c>
      <c r="S575" s="131">
        <f>AO575</f>
        <v>20.8416923008337</v>
      </c>
      <c r="T575" s="169"/>
      <c r="U575" s="169"/>
      <c r="V575" s="169"/>
      <c r="W575" s="169"/>
      <c r="X575" t="s" s="130">
        <f>IF($A575=Y575,"ok","bad")</f>
        <v>2430</v>
      </c>
      <c r="Y575" t="s" s="130">
        <v>3322</v>
      </c>
      <c r="Z575" t="s" s="130">
        <v>3323</v>
      </c>
      <c r="AA575" t="s" s="186">
        <v>28</v>
      </c>
      <c r="AB575" s="125">
        <f>100*AC575</f>
        <v>19.1364629</v>
      </c>
      <c r="AC575" s="191">
        <v>0.191364629</v>
      </c>
      <c r="AD575" t="s" s="187">
        <v>29</v>
      </c>
      <c r="AE575" s="125">
        <v>16.4036378</v>
      </c>
      <c r="AF575" s="191">
        <v>0.164036378</v>
      </c>
      <c r="AG575" s="169"/>
      <c r="AH575" s="173">
        <v>71756</v>
      </c>
      <c r="AI575" s="173">
        <v>44862</v>
      </c>
      <c r="AJ575" s="173">
        <v>216</v>
      </c>
      <c r="AK575" s="173">
        <v>6232</v>
      </c>
      <c r="AL575" s="173">
        <v>9350</v>
      </c>
      <c r="AM575" s="175">
        <f>100*AL575/$AI575</f>
        <v>20.8416923008337</v>
      </c>
      <c r="AN575" s="173">
        <f>IF(AM575&gt;$AI$8,1,0)</f>
        <v>0</v>
      </c>
      <c r="AO575" s="175">
        <f>IF($R575=AL$17,AM575,0)</f>
        <v>20.8416923008337</v>
      </c>
      <c r="AP575" s="173">
        <v>8585</v>
      </c>
      <c r="AQ575" s="175">
        <f>100*AP575/$AI575</f>
        <v>19.1364629307655</v>
      </c>
      <c r="AR575" s="173">
        <f>IF(AQ575&gt;$AI$8,1,0)</f>
        <v>0</v>
      </c>
      <c r="AS575" s="175">
        <f>IF($R575=AP$17,AQ575,0)</f>
        <v>0</v>
      </c>
      <c r="AT575" s="173">
        <v>7359</v>
      </c>
      <c r="AU575" s="175">
        <f>100*AT575/$AI575</f>
        <v>16.4036378226561</v>
      </c>
      <c r="AV575" s="173">
        <f>IF(AU575&gt;$AI$8,1,0)</f>
        <v>0</v>
      </c>
      <c r="AW575" s="175">
        <f>IF($R575=AT$17,AU575,0)</f>
        <v>0</v>
      </c>
      <c r="AX575" s="173">
        <v>3045</v>
      </c>
      <c r="AY575" s="175">
        <f>100*AX575/$AI575</f>
        <v>6.7874816102715</v>
      </c>
      <c r="AZ575" s="173">
        <f>IF(AY575&gt;$AI$8,1,0)</f>
        <v>0</v>
      </c>
      <c r="BA575" s="175">
        <f>IF($R575=AX$17,AY575,0)</f>
        <v>0</v>
      </c>
      <c r="BB575" s="173">
        <v>0</v>
      </c>
      <c r="BC575" s="175">
        <f>100*BB575/$AI575</f>
        <v>0</v>
      </c>
      <c r="BD575" s="173">
        <f>IF(BC575&gt;$AI$8,1,0)</f>
        <v>0</v>
      </c>
      <c r="BE575" s="175">
        <f>IF($R575=BB$17,BC575,0)</f>
        <v>0</v>
      </c>
      <c r="BF575" s="173">
        <v>15582</v>
      </c>
      <c r="BG575" s="175">
        <f>100*BF575/$AI575</f>
        <v>34.7331817573893</v>
      </c>
      <c r="BH575" s="173">
        <f>IF(BG575&gt;$AI$8,1,0)</f>
        <v>0</v>
      </c>
      <c r="BI575" s="175">
        <f>IF($R575=BF$17,BG575,0)</f>
        <v>0</v>
      </c>
      <c r="BJ575" s="173">
        <v>0</v>
      </c>
      <c r="BK575" s="175">
        <f>100*BJ575/$AI575</f>
        <v>0</v>
      </c>
      <c r="BL575" s="173">
        <f>IF(BK575&gt;$AI$8,1,0)</f>
        <v>0</v>
      </c>
      <c r="BM575" s="175">
        <f>IF($R575=BJ$17,BK575,0)</f>
        <v>0</v>
      </c>
      <c r="BN575" s="173">
        <v>0</v>
      </c>
      <c r="BO575" s="175">
        <f>100*BN575/$AI575</f>
        <v>0</v>
      </c>
      <c r="BP575" s="173">
        <f>IF(BO575&gt;$AI$8,1,0)</f>
        <v>0</v>
      </c>
      <c r="BQ575" s="175">
        <f>IF($R575=BN$17,BO575,0)</f>
        <v>0</v>
      </c>
      <c r="BR575" s="173">
        <v>0</v>
      </c>
      <c r="BS575" s="175">
        <f>100*BR575/$AI575</f>
        <v>0</v>
      </c>
      <c r="BT575" s="173">
        <f>IF(BS575&gt;$AI$8,1,0)</f>
        <v>0</v>
      </c>
      <c r="BU575" s="175">
        <f>IF($R575=BR$17,BS575,0)</f>
        <v>0</v>
      </c>
      <c r="BV575" s="173">
        <v>0</v>
      </c>
      <c r="BW575" s="175">
        <f>100*BV575/$AI575</f>
        <v>0</v>
      </c>
      <c r="BX575" s="173">
        <f>IF(BW575&gt;$AI$8,1,0)</f>
        <v>0</v>
      </c>
      <c r="BY575" s="175">
        <f>IF($R575=BV$17,BW575,0)</f>
        <v>0</v>
      </c>
      <c r="BZ575" s="173">
        <v>0</v>
      </c>
      <c r="CA575" s="175">
        <f>100*BZ575/$AI575</f>
        <v>0</v>
      </c>
      <c r="CB575" s="173">
        <f>IF(CA575&gt;$AI$8,1,0)</f>
        <v>0</v>
      </c>
      <c r="CC575" s="175">
        <f>IF($R575=BZ$17,CA575,0)</f>
        <v>0</v>
      </c>
      <c r="CD575" s="173">
        <v>0</v>
      </c>
      <c r="CE575" s="175">
        <f>100*CD575/$AI575</f>
        <v>0</v>
      </c>
      <c r="CF575" s="173">
        <f>IF(CE575&gt;$AI$8,1,0)</f>
        <v>0</v>
      </c>
      <c r="CG575" s="175">
        <f>IF($R575=CD$17,CE575,0)</f>
        <v>0</v>
      </c>
      <c r="CH575" s="173">
        <v>0</v>
      </c>
      <c r="CI575" s="175">
        <f>100*CH575/$AI575</f>
        <v>0</v>
      </c>
      <c r="CJ575" s="173">
        <f>IF(CI575&gt;$AI$8,1,0)</f>
        <v>0</v>
      </c>
      <c r="CK575" s="175">
        <f>IF($R575=CH$17,CI575,0)</f>
        <v>0</v>
      </c>
      <c r="CL575" s="173">
        <v>221</v>
      </c>
      <c r="CM575" s="173">
        <v>0</v>
      </c>
      <c r="CN575" s="176"/>
    </row>
    <row r="576" ht="15.75" customHeight="1">
      <c r="A576" t="s" s="179">
        <v>3010</v>
      </c>
      <c r="B576" t="s" s="180">
        <v>75</v>
      </c>
      <c r="C576" t="s" s="180">
        <v>966</v>
      </c>
      <c r="D576" t="s" s="181">
        <v>78</v>
      </c>
      <c r="E576" t="s" s="188">
        <v>79</v>
      </c>
      <c r="F576" t="s" s="146">
        <v>46</v>
      </c>
      <c r="G576" t="s" s="146">
        <v>1769</v>
      </c>
      <c r="H576" t="s" s="146">
        <v>3011</v>
      </c>
      <c r="I576" t="s" s="146">
        <v>49</v>
      </c>
      <c r="J576" t="s" s="146">
        <v>1733</v>
      </c>
      <c r="K576" t="s" s="183">
        <f>_xlfn.IFS(Q576=0,O576,T576=1,R576,U576=1,AA576,V576=1,AD576)</f>
        <v>27</v>
      </c>
      <c r="L576" s="189">
        <f>_xlfn.IFS(Q576=0,P576,T576=1,S576,U576=1,AB576,V576=1,AE576)</f>
        <v>26.1087730657171</v>
      </c>
      <c r="M576" t="s" s="146">
        <f>IF(O576="Lab","over","under")</f>
        <v>2429</v>
      </c>
      <c r="N576" s="145">
        <v>0</v>
      </c>
      <c r="O576" t="s" s="184">
        <v>28</v>
      </c>
      <c r="P576" s="147">
        <f>AQ576</f>
        <v>34.7315358645886</v>
      </c>
      <c r="Q576" s="145">
        <f>T576+U576+V576</f>
        <v>1</v>
      </c>
      <c r="R576" t="s" s="185">
        <v>27</v>
      </c>
      <c r="S576" s="147">
        <f>AO576</f>
        <v>26.1087730657171</v>
      </c>
      <c r="T576" s="145">
        <v>1</v>
      </c>
      <c r="U576" s="138"/>
      <c r="V576" s="138"/>
      <c r="W576" s="138"/>
      <c r="X576" t="s" s="146">
        <f>IF($A576=Y576,"ok","bad")</f>
        <v>2430</v>
      </c>
      <c r="Y576" t="s" s="146">
        <v>3010</v>
      </c>
      <c r="Z576" t="s" s="146">
        <v>966</v>
      </c>
      <c r="AA576" t="s" s="186">
        <v>2365</v>
      </c>
      <c r="AB576" s="141">
        <f>100*AC576</f>
        <v>24.7074874</v>
      </c>
      <c r="AC576" s="190">
        <v>0.247074874</v>
      </c>
      <c r="AD576" t="s" s="187">
        <v>31</v>
      </c>
      <c r="AE576" s="141">
        <v>9.143042100000001</v>
      </c>
      <c r="AF576" s="190">
        <v>0.091430421</v>
      </c>
      <c r="AG576" s="138"/>
      <c r="AH576" s="145">
        <v>70056</v>
      </c>
      <c r="AI576" s="145">
        <v>43246</v>
      </c>
      <c r="AJ576" s="145">
        <v>146</v>
      </c>
      <c r="AK576" s="145">
        <v>3729</v>
      </c>
      <c r="AL576" s="145">
        <v>11291</v>
      </c>
      <c r="AM576" s="148">
        <f>100*AL576/$AI576</f>
        <v>26.1087730657171</v>
      </c>
      <c r="AN576" s="145">
        <f>IF(AM576&gt;$AI$8,1,0)</f>
        <v>0</v>
      </c>
      <c r="AO576" s="148">
        <f>IF($R576=AL$17,AM576,0)</f>
        <v>26.1087730657171</v>
      </c>
      <c r="AP576" s="145">
        <v>15020</v>
      </c>
      <c r="AQ576" s="148">
        <f>100*AP576/$AI576</f>
        <v>34.7315358645886</v>
      </c>
      <c r="AR576" s="145">
        <f>IF(AQ576&gt;$AI$8,1,0)</f>
        <v>0</v>
      </c>
      <c r="AS576" s="148">
        <f>IF($R576=AP$17,AQ576,0)</f>
        <v>0</v>
      </c>
      <c r="AT576" s="145">
        <v>1736</v>
      </c>
      <c r="AU576" s="148">
        <f>100*AT576/$AI576</f>
        <v>4.01424409193914</v>
      </c>
      <c r="AV576" s="145">
        <f>IF(AU576&gt;$AI$8,1,0)</f>
        <v>0</v>
      </c>
      <c r="AW576" s="148">
        <f>IF($R576=AT$17,AU576,0)</f>
        <v>0</v>
      </c>
      <c r="AX576" s="145">
        <v>10685</v>
      </c>
      <c r="AY576" s="148">
        <f>100*AX576/$AI576</f>
        <v>24.7074873976784</v>
      </c>
      <c r="AZ576" s="145">
        <f>IF(AY576&gt;$AI$8,1,0)</f>
        <v>0</v>
      </c>
      <c r="BA576" s="148">
        <f>IF($R576=AX$17,AY576,0)</f>
        <v>0</v>
      </c>
      <c r="BB576" s="145">
        <v>3954</v>
      </c>
      <c r="BC576" s="148">
        <f>100*BB576/$AI576</f>
        <v>9.14304213106414</v>
      </c>
      <c r="BD576" s="145">
        <f>IF(BC576&gt;$AI$8,1,0)</f>
        <v>0</v>
      </c>
      <c r="BE576" s="148">
        <f>IF($R576=BB$17,BC576,0)</f>
        <v>0</v>
      </c>
      <c r="BF576" s="145">
        <v>0</v>
      </c>
      <c r="BG576" s="148">
        <f>100*BF576/$AI576</f>
        <v>0</v>
      </c>
      <c r="BH576" s="145">
        <f>IF(BG576&gt;$AI$8,1,0)</f>
        <v>0</v>
      </c>
      <c r="BI576" s="148">
        <f>IF($R576=BF$17,BG576,0)</f>
        <v>0</v>
      </c>
      <c r="BJ576" s="145">
        <v>0</v>
      </c>
      <c r="BK576" s="148">
        <f>100*BJ576/$AI576</f>
        <v>0</v>
      </c>
      <c r="BL576" s="145">
        <f>IF(BK576&gt;$AI$8,1,0)</f>
        <v>0</v>
      </c>
      <c r="BM576" s="148">
        <f>IF($R576=BJ$17,BK576,0)</f>
        <v>0</v>
      </c>
      <c r="BN576" s="145">
        <v>0</v>
      </c>
      <c r="BO576" s="148">
        <f>100*BN576/$AI576</f>
        <v>0</v>
      </c>
      <c r="BP576" s="145">
        <f>IF(BO576&gt;$AI$8,1,0)</f>
        <v>0</v>
      </c>
      <c r="BQ576" s="148">
        <f>IF($R576=BN$17,BO576,0)</f>
        <v>0</v>
      </c>
      <c r="BR576" s="145">
        <v>0</v>
      </c>
      <c r="BS576" s="148">
        <f>100*BR576/$AI576</f>
        <v>0</v>
      </c>
      <c r="BT576" s="145">
        <f>IF(BS576&gt;$AI$8,1,0)</f>
        <v>0</v>
      </c>
      <c r="BU576" s="148">
        <f>IF($R576=BR$17,BS576,0)</f>
        <v>0</v>
      </c>
      <c r="BV576" s="145">
        <v>0</v>
      </c>
      <c r="BW576" s="148">
        <f>100*BV576/$AI576</f>
        <v>0</v>
      </c>
      <c r="BX576" s="145">
        <f>IF(BW576&gt;$AI$8,1,0)</f>
        <v>0</v>
      </c>
      <c r="BY576" s="148">
        <f>IF($R576=BV$17,BW576,0)</f>
        <v>0</v>
      </c>
      <c r="BZ576" s="145">
        <v>0</v>
      </c>
      <c r="CA576" s="148">
        <f>100*BZ576/$AI576</f>
        <v>0</v>
      </c>
      <c r="CB576" s="145">
        <f>IF(CA576&gt;$AI$8,1,0)</f>
        <v>0</v>
      </c>
      <c r="CC576" s="148">
        <f>IF($R576=BZ$17,CA576,0)</f>
        <v>0</v>
      </c>
      <c r="CD576" s="145">
        <v>0</v>
      </c>
      <c r="CE576" s="148">
        <f>100*CD576/$AI576</f>
        <v>0</v>
      </c>
      <c r="CF576" s="145">
        <f>IF(CE576&gt;$AI$8,1,0)</f>
        <v>0</v>
      </c>
      <c r="CG576" s="148">
        <f>IF($R576=CD$17,CE576,0)</f>
        <v>0</v>
      </c>
      <c r="CH576" s="145">
        <v>0</v>
      </c>
      <c r="CI576" s="148">
        <f>100*CH576/$AI576</f>
        <v>0</v>
      </c>
      <c r="CJ576" s="145">
        <f>IF(CI576&gt;$AI$8,1,0)</f>
        <v>0</v>
      </c>
      <c r="CK576" s="148">
        <f>IF($R576=CH$17,CI576,0)</f>
        <v>0</v>
      </c>
      <c r="CL576" s="145">
        <v>0</v>
      </c>
      <c r="CM576" s="145">
        <v>0</v>
      </c>
      <c r="CN576" s="149"/>
    </row>
    <row r="577" ht="15.75" customHeight="1">
      <c r="A577" t="s" s="179">
        <v>3371</v>
      </c>
      <c r="B577" t="s" s="180">
        <v>197</v>
      </c>
      <c r="C577" t="s" s="180">
        <v>3372</v>
      </c>
      <c r="D577" t="s" s="181">
        <v>200</v>
      </c>
      <c r="E577" t="s" s="182">
        <v>79</v>
      </c>
      <c r="F577" t="s" s="130">
        <v>46</v>
      </c>
      <c r="G577" t="s" s="130">
        <v>2081</v>
      </c>
      <c r="H577" t="s" s="130">
        <v>2082</v>
      </c>
      <c r="I577" t="s" s="130">
        <v>49</v>
      </c>
      <c r="J577" t="s" s="130">
        <v>56</v>
      </c>
      <c r="K577" t="s" s="183">
        <f>_xlfn.IFS(Q577=0,O577,T577=1,R577,U577=1,AA577,V577=1,AD577)</f>
        <v>27</v>
      </c>
      <c r="L577" s="189">
        <f>_xlfn.IFS(Q577=0,P577,T577=1,S577,U577=1,AB577,V577=1,AE577)</f>
        <v>34.6931055764598</v>
      </c>
      <c r="M577" t="s" s="130">
        <f>IF(O577="Lab","over","under")</f>
        <v>3307</v>
      </c>
      <c r="N577" s="169"/>
      <c r="O577" t="s" s="184">
        <v>27</v>
      </c>
      <c r="P577" s="131">
        <f>AM577</f>
        <v>34.6931055764598</v>
      </c>
      <c r="Q577" s="173">
        <f>T577+U577+V577</f>
        <v>0</v>
      </c>
      <c r="R577" t="s" s="185">
        <v>29</v>
      </c>
      <c r="S577" s="131">
        <f>AW577</f>
        <v>28.0097155029963</v>
      </c>
      <c r="T577" s="169"/>
      <c r="U577" s="169"/>
      <c r="V577" s="169"/>
      <c r="W577" s="169"/>
      <c r="X577" t="s" s="130">
        <f>IF($A577=Y577,"ok","bad")</f>
        <v>2430</v>
      </c>
      <c r="Y577" t="s" s="130">
        <v>3371</v>
      </c>
      <c r="Z577" t="s" s="130">
        <v>3372</v>
      </c>
      <c r="AA577" t="s" s="186">
        <v>28</v>
      </c>
      <c r="AB577" s="125">
        <f>100*AC577</f>
        <v>17.107647</v>
      </c>
      <c r="AC577" s="191">
        <v>0.17107647</v>
      </c>
      <c r="AD577" t="s" s="187">
        <v>2365</v>
      </c>
      <c r="AE577" s="125">
        <v>12.9447132</v>
      </c>
      <c r="AF577" s="191">
        <v>0.129447132</v>
      </c>
      <c r="AG577" s="169"/>
      <c r="AH577" s="173">
        <v>73203</v>
      </c>
      <c r="AI577" s="173">
        <v>50229</v>
      </c>
      <c r="AJ577" s="173">
        <v>188</v>
      </c>
      <c r="AK577" s="173">
        <v>3357</v>
      </c>
      <c r="AL577" s="173">
        <v>17426</v>
      </c>
      <c r="AM577" s="175">
        <f>100*AL577/$AI577</f>
        <v>34.6931055764598</v>
      </c>
      <c r="AN577" s="173">
        <f>IF(AM577&gt;$AI$8,1,0)</f>
        <v>0</v>
      </c>
      <c r="AO577" s="175">
        <f>IF($R577=AL$17,AM577,0)</f>
        <v>0</v>
      </c>
      <c r="AP577" s="173">
        <v>8593</v>
      </c>
      <c r="AQ577" s="175">
        <f>100*AP577/$AI577</f>
        <v>17.107646976846</v>
      </c>
      <c r="AR577" s="173">
        <f>IF(AQ577&gt;$AI$8,1,0)</f>
        <v>0</v>
      </c>
      <c r="AS577" s="175">
        <f>IF($R577=AP$17,AQ577,0)</f>
        <v>0</v>
      </c>
      <c r="AT577" s="173">
        <v>14069</v>
      </c>
      <c r="AU577" s="175">
        <f>100*AT577/$AI577</f>
        <v>28.0097155029963</v>
      </c>
      <c r="AV577" s="173">
        <f>IF(AU577&gt;$AI$8,1,0)</f>
        <v>0</v>
      </c>
      <c r="AW577" s="175">
        <f>IF($R577=AT$17,AU577,0)</f>
        <v>28.0097155029963</v>
      </c>
      <c r="AX577" s="173">
        <v>6502</v>
      </c>
      <c r="AY577" s="175">
        <f>100*AX577/$AI577</f>
        <v>12.9447132134823</v>
      </c>
      <c r="AZ577" s="173">
        <f>IF(AY577&gt;$AI$8,1,0)</f>
        <v>0</v>
      </c>
      <c r="BA577" s="175">
        <f>IF($R577=AX$17,AY577,0)</f>
        <v>0</v>
      </c>
      <c r="BB577" s="173">
        <v>3191</v>
      </c>
      <c r="BC577" s="175">
        <f>100*BB577/$AI577</f>
        <v>6.35290370104919</v>
      </c>
      <c r="BD577" s="173">
        <f>IF(BC577&gt;$AI$8,1,0)</f>
        <v>0</v>
      </c>
      <c r="BE577" s="175">
        <f>IF($R577=BB$17,BC577,0)</f>
        <v>0</v>
      </c>
      <c r="BF577" s="173">
        <v>0</v>
      </c>
      <c r="BG577" s="175">
        <f>100*BF577/$AI577</f>
        <v>0</v>
      </c>
      <c r="BH577" s="173">
        <f>IF(BG577&gt;$AI$8,1,0)</f>
        <v>0</v>
      </c>
      <c r="BI577" s="175">
        <f>IF($R577=BF$17,BG577,0)</f>
        <v>0</v>
      </c>
      <c r="BJ577" s="173">
        <v>0</v>
      </c>
      <c r="BK577" s="175">
        <f>100*BJ577/$AI577</f>
        <v>0</v>
      </c>
      <c r="BL577" s="173">
        <f>IF(BK577&gt;$AI$8,1,0)</f>
        <v>0</v>
      </c>
      <c r="BM577" s="175">
        <f>IF($R577=BJ$17,BK577,0)</f>
        <v>0</v>
      </c>
      <c r="BN577" s="173">
        <v>0</v>
      </c>
      <c r="BO577" s="175">
        <f>100*BN577/$AI577</f>
        <v>0</v>
      </c>
      <c r="BP577" s="173">
        <f>IF(BO577&gt;$AI$8,1,0)</f>
        <v>0</v>
      </c>
      <c r="BQ577" s="175">
        <f>IF($R577=BN$17,BO577,0)</f>
        <v>0</v>
      </c>
      <c r="BR577" s="173">
        <v>0</v>
      </c>
      <c r="BS577" s="175">
        <f>100*BR577/$AI577</f>
        <v>0</v>
      </c>
      <c r="BT577" s="173">
        <f>IF(BS577&gt;$AI$8,1,0)</f>
        <v>0</v>
      </c>
      <c r="BU577" s="175">
        <f>IF($R577=BR$17,BS577,0)</f>
        <v>0</v>
      </c>
      <c r="BV577" s="173">
        <v>0</v>
      </c>
      <c r="BW577" s="175">
        <f>100*BV577/$AI577</f>
        <v>0</v>
      </c>
      <c r="BX577" s="173">
        <f>IF(BW577&gt;$AI$8,1,0)</f>
        <v>0</v>
      </c>
      <c r="BY577" s="175">
        <f>IF($R577=BV$17,BW577,0)</f>
        <v>0</v>
      </c>
      <c r="BZ577" s="173">
        <v>0</v>
      </c>
      <c r="CA577" s="175">
        <f>100*BZ577/$AI577</f>
        <v>0</v>
      </c>
      <c r="CB577" s="173">
        <f>IF(CA577&gt;$AI$8,1,0)</f>
        <v>0</v>
      </c>
      <c r="CC577" s="175">
        <f>IF($R577=BZ$17,CA577,0)</f>
        <v>0</v>
      </c>
      <c r="CD577" s="173">
        <v>0</v>
      </c>
      <c r="CE577" s="175">
        <f>100*CD577/$AI577</f>
        <v>0</v>
      </c>
      <c r="CF577" s="173">
        <f>IF(CE577&gt;$AI$8,1,0)</f>
        <v>0</v>
      </c>
      <c r="CG577" s="175">
        <f>IF($R577=CD$17,CE577,0)</f>
        <v>0</v>
      </c>
      <c r="CH577" s="173">
        <v>0</v>
      </c>
      <c r="CI577" s="175">
        <f>100*CH577/$AI577</f>
        <v>0</v>
      </c>
      <c r="CJ577" s="173">
        <f>IF(CI577&gt;$AI$8,1,0)</f>
        <v>0</v>
      </c>
      <c r="CK577" s="175">
        <f>IF($R577=CH$17,CI577,0)</f>
        <v>0</v>
      </c>
      <c r="CL577" s="173">
        <v>0</v>
      </c>
      <c r="CM577" s="173">
        <v>0</v>
      </c>
      <c r="CN577" s="176"/>
    </row>
    <row r="578" ht="15.75" customHeight="1">
      <c r="A578" t="s" s="179">
        <v>3249</v>
      </c>
      <c r="B578" t="s" s="180">
        <v>101</v>
      </c>
      <c r="C578" t="s" s="180">
        <v>754</v>
      </c>
      <c r="D578" t="s" s="181">
        <v>104</v>
      </c>
      <c r="E578" t="s" s="188">
        <v>79</v>
      </c>
      <c r="F578" t="s" s="146">
        <v>46</v>
      </c>
      <c r="G578" t="s" s="146">
        <v>187</v>
      </c>
      <c r="H578" t="s" s="146">
        <v>3250</v>
      </c>
      <c r="I578" t="s" s="146">
        <v>49</v>
      </c>
      <c r="J578" t="s" s="146">
        <v>1733</v>
      </c>
      <c r="K578" t="s" s="183">
        <f>_xlfn.IFS(Q578=0,O578,T578=1,R578,U578=1,AA578,V578=1,AD578)</f>
        <v>27</v>
      </c>
      <c r="L578" s="189">
        <f>_xlfn.IFS(Q578=0,P578,T578=1,S578,U578=1,AB578,V578=1,AE578)</f>
        <v>33.9542050241847</v>
      </c>
      <c r="M578" t="s" s="146">
        <f>IF(O578="Lab","over","under")</f>
        <v>2429</v>
      </c>
      <c r="N578" s="145">
        <v>0</v>
      </c>
      <c r="O578" t="s" s="184">
        <v>28</v>
      </c>
      <c r="P578" s="147">
        <f>AQ578</f>
        <v>34.6368388204088</v>
      </c>
      <c r="Q578" s="145">
        <f>T578+U578+V578</f>
        <v>1</v>
      </c>
      <c r="R578" t="s" s="185">
        <v>27</v>
      </c>
      <c r="S578" s="147">
        <f>AO578</f>
        <v>33.9542050241847</v>
      </c>
      <c r="T578" s="145">
        <v>1</v>
      </c>
      <c r="U578" s="138"/>
      <c r="V578" s="138"/>
      <c r="W578" s="138"/>
      <c r="X578" t="s" s="146">
        <f>IF($A578=Y578,"ok","bad")</f>
        <v>2430</v>
      </c>
      <c r="Y578" t="s" s="146">
        <v>3249</v>
      </c>
      <c r="Z578" t="s" s="146">
        <v>754</v>
      </c>
      <c r="AA578" t="s" s="186">
        <v>2365</v>
      </c>
      <c r="AB578" s="141">
        <f>100*AC578</f>
        <v>15.0725542</v>
      </c>
      <c r="AC578" s="190">
        <v>0.150725542</v>
      </c>
      <c r="AD578" t="s" s="187">
        <v>29</v>
      </c>
      <c r="AE578" s="141">
        <v>9.4788579</v>
      </c>
      <c r="AF578" s="190">
        <v>0.094788579</v>
      </c>
      <c r="AG578" s="138"/>
      <c r="AH578" s="145">
        <v>73324</v>
      </c>
      <c r="AI578" s="145">
        <v>51272</v>
      </c>
      <c r="AJ578" s="145">
        <v>173</v>
      </c>
      <c r="AK578" s="145">
        <v>350</v>
      </c>
      <c r="AL578" s="145">
        <v>17409</v>
      </c>
      <c r="AM578" s="148">
        <f>100*AL578/$AI578</f>
        <v>33.9542050241847</v>
      </c>
      <c r="AN578" s="145">
        <f>IF(AM578&gt;$AI$8,1,0)</f>
        <v>0</v>
      </c>
      <c r="AO578" s="148">
        <f>IF($R578=AL$17,AM578,0)</f>
        <v>33.9542050241847</v>
      </c>
      <c r="AP578" s="145">
        <v>17759</v>
      </c>
      <c r="AQ578" s="148">
        <f>100*AP578/$AI578</f>
        <v>34.6368388204088</v>
      </c>
      <c r="AR578" s="145">
        <f>IF(AQ578&gt;$AI$8,1,0)</f>
        <v>0</v>
      </c>
      <c r="AS578" s="148">
        <f>IF($R578=AP$17,AQ578,0)</f>
        <v>0</v>
      </c>
      <c r="AT578" s="145">
        <v>4860</v>
      </c>
      <c r="AU578" s="148">
        <f>100*AT578/$AI578</f>
        <v>9.4788578561398</v>
      </c>
      <c r="AV578" s="145">
        <f>IF(AU578&gt;$AI$8,1,0)</f>
        <v>0</v>
      </c>
      <c r="AW578" s="148">
        <f>IF($R578=AT$17,AU578,0)</f>
        <v>0</v>
      </c>
      <c r="AX578" s="145">
        <v>7728</v>
      </c>
      <c r="AY578" s="148">
        <f>100*AX578/$AI578</f>
        <v>15.0725542206272</v>
      </c>
      <c r="AZ578" s="145">
        <f>IF(AY578&gt;$AI$8,1,0)</f>
        <v>0</v>
      </c>
      <c r="BA578" s="148">
        <f>IF($R578=AX$17,AY578,0)</f>
        <v>0</v>
      </c>
      <c r="BB578" s="145">
        <v>2830</v>
      </c>
      <c r="BC578" s="148">
        <f>100*BB578/$AI578</f>
        <v>5.51958183804026</v>
      </c>
      <c r="BD578" s="145">
        <f>IF(BC578&gt;$AI$8,1,0)</f>
        <v>0</v>
      </c>
      <c r="BE578" s="148">
        <f>IF($R578=BB$17,BC578,0)</f>
        <v>0</v>
      </c>
      <c r="BF578" s="145">
        <v>0</v>
      </c>
      <c r="BG578" s="148">
        <f>100*BF578/$AI578</f>
        <v>0</v>
      </c>
      <c r="BH578" s="145">
        <f>IF(BG578&gt;$AI$8,1,0)</f>
        <v>0</v>
      </c>
      <c r="BI578" s="148">
        <f>IF($R578=BF$17,BG578,0)</f>
        <v>0</v>
      </c>
      <c r="BJ578" s="145">
        <v>0</v>
      </c>
      <c r="BK578" s="148">
        <f>100*BJ578/$AI578</f>
        <v>0</v>
      </c>
      <c r="BL578" s="145">
        <f>IF(BK578&gt;$AI$8,1,0)</f>
        <v>0</v>
      </c>
      <c r="BM578" s="148">
        <f>IF($R578=BJ$17,BK578,0)</f>
        <v>0</v>
      </c>
      <c r="BN578" s="145">
        <v>0</v>
      </c>
      <c r="BO578" s="148">
        <f>100*BN578/$AI578</f>
        <v>0</v>
      </c>
      <c r="BP578" s="145">
        <f>IF(BO578&gt;$AI$8,1,0)</f>
        <v>0</v>
      </c>
      <c r="BQ578" s="148">
        <f>IF($R578=BN$17,BO578,0)</f>
        <v>0</v>
      </c>
      <c r="BR578" s="145">
        <v>0</v>
      </c>
      <c r="BS578" s="148">
        <f>100*BR578/$AI578</f>
        <v>0</v>
      </c>
      <c r="BT578" s="145">
        <f>IF(BS578&gt;$AI$8,1,0)</f>
        <v>0</v>
      </c>
      <c r="BU578" s="148">
        <f>IF($R578=BR$17,BS578,0)</f>
        <v>0</v>
      </c>
      <c r="BV578" s="145">
        <v>0</v>
      </c>
      <c r="BW578" s="148">
        <f>100*BV578/$AI578</f>
        <v>0</v>
      </c>
      <c r="BX578" s="145">
        <f>IF(BW578&gt;$AI$8,1,0)</f>
        <v>0</v>
      </c>
      <c r="BY578" s="148">
        <f>IF($R578=BV$17,BW578,0)</f>
        <v>0</v>
      </c>
      <c r="BZ578" s="145">
        <v>0</v>
      </c>
      <c r="CA578" s="148">
        <f>100*BZ578/$AI578</f>
        <v>0</v>
      </c>
      <c r="CB578" s="145">
        <f>IF(CA578&gt;$AI$8,1,0)</f>
        <v>0</v>
      </c>
      <c r="CC578" s="148">
        <f>IF($R578=BZ$17,CA578,0)</f>
        <v>0</v>
      </c>
      <c r="CD578" s="145">
        <v>0</v>
      </c>
      <c r="CE578" s="148">
        <f>100*CD578/$AI578</f>
        <v>0</v>
      </c>
      <c r="CF578" s="145">
        <f>IF(CE578&gt;$AI$8,1,0)</f>
        <v>0</v>
      </c>
      <c r="CG578" s="148">
        <f>IF($R578=CD$17,CE578,0)</f>
        <v>0</v>
      </c>
      <c r="CH578" s="145">
        <v>0</v>
      </c>
      <c r="CI578" s="148">
        <f>100*CH578/$AI578</f>
        <v>0</v>
      </c>
      <c r="CJ578" s="145">
        <f>IF(CI578&gt;$AI$8,1,0)</f>
        <v>0</v>
      </c>
      <c r="CK578" s="148">
        <f>IF($R578=CH$17,CI578,0)</f>
        <v>0</v>
      </c>
      <c r="CL578" s="145">
        <v>551</v>
      </c>
      <c r="CM578" s="145">
        <v>0</v>
      </c>
      <c r="CN578" s="149"/>
    </row>
    <row r="579" ht="15.75" customHeight="1">
      <c r="A579" t="s" s="179">
        <v>3075</v>
      </c>
      <c r="B579" t="s" s="180">
        <v>75</v>
      </c>
      <c r="C579" t="s" s="180">
        <v>738</v>
      </c>
      <c r="D579" t="s" s="181">
        <v>78</v>
      </c>
      <c r="E579" t="s" s="182">
        <v>79</v>
      </c>
      <c r="F579" t="s" s="130">
        <v>46</v>
      </c>
      <c r="G579" t="s" s="130">
        <v>1657</v>
      </c>
      <c r="H579" t="s" s="130">
        <v>3076</v>
      </c>
      <c r="I579" t="s" s="130">
        <v>49</v>
      </c>
      <c r="J579" t="s" s="130">
        <v>1733</v>
      </c>
      <c r="K579" t="s" s="183">
        <f>_xlfn.IFS(Q579=0,O579,T579=1,R579,U579=1,AA579,V579=1,AD579)</f>
        <v>27</v>
      </c>
      <c r="L579" s="189">
        <f>_xlfn.IFS(Q579=0,P579,T579=1,S579,U579=1,AB579,V579=1,AE579)</f>
        <v>31.9187196547384</v>
      </c>
      <c r="M579" t="s" s="130">
        <f>IF(O579="Lab","over","under")</f>
        <v>2429</v>
      </c>
      <c r="N579" s="173">
        <v>0</v>
      </c>
      <c r="O579" t="s" s="184">
        <v>28</v>
      </c>
      <c r="P579" s="131">
        <f>AQ579</f>
        <v>34.5980938680094</v>
      </c>
      <c r="Q579" s="173">
        <f>T579+U579+V579</f>
        <v>1</v>
      </c>
      <c r="R579" t="s" s="185">
        <v>27</v>
      </c>
      <c r="S579" s="131">
        <f>AO579</f>
        <v>31.9187196547384</v>
      </c>
      <c r="T579" s="173">
        <v>1</v>
      </c>
      <c r="U579" s="169"/>
      <c r="V579" s="169"/>
      <c r="W579" s="169"/>
      <c r="X579" t="s" s="130">
        <f>IF($A579=Y579,"ok","bad")</f>
        <v>2430</v>
      </c>
      <c r="Y579" t="s" s="130">
        <v>3075</v>
      </c>
      <c r="Z579" t="s" s="130">
        <v>738</v>
      </c>
      <c r="AA579" t="s" s="186">
        <v>2365</v>
      </c>
      <c r="AB579" s="125">
        <f>100*AC579</f>
        <v>21.4057723</v>
      </c>
      <c r="AC579" s="191">
        <v>0.214057723</v>
      </c>
      <c r="AD579" t="s" s="187">
        <v>31</v>
      </c>
      <c r="AE579" s="125">
        <v>7.1682251</v>
      </c>
      <c r="AF579" s="191">
        <v>0.071682251</v>
      </c>
      <c r="AG579" s="169"/>
      <c r="AH579" s="173">
        <v>75426</v>
      </c>
      <c r="AI579" s="173">
        <v>44488</v>
      </c>
      <c r="AJ579" s="173">
        <v>272</v>
      </c>
      <c r="AK579" s="173">
        <v>1192</v>
      </c>
      <c r="AL579" s="173">
        <v>14200</v>
      </c>
      <c r="AM579" s="175">
        <f>100*AL579/$AI579</f>
        <v>31.9187196547384</v>
      </c>
      <c r="AN579" s="173">
        <f>IF(AM579&gt;$AI$8,1,0)</f>
        <v>0</v>
      </c>
      <c r="AO579" s="175">
        <f>IF($R579=AL$17,AM579,0)</f>
        <v>31.9187196547384</v>
      </c>
      <c r="AP579" s="173">
        <v>15392</v>
      </c>
      <c r="AQ579" s="175">
        <f>100*AP579/$AI579</f>
        <v>34.5980938680094</v>
      </c>
      <c r="AR579" s="173">
        <f>IF(AQ579&gt;$AI$8,1,0)</f>
        <v>0</v>
      </c>
      <c r="AS579" s="175">
        <f>IF($R579=AP$17,AQ579,0)</f>
        <v>0</v>
      </c>
      <c r="AT579" s="173">
        <v>2184</v>
      </c>
      <c r="AU579" s="175">
        <f>100*AT579/$AI579</f>
        <v>4.90918899478511</v>
      </c>
      <c r="AV579" s="173">
        <f>IF(AU579&gt;$AI$8,1,0)</f>
        <v>0</v>
      </c>
      <c r="AW579" s="175">
        <f>IF($R579=AT$17,AU579,0)</f>
        <v>0</v>
      </c>
      <c r="AX579" s="173">
        <v>9523</v>
      </c>
      <c r="AY579" s="175">
        <f>100*AX579/$AI579</f>
        <v>21.4057723431038</v>
      </c>
      <c r="AZ579" s="173">
        <f>IF(AY579&gt;$AI$8,1,0)</f>
        <v>0</v>
      </c>
      <c r="BA579" s="175">
        <f>IF($R579=AX$17,AY579,0)</f>
        <v>0</v>
      </c>
      <c r="BB579" s="173">
        <v>3189</v>
      </c>
      <c r="BC579" s="175">
        <f>100*BB579/$AI579</f>
        <v>7.16822513936342</v>
      </c>
      <c r="BD579" s="173">
        <f>IF(BC579&gt;$AI$8,1,0)</f>
        <v>0</v>
      </c>
      <c r="BE579" s="175">
        <f>IF($R579=BB$17,BC579,0)</f>
        <v>0</v>
      </c>
      <c r="BF579" s="173">
        <v>0</v>
      </c>
      <c r="BG579" s="175">
        <f>100*BF579/$AI579</f>
        <v>0</v>
      </c>
      <c r="BH579" s="173">
        <f>IF(BG579&gt;$AI$8,1,0)</f>
        <v>0</v>
      </c>
      <c r="BI579" s="175">
        <f>IF($R579=BF$17,BG579,0)</f>
        <v>0</v>
      </c>
      <c r="BJ579" s="173">
        <v>0</v>
      </c>
      <c r="BK579" s="175">
        <f>100*BJ579/$AI579</f>
        <v>0</v>
      </c>
      <c r="BL579" s="173">
        <f>IF(BK579&gt;$AI$8,1,0)</f>
        <v>0</v>
      </c>
      <c r="BM579" s="175">
        <f>IF($R579=BJ$17,BK579,0)</f>
        <v>0</v>
      </c>
      <c r="BN579" s="173">
        <v>0</v>
      </c>
      <c r="BO579" s="175">
        <f>100*BN579/$AI579</f>
        <v>0</v>
      </c>
      <c r="BP579" s="173">
        <f>IF(BO579&gt;$AI$8,1,0)</f>
        <v>0</v>
      </c>
      <c r="BQ579" s="175">
        <f>IF($R579=BN$17,BO579,0)</f>
        <v>0</v>
      </c>
      <c r="BR579" s="173">
        <v>0</v>
      </c>
      <c r="BS579" s="175">
        <f>100*BR579/$AI579</f>
        <v>0</v>
      </c>
      <c r="BT579" s="173">
        <f>IF(BS579&gt;$AI$8,1,0)</f>
        <v>0</v>
      </c>
      <c r="BU579" s="175">
        <f>IF($R579=BR$17,BS579,0)</f>
        <v>0</v>
      </c>
      <c r="BV579" s="173">
        <v>0</v>
      </c>
      <c r="BW579" s="175">
        <f>100*BV579/$AI579</f>
        <v>0</v>
      </c>
      <c r="BX579" s="173">
        <f>IF(BW579&gt;$AI$8,1,0)</f>
        <v>0</v>
      </c>
      <c r="BY579" s="175">
        <f>IF($R579=BV$17,BW579,0)</f>
        <v>0</v>
      </c>
      <c r="BZ579" s="173">
        <v>0</v>
      </c>
      <c r="CA579" s="175">
        <f>100*BZ579/$AI579</f>
        <v>0</v>
      </c>
      <c r="CB579" s="173">
        <f>IF(CA579&gt;$AI$8,1,0)</f>
        <v>0</v>
      </c>
      <c r="CC579" s="175">
        <f>IF($R579=BZ$17,CA579,0)</f>
        <v>0</v>
      </c>
      <c r="CD579" s="173">
        <v>0</v>
      </c>
      <c r="CE579" s="175">
        <f>100*CD579/$AI579</f>
        <v>0</v>
      </c>
      <c r="CF579" s="173">
        <f>IF(CE579&gt;$AI$8,1,0)</f>
        <v>0</v>
      </c>
      <c r="CG579" s="175">
        <f>IF($R579=CD$17,CE579,0)</f>
        <v>0</v>
      </c>
      <c r="CH579" s="173">
        <v>0</v>
      </c>
      <c r="CI579" s="175">
        <f>100*CH579/$AI579</f>
        <v>0</v>
      </c>
      <c r="CJ579" s="173">
        <f>IF(CI579&gt;$AI$8,1,0)</f>
        <v>0</v>
      </c>
      <c r="CK579" s="175">
        <f>IF($R579=CH$17,CI579,0)</f>
        <v>0</v>
      </c>
      <c r="CL579" s="173">
        <v>0</v>
      </c>
      <c r="CM579" s="173">
        <v>0</v>
      </c>
      <c r="CN579" s="176"/>
    </row>
    <row r="580" ht="15.75" customHeight="1">
      <c r="A580" t="s" s="179">
        <v>3012</v>
      </c>
      <c r="B580" t="s" s="180">
        <v>183</v>
      </c>
      <c r="C580" t="s" s="180">
        <v>3013</v>
      </c>
      <c r="D580" t="s" s="181">
        <v>186</v>
      </c>
      <c r="E580" t="s" s="188">
        <v>79</v>
      </c>
      <c r="F580" t="s" s="146">
        <v>46</v>
      </c>
      <c r="G580" t="s" s="146">
        <v>315</v>
      </c>
      <c r="H580" t="s" s="146">
        <v>3014</v>
      </c>
      <c r="I580" t="s" s="146">
        <v>64</v>
      </c>
      <c r="J580" t="s" s="146">
        <v>1733</v>
      </c>
      <c r="K580" t="s" s="183">
        <f>_xlfn.IFS(Q580=0,O580,T580=1,R580,U580=1,AA580,V580=1,AD580)</f>
        <v>27</v>
      </c>
      <c r="L580" s="189">
        <f>_xlfn.IFS(Q580=0,P580,T580=1,S580,U580=1,AB580,V580=1,AE580)</f>
        <v>29.7628156082632</v>
      </c>
      <c r="M580" t="s" s="146">
        <f>IF(O580="Lab","over","under")</f>
        <v>2429</v>
      </c>
      <c r="N580" s="145">
        <v>0</v>
      </c>
      <c r="O580" t="s" s="184">
        <v>28</v>
      </c>
      <c r="P580" s="147">
        <f>AQ580</f>
        <v>34.5830145371079</v>
      </c>
      <c r="Q580" s="145">
        <f>T580+U580+V580</f>
        <v>1</v>
      </c>
      <c r="R580" t="s" s="185">
        <v>27</v>
      </c>
      <c r="S580" s="147">
        <f>AO580</f>
        <v>29.7628156082632</v>
      </c>
      <c r="T580" s="145">
        <v>1</v>
      </c>
      <c r="U580" s="138"/>
      <c r="V580" s="138"/>
      <c r="W580" s="138"/>
      <c r="X580" t="s" s="146">
        <f>IF($A580=Y580,"ok","bad")</f>
        <v>2430</v>
      </c>
      <c r="Y580" t="s" s="146">
        <v>3012</v>
      </c>
      <c r="Z580" t="s" s="146">
        <v>3013</v>
      </c>
      <c r="AA580" t="s" s="186">
        <v>2365</v>
      </c>
      <c r="AB580" s="141">
        <f>100*AC580</f>
        <v>24.6939556</v>
      </c>
      <c r="AC580" s="190">
        <v>0.246939556</v>
      </c>
      <c r="AD580" t="s" s="187">
        <v>31</v>
      </c>
      <c r="AE580" s="141">
        <v>7.4000574</v>
      </c>
      <c r="AF580" s="190">
        <v>0.074000574</v>
      </c>
      <c r="AG580" s="138"/>
      <c r="AH580" s="145">
        <v>74332</v>
      </c>
      <c r="AI580" s="145">
        <v>41824</v>
      </c>
      <c r="AJ580" s="145">
        <v>101</v>
      </c>
      <c r="AK580" s="145">
        <v>2016</v>
      </c>
      <c r="AL580" s="145">
        <v>12448</v>
      </c>
      <c r="AM580" s="148">
        <f>100*AL580/$AI580</f>
        <v>29.7628156082632</v>
      </c>
      <c r="AN580" s="145">
        <f>IF(AM580&gt;$AI$8,1,0)</f>
        <v>0</v>
      </c>
      <c r="AO580" s="148">
        <f>IF($R580=AL$17,AM580,0)</f>
        <v>29.7628156082632</v>
      </c>
      <c r="AP580" s="145">
        <v>14464</v>
      </c>
      <c r="AQ580" s="148">
        <f>100*AP580/$AI580</f>
        <v>34.5830145371079</v>
      </c>
      <c r="AR580" s="145">
        <f>IF(AQ580&gt;$AI$8,1,0)</f>
        <v>0</v>
      </c>
      <c r="AS580" s="148">
        <f>IF($R580=AP$17,AQ580,0)</f>
        <v>0</v>
      </c>
      <c r="AT580" s="145">
        <v>1489</v>
      </c>
      <c r="AU580" s="148">
        <f>100*AT580/$AI580</f>
        <v>3.56015684774292</v>
      </c>
      <c r="AV580" s="145">
        <f>IF(AU580&gt;$AI$8,1,0)</f>
        <v>0</v>
      </c>
      <c r="AW580" s="148">
        <f>IF($R580=AT$17,AU580,0)</f>
        <v>0</v>
      </c>
      <c r="AX580" s="145">
        <v>10328</v>
      </c>
      <c r="AY580" s="148">
        <f>100*AX580/$AI580</f>
        <v>24.6939556235654</v>
      </c>
      <c r="AZ580" s="145">
        <f>IF(AY580&gt;$AI$8,1,0)</f>
        <v>0</v>
      </c>
      <c r="BA580" s="148">
        <f>IF($R580=AX$17,AY580,0)</f>
        <v>0</v>
      </c>
      <c r="BB580" s="145">
        <v>3095</v>
      </c>
      <c r="BC580" s="148">
        <f>100*BB580/$AI580</f>
        <v>7.40005738332058</v>
      </c>
      <c r="BD580" s="145">
        <f>IF(BC580&gt;$AI$8,1,0)</f>
        <v>0</v>
      </c>
      <c r="BE580" s="148">
        <f>IF($R580=BB$17,BC580,0)</f>
        <v>0</v>
      </c>
      <c r="BF580" s="145">
        <v>0</v>
      </c>
      <c r="BG580" s="148">
        <f>100*BF580/$AI580</f>
        <v>0</v>
      </c>
      <c r="BH580" s="145">
        <f>IF(BG580&gt;$AI$8,1,0)</f>
        <v>0</v>
      </c>
      <c r="BI580" s="148">
        <f>IF($R580=BF$17,BG580,0)</f>
        <v>0</v>
      </c>
      <c r="BJ580" s="145">
        <v>0</v>
      </c>
      <c r="BK580" s="148">
        <f>100*BJ580/$AI580</f>
        <v>0</v>
      </c>
      <c r="BL580" s="145">
        <f>IF(BK580&gt;$AI$8,1,0)</f>
        <v>0</v>
      </c>
      <c r="BM580" s="148">
        <f>IF($R580=BJ$17,BK580,0)</f>
        <v>0</v>
      </c>
      <c r="BN580" s="145">
        <v>0</v>
      </c>
      <c r="BO580" s="148">
        <f>100*BN580/$AI580</f>
        <v>0</v>
      </c>
      <c r="BP580" s="145">
        <f>IF(BO580&gt;$AI$8,1,0)</f>
        <v>0</v>
      </c>
      <c r="BQ580" s="148">
        <f>IF($R580=BN$17,BO580,0)</f>
        <v>0</v>
      </c>
      <c r="BR580" s="145">
        <v>0</v>
      </c>
      <c r="BS580" s="148">
        <f>100*BR580/$AI580</f>
        <v>0</v>
      </c>
      <c r="BT580" s="145">
        <f>IF(BS580&gt;$AI$8,1,0)</f>
        <v>0</v>
      </c>
      <c r="BU580" s="148">
        <f>IF($R580=BR$17,BS580,0)</f>
        <v>0</v>
      </c>
      <c r="BV580" s="145">
        <v>0</v>
      </c>
      <c r="BW580" s="148">
        <f>100*BV580/$AI580</f>
        <v>0</v>
      </c>
      <c r="BX580" s="145">
        <f>IF(BW580&gt;$AI$8,1,0)</f>
        <v>0</v>
      </c>
      <c r="BY580" s="148">
        <f>IF($R580=BV$17,BW580,0)</f>
        <v>0</v>
      </c>
      <c r="BZ580" s="145">
        <v>0</v>
      </c>
      <c r="CA580" s="148">
        <f>100*BZ580/$AI580</f>
        <v>0</v>
      </c>
      <c r="CB580" s="145">
        <f>IF(CA580&gt;$AI$8,1,0)</f>
        <v>0</v>
      </c>
      <c r="CC580" s="148">
        <f>IF($R580=BZ$17,CA580,0)</f>
        <v>0</v>
      </c>
      <c r="CD580" s="145">
        <v>0</v>
      </c>
      <c r="CE580" s="148">
        <f>100*CD580/$AI580</f>
        <v>0</v>
      </c>
      <c r="CF580" s="145">
        <f>IF(CE580&gt;$AI$8,1,0)</f>
        <v>0</v>
      </c>
      <c r="CG580" s="148">
        <f>IF($R580=CD$17,CE580,0)</f>
        <v>0</v>
      </c>
      <c r="CH580" s="145">
        <v>0</v>
      </c>
      <c r="CI580" s="148">
        <f>100*CH580/$AI580</f>
        <v>0</v>
      </c>
      <c r="CJ580" s="145">
        <f>IF(CI580&gt;$AI$8,1,0)</f>
        <v>0</v>
      </c>
      <c r="CK580" s="148">
        <f>IF($R580=CH$17,CI580,0)</f>
        <v>0</v>
      </c>
      <c r="CL580" s="145">
        <v>0</v>
      </c>
      <c r="CM580" s="145">
        <v>0</v>
      </c>
      <c r="CN580" s="149"/>
    </row>
    <row r="581" ht="15.75" customHeight="1">
      <c r="A581" t="s" s="179">
        <v>3566</v>
      </c>
      <c r="B581" t="s" s="180">
        <v>166</v>
      </c>
      <c r="C581" t="s" s="180">
        <v>3567</v>
      </c>
      <c r="D581" t="s" s="181">
        <v>169</v>
      </c>
      <c r="E581" t="s" s="182">
        <v>79</v>
      </c>
      <c r="F581" t="s" s="130">
        <v>46</v>
      </c>
      <c r="G581" t="s" s="130">
        <v>3568</v>
      </c>
      <c r="H581" t="s" s="130">
        <v>3569</v>
      </c>
      <c r="I581" t="s" s="130">
        <v>49</v>
      </c>
      <c r="J581" t="s" s="130">
        <v>56</v>
      </c>
      <c r="K581" t="s" s="183">
        <f>_xlfn.IFS(Q581=0,O581,T581=1,R581,U581=1,AA581,V581=1,AD581)</f>
        <v>27</v>
      </c>
      <c r="L581" s="189">
        <f>_xlfn.IFS(Q581=0,P581,T581=1,S581,U581=1,AB581,V581=1,AE581)</f>
        <v>34.5762396068659</v>
      </c>
      <c r="M581" t="s" s="130">
        <f>IF(O581="Lab","over","under")</f>
        <v>3307</v>
      </c>
      <c r="N581" s="169"/>
      <c r="O581" t="s" s="184">
        <v>27</v>
      </c>
      <c r="P581" s="131">
        <f>AM581</f>
        <v>34.5762396068659</v>
      </c>
      <c r="Q581" s="173">
        <f>T581+U581+V581</f>
        <v>0</v>
      </c>
      <c r="R581" t="s" s="185">
        <v>28</v>
      </c>
      <c r="S581" s="131">
        <f>AS581</f>
        <v>27.2981344760929</v>
      </c>
      <c r="T581" s="169"/>
      <c r="U581" s="169"/>
      <c r="V581" s="169"/>
      <c r="W581" s="169"/>
      <c r="X581" t="s" s="130">
        <f>IF($A581=Y581,"ok","bad")</f>
        <v>2430</v>
      </c>
      <c r="Y581" t="s" s="130">
        <v>3566</v>
      </c>
      <c r="Z581" t="s" s="130">
        <v>3567</v>
      </c>
      <c r="AA581" t="s" s="186">
        <v>2365</v>
      </c>
      <c r="AB581" s="125">
        <f>100*AC581</f>
        <v>24.1050842</v>
      </c>
      <c r="AC581" s="191">
        <v>0.241050842</v>
      </c>
      <c r="AD581" t="s" s="187">
        <v>29</v>
      </c>
      <c r="AE581" s="125">
        <v>7.2128933</v>
      </c>
      <c r="AF581" s="191">
        <v>0.07212893300000001</v>
      </c>
      <c r="AG581" s="169"/>
      <c r="AH581" s="173">
        <v>74438</v>
      </c>
      <c r="AI581" s="173">
        <v>42937</v>
      </c>
      <c r="AJ581" s="173">
        <v>140</v>
      </c>
      <c r="AK581" s="173">
        <v>3125</v>
      </c>
      <c r="AL581" s="173">
        <v>14846</v>
      </c>
      <c r="AM581" s="175">
        <f>100*AL581/$AI581</f>
        <v>34.5762396068659</v>
      </c>
      <c r="AN581" s="173">
        <f>IF(AM581&gt;$AI$8,1,0)</f>
        <v>0</v>
      </c>
      <c r="AO581" s="175">
        <f>IF($R581=AL$17,AM581,0)</f>
        <v>0</v>
      </c>
      <c r="AP581" s="173">
        <v>11721</v>
      </c>
      <c r="AQ581" s="175">
        <f>100*AP581/$AI581</f>
        <v>27.2981344760929</v>
      </c>
      <c r="AR581" s="173">
        <f>IF(AQ581&gt;$AI$8,1,0)</f>
        <v>0</v>
      </c>
      <c r="AS581" s="175">
        <f>IF($R581=AP$17,AQ581,0)</f>
        <v>27.2981344760929</v>
      </c>
      <c r="AT581" s="173">
        <v>3097</v>
      </c>
      <c r="AU581" s="175">
        <f>100*AT581/$AI581</f>
        <v>7.21289330880127</v>
      </c>
      <c r="AV581" s="173">
        <f>IF(AU581&gt;$AI$8,1,0)</f>
        <v>0</v>
      </c>
      <c r="AW581" s="175">
        <f>IF($R581=AT$17,AU581,0)</f>
        <v>0</v>
      </c>
      <c r="AX581" s="173">
        <v>10350</v>
      </c>
      <c r="AY581" s="175">
        <f>100*AX581/$AI581</f>
        <v>24.1050841931202</v>
      </c>
      <c r="AZ581" s="173">
        <f>IF(AY581&gt;$AI$8,1,0)</f>
        <v>0</v>
      </c>
      <c r="BA581" s="175">
        <f>IF($R581=AX$17,AY581,0)</f>
        <v>0</v>
      </c>
      <c r="BB581" s="173">
        <v>1595</v>
      </c>
      <c r="BC581" s="175">
        <f>100*BB581/$AI581</f>
        <v>3.71474485874654</v>
      </c>
      <c r="BD581" s="173">
        <f>IF(BC581&gt;$AI$8,1,0)</f>
        <v>0</v>
      </c>
      <c r="BE581" s="175">
        <f>IF($R581=BB$17,BC581,0)</f>
        <v>0</v>
      </c>
      <c r="BF581" s="173">
        <v>0</v>
      </c>
      <c r="BG581" s="175">
        <f>100*BF581/$AI581</f>
        <v>0</v>
      </c>
      <c r="BH581" s="173">
        <f>IF(BG581&gt;$AI$8,1,0)</f>
        <v>0</v>
      </c>
      <c r="BI581" s="175">
        <f>IF($R581=BF$17,BG581,0)</f>
        <v>0</v>
      </c>
      <c r="BJ581" s="173">
        <v>0</v>
      </c>
      <c r="BK581" s="175">
        <f>100*BJ581/$AI581</f>
        <v>0</v>
      </c>
      <c r="BL581" s="173">
        <f>IF(BK581&gt;$AI$8,1,0)</f>
        <v>0</v>
      </c>
      <c r="BM581" s="175">
        <f>IF($R581=BJ$17,BK581,0)</f>
        <v>0</v>
      </c>
      <c r="BN581" s="173">
        <v>0</v>
      </c>
      <c r="BO581" s="175">
        <f>100*BN581/$AI581</f>
        <v>0</v>
      </c>
      <c r="BP581" s="173">
        <f>IF(BO581&gt;$AI$8,1,0)</f>
        <v>0</v>
      </c>
      <c r="BQ581" s="175">
        <f>IF($R581=BN$17,BO581,0)</f>
        <v>0</v>
      </c>
      <c r="BR581" s="173">
        <v>0</v>
      </c>
      <c r="BS581" s="175">
        <f>100*BR581/$AI581</f>
        <v>0</v>
      </c>
      <c r="BT581" s="173">
        <f>IF(BS581&gt;$AI$8,1,0)</f>
        <v>0</v>
      </c>
      <c r="BU581" s="175">
        <f>IF($R581=BR$17,BS581,0)</f>
        <v>0</v>
      </c>
      <c r="BV581" s="173">
        <v>0</v>
      </c>
      <c r="BW581" s="175">
        <f>100*BV581/$AI581</f>
        <v>0</v>
      </c>
      <c r="BX581" s="173">
        <f>IF(BW581&gt;$AI$8,1,0)</f>
        <v>0</v>
      </c>
      <c r="BY581" s="175">
        <f>IF($R581=BV$17,BW581,0)</f>
        <v>0</v>
      </c>
      <c r="BZ581" s="173">
        <v>0</v>
      </c>
      <c r="CA581" s="175">
        <f>100*BZ581/$AI581</f>
        <v>0</v>
      </c>
      <c r="CB581" s="173">
        <f>IF(CA581&gt;$AI$8,1,0)</f>
        <v>0</v>
      </c>
      <c r="CC581" s="175">
        <f>IF($R581=BZ$17,CA581,0)</f>
        <v>0</v>
      </c>
      <c r="CD581" s="173">
        <v>0</v>
      </c>
      <c r="CE581" s="175">
        <f>100*CD581/$AI581</f>
        <v>0</v>
      </c>
      <c r="CF581" s="173">
        <f>IF(CE581&gt;$AI$8,1,0)</f>
        <v>0</v>
      </c>
      <c r="CG581" s="175">
        <f>IF($R581=CD$17,CE581,0)</f>
        <v>0</v>
      </c>
      <c r="CH581" s="173">
        <v>0</v>
      </c>
      <c r="CI581" s="175">
        <f>100*CH581/$AI581</f>
        <v>0</v>
      </c>
      <c r="CJ581" s="173">
        <f>IF(CI581&gt;$AI$8,1,0)</f>
        <v>0</v>
      </c>
      <c r="CK581" s="175">
        <f>IF($R581=CH$17,CI581,0)</f>
        <v>0</v>
      </c>
      <c r="CL581" s="173">
        <v>0</v>
      </c>
      <c r="CM581" s="173">
        <v>0</v>
      </c>
      <c r="CN581" s="176"/>
    </row>
    <row r="582" ht="15.75" customHeight="1">
      <c r="A582" t="s" s="179">
        <v>3548</v>
      </c>
      <c r="B582" t="s" s="180">
        <v>166</v>
      </c>
      <c r="C582" t="s" s="180">
        <v>267</v>
      </c>
      <c r="D582" t="s" s="181">
        <v>169</v>
      </c>
      <c r="E582" t="s" s="188">
        <v>79</v>
      </c>
      <c r="F582" t="s" s="146">
        <v>46</v>
      </c>
      <c r="G582" t="s" s="146">
        <v>94</v>
      </c>
      <c r="H582" t="s" s="146">
        <v>269</v>
      </c>
      <c r="I582" t="s" s="146">
        <v>49</v>
      </c>
      <c r="J582" t="s" s="146">
        <v>56</v>
      </c>
      <c r="K582" t="s" s="183">
        <f>_xlfn.IFS(Q582=0,O582,T582=1,R582,U582=1,AA582,V582=1,AD582)</f>
        <v>27</v>
      </c>
      <c r="L582" s="189">
        <f>_xlfn.IFS(Q582=0,P582,T582=1,S582,U582=1,AB582,V582=1,AE582)</f>
        <v>34.5256921397866</v>
      </c>
      <c r="M582" t="s" s="146">
        <f>IF(O582="Lab","over","under")</f>
        <v>3307</v>
      </c>
      <c r="N582" s="138"/>
      <c r="O582" t="s" s="184">
        <v>27</v>
      </c>
      <c r="P582" s="147">
        <f>AM582</f>
        <v>34.5256921397866</v>
      </c>
      <c r="Q582" s="145">
        <f>T582+U582+V582</f>
        <v>0</v>
      </c>
      <c r="R582" t="s" s="185">
        <v>28</v>
      </c>
      <c r="S582" s="147">
        <f>AS582</f>
        <v>34.2495044212308</v>
      </c>
      <c r="T582" s="138"/>
      <c r="U582" s="138"/>
      <c r="V582" s="138"/>
      <c r="W582" s="138"/>
      <c r="X582" t="s" s="146">
        <f>IF($A582=Y582,"ok","bad")</f>
        <v>2430</v>
      </c>
      <c r="Y582" t="s" s="146">
        <v>3548</v>
      </c>
      <c r="Z582" t="s" s="146">
        <v>267</v>
      </c>
      <c r="AA582" t="s" s="186">
        <v>2365</v>
      </c>
      <c r="AB582" s="141">
        <f>100*AC582</f>
        <v>18.2595719</v>
      </c>
      <c r="AC582" s="190">
        <v>0.182595719</v>
      </c>
      <c r="AD582" t="s" s="187">
        <v>29</v>
      </c>
      <c r="AE582" s="141">
        <v>7.5417066</v>
      </c>
      <c r="AF582" s="190">
        <v>0.075417066</v>
      </c>
      <c r="AG582" s="138"/>
      <c r="AH582" s="145">
        <v>71994</v>
      </c>
      <c r="AI582" s="145">
        <v>44897</v>
      </c>
      <c r="AJ582" s="145">
        <v>144</v>
      </c>
      <c r="AK582" s="145">
        <v>124</v>
      </c>
      <c r="AL582" s="145">
        <v>15501</v>
      </c>
      <c r="AM582" s="148">
        <f>100*AL582/$AI582</f>
        <v>34.5256921397866</v>
      </c>
      <c r="AN582" s="145">
        <f>IF(AM582&gt;$AI$8,1,0)</f>
        <v>0</v>
      </c>
      <c r="AO582" s="148">
        <f>IF($R582=AL$17,AM582,0)</f>
        <v>0</v>
      </c>
      <c r="AP582" s="145">
        <v>15377</v>
      </c>
      <c r="AQ582" s="148">
        <f>100*AP582/$AI582</f>
        <v>34.2495044212308</v>
      </c>
      <c r="AR582" s="145">
        <f>IF(AQ582&gt;$AI$8,1,0)</f>
        <v>0</v>
      </c>
      <c r="AS582" s="148">
        <f>IF($R582=AP$17,AQ582,0)</f>
        <v>34.2495044212308</v>
      </c>
      <c r="AT582" s="145">
        <v>3386</v>
      </c>
      <c r="AU582" s="148">
        <f>100*AT582/$AI582</f>
        <v>7.54170657282224</v>
      </c>
      <c r="AV582" s="145">
        <f>IF(AU582&gt;$AI$8,1,0)</f>
        <v>0</v>
      </c>
      <c r="AW582" s="148">
        <f>IF($R582=AT$17,AU582,0)</f>
        <v>0</v>
      </c>
      <c r="AX582" s="145">
        <v>8198</v>
      </c>
      <c r="AY582" s="148">
        <f>100*AX582/$AI582</f>
        <v>18.2595719090362</v>
      </c>
      <c r="AZ582" s="145">
        <f>IF(AY582&gt;$AI$8,1,0)</f>
        <v>0</v>
      </c>
      <c r="BA582" s="148">
        <f>IF($R582=AX$17,AY582,0)</f>
        <v>0</v>
      </c>
      <c r="BB582" s="145">
        <v>1647</v>
      </c>
      <c r="BC582" s="148">
        <f>100*BB582/$AI582</f>
        <v>3.66839655210816</v>
      </c>
      <c r="BD582" s="145">
        <f>IF(BC582&gt;$AI$8,1,0)</f>
        <v>0</v>
      </c>
      <c r="BE582" s="148">
        <f>IF($R582=BB$17,BC582,0)</f>
        <v>0</v>
      </c>
      <c r="BF582" s="145">
        <v>0</v>
      </c>
      <c r="BG582" s="148">
        <f>100*BF582/$AI582</f>
        <v>0</v>
      </c>
      <c r="BH582" s="145">
        <f>IF(BG582&gt;$AI$8,1,0)</f>
        <v>0</v>
      </c>
      <c r="BI582" s="148">
        <f>IF($R582=BF$17,BG582,0)</f>
        <v>0</v>
      </c>
      <c r="BJ582" s="145">
        <v>0</v>
      </c>
      <c r="BK582" s="148">
        <f>100*BJ582/$AI582</f>
        <v>0</v>
      </c>
      <c r="BL582" s="145">
        <f>IF(BK582&gt;$AI$8,1,0)</f>
        <v>0</v>
      </c>
      <c r="BM582" s="148">
        <f>IF($R582=BJ$17,BK582,0)</f>
        <v>0</v>
      </c>
      <c r="BN582" s="145">
        <v>0</v>
      </c>
      <c r="BO582" s="148">
        <f>100*BN582/$AI582</f>
        <v>0</v>
      </c>
      <c r="BP582" s="145">
        <f>IF(BO582&gt;$AI$8,1,0)</f>
        <v>0</v>
      </c>
      <c r="BQ582" s="148">
        <f>IF($R582=BN$17,BO582,0)</f>
        <v>0</v>
      </c>
      <c r="BR582" s="145">
        <v>0</v>
      </c>
      <c r="BS582" s="148">
        <f>100*BR582/$AI582</f>
        <v>0</v>
      </c>
      <c r="BT582" s="145">
        <f>IF(BS582&gt;$AI$8,1,0)</f>
        <v>0</v>
      </c>
      <c r="BU582" s="148">
        <f>IF($R582=BR$17,BS582,0)</f>
        <v>0</v>
      </c>
      <c r="BV582" s="145">
        <v>0</v>
      </c>
      <c r="BW582" s="148">
        <f>100*BV582/$AI582</f>
        <v>0</v>
      </c>
      <c r="BX582" s="145">
        <f>IF(BW582&gt;$AI$8,1,0)</f>
        <v>0</v>
      </c>
      <c r="BY582" s="148">
        <f>IF($R582=BV$17,BW582,0)</f>
        <v>0</v>
      </c>
      <c r="BZ582" s="145">
        <v>0</v>
      </c>
      <c r="CA582" s="148">
        <f>100*BZ582/$AI582</f>
        <v>0</v>
      </c>
      <c r="CB582" s="145">
        <f>IF(CA582&gt;$AI$8,1,0)</f>
        <v>0</v>
      </c>
      <c r="CC582" s="148">
        <f>IF($R582=BZ$17,CA582,0)</f>
        <v>0</v>
      </c>
      <c r="CD582" s="145">
        <v>0</v>
      </c>
      <c r="CE582" s="148">
        <f>100*CD582/$AI582</f>
        <v>0</v>
      </c>
      <c r="CF582" s="145">
        <f>IF(CE582&gt;$AI$8,1,0)</f>
        <v>0</v>
      </c>
      <c r="CG582" s="148">
        <f>IF($R582=CD$17,CE582,0)</f>
        <v>0</v>
      </c>
      <c r="CH582" s="145">
        <v>0</v>
      </c>
      <c r="CI582" s="148">
        <f>100*CH582/$AI582</f>
        <v>0</v>
      </c>
      <c r="CJ582" s="145">
        <f>IF(CI582&gt;$AI$8,1,0)</f>
        <v>0</v>
      </c>
      <c r="CK582" s="148">
        <f>IF($R582=CH$17,CI582,0)</f>
        <v>0</v>
      </c>
      <c r="CL582" s="145">
        <v>224</v>
      </c>
      <c r="CM582" s="145">
        <v>0</v>
      </c>
      <c r="CN582" s="149"/>
    </row>
    <row r="583" ht="15.75" customHeight="1">
      <c r="A583" t="s" s="179">
        <v>3501</v>
      </c>
      <c r="B583" t="s" s="180">
        <v>58</v>
      </c>
      <c r="C583" t="s" s="180">
        <v>59</v>
      </c>
      <c r="D583" t="s" s="181">
        <v>60</v>
      </c>
      <c r="E583" t="s" s="182">
        <v>60</v>
      </c>
      <c r="F583" t="s" s="130">
        <v>61</v>
      </c>
      <c r="G583" t="s" s="130">
        <v>62</v>
      </c>
      <c r="H583" t="s" s="130">
        <v>63</v>
      </c>
      <c r="I583" t="s" s="130">
        <v>64</v>
      </c>
      <c r="J583" t="s" s="130">
        <v>65</v>
      </c>
      <c r="K583" t="s" s="183">
        <f>_xlfn.IFS(Q583=0,O583,T583=1,R583,U583=1,AA583,V583=1,AD583)</f>
        <v>32</v>
      </c>
      <c r="L583" s="189">
        <f>_xlfn.IFS(Q583=0,P583,T583=1,S583,U583=1,AB583,V583=1,AE583)</f>
        <v>34.5242902957596</v>
      </c>
      <c r="M583" t="s" s="130">
        <f>IF(O583="Lab","over","under")</f>
        <v>3307</v>
      </c>
      <c r="N583" s="169"/>
      <c r="O583" t="s" s="184">
        <v>32</v>
      </c>
      <c r="P583" s="131">
        <f>BG583</f>
        <v>34.5242902957596</v>
      </c>
      <c r="Q583" s="173">
        <f>T583+U583+V583</f>
        <v>0</v>
      </c>
      <c r="R583" t="s" s="185">
        <v>28</v>
      </c>
      <c r="S583" s="131">
        <f>AS583</f>
        <v>30.3432711723483</v>
      </c>
      <c r="T583" s="169"/>
      <c r="U583" s="169"/>
      <c r="V583" s="169"/>
      <c r="W583" s="169"/>
      <c r="X583" t="s" s="130">
        <f>IF($A583=Y583,"ok","bad")</f>
        <v>2430</v>
      </c>
      <c r="Y583" t="s" s="130">
        <v>3501</v>
      </c>
      <c r="Z583" t="s" s="130">
        <v>59</v>
      </c>
      <c r="AA583" t="s" s="186">
        <v>27</v>
      </c>
      <c r="AB583" s="125">
        <f>100*AC583</f>
        <v>13.9707804</v>
      </c>
      <c r="AC583" s="191">
        <v>0.139707804</v>
      </c>
      <c r="AD583" t="s" s="187">
        <v>2365</v>
      </c>
      <c r="AE583" s="125">
        <v>8.982064400000001</v>
      </c>
      <c r="AF583" s="191">
        <v>0.08982064400000001</v>
      </c>
      <c r="AG583" s="169"/>
      <c r="AH583" s="173">
        <v>75925</v>
      </c>
      <c r="AI583" s="173">
        <v>42095</v>
      </c>
      <c r="AJ583" s="173">
        <v>115</v>
      </c>
      <c r="AK583" s="173">
        <v>1760</v>
      </c>
      <c r="AL583" s="173">
        <v>5881</v>
      </c>
      <c r="AM583" s="175">
        <f>100*AL583/$AI583</f>
        <v>13.9707803777171</v>
      </c>
      <c r="AN583" s="173">
        <f>IF(AM583&gt;$AI$8,1,0)</f>
        <v>0</v>
      </c>
      <c r="AO583" s="175">
        <f>IF($R583=AL$17,AM583,0)</f>
        <v>0</v>
      </c>
      <c r="AP583" s="173">
        <v>12773</v>
      </c>
      <c r="AQ583" s="175">
        <f>100*AP583/$AI583</f>
        <v>30.3432711723483</v>
      </c>
      <c r="AR583" s="173">
        <f>IF(AQ583&gt;$AI$8,1,0)</f>
        <v>0</v>
      </c>
      <c r="AS583" s="175">
        <f>IF($R583=AP$17,AQ583,0)</f>
        <v>30.3432711723483</v>
      </c>
      <c r="AT583" s="173">
        <v>2583</v>
      </c>
      <c r="AU583" s="175">
        <f>100*AT583/$AI583</f>
        <v>6.13612067941561</v>
      </c>
      <c r="AV583" s="173">
        <f>IF(AU583&gt;$AI$8,1,0)</f>
        <v>0</v>
      </c>
      <c r="AW583" s="175">
        <f>IF($R583=AT$17,AU583,0)</f>
        <v>0</v>
      </c>
      <c r="AX583" s="173">
        <v>3781</v>
      </c>
      <c r="AY583" s="175">
        <f>100*AX583/$AI583</f>
        <v>8.982064378192179</v>
      </c>
      <c r="AZ583" s="173">
        <f>IF(AY583&gt;$AI$8,1,0)</f>
        <v>0</v>
      </c>
      <c r="BA583" s="175">
        <f>IF($R583=AX$17,AY583,0)</f>
        <v>0</v>
      </c>
      <c r="BB583" s="122">
        <v>1275</v>
      </c>
      <c r="BC583" s="175">
        <f>100*BB583/$AI583</f>
        <v>3.02886328542582</v>
      </c>
      <c r="BD583" s="173">
        <f>IF(BC583&gt;$AI$8,1,0)</f>
        <v>0</v>
      </c>
      <c r="BE583" s="175">
        <f>IF($R583=BB$17,BC583,0)</f>
        <v>0</v>
      </c>
      <c r="BF583" s="173">
        <v>14533</v>
      </c>
      <c r="BG583" s="175">
        <f>100*BF583/$AI583</f>
        <v>34.5242902957596</v>
      </c>
      <c r="BH583" s="173">
        <f>IF(BG583&gt;$AI$8,1,0)</f>
        <v>0</v>
      </c>
      <c r="BI583" s="175">
        <f>IF($R583=BF$17,BG583,0)</f>
        <v>0</v>
      </c>
      <c r="BJ583" s="173">
        <v>0</v>
      </c>
      <c r="BK583" s="175">
        <f>100*BJ583/$AI583</f>
        <v>0</v>
      </c>
      <c r="BL583" s="173">
        <f>IF(BK583&gt;$AI$8,1,0)</f>
        <v>0</v>
      </c>
      <c r="BM583" s="175">
        <f>IF($R583=BJ$17,BK583,0)</f>
        <v>0</v>
      </c>
      <c r="BN583" s="173">
        <v>0</v>
      </c>
      <c r="BO583" s="175">
        <f>100*BN583/$AI583</f>
        <v>0</v>
      </c>
      <c r="BP583" s="173">
        <f>IF(BO583&gt;$AI$8,1,0)</f>
        <v>0</v>
      </c>
      <c r="BQ583" s="175">
        <f>IF($R583=BN$17,BO583,0)</f>
        <v>0</v>
      </c>
      <c r="BR583" s="173">
        <v>0</v>
      </c>
      <c r="BS583" s="175">
        <f>100*BR583/$AI583</f>
        <v>0</v>
      </c>
      <c r="BT583" s="173">
        <f>IF(BS583&gt;$AI$8,1,0)</f>
        <v>0</v>
      </c>
      <c r="BU583" s="175">
        <f>IF($R583=BR$17,BS583,0)</f>
        <v>0</v>
      </c>
      <c r="BV583" s="173">
        <v>0</v>
      </c>
      <c r="BW583" s="175">
        <f>100*BV583/$AI583</f>
        <v>0</v>
      </c>
      <c r="BX583" s="173">
        <f>IF(BW583&gt;$AI$8,1,0)</f>
        <v>0</v>
      </c>
      <c r="BY583" s="175">
        <f>IF($R583=BV$17,BW583,0)</f>
        <v>0</v>
      </c>
      <c r="BZ583" s="173">
        <v>0</v>
      </c>
      <c r="CA583" s="175">
        <f>100*BZ583/$AI583</f>
        <v>0</v>
      </c>
      <c r="CB583" s="173">
        <f>IF(CA583&gt;$AI$8,1,0)</f>
        <v>0</v>
      </c>
      <c r="CC583" s="175">
        <f>IF($R583=BZ$17,CA583,0)</f>
        <v>0</v>
      </c>
      <c r="CD583" s="173">
        <v>0</v>
      </c>
      <c r="CE583" s="175">
        <f>100*CD583/$AI583</f>
        <v>0</v>
      </c>
      <c r="CF583" s="173">
        <f>IF(CE583&gt;$AI$8,1,0)</f>
        <v>0</v>
      </c>
      <c r="CG583" s="175">
        <f>IF($R583=CD$17,CE583,0)</f>
        <v>0</v>
      </c>
      <c r="CH583" s="173">
        <v>0</v>
      </c>
      <c r="CI583" s="175">
        <f>100*CH583/$AI583</f>
        <v>0</v>
      </c>
      <c r="CJ583" s="173">
        <f>IF(CI583&gt;$AI$8,1,0)</f>
        <v>0</v>
      </c>
      <c r="CK583" s="175">
        <f>IF($R583=CH$17,CI583,0)</f>
        <v>0</v>
      </c>
      <c r="CL583" s="173">
        <v>405</v>
      </c>
      <c r="CM583" s="173">
        <v>0</v>
      </c>
      <c r="CN583" s="176"/>
    </row>
    <row r="584" ht="15.75" customHeight="1">
      <c r="A584" t="s" s="179">
        <v>3164</v>
      </c>
      <c r="B584" t="s" s="180">
        <v>90</v>
      </c>
      <c r="C584" t="s" s="180">
        <v>3165</v>
      </c>
      <c r="D584" t="s" s="181">
        <v>93</v>
      </c>
      <c r="E584" t="s" s="188">
        <v>79</v>
      </c>
      <c r="F584" t="s" s="146">
        <v>46</v>
      </c>
      <c r="G584" t="s" s="146">
        <v>563</v>
      </c>
      <c r="H584" t="s" s="146">
        <v>3166</v>
      </c>
      <c r="I584" t="s" s="146">
        <v>49</v>
      </c>
      <c r="J584" t="s" s="146">
        <v>1733</v>
      </c>
      <c r="K584" t="s" s="183">
        <f>_xlfn.IFS(Q584=0,O584,T584=1,R584,U584=1,AA584,V584=1,AD584)</f>
        <v>27</v>
      </c>
      <c r="L584" s="189">
        <f>_xlfn.IFS(Q584=0,P584,T584=1,S584,U584=1,AB584,V584=1,AE584)</f>
        <v>32.5683363990247</v>
      </c>
      <c r="M584" t="s" s="146">
        <f>IF(O584="Lab","over","under")</f>
        <v>2429</v>
      </c>
      <c r="N584" s="145">
        <v>0</v>
      </c>
      <c r="O584" t="s" s="184">
        <v>28</v>
      </c>
      <c r="P584" s="147">
        <f>AQ584</f>
        <v>34.4975830944946</v>
      </c>
      <c r="Q584" s="145">
        <f>T584+U584+V584</f>
        <v>1</v>
      </c>
      <c r="R584" t="s" s="185">
        <v>27</v>
      </c>
      <c r="S584" s="147">
        <f>AO584</f>
        <v>32.5683363990247</v>
      </c>
      <c r="T584" s="145">
        <v>1</v>
      </c>
      <c r="U584" s="138"/>
      <c r="V584" s="138"/>
      <c r="W584" s="138"/>
      <c r="X584" t="s" s="146">
        <f>IF($A584=Y584,"ok","bad")</f>
        <v>2430</v>
      </c>
      <c r="Y584" t="s" s="146">
        <v>3164</v>
      </c>
      <c r="Z584" t="s" s="146">
        <v>3165</v>
      </c>
      <c r="AA584" t="s" s="186">
        <v>2365</v>
      </c>
      <c r="AB584" s="141">
        <f>100*AC584</f>
        <v>17.4765795</v>
      </c>
      <c r="AC584" s="190">
        <v>0.174765795</v>
      </c>
      <c r="AD584" t="s" s="187">
        <v>217</v>
      </c>
      <c r="AE584" s="141">
        <v>6.6475596</v>
      </c>
      <c r="AF584" s="190">
        <v>0.066475596</v>
      </c>
      <c r="AG584" s="138"/>
      <c r="AH584" s="145">
        <v>78796</v>
      </c>
      <c r="AI584" s="145">
        <v>46754</v>
      </c>
      <c r="AJ584" s="145">
        <v>158</v>
      </c>
      <c r="AK584" s="145">
        <v>902</v>
      </c>
      <c r="AL584" s="145">
        <v>15227</v>
      </c>
      <c r="AM584" s="148">
        <f>100*AL584/$AI584</f>
        <v>32.5683363990247</v>
      </c>
      <c r="AN584" s="145">
        <f>IF(AM584&gt;$AI$8,1,0)</f>
        <v>0</v>
      </c>
      <c r="AO584" s="148">
        <f>IF($R584=AL$17,AM584,0)</f>
        <v>32.5683363990247</v>
      </c>
      <c r="AP584" s="145">
        <v>16129</v>
      </c>
      <c r="AQ584" s="148">
        <f>100*AP584/$AI584</f>
        <v>34.4975830944946</v>
      </c>
      <c r="AR584" s="145">
        <f>IF(AQ584&gt;$AI$8,1,0)</f>
        <v>0</v>
      </c>
      <c r="AS584" s="148">
        <f>IF($R584=AP$17,AQ584,0)</f>
        <v>0</v>
      </c>
      <c r="AT584" s="145">
        <v>2039</v>
      </c>
      <c r="AU584" s="148">
        <f>100*AT584/$AI584</f>
        <v>4.36112418188818</v>
      </c>
      <c r="AV584" s="145">
        <f>IF(AU584&gt;$AI$8,1,0)</f>
        <v>0</v>
      </c>
      <c r="AW584" s="148">
        <f>IF($R584=AT$17,AU584,0)</f>
        <v>0</v>
      </c>
      <c r="AX584" s="145">
        <v>8171</v>
      </c>
      <c r="AY584" s="148">
        <f>100*AX584/$AI584</f>
        <v>17.4765795439962</v>
      </c>
      <c r="AZ584" s="145">
        <f>IF(AY584&gt;$AI$8,1,0)</f>
        <v>0</v>
      </c>
      <c r="BA584" s="148">
        <f>IF($R584=AX$17,AY584,0)</f>
        <v>0</v>
      </c>
      <c r="BB584" s="145">
        <v>1421</v>
      </c>
      <c r="BC584" s="148">
        <f>100*BB584/$AI584</f>
        <v>3.03931214441545</v>
      </c>
      <c r="BD584" s="145">
        <f>IF(BC584&gt;$AI$8,1,0)</f>
        <v>0</v>
      </c>
      <c r="BE584" s="148">
        <f>IF($R584=BB$17,BC584,0)</f>
        <v>0</v>
      </c>
      <c r="BF584" s="145">
        <v>0</v>
      </c>
      <c r="BG584" s="148">
        <f>100*BF584/$AI584</f>
        <v>0</v>
      </c>
      <c r="BH584" s="145">
        <f>IF(BG584&gt;$AI$8,1,0)</f>
        <v>0</v>
      </c>
      <c r="BI584" s="148">
        <f>IF($R584=BF$17,BG584,0)</f>
        <v>0</v>
      </c>
      <c r="BJ584" s="145">
        <v>0</v>
      </c>
      <c r="BK584" s="148">
        <f>100*BJ584/$AI584</f>
        <v>0</v>
      </c>
      <c r="BL584" s="145">
        <f>IF(BK584&gt;$AI$8,1,0)</f>
        <v>0</v>
      </c>
      <c r="BM584" s="148">
        <f>IF($R584=BJ$17,BK584,0)</f>
        <v>0</v>
      </c>
      <c r="BN584" s="145">
        <v>0</v>
      </c>
      <c r="BO584" s="148">
        <f>100*BN584/$AI584</f>
        <v>0</v>
      </c>
      <c r="BP584" s="145">
        <f>IF(BO584&gt;$AI$8,1,0)</f>
        <v>0</v>
      </c>
      <c r="BQ584" s="148">
        <f>IF($R584=BN$17,BO584,0)</f>
        <v>0</v>
      </c>
      <c r="BR584" s="145">
        <v>0</v>
      </c>
      <c r="BS584" s="148">
        <f>100*BR584/$AI584</f>
        <v>0</v>
      </c>
      <c r="BT584" s="145">
        <f>IF(BS584&gt;$AI$8,1,0)</f>
        <v>0</v>
      </c>
      <c r="BU584" s="148">
        <f>IF($R584=BR$17,BS584,0)</f>
        <v>0</v>
      </c>
      <c r="BV584" s="145">
        <v>0</v>
      </c>
      <c r="BW584" s="148">
        <f>100*BV584/$AI584</f>
        <v>0</v>
      </c>
      <c r="BX584" s="145">
        <f>IF(BW584&gt;$AI$8,1,0)</f>
        <v>0</v>
      </c>
      <c r="BY584" s="148">
        <f>IF($R584=BV$17,BW584,0)</f>
        <v>0</v>
      </c>
      <c r="BZ584" s="145">
        <v>0</v>
      </c>
      <c r="CA584" s="148">
        <f>100*BZ584/$AI584</f>
        <v>0</v>
      </c>
      <c r="CB584" s="145">
        <f>IF(CA584&gt;$AI$8,1,0)</f>
        <v>0</v>
      </c>
      <c r="CC584" s="148">
        <f>IF($R584=BZ$17,CA584,0)</f>
        <v>0</v>
      </c>
      <c r="CD584" s="145">
        <v>0</v>
      </c>
      <c r="CE584" s="148">
        <f>100*CD584/$AI584</f>
        <v>0</v>
      </c>
      <c r="CF584" s="145">
        <f>IF(CE584&gt;$AI$8,1,0)</f>
        <v>0</v>
      </c>
      <c r="CG584" s="148">
        <f>IF($R584=CD$17,CE584,0)</f>
        <v>0</v>
      </c>
      <c r="CH584" s="145">
        <v>0</v>
      </c>
      <c r="CI584" s="148">
        <f>100*CH584/$AI584</f>
        <v>0</v>
      </c>
      <c r="CJ584" s="145">
        <f>IF(CI584&gt;$AI$8,1,0)</f>
        <v>0</v>
      </c>
      <c r="CK584" s="148">
        <f>IF($R584=CH$17,CI584,0)</f>
        <v>0</v>
      </c>
      <c r="CL584" s="145">
        <v>0</v>
      </c>
      <c r="CM584" s="145">
        <v>0</v>
      </c>
      <c r="CN584" s="149"/>
    </row>
    <row r="585" ht="15.75" customHeight="1">
      <c r="A585" t="s" s="179">
        <v>3367</v>
      </c>
      <c r="B585" t="s" s="180">
        <v>75</v>
      </c>
      <c r="C585" t="s" s="180">
        <v>851</v>
      </c>
      <c r="D585" t="s" s="181">
        <v>78</v>
      </c>
      <c r="E585" t="s" s="182">
        <v>79</v>
      </c>
      <c r="F585" t="s" s="130">
        <v>80</v>
      </c>
      <c r="G585" t="s" s="130">
        <v>345</v>
      </c>
      <c r="H585" t="s" s="130">
        <v>171</v>
      </c>
      <c r="I585" t="s" s="130">
        <v>64</v>
      </c>
      <c r="J585" t="s" s="130">
        <v>1762</v>
      </c>
      <c r="K585" t="s" s="183">
        <f>_xlfn.IFS(Q585=0,O585,T585=1,R585,U585=1,AA585,V585=1,AD585)</f>
        <v>29</v>
      </c>
      <c r="L585" s="189">
        <f>_xlfn.IFS(Q585=0,P585,T585=1,S585,U585=1,AB585,V585=1,AE585)</f>
        <v>34.4032744506678</v>
      </c>
      <c r="M585" t="s" s="130">
        <f>IF(O585="Lab","over","under")</f>
        <v>3307</v>
      </c>
      <c r="N585" s="169"/>
      <c r="O585" t="s" s="184">
        <v>29</v>
      </c>
      <c r="P585" s="131">
        <f>AU585</f>
        <v>34.4032744506678</v>
      </c>
      <c r="Q585" s="173">
        <f>T585+U585+V585</f>
        <v>0</v>
      </c>
      <c r="R585" t="s" s="185">
        <v>27</v>
      </c>
      <c r="S585" s="131">
        <f>AO585</f>
        <v>31.0728134424817</v>
      </c>
      <c r="T585" s="169"/>
      <c r="U585" s="169"/>
      <c r="V585" s="169"/>
      <c r="W585" s="169"/>
      <c r="X585" t="s" s="130">
        <f>IF($A585=Y585,"ok","bad")</f>
        <v>2430</v>
      </c>
      <c r="Y585" t="s" s="130">
        <v>3367</v>
      </c>
      <c r="Z585" t="s" s="130">
        <v>851</v>
      </c>
      <c r="AA585" t="s" s="186">
        <v>28</v>
      </c>
      <c r="AB585" s="125">
        <f>100*AC585</f>
        <v>15.0904782</v>
      </c>
      <c r="AC585" s="191">
        <v>0.150904782</v>
      </c>
      <c r="AD585" t="s" s="187">
        <v>2365</v>
      </c>
      <c r="AE585" s="125">
        <v>13.250754</v>
      </c>
      <c r="AF585" s="191">
        <v>0.13250754</v>
      </c>
      <c r="AG585" s="169"/>
      <c r="AH585" s="173">
        <v>69965</v>
      </c>
      <c r="AI585" s="173">
        <v>46420</v>
      </c>
      <c r="AJ585" s="173">
        <v>130</v>
      </c>
      <c r="AK585" s="173">
        <v>1546</v>
      </c>
      <c r="AL585" s="173">
        <v>14424</v>
      </c>
      <c r="AM585" s="175">
        <f>100*AL585/$AI585</f>
        <v>31.0728134424817</v>
      </c>
      <c r="AN585" s="173">
        <f>IF(AM585&gt;$AI$8,1,0)</f>
        <v>0</v>
      </c>
      <c r="AO585" s="175">
        <f>IF($R585=AL$17,AM585,0)</f>
        <v>31.0728134424817</v>
      </c>
      <c r="AP585" s="173">
        <v>7005</v>
      </c>
      <c r="AQ585" s="175">
        <f>100*AP585/$AI585</f>
        <v>15.090478242137</v>
      </c>
      <c r="AR585" s="173">
        <f>IF(AQ585&gt;$AI$8,1,0)</f>
        <v>0</v>
      </c>
      <c r="AS585" s="175">
        <f>IF($R585=AP$17,AQ585,0)</f>
        <v>0</v>
      </c>
      <c r="AT585" s="173">
        <v>15970</v>
      </c>
      <c r="AU585" s="175">
        <f>100*AT585/$AI585</f>
        <v>34.4032744506678</v>
      </c>
      <c r="AV585" s="173">
        <f>IF(AU585&gt;$AI$8,1,0)</f>
        <v>0</v>
      </c>
      <c r="AW585" s="175">
        <f>IF($R585=AT$17,AU585,0)</f>
        <v>0</v>
      </c>
      <c r="AX585" s="173">
        <v>6151</v>
      </c>
      <c r="AY585" s="175">
        <f>100*AX585/$AI585</f>
        <v>13.2507539853511</v>
      </c>
      <c r="AZ585" s="173">
        <f>IF(AY585&gt;$AI$8,1,0)</f>
        <v>0</v>
      </c>
      <c r="BA585" s="175">
        <f>IF($R585=AX$17,AY585,0)</f>
        <v>0</v>
      </c>
      <c r="BB585" s="173">
        <v>2403</v>
      </c>
      <c r="BC585" s="175">
        <f>100*BB585/$AI585</f>
        <v>5.17664799655321</v>
      </c>
      <c r="BD585" s="173">
        <f>IF(BC585&gt;$AI$8,1,0)</f>
        <v>0</v>
      </c>
      <c r="BE585" s="175">
        <f>IF($R585=BB$17,BC585,0)</f>
        <v>0</v>
      </c>
      <c r="BF585" s="173">
        <v>0</v>
      </c>
      <c r="BG585" s="175">
        <f>100*BF585/$AI585</f>
        <v>0</v>
      </c>
      <c r="BH585" s="173">
        <f>IF(BG585&gt;$AI$8,1,0)</f>
        <v>0</v>
      </c>
      <c r="BI585" s="175">
        <f>IF($R585=BF$17,BG585,0)</f>
        <v>0</v>
      </c>
      <c r="BJ585" s="173">
        <v>0</v>
      </c>
      <c r="BK585" s="175">
        <f>100*BJ585/$AI585</f>
        <v>0</v>
      </c>
      <c r="BL585" s="173">
        <f>IF(BK585&gt;$AI$8,1,0)</f>
        <v>0</v>
      </c>
      <c r="BM585" s="175">
        <f>IF($R585=BJ$17,BK585,0)</f>
        <v>0</v>
      </c>
      <c r="BN585" s="173">
        <v>0</v>
      </c>
      <c r="BO585" s="175">
        <f>100*BN585/$AI585</f>
        <v>0</v>
      </c>
      <c r="BP585" s="173">
        <f>IF(BO585&gt;$AI$8,1,0)</f>
        <v>0</v>
      </c>
      <c r="BQ585" s="175">
        <f>IF($R585=BN$17,BO585,0)</f>
        <v>0</v>
      </c>
      <c r="BR585" s="173">
        <v>0</v>
      </c>
      <c r="BS585" s="175">
        <f>100*BR585/$AI585</f>
        <v>0</v>
      </c>
      <c r="BT585" s="173">
        <f>IF(BS585&gt;$AI$8,1,0)</f>
        <v>0</v>
      </c>
      <c r="BU585" s="175">
        <f>IF($R585=BR$17,BS585,0)</f>
        <v>0</v>
      </c>
      <c r="BV585" s="173">
        <v>0</v>
      </c>
      <c r="BW585" s="175">
        <f>100*BV585/$AI585</f>
        <v>0</v>
      </c>
      <c r="BX585" s="173">
        <f>IF(BW585&gt;$AI$8,1,0)</f>
        <v>0</v>
      </c>
      <c r="BY585" s="175">
        <f>IF($R585=BV$17,BW585,0)</f>
        <v>0</v>
      </c>
      <c r="BZ585" s="173">
        <v>0</v>
      </c>
      <c r="CA585" s="175">
        <f>100*BZ585/$AI585</f>
        <v>0</v>
      </c>
      <c r="CB585" s="173">
        <f>IF(CA585&gt;$AI$8,1,0)</f>
        <v>0</v>
      </c>
      <c r="CC585" s="175">
        <f>IF($R585=BZ$17,CA585,0)</f>
        <v>0</v>
      </c>
      <c r="CD585" s="173">
        <v>0</v>
      </c>
      <c r="CE585" s="175">
        <f>100*CD585/$AI585</f>
        <v>0</v>
      </c>
      <c r="CF585" s="173">
        <f>IF(CE585&gt;$AI$8,1,0)</f>
        <v>0</v>
      </c>
      <c r="CG585" s="175">
        <f>IF($R585=CD$17,CE585,0)</f>
        <v>0</v>
      </c>
      <c r="CH585" s="173">
        <v>0</v>
      </c>
      <c r="CI585" s="175">
        <f>100*CH585/$AI585</f>
        <v>0</v>
      </c>
      <c r="CJ585" s="173">
        <f>IF(CI585&gt;$AI$8,1,0)</f>
        <v>0</v>
      </c>
      <c r="CK585" s="175">
        <f>IF($R585=CH$17,CI585,0)</f>
        <v>0</v>
      </c>
      <c r="CL585" s="173">
        <v>812</v>
      </c>
      <c r="CM585" s="173">
        <v>0</v>
      </c>
      <c r="CN585" s="176"/>
    </row>
    <row r="586" ht="15.75" customHeight="1">
      <c r="A586" t="s" s="179">
        <v>3558</v>
      </c>
      <c r="B586" t="s" s="180">
        <v>183</v>
      </c>
      <c r="C586" t="s" s="180">
        <v>1106</v>
      </c>
      <c r="D586" t="s" s="181">
        <v>186</v>
      </c>
      <c r="E586" t="s" s="188">
        <v>79</v>
      </c>
      <c r="F586" t="s" s="146">
        <v>46</v>
      </c>
      <c r="G586" t="s" s="146">
        <v>1107</v>
      </c>
      <c r="H586" t="s" s="146">
        <v>1108</v>
      </c>
      <c r="I586" t="s" s="146">
        <v>49</v>
      </c>
      <c r="J586" t="s" s="146">
        <v>56</v>
      </c>
      <c r="K586" t="s" s="183">
        <f>_xlfn.IFS(Q586=0,O586,T586=1,R586,U586=1,AA586,V586=1,AD586)</f>
        <v>27</v>
      </c>
      <c r="L586" s="189">
        <f>_xlfn.IFS(Q586=0,P586,T586=1,S586,U586=1,AB586,V586=1,AE586)</f>
        <v>34.3900256020648</v>
      </c>
      <c r="M586" t="s" s="146">
        <f>IF(O586="Lab","over","under")</f>
        <v>3307</v>
      </c>
      <c r="N586" s="138"/>
      <c r="O586" t="s" s="184">
        <v>27</v>
      </c>
      <c r="P586" s="147">
        <f>AM586</f>
        <v>34.3900256020648</v>
      </c>
      <c r="Q586" s="145">
        <f>T586+U586+V586</f>
        <v>0</v>
      </c>
      <c r="R586" t="s" s="185">
        <v>28</v>
      </c>
      <c r="S586" s="195">
        <f>AS586</f>
        <v>31.971358990904</v>
      </c>
      <c r="T586" s="138"/>
      <c r="U586" s="138"/>
      <c r="V586" s="138"/>
      <c r="W586" s="138"/>
      <c r="X586" t="s" s="146">
        <f>IF($A586=Y586,"ok","bad")</f>
        <v>2430</v>
      </c>
      <c r="Y586" t="s" s="146">
        <v>3558</v>
      </c>
      <c r="Z586" t="s" s="146">
        <v>1106</v>
      </c>
      <c r="AA586" t="s" s="186">
        <v>2365</v>
      </c>
      <c r="AB586" s="141">
        <f>100*AC586</f>
        <v>20.4108819</v>
      </c>
      <c r="AC586" s="190">
        <v>0.204108819</v>
      </c>
      <c r="AD586" t="s" s="187">
        <v>29</v>
      </c>
      <c r="AE586" s="141">
        <v>7.41211</v>
      </c>
      <c r="AF586" s="190">
        <v>0.0741211</v>
      </c>
      <c r="AG586" s="138"/>
      <c r="AH586" s="145">
        <v>76296</v>
      </c>
      <c r="AI586" s="145">
        <v>48043</v>
      </c>
      <c r="AJ586" s="145">
        <v>195</v>
      </c>
      <c r="AK586" s="145">
        <v>1162</v>
      </c>
      <c r="AL586" s="145">
        <v>16522</v>
      </c>
      <c r="AM586" s="148">
        <f>100*AL586/$AI586</f>
        <v>34.3900256020648</v>
      </c>
      <c r="AN586" s="145">
        <f>IF(AM586&gt;$AI$8,1,0)</f>
        <v>0</v>
      </c>
      <c r="AO586" s="148">
        <f>IF($R586=AL$17,AM586,0)</f>
        <v>0</v>
      </c>
      <c r="AP586" s="145">
        <v>15360</v>
      </c>
      <c r="AQ586" s="148">
        <f>100*AP586/$AI586</f>
        <v>31.971358990904</v>
      </c>
      <c r="AR586" s="145">
        <f>IF(AQ586&gt;$AI$8,1,0)</f>
        <v>0</v>
      </c>
      <c r="AS586" s="148">
        <f>IF($R586=AP$17,AQ586,0)</f>
        <v>31.971358990904</v>
      </c>
      <c r="AT586" s="145">
        <v>3561</v>
      </c>
      <c r="AU586" s="148">
        <f>100*AT586/$AI586</f>
        <v>7.41210998480528</v>
      </c>
      <c r="AV586" s="145">
        <f>IF(AU586&gt;$AI$8,1,0)</f>
        <v>0</v>
      </c>
      <c r="AW586" s="148">
        <f>IF($R586=AT$17,AU586,0)</f>
        <v>0</v>
      </c>
      <c r="AX586" s="145">
        <v>9806</v>
      </c>
      <c r="AY586" s="148">
        <f>100*AX586/$AI586</f>
        <v>20.4108819182815</v>
      </c>
      <c r="AZ586" s="145">
        <f>IF(AY586&gt;$AI$8,1,0)</f>
        <v>0</v>
      </c>
      <c r="BA586" s="148">
        <f>IF($R586=AX$17,AY586,0)</f>
        <v>0</v>
      </c>
      <c r="BB586" s="145">
        <v>2794</v>
      </c>
      <c r="BC586" s="148">
        <f>100*BB586/$AI586</f>
        <v>5.81562350394438</v>
      </c>
      <c r="BD586" s="145">
        <f>IF(BC586&gt;$AI$8,1,0)</f>
        <v>0</v>
      </c>
      <c r="BE586" s="148">
        <f>IF($R586=BB$17,BC586,0)</f>
        <v>0</v>
      </c>
      <c r="BF586" s="145">
        <v>0</v>
      </c>
      <c r="BG586" s="148">
        <f>100*BF586/$AI586</f>
        <v>0</v>
      </c>
      <c r="BH586" s="145">
        <f>IF(BG586&gt;$AI$8,1,0)</f>
        <v>0</v>
      </c>
      <c r="BI586" s="148">
        <f>IF($R586=BF$17,BG586,0)</f>
        <v>0</v>
      </c>
      <c r="BJ586" s="145">
        <v>0</v>
      </c>
      <c r="BK586" s="148">
        <f>100*BJ586/$AI586</f>
        <v>0</v>
      </c>
      <c r="BL586" s="145">
        <f>IF(BK586&gt;$AI$8,1,0)</f>
        <v>0</v>
      </c>
      <c r="BM586" s="148">
        <f>IF($R586=BJ$17,BK586,0)</f>
        <v>0</v>
      </c>
      <c r="BN586" s="145">
        <v>0</v>
      </c>
      <c r="BO586" s="148">
        <f>100*BN586/$AI586</f>
        <v>0</v>
      </c>
      <c r="BP586" s="145">
        <f>IF(BO586&gt;$AI$8,1,0)</f>
        <v>0</v>
      </c>
      <c r="BQ586" s="148">
        <f>IF($R586=BN$17,BO586,0)</f>
        <v>0</v>
      </c>
      <c r="BR586" s="145">
        <v>0</v>
      </c>
      <c r="BS586" s="148">
        <f>100*BR586/$AI586</f>
        <v>0</v>
      </c>
      <c r="BT586" s="145">
        <f>IF(BS586&gt;$AI$8,1,0)</f>
        <v>0</v>
      </c>
      <c r="BU586" s="148">
        <f>IF($R586=BR$17,BS586,0)</f>
        <v>0</v>
      </c>
      <c r="BV586" s="145">
        <v>0</v>
      </c>
      <c r="BW586" s="148">
        <f>100*BV586/$AI586</f>
        <v>0</v>
      </c>
      <c r="BX586" s="145">
        <f>IF(BW586&gt;$AI$8,1,0)</f>
        <v>0</v>
      </c>
      <c r="BY586" s="148">
        <f>IF($R586=BV$17,BW586,0)</f>
        <v>0</v>
      </c>
      <c r="BZ586" s="145">
        <v>0</v>
      </c>
      <c r="CA586" s="148">
        <f>100*BZ586/$AI586</f>
        <v>0</v>
      </c>
      <c r="CB586" s="145">
        <f>IF(CA586&gt;$AI$8,1,0)</f>
        <v>0</v>
      </c>
      <c r="CC586" s="148">
        <f>IF($R586=BZ$17,CA586,0)</f>
        <v>0</v>
      </c>
      <c r="CD586" s="145">
        <v>0</v>
      </c>
      <c r="CE586" s="148">
        <f>100*CD586/$AI586</f>
        <v>0</v>
      </c>
      <c r="CF586" s="145">
        <f>IF(CE586&gt;$AI$8,1,0)</f>
        <v>0</v>
      </c>
      <c r="CG586" s="148">
        <f>IF($R586=CD$17,CE586,0)</f>
        <v>0</v>
      </c>
      <c r="CH586" s="145">
        <v>0</v>
      </c>
      <c r="CI586" s="148">
        <f>100*CH586/$AI586</f>
        <v>0</v>
      </c>
      <c r="CJ586" s="145">
        <f>IF(CI586&gt;$AI$8,1,0)</f>
        <v>0</v>
      </c>
      <c r="CK586" s="148">
        <f>IF($R586=CH$17,CI586,0)</f>
        <v>0</v>
      </c>
      <c r="CL586" s="145">
        <v>187</v>
      </c>
      <c r="CM586" s="145">
        <v>0</v>
      </c>
      <c r="CN586" s="149"/>
    </row>
    <row r="587" ht="15.75" customHeight="1">
      <c r="A587" t="s" s="179">
        <v>3150</v>
      </c>
      <c r="B587" t="s" s="180">
        <v>90</v>
      </c>
      <c r="C587" t="s" s="180">
        <v>3151</v>
      </c>
      <c r="D587" t="s" s="181">
        <v>93</v>
      </c>
      <c r="E587" t="s" s="182">
        <v>79</v>
      </c>
      <c r="F587" t="s" s="130">
        <v>80</v>
      </c>
      <c r="G587" t="s" s="130">
        <v>1657</v>
      </c>
      <c r="H587" t="s" s="130">
        <v>1658</v>
      </c>
      <c r="I587" t="s" s="130">
        <v>49</v>
      </c>
      <c r="J587" t="s" s="130">
        <v>50</v>
      </c>
      <c r="K587" t="s" s="183">
        <f>_xlfn.IFS(Q587=0,O587,T587=1,R587,U587=1,AA587,V587=1,AD587)</f>
        <v>2365</v>
      </c>
      <c r="L587" s="189">
        <f>_xlfn.IFS(Q587=0,P587,T587=1,S587,U587=1,AB587,V587=1,AE587)</f>
        <v>17.7533508</v>
      </c>
      <c r="M587" t="s" s="130">
        <f>IF(O587="Lab","over","under")</f>
        <v>2429</v>
      </c>
      <c r="N587" s="173">
        <v>0</v>
      </c>
      <c r="O587" t="s" s="184">
        <v>28</v>
      </c>
      <c r="P587" s="131">
        <f>AQ587</f>
        <v>34.3037876234672</v>
      </c>
      <c r="Q587" s="173">
        <f>T587+U587+V587</f>
        <v>1</v>
      </c>
      <c r="R587" t="s" s="197">
        <v>217</v>
      </c>
      <c r="S587" s="198">
        <f>100*0.214035724</f>
        <v>21.4035724</v>
      </c>
      <c r="T587" s="199"/>
      <c r="U587" s="173">
        <v>1</v>
      </c>
      <c r="V587" s="169"/>
      <c r="W587" s="169"/>
      <c r="X587" t="s" s="130">
        <f>IF($A587=Y587,"ok","bad")</f>
        <v>2430</v>
      </c>
      <c r="Y587" t="s" s="130">
        <v>3150</v>
      </c>
      <c r="Z587" t="s" s="130">
        <v>3151</v>
      </c>
      <c r="AA587" t="s" s="186">
        <v>2365</v>
      </c>
      <c r="AB587" s="125">
        <f>100*AC587</f>
        <v>17.7533508</v>
      </c>
      <c r="AC587" s="191">
        <v>0.177533508</v>
      </c>
      <c r="AD587" t="s" s="187">
        <v>27</v>
      </c>
      <c r="AE587" s="125">
        <v>10.541052</v>
      </c>
      <c r="AF587" s="191">
        <v>0.10541052</v>
      </c>
      <c r="AG587" s="169"/>
      <c r="AH587" s="173">
        <v>76031</v>
      </c>
      <c r="AI587" s="173">
        <v>38573</v>
      </c>
      <c r="AJ587" s="173">
        <v>199</v>
      </c>
      <c r="AK587" s="173">
        <v>4976</v>
      </c>
      <c r="AL587" s="173">
        <v>4066</v>
      </c>
      <c r="AM587" s="175">
        <f>100*AL587/$AI587</f>
        <v>10.5410520312135</v>
      </c>
      <c r="AN587" s="173">
        <f>IF(AM587&gt;$AI$8,1,0)</f>
        <v>0</v>
      </c>
      <c r="AO587" s="175">
        <f>IF($R587=AL$17,AM587,0)</f>
        <v>0</v>
      </c>
      <c r="AP587" s="173">
        <v>13232</v>
      </c>
      <c r="AQ587" s="175">
        <f>100*AP587/$AI587</f>
        <v>34.3037876234672</v>
      </c>
      <c r="AR587" s="173">
        <f>IF(AQ587&gt;$AI$8,1,0)</f>
        <v>0</v>
      </c>
      <c r="AS587" s="175">
        <f>IF($R587=AP$17,AQ587,0)</f>
        <v>0</v>
      </c>
      <c r="AT587" s="173">
        <v>1271</v>
      </c>
      <c r="AU587" s="175">
        <f>100*AT587/$AI587</f>
        <v>3.29505094236901</v>
      </c>
      <c r="AV587" s="173">
        <f>IF(AU587&gt;$AI$8,1,0)</f>
        <v>0</v>
      </c>
      <c r="AW587" s="175">
        <f>IF($R587=AT$17,AU587,0)</f>
        <v>0</v>
      </c>
      <c r="AX587" s="173">
        <v>6848</v>
      </c>
      <c r="AY587" s="175">
        <f>100*AX587/$AI587</f>
        <v>17.7533507894123</v>
      </c>
      <c r="AZ587" s="173">
        <f>IF(AY587&gt;$AI$8,1,0)</f>
        <v>0</v>
      </c>
      <c r="BA587" s="175">
        <f>IF($R587=AX$17,AY587,0)</f>
        <v>0</v>
      </c>
      <c r="BB587" s="173">
        <v>1857</v>
      </c>
      <c r="BC587" s="175">
        <f>100*BB587/$AI587</f>
        <v>4.81424830840225</v>
      </c>
      <c r="BD587" s="173">
        <f>IF(BC587&gt;$AI$8,1,0)</f>
        <v>0</v>
      </c>
      <c r="BE587" s="175">
        <f>IF($R587=BB$17,BC587,0)</f>
        <v>0</v>
      </c>
      <c r="BF587" s="173">
        <v>0</v>
      </c>
      <c r="BG587" s="175">
        <f>100*BF587/$AI587</f>
        <v>0</v>
      </c>
      <c r="BH587" s="173">
        <f>IF(BG587&gt;$AI$8,1,0)</f>
        <v>0</v>
      </c>
      <c r="BI587" s="175">
        <f>IF($R587=BF$17,BG587,0)</f>
        <v>0</v>
      </c>
      <c r="BJ587" s="173">
        <v>0</v>
      </c>
      <c r="BK587" s="175">
        <f>100*BJ587/$AI587</f>
        <v>0</v>
      </c>
      <c r="BL587" s="173">
        <f>IF(BK587&gt;$AI$8,1,0)</f>
        <v>0</v>
      </c>
      <c r="BM587" s="175">
        <f>IF($R587=BJ$17,BK587,0)</f>
        <v>0</v>
      </c>
      <c r="BN587" s="173">
        <v>0</v>
      </c>
      <c r="BO587" s="175">
        <f>100*BN587/$AI587</f>
        <v>0</v>
      </c>
      <c r="BP587" s="173">
        <f>IF(BO587&gt;$AI$8,1,0)</f>
        <v>0</v>
      </c>
      <c r="BQ587" s="175">
        <f>IF($R587=BN$17,BO587,0)</f>
        <v>0</v>
      </c>
      <c r="BR587" s="173">
        <v>0</v>
      </c>
      <c r="BS587" s="175">
        <f>100*BR587/$AI587</f>
        <v>0</v>
      </c>
      <c r="BT587" s="173">
        <f>IF(BS587&gt;$AI$8,1,0)</f>
        <v>0</v>
      </c>
      <c r="BU587" s="175">
        <f>IF($R587=BR$17,BS587,0)</f>
        <v>0</v>
      </c>
      <c r="BV587" s="173">
        <v>0</v>
      </c>
      <c r="BW587" s="175">
        <f>100*BV587/$AI587</f>
        <v>0</v>
      </c>
      <c r="BX587" s="173">
        <f>IF(BW587&gt;$AI$8,1,0)</f>
        <v>0</v>
      </c>
      <c r="BY587" s="175">
        <f>IF($R587=BV$17,BW587,0)</f>
        <v>0</v>
      </c>
      <c r="BZ587" s="173">
        <v>0</v>
      </c>
      <c r="CA587" s="175">
        <f>100*BZ587/$AI587</f>
        <v>0</v>
      </c>
      <c r="CB587" s="173">
        <f>IF(CA587&gt;$AI$8,1,0)</f>
        <v>0</v>
      </c>
      <c r="CC587" s="175">
        <f>IF($R587=BZ$17,CA587,0)</f>
        <v>0</v>
      </c>
      <c r="CD587" s="173">
        <v>0</v>
      </c>
      <c r="CE587" s="175">
        <f>100*CD587/$AI587</f>
        <v>0</v>
      </c>
      <c r="CF587" s="173">
        <f>IF(CE587&gt;$AI$8,1,0)</f>
        <v>0</v>
      </c>
      <c r="CG587" s="175">
        <f>IF($R587=CD$17,CE587,0)</f>
        <v>0</v>
      </c>
      <c r="CH587" s="173">
        <v>0</v>
      </c>
      <c r="CI587" s="175">
        <f>100*CH587/$AI587</f>
        <v>0</v>
      </c>
      <c r="CJ587" s="173">
        <f>IF(CI587&gt;$AI$8,1,0)</f>
        <v>0</v>
      </c>
      <c r="CK587" s="175">
        <f>IF($R587=CH$17,CI587,0)</f>
        <v>0</v>
      </c>
      <c r="CL587" s="173">
        <v>692</v>
      </c>
      <c r="CM587" s="173">
        <v>0</v>
      </c>
      <c r="CN587" s="176"/>
    </row>
    <row r="588" ht="20.3" customHeight="1">
      <c r="A588" t="s" s="179">
        <v>3442</v>
      </c>
      <c r="B588" t="s" s="180">
        <v>197</v>
      </c>
      <c r="C588" t="s" s="180">
        <v>1953</v>
      </c>
      <c r="D588" t="s" s="181">
        <v>200</v>
      </c>
      <c r="E588" t="s" s="188">
        <v>79</v>
      </c>
      <c r="F588" t="s" s="146">
        <v>46</v>
      </c>
      <c r="G588" t="s" s="146">
        <v>575</v>
      </c>
      <c r="H588" t="s" s="146">
        <v>341</v>
      </c>
      <c r="I588" t="s" s="146">
        <v>64</v>
      </c>
      <c r="J588" t="s" s="146">
        <v>56</v>
      </c>
      <c r="K588" t="s" s="183">
        <f>_xlfn.IFS(Q588=0,O588,T588=1,R588,U588=1,AA588,V588=1,AD588)</f>
        <v>27</v>
      </c>
      <c r="L588" s="189">
        <f>_xlfn.IFS(Q588=0,P588,T588=1,S588,U588=1,AB588,V588=1,AE588)</f>
        <v>34.2942460089583</v>
      </c>
      <c r="M588" t="s" s="146">
        <f>IF(O588="Lab","over","under")</f>
        <v>3307</v>
      </c>
      <c r="N588" s="138"/>
      <c r="O588" t="s" s="184">
        <v>27</v>
      </c>
      <c r="P588" s="147">
        <f>AM588</f>
        <v>34.2942460089583</v>
      </c>
      <c r="Q588" s="145">
        <f>T588+U588+V588</f>
        <v>0</v>
      </c>
      <c r="R588" t="s" s="185">
        <v>28</v>
      </c>
      <c r="S588" s="203">
        <f>AS588</f>
        <v>30.2515217640979</v>
      </c>
      <c r="T588" s="138"/>
      <c r="U588" s="138"/>
      <c r="V588" s="138"/>
      <c r="W588" s="138"/>
      <c r="X588" t="s" s="146">
        <f>IF($A588=Y588,"ok","bad")</f>
        <v>2430</v>
      </c>
      <c r="Y588" t="s" s="146">
        <v>3442</v>
      </c>
      <c r="Z588" t="s" s="146">
        <v>1953</v>
      </c>
      <c r="AA588" t="s" s="186">
        <v>2365</v>
      </c>
      <c r="AB588" s="141">
        <f>100*AC588</f>
        <v>17.918533</v>
      </c>
      <c r="AC588" s="190">
        <v>0.17918533</v>
      </c>
      <c r="AD588" t="s" s="187">
        <v>29</v>
      </c>
      <c r="AE588" s="141">
        <v>10.6255503</v>
      </c>
      <c r="AF588" s="190">
        <v>0.106255503</v>
      </c>
      <c r="AG588" s="138"/>
      <c r="AH588" s="145">
        <v>77600</v>
      </c>
      <c r="AI588" s="145">
        <v>52242</v>
      </c>
      <c r="AJ588" s="145">
        <v>119</v>
      </c>
      <c r="AK588" s="145">
        <v>2112</v>
      </c>
      <c r="AL588" s="145">
        <v>17916</v>
      </c>
      <c r="AM588" s="148">
        <f>100*AL588/$AI588</f>
        <v>34.2942460089583</v>
      </c>
      <c r="AN588" s="145">
        <f>IF(AM588&gt;$AI$8,1,0)</f>
        <v>0</v>
      </c>
      <c r="AO588" s="148">
        <f>IF($R588=AL$17,AM588,0)</f>
        <v>0</v>
      </c>
      <c r="AP588" s="145">
        <v>15804</v>
      </c>
      <c r="AQ588" s="148">
        <f>100*AP588/$AI588</f>
        <v>30.2515217640979</v>
      </c>
      <c r="AR588" s="145">
        <f>IF(AQ588&gt;$AI$8,1,0)</f>
        <v>0</v>
      </c>
      <c r="AS588" s="148">
        <f>IF($R588=AP$17,AQ588,0)</f>
        <v>30.2515217640979</v>
      </c>
      <c r="AT588" s="145">
        <v>5551</v>
      </c>
      <c r="AU588" s="148">
        <f>100*AT588/$AI588</f>
        <v>10.6255503234945</v>
      </c>
      <c r="AV588" s="145">
        <f>IF(AU588&gt;$AI$8,1,0)</f>
        <v>0</v>
      </c>
      <c r="AW588" s="148">
        <f>IF($R588=AT$17,AU588,0)</f>
        <v>0</v>
      </c>
      <c r="AX588" s="145">
        <v>9361</v>
      </c>
      <c r="AY588" s="148">
        <f>100*AX588/$AI588</f>
        <v>17.9185329811263</v>
      </c>
      <c r="AZ588" s="145">
        <f>IF(AY588&gt;$AI$8,1,0)</f>
        <v>0</v>
      </c>
      <c r="BA588" s="148">
        <f>IF($R588=AX$17,AY588,0)</f>
        <v>0</v>
      </c>
      <c r="BB588" s="145">
        <v>2925</v>
      </c>
      <c r="BC588" s="148">
        <f>100*BB588/$AI588</f>
        <v>5.59894337889055</v>
      </c>
      <c r="BD588" s="145">
        <f>IF(BC588&gt;$AI$8,1,0)</f>
        <v>0</v>
      </c>
      <c r="BE588" s="148">
        <f>IF($R588=BB$17,BC588,0)</f>
        <v>0</v>
      </c>
      <c r="BF588" s="145">
        <v>0</v>
      </c>
      <c r="BG588" s="148">
        <f>100*BF588/$AI588</f>
        <v>0</v>
      </c>
      <c r="BH588" s="145">
        <f>IF(BG588&gt;$AI$8,1,0)</f>
        <v>0</v>
      </c>
      <c r="BI588" s="148">
        <f>IF($R588=BF$17,BG588,0)</f>
        <v>0</v>
      </c>
      <c r="BJ588" s="145">
        <v>0</v>
      </c>
      <c r="BK588" s="148">
        <f>100*BJ588/$AI588</f>
        <v>0</v>
      </c>
      <c r="BL588" s="145">
        <f>IF(BK588&gt;$AI$8,1,0)</f>
        <v>0</v>
      </c>
      <c r="BM588" s="148">
        <f>IF($R588=BJ$17,BK588,0)</f>
        <v>0</v>
      </c>
      <c r="BN588" s="145">
        <v>0</v>
      </c>
      <c r="BO588" s="148">
        <f>100*BN588/$AI588</f>
        <v>0</v>
      </c>
      <c r="BP588" s="145">
        <f>IF(BO588&gt;$AI$8,1,0)</f>
        <v>0</v>
      </c>
      <c r="BQ588" s="148">
        <f>IF($R588=BN$17,BO588,0)</f>
        <v>0</v>
      </c>
      <c r="BR588" s="145">
        <v>0</v>
      </c>
      <c r="BS588" s="148">
        <f>100*BR588/$AI588</f>
        <v>0</v>
      </c>
      <c r="BT588" s="145">
        <f>IF(BS588&gt;$AI$8,1,0)</f>
        <v>0</v>
      </c>
      <c r="BU588" s="148">
        <f>IF($R588=BR$17,BS588,0)</f>
        <v>0</v>
      </c>
      <c r="BV588" s="145">
        <v>0</v>
      </c>
      <c r="BW588" s="148">
        <f>100*BV588/$AI588</f>
        <v>0</v>
      </c>
      <c r="BX588" s="145">
        <f>IF(BW588&gt;$AI$8,1,0)</f>
        <v>0</v>
      </c>
      <c r="BY588" s="148">
        <f>IF($R588=BV$17,BW588,0)</f>
        <v>0</v>
      </c>
      <c r="BZ588" s="145">
        <v>0</v>
      </c>
      <c r="CA588" s="148">
        <f>100*BZ588/$AI588</f>
        <v>0</v>
      </c>
      <c r="CB588" s="145">
        <f>IF(CA588&gt;$AI$8,1,0)</f>
        <v>0</v>
      </c>
      <c r="CC588" s="148">
        <f>IF($R588=BZ$17,CA588,0)</f>
        <v>0</v>
      </c>
      <c r="CD588" s="145">
        <v>0</v>
      </c>
      <c r="CE588" s="148">
        <f>100*CD588/$AI588</f>
        <v>0</v>
      </c>
      <c r="CF588" s="145">
        <f>IF(CE588&gt;$AI$8,1,0)</f>
        <v>0</v>
      </c>
      <c r="CG588" s="148">
        <f>IF($R588=CD$17,CE588,0)</f>
        <v>0</v>
      </c>
      <c r="CH588" s="145">
        <v>0</v>
      </c>
      <c r="CI588" s="148">
        <f>100*CH588/$AI588</f>
        <v>0</v>
      </c>
      <c r="CJ588" s="145">
        <f>IF(CI588&gt;$AI$8,1,0)</f>
        <v>0</v>
      </c>
      <c r="CK588" s="148">
        <f>IF($R588=CH$17,CI588,0)</f>
        <v>0</v>
      </c>
      <c r="CL588" s="145">
        <v>0</v>
      </c>
      <c r="CM588" s="145">
        <v>0</v>
      </c>
      <c r="CN588" s="149"/>
    </row>
    <row r="589" ht="19.95" customHeight="1">
      <c r="A589" t="s" s="179">
        <v>3484</v>
      </c>
      <c r="B589" t="s" s="180">
        <v>183</v>
      </c>
      <c r="C589" t="s" s="180">
        <v>2248</v>
      </c>
      <c r="D589" t="s" s="181">
        <v>186</v>
      </c>
      <c r="E589" t="s" s="182">
        <v>79</v>
      </c>
      <c r="F589" t="s" s="130">
        <v>46</v>
      </c>
      <c r="G589" t="s" s="130">
        <v>340</v>
      </c>
      <c r="H589" t="s" s="130">
        <v>2242</v>
      </c>
      <c r="I589" t="s" s="130">
        <v>49</v>
      </c>
      <c r="J589" t="s" s="130">
        <v>56</v>
      </c>
      <c r="K589" t="s" s="183">
        <f>_xlfn.IFS(Q589=0,O589,T589=1,R589,U589=1,AA589,V589=1,AD589)</f>
        <v>27</v>
      </c>
      <c r="L589" s="189">
        <f>_xlfn.IFS(Q589=0,P589,T589=1,S589,U589=1,AB589,V589=1,AE589)</f>
        <v>34.2583566213904</v>
      </c>
      <c r="M589" t="s" s="130">
        <f>IF(O589="Lab","over","under")</f>
        <v>3307</v>
      </c>
      <c r="N589" s="169"/>
      <c r="O589" t="s" s="184">
        <v>27</v>
      </c>
      <c r="P589" s="131">
        <f>AM589</f>
        <v>34.2583566213904</v>
      </c>
      <c r="Q589" s="173">
        <f>T589+U589+V589</f>
        <v>0</v>
      </c>
      <c r="R589" t="s" s="185">
        <v>28</v>
      </c>
      <c r="S589" s="131">
        <f>AS589</f>
        <v>27.2242802365633</v>
      </c>
      <c r="T589" s="169"/>
      <c r="U589" s="169"/>
      <c r="V589" s="169"/>
      <c r="W589" s="169"/>
      <c r="X589" t="s" s="130">
        <f>IF($A589=Y589,"ok","bad")</f>
        <v>2430</v>
      </c>
      <c r="Y589" t="s" s="130">
        <v>3484</v>
      </c>
      <c r="Z589" t="s" s="130">
        <v>2248</v>
      </c>
      <c r="AA589" t="s" s="186">
        <v>2365</v>
      </c>
      <c r="AB589" s="125">
        <f>100*AC589</f>
        <v>20.8466021</v>
      </c>
      <c r="AC589" s="191">
        <v>0.208466021</v>
      </c>
      <c r="AD589" t="s" s="187">
        <v>29</v>
      </c>
      <c r="AE589" s="125">
        <v>9.280561499999999</v>
      </c>
      <c r="AF589" s="191">
        <v>0.09280561499999999</v>
      </c>
      <c r="AG589" s="169"/>
      <c r="AH589" s="173">
        <v>77145</v>
      </c>
      <c r="AI589" s="173">
        <v>46161</v>
      </c>
      <c r="AJ589" s="173">
        <v>173</v>
      </c>
      <c r="AK589" s="173">
        <v>3247</v>
      </c>
      <c r="AL589" s="173">
        <v>15814</v>
      </c>
      <c r="AM589" s="175">
        <f>100*AL589/$AI589</f>
        <v>34.2583566213904</v>
      </c>
      <c r="AN589" s="173">
        <f>IF(AM589&gt;$AI$8,1,0)</f>
        <v>0</v>
      </c>
      <c r="AO589" s="175">
        <f>IF($R589=AL$17,AM589,0)</f>
        <v>0</v>
      </c>
      <c r="AP589" s="173">
        <v>12567</v>
      </c>
      <c r="AQ589" s="175">
        <f>100*AP589/$AI589</f>
        <v>27.2242802365633</v>
      </c>
      <c r="AR589" s="173">
        <f>IF(AQ589&gt;$AI$8,1,0)</f>
        <v>0</v>
      </c>
      <c r="AS589" s="175">
        <f>IF($R589=AP$17,AQ589,0)</f>
        <v>27.2242802365633</v>
      </c>
      <c r="AT589" s="173">
        <v>4284</v>
      </c>
      <c r="AU589" s="175">
        <f>100*AT589/$AI589</f>
        <v>9.280561512965489</v>
      </c>
      <c r="AV589" s="173">
        <f>IF(AU589&gt;$AI$8,1,0)</f>
        <v>0</v>
      </c>
      <c r="AW589" s="175">
        <f>IF($R589=AT$17,AU589,0)</f>
        <v>0</v>
      </c>
      <c r="AX589" s="173">
        <v>9623</v>
      </c>
      <c r="AY589" s="175">
        <f>100*AX589/$AI589</f>
        <v>20.8466021100063</v>
      </c>
      <c r="AZ589" s="173">
        <f>IF(AY589&gt;$AI$8,1,0)</f>
        <v>0</v>
      </c>
      <c r="BA589" s="175">
        <f>IF($R589=AX$17,AY589,0)</f>
        <v>0</v>
      </c>
      <c r="BB589" s="173">
        <v>2910</v>
      </c>
      <c r="BC589" s="175">
        <f>100*BB589/$AI589</f>
        <v>6.30402287645415</v>
      </c>
      <c r="BD589" s="173">
        <f>IF(BC589&gt;$AI$8,1,0)</f>
        <v>0</v>
      </c>
      <c r="BE589" s="175">
        <f>IF($R589=BB$17,BC589,0)</f>
        <v>0</v>
      </c>
      <c r="BF589" s="173">
        <v>0</v>
      </c>
      <c r="BG589" s="175">
        <f>100*BF589/$AI589</f>
        <v>0</v>
      </c>
      <c r="BH589" s="173">
        <f>IF(BG589&gt;$AI$8,1,0)</f>
        <v>0</v>
      </c>
      <c r="BI589" s="175">
        <f>IF($R589=BF$17,BG589,0)</f>
        <v>0</v>
      </c>
      <c r="BJ589" s="173">
        <v>0</v>
      </c>
      <c r="BK589" s="175">
        <f>100*BJ589/$AI589</f>
        <v>0</v>
      </c>
      <c r="BL589" s="173">
        <f>IF(BK589&gt;$AI$8,1,0)</f>
        <v>0</v>
      </c>
      <c r="BM589" s="175">
        <f>IF($R589=BJ$17,BK589,0)</f>
        <v>0</v>
      </c>
      <c r="BN589" s="173">
        <v>0</v>
      </c>
      <c r="BO589" s="175">
        <f>100*BN589/$AI589</f>
        <v>0</v>
      </c>
      <c r="BP589" s="173">
        <f>IF(BO589&gt;$AI$8,1,0)</f>
        <v>0</v>
      </c>
      <c r="BQ589" s="175">
        <f>IF($R589=BN$17,BO589,0)</f>
        <v>0</v>
      </c>
      <c r="BR589" s="173">
        <v>0</v>
      </c>
      <c r="BS589" s="175">
        <f>100*BR589/$AI589</f>
        <v>0</v>
      </c>
      <c r="BT589" s="173">
        <f>IF(BS589&gt;$AI$8,1,0)</f>
        <v>0</v>
      </c>
      <c r="BU589" s="175">
        <f>IF($R589=BR$17,BS589,0)</f>
        <v>0</v>
      </c>
      <c r="BV589" s="173">
        <v>0</v>
      </c>
      <c r="BW589" s="175">
        <f>100*BV589/$AI589</f>
        <v>0</v>
      </c>
      <c r="BX589" s="173">
        <f>IF(BW589&gt;$AI$8,1,0)</f>
        <v>0</v>
      </c>
      <c r="BY589" s="175">
        <f>IF($R589=BV$17,BW589,0)</f>
        <v>0</v>
      </c>
      <c r="BZ589" s="173">
        <v>0</v>
      </c>
      <c r="CA589" s="175">
        <f>100*BZ589/$AI589</f>
        <v>0</v>
      </c>
      <c r="CB589" s="173">
        <f>IF(CA589&gt;$AI$8,1,0)</f>
        <v>0</v>
      </c>
      <c r="CC589" s="175">
        <f>IF($R589=BZ$17,CA589,0)</f>
        <v>0</v>
      </c>
      <c r="CD589" s="173">
        <v>0</v>
      </c>
      <c r="CE589" s="175">
        <f>100*CD589/$AI589</f>
        <v>0</v>
      </c>
      <c r="CF589" s="173">
        <f>IF(CE589&gt;$AI$8,1,0)</f>
        <v>0</v>
      </c>
      <c r="CG589" s="175">
        <f>IF($R589=CD$17,CE589,0)</f>
        <v>0</v>
      </c>
      <c r="CH589" s="173">
        <v>0</v>
      </c>
      <c r="CI589" s="175">
        <f>100*CH589/$AI589</f>
        <v>0</v>
      </c>
      <c r="CJ589" s="173">
        <f>IF(CI589&gt;$AI$8,1,0)</f>
        <v>0</v>
      </c>
      <c r="CK589" s="175">
        <f>IF($R589=CH$17,CI589,0)</f>
        <v>0</v>
      </c>
      <c r="CL589" s="173">
        <v>0</v>
      </c>
      <c r="CM589" s="173">
        <v>0</v>
      </c>
      <c r="CN589" s="176"/>
    </row>
    <row r="590" ht="15.75" customHeight="1">
      <c r="A590" t="s" s="179">
        <v>3108</v>
      </c>
      <c r="B590" t="s" s="180">
        <v>197</v>
      </c>
      <c r="C590" t="s" s="180">
        <v>1984</v>
      </c>
      <c r="D590" t="s" s="181">
        <v>200</v>
      </c>
      <c r="E590" t="s" s="188">
        <v>79</v>
      </c>
      <c r="F590" t="s" s="146">
        <v>46</v>
      </c>
      <c r="G590" t="s" s="146">
        <v>3109</v>
      </c>
      <c r="H590" t="s" s="146">
        <v>802</v>
      </c>
      <c r="I590" t="s" s="146">
        <v>49</v>
      </c>
      <c r="J590" t="s" s="146">
        <v>1733</v>
      </c>
      <c r="K590" t="s" s="183">
        <f>_xlfn.IFS(Q590=0,O590,T590=1,R590,U590=1,AA590,V590=1,AD590)</f>
        <v>27</v>
      </c>
      <c r="L590" s="189">
        <f>_xlfn.IFS(Q590=0,P590,T590=1,S590,U590=1,AB590,V590=1,AE590)</f>
        <v>28.8624497132586</v>
      </c>
      <c r="M590" t="s" s="146">
        <f>IF(O590="Lab","over","under")</f>
        <v>2429</v>
      </c>
      <c r="N590" s="145">
        <v>0</v>
      </c>
      <c r="O590" t="s" s="184">
        <v>28</v>
      </c>
      <c r="P590" s="147">
        <f>AQ590</f>
        <v>34.1479072156124</v>
      </c>
      <c r="Q590" s="145">
        <f>T590+U590+V590</f>
        <v>1</v>
      </c>
      <c r="R590" t="s" s="185">
        <v>27</v>
      </c>
      <c r="S590" s="147">
        <f>AO590</f>
        <v>28.8624497132586</v>
      </c>
      <c r="T590" s="145">
        <v>1</v>
      </c>
      <c r="U590" s="138"/>
      <c r="V590" s="138"/>
      <c r="W590" s="138"/>
      <c r="X590" t="s" s="146">
        <f>IF($A590=Y590,"ok","bad")</f>
        <v>2430</v>
      </c>
      <c r="Y590" t="s" s="146">
        <v>3108</v>
      </c>
      <c r="Z590" t="s" s="146">
        <v>1984</v>
      </c>
      <c r="AA590" t="s" s="186">
        <v>2365</v>
      </c>
      <c r="AB590" s="141">
        <f>100*AC590</f>
        <v>19.7124026</v>
      </c>
      <c r="AC590" s="190">
        <v>0.197124026</v>
      </c>
      <c r="AD590" t="s" s="187">
        <v>29</v>
      </c>
      <c r="AE590" s="141">
        <v>10.2820337</v>
      </c>
      <c r="AF590" s="190">
        <v>0.102820337</v>
      </c>
      <c r="AG590" s="138"/>
      <c r="AH590" s="145">
        <v>76076</v>
      </c>
      <c r="AI590" s="145">
        <v>46732</v>
      </c>
      <c r="AJ590" s="145">
        <v>130</v>
      </c>
      <c r="AK590" s="145">
        <v>2470</v>
      </c>
      <c r="AL590" s="145">
        <v>13488</v>
      </c>
      <c r="AM590" s="148">
        <f>100*AL590/$AI590</f>
        <v>28.8624497132586</v>
      </c>
      <c r="AN590" s="145">
        <f>IF(AM590&gt;$AI$8,1,0)</f>
        <v>0</v>
      </c>
      <c r="AO590" s="148">
        <f>IF($R590=AL$17,AM590,0)</f>
        <v>28.8624497132586</v>
      </c>
      <c r="AP590" s="145">
        <v>15958</v>
      </c>
      <c r="AQ590" s="148">
        <f>100*AP590/$AI590</f>
        <v>34.1479072156124</v>
      </c>
      <c r="AR590" s="145">
        <f>IF(AQ590&gt;$AI$8,1,0)</f>
        <v>0</v>
      </c>
      <c r="AS590" s="148">
        <f>IF($R590=AP$17,AQ590,0)</f>
        <v>0</v>
      </c>
      <c r="AT590" s="145">
        <v>4805</v>
      </c>
      <c r="AU590" s="148">
        <f>100*AT590/$AI590</f>
        <v>10.2820337242147</v>
      </c>
      <c r="AV590" s="145">
        <f>IF(AU590&gt;$AI$8,1,0)</f>
        <v>0</v>
      </c>
      <c r="AW590" s="148">
        <f>IF($R590=AT$17,AU590,0)</f>
        <v>0</v>
      </c>
      <c r="AX590" s="145">
        <v>9212</v>
      </c>
      <c r="AY590" s="148">
        <f>100*AX590/$AI590</f>
        <v>19.7124026363092</v>
      </c>
      <c r="AZ590" s="145">
        <f>IF(AY590&gt;$AI$8,1,0)</f>
        <v>0</v>
      </c>
      <c r="BA590" s="148">
        <f>IF($R590=AX$17,AY590,0)</f>
        <v>0</v>
      </c>
      <c r="BB590" s="145">
        <v>2337</v>
      </c>
      <c r="BC590" s="148">
        <f>100*BB590/$AI590</f>
        <v>5.00085594453479</v>
      </c>
      <c r="BD590" s="145">
        <f>IF(BC590&gt;$AI$8,1,0)</f>
        <v>0</v>
      </c>
      <c r="BE590" s="148">
        <f>IF($R590=BB$17,BC590,0)</f>
        <v>0</v>
      </c>
      <c r="BF590" s="145">
        <v>0</v>
      </c>
      <c r="BG590" s="148">
        <f>100*BF590/$AI590</f>
        <v>0</v>
      </c>
      <c r="BH590" s="145">
        <f>IF(BG590&gt;$AI$8,1,0)</f>
        <v>0</v>
      </c>
      <c r="BI590" s="148">
        <f>IF($R590=BF$17,BG590,0)</f>
        <v>0</v>
      </c>
      <c r="BJ590" s="145">
        <v>0</v>
      </c>
      <c r="BK590" s="148">
        <f>100*BJ590/$AI590</f>
        <v>0</v>
      </c>
      <c r="BL590" s="145">
        <f>IF(BK590&gt;$AI$8,1,0)</f>
        <v>0</v>
      </c>
      <c r="BM590" s="148">
        <f>IF($R590=BJ$17,BK590,0)</f>
        <v>0</v>
      </c>
      <c r="BN590" s="145">
        <v>0</v>
      </c>
      <c r="BO590" s="148">
        <f>100*BN590/$AI590</f>
        <v>0</v>
      </c>
      <c r="BP590" s="145">
        <f>IF(BO590&gt;$AI$8,1,0)</f>
        <v>0</v>
      </c>
      <c r="BQ590" s="148">
        <f>IF($R590=BN$17,BO590,0)</f>
        <v>0</v>
      </c>
      <c r="BR590" s="145">
        <v>0</v>
      </c>
      <c r="BS590" s="148">
        <f>100*BR590/$AI590</f>
        <v>0</v>
      </c>
      <c r="BT590" s="145">
        <f>IF(BS590&gt;$AI$8,1,0)</f>
        <v>0</v>
      </c>
      <c r="BU590" s="148">
        <f>IF($R590=BR$17,BS590,0)</f>
        <v>0</v>
      </c>
      <c r="BV590" s="145">
        <v>0</v>
      </c>
      <c r="BW590" s="148">
        <f>100*BV590/$AI590</f>
        <v>0</v>
      </c>
      <c r="BX590" s="145">
        <f>IF(BW590&gt;$AI$8,1,0)</f>
        <v>0</v>
      </c>
      <c r="BY590" s="148">
        <f>IF($R590=BV$17,BW590,0)</f>
        <v>0</v>
      </c>
      <c r="BZ590" s="145">
        <v>0</v>
      </c>
      <c r="CA590" s="148">
        <f>100*BZ590/$AI590</f>
        <v>0</v>
      </c>
      <c r="CB590" s="145">
        <f>IF(CA590&gt;$AI$8,1,0)</f>
        <v>0</v>
      </c>
      <c r="CC590" s="148">
        <f>IF($R590=BZ$17,CA590,0)</f>
        <v>0</v>
      </c>
      <c r="CD590" s="145">
        <v>0</v>
      </c>
      <c r="CE590" s="148">
        <f>100*CD590/$AI590</f>
        <v>0</v>
      </c>
      <c r="CF590" s="145">
        <f>IF(CE590&gt;$AI$8,1,0)</f>
        <v>0</v>
      </c>
      <c r="CG590" s="148">
        <f>IF($R590=CD$17,CE590,0)</f>
        <v>0</v>
      </c>
      <c r="CH590" s="145">
        <v>0</v>
      </c>
      <c r="CI590" s="148">
        <f>100*CH590/$AI590</f>
        <v>0</v>
      </c>
      <c r="CJ590" s="145">
        <f>IF(CI590&gt;$AI$8,1,0)</f>
        <v>0</v>
      </c>
      <c r="CK590" s="148">
        <f>IF($R590=CH$17,CI590,0)</f>
        <v>0</v>
      </c>
      <c r="CL590" s="145">
        <v>0</v>
      </c>
      <c r="CM590" s="145">
        <v>0</v>
      </c>
      <c r="CN590" s="149"/>
    </row>
    <row r="591" ht="15.75" customHeight="1">
      <c r="A591" t="s" s="179">
        <v>3364</v>
      </c>
      <c r="B591" t="s" s="180">
        <v>84</v>
      </c>
      <c r="C591" t="s" s="180">
        <v>3365</v>
      </c>
      <c r="D591" t="s" s="181">
        <v>86</v>
      </c>
      <c r="E591" t="s" s="182">
        <v>79</v>
      </c>
      <c r="F591" t="s" s="130">
        <v>46</v>
      </c>
      <c r="G591" t="s" s="130">
        <v>269</v>
      </c>
      <c r="H591" t="s" s="130">
        <v>130</v>
      </c>
      <c r="I591" t="s" s="130">
        <v>49</v>
      </c>
      <c r="J591" t="s" s="130">
        <v>56</v>
      </c>
      <c r="K591" t="s" s="183">
        <f>_xlfn.IFS(Q591=0,O591,T591=1,R591,U591=1,AA591,V591=1,AD591)</f>
        <v>27</v>
      </c>
      <c r="L591" s="189">
        <f>_xlfn.IFS(Q591=0,P591,T591=1,S591,U591=1,AB591,V591=1,AE591)</f>
        <v>34.127737014307</v>
      </c>
      <c r="M591" t="s" s="130">
        <f>IF(O591="Lab","over","under")</f>
        <v>3307</v>
      </c>
      <c r="N591" s="169"/>
      <c r="O591" t="s" s="184">
        <v>27</v>
      </c>
      <c r="P591" s="131">
        <f>AM591</f>
        <v>34.127737014307</v>
      </c>
      <c r="Q591" s="173">
        <f>T591+U591+V591</f>
        <v>0</v>
      </c>
      <c r="R591" t="s" s="185">
        <v>29</v>
      </c>
      <c r="S591" s="131">
        <f>AW591</f>
        <v>30.9836795539465</v>
      </c>
      <c r="T591" s="169"/>
      <c r="U591" s="169"/>
      <c r="V591" s="169"/>
      <c r="W591" s="169"/>
      <c r="X591" t="s" s="130">
        <f>IF($A591=Y591,"ok","bad")</f>
        <v>2430</v>
      </c>
      <c r="Y591" t="s" s="130">
        <v>3364</v>
      </c>
      <c r="Z591" t="s" s="130">
        <v>3365</v>
      </c>
      <c r="AA591" t="s" s="186">
        <v>2365</v>
      </c>
      <c r="AB591" s="125">
        <f>100*AC591</f>
        <v>17.7550191</v>
      </c>
      <c r="AC591" s="191">
        <v>0.177550191</v>
      </c>
      <c r="AD591" t="s" s="187">
        <v>28</v>
      </c>
      <c r="AE591" s="125">
        <v>13.4338761</v>
      </c>
      <c r="AF591" s="191">
        <v>0.134338761</v>
      </c>
      <c r="AG591" s="169"/>
      <c r="AH591" s="173">
        <v>76677</v>
      </c>
      <c r="AI591" s="173">
        <v>51653</v>
      </c>
      <c r="AJ591" s="173">
        <v>209</v>
      </c>
      <c r="AK591" s="173">
        <v>1624</v>
      </c>
      <c r="AL591" s="173">
        <v>17628</v>
      </c>
      <c r="AM591" s="175">
        <f>100*AL591/$AI591</f>
        <v>34.127737014307</v>
      </c>
      <c r="AN591" s="173">
        <f>IF(AM591&gt;$AI$8,1,0)</f>
        <v>0</v>
      </c>
      <c r="AO591" s="175">
        <f>IF($R591=AL$17,AM591,0)</f>
        <v>0</v>
      </c>
      <c r="AP591" s="173">
        <v>6939</v>
      </c>
      <c r="AQ591" s="175">
        <f>100*AP591/$AI591</f>
        <v>13.4338760575378</v>
      </c>
      <c r="AR591" s="173">
        <f>IF(AQ591&gt;$AI$8,1,0)</f>
        <v>0</v>
      </c>
      <c r="AS591" s="175">
        <f>IF($R591=AP$17,AQ591,0)</f>
        <v>0</v>
      </c>
      <c r="AT591" s="173">
        <v>16004</v>
      </c>
      <c r="AU591" s="175">
        <f>100*AT591/$AI591</f>
        <v>30.9836795539465</v>
      </c>
      <c r="AV591" s="173">
        <f>IF(AU591&gt;$AI$8,1,0)</f>
        <v>0</v>
      </c>
      <c r="AW591" s="175">
        <f>IF($R591=AT$17,AU591,0)</f>
        <v>30.9836795539465</v>
      </c>
      <c r="AX591" s="173">
        <v>9171</v>
      </c>
      <c r="AY591" s="175">
        <f>100*AX591/$AI591</f>
        <v>17.7550190695603</v>
      </c>
      <c r="AZ591" s="173">
        <f>IF(AY591&gt;$AI$8,1,0)</f>
        <v>0</v>
      </c>
      <c r="BA591" s="175">
        <f>IF($R591=AX$17,AY591,0)</f>
        <v>0</v>
      </c>
      <c r="BB591" s="173">
        <v>1911</v>
      </c>
      <c r="BC591" s="175">
        <f>100*BB591/$AI591</f>
        <v>3.69968830464833</v>
      </c>
      <c r="BD591" s="173">
        <f>IF(BC591&gt;$AI$8,1,0)</f>
        <v>0</v>
      </c>
      <c r="BE591" s="175">
        <f>IF($R591=BB$17,BC591,0)</f>
        <v>0</v>
      </c>
      <c r="BF591" s="173">
        <v>0</v>
      </c>
      <c r="BG591" s="175">
        <f>100*BF591/$AI591</f>
        <v>0</v>
      </c>
      <c r="BH591" s="173">
        <f>IF(BG591&gt;$AI$8,1,0)</f>
        <v>0</v>
      </c>
      <c r="BI591" s="175">
        <f>IF($R591=BF$17,BG591,0)</f>
        <v>0</v>
      </c>
      <c r="BJ591" s="173">
        <v>0</v>
      </c>
      <c r="BK591" s="175">
        <f>100*BJ591/$AI591</f>
        <v>0</v>
      </c>
      <c r="BL591" s="173">
        <f>IF(BK591&gt;$AI$8,1,0)</f>
        <v>0</v>
      </c>
      <c r="BM591" s="175">
        <f>IF($R591=BJ$17,BK591,0)</f>
        <v>0</v>
      </c>
      <c r="BN591" s="173">
        <v>0</v>
      </c>
      <c r="BO591" s="175">
        <f>100*BN591/$AI591</f>
        <v>0</v>
      </c>
      <c r="BP591" s="173">
        <f>IF(BO591&gt;$AI$8,1,0)</f>
        <v>0</v>
      </c>
      <c r="BQ591" s="175">
        <f>IF($R591=BN$17,BO591,0)</f>
        <v>0</v>
      </c>
      <c r="BR591" s="173">
        <v>0</v>
      </c>
      <c r="BS591" s="175">
        <f>100*BR591/$AI591</f>
        <v>0</v>
      </c>
      <c r="BT591" s="173">
        <f>IF(BS591&gt;$AI$8,1,0)</f>
        <v>0</v>
      </c>
      <c r="BU591" s="175">
        <f>IF($R591=BR$17,BS591,0)</f>
        <v>0</v>
      </c>
      <c r="BV591" s="173">
        <v>0</v>
      </c>
      <c r="BW591" s="175">
        <f>100*BV591/$AI591</f>
        <v>0</v>
      </c>
      <c r="BX591" s="173">
        <f>IF(BW591&gt;$AI$8,1,0)</f>
        <v>0</v>
      </c>
      <c r="BY591" s="175">
        <f>IF($R591=BV$17,BW591,0)</f>
        <v>0</v>
      </c>
      <c r="BZ591" s="173">
        <v>0</v>
      </c>
      <c r="CA591" s="175">
        <f>100*BZ591/$AI591</f>
        <v>0</v>
      </c>
      <c r="CB591" s="173">
        <f>IF(CA591&gt;$AI$8,1,0)</f>
        <v>0</v>
      </c>
      <c r="CC591" s="175">
        <f>IF($R591=BZ$17,CA591,0)</f>
        <v>0</v>
      </c>
      <c r="CD591" s="173">
        <v>0</v>
      </c>
      <c r="CE591" s="175">
        <f>100*CD591/$AI591</f>
        <v>0</v>
      </c>
      <c r="CF591" s="173">
        <f>IF(CE591&gt;$AI$8,1,0)</f>
        <v>0</v>
      </c>
      <c r="CG591" s="175">
        <f>IF($R591=CD$17,CE591,0)</f>
        <v>0</v>
      </c>
      <c r="CH591" s="173">
        <v>0</v>
      </c>
      <c r="CI591" s="175">
        <f>100*CH591/$AI591</f>
        <v>0</v>
      </c>
      <c r="CJ591" s="173">
        <f>IF(CI591&gt;$AI$8,1,0)</f>
        <v>0</v>
      </c>
      <c r="CK591" s="175">
        <f>IF($R591=CH$17,CI591,0)</f>
        <v>0</v>
      </c>
      <c r="CL591" s="173">
        <v>0</v>
      </c>
      <c r="CM591" s="173">
        <v>0</v>
      </c>
      <c r="CN591" s="176"/>
    </row>
    <row r="592" ht="15.75" customHeight="1">
      <c r="A592" t="s" s="179">
        <v>2996</v>
      </c>
      <c r="B592" t="s" s="180">
        <v>84</v>
      </c>
      <c r="C592" t="s" s="180">
        <v>2997</v>
      </c>
      <c r="D592" t="s" s="181">
        <v>86</v>
      </c>
      <c r="E592" t="s" s="188">
        <v>79</v>
      </c>
      <c r="F592" t="s" s="146">
        <v>80</v>
      </c>
      <c r="G592" t="s" s="146">
        <v>2998</v>
      </c>
      <c r="H592" t="s" s="146">
        <v>2999</v>
      </c>
      <c r="I592" t="s" s="146">
        <v>64</v>
      </c>
      <c r="J592" t="s" s="146">
        <v>1733</v>
      </c>
      <c r="K592" t="s" s="183">
        <f>_xlfn.IFS(Q592=0,O592,T592=1,R592,U592=1,AA592,V592=1,AD592)</f>
        <v>27</v>
      </c>
      <c r="L592" s="189">
        <f>_xlfn.IFS(Q592=0,P592,T592=1,S592,U592=1,AB592,V592=1,AE592)</f>
        <v>28.8160688345066</v>
      </c>
      <c r="M592" t="s" s="146">
        <f>IF(O592="Lab","over","under")</f>
        <v>2429</v>
      </c>
      <c r="N592" s="145">
        <v>0</v>
      </c>
      <c r="O592" t="s" s="184">
        <v>28</v>
      </c>
      <c r="P592" s="147">
        <f>AQ592</f>
        <v>34.1239244608336</v>
      </c>
      <c r="Q592" s="145">
        <f>T592+U592+V592</f>
        <v>1</v>
      </c>
      <c r="R592" t="s" s="185">
        <v>27</v>
      </c>
      <c r="S592" s="147">
        <f>AO592</f>
        <v>28.8160688345066</v>
      </c>
      <c r="T592" s="145">
        <v>1</v>
      </c>
      <c r="U592" s="138"/>
      <c r="V592" s="138"/>
      <c r="W592" s="138"/>
      <c r="X592" t="s" s="146">
        <f>IF($A592=Y592,"ok","bad")</f>
        <v>2430</v>
      </c>
      <c r="Y592" t="s" s="146">
        <v>2996</v>
      </c>
      <c r="Z592" t="s" s="146">
        <v>2997</v>
      </c>
      <c r="AA592" t="s" s="186">
        <v>2365</v>
      </c>
      <c r="AB592" s="141">
        <f>100*AC592</f>
        <v>26.3772489</v>
      </c>
      <c r="AC592" s="190">
        <v>0.263772489</v>
      </c>
      <c r="AD592" t="s" s="187">
        <v>31</v>
      </c>
      <c r="AE592" s="141">
        <v>3.2238239</v>
      </c>
      <c r="AF592" s="190">
        <v>0.032238239</v>
      </c>
      <c r="AG592" s="138"/>
      <c r="AH592" s="145">
        <v>70151</v>
      </c>
      <c r="AI592" s="145">
        <v>35796</v>
      </c>
      <c r="AJ592" s="145">
        <v>110</v>
      </c>
      <c r="AK592" s="145">
        <v>1900</v>
      </c>
      <c r="AL592" s="145">
        <v>10315</v>
      </c>
      <c r="AM592" s="148">
        <f>100*AL592/$AI592</f>
        <v>28.8160688345066</v>
      </c>
      <c r="AN592" s="145">
        <f>IF(AM592&gt;$AI$8,1,0)</f>
        <v>0</v>
      </c>
      <c r="AO592" s="148">
        <f>IF($R592=AL$17,AM592,0)</f>
        <v>28.8160688345066</v>
      </c>
      <c r="AP592" s="145">
        <v>12215</v>
      </c>
      <c r="AQ592" s="148">
        <f>100*AP592/$AI592</f>
        <v>34.1239244608336</v>
      </c>
      <c r="AR592" s="145">
        <f>IF(AQ592&gt;$AI$8,1,0)</f>
        <v>0</v>
      </c>
      <c r="AS592" s="148">
        <f>IF($R592=AP$17,AQ592,0)</f>
        <v>0</v>
      </c>
      <c r="AT592" s="145">
        <v>1056</v>
      </c>
      <c r="AU592" s="148">
        <f>100*AT592/$AI592</f>
        <v>2.95005028494804</v>
      </c>
      <c r="AV592" s="145">
        <f>IF(AU592&gt;$AI$8,1,0)</f>
        <v>0</v>
      </c>
      <c r="AW592" s="148">
        <f>IF($R592=AT$17,AU592,0)</f>
        <v>0</v>
      </c>
      <c r="AX592" s="145">
        <v>9442</v>
      </c>
      <c r="AY592" s="148">
        <f>100*AX592/$AI592</f>
        <v>26.3772488546206</v>
      </c>
      <c r="AZ592" s="145">
        <f>IF(AY592&gt;$AI$8,1,0)</f>
        <v>0</v>
      </c>
      <c r="BA592" s="148">
        <f>IF($R592=AX$17,AY592,0)</f>
        <v>0</v>
      </c>
      <c r="BB592" s="145">
        <v>1154</v>
      </c>
      <c r="BC592" s="148">
        <f>100*BB592/$AI592</f>
        <v>3.22382389093753</v>
      </c>
      <c r="BD592" s="145">
        <f>IF(BC592&gt;$AI$8,1,0)</f>
        <v>0</v>
      </c>
      <c r="BE592" s="148">
        <f>IF($R592=BB$17,BC592,0)</f>
        <v>0</v>
      </c>
      <c r="BF592" s="145">
        <v>0</v>
      </c>
      <c r="BG592" s="148">
        <f>100*BF592/$AI592</f>
        <v>0</v>
      </c>
      <c r="BH592" s="145">
        <f>IF(BG592&gt;$AI$8,1,0)</f>
        <v>0</v>
      </c>
      <c r="BI592" s="148">
        <f>IF($R592=BF$17,BG592,0)</f>
        <v>0</v>
      </c>
      <c r="BJ592" s="145">
        <v>0</v>
      </c>
      <c r="BK592" s="148">
        <f>100*BJ592/$AI592</f>
        <v>0</v>
      </c>
      <c r="BL592" s="145">
        <f>IF(BK592&gt;$AI$8,1,0)</f>
        <v>0</v>
      </c>
      <c r="BM592" s="148">
        <f>IF($R592=BJ$17,BK592,0)</f>
        <v>0</v>
      </c>
      <c r="BN592" s="145">
        <v>0</v>
      </c>
      <c r="BO592" s="148">
        <f>100*BN592/$AI592</f>
        <v>0</v>
      </c>
      <c r="BP592" s="145">
        <f>IF(BO592&gt;$AI$8,1,0)</f>
        <v>0</v>
      </c>
      <c r="BQ592" s="148">
        <f>IF($R592=BN$17,BO592,0)</f>
        <v>0</v>
      </c>
      <c r="BR592" s="145">
        <v>0</v>
      </c>
      <c r="BS592" s="148">
        <f>100*BR592/$AI592</f>
        <v>0</v>
      </c>
      <c r="BT592" s="145">
        <f>IF(BS592&gt;$AI$8,1,0)</f>
        <v>0</v>
      </c>
      <c r="BU592" s="148">
        <f>IF($R592=BR$17,BS592,0)</f>
        <v>0</v>
      </c>
      <c r="BV592" s="145">
        <v>0</v>
      </c>
      <c r="BW592" s="148">
        <f>100*BV592/$AI592</f>
        <v>0</v>
      </c>
      <c r="BX592" s="145">
        <f>IF(BW592&gt;$AI$8,1,0)</f>
        <v>0</v>
      </c>
      <c r="BY592" s="148">
        <f>IF($R592=BV$17,BW592,0)</f>
        <v>0</v>
      </c>
      <c r="BZ592" s="145">
        <v>0</v>
      </c>
      <c r="CA592" s="148">
        <f>100*BZ592/$AI592</f>
        <v>0</v>
      </c>
      <c r="CB592" s="145">
        <f>IF(CA592&gt;$AI$8,1,0)</f>
        <v>0</v>
      </c>
      <c r="CC592" s="148">
        <f>IF($R592=BZ$17,CA592,0)</f>
        <v>0</v>
      </c>
      <c r="CD592" s="145">
        <v>0</v>
      </c>
      <c r="CE592" s="148">
        <f>100*CD592/$AI592</f>
        <v>0</v>
      </c>
      <c r="CF592" s="145">
        <f>IF(CE592&gt;$AI$8,1,0)</f>
        <v>0</v>
      </c>
      <c r="CG592" s="148">
        <f>IF($R592=CD$17,CE592,0)</f>
        <v>0</v>
      </c>
      <c r="CH592" s="145">
        <v>0</v>
      </c>
      <c r="CI592" s="148">
        <f>100*CH592/$AI592</f>
        <v>0</v>
      </c>
      <c r="CJ592" s="145">
        <f>IF(CI592&gt;$AI$8,1,0)</f>
        <v>0</v>
      </c>
      <c r="CK592" s="148">
        <f>IF($R592=CH$17,CI592,0)</f>
        <v>0</v>
      </c>
      <c r="CL592" s="145">
        <v>1667</v>
      </c>
      <c r="CM592" s="145">
        <v>0</v>
      </c>
      <c r="CN592" s="149"/>
    </row>
    <row r="593" ht="15.75" customHeight="1">
      <c r="A593" t="s" s="179">
        <v>3354</v>
      </c>
      <c r="B593" t="s" s="180">
        <v>183</v>
      </c>
      <c r="C593" t="s" s="180">
        <v>1956</v>
      </c>
      <c r="D593" t="s" s="181">
        <v>186</v>
      </c>
      <c r="E593" t="s" s="182">
        <v>79</v>
      </c>
      <c r="F593" t="s" s="130">
        <v>46</v>
      </c>
      <c r="G593" t="s" s="130">
        <v>1957</v>
      </c>
      <c r="H593" t="s" s="130">
        <v>1958</v>
      </c>
      <c r="I593" t="s" s="130">
        <v>49</v>
      </c>
      <c r="J593" t="s" s="130">
        <v>56</v>
      </c>
      <c r="K593" t="s" s="183">
        <f>_xlfn.IFS(Q593=0,O593,T593=1,R593,U593=1,AA593,V593=1,AD593)</f>
        <v>27</v>
      </c>
      <c r="L593" s="189">
        <f>_xlfn.IFS(Q593=0,P593,T593=1,S593,U593=1,AB593,V593=1,AE593)</f>
        <v>34.1070170348572</v>
      </c>
      <c r="M593" t="s" s="130">
        <f>IF(O593="Lab","over","under")</f>
        <v>3307</v>
      </c>
      <c r="N593" s="169"/>
      <c r="O593" t="s" s="184">
        <v>27</v>
      </c>
      <c r="P593" s="131">
        <f>AM593</f>
        <v>34.1070170348572</v>
      </c>
      <c r="Q593" s="173">
        <f>T593+U593+V593</f>
        <v>0</v>
      </c>
      <c r="R593" t="s" s="185">
        <v>29</v>
      </c>
      <c r="S593" s="131">
        <f>AW593</f>
        <v>24.8725494259543</v>
      </c>
      <c r="T593" s="169"/>
      <c r="U593" s="169"/>
      <c r="V593" s="169"/>
      <c r="W593" s="169"/>
      <c r="X593" t="s" s="130">
        <f>IF($A593=Y593,"ok","bad")</f>
        <v>2430</v>
      </c>
      <c r="Y593" t="s" s="130">
        <v>3354</v>
      </c>
      <c r="Z593" t="s" s="130">
        <v>1956</v>
      </c>
      <c r="AA593" t="s" s="186">
        <v>28</v>
      </c>
      <c r="AB593" s="125">
        <f>100*AC593</f>
        <v>19.9714013</v>
      </c>
      <c r="AC593" s="191">
        <v>0.199714013</v>
      </c>
      <c r="AD593" t="s" s="187">
        <v>2365</v>
      </c>
      <c r="AE593" s="125">
        <v>14.0713723</v>
      </c>
      <c r="AF593" s="191">
        <v>0.140713723</v>
      </c>
      <c r="AG593" s="169"/>
      <c r="AH593" s="173">
        <v>71737</v>
      </c>
      <c r="AI593" s="173">
        <v>48254</v>
      </c>
      <c r="AJ593" s="173">
        <v>145</v>
      </c>
      <c r="AK593" s="173">
        <v>4456</v>
      </c>
      <c r="AL593" s="173">
        <v>16458</v>
      </c>
      <c r="AM593" s="175">
        <f>100*AL593/$AI593</f>
        <v>34.1070170348572</v>
      </c>
      <c r="AN593" s="173">
        <f>IF(AM593&gt;$AI$8,1,0)</f>
        <v>0</v>
      </c>
      <c r="AO593" s="175">
        <f>IF($R593=AL$17,AM593,0)</f>
        <v>0</v>
      </c>
      <c r="AP593" s="173">
        <v>9637</v>
      </c>
      <c r="AQ593" s="175">
        <f>100*AP593/$AI593</f>
        <v>19.9714013346044</v>
      </c>
      <c r="AR593" s="173">
        <f>IF(AQ593&gt;$AI$8,1,0)</f>
        <v>0</v>
      </c>
      <c r="AS593" s="175">
        <f>IF($R593=AP$17,AQ593,0)</f>
        <v>0</v>
      </c>
      <c r="AT593" s="173">
        <v>12002</v>
      </c>
      <c r="AU593" s="175">
        <f>100*AT593/$AI593</f>
        <v>24.8725494259543</v>
      </c>
      <c r="AV593" s="173">
        <f>IF(AU593&gt;$AI$8,1,0)</f>
        <v>0</v>
      </c>
      <c r="AW593" s="175">
        <f>IF($R593=AT$17,AU593,0)</f>
        <v>24.8725494259543</v>
      </c>
      <c r="AX593" s="173">
        <v>6790</v>
      </c>
      <c r="AY593" s="175">
        <f>100*AX593/$AI593</f>
        <v>14.0713723214656</v>
      </c>
      <c r="AZ593" s="173">
        <f>IF(AY593&gt;$AI$8,1,0)</f>
        <v>0</v>
      </c>
      <c r="BA593" s="175">
        <f>IF($R593=AX$17,AY593,0)</f>
        <v>0</v>
      </c>
      <c r="BB593" s="173">
        <v>2532</v>
      </c>
      <c r="BC593" s="175">
        <f>100*BB593/$AI593</f>
        <v>5.24723338997803</v>
      </c>
      <c r="BD593" s="173">
        <f>IF(BC593&gt;$AI$8,1,0)</f>
        <v>0</v>
      </c>
      <c r="BE593" s="175">
        <f>IF($R593=BB$17,BC593,0)</f>
        <v>0</v>
      </c>
      <c r="BF593" s="173">
        <v>0</v>
      </c>
      <c r="BG593" s="175">
        <f>100*BF593/$AI593</f>
        <v>0</v>
      </c>
      <c r="BH593" s="173">
        <f>IF(BG593&gt;$AI$8,1,0)</f>
        <v>0</v>
      </c>
      <c r="BI593" s="175">
        <f>IF($R593=BF$17,BG593,0)</f>
        <v>0</v>
      </c>
      <c r="BJ593" s="173">
        <v>0</v>
      </c>
      <c r="BK593" s="175">
        <f>100*BJ593/$AI593</f>
        <v>0</v>
      </c>
      <c r="BL593" s="173">
        <f>IF(BK593&gt;$AI$8,1,0)</f>
        <v>0</v>
      </c>
      <c r="BM593" s="175">
        <f>IF($R593=BJ$17,BK593,0)</f>
        <v>0</v>
      </c>
      <c r="BN593" s="173">
        <v>0</v>
      </c>
      <c r="BO593" s="175">
        <f>100*BN593/$AI593</f>
        <v>0</v>
      </c>
      <c r="BP593" s="173">
        <f>IF(BO593&gt;$AI$8,1,0)</f>
        <v>0</v>
      </c>
      <c r="BQ593" s="175">
        <f>IF($R593=BN$17,BO593,0)</f>
        <v>0</v>
      </c>
      <c r="BR593" s="173">
        <v>0</v>
      </c>
      <c r="BS593" s="175">
        <f>100*BR593/$AI593</f>
        <v>0</v>
      </c>
      <c r="BT593" s="173">
        <f>IF(BS593&gt;$AI$8,1,0)</f>
        <v>0</v>
      </c>
      <c r="BU593" s="175">
        <f>IF($R593=BR$17,BS593,0)</f>
        <v>0</v>
      </c>
      <c r="BV593" s="173">
        <v>0</v>
      </c>
      <c r="BW593" s="175">
        <f>100*BV593/$AI593</f>
        <v>0</v>
      </c>
      <c r="BX593" s="173">
        <f>IF(BW593&gt;$AI$8,1,0)</f>
        <v>0</v>
      </c>
      <c r="BY593" s="175">
        <f>IF($R593=BV$17,BW593,0)</f>
        <v>0</v>
      </c>
      <c r="BZ593" s="173">
        <v>0</v>
      </c>
      <c r="CA593" s="175">
        <f>100*BZ593/$AI593</f>
        <v>0</v>
      </c>
      <c r="CB593" s="173">
        <f>IF(CA593&gt;$AI$8,1,0)</f>
        <v>0</v>
      </c>
      <c r="CC593" s="175">
        <f>IF($R593=BZ$17,CA593,0)</f>
        <v>0</v>
      </c>
      <c r="CD593" s="173">
        <v>0</v>
      </c>
      <c r="CE593" s="175">
        <f>100*CD593/$AI593</f>
        <v>0</v>
      </c>
      <c r="CF593" s="173">
        <f>IF(CE593&gt;$AI$8,1,0)</f>
        <v>0</v>
      </c>
      <c r="CG593" s="175">
        <f>IF($R593=CD$17,CE593,0)</f>
        <v>0</v>
      </c>
      <c r="CH593" s="173">
        <v>0</v>
      </c>
      <c r="CI593" s="175">
        <f>100*CH593/$AI593</f>
        <v>0</v>
      </c>
      <c r="CJ593" s="173">
        <f>IF(CI593&gt;$AI$8,1,0)</f>
        <v>0</v>
      </c>
      <c r="CK593" s="175">
        <f>IF($R593=CH$17,CI593,0)</f>
        <v>0</v>
      </c>
      <c r="CL593" s="173">
        <v>966</v>
      </c>
      <c r="CM593" s="173">
        <v>0</v>
      </c>
      <c r="CN593" s="176"/>
    </row>
    <row r="594" ht="19.95" customHeight="1">
      <c r="A594" t="s" s="179">
        <v>3446</v>
      </c>
      <c r="B594" t="s" s="180">
        <v>197</v>
      </c>
      <c r="C594" t="s" s="180">
        <v>1823</v>
      </c>
      <c r="D594" t="s" s="181">
        <v>200</v>
      </c>
      <c r="E594" t="s" s="188">
        <v>79</v>
      </c>
      <c r="F594" t="s" s="146">
        <v>46</v>
      </c>
      <c r="G594" t="s" s="146">
        <v>187</v>
      </c>
      <c r="H594" t="s" s="146">
        <v>1824</v>
      </c>
      <c r="I594" t="s" s="146">
        <v>49</v>
      </c>
      <c r="J594" t="s" s="146">
        <v>56</v>
      </c>
      <c r="K594" t="s" s="183">
        <f>_xlfn.IFS(Q594=0,O594,T594=1,R594,U594=1,AA594,V594=1,AD594)</f>
        <v>27</v>
      </c>
      <c r="L594" s="189">
        <f>_xlfn.IFS(Q594=0,P594,T594=1,S594,U594=1,AB594,V594=1,AE594)</f>
        <v>34.1020070555877</v>
      </c>
      <c r="M594" t="s" s="146">
        <f>IF(O594="Lab","over","under")</f>
        <v>3307</v>
      </c>
      <c r="N594" s="138"/>
      <c r="O594" t="s" s="184">
        <v>27</v>
      </c>
      <c r="P594" s="147">
        <f>AM594</f>
        <v>34.1020070555877</v>
      </c>
      <c r="Q594" s="145">
        <f>T594+U594+V594</f>
        <v>0</v>
      </c>
      <c r="R594" t="s" s="185">
        <v>28</v>
      </c>
      <c r="S594" s="147">
        <f>AS594</f>
        <v>26.5142606581229</v>
      </c>
      <c r="T594" s="138"/>
      <c r="U594" s="138"/>
      <c r="V594" s="138"/>
      <c r="W594" s="138"/>
      <c r="X594" t="s" s="146">
        <f>IF($A594=Y594,"ok","bad")</f>
        <v>2430</v>
      </c>
      <c r="Y594" t="s" s="146">
        <v>3446</v>
      </c>
      <c r="Z594" t="s" s="146">
        <v>1823</v>
      </c>
      <c r="AA594" t="s" s="186">
        <v>29</v>
      </c>
      <c r="AB594" s="141">
        <f>100*AC594</f>
        <v>23.5684532</v>
      </c>
      <c r="AC594" s="190">
        <v>0.235684532</v>
      </c>
      <c r="AD594" t="s" s="187">
        <v>2365</v>
      </c>
      <c r="AE594" s="141">
        <v>10.4338987</v>
      </c>
      <c r="AF594" s="190">
        <v>0.104338987</v>
      </c>
      <c r="AG594" s="138"/>
      <c r="AH594" s="145">
        <v>71802</v>
      </c>
      <c r="AI594" s="145">
        <v>50173</v>
      </c>
      <c r="AJ594" s="145">
        <v>174</v>
      </c>
      <c r="AK594" s="145">
        <v>3807</v>
      </c>
      <c r="AL594" s="145">
        <v>17110</v>
      </c>
      <c r="AM594" s="148">
        <f>100*AL594/$AI594</f>
        <v>34.1020070555877</v>
      </c>
      <c r="AN594" s="145">
        <f>IF(AM594&gt;$AI$8,1,0)</f>
        <v>0</v>
      </c>
      <c r="AO594" s="148">
        <f>IF($R594=AL$17,AM594,0)</f>
        <v>0</v>
      </c>
      <c r="AP594" s="145">
        <v>13303</v>
      </c>
      <c r="AQ594" s="148">
        <f>100*AP594/$AI594</f>
        <v>26.5142606581229</v>
      </c>
      <c r="AR594" s="145">
        <f>IF(AQ594&gt;$AI$8,1,0)</f>
        <v>0</v>
      </c>
      <c r="AS594" s="148">
        <f>IF($R594=AP$17,AQ594,0)</f>
        <v>26.5142606581229</v>
      </c>
      <c r="AT594" s="145">
        <v>11825</v>
      </c>
      <c r="AU594" s="148">
        <f>100*AT594/$AI594</f>
        <v>23.5684531520938</v>
      </c>
      <c r="AV594" s="145">
        <f>IF(AU594&gt;$AI$8,1,0)</f>
        <v>0</v>
      </c>
      <c r="AW594" s="148">
        <f>IF($R594=AT$17,AU594,0)</f>
        <v>0</v>
      </c>
      <c r="AX594" s="145">
        <v>5235</v>
      </c>
      <c r="AY594" s="148">
        <f>100*AX594/$AI594</f>
        <v>10.4338987104618</v>
      </c>
      <c r="AZ594" s="145">
        <f>IF(AY594&gt;$AI$8,1,0)</f>
        <v>0</v>
      </c>
      <c r="BA594" s="148">
        <f>IF($R594=AX$17,AY594,0)</f>
        <v>0</v>
      </c>
      <c r="BB594" s="145">
        <v>2115</v>
      </c>
      <c r="BC594" s="148">
        <f>100*BB594/$AI594</f>
        <v>4.21541466525821</v>
      </c>
      <c r="BD594" s="145">
        <f>IF(BC594&gt;$AI$8,1,0)</f>
        <v>0</v>
      </c>
      <c r="BE594" s="148">
        <f>IF($R594=BB$17,BC594,0)</f>
        <v>0</v>
      </c>
      <c r="BF594" s="145">
        <v>0</v>
      </c>
      <c r="BG594" s="148">
        <f>100*BF594/$AI594</f>
        <v>0</v>
      </c>
      <c r="BH594" s="145">
        <f>IF(BG594&gt;$AI$8,1,0)</f>
        <v>0</v>
      </c>
      <c r="BI594" s="148">
        <f>IF($R594=BF$17,BG594,0)</f>
        <v>0</v>
      </c>
      <c r="BJ594" s="145">
        <v>0</v>
      </c>
      <c r="BK594" s="148">
        <f>100*BJ594/$AI594</f>
        <v>0</v>
      </c>
      <c r="BL594" s="145">
        <f>IF(BK594&gt;$AI$8,1,0)</f>
        <v>0</v>
      </c>
      <c r="BM594" s="148">
        <f>IF($R594=BJ$17,BK594,0)</f>
        <v>0</v>
      </c>
      <c r="BN594" s="145">
        <v>0</v>
      </c>
      <c r="BO594" s="148">
        <f>100*BN594/$AI594</f>
        <v>0</v>
      </c>
      <c r="BP594" s="145">
        <f>IF(BO594&gt;$AI$8,1,0)</f>
        <v>0</v>
      </c>
      <c r="BQ594" s="148">
        <f>IF($R594=BN$17,BO594,0)</f>
        <v>0</v>
      </c>
      <c r="BR594" s="145">
        <v>0</v>
      </c>
      <c r="BS594" s="148">
        <f>100*BR594/$AI594</f>
        <v>0</v>
      </c>
      <c r="BT594" s="145">
        <f>IF(BS594&gt;$AI$8,1,0)</f>
        <v>0</v>
      </c>
      <c r="BU594" s="148">
        <f>IF($R594=BR$17,BS594,0)</f>
        <v>0</v>
      </c>
      <c r="BV594" s="145">
        <v>0</v>
      </c>
      <c r="BW594" s="148">
        <f>100*BV594/$AI594</f>
        <v>0</v>
      </c>
      <c r="BX594" s="145">
        <f>IF(BW594&gt;$AI$8,1,0)</f>
        <v>0</v>
      </c>
      <c r="BY594" s="148">
        <f>IF($R594=BV$17,BW594,0)</f>
        <v>0</v>
      </c>
      <c r="BZ594" s="145">
        <v>0</v>
      </c>
      <c r="CA594" s="148">
        <f>100*BZ594/$AI594</f>
        <v>0</v>
      </c>
      <c r="CB594" s="145">
        <f>IF(CA594&gt;$AI$8,1,0)</f>
        <v>0</v>
      </c>
      <c r="CC594" s="148">
        <f>IF($R594=BZ$17,CA594,0)</f>
        <v>0</v>
      </c>
      <c r="CD594" s="145">
        <v>0</v>
      </c>
      <c r="CE594" s="148">
        <f>100*CD594/$AI594</f>
        <v>0</v>
      </c>
      <c r="CF594" s="145">
        <f>IF(CE594&gt;$AI$8,1,0)</f>
        <v>0</v>
      </c>
      <c r="CG594" s="148">
        <f>IF($R594=CD$17,CE594,0)</f>
        <v>0</v>
      </c>
      <c r="CH594" s="145">
        <v>0</v>
      </c>
      <c r="CI594" s="148">
        <f>100*CH594/$AI594</f>
        <v>0</v>
      </c>
      <c r="CJ594" s="145">
        <f>IF(CI594&gt;$AI$8,1,0)</f>
        <v>0</v>
      </c>
      <c r="CK594" s="148">
        <f>IF($R594=CH$17,CI594,0)</f>
        <v>0</v>
      </c>
      <c r="CL594" s="145">
        <v>0</v>
      </c>
      <c r="CM594" s="145">
        <v>0</v>
      </c>
      <c r="CN594" s="149"/>
    </row>
    <row r="595" ht="15.75" customHeight="1">
      <c r="A595" t="s" s="179">
        <v>3527</v>
      </c>
      <c r="B595" t="s" s="180">
        <v>183</v>
      </c>
      <c r="C595" t="s" s="180">
        <v>1413</v>
      </c>
      <c r="D595" t="s" s="181">
        <v>186</v>
      </c>
      <c r="E595" t="s" s="182">
        <v>79</v>
      </c>
      <c r="F595" t="s" s="130">
        <v>46</v>
      </c>
      <c r="G595" t="s" s="130">
        <v>1851</v>
      </c>
      <c r="H595" t="s" s="130">
        <v>1683</v>
      </c>
      <c r="I595" t="s" s="130">
        <v>49</v>
      </c>
      <c r="J595" t="s" s="130">
        <v>56</v>
      </c>
      <c r="K595" t="s" s="183">
        <f>_xlfn.IFS(Q595=0,O595,T595=1,R595,U595=1,AA595,V595=1,AD595)</f>
        <v>27</v>
      </c>
      <c r="L595" s="189">
        <f>_xlfn.IFS(Q595=0,P595,T595=1,S595,U595=1,AB595,V595=1,AE595)</f>
        <v>34.0823441687995</v>
      </c>
      <c r="M595" t="s" s="130">
        <f>IF(O595="Lab","over","under")</f>
        <v>3307</v>
      </c>
      <c r="N595" s="169"/>
      <c r="O595" t="s" s="184">
        <v>27</v>
      </c>
      <c r="P595" s="131">
        <f>AM595</f>
        <v>34.0823441687995</v>
      </c>
      <c r="Q595" s="173">
        <f>T595+U595+V595</f>
        <v>0</v>
      </c>
      <c r="R595" t="s" s="185">
        <v>28</v>
      </c>
      <c r="S595" s="131">
        <f>AS595</f>
        <v>31.4201648495597</v>
      </c>
      <c r="T595" s="169"/>
      <c r="U595" s="169"/>
      <c r="V595" s="169"/>
      <c r="W595" s="169"/>
      <c r="X595" t="s" s="130">
        <f>IF($A595=Y595,"ok","bad")</f>
        <v>2430</v>
      </c>
      <c r="Y595" t="s" s="130">
        <v>3527</v>
      </c>
      <c r="Z595" t="s" s="130">
        <v>1413</v>
      </c>
      <c r="AA595" t="s" s="186">
        <v>2365</v>
      </c>
      <c r="AB595" s="125">
        <f>100*AC595</f>
        <v>17.3192801</v>
      </c>
      <c r="AC595" s="191">
        <v>0.173192801</v>
      </c>
      <c r="AD595" t="s" s="187">
        <v>29</v>
      </c>
      <c r="AE595" s="125">
        <v>8.1981419</v>
      </c>
      <c r="AF595" s="191">
        <v>0.081981419</v>
      </c>
      <c r="AG595" s="169"/>
      <c r="AH595" s="173">
        <v>75457</v>
      </c>
      <c r="AI595" s="173">
        <v>49621</v>
      </c>
      <c r="AJ595" s="173">
        <v>179</v>
      </c>
      <c r="AK595" s="173">
        <v>1321</v>
      </c>
      <c r="AL595" s="173">
        <v>16912</v>
      </c>
      <c r="AM595" s="175">
        <f>100*AL595/$AI595</f>
        <v>34.0823441687995</v>
      </c>
      <c r="AN595" s="173">
        <f>IF(AM595&gt;$AI$8,1,0)</f>
        <v>0</v>
      </c>
      <c r="AO595" s="175">
        <f>IF($R595=AL$17,AM595,0)</f>
        <v>0</v>
      </c>
      <c r="AP595" s="173">
        <v>15591</v>
      </c>
      <c r="AQ595" s="175">
        <f>100*AP595/$AI595</f>
        <v>31.4201648495597</v>
      </c>
      <c r="AR595" s="173">
        <f>IF(AQ595&gt;$AI$8,1,0)</f>
        <v>0</v>
      </c>
      <c r="AS595" s="175">
        <f>IF($R595=AP$17,AQ595,0)</f>
        <v>31.4201648495597</v>
      </c>
      <c r="AT595" s="173">
        <v>4068</v>
      </c>
      <c r="AU595" s="175">
        <f>100*AT595/$AI595</f>
        <v>8.19814191572117</v>
      </c>
      <c r="AV595" s="173">
        <f>IF(AU595&gt;$AI$8,1,0)</f>
        <v>0</v>
      </c>
      <c r="AW595" s="175">
        <f>IF($R595=AT$17,AU595,0)</f>
        <v>0</v>
      </c>
      <c r="AX595" s="173">
        <v>8594</v>
      </c>
      <c r="AY595" s="175">
        <f>100*AX595/$AI595</f>
        <v>17.3192801434876</v>
      </c>
      <c r="AZ595" s="173">
        <f>IF(AY595&gt;$AI$8,1,0)</f>
        <v>0</v>
      </c>
      <c r="BA595" s="175">
        <f>IF($R595=AX$17,AY595,0)</f>
        <v>0</v>
      </c>
      <c r="BB595" s="173">
        <v>2584</v>
      </c>
      <c r="BC595" s="175">
        <f>100*BB595/$AI595</f>
        <v>5.20747264263114</v>
      </c>
      <c r="BD595" s="173">
        <f>IF(BC595&gt;$AI$8,1,0)</f>
        <v>0</v>
      </c>
      <c r="BE595" s="175">
        <f>IF($R595=BB$17,BC595,0)</f>
        <v>0</v>
      </c>
      <c r="BF595" s="173">
        <v>0</v>
      </c>
      <c r="BG595" s="175">
        <f>100*BF595/$AI595</f>
        <v>0</v>
      </c>
      <c r="BH595" s="173">
        <f>IF(BG595&gt;$AI$8,1,0)</f>
        <v>0</v>
      </c>
      <c r="BI595" s="175">
        <f>IF($R595=BF$17,BG595,0)</f>
        <v>0</v>
      </c>
      <c r="BJ595" s="173">
        <v>0</v>
      </c>
      <c r="BK595" s="175">
        <f>100*BJ595/$AI595</f>
        <v>0</v>
      </c>
      <c r="BL595" s="173">
        <f>IF(BK595&gt;$AI$8,1,0)</f>
        <v>0</v>
      </c>
      <c r="BM595" s="175">
        <f>IF($R595=BJ$17,BK595,0)</f>
        <v>0</v>
      </c>
      <c r="BN595" s="173">
        <v>0</v>
      </c>
      <c r="BO595" s="175">
        <f>100*BN595/$AI595</f>
        <v>0</v>
      </c>
      <c r="BP595" s="173">
        <f>IF(BO595&gt;$AI$8,1,0)</f>
        <v>0</v>
      </c>
      <c r="BQ595" s="175">
        <f>IF($R595=BN$17,BO595,0)</f>
        <v>0</v>
      </c>
      <c r="BR595" s="173">
        <v>0</v>
      </c>
      <c r="BS595" s="175">
        <f>100*BR595/$AI595</f>
        <v>0</v>
      </c>
      <c r="BT595" s="173">
        <f>IF(BS595&gt;$AI$8,1,0)</f>
        <v>0</v>
      </c>
      <c r="BU595" s="175">
        <f>IF($R595=BR$17,BS595,0)</f>
        <v>0</v>
      </c>
      <c r="BV595" s="173">
        <v>0</v>
      </c>
      <c r="BW595" s="175">
        <f>100*BV595/$AI595</f>
        <v>0</v>
      </c>
      <c r="BX595" s="173">
        <f>IF(BW595&gt;$AI$8,1,0)</f>
        <v>0</v>
      </c>
      <c r="BY595" s="175">
        <f>IF($R595=BV$17,BW595,0)</f>
        <v>0</v>
      </c>
      <c r="BZ595" s="173">
        <v>0</v>
      </c>
      <c r="CA595" s="175">
        <f>100*BZ595/$AI595</f>
        <v>0</v>
      </c>
      <c r="CB595" s="173">
        <f>IF(CA595&gt;$AI$8,1,0)</f>
        <v>0</v>
      </c>
      <c r="CC595" s="175">
        <f>IF($R595=BZ$17,CA595,0)</f>
        <v>0</v>
      </c>
      <c r="CD595" s="173">
        <v>0</v>
      </c>
      <c r="CE595" s="175">
        <f>100*CD595/$AI595</f>
        <v>0</v>
      </c>
      <c r="CF595" s="173">
        <f>IF(CE595&gt;$AI$8,1,0)</f>
        <v>0</v>
      </c>
      <c r="CG595" s="175">
        <f>IF($R595=CD$17,CE595,0)</f>
        <v>0</v>
      </c>
      <c r="CH595" s="173">
        <v>0</v>
      </c>
      <c r="CI595" s="175">
        <f>100*CH595/$AI595</f>
        <v>0</v>
      </c>
      <c r="CJ595" s="173">
        <f>IF(CI595&gt;$AI$8,1,0)</f>
        <v>0</v>
      </c>
      <c r="CK595" s="175">
        <f>IF($R595=CH$17,CI595,0)</f>
        <v>0</v>
      </c>
      <c r="CL595" s="173">
        <v>435</v>
      </c>
      <c r="CM595" s="173">
        <v>0</v>
      </c>
      <c r="CN595" s="176"/>
    </row>
    <row r="596" ht="15.75" customHeight="1">
      <c r="A596" t="s" s="179">
        <v>3317</v>
      </c>
      <c r="B596" t="s" s="180">
        <v>75</v>
      </c>
      <c r="C596" t="s" s="180">
        <v>3318</v>
      </c>
      <c r="D596" t="s" s="181">
        <v>78</v>
      </c>
      <c r="E596" t="s" s="188">
        <v>79</v>
      </c>
      <c r="F596" t="s" s="146">
        <v>46</v>
      </c>
      <c r="G596" t="s" s="146">
        <v>3319</v>
      </c>
      <c r="H596" t="s" s="146">
        <v>2199</v>
      </c>
      <c r="I596" t="s" s="146">
        <v>64</v>
      </c>
      <c r="J596" t="s" s="146">
        <v>56</v>
      </c>
      <c r="K596" t="s" s="183">
        <f>_xlfn.IFS(Q596=0,O596,T596=1,R596,U596=1,AA596,V596=1,AD596)</f>
        <v>27</v>
      </c>
      <c r="L596" s="189">
        <f>_xlfn.IFS(Q596=0,P596,T596=1,S596,U596=1,AB596,V596=1,AE596)</f>
        <v>34.0782918149466</v>
      </c>
      <c r="M596" t="s" s="146">
        <f>IF(O596="Lab","over","under")</f>
        <v>3307</v>
      </c>
      <c r="N596" s="138"/>
      <c r="O596" t="s" s="184">
        <v>27</v>
      </c>
      <c r="P596" s="147">
        <f>AM596</f>
        <v>34.0782918149466</v>
      </c>
      <c r="Q596" s="145">
        <f>T596+U596+V596</f>
        <v>0</v>
      </c>
      <c r="R596" t="s" s="185">
        <v>29</v>
      </c>
      <c r="S596" s="195">
        <f>AW596</f>
        <v>20.1647178444331</v>
      </c>
      <c r="T596" s="138"/>
      <c r="U596" s="138"/>
      <c r="V596" s="138"/>
      <c r="W596" s="138"/>
      <c r="X596" t="s" s="146">
        <f>IF($A596=Y596,"ok","bad")</f>
        <v>2430</v>
      </c>
      <c r="Y596" t="s" s="146">
        <v>3317</v>
      </c>
      <c r="Z596" t="s" s="146">
        <v>3318</v>
      </c>
      <c r="AA596" t="s" s="186">
        <v>2365</v>
      </c>
      <c r="AB596" s="141">
        <f>100*AC596</f>
        <v>18.1392984</v>
      </c>
      <c r="AC596" s="190">
        <v>0.181392984</v>
      </c>
      <c r="AD596" t="s" s="187">
        <v>28</v>
      </c>
      <c r="AE596" s="141">
        <v>16.7544484</v>
      </c>
      <c r="AF596" s="190">
        <v>0.167544484</v>
      </c>
      <c r="AG596" s="138"/>
      <c r="AH596" s="145">
        <v>72885</v>
      </c>
      <c r="AI596" s="145">
        <v>49175</v>
      </c>
      <c r="AJ596" s="145">
        <v>190</v>
      </c>
      <c r="AK596" s="145">
        <v>6842</v>
      </c>
      <c r="AL596" s="145">
        <v>16758</v>
      </c>
      <c r="AM596" s="148">
        <f>100*AL596/$AI596</f>
        <v>34.0782918149466</v>
      </c>
      <c r="AN596" s="145">
        <f>IF(AM596&gt;$AI$8,1,0)</f>
        <v>0</v>
      </c>
      <c r="AO596" s="148">
        <f>IF($R596=AL$17,AM596,0)</f>
        <v>0</v>
      </c>
      <c r="AP596" s="145">
        <v>8239</v>
      </c>
      <c r="AQ596" s="148">
        <f>100*AP596/$AI596</f>
        <v>16.7544483985765</v>
      </c>
      <c r="AR596" s="145">
        <f>IF(AQ596&gt;$AI$8,1,0)</f>
        <v>0</v>
      </c>
      <c r="AS596" s="148">
        <f>IF($R596=AP$17,AQ596,0)</f>
        <v>0</v>
      </c>
      <c r="AT596" s="145">
        <v>9916</v>
      </c>
      <c r="AU596" s="148">
        <f>100*AT596/$AI596</f>
        <v>20.1647178444331</v>
      </c>
      <c r="AV596" s="145">
        <f>IF(AU596&gt;$AI$8,1,0)</f>
        <v>0</v>
      </c>
      <c r="AW596" s="148">
        <f>IF($R596=AT$17,AU596,0)</f>
        <v>20.1647178444331</v>
      </c>
      <c r="AX596" s="145">
        <v>8920</v>
      </c>
      <c r="AY596" s="148">
        <f>100*AX596/$AI596</f>
        <v>18.1392984239959</v>
      </c>
      <c r="AZ596" s="145">
        <f>IF(AY596&gt;$AI$8,1,0)</f>
        <v>0</v>
      </c>
      <c r="BA596" s="148">
        <f>IF($R596=AX$17,AY596,0)</f>
        <v>0</v>
      </c>
      <c r="BB596" s="145">
        <v>3762</v>
      </c>
      <c r="BC596" s="148">
        <f>100*BB596/$AI596</f>
        <v>7.65022877478393</v>
      </c>
      <c r="BD596" s="145">
        <f>IF(BC596&gt;$AI$8,1,0)</f>
        <v>0</v>
      </c>
      <c r="BE596" s="148">
        <f>IF($R596=BB$17,BC596,0)</f>
        <v>0</v>
      </c>
      <c r="BF596" s="145">
        <v>0</v>
      </c>
      <c r="BG596" s="148">
        <f>100*BF596/$AI596</f>
        <v>0</v>
      </c>
      <c r="BH596" s="145">
        <f>IF(BG596&gt;$AI$8,1,0)</f>
        <v>0</v>
      </c>
      <c r="BI596" s="148">
        <f>IF($R596=BF$17,BG596,0)</f>
        <v>0</v>
      </c>
      <c r="BJ596" s="145">
        <v>0</v>
      </c>
      <c r="BK596" s="148">
        <f>100*BJ596/$AI596</f>
        <v>0</v>
      </c>
      <c r="BL596" s="145">
        <f>IF(BK596&gt;$AI$8,1,0)</f>
        <v>0</v>
      </c>
      <c r="BM596" s="148">
        <f>IF($R596=BJ$17,BK596,0)</f>
        <v>0</v>
      </c>
      <c r="BN596" s="145">
        <v>0</v>
      </c>
      <c r="BO596" s="148">
        <f>100*BN596/$AI596</f>
        <v>0</v>
      </c>
      <c r="BP596" s="145">
        <f>IF(BO596&gt;$AI$8,1,0)</f>
        <v>0</v>
      </c>
      <c r="BQ596" s="148">
        <f>IF($R596=BN$17,BO596,0)</f>
        <v>0</v>
      </c>
      <c r="BR596" s="145">
        <v>0</v>
      </c>
      <c r="BS596" s="148">
        <f>100*BR596/$AI596</f>
        <v>0</v>
      </c>
      <c r="BT596" s="145">
        <f>IF(BS596&gt;$AI$8,1,0)</f>
        <v>0</v>
      </c>
      <c r="BU596" s="148">
        <f>IF($R596=BR$17,BS596,0)</f>
        <v>0</v>
      </c>
      <c r="BV596" s="145">
        <v>0</v>
      </c>
      <c r="BW596" s="148">
        <f>100*BV596/$AI596</f>
        <v>0</v>
      </c>
      <c r="BX596" s="145">
        <f>IF(BW596&gt;$AI$8,1,0)</f>
        <v>0</v>
      </c>
      <c r="BY596" s="148">
        <f>IF($R596=BV$17,BW596,0)</f>
        <v>0</v>
      </c>
      <c r="BZ596" s="145">
        <v>0</v>
      </c>
      <c r="CA596" s="148">
        <f>100*BZ596/$AI596</f>
        <v>0</v>
      </c>
      <c r="CB596" s="145">
        <f>IF(CA596&gt;$AI$8,1,0)</f>
        <v>0</v>
      </c>
      <c r="CC596" s="148">
        <f>IF($R596=BZ$17,CA596,0)</f>
        <v>0</v>
      </c>
      <c r="CD596" s="145">
        <v>0</v>
      </c>
      <c r="CE596" s="148">
        <f>100*CD596/$AI596</f>
        <v>0</v>
      </c>
      <c r="CF596" s="145">
        <f>IF(CE596&gt;$AI$8,1,0)</f>
        <v>0</v>
      </c>
      <c r="CG596" s="148">
        <f>IF($R596=CD$17,CE596,0)</f>
        <v>0</v>
      </c>
      <c r="CH596" s="145">
        <v>0</v>
      </c>
      <c r="CI596" s="148">
        <f>100*CH596/$AI596</f>
        <v>0</v>
      </c>
      <c r="CJ596" s="145">
        <f>IF(CI596&gt;$AI$8,1,0)</f>
        <v>0</v>
      </c>
      <c r="CK596" s="148">
        <f>IF($R596=CH$17,CI596,0)</f>
        <v>0</v>
      </c>
      <c r="CL596" s="145">
        <v>71</v>
      </c>
      <c r="CM596" s="145">
        <v>0</v>
      </c>
      <c r="CN596" s="149"/>
    </row>
    <row r="597" ht="15.75" customHeight="1">
      <c r="A597" t="s" s="179">
        <v>2952</v>
      </c>
      <c r="B597" t="s" s="180">
        <v>160</v>
      </c>
      <c r="C597" t="s" s="180">
        <v>2953</v>
      </c>
      <c r="D597" t="s" s="181">
        <v>162</v>
      </c>
      <c r="E597" t="s" s="182">
        <v>79</v>
      </c>
      <c r="F597" t="s" s="130">
        <v>80</v>
      </c>
      <c r="G597" t="s" s="130">
        <v>264</v>
      </c>
      <c r="H597" t="s" s="130">
        <v>265</v>
      </c>
      <c r="I597" t="s" s="130">
        <v>64</v>
      </c>
      <c r="J597" t="s" s="130">
        <v>50</v>
      </c>
      <c r="K597" t="s" s="183">
        <f>_xlfn.IFS(Q597=0,O597,T597=1,R597,U597=1,AA597,V597=1,AD597)</f>
        <v>31</v>
      </c>
      <c r="L597" s="189">
        <f>_xlfn.IFS(Q597=0,P597,T597=1,S597,U597=1,AB597,V597=1,AE597)</f>
        <v>13.7007739</v>
      </c>
      <c r="M597" t="s" s="130">
        <f>IF(O597="Lab","over","under")</f>
        <v>2429</v>
      </c>
      <c r="N597" s="173">
        <v>0</v>
      </c>
      <c r="O597" t="s" s="184">
        <v>28</v>
      </c>
      <c r="P597" s="131">
        <f>AQ597</f>
        <v>34.0772182562651</v>
      </c>
      <c r="Q597" s="173">
        <f>T597+U597+V597</f>
        <v>1</v>
      </c>
      <c r="R597" t="s" s="197">
        <v>217</v>
      </c>
      <c r="S597" s="198">
        <f>100*0.304564066</f>
        <v>30.4564066</v>
      </c>
      <c r="T597" s="199"/>
      <c r="U597" s="173">
        <v>1</v>
      </c>
      <c r="V597" s="169"/>
      <c r="W597" s="169"/>
      <c r="X597" t="s" s="130">
        <f>IF($A597=Y597,"ok","bad")</f>
        <v>2430</v>
      </c>
      <c r="Y597" t="s" s="130">
        <v>2952</v>
      </c>
      <c r="Z597" t="s" s="130">
        <v>2953</v>
      </c>
      <c r="AA597" t="s" s="186">
        <v>31</v>
      </c>
      <c r="AB597" s="125">
        <f>100*AC597</f>
        <v>13.7007739</v>
      </c>
      <c r="AC597" s="191">
        <v>0.137007739</v>
      </c>
      <c r="AD597" t="s" s="187">
        <v>29</v>
      </c>
      <c r="AE597" s="125">
        <v>10.2407443</v>
      </c>
      <c r="AF597" s="191">
        <v>0.102407443</v>
      </c>
      <c r="AG597" s="169"/>
      <c r="AH597" s="173">
        <v>81439</v>
      </c>
      <c r="AI597" s="173">
        <v>46647</v>
      </c>
      <c r="AJ597" s="173">
        <v>320</v>
      </c>
      <c r="AK597" s="173">
        <v>1689</v>
      </c>
      <c r="AL597" s="173">
        <v>1920</v>
      </c>
      <c r="AM597" s="175">
        <f>100*AL597/$AI597</f>
        <v>4.11602032285034</v>
      </c>
      <c r="AN597" s="173">
        <f>IF(AM597&gt;$AI$8,1,0)</f>
        <v>0</v>
      </c>
      <c r="AO597" s="175">
        <f>IF($R597=AL$17,AM597,0)</f>
        <v>0</v>
      </c>
      <c r="AP597" s="173">
        <v>15896</v>
      </c>
      <c r="AQ597" s="175">
        <f>100*AP597/$AI597</f>
        <v>34.0772182562651</v>
      </c>
      <c r="AR597" s="173">
        <f>IF(AQ597&gt;$AI$8,1,0)</f>
        <v>0</v>
      </c>
      <c r="AS597" s="175">
        <f>IF($R597=AP$17,AQ597,0)</f>
        <v>0</v>
      </c>
      <c r="AT597" s="173">
        <v>4777</v>
      </c>
      <c r="AU597" s="175">
        <f>100*AT597/$AI597</f>
        <v>10.240744313675</v>
      </c>
      <c r="AV597" s="173">
        <f>IF(AU597&gt;$AI$8,1,0)</f>
        <v>0</v>
      </c>
      <c r="AW597" s="175">
        <f>IF($R597=AT$17,AU597,0)</f>
        <v>0</v>
      </c>
      <c r="AX597" s="173">
        <v>1964</v>
      </c>
      <c r="AY597" s="175">
        <f>100*AX597/$AI597</f>
        <v>4.21034578858233</v>
      </c>
      <c r="AZ597" s="173">
        <f>IF(AY597&gt;$AI$8,1,0)</f>
        <v>0</v>
      </c>
      <c r="BA597" s="175">
        <f>IF($R597=AX$17,AY597,0)</f>
        <v>0</v>
      </c>
      <c r="BB597" s="173">
        <v>6391</v>
      </c>
      <c r="BC597" s="175">
        <f>100*BB597/$AI597</f>
        <v>13.7007738975711</v>
      </c>
      <c r="BD597" s="173">
        <f>IF(BC597&gt;$AI$8,1,0)</f>
        <v>0</v>
      </c>
      <c r="BE597" s="175">
        <f>IF($R597=BB$17,BC597,0)</f>
        <v>0</v>
      </c>
      <c r="BF597" s="173">
        <v>0</v>
      </c>
      <c r="BG597" s="175">
        <f>100*BF597/$AI597</f>
        <v>0</v>
      </c>
      <c r="BH597" s="173">
        <f>IF(BG597&gt;$AI$8,1,0)</f>
        <v>0</v>
      </c>
      <c r="BI597" s="175">
        <f>IF($R597=BF$17,BG597,0)</f>
        <v>0</v>
      </c>
      <c r="BJ597" s="173">
        <v>0</v>
      </c>
      <c r="BK597" s="175">
        <f>100*BJ597/$AI597</f>
        <v>0</v>
      </c>
      <c r="BL597" s="173">
        <f>IF(BK597&gt;$AI$8,1,0)</f>
        <v>0</v>
      </c>
      <c r="BM597" s="175">
        <f>IF($R597=BJ$17,BK597,0)</f>
        <v>0</v>
      </c>
      <c r="BN597" s="173">
        <v>0</v>
      </c>
      <c r="BO597" s="175">
        <f>100*BN597/$AI597</f>
        <v>0</v>
      </c>
      <c r="BP597" s="173">
        <f>IF(BO597&gt;$AI$8,1,0)</f>
        <v>0</v>
      </c>
      <c r="BQ597" s="175">
        <f>IF($R597=BN$17,BO597,0)</f>
        <v>0</v>
      </c>
      <c r="BR597" s="173">
        <v>0</v>
      </c>
      <c r="BS597" s="175">
        <f>100*BR597/$AI597</f>
        <v>0</v>
      </c>
      <c r="BT597" s="173">
        <f>IF(BS597&gt;$AI$8,1,0)</f>
        <v>0</v>
      </c>
      <c r="BU597" s="175">
        <f>IF($R597=BR$17,BS597,0)</f>
        <v>0</v>
      </c>
      <c r="BV597" s="173">
        <v>0</v>
      </c>
      <c r="BW597" s="175">
        <f>100*BV597/$AI597</f>
        <v>0</v>
      </c>
      <c r="BX597" s="173">
        <f>IF(BW597&gt;$AI$8,1,0)</f>
        <v>0</v>
      </c>
      <c r="BY597" s="175">
        <f>IF($R597=BV$17,BW597,0)</f>
        <v>0</v>
      </c>
      <c r="BZ597" s="173">
        <v>0</v>
      </c>
      <c r="CA597" s="175">
        <f>100*BZ597/$AI597</f>
        <v>0</v>
      </c>
      <c r="CB597" s="173">
        <f>IF(CA597&gt;$AI$8,1,0)</f>
        <v>0</v>
      </c>
      <c r="CC597" s="175">
        <f>IF($R597=BZ$17,CA597,0)</f>
        <v>0</v>
      </c>
      <c r="CD597" s="173">
        <v>0</v>
      </c>
      <c r="CE597" s="175">
        <f>100*CD597/$AI597</f>
        <v>0</v>
      </c>
      <c r="CF597" s="173">
        <f>IF(CE597&gt;$AI$8,1,0)</f>
        <v>0</v>
      </c>
      <c r="CG597" s="175">
        <f>IF($R597=CD$17,CE597,0)</f>
        <v>0</v>
      </c>
      <c r="CH597" s="173">
        <v>0</v>
      </c>
      <c r="CI597" s="175">
        <f>100*CH597/$AI597</f>
        <v>0</v>
      </c>
      <c r="CJ597" s="173">
        <f>IF(CI597&gt;$AI$8,1,0)</f>
        <v>0</v>
      </c>
      <c r="CK597" s="175">
        <f>IF($R597=CH$17,CI597,0)</f>
        <v>0</v>
      </c>
      <c r="CL597" s="173">
        <v>2656</v>
      </c>
      <c r="CM597" s="173">
        <v>0</v>
      </c>
      <c r="CN597" s="176"/>
    </row>
    <row r="598" ht="15.75" customHeight="1">
      <c r="A598" t="s" s="179">
        <v>3178</v>
      </c>
      <c r="B598" t="s" s="180">
        <v>197</v>
      </c>
      <c r="C598" t="s" s="180">
        <v>3179</v>
      </c>
      <c r="D598" t="s" s="181">
        <v>200</v>
      </c>
      <c r="E598" t="s" s="188">
        <v>79</v>
      </c>
      <c r="F598" t="s" s="146">
        <v>46</v>
      </c>
      <c r="G598" t="s" s="146">
        <v>374</v>
      </c>
      <c r="H598" t="s" s="146">
        <v>3180</v>
      </c>
      <c r="I598" t="s" s="146">
        <v>49</v>
      </c>
      <c r="J598" t="s" s="146">
        <v>1733</v>
      </c>
      <c r="K598" t="s" s="183">
        <f>_xlfn.IFS(Q598=0,O598,T598=1,R598,U598=1,AA598,V598=1,AD598)</f>
        <v>27</v>
      </c>
      <c r="L598" s="189">
        <f>_xlfn.IFS(Q598=0,P598,T598=1,S598,U598=1,AB598,V598=1,AE598)</f>
        <v>33.4678006279761</v>
      </c>
      <c r="M598" t="s" s="146">
        <f>IF(O598="Lab","over","under")</f>
        <v>2429</v>
      </c>
      <c r="N598" s="145">
        <v>0</v>
      </c>
      <c r="O598" t="s" s="184">
        <v>28</v>
      </c>
      <c r="P598" s="147">
        <f>AQ598</f>
        <v>34.0458713688632</v>
      </c>
      <c r="Q598" s="145">
        <f>T598+U598+V598</f>
        <v>1</v>
      </c>
      <c r="R598" t="s" s="185">
        <v>27</v>
      </c>
      <c r="S598" s="203">
        <f>AO598</f>
        <v>33.4678006279761</v>
      </c>
      <c r="T598" s="145">
        <v>1</v>
      </c>
      <c r="U598" s="138"/>
      <c r="V598" s="138"/>
      <c r="W598" s="138"/>
      <c r="X598" t="s" s="146">
        <f>IF($A598=Y598,"ok","bad")</f>
        <v>2430</v>
      </c>
      <c r="Y598" t="s" s="146">
        <v>3178</v>
      </c>
      <c r="Z598" t="s" s="146">
        <v>3179</v>
      </c>
      <c r="AA598" t="s" s="186">
        <v>2365</v>
      </c>
      <c r="AB598" s="141">
        <f>100*AC598</f>
        <v>17.0385311</v>
      </c>
      <c r="AC598" s="190">
        <v>0.170385311</v>
      </c>
      <c r="AD598" t="s" s="187">
        <v>31</v>
      </c>
      <c r="AE598" s="141">
        <v>9.845917099999999</v>
      </c>
      <c r="AF598" s="190">
        <v>0.098459171</v>
      </c>
      <c r="AG598" s="138"/>
      <c r="AH598" s="145">
        <v>72857</v>
      </c>
      <c r="AI598" s="145">
        <v>48091</v>
      </c>
      <c r="AJ598" s="145">
        <v>233</v>
      </c>
      <c r="AK598" s="145">
        <v>278</v>
      </c>
      <c r="AL598" s="145">
        <v>16095</v>
      </c>
      <c r="AM598" s="148">
        <f>100*AL598/$AI598</f>
        <v>33.4678006279761</v>
      </c>
      <c r="AN598" s="145">
        <f>IF(AM598&gt;$AI$8,1,0)</f>
        <v>0</v>
      </c>
      <c r="AO598" s="148">
        <f>IF($R598=AL$17,AM598,0)</f>
        <v>33.4678006279761</v>
      </c>
      <c r="AP598" s="145">
        <v>16373</v>
      </c>
      <c r="AQ598" s="148">
        <f>100*AP598/$AI598</f>
        <v>34.0458713688632</v>
      </c>
      <c r="AR598" s="145">
        <f>IF(AQ598&gt;$AI$8,1,0)</f>
        <v>0</v>
      </c>
      <c r="AS598" s="148">
        <f>IF($R598=AP$17,AQ598,0)</f>
        <v>0</v>
      </c>
      <c r="AT598" s="145">
        <v>2604</v>
      </c>
      <c r="AU598" s="148">
        <f>100*AT598/$AI598</f>
        <v>5.41473456571916</v>
      </c>
      <c r="AV598" s="145">
        <f>IF(AU598&gt;$AI$8,1,0)</f>
        <v>0</v>
      </c>
      <c r="AW598" s="148">
        <f>IF($R598=AT$17,AU598,0)</f>
        <v>0</v>
      </c>
      <c r="AX598" s="145">
        <v>8194</v>
      </c>
      <c r="AY598" s="148">
        <f>100*AX598/$AI598</f>
        <v>17.0385311180886</v>
      </c>
      <c r="AZ598" s="145">
        <f>IF(AY598&gt;$AI$8,1,0)</f>
        <v>0</v>
      </c>
      <c r="BA598" s="148">
        <f>IF($R598=AX$17,AY598,0)</f>
        <v>0</v>
      </c>
      <c r="BB598" s="145">
        <v>4735</v>
      </c>
      <c r="BC598" s="148">
        <f>100*BB598/$AI598</f>
        <v>9.845917115468589</v>
      </c>
      <c r="BD598" s="145">
        <f>IF(BC598&gt;$AI$8,1,0)</f>
        <v>0</v>
      </c>
      <c r="BE598" s="148">
        <f>IF($R598=BB$17,BC598,0)</f>
        <v>0</v>
      </c>
      <c r="BF598" s="145">
        <v>0</v>
      </c>
      <c r="BG598" s="148">
        <f>100*BF598/$AI598</f>
        <v>0</v>
      </c>
      <c r="BH598" s="145">
        <f>IF(BG598&gt;$AI$8,1,0)</f>
        <v>0</v>
      </c>
      <c r="BI598" s="148">
        <f>IF($R598=BF$17,BG598,0)</f>
        <v>0</v>
      </c>
      <c r="BJ598" s="145">
        <v>0</v>
      </c>
      <c r="BK598" s="148">
        <f>100*BJ598/$AI598</f>
        <v>0</v>
      </c>
      <c r="BL598" s="145">
        <f>IF(BK598&gt;$AI$8,1,0)</f>
        <v>0</v>
      </c>
      <c r="BM598" s="148">
        <f>IF($R598=BJ$17,BK598,0)</f>
        <v>0</v>
      </c>
      <c r="BN598" s="145">
        <v>0</v>
      </c>
      <c r="BO598" s="148">
        <f>100*BN598/$AI598</f>
        <v>0</v>
      </c>
      <c r="BP598" s="145">
        <f>IF(BO598&gt;$AI$8,1,0)</f>
        <v>0</v>
      </c>
      <c r="BQ598" s="148">
        <f>IF($R598=BN$17,BO598,0)</f>
        <v>0</v>
      </c>
      <c r="BR598" s="145">
        <v>0</v>
      </c>
      <c r="BS598" s="148">
        <f>100*BR598/$AI598</f>
        <v>0</v>
      </c>
      <c r="BT598" s="145">
        <f>IF(BS598&gt;$AI$8,1,0)</f>
        <v>0</v>
      </c>
      <c r="BU598" s="148">
        <f>IF($R598=BR$17,BS598,0)</f>
        <v>0</v>
      </c>
      <c r="BV598" s="145">
        <v>0</v>
      </c>
      <c r="BW598" s="148">
        <f>100*BV598/$AI598</f>
        <v>0</v>
      </c>
      <c r="BX598" s="145">
        <f>IF(BW598&gt;$AI$8,1,0)</f>
        <v>0</v>
      </c>
      <c r="BY598" s="148">
        <f>IF($R598=BV$17,BW598,0)</f>
        <v>0</v>
      </c>
      <c r="BZ598" s="145">
        <v>0</v>
      </c>
      <c r="CA598" s="148">
        <f>100*BZ598/$AI598</f>
        <v>0</v>
      </c>
      <c r="CB598" s="145">
        <f>IF(CA598&gt;$AI$8,1,0)</f>
        <v>0</v>
      </c>
      <c r="CC598" s="148">
        <f>IF($R598=BZ$17,CA598,0)</f>
        <v>0</v>
      </c>
      <c r="CD598" s="145">
        <v>0</v>
      </c>
      <c r="CE598" s="148">
        <f>100*CD598/$AI598</f>
        <v>0</v>
      </c>
      <c r="CF598" s="145">
        <f>IF(CE598&gt;$AI$8,1,0)</f>
        <v>0</v>
      </c>
      <c r="CG598" s="148">
        <f>IF($R598=CD$17,CE598,0)</f>
        <v>0</v>
      </c>
      <c r="CH598" s="145">
        <v>0</v>
      </c>
      <c r="CI598" s="148">
        <f>100*CH598/$AI598</f>
        <v>0</v>
      </c>
      <c r="CJ598" s="145">
        <f>IF(CI598&gt;$AI$8,1,0)</f>
        <v>0</v>
      </c>
      <c r="CK598" s="148">
        <f>IF($R598=CH$17,CI598,0)</f>
        <v>0</v>
      </c>
      <c r="CL598" s="145">
        <v>0</v>
      </c>
      <c r="CM598" s="145">
        <v>0</v>
      </c>
      <c r="CN598" s="149"/>
    </row>
    <row r="599" ht="15.75" customHeight="1">
      <c r="A599" t="s" s="179">
        <v>3479</v>
      </c>
      <c r="B599" t="s" s="180">
        <v>160</v>
      </c>
      <c r="C599" t="s" s="180">
        <v>3480</v>
      </c>
      <c r="D599" t="s" s="181">
        <v>162</v>
      </c>
      <c r="E599" t="s" s="182">
        <v>79</v>
      </c>
      <c r="F599" t="s" s="130">
        <v>80</v>
      </c>
      <c r="G599" t="s" s="130">
        <v>369</v>
      </c>
      <c r="H599" t="s" s="130">
        <v>3481</v>
      </c>
      <c r="I599" t="s" s="130">
        <v>49</v>
      </c>
      <c r="J599" t="s" s="130">
        <v>56</v>
      </c>
      <c r="K599" t="s" s="183">
        <f>_xlfn.IFS(Q599=0,O599,T599=1,R599,U599=1,AA599,V599=1,AD599)</f>
        <v>27</v>
      </c>
      <c r="L599" s="189">
        <f>_xlfn.IFS(Q599=0,P599,T599=1,S599,U599=1,AB599,V599=1,AE599)</f>
        <v>34.0450542874241</v>
      </c>
      <c r="M599" t="s" s="130">
        <f>IF(O599="Lab","over","under")</f>
        <v>3307</v>
      </c>
      <c r="N599" s="169"/>
      <c r="O599" t="s" s="184">
        <v>27</v>
      </c>
      <c r="P599" s="131">
        <f>AM599</f>
        <v>34.0450542874241</v>
      </c>
      <c r="Q599" s="173">
        <f>T599+U599+V599</f>
        <v>0</v>
      </c>
      <c r="R599" t="s" s="185">
        <v>28</v>
      </c>
      <c r="S599" s="131">
        <f>AS599</f>
        <v>33.3995896383688</v>
      </c>
      <c r="T599" s="169"/>
      <c r="U599" s="169"/>
      <c r="V599" s="169"/>
      <c r="W599" s="169"/>
      <c r="X599" t="s" s="130">
        <f>IF($A599=Y599,"ok","bad")</f>
        <v>2430</v>
      </c>
      <c r="Y599" t="s" s="130">
        <v>3479</v>
      </c>
      <c r="Z599" t="s" s="130">
        <v>3480</v>
      </c>
      <c r="AA599" t="s" s="186">
        <v>2365</v>
      </c>
      <c r="AB599" s="125">
        <f>100*AC599</f>
        <v>17.5322732</v>
      </c>
      <c r="AC599" s="191">
        <v>0.175322732</v>
      </c>
      <c r="AD599" t="s" s="187">
        <v>29</v>
      </c>
      <c r="AE599" s="125">
        <v>9.3015303</v>
      </c>
      <c r="AF599" s="191">
        <v>0.09301530299999999</v>
      </c>
      <c r="AG599" s="169"/>
      <c r="AH599" s="173">
        <v>70713</v>
      </c>
      <c r="AI599" s="173">
        <v>46788</v>
      </c>
      <c r="AJ599" s="173">
        <v>173</v>
      </c>
      <c r="AK599" s="173">
        <v>302</v>
      </c>
      <c r="AL599" s="173">
        <v>15929</v>
      </c>
      <c r="AM599" s="175">
        <f>100*AL599/$AI599</f>
        <v>34.0450542874241</v>
      </c>
      <c r="AN599" s="173">
        <f>IF(AM599&gt;$AI$8,1,0)</f>
        <v>0</v>
      </c>
      <c r="AO599" s="175">
        <f>IF($R599=AL$17,AM599,0)</f>
        <v>0</v>
      </c>
      <c r="AP599" s="173">
        <v>15627</v>
      </c>
      <c r="AQ599" s="175">
        <f>100*AP599/$AI599</f>
        <v>33.3995896383688</v>
      </c>
      <c r="AR599" s="173">
        <f>IF(AQ599&gt;$AI$8,1,0)</f>
        <v>0</v>
      </c>
      <c r="AS599" s="175">
        <f>IF($R599=AP$17,AQ599,0)</f>
        <v>33.3995896383688</v>
      </c>
      <c r="AT599" s="173">
        <v>4352</v>
      </c>
      <c r="AU599" s="175">
        <f>100*AT599/$AI599</f>
        <v>9.3015303069163</v>
      </c>
      <c r="AV599" s="173">
        <f>IF(AU599&gt;$AI$8,1,0)</f>
        <v>0</v>
      </c>
      <c r="AW599" s="175">
        <f>IF($R599=AT$17,AU599,0)</f>
        <v>0</v>
      </c>
      <c r="AX599" s="173">
        <v>8203</v>
      </c>
      <c r="AY599" s="175">
        <f>100*AX599/$AI599</f>
        <v>17.5322732324528</v>
      </c>
      <c r="AZ599" s="173">
        <f>IF(AY599&gt;$AI$8,1,0)</f>
        <v>0</v>
      </c>
      <c r="BA599" s="175">
        <f>IF($R599=AX$17,AY599,0)</f>
        <v>0</v>
      </c>
      <c r="BB599" s="173">
        <v>2583</v>
      </c>
      <c r="BC599" s="175">
        <f>100*BB599/$AI599</f>
        <v>5.52064631956912</v>
      </c>
      <c r="BD599" s="173">
        <f>IF(BC599&gt;$AI$8,1,0)</f>
        <v>0</v>
      </c>
      <c r="BE599" s="175">
        <f>IF($R599=BB$17,BC599,0)</f>
        <v>0</v>
      </c>
      <c r="BF599" s="173">
        <v>0</v>
      </c>
      <c r="BG599" s="175">
        <f>100*BF599/$AI599</f>
        <v>0</v>
      </c>
      <c r="BH599" s="173">
        <f>IF(BG599&gt;$AI$8,1,0)</f>
        <v>0</v>
      </c>
      <c r="BI599" s="175">
        <f>IF($R599=BF$17,BG599,0)</f>
        <v>0</v>
      </c>
      <c r="BJ599" s="173">
        <v>0</v>
      </c>
      <c r="BK599" s="175">
        <f>100*BJ599/$AI599</f>
        <v>0</v>
      </c>
      <c r="BL599" s="173">
        <f>IF(BK599&gt;$AI$8,1,0)</f>
        <v>0</v>
      </c>
      <c r="BM599" s="175">
        <f>IF($R599=BJ$17,BK599,0)</f>
        <v>0</v>
      </c>
      <c r="BN599" s="173">
        <v>0</v>
      </c>
      <c r="BO599" s="175">
        <f>100*BN599/$AI599</f>
        <v>0</v>
      </c>
      <c r="BP599" s="173">
        <f>IF(BO599&gt;$AI$8,1,0)</f>
        <v>0</v>
      </c>
      <c r="BQ599" s="175">
        <f>IF($R599=BN$17,BO599,0)</f>
        <v>0</v>
      </c>
      <c r="BR599" s="173">
        <v>0</v>
      </c>
      <c r="BS599" s="175">
        <f>100*BR599/$AI599</f>
        <v>0</v>
      </c>
      <c r="BT599" s="173">
        <f>IF(BS599&gt;$AI$8,1,0)</f>
        <v>0</v>
      </c>
      <c r="BU599" s="175">
        <f>IF($R599=BR$17,BS599,0)</f>
        <v>0</v>
      </c>
      <c r="BV599" s="173">
        <v>0</v>
      </c>
      <c r="BW599" s="175">
        <f>100*BV599/$AI599</f>
        <v>0</v>
      </c>
      <c r="BX599" s="173">
        <f>IF(BW599&gt;$AI$8,1,0)</f>
        <v>0</v>
      </c>
      <c r="BY599" s="175">
        <f>IF($R599=BV$17,BW599,0)</f>
        <v>0</v>
      </c>
      <c r="BZ599" s="173">
        <v>0</v>
      </c>
      <c r="CA599" s="175">
        <f>100*BZ599/$AI599</f>
        <v>0</v>
      </c>
      <c r="CB599" s="173">
        <f>IF(CA599&gt;$AI$8,1,0)</f>
        <v>0</v>
      </c>
      <c r="CC599" s="175">
        <f>IF($R599=BZ$17,CA599,0)</f>
        <v>0</v>
      </c>
      <c r="CD599" s="173">
        <v>0</v>
      </c>
      <c r="CE599" s="175">
        <f>100*CD599/$AI599</f>
        <v>0</v>
      </c>
      <c r="CF599" s="173">
        <f>IF(CE599&gt;$AI$8,1,0)</f>
        <v>0</v>
      </c>
      <c r="CG599" s="175">
        <f>IF($R599=CD$17,CE599,0)</f>
        <v>0</v>
      </c>
      <c r="CH599" s="173">
        <v>0</v>
      </c>
      <c r="CI599" s="175">
        <f>100*CH599/$AI599</f>
        <v>0</v>
      </c>
      <c r="CJ599" s="173">
        <f>IF(CI599&gt;$AI$8,1,0)</f>
        <v>0</v>
      </c>
      <c r="CK599" s="175">
        <f>IF($R599=CH$17,CI599,0)</f>
        <v>0</v>
      </c>
      <c r="CL599" s="173">
        <v>0</v>
      </c>
      <c r="CM599" s="173">
        <v>0</v>
      </c>
      <c r="CN599" s="176"/>
    </row>
    <row r="600" ht="15.75" customHeight="1">
      <c r="A600" t="s" s="179">
        <v>3331</v>
      </c>
      <c r="B600" t="s" s="180">
        <v>42</v>
      </c>
      <c r="C600" t="s" s="180">
        <v>3332</v>
      </c>
      <c r="D600" t="s" s="181">
        <v>45</v>
      </c>
      <c r="E600" t="s" s="188">
        <v>45</v>
      </c>
      <c r="F600" t="s" s="146">
        <v>46</v>
      </c>
      <c r="G600" t="s" s="146">
        <v>3333</v>
      </c>
      <c r="H600" t="s" s="146">
        <v>1038</v>
      </c>
      <c r="I600" t="s" s="146">
        <v>64</v>
      </c>
      <c r="J600" t="s" s="146">
        <v>3334</v>
      </c>
      <c r="K600" t="s" s="183">
        <f>_xlfn.IFS(Q600=0,O600,T600=1,R600,U600=1,AA600,V600=1,AD600)</f>
        <v>33</v>
      </c>
      <c r="L600" s="189">
        <f>_xlfn.IFS(Q600=0,P600,T600=1,S600,U600=1,AB600,V600=1,AE600)</f>
        <v>34.0321024471538</v>
      </c>
      <c r="M600" t="s" s="146">
        <f>IF(O600="Lab","over","under")</f>
        <v>3307</v>
      </c>
      <c r="N600" s="138"/>
      <c r="O600" t="s" s="184">
        <v>33</v>
      </c>
      <c r="P600" s="147">
        <f>BK600</f>
        <v>34.0321024471538</v>
      </c>
      <c r="Q600" s="145">
        <f>T600+U600+V600</f>
        <v>0</v>
      </c>
      <c r="R600" t="s" s="185">
        <v>28</v>
      </c>
      <c r="S600" s="147">
        <f>AS600</f>
        <v>24.0877993158495</v>
      </c>
      <c r="T600" s="138"/>
      <c r="U600" s="138"/>
      <c r="V600" s="138"/>
      <c r="W600" s="138"/>
      <c r="X600" t="s" s="146">
        <f>IF($A600=Y600,"ok","bad")</f>
        <v>2430</v>
      </c>
      <c r="Y600" t="s" s="146">
        <v>3331</v>
      </c>
      <c r="Z600" t="s" s="146">
        <v>3332</v>
      </c>
      <c r="AA600" t="s" s="186">
        <v>27</v>
      </c>
      <c r="AB600" s="141">
        <f>100*AC600</f>
        <v>19.3513727</v>
      </c>
      <c r="AC600" s="190">
        <v>0.193513727</v>
      </c>
      <c r="AD600" t="s" s="187">
        <v>2365</v>
      </c>
      <c r="AE600" s="141">
        <v>15.2267345</v>
      </c>
      <c r="AF600" s="190">
        <v>0.152267345</v>
      </c>
      <c r="AG600" s="138"/>
      <c r="AH600" s="145">
        <v>74005</v>
      </c>
      <c r="AI600" s="145">
        <v>45604</v>
      </c>
      <c r="AJ600" s="145">
        <v>187</v>
      </c>
      <c r="AK600" s="145">
        <v>4535</v>
      </c>
      <c r="AL600" s="145">
        <v>8825</v>
      </c>
      <c r="AM600" s="148">
        <f>100*AL600/$AI600</f>
        <v>19.3513726866064</v>
      </c>
      <c r="AN600" s="145">
        <f>IF(AM600&gt;$AI$8,1,0)</f>
        <v>0</v>
      </c>
      <c r="AO600" s="148">
        <f>IF($R600=AL$17,AM600,0)</f>
        <v>0</v>
      </c>
      <c r="AP600" s="145">
        <v>10985</v>
      </c>
      <c r="AQ600" s="148">
        <f>100*AP600/$AI600</f>
        <v>24.0877993158495</v>
      </c>
      <c r="AR600" s="145">
        <f>IF(AQ600&gt;$AI$8,1,0)</f>
        <v>0</v>
      </c>
      <c r="AS600" s="148">
        <f>IF($R600=AP$17,AQ600,0)</f>
        <v>24.0877993158495</v>
      </c>
      <c r="AT600" s="145">
        <v>1461</v>
      </c>
      <c r="AU600" s="148">
        <f>100*AT600/$AI600</f>
        <v>3.20366634505745</v>
      </c>
      <c r="AV600" s="145">
        <f>IF(AU600&gt;$AI$8,1,0)</f>
        <v>0</v>
      </c>
      <c r="AW600" s="148">
        <f>IF($R600=AT$17,AU600,0)</f>
        <v>0</v>
      </c>
      <c r="AX600" s="145">
        <v>6944</v>
      </c>
      <c r="AY600" s="148">
        <f>100*AX600/$AI600</f>
        <v>15.2267344969739</v>
      </c>
      <c r="AZ600" s="145">
        <f>IF(AY600&gt;$AI$8,1,0)</f>
        <v>0</v>
      </c>
      <c r="BA600" s="148">
        <f>IF($R600=AX$17,AY600,0)</f>
        <v>0</v>
      </c>
      <c r="BB600" s="145">
        <v>1371</v>
      </c>
      <c r="BC600" s="148">
        <f>100*BB600/$AI600</f>
        <v>3.00631523550566</v>
      </c>
      <c r="BD600" s="145">
        <f>IF(BC600&gt;$AI$8,1,0)</f>
        <v>0</v>
      </c>
      <c r="BE600" s="148">
        <f>IF($R600=BB$17,BC600,0)</f>
        <v>0</v>
      </c>
      <c r="BF600" s="145">
        <v>0</v>
      </c>
      <c r="BG600" s="148">
        <f>100*BF600/$AI600</f>
        <v>0</v>
      </c>
      <c r="BH600" s="145">
        <f>IF(BG600&gt;$AI$8,1,0)</f>
        <v>0</v>
      </c>
      <c r="BI600" s="148">
        <f>IF($R600=BF$17,BG600,0)</f>
        <v>0</v>
      </c>
      <c r="BJ600" s="145">
        <v>15520</v>
      </c>
      <c r="BK600" s="148">
        <f>100*BJ600/$AI600</f>
        <v>34.0321024471538</v>
      </c>
      <c r="BL600" s="145">
        <f>IF(BK600&gt;$AI$8,1,0)</f>
        <v>0</v>
      </c>
      <c r="BM600" s="148">
        <f>IF($R600=BJ$17,BK600,0)</f>
        <v>0</v>
      </c>
      <c r="BN600" s="145">
        <v>0</v>
      </c>
      <c r="BO600" s="148">
        <f>100*BN600/$AI600</f>
        <v>0</v>
      </c>
      <c r="BP600" s="145">
        <f>IF(BO600&gt;$AI$8,1,0)</f>
        <v>0</v>
      </c>
      <c r="BQ600" s="148">
        <f>IF($R600=BN$17,BO600,0)</f>
        <v>0</v>
      </c>
      <c r="BR600" s="145">
        <v>0</v>
      </c>
      <c r="BS600" s="148">
        <f>100*BR600/$AI600</f>
        <v>0</v>
      </c>
      <c r="BT600" s="145">
        <f>IF(BS600&gt;$AI$8,1,0)</f>
        <v>0</v>
      </c>
      <c r="BU600" s="148">
        <f>IF($R600=BR$17,BS600,0)</f>
        <v>0</v>
      </c>
      <c r="BV600" s="145">
        <v>0</v>
      </c>
      <c r="BW600" s="148">
        <f>100*BV600/$AI600</f>
        <v>0</v>
      </c>
      <c r="BX600" s="145">
        <f>IF(BW600&gt;$AI$8,1,0)</f>
        <v>0</v>
      </c>
      <c r="BY600" s="148">
        <f>IF($R600=BV$17,BW600,0)</f>
        <v>0</v>
      </c>
      <c r="BZ600" s="145">
        <v>0</v>
      </c>
      <c r="CA600" s="148">
        <f>100*BZ600/$AI600</f>
        <v>0</v>
      </c>
      <c r="CB600" s="145">
        <f>IF(CA600&gt;$AI$8,1,0)</f>
        <v>0</v>
      </c>
      <c r="CC600" s="148">
        <f>IF($R600=BZ$17,CA600,0)</f>
        <v>0</v>
      </c>
      <c r="CD600" s="145">
        <v>0</v>
      </c>
      <c r="CE600" s="148">
        <f>100*CD600/$AI600</f>
        <v>0</v>
      </c>
      <c r="CF600" s="145">
        <f>IF(CE600&gt;$AI$8,1,0)</f>
        <v>0</v>
      </c>
      <c r="CG600" s="148">
        <f>IF($R600=CD$17,CE600,0)</f>
        <v>0</v>
      </c>
      <c r="CH600" s="145">
        <v>0</v>
      </c>
      <c r="CI600" s="148">
        <f>100*CH600/$AI600</f>
        <v>0</v>
      </c>
      <c r="CJ600" s="145">
        <f>IF(CI600&gt;$AI$8,1,0)</f>
        <v>0</v>
      </c>
      <c r="CK600" s="148">
        <f>IF($R600=CH$17,CI600,0)</f>
        <v>0</v>
      </c>
      <c r="CL600" s="145">
        <v>148</v>
      </c>
      <c r="CM600" s="145">
        <v>0</v>
      </c>
      <c r="CN600" s="149"/>
    </row>
    <row r="601" ht="15.75" customHeight="1">
      <c r="A601" t="s" s="179">
        <v>3517</v>
      </c>
      <c r="B601" t="s" s="180">
        <v>58</v>
      </c>
      <c r="C601" t="s" s="180">
        <v>795</v>
      </c>
      <c r="D601" t="s" s="181">
        <v>60</v>
      </c>
      <c r="E601" t="s" s="182">
        <v>60</v>
      </c>
      <c r="F601" t="s" s="130">
        <v>46</v>
      </c>
      <c r="G601" t="s" s="130">
        <v>157</v>
      </c>
      <c r="H601" t="s" s="130">
        <v>796</v>
      </c>
      <c r="I601" t="s" s="130">
        <v>49</v>
      </c>
      <c r="J601" t="s" s="130">
        <v>56</v>
      </c>
      <c r="K601" t="s" s="183">
        <f>_xlfn.IFS(Q601=0,O601,T601=1,R601,U601=1,AA601,V601=1,AD601)</f>
        <v>27</v>
      </c>
      <c r="L601" s="189">
        <f>_xlfn.IFS(Q601=0,P601,T601=1,S601,U601=1,AB601,V601=1,AE601)</f>
        <v>33.9236440946307</v>
      </c>
      <c r="M601" t="s" s="130">
        <f>IF(O601="Lab","over","under")</f>
        <v>3307</v>
      </c>
      <c r="N601" s="169"/>
      <c r="O601" t="s" s="184">
        <v>27</v>
      </c>
      <c r="P601" s="131">
        <f>AM601</f>
        <v>33.9236440946307</v>
      </c>
      <c r="Q601" s="173">
        <f>T601+U601+V601</f>
        <v>0</v>
      </c>
      <c r="R601" t="s" s="185">
        <v>32</v>
      </c>
      <c r="S601" s="131">
        <f>BI601</f>
        <v>24.329397928258</v>
      </c>
      <c r="T601" s="169"/>
      <c r="U601" s="169"/>
      <c r="V601" s="169"/>
      <c r="W601" s="169"/>
      <c r="X601" t="s" s="130">
        <f>IF($A601=Y601,"ok","bad")</f>
        <v>2430</v>
      </c>
      <c r="Y601" t="s" s="130">
        <v>3517</v>
      </c>
      <c r="Z601" t="s" s="130">
        <v>795</v>
      </c>
      <c r="AA601" t="s" s="186">
        <v>28</v>
      </c>
      <c r="AB601" s="125">
        <f>100*AC601</f>
        <v>22.9339123</v>
      </c>
      <c r="AC601" s="191">
        <v>0.229339123</v>
      </c>
      <c r="AD601" t="s" s="187">
        <v>2365</v>
      </c>
      <c r="AE601" s="125">
        <v>8.644320799999999</v>
      </c>
      <c r="AF601" s="191">
        <v>0.08644320799999999</v>
      </c>
      <c r="AG601" s="169"/>
      <c r="AH601" s="173">
        <v>71900</v>
      </c>
      <c r="AI601" s="173">
        <v>44214</v>
      </c>
      <c r="AJ601" s="173">
        <v>133</v>
      </c>
      <c r="AK601" s="173">
        <v>4242</v>
      </c>
      <c r="AL601" s="173">
        <v>14999</v>
      </c>
      <c r="AM601" s="175">
        <f>100*AL601/$AI601</f>
        <v>33.9236440946307</v>
      </c>
      <c r="AN601" s="173">
        <f>IF(AM601&gt;$AI$8,1,0)</f>
        <v>0</v>
      </c>
      <c r="AO601" s="175">
        <f>IF($R601=AL$17,AM601,0)</f>
        <v>0</v>
      </c>
      <c r="AP601" s="173">
        <v>10140</v>
      </c>
      <c r="AQ601" s="175">
        <f>100*AP601/$AI601</f>
        <v>22.9339123354594</v>
      </c>
      <c r="AR601" s="173">
        <f>IF(AQ601&gt;$AI$8,1,0)</f>
        <v>0</v>
      </c>
      <c r="AS601" s="175">
        <f>IF($R601=AP$17,AQ601,0)</f>
        <v>0</v>
      </c>
      <c r="AT601" s="173">
        <v>2800</v>
      </c>
      <c r="AU601" s="175">
        <f>100*AT601/$AI601</f>
        <v>6.33283575338128</v>
      </c>
      <c r="AV601" s="173">
        <f>IF(AU601&gt;$AI$8,1,0)</f>
        <v>0</v>
      </c>
      <c r="AW601" s="175">
        <f>IF($R601=AT$17,AU601,0)</f>
        <v>0</v>
      </c>
      <c r="AX601" s="173">
        <v>3822</v>
      </c>
      <c r="AY601" s="175">
        <f>100*AX601/$AI601</f>
        <v>8.644320803365449</v>
      </c>
      <c r="AZ601" s="173">
        <f>IF(AY601&gt;$AI$8,1,0)</f>
        <v>0</v>
      </c>
      <c r="BA601" s="175">
        <f>IF($R601=AX$17,AY601,0)</f>
        <v>0</v>
      </c>
      <c r="BB601" s="173">
        <v>1488</v>
      </c>
      <c r="BC601" s="175">
        <f>100*BB601/$AI601</f>
        <v>3.3654498575112</v>
      </c>
      <c r="BD601" s="173">
        <f>IF(BC601&gt;$AI$8,1,0)</f>
        <v>0</v>
      </c>
      <c r="BE601" s="175">
        <f>IF($R601=BB$17,BC601,0)</f>
        <v>0</v>
      </c>
      <c r="BF601" s="173">
        <v>10757</v>
      </c>
      <c r="BG601" s="175">
        <f>100*BF601/$AI601</f>
        <v>24.329397928258</v>
      </c>
      <c r="BH601" s="173">
        <f>IF(BG601&gt;$AI$8,1,0)</f>
        <v>0</v>
      </c>
      <c r="BI601" s="175">
        <f>IF($R601=BF$17,BG601,0)</f>
        <v>24.329397928258</v>
      </c>
      <c r="BJ601" s="173">
        <v>0</v>
      </c>
      <c r="BK601" s="175">
        <f>100*BJ601/$AI601</f>
        <v>0</v>
      </c>
      <c r="BL601" s="173">
        <f>IF(BK601&gt;$AI$8,1,0)</f>
        <v>0</v>
      </c>
      <c r="BM601" s="175">
        <f>IF($R601=BJ$17,BK601,0)</f>
        <v>0</v>
      </c>
      <c r="BN601" s="173">
        <v>0</v>
      </c>
      <c r="BO601" s="175">
        <f>100*BN601/$AI601</f>
        <v>0</v>
      </c>
      <c r="BP601" s="173">
        <f>IF(BO601&gt;$AI$8,1,0)</f>
        <v>0</v>
      </c>
      <c r="BQ601" s="175">
        <f>IF($R601=BN$17,BO601,0)</f>
        <v>0</v>
      </c>
      <c r="BR601" s="173">
        <v>0</v>
      </c>
      <c r="BS601" s="175">
        <f>100*BR601/$AI601</f>
        <v>0</v>
      </c>
      <c r="BT601" s="173">
        <f>IF(BS601&gt;$AI$8,1,0)</f>
        <v>0</v>
      </c>
      <c r="BU601" s="175">
        <f>IF($R601=BR$17,BS601,0)</f>
        <v>0</v>
      </c>
      <c r="BV601" s="173">
        <v>0</v>
      </c>
      <c r="BW601" s="175">
        <f>100*BV601/$AI601</f>
        <v>0</v>
      </c>
      <c r="BX601" s="173">
        <f>IF(BW601&gt;$AI$8,1,0)</f>
        <v>0</v>
      </c>
      <c r="BY601" s="175">
        <f>IF($R601=BV$17,BW601,0)</f>
        <v>0</v>
      </c>
      <c r="BZ601" s="173">
        <v>0</v>
      </c>
      <c r="CA601" s="175">
        <f>100*BZ601/$AI601</f>
        <v>0</v>
      </c>
      <c r="CB601" s="173">
        <f>IF(CA601&gt;$AI$8,1,0)</f>
        <v>0</v>
      </c>
      <c r="CC601" s="175">
        <f>IF($R601=BZ$17,CA601,0)</f>
        <v>0</v>
      </c>
      <c r="CD601" s="173">
        <v>0</v>
      </c>
      <c r="CE601" s="175">
        <f>100*CD601/$AI601</f>
        <v>0</v>
      </c>
      <c r="CF601" s="173">
        <f>IF(CE601&gt;$AI$8,1,0)</f>
        <v>0</v>
      </c>
      <c r="CG601" s="175">
        <f>IF($R601=CD$17,CE601,0)</f>
        <v>0</v>
      </c>
      <c r="CH601" s="173">
        <v>0</v>
      </c>
      <c r="CI601" s="175">
        <f>100*CH601/$AI601</f>
        <v>0</v>
      </c>
      <c r="CJ601" s="173">
        <f>IF(CI601&gt;$AI$8,1,0)</f>
        <v>0</v>
      </c>
      <c r="CK601" s="175">
        <f>IF($R601=CH$17,CI601,0)</f>
        <v>0</v>
      </c>
      <c r="CL601" s="173">
        <v>335</v>
      </c>
      <c r="CM601" s="173">
        <v>0</v>
      </c>
      <c r="CN601" s="176"/>
    </row>
    <row r="602" ht="15.75" customHeight="1">
      <c r="A602" t="s" s="179">
        <v>3563</v>
      </c>
      <c r="B602" t="s" s="180">
        <v>75</v>
      </c>
      <c r="C602" t="s" s="180">
        <v>271</v>
      </c>
      <c r="D602" t="s" s="181">
        <v>78</v>
      </c>
      <c r="E602" t="s" s="188">
        <v>79</v>
      </c>
      <c r="F602" t="s" s="146">
        <v>46</v>
      </c>
      <c r="G602" t="s" s="146">
        <v>710</v>
      </c>
      <c r="H602" t="s" s="146">
        <v>711</v>
      </c>
      <c r="I602" t="s" s="146">
        <v>49</v>
      </c>
      <c r="J602" t="s" s="146">
        <v>56</v>
      </c>
      <c r="K602" t="s" s="183">
        <f>_xlfn.IFS(Q602=0,O602,T602=1,R602,U602=1,AA602,V602=1,AD602)</f>
        <v>27</v>
      </c>
      <c r="L602" s="189">
        <f>_xlfn.IFS(Q602=0,P602,T602=1,S602,U602=1,AB602,V602=1,AE602)</f>
        <v>33.8973821989529</v>
      </c>
      <c r="M602" t="s" s="146">
        <f>IF(O602="Lab","over","under")</f>
        <v>3307</v>
      </c>
      <c r="N602" s="138"/>
      <c r="O602" t="s" s="184">
        <v>27</v>
      </c>
      <c r="P602" s="147">
        <f>AM602</f>
        <v>33.8973821989529</v>
      </c>
      <c r="Q602" s="145">
        <f>T602+U602+V602</f>
        <v>0</v>
      </c>
      <c r="R602" t="s" s="185">
        <v>28</v>
      </c>
      <c r="S602" s="195">
        <f>AS602</f>
        <v>28.3329842931937</v>
      </c>
      <c r="T602" s="138"/>
      <c r="U602" s="138"/>
      <c r="V602" s="138"/>
      <c r="W602" s="138"/>
      <c r="X602" t="s" s="146">
        <f>IF($A602=Y602,"ok","bad")</f>
        <v>2430</v>
      </c>
      <c r="Y602" t="s" s="146">
        <v>3563</v>
      </c>
      <c r="Z602" t="s" s="146">
        <v>271</v>
      </c>
      <c r="AA602" t="s" s="186">
        <v>2365</v>
      </c>
      <c r="AB602" s="141">
        <f>100*AC602</f>
        <v>16.6052356</v>
      </c>
      <c r="AC602" s="190">
        <v>0.166052356</v>
      </c>
      <c r="AD602" t="s" s="187">
        <v>29</v>
      </c>
      <c r="AE602" s="141">
        <v>7.2732984</v>
      </c>
      <c r="AF602" s="190">
        <v>0.072732984</v>
      </c>
      <c r="AG602" s="138"/>
      <c r="AH602" s="145">
        <v>72198</v>
      </c>
      <c r="AI602" s="145">
        <v>47750</v>
      </c>
      <c r="AJ602" s="145">
        <v>188</v>
      </c>
      <c r="AK602" s="145">
        <v>2657</v>
      </c>
      <c r="AL602" s="145">
        <v>16186</v>
      </c>
      <c r="AM602" s="148">
        <f>100*AL602/$AI602</f>
        <v>33.8973821989529</v>
      </c>
      <c r="AN602" s="145">
        <f>IF(AM602&gt;$AI$8,1,0)</f>
        <v>0</v>
      </c>
      <c r="AO602" s="148">
        <f>IF($R602=AL$17,AM602,0)</f>
        <v>0</v>
      </c>
      <c r="AP602" s="145">
        <v>13529</v>
      </c>
      <c r="AQ602" s="148">
        <f>100*AP602/$AI602</f>
        <v>28.3329842931937</v>
      </c>
      <c r="AR602" s="145">
        <f>IF(AQ602&gt;$AI$8,1,0)</f>
        <v>0</v>
      </c>
      <c r="AS602" s="148">
        <f>IF($R602=AP$17,AQ602,0)</f>
        <v>28.3329842931937</v>
      </c>
      <c r="AT602" s="145">
        <v>3473</v>
      </c>
      <c r="AU602" s="148">
        <f>100*AT602/$AI602</f>
        <v>7.27329842931937</v>
      </c>
      <c r="AV602" s="145">
        <f>IF(AU602&gt;$AI$8,1,0)</f>
        <v>0</v>
      </c>
      <c r="AW602" s="148">
        <f>IF($R602=AT$17,AU602,0)</f>
        <v>0</v>
      </c>
      <c r="AX602" s="145">
        <v>7929</v>
      </c>
      <c r="AY602" s="148">
        <f>100*AX602/$AI602</f>
        <v>16.6052356020942</v>
      </c>
      <c r="AZ602" s="145">
        <f>IF(AY602&gt;$AI$8,1,0)</f>
        <v>0</v>
      </c>
      <c r="BA602" s="148">
        <f>IF($R602=AX$17,AY602,0)</f>
        <v>0</v>
      </c>
      <c r="BB602" s="145">
        <v>2972</v>
      </c>
      <c r="BC602" s="148">
        <f>100*BB602/$AI602</f>
        <v>6.22408376963351</v>
      </c>
      <c r="BD602" s="145">
        <f>IF(BC602&gt;$AI$8,1,0)</f>
        <v>0</v>
      </c>
      <c r="BE602" s="148">
        <f>IF($R602=BB$17,BC602,0)</f>
        <v>0</v>
      </c>
      <c r="BF602" s="145">
        <v>0</v>
      </c>
      <c r="BG602" s="148">
        <f>100*BF602/$AI602</f>
        <v>0</v>
      </c>
      <c r="BH602" s="145">
        <f>IF(BG602&gt;$AI$8,1,0)</f>
        <v>0</v>
      </c>
      <c r="BI602" s="148">
        <f>IF($R602=BF$17,BG602,0)</f>
        <v>0</v>
      </c>
      <c r="BJ602" s="145">
        <v>0</v>
      </c>
      <c r="BK602" s="148">
        <f>100*BJ602/$AI602</f>
        <v>0</v>
      </c>
      <c r="BL602" s="145">
        <f>IF(BK602&gt;$AI$8,1,0)</f>
        <v>0</v>
      </c>
      <c r="BM602" s="148">
        <f>IF($R602=BJ$17,BK602,0)</f>
        <v>0</v>
      </c>
      <c r="BN602" s="145">
        <v>0</v>
      </c>
      <c r="BO602" s="148">
        <f>100*BN602/$AI602</f>
        <v>0</v>
      </c>
      <c r="BP602" s="145">
        <f>IF(BO602&gt;$AI$8,1,0)</f>
        <v>0</v>
      </c>
      <c r="BQ602" s="148">
        <f>IF($R602=BN$17,BO602,0)</f>
        <v>0</v>
      </c>
      <c r="BR602" s="145">
        <v>0</v>
      </c>
      <c r="BS602" s="148">
        <f>100*BR602/$AI602</f>
        <v>0</v>
      </c>
      <c r="BT602" s="145">
        <f>IF(BS602&gt;$AI$8,1,0)</f>
        <v>0</v>
      </c>
      <c r="BU602" s="148">
        <f>IF($R602=BR$17,BS602,0)</f>
        <v>0</v>
      </c>
      <c r="BV602" s="145">
        <v>0</v>
      </c>
      <c r="BW602" s="148">
        <f>100*BV602/$AI602</f>
        <v>0</v>
      </c>
      <c r="BX602" s="145">
        <f>IF(BW602&gt;$AI$8,1,0)</f>
        <v>0</v>
      </c>
      <c r="BY602" s="148">
        <f>IF($R602=BV$17,BW602,0)</f>
        <v>0</v>
      </c>
      <c r="BZ602" s="145">
        <v>0</v>
      </c>
      <c r="CA602" s="148">
        <f>100*BZ602/$AI602</f>
        <v>0</v>
      </c>
      <c r="CB602" s="145">
        <f>IF(CA602&gt;$AI$8,1,0)</f>
        <v>0</v>
      </c>
      <c r="CC602" s="148">
        <f>IF($R602=BZ$17,CA602,0)</f>
        <v>0</v>
      </c>
      <c r="CD602" s="145">
        <v>0</v>
      </c>
      <c r="CE602" s="148">
        <f>100*CD602/$AI602</f>
        <v>0</v>
      </c>
      <c r="CF602" s="145">
        <f>IF(CE602&gt;$AI$8,1,0)</f>
        <v>0</v>
      </c>
      <c r="CG602" s="148">
        <f>IF($R602=CD$17,CE602,0)</f>
        <v>0</v>
      </c>
      <c r="CH602" s="145">
        <v>0</v>
      </c>
      <c r="CI602" s="148">
        <f>100*CH602/$AI602</f>
        <v>0</v>
      </c>
      <c r="CJ602" s="145">
        <f>IF(CI602&gt;$AI$8,1,0)</f>
        <v>0</v>
      </c>
      <c r="CK602" s="148">
        <f>IF($R602=CH$17,CI602,0)</f>
        <v>0</v>
      </c>
      <c r="CL602" s="145">
        <v>0</v>
      </c>
      <c r="CM602" s="145">
        <v>0</v>
      </c>
      <c r="CN602" s="149"/>
    </row>
    <row r="603" ht="20.7" customHeight="1">
      <c r="A603" t="s" s="179">
        <v>2925</v>
      </c>
      <c r="B603" t="s" s="180">
        <v>75</v>
      </c>
      <c r="C603" t="s" s="180">
        <v>1874</v>
      </c>
      <c r="D603" t="s" s="181">
        <v>78</v>
      </c>
      <c r="E603" t="s" s="182">
        <v>79</v>
      </c>
      <c r="F603" t="s" s="130">
        <v>80</v>
      </c>
      <c r="G603" t="s" s="130">
        <v>1875</v>
      </c>
      <c r="H603" t="s" s="130">
        <v>1876</v>
      </c>
      <c r="I603" t="s" s="130">
        <v>49</v>
      </c>
      <c r="J603" t="s" s="130">
        <v>50</v>
      </c>
      <c r="K603" t="s" s="183">
        <f>_xlfn.IFS(Q603=0,O603,T603=1,R603,U603=1,AA603,V603=1,AD603)</f>
        <v>28</v>
      </c>
      <c r="L603" s="189">
        <f>_xlfn.IFS(Q603=0,P603,T603=1,S603,U603=1,AB603,V603=1,AE603)</f>
        <v>33.8878876103332</v>
      </c>
      <c r="M603" t="s" s="130">
        <f>IF(O603="Lab","over","under")</f>
        <v>2429</v>
      </c>
      <c r="N603" s="173">
        <v>0</v>
      </c>
      <c r="O603" t="s" s="184">
        <v>28</v>
      </c>
      <c r="P603" s="131">
        <f>AQ603</f>
        <v>33.8878876103332</v>
      </c>
      <c r="Q603" s="173">
        <f>T603+U603+V603</f>
        <v>0</v>
      </c>
      <c r="R603" t="s" s="197">
        <v>2926</v>
      </c>
      <c r="S603" s="198">
        <f>100*0.254609732</f>
        <v>25.4609732</v>
      </c>
      <c r="T603" s="199"/>
      <c r="U603" s="169"/>
      <c r="V603" s="169"/>
      <c r="W603" s="169"/>
      <c r="X603" t="s" s="130">
        <f>IF($A603=Y603,"ok","bad")</f>
        <v>2430</v>
      </c>
      <c r="Y603" t="s" s="130">
        <v>2925</v>
      </c>
      <c r="Z603" t="s" s="130">
        <v>1874</v>
      </c>
      <c r="AA603" t="s" s="186">
        <v>27</v>
      </c>
      <c r="AB603" s="125">
        <f>100*AC603</f>
        <v>17.2304635</v>
      </c>
      <c r="AC603" s="191">
        <v>0.172304635</v>
      </c>
      <c r="AD603" t="s" s="187">
        <v>2365</v>
      </c>
      <c r="AE603" s="125">
        <v>7.7452747</v>
      </c>
      <c r="AF603" s="191">
        <v>0.077452747</v>
      </c>
      <c r="AG603" s="169"/>
      <c r="AH603" s="173">
        <v>81295</v>
      </c>
      <c r="AI603" s="173">
        <v>43278</v>
      </c>
      <c r="AJ603" s="173">
        <v>167</v>
      </c>
      <c r="AK603" s="173">
        <v>3647</v>
      </c>
      <c r="AL603" s="173">
        <v>7457</v>
      </c>
      <c r="AM603" s="175">
        <f>100*AL603/$AI603</f>
        <v>17.2304635149499</v>
      </c>
      <c r="AN603" s="173">
        <f>IF(AM603&gt;$AI$8,1,0)</f>
        <v>0</v>
      </c>
      <c r="AO603" s="175">
        <f>IF($R603=AL$17,AM603,0)</f>
        <v>0</v>
      </c>
      <c r="AP603" s="173">
        <v>14666</v>
      </c>
      <c r="AQ603" s="175">
        <f>100*AP603/$AI603</f>
        <v>33.8878876103332</v>
      </c>
      <c r="AR603" s="173">
        <f>IF(AQ603&gt;$AI$8,1,0)</f>
        <v>0</v>
      </c>
      <c r="AS603" s="175">
        <f>IF($R603=AP$17,AQ603,0)</f>
        <v>0</v>
      </c>
      <c r="AT603" s="173">
        <v>2060</v>
      </c>
      <c r="AU603" s="175">
        <f>100*AT603/$AI603</f>
        <v>4.75992421091548</v>
      </c>
      <c r="AV603" s="173">
        <f>IF(AU603&gt;$AI$8,1,0)</f>
        <v>0</v>
      </c>
      <c r="AW603" s="175">
        <f>IF($R603=AT$17,AU603,0)</f>
        <v>0</v>
      </c>
      <c r="AX603" s="173">
        <v>3352</v>
      </c>
      <c r="AY603" s="175">
        <f>100*AX603/$AI603</f>
        <v>7.7452747354314</v>
      </c>
      <c r="AZ603" s="173">
        <f>IF(AY603&gt;$AI$8,1,0)</f>
        <v>0</v>
      </c>
      <c r="BA603" s="175">
        <f>IF($R603=AX$17,AY603,0)</f>
        <v>0</v>
      </c>
      <c r="BB603" s="173">
        <v>1873</v>
      </c>
      <c r="BC603" s="175">
        <f>100*BB603/$AI603</f>
        <v>4.32783400341975</v>
      </c>
      <c r="BD603" s="173">
        <f>IF(BC603&gt;$AI$8,1,0)</f>
        <v>0</v>
      </c>
      <c r="BE603" s="175">
        <f>IF($R603=BB$17,BC603,0)</f>
        <v>0</v>
      </c>
      <c r="BF603" s="173">
        <v>0</v>
      </c>
      <c r="BG603" s="175">
        <f>100*BF603/$AI603</f>
        <v>0</v>
      </c>
      <c r="BH603" s="173">
        <f>IF(BG603&gt;$AI$8,1,0)</f>
        <v>0</v>
      </c>
      <c r="BI603" s="175">
        <f>IF($R603=BF$17,BG603,0)</f>
        <v>0</v>
      </c>
      <c r="BJ603" s="173">
        <v>0</v>
      </c>
      <c r="BK603" s="175">
        <f>100*BJ603/$AI603</f>
        <v>0</v>
      </c>
      <c r="BL603" s="173">
        <f>IF(BK603&gt;$AI$8,1,0)</f>
        <v>0</v>
      </c>
      <c r="BM603" s="175">
        <f>IF($R603=BJ$17,BK603,0)</f>
        <v>0</v>
      </c>
      <c r="BN603" s="173">
        <v>0</v>
      </c>
      <c r="BO603" s="175">
        <f>100*BN603/$AI603</f>
        <v>0</v>
      </c>
      <c r="BP603" s="173">
        <f>IF(BO603&gt;$AI$8,1,0)</f>
        <v>0</v>
      </c>
      <c r="BQ603" s="175">
        <f>IF($R603=BN$17,BO603,0)</f>
        <v>0</v>
      </c>
      <c r="BR603" s="173">
        <v>0</v>
      </c>
      <c r="BS603" s="175">
        <f>100*BR603/$AI603</f>
        <v>0</v>
      </c>
      <c r="BT603" s="173">
        <f>IF(BS603&gt;$AI$8,1,0)</f>
        <v>0</v>
      </c>
      <c r="BU603" s="175">
        <f>IF($R603=BR$17,BS603,0)</f>
        <v>0</v>
      </c>
      <c r="BV603" s="173">
        <v>0</v>
      </c>
      <c r="BW603" s="175">
        <f>100*BV603/$AI603</f>
        <v>0</v>
      </c>
      <c r="BX603" s="173">
        <f>IF(BW603&gt;$AI$8,1,0)</f>
        <v>0</v>
      </c>
      <c r="BY603" s="175">
        <f>IF($R603=BV$17,BW603,0)</f>
        <v>0</v>
      </c>
      <c r="BZ603" s="173">
        <v>0</v>
      </c>
      <c r="CA603" s="175">
        <f>100*BZ603/$AI603</f>
        <v>0</v>
      </c>
      <c r="CB603" s="173">
        <f>IF(CA603&gt;$AI$8,1,0)</f>
        <v>0</v>
      </c>
      <c r="CC603" s="175">
        <f>IF($R603=BZ$17,CA603,0)</f>
        <v>0</v>
      </c>
      <c r="CD603" s="173">
        <v>0</v>
      </c>
      <c r="CE603" s="175">
        <f>100*CD603/$AI603</f>
        <v>0</v>
      </c>
      <c r="CF603" s="173">
        <f>IF(CE603&gt;$AI$8,1,0)</f>
        <v>0</v>
      </c>
      <c r="CG603" s="175">
        <f>IF($R603=CD$17,CE603,0)</f>
        <v>0</v>
      </c>
      <c r="CH603" s="173">
        <v>0</v>
      </c>
      <c r="CI603" s="175">
        <f>100*CH603/$AI603</f>
        <v>0</v>
      </c>
      <c r="CJ603" s="173">
        <f>IF(CI603&gt;$AI$8,1,0)</f>
        <v>0</v>
      </c>
      <c r="CK603" s="175">
        <f>IF($R603=CH$17,CI603,0)</f>
        <v>0</v>
      </c>
      <c r="CL603" s="173">
        <v>0</v>
      </c>
      <c r="CM603" s="173">
        <v>0</v>
      </c>
      <c r="CN603" s="176"/>
    </row>
    <row r="604" ht="20.3" customHeight="1">
      <c r="A604" t="s" s="179">
        <v>2912</v>
      </c>
      <c r="B604" t="s" s="180">
        <v>58</v>
      </c>
      <c r="C604" t="s" s="180">
        <v>2913</v>
      </c>
      <c r="D604" t="s" s="181">
        <v>60</v>
      </c>
      <c r="E604" t="s" s="188">
        <v>60</v>
      </c>
      <c r="F604" t="s" s="146">
        <v>46</v>
      </c>
      <c r="G604" t="s" s="146">
        <v>366</v>
      </c>
      <c r="H604" t="s" s="146">
        <v>2321</v>
      </c>
      <c r="I604" t="s" s="146">
        <v>49</v>
      </c>
      <c r="J604" t="s" s="146">
        <v>2585</v>
      </c>
      <c r="K604" t="s" s="183">
        <f>_xlfn.IFS(Q604=0,O604,T604=1,R604,U604=1,AA604,V604=1,AD604)</f>
        <v>32</v>
      </c>
      <c r="L604" s="189">
        <f>_xlfn.IFS(Q604=0,P604,T604=1,S604,U604=1,AB604,V604=1,AE604)</f>
        <v>31.0594190671327</v>
      </c>
      <c r="M604" t="s" s="146">
        <f>IF(O604="Lab","over","under")</f>
        <v>2429</v>
      </c>
      <c r="N604" s="145">
        <v>0</v>
      </c>
      <c r="O604" t="s" s="184">
        <v>28</v>
      </c>
      <c r="P604" s="147">
        <f>AQ604</f>
        <v>33.859627977984</v>
      </c>
      <c r="Q604" s="145">
        <f>T604+U604+V604</f>
        <v>1</v>
      </c>
      <c r="R604" t="s" s="185">
        <v>32</v>
      </c>
      <c r="S604" s="203">
        <f>BI604</f>
        <v>31.0594190671327</v>
      </c>
      <c r="T604" s="145">
        <v>1</v>
      </c>
      <c r="U604" s="138"/>
      <c r="V604" s="138"/>
      <c r="W604" s="138"/>
      <c r="X604" t="s" s="146">
        <f>IF($A604=Y604,"ok","bad")</f>
        <v>2430</v>
      </c>
      <c r="Y604" t="s" s="146">
        <v>2912</v>
      </c>
      <c r="Z604" t="s" s="146">
        <v>2913</v>
      </c>
      <c r="AA604" t="s" s="186">
        <v>27</v>
      </c>
      <c r="AB604" s="141">
        <f>100*AC604</f>
        <v>19.0209313</v>
      </c>
      <c r="AC604" s="190">
        <v>0.190209313</v>
      </c>
      <c r="AD604" t="s" s="187">
        <v>2365</v>
      </c>
      <c r="AE604" s="141">
        <v>6.3175445</v>
      </c>
      <c r="AF604" s="190">
        <v>0.063175445</v>
      </c>
      <c r="AG604" s="138"/>
      <c r="AH604" s="145">
        <v>76284</v>
      </c>
      <c r="AI604" s="145">
        <v>49782</v>
      </c>
      <c r="AJ604" s="145">
        <v>242</v>
      </c>
      <c r="AK604" s="145">
        <v>1394</v>
      </c>
      <c r="AL604" s="145">
        <v>9469</v>
      </c>
      <c r="AM604" s="148">
        <f>100*AL604/$AI604</f>
        <v>19.0209312602949</v>
      </c>
      <c r="AN604" s="145">
        <f>IF(AM604&gt;$AI$8,1,0)</f>
        <v>0</v>
      </c>
      <c r="AO604" s="148">
        <f>IF($R604=AL$17,AM604,0)</f>
        <v>0</v>
      </c>
      <c r="AP604" s="145">
        <v>16856</v>
      </c>
      <c r="AQ604" s="148">
        <f>100*AP604/$AI604</f>
        <v>33.859627977984</v>
      </c>
      <c r="AR604" s="145">
        <f>IF(AQ604&gt;$AI$8,1,0)</f>
        <v>0</v>
      </c>
      <c r="AS604" s="148">
        <f>IF($R604=AP$17,AQ604,0)</f>
        <v>0</v>
      </c>
      <c r="AT604" s="145">
        <v>2530</v>
      </c>
      <c r="AU604" s="148">
        <f>100*AT604/$AI604</f>
        <v>5.0821582097947</v>
      </c>
      <c r="AV604" s="145">
        <f>IF(AU604&gt;$AI$8,1,0)</f>
        <v>0</v>
      </c>
      <c r="AW604" s="148">
        <f>IF($R604=AT$17,AU604,0)</f>
        <v>0</v>
      </c>
      <c r="AX604" s="145">
        <v>3145</v>
      </c>
      <c r="AY604" s="148">
        <f>100*AX604/$AI604</f>
        <v>6.31754449399381</v>
      </c>
      <c r="AZ604" s="145">
        <f>IF(AY604&gt;$AI$8,1,0)</f>
        <v>0</v>
      </c>
      <c r="BA604" s="148">
        <f>IF($R604=AX$17,AY604,0)</f>
        <v>0</v>
      </c>
      <c r="BB604" s="145">
        <v>2320</v>
      </c>
      <c r="BC604" s="148">
        <f>100*BB604/$AI604</f>
        <v>4.66031899079989</v>
      </c>
      <c r="BD604" s="145">
        <f>IF(BC604&gt;$AI$8,1,0)</f>
        <v>0</v>
      </c>
      <c r="BE604" s="148">
        <f>IF($R604=BB$17,BC604,0)</f>
        <v>0</v>
      </c>
      <c r="BF604" s="145">
        <v>15462</v>
      </c>
      <c r="BG604" s="148">
        <f>100*BF604/$AI604</f>
        <v>31.0594190671327</v>
      </c>
      <c r="BH604" s="145">
        <f>IF(BG604&gt;$AI$8,1,0)</f>
        <v>0</v>
      </c>
      <c r="BI604" s="148">
        <f>IF($R604=BF$17,BG604,0)</f>
        <v>31.0594190671327</v>
      </c>
      <c r="BJ604" s="145">
        <v>0</v>
      </c>
      <c r="BK604" s="148">
        <f>100*BJ604/$AI604</f>
        <v>0</v>
      </c>
      <c r="BL604" s="145">
        <f>IF(BK604&gt;$AI$8,1,0)</f>
        <v>0</v>
      </c>
      <c r="BM604" s="148">
        <f>IF($R604=BJ$17,BK604,0)</f>
        <v>0</v>
      </c>
      <c r="BN604" s="145">
        <v>0</v>
      </c>
      <c r="BO604" s="148">
        <f>100*BN604/$AI604</f>
        <v>0</v>
      </c>
      <c r="BP604" s="145">
        <f>IF(BO604&gt;$AI$8,1,0)</f>
        <v>0</v>
      </c>
      <c r="BQ604" s="148">
        <f>IF($R604=BN$17,BO604,0)</f>
        <v>0</v>
      </c>
      <c r="BR604" s="145">
        <v>0</v>
      </c>
      <c r="BS604" s="148">
        <f>100*BR604/$AI604</f>
        <v>0</v>
      </c>
      <c r="BT604" s="145">
        <f>IF(BS604&gt;$AI$8,1,0)</f>
        <v>0</v>
      </c>
      <c r="BU604" s="148">
        <f>IF($R604=BR$17,BS604,0)</f>
        <v>0</v>
      </c>
      <c r="BV604" s="145">
        <v>0</v>
      </c>
      <c r="BW604" s="148">
        <f>100*BV604/$AI604</f>
        <v>0</v>
      </c>
      <c r="BX604" s="145">
        <f>IF(BW604&gt;$AI$8,1,0)</f>
        <v>0</v>
      </c>
      <c r="BY604" s="148">
        <f>IF($R604=BV$17,BW604,0)</f>
        <v>0</v>
      </c>
      <c r="BZ604" s="145">
        <v>0</v>
      </c>
      <c r="CA604" s="148">
        <f>100*BZ604/$AI604</f>
        <v>0</v>
      </c>
      <c r="CB604" s="145">
        <f>IF(CA604&gt;$AI$8,1,0)</f>
        <v>0</v>
      </c>
      <c r="CC604" s="148">
        <f>IF($R604=BZ$17,CA604,0)</f>
        <v>0</v>
      </c>
      <c r="CD604" s="145">
        <v>0</v>
      </c>
      <c r="CE604" s="148">
        <f>100*CD604/$AI604</f>
        <v>0</v>
      </c>
      <c r="CF604" s="145">
        <f>IF(CE604&gt;$AI$8,1,0)</f>
        <v>0</v>
      </c>
      <c r="CG604" s="148">
        <f>IF($R604=CD$17,CE604,0)</f>
        <v>0</v>
      </c>
      <c r="CH604" s="145">
        <v>0</v>
      </c>
      <c r="CI604" s="148">
        <f>100*CH604/$AI604</f>
        <v>0</v>
      </c>
      <c r="CJ604" s="145">
        <f>IF(CI604&gt;$AI$8,1,0)</f>
        <v>0</v>
      </c>
      <c r="CK604" s="148">
        <f>IF($R604=CH$17,CI604,0)</f>
        <v>0</v>
      </c>
      <c r="CL604" s="145">
        <v>0</v>
      </c>
      <c r="CM604" s="145">
        <v>0</v>
      </c>
      <c r="CN604" s="149"/>
    </row>
    <row r="605" ht="15.75" customHeight="1">
      <c r="A605" t="s" s="179">
        <v>3327</v>
      </c>
      <c r="B605" t="s" s="180">
        <v>197</v>
      </c>
      <c r="C605" t="s" s="180">
        <v>1966</v>
      </c>
      <c r="D605" t="s" s="181">
        <v>200</v>
      </c>
      <c r="E605" t="s" s="182">
        <v>79</v>
      </c>
      <c r="F605" t="s" s="130">
        <v>46</v>
      </c>
      <c r="G605" t="s" s="130">
        <v>124</v>
      </c>
      <c r="H605" t="s" s="130">
        <v>1967</v>
      </c>
      <c r="I605" t="s" s="130">
        <v>49</v>
      </c>
      <c r="J605" t="s" s="130">
        <v>56</v>
      </c>
      <c r="K605" t="s" s="183">
        <f>_xlfn.IFS(Q605=0,O605,T605=1,R605,U605=1,AA605,V605=1,AD605)</f>
        <v>27</v>
      </c>
      <c r="L605" s="189">
        <f>_xlfn.IFS(Q605=0,P605,T605=1,S605,U605=1,AB605,V605=1,AE605)</f>
        <v>33.8264598856351</v>
      </c>
      <c r="M605" t="s" s="130">
        <f>IF(O605="Lab","over","under")</f>
        <v>3307</v>
      </c>
      <c r="N605" s="169"/>
      <c r="O605" t="s" s="184">
        <v>27</v>
      </c>
      <c r="P605" s="131">
        <f>AM605</f>
        <v>33.8264598856351</v>
      </c>
      <c r="Q605" s="173">
        <f>T605+U605+V605</f>
        <v>0</v>
      </c>
      <c r="R605" t="s" s="185">
        <v>28</v>
      </c>
      <c r="S605" s="131">
        <f>AS605</f>
        <v>26.8021140183677</v>
      </c>
      <c r="T605" s="169"/>
      <c r="U605" s="169"/>
      <c r="V605" s="169"/>
      <c r="W605" s="169"/>
      <c r="X605" t="s" s="130">
        <f>IF($A605=Y605,"ok","bad")</f>
        <v>2430</v>
      </c>
      <c r="Y605" t="s" s="130">
        <v>3327</v>
      </c>
      <c r="Z605" t="s" s="130">
        <v>1966</v>
      </c>
      <c r="AA605" t="s" s="186">
        <v>2365</v>
      </c>
      <c r="AB605" s="125">
        <f>100*AC605</f>
        <v>16.981459</v>
      </c>
      <c r="AC605" s="191">
        <v>0.16981459</v>
      </c>
      <c r="AD605" t="s" s="187">
        <v>29</v>
      </c>
      <c r="AE605" s="125">
        <v>15.6060475</v>
      </c>
      <c r="AF605" s="191">
        <v>0.156060475</v>
      </c>
      <c r="AG605" s="169"/>
      <c r="AH605" s="173">
        <v>73071</v>
      </c>
      <c r="AI605" s="173">
        <v>46168</v>
      </c>
      <c r="AJ605" s="173">
        <v>167</v>
      </c>
      <c r="AK605" s="173">
        <v>3243</v>
      </c>
      <c r="AL605" s="173">
        <v>15617</v>
      </c>
      <c r="AM605" s="175">
        <f>100*AL605/$AI605</f>
        <v>33.8264598856351</v>
      </c>
      <c r="AN605" s="173">
        <f>IF(AM605&gt;$AI$8,1,0)</f>
        <v>0</v>
      </c>
      <c r="AO605" s="175">
        <f>IF($R605=AL$17,AM605,0)</f>
        <v>0</v>
      </c>
      <c r="AP605" s="173">
        <v>12374</v>
      </c>
      <c r="AQ605" s="175">
        <f>100*AP605/$AI605</f>
        <v>26.8021140183677</v>
      </c>
      <c r="AR605" s="173">
        <f>IF(AQ605&gt;$AI$8,1,0)</f>
        <v>0</v>
      </c>
      <c r="AS605" s="175">
        <f>IF($R605=AP$17,AQ605,0)</f>
        <v>26.8021140183677</v>
      </c>
      <c r="AT605" s="173">
        <v>7205</v>
      </c>
      <c r="AU605" s="175">
        <f>100*AT605/$AI605</f>
        <v>15.6060474787732</v>
      </c>
      <c r="AV605" s="173">
        <f>IF(AU605&gt;$AI$8,1,0)</f>
        <v>0</v>
      </c>
      <c r="AW605" s="175">
        <f>IF($R605=AT$17,AU605,0)</f>
        <v>0</v>
      </c>
      <c r="AX605" s="173">
        <v>7840</v>
      </c>
      <c r="AY605" s="175">
        <f>100*AX605/$AI605</f>
        <v>16.9814590192341</v>
      </c>
      <c r="AZ605" s="173">
        <f>IF(AY605&gt;$AI$8,1,0)</f>
        <v>0</v>
      </c>
      <c r="BA605" s="175">
        <f>IF($R605=AX$17,AY605,0)</f>
        <v>0</v>
      </c>
      <c r="BB605" s="173">
        <v>2243</v>
      </c>
      <c r="BC605" s="175">
        <f>100*BB605/$AI605</f>
        <v>4.85834344134465</v>
      </c>
      <c r="BD605" s="173">
        <f>IF(BC605&gt;$AI$8,1,0)</f>
        <v>0</v>
      </c>
      <c r="BE605" s="175">
        <f>IF($R605=BB$17,BC605,0)</f>
        <v>0</v>
      </c>
      <c r="BF605" s="173">
        <v>0</v>
      </c>
      <c r="BG605" s="175">
        <f>100*BF605/$AI605</f>
        <v>0</v>
      </c>
      <c r="BH605" s="173">
        <f>IF(BG605&gt;$AI$8,1,0)</f>
        <v>0</v>
      </c>
      <c r="BI605" s="175">
        <f>IF($R605=BF$17,BG605,0)</f>
        <v>0</v>
      </c>
      <c r="BJ605" s="173">
        <v>0</v>
      </c>
      <c r="BK605" s="175">
        <f>100*BJ605/$AI605</f>
        <v>0</v>
      </c>
      <c r="BL605" s="173">
        <f>IF(BK605&gt;$AI$8,1,0)</f>
        <v>0</v>
      </c>
      <c r="BM605" s="175">
        <f>IF($R605=BJ$17,BK605,0)</f>
        <v>0</v>
      </c>
      <c r="BN605" s="173">
        <v>0</v>
      </c>
      <c r="BO605" s="175">
        <f>100*BN605/$AI605</f>
        <v>0</v>
      </c>
      <c r="BP605" s="173">
        <f>IF(BO605&gt;$AI$8,1,0)</f>
        <v>0</v>
      </c>
      <c r="BQ605" s="175">
        <f>IF($R605=BN$17,BO605,0)</f>
        <v>0</v>
      </c>
      <c r="BR605" s="173">
        <v>0</v>
      </c>
      <c r="BS605" s="175">
        <f>100*BR605/$AI605</f>
        <v>0</v>
      </c>
      <c r="BT605" s="173">
        <f>IF(BS605&gt;$AI$8,1,0)</f>
        <v>0</v>
      </c>
      <c r="BU605" s="175">
        <f>IF($R605=BR$17,BS605,0)</f>
        <v>0</v>
      </c>
      <c r="BV605" s="173">
        <v>0</v>
      </c>
      <c r="BW605" s="175">
        <f>100*BV605/$AI605</f>
        <v>0</v>
      </c>
      <c r="BX605" s="173">
        <f>IF(BW605&gt;$AI$8,1,0)</f>
        <v>0</v>
      </c>
      <c r="BY605" s="175">
        <f>IF($R605=BV$17,BW605,0)</f>
        <v>0</v>
      </c>
      <c r="BZ605" s="173">
        <v>0</v>
      </c>
      <c r="CA605" s="175">
        <f>100*BZ605/$AI605</f>
        <v>0</v>
      </c>
      <c r="CB605" s="173">
        <f>IF(CA605&gt;$AI$8,1,0)</f>
        <v>0</v>
      </c>
      <c r="CC605" s="175">
        <f>IF($R605=BZ$17,CA605,0)</f>
        <v>0</v>
      </c>
      <c r="CD605" s="173">
        <v>0</v>
      </c>
      <c r="CE605" s="175">
        <f>100*CD605/$AI605</f>
        <v>0</v>
      </c>
      <c r="CF605" s="173">
        <f>IF(CE605&gt;$AI$8,1,0)</f>
        <v>0</v>
      </c>
      <c r="CG605" s="175">
        <f>IF($R605=CD$17,CE605,0)</f>
        <v>0</v>
      </c>
      <c r="CH605" s="173">
        <v>0</v>
      </c>
      <c r="CI605" s="175">
        <f>100*CH605/$AI605</f>
        <v>0</v>
      </c>
      <c r="CJ605" s="173">
        <f>IF(CI605&gt;$AI$8,1,0)</f>
        <v>0</v>
      </c>
      <c r="CK605" s="175">
        <f>IF($R605=CH$17,CI605,0)</f>
        <v>0</v>
      </c>
      <c r="CL605" s="173">
        <v>1323</v>
      </c>
      <c r="CM605" s="173">
        <v>0</v>
      </c>
      <c r="CN605" s="176"/>
    </row>
    <row r="606" ht="15.75" customHeight="1">
      <c r="A606" t="s" s="179">
        <v>3184</v>
      </c>
      <c r="B606" t="s" s="180">
        <v>75</v>
      </c>
      <c r="C606" t="s" s="180">
        <v>391</v>
      </c>
      <c r="D606" t="s" s="181">
        <v>78</v>
      </c>
      <c r="E606" t="s" s="188">
        <v>79</v>
      </c>
      <c r="F606" t="s" s="146">
        <v>80</v>
      </c>
      <c r="G606" t="s" s="146">
        <v>369</v>
      </c>
      <c r="H606" t="s" s="146">
        <v>3185</v>
      </c>
      <c r="I606" t="s" s="146">
        <v>49</v>
      </c>
      <c r="J606" t="s" s="146">
        <v>1733</v>
      </c>
      <c r="K606" t="s" s="183">
        <f>_xlfn.IFS(Q606=0,O606,T606=1,R606,U606=1,AA606,V606=1,AD606)</f>
        <v>27</v>
      </c>
      <c r="L606" s="189">
        <f>_xlfn.IFS(Q606=0,P606,T606=1,S606,U606=1,AB606,V606=1,AE606)</f>
        <v>31.9342108264708</v>
      </c>
      <c r="M606" t="s" s="146">
        <f>IF(O606="Lab","over","under")</f>
        <v>2429</v>
      </c>
      <c r="N606" s="145">
        <v>0</v>
      </c>
      <c r="O606" t="s" s="184">
        <v>28</v>
      </c>
      <c r="P606" s="147">
        <f>AQ606</f>
        <v>33.7226543787212</v>
      </c>
      <c r="Q606" s="145">
        <f>T606+U606+V606</f>
        <v>1</v>
      </c>
      <c r="R606" t="s" s="185">
        <v>27</v>
      </c>
      <c r="S606" s="147">
        <f>AO606</f>
        <v>31.9342108264708</v>
      </c>
      <c r="T606" s="145">
        <v>1</v>
      </c>
      <c r="U606" s="138"/>
      <c r="V606" s="138"/>
      <c r="W606" s="138"/>
      <c r="X606" t="s" s="146">
        <f>IF($A606=Y606,"ok","bad")</f>
        <v>2430</v>
      </c>
      <c r="Y606" t="s" s="146">
        <v>3184</v>
      </c>
      <c r="Z606" t="s" s="146">
        <v>391</v>
      </c>
      <c r="AA606" t="s" s="186">
        <v>2365</v>
      </c>
      <c r="AB606" s="141">
        <f>100*AC606</f>
        <v>16.9833702</v>
      </c>
      <c r="AC606" s="190">
        <v>0.169833702</v>
      </c>
      <c r="AD606" t="s" s="187">
        <v>29</v>
      </c>
      <c r="AE606" s="141">
        <v>10.8766567</v>
      </c>
      <c r="AF606" s="190">
        <v>0.108766567</v>
      </c>
      <c r="AG606" s="138"/>
      <c r="AH606" s="145">
        <v>71660</v>
      </c>
      <c r="AI606" s="145">
        <v>43837</v>
      </c>
      <c r="AJ606" s="145">
        <v>155</v>
      </c>
      <c r="AK606" s="145">
        <v>784</v>
      </c>
      <c r="AL606" s="145">
        <v>13999</v>
      </c>
      <c r="AM606" s="148">
        <f>100*AL606/$AI606</f>
        <v>31.9342108264708</v>
      </c>
      <c r="AN606" s="145">
        <f>IF(AM606&gt;$AI$8,1,0)</f>
        <v>0</v>
      </c>
      <c r="AO606" s="148">
        <f>IF($R606=AL$17,AM606,0)</f>
        <v>31.9342108264708</v>
      </c>
      <c r="AP606" s="145">
        <v>14783</v>
      </c>
      <c r="AQ606" s="148">
        <f>100*AP606/$AI606</f>
        <v>33.7226543787212</v>
      </c>
      <c r="AR606" s="145">
        <f>IF(AQ606&gt;$AI$8,1,0)</f>
        <v>0</v>
      </c>
      <c r="AS606" s="148">
        <f>IF($R606=AP$17,AQ606,0)</f>
        <v>0</v>
      </c>
      <c r="AT606" s="145">
        <v>4768</v>
      </c>
      <c r="AU606" s="148">
        <f>100*AT606/$AI606</f>
        <v>10.8766567055227</v>
      </c>
      <c r="AV606" s="145">
        <f>IF(AU606&gt;$AI$8,1,0)</f>
        <v>0</v>
      </c>
      <c r="AW606" s="148">
        <f>IF($R606=AT$17,AU606,0)</f>
        <v>0</v>
      </c>
      <c r="AX606" s="145">
        <v>7445</v>
      </c>
      <c r="AY606" s="148">
        <f>100*AX606/$AI606</f>
        <v>16.9833702123777</v>
      </c>
      <c r="AZ606" s="145">
        <f>IF(AY606&gt;$AI$8,1,0)</f>
        <v>0</v>
      </c>
      <c r="BA606" s="148">
        <f>IF($R606=AX$17,AY606,0)</f>
        <v>0</v>
      </c>
      <c r="BB606" s="145">
        <v>2166</v>
      </c>
      <c r="BC606" s="148">
        <f>100*BB606/$AI606</f>
        <v>4.94103154869174</v>
      </c>
      <c r="BD606" s="145">
        <f>IF(BC606&gt;$AI$8,1,0)</f>
        <v>0</v>
      </c>
      <c r="BE606" s="148">
        <f>IF($R606=BB$17,BC606,0)</f>
        <v>0</v>
      </c>
      <c r="BF606" s="145">
        <v>0</v>
      </c>
      <c r="BG606" s="148">
        <f>100*BF606/$AI606</f>
        <v>0</v>
      </c>
      <c r="BH606" s="145">
        <f>IF(BG606&gt;$AI$8,1,0)</f>
        <v>0</v>
      </c>
      <c r="BI606" s="148">
        <f>IF($R606=BF$17,BG606,0)</f>
        <v>0</v>
      </c>
      <c r="BJ606" s="145">
        <v>0</v>
      </c>
      <c r="BK606" s="148">
        <f>100*BJ606/$AI606</f>
        <v>0</v>
      </c>
      <c r="BL606" s="145">
        <f>IF(BK606&gt;$AI$8,1,0)</f>
        <v>0</v>
      </c>
      <c r="BM606" s="148">
        <f>IF($R606=BJ$17,BK606,0)</f>
        <v>0</v>
      </c>
      <c r="BN606" s="145">
        <v>0</v>
      </c>
      <c r="BO606" s="148">
        <f>100*BN606/$AI606</f>
        <v>0</v>
      </c>
      <c r="BP606" s="145">
        <f>IF(BO606&gt;$AI$8,1,0)</f>
        <v>0</v>
      </c>
      <c r="BQ606" s="148">
        <f>IF($R606=BN$17,BO606,0)</f>
        <v>0</v>
      </c>
      <c r="BR606" s="145">
        <v>0</v>
      </c>
      <c r="BS606" s="148">
        <f>100*BR606/$AI606</f>
        <v>0</v>
      </c>
      <c r="BT606" s="145">
        <f>IF(BS606&gt;$AI$8,1,0)</f>
        <v>0</v>
      </c>
      <c r="BU606" s="148">
        <f>IF($R606=BR$17,BS606,0)</f>
        <v>0</v>
      </c>
      <c r="BV606" s="145">
        <v>0</v>
      </c>
      <c r="BW606" s="148">
        <f>100*BV606/$AI606</f>
        <v>0</v>
      </c>
      <c r="BX606" s="145">
        <f>IF(BW606&gt;$AI$8,1,0)</f>
        <v>0</v>
      </c>
      <c r="BY606" s="148">
        <f>IF($R606=BV$17,BW606,0)</f>
        <v>0</v>
      </c>
      <c r="BZ606" s="145">
        <v>0</v>
      </c>
      <c r="CA606" s="148">
        <f>100*BZ606/$AI606</f>
        <v>0</v>
      </c>
      <c r="CB606" s="145">
        <f>IF(CA606&gt;$AI$8,1,0)</f>
        <v>0</v>
      </c>
      <c r="CC606" s="148">
        <f>IF($R606=BZ$17,CA606,0)</f>
        <v>0</v>
      </c>
      <c r="CD606" s="145">
        <v>0</v>
      </c>
      <c r="CE606" s="148">
        <f>100*CD606/$AI606</f>
        <v>0</v>
      </c>
      <c r="CF606" s="145">
        <f>IF(CE606&gt;$AI$8,1,0)</f>
        <v>0</v>
      </c>
      <c r="CG606" s="148">
        <f>IF($R606=CD$17,CE606,0)</f>
        <v>0</v>
      </c>
      <c r="CH606" s="145">
        <v>0</v>
      </c>
      <c r="CI606" s="148">
        <f>100*CH606/$AI606</f>
        <v>0</v>
      </c>
      <c r="CJ606" s="145">
        <f>IF(CI606&gt;$AI$8,1,0)</f>
        <v>0</v>
      </c>
      <c r="CK606" s="148">
        <f>IF($R606=CH$17,CI606,0)</f>
        <v>0</v>
      </c>
      <c r="CL606" s="145">
        <v>568</v>
      </c>
      <c r="CM606" s="145">
        <v>0</v>
      </c>
      <c r="CN606" s="149"/>
    </row>
    <row r="607" ht="15.75" customHeight="1">
      <c r="A607" t="s" s="179">
        <v>3380</v>
      </c>
      <c r="B607" t="s" s="180">
        <v>101</v>
      </c>
      <c r="C607" t="s" s="180">
        <v>742</v>
      </c>
      <c r="D607" t="s" s="181">
        <v>104</v>
      </c>
      <c r="E607" t="s" s="182">
        <v>79</v>
      </c>
      <c r="F607" t="s" s="130">
        <v>46</v>
      </c>
      <c r="G607" t="s" s="130">
        <v>269</v>
      </c>
      <c r="H607" t="s" s="130">
        <v>124</v>
      </c>
      <c r="I607" t="s" s="130">
        <v>49</v>
      </c>
      <c r="J607" t="s" s="130">
        <v>56</v>
      </c>
      <c r="K607" t="s" s="183">
        <f>_xlfn.IFS(Q607=0,O607,T607=1,R607,U607=1,AA607,V607=1,AD607)</f>
        <v>27</v>
      </c>
      <c r="L607" s="189">
        <f>_xlfn.IFS(Q607=0,P607,T607=1,S607,U607=1,AB607,V607=1,AE607)</f>
        <v>33.6686635771071</v>
      </c>
      <c r="M607" t="s" s="130">
        <f>IF(O607="Lab","over","under")</f>
        <v>3307</v>
      </c>
      <c r="N607" s="169"/>
      <c r="O607" t="s" s="184">
        <v>27</v>
      </c>
      <c r="P607" s="131">
        <f>AM607</f>
        <v>33.6686635771071</v>
      </c>
      <c r="Q607" s="173">
        <f>T607+U607+V607</f>
        <v>0</v>
      </c>
      <c r="R607" t="s" s="185">
        <v>28</v>
      </c>
      <c r="S607" s="210">
        <f>AS607</f>
        <v>27.9944237217889</v>
      </c>
      <c r="T607" s="169"/>
      <c r="U607" s="169"/>
      <c r="V607" s="169"/>
      <c r="W607" s="169"/>
      <c r="X607" t="s" s="130">
        <f>IF($A607=Y607,"ok","bad")</f>
        <v>2430</v>
      </c>
      <c r="Y607" t="s" s="130">
        <v>3380</v>
      </c>
      <c r="Z607" t="s" s="130">
        <v>742</v>
      </c>
      <c r="AA607" t="s" s="186">
        <v>2365</v>
      </c>
      <c r="AB607" s="125">
        <f>100*AC607</f>
        <v>20.036924</v>
      </c>
      <c r="AC607" s="191">
        <v>0.20036924</v>
      </c>
      <c r="AD607" t="s" s="187">
        <v>29</v>
      </c>
      <c r="AE607" s="125">
        <v>12.7255944</v>
      </c>
      <c r="AF607" s="191">
        <v>0.127255944</v>
      </c>
      <c r="AG607" s="169"/>
      <c r="AH607" s="173">
        <v>80879</v>
      </c>
      <c r="AI607" s="173">
        <v>53082</v>
      </c>
      <c r="AJ607" s="173">
        <v>216</v>
      </c>
      <c r="AK607" s="173">
        <v>3012</v>
      </c>
      <c r="AL607" s="173">
        <v>17872</v>
      </c>
      <c r="AM607" s="175">
        <f>100*AL607/$AI607</f>
        <v>33.6686635771071</v>
      </c>
      <c r="AN607" s="173">
        <f>IF(AM607&gt;$AI$8,1,0)</f>
        <v>0</v>
      </c>
      <c r="AO607" s="175">
        <f>IF($R607=AL$17,AM607,0)</f>
        <v>0</v>
      </c>
      <c r="AP607" s="173">
        <v>14860</v>
      </c>
      <c r="AQ607" s="175">
        <f>100*AP607/$AI607</f>
        <v>27.9944237217889</v>
      </c>
      <c r="AR607" s="173">
        <f>IF(AQ607&gt;$AI$8,1,0)</f>
        <v>0</v>
      </c>
      <c r="AS607" s="175">
        <f>IF($R607=AP$17,AQ607,0)</f>
        <v>27.9944237217889</v>
      </c>
      <c r="AT607" s="173">
        <v>6755</v>
      </c>
      <c r="AU607" s="175">
        <f>100*AT607/$AI607</f>
        <v>12.7255943634377</v>
      </c>
      <c r="AV607" s="173">
        <f>IF(AU607&gt;$AI$8,1,0)</f>
        <v>0</v>
      </c>
      <c r="AW607" s="175">
        <f>IF($R607=AT$17,AU607,0)</f>
        <v>0</v>
      </c>
      <c r="AX607" s="173">
        <v>10636</v>
      </c>
      <c r="AY607" s="175">
        <f>100*AX607/$AI607</f>
        <v>20.0369240043706</v>
      </c>
      <c r="AZ607" s="173">
        <f>IF(AY607&gt;$AI$8,1,0)</f>
        <v>0</v>
      </c>
      <c r="BA607" s="175">
        <f>IF($R607=AX$17,AY607,0)</f>
        <v>0</v>
      </c>
      <c r="BB607" s="173">
        <v>2959</v>
      </c>
      <c r="BC607" s="175">
        <f>100*BB607/$AI607</f>
        <v>5.57439433329566</v>
      </c>
      <c r="BD607" s="173">
        <f>IF(BC607&gt;$AI$8,1,0)</f>
        <v>0</v>
      </c>
      <c r="BE607" s="175">
        <f>IF($R607=BB$17,BC607,0)</f>
        <v>0</v>
      </c>
      <c r="BF607" s="173">
        <v>0</v>
      </c>
      <c r="BG607" s="175">
        <f>100*BF607/$AI607</f>
        <v>0</v>
      </c>
      <c r="BH607" s="173">
        <f>IF(BG607&gt;$AI$8,1,0)</f>
        <v>0</v>
      </c>
      <c r="BI607" s="175">
        <f>IF($R607=BF$17,BG607,0)</f>
        <v>0</v>
      </c>
      <c r="BJ607" s="173">
        <v>0</v>
      </c>
      <c r="BK607" s="175">
        <f>100*BJ607/$AI607</f>
        <v>0</v>
      </c>
      <c r="BL607" s="173">
        <f>IF(BK607&gt;$AI$8,1,0)</f>
        <v>0</v>
      </c>
      <c r="BM607" s="175">
        <f>IF($R607=BJ$17,BK607,0)</f>
        <v>0</v>
      </c>
      <c r="BN607" s="173">
        <v>0</v>
      </c>
      <c r="BO607" s="175">
        <f>100*BN607/$AI607</f>
        <v>0</v>
      </c>
      <c r="BP607" s="173">
        <f>IF(BO607&gt;$AI$8,1,0)</f>
        <v>0</v>
      </c>
      <c r="BQ607" s="175">
        <f>IF($R607=BN$17,BO607,0)</f>
        <v>0</v>
      </c>
      <c r="BR607" s="173">
        <v>0</v>
      </c>
      <c r="BS607" s="175">
        <f>100*BR607/$AI607</f>
        <v>0</v>
      </c>
      <c r="BT607" s="173">
        <f>IF(BS607&gt;$AI$8,1,0)</f>
        <v>0</v>
      </c>
      <c r="BU607" s="175">
        <f>IF($R607=BR$17,BS607,0)</f>
        <v>0</v>
      </c>
      <c r="BV607" s="173">
        <v>0</v>
      </c>
      <c r="BW607" s="175">
        <f>100*BV607/$AI607</f>
        <v>0</v>
      </c>
      <c r="BX607" s="173">
        <f>IF(BW607&gt;$AI$8,1,0)</f>
        <v>0</v>
      </c>
      <c r="BY607" s="175">
        <f>IF($R607=BV$17,BW607,0)</f>
        <v>0</v>
      </c>
      <c r="BZ607" s="173">
        <v>0</v>
      </c>
      <c r="CA607" s="175">
        <f>100*BZ607/$AI607</f>
        <v>0</v>
      </c>
      <c r="CB607" s="173">
        <f>IF(CA607&gt;$AI$8,1,0)</f>
        <v>0</v>
      </c>
      <c r="CC607" s="175">
        <f>IF($R607=BZ$17,CA607,0)</f>
        <v>0</v>
      </c>
      <c r="CD607" s="173">
        <v>0</v>
      </c>
      <c r="CE607" s="175">
        <f>100*CD607/$AI607</f>
        <v>0</v>
      </c>
      <c r="CF607" s="173">
        <f>IF(CE607&gt;$AI$8,1,0)</f>
        <v>0</v>
      </c>
      <c r="CG607" s="175">
        <f>IF($R607=CD$17,CE607,0)</f>
        <v>0</v>
      </c>
      <c r="CH607" s="173">
        <v>0</v>
      </c>
      <c r="CI607" s="175">
        <f>100*CH607/$AI607</f>
        <v>0</v>
      </c>
      <c r="CJ607" s="173">
        <f>IF(CI607&gt;$AI$8,1,0)</f>
        <v>0</v>
      </c>
      <c r="CK607" s="175">
        <f>IF($R607=CH$17,CI607,0)</f>
        <v>0</v>
      </c>
      <c r="CL607" s="173">
        <v>0</v>
      </c>
      <c r="CM607" s="173">
        <v>0</v>
      </c>
      <c r="CN607" s="176"/>
    </row>
    <row r="608" ht="15.75" customHeight="1">
      <c r="A608" t="s" s="179">
        <v>3114</v>
      </c>
      <c r="B608" t="s" s="180">
        <v>84</v>
      </c>
      <c r="C608" t="s" s="180">
        <v>3115</v>
      </c>
      <c r="D608" t="s" s="181">
        <v>86</v>
      </c>
      <c r="E608" t="s" s="188">
        <v>79</v>
      </c>
      <c r="F608" t="s" s="146">
        <v>80</v>
      </c>
      <c r="G608" t="s" s="146">
        <v>2160</v>
      </c>
      <c r="H608" t="s" s="146">
        <v>2161</v>
      </c>
      <c r="I608" t="s" s="146">
        <v>64</v>
      </c>
      <c r="J608" t="s" s="146">
        <v>1733</v>
      </c>
      <c r="K608" t="s" s="183">
        <f>_xlfn.IFS(Q608=0,O608,T608=1,R608,U608=1,AA608,V608=1,AD608)</f>
        <v>2365</v>
      </c>
      <c r="L608" s="189">
        <f>_xlfn.IFS(Q608=0,P608,T608=1,S608,U608=1,AB608,V608=1,AE608)</f>
        <v>19.609583</v>
      </c>
      <c r="M608" t="s" s="146">
        <f>IF(O608="Lab","over","under")</f>
        <v>2429</v>
      </c>
      <c r="N608" s="145">
        <v>0</v>
      </c>
      <c r="O608" t="s" s="184">
        <v>28</v>
      </c>
      <c r="P608" s="147">
        <f>AQ608</f>
        <v>33.6479255733914</v>
      </c>
      <c r="Q608" s="145">
        <f>T608+U608+V608</f>
        <v>1</v>
      </c>
      <c r="R608" t="s" s="197">
        <v>217</v>
      </c>
      <c r="S608" s="211">
        <f>100*0.204350515</f>
        <v>20.4350515</v>
      </c>
      <c r="T608" s="277"/>
      <c r="U608" s="145">
        <v>1</v>
      </c>
      <c r="V608" s="138"/>
      <c r="W608" s="138"/>
      <c r="X608" t="s" s="146">
        <f>IF($A608=Y608,"ok","bad")</f>
        <v>2430</v>
      </c>
      <c r="Y608" t="s" s="146">
        <v>3114</v>
      </c>
      <c r="Z608" t="s" s="146">
        <v>3115</v>
      </c>
      <c r="AA608" t="s" s="186">
        <v>2365</v>
      </c>
      <c r="AB608" s="141">
        <f>100*AC608</f>
        <v>19.609583</v>
      </c>
      <c r="AC608" s="190">
        <v>0.19609583</v>
      </c>
      <c r="AD608" t="s" s="187">
        <v>27</v>
      </c>
      <c r="AE608" s="141">
        <v>17.9586459</v>
      </c>
      <c r="AF608" s="190">
        <v>0.179586459</v>
      </c>
      <c r="AG608" s="138"/>
      <c r="AH608" s="145">
        <v>74951</v>
      </c>
      <c r="AI608" s="145">
        <v>37191</v>
      </c>
      <c r="AJ608" s="145">
        <v>141</v>
      </c>
      <c r="AK608" s="145">
        <v>4914</v>
      </c>
      <c r="AL608" s="145">
        <v>6679</v>
      </c>
      <c r="AM608" s="148">
        <f>100*AL608/$AI608</f>
        <v>17.9586459089565</v>
      </c>
      <c r="AN608" s="145">
        <f>IF(AM608&gt;$AI$8,1,0)</f>
        <v>0</v>
      </c>
      <c r="AO608" s="148">
        <f>IF($R608=AL$17,AM608,0)</f>
        <v>0</v>
      </c>
      <c r="AP608" s="145">
        <v>12514</v>
      </c>
      <c r="AQ608" s="148">
        <f>100*AP608/$AI608</f>
        <v>33.6479255733914</v>
      </c>
      <c r="AR608" s="145">
        <f>IF(AQ608&gt;$AI$8,1,0)</f>
        <v>0</v>
      </c>
      <c r="AS608" s="148">
        <f>IF($R608=AP$17,AQ608,0)</f>
        <v>0</v>
      </c>
      <c r="AT608" s="145">
        <v>817</v>
      </c>
      <c r="AU608" s="148">
        <f>100*AT608/$AI608</f>
        <v>2.19676803527735</v>
      </c>
      <c r="AV608" s="145">
        <f>IF(AU608&gt;$AI$8,1,0)</f>
        <v>0</v>
      </c>
      <c r="AW608" s="148">
        <f>IF($R608=AT$17,AU608,0)</f>
        <v>0</v>
      </c>
      <c r="AX608" s="145">
        <v>7293</v>
      </c>
      <c r="AY608" s="148">
        <f>100*AX608/$AI608</f>
        <v>19.6095829636202</v>
      </c>
      <c r="AZ608" s="145">
        <f>IF(AY608&gt;$AI$8,1,0)</f>
        <v>0</v>
      </c>
      <c r="BA608" s="148">
        <f>IF($R608=AX$17,AY608,0)</f>
        <v>0</v>
      </c>
      <c r="BB608" s="145">
        <v>2288</v>
      </c>
      <c r="BC608" s="148">
        <f>100*BB608/$AI608</f>
        <v>6.15202602780243</v>
      </c>
      <c r="BD608" s="145">
        <f>IF(BC608&gt;$AI$8,1,0)</f>
        <v>0</v>
      </c>
      <c r="BE608" s="148">
        <f>IF($R608=BB$17,BC608,0)</f>
        <v>0</v>
      </c>
      <c r="BF608" s="145">
        <v>0</v>
      </c>
      <c r="BG608" s="148">
        <f>100*BF608/$AI608</f>
        <v>0</v>
      </c>
      <c r="BH608" s="145">
        <f>IF(BG608&gt;$AI$8,1,0)</f>
        <v>0</v>
      </c>
      <c r="BI608" s="148">
        <f>IF($R608=BF$17,BG608,0)</f>
        <v>0</v>
      </c>
      <c r="BJ608" s="145">
        <v>0</v>
      </c>
      <c r="BK608" s="148">
        <f>100*BJ608/$AI608</f>
        <v>0</v>
      </c>
      <c r="BL608" s="145">
        <f>IF(BK608&gt;$AI$8,1,0)</f>
        <v>0</v>
      </c>
      <c r="BM608" s="148">
        <f>IF($R608=BJ$17,BK608,0)</f>
        <v>0</v>
      </c>
      <c r="BN608" s="145">
        <v>0</v>
      </c>
      <c r="BO608" s="148">
        <f>100*BN608/$AI608</f>
        <v>0</v>
      </c>
      <c r="BP608" s="145">
        <f>IF(BO608&gt;$AI$8,1,0)</f>
        <v>0</v>
      </c>
      <c r="BQ608" s="148">
        <f>IF($R608=BN$17,BO608,0)</f>
        <v>0</v>
      </c>
      <c r="BR608" s="145">
        <v>0</v>
      </c>
      <c r="BS608" s="148">
        <f>100*BR608/$AI608</f>
        <v>0</v>
      </c>
      <c r="BT608" s="145">
        <f>IF(BS608&gt;$AI$8,1,0)</f>
        <v>0</v>
      </c>
      <c r="BU608" s="148">
        <f>IF($R608=BR$17,BS608,0)</f>
        <v>0</v>
      </c>
      <c r="BV608" s="145">
        <v>0</v>
      </c>
      <c r="BW608" s="148">
        <f>100*BV608/$AI608</f>
        <v>0</v>
      </c>
      <c r="BX608" s="145">
        <f>IF(BW608&gt;$AI$8,1,0)</f>
        <v>0</v>
      </c>
      <c r="BY608" s="148">
        <f>IF($R608=BV$17,BW608,0)</f>
        <v>0</v>
      </c>
      <c r="BZ608" s="145">
        <v>0</v>
      </c>
      <c r="CA608" s="148">
        <f>100*BZ608/$AI608</f>
        <v>0</v>
      </c>
      <c r="CB608" s="145">
        <f>IF(CA608&gt;$AI$8,1,0)</f>
        <v>0</v>
      </c>
      <c r="CC608" s="148">
        <f>IF($R608=BZ$17,CA608,0)</f>
        <v>0</v>
      </c>
      <c r="CD608" s="145">
        <v>0</v>
      </c>
      <c r="CE608" s="148">
        <f>100*CD608/$AI608</f>
        <v>0</v>
      </c>
      <c r="CF608" s="145">
        <f>IF(CE608&gt;$AI$8,1,0)</f>
        <v>0</v>
      </c>
      <c r="CG608" s="148">
        <f>IF($R608=CD$17,CE608,0)</f>
        <v>0</v>
      </c>
      <c r="CH608" s="145">
        <v>0</v>
      </c>
      <c r="CI608" s="148">
        <f>100*CH608/$AI608</f>
        <v>0</v>
      </c>
      <c r="CJ608" s="145">
        <f>IF(CI608&gt;$AI$8,1,0)</f>
        <v>0</v>
      </c>
      <c r="CK608" s="148">
        <f>IF($R608=CH$17,CI608,0)</f>
        <v>0</v>
      </c>
      <c r="CL608" s="145">
        <v>0</v>
      </c>
      <c r="CM608" s="145">
        <v>0</v>
      </c>
      <c r="CN608" s="149"/>
    </row>
    <row r="609" ht="15.75" customHeight="1">
      <c r="A609" t="s" s="179">
        <v>2907</v>
      </c>
      <c r="B609" t="s" s="180">
        <v>42</v>
      </c>
      <c r="C609" t="s" s="180">
        <v>2908</v>
      </c>
      <c r="D609" t="s" s="181">
        <v>45</v>
      </c>
      <c r="E609" t="s" s="182">
        <v>45</v>
      </c>
      <c r="F609" t="s" s="130">
        <v>46</v>
      </c>
      <c r="G609" t="s" s="130">
        <v>240</v>
      </c>
      <c r="H609" t="s" s="130">
        <v>2157</v>
      </c>
      <c r="I609" t="s" s="130">
        <v>64</v>
      </c>
      <c r="J609" t="s" s="130">
        <v>1733</v>
      </c>
      <c r="K609" t="s" s="183">
        <f>_xlfn.IFS(Q609=0,O609,T609=1,R609,U609=1,AA609,V609=1,AD609)</f>
        <v>33</v>
      </c>
      <c r="L609" s="189">
        <f>_xlfn.IFS(Q609=0,P609,T609=1,S609,U609=1,AB609,V609=1,AE609)</f>
        <v>21.8722995679309</v>
      </c>
      <c r="M609" t="s" s="130">
        <f>IF(O609="Lab","over","under")</f>
        <v>2429</v>
      </c>
      <c r="N609" s="173">
        <v>0</v>
      </c>
      <c r="O609" t="s" s="184">
        <v>28</v>
      </c>
      <c r="P609" s="131">
        <f>AQ609</f>
        <v>33.6245799327892</v>
      </c>
      <c r="Q609" s="173">
        <f>T609+U609+V609</f>
        <v>1</v>
      </c>
      <c r="R609" t="s" s="185">
        <v>33</v>
      </c>
      <c r="S609" s="213">
        <f>BM609</f>
        <v>21.8722995679309</v>
      </c>
      <c r="T609" s="173">
        <v>1</v>
      </c>
      <c r="U609" s="169"/>
      <c r="V609" s="169"/>
      <c r="W609" s="169"/>
      <c r="X609" t="s" s="130">
        <f>IF($A609=Y609,"ok","bad")</f>
        <v>2430</v>
      </c>
      <c r="Y609" t="s" s="130">
        <v>2907</v>
      </c>
      <c r="Z609" t="s" s="130">
        <v>2908</v>
      </c>
      <c r="AA609" t="s" s="186">
        <v>27</v>
      </c>
      <c r="AB609" s="125">
        <f>100*AC609</f>
        <v>21.6898704</v>
      </c>
      <c r="AC609" s="191">
        <v>0.216898704</v>
      </c>
      <c r="AD609" t="s" s="187">
        <v>2365</v>
      </c>
      <c r="AE609" s="125">
        <v>14.6207393</v>
      </c>
      <c r="AF609" s="191">
        <v>0.146207393</v>
      </c>
      <c r="AG609" s="169"/>
      <c r="AH609" s="173">
        <v>70527</v>
      </c>
      <c r="AI609" s="173">
        <v>41660</v>
      </c>
      <c r="AJ609" s="173">
        <v>154</v>
      </c>
      <c r="AK609" s="173">
        <v>4896</v>
      </c>
      <c r="AL609" s="173">
        <v>9036</v>
      </c>
      <c r="AM609" s="175">
        <f>100*AL609/$AI609</f>
        <v>21.6898703792607</v>
      </c>
      <c r="AN609" s="173">
        <f>IF(AM609&gt;$AI$8,1,0)</f>
        <v>0</v>
      </c>
      <c r="AO609" s="175">
        <f>IF($R609=AL$17,AM609,0)</f>
        <v>0</v>
      </c>
      <c r="AP609" s="173">
        <v>14008</v>
      </c>
      <c r="AQ609" s="175">
        <f>100*AP609/$AI609</f>
        <v>33.6245799327892</v>
      </c>
      <c r="AR609" s="173">
        <f>IF(AQ609&gt;$AI$8,1,0)</f>
        <v>0</v>
      </c>
      <c r="AS609" s="175">
        <f>IF($R609=AP$17,AQ609,0)</f>
        <v>0</v>
      </c>
      <c r="AT609" s="173">
        <v>1524</v>
      </c>
      <c r="AU609" s="175">
        <f>100*AT609/$AI609</f>
        <v>3.65818530964954</v>
      </c>
      <c r="AV609" s="173">
        <f>IF(AU609&gt;$AI$8,1,0)</f>
        <v>0</v>
      </c>
      <c r="AW609" s="175">
        <f>IF($R609=AT$17,AU609,0)</f>
        <v>0</v>
      </c>
      <c r="AX609" s="173">
        <v>6091</v>
      </c>
      <c r="AY609" s="175">
        <f>100*AX609/$AI609</f>
        <v>14.6207393182909</v>
      </c>
      <c r="AZ609" s="173">
        <f>IF(AY609&gt;$AI$8,1,0)</f>
        <v>0</v>
      </c>
      <c r="BA609" s="175">
        <f>IF($R609=AX$17,AY609,0)</f>
        <v>0</v>
      </c>
      <c r="BB609" s="173">
        <v>1361</v>
      </c>
      <c r="BC609" s="175">
        <f>100*BB609/$AI609</f>
        <v>3.26692270763322</v>
      </c>
      <c r="BD609" s="173">
        <f>IF(BC609&gt;$AI$8,1,0)</f>
        <v>0</v>
      </c>
      <c r="BE609" s="175">
        <f>IF($R609=BB$17,BC609,0)</f>
        <v>0</v>
      </c>
      <c r="BF609" s="173">
        <v>0</v>
      </c>
      <c r="BG609" s="175">
        <f>100*BF609/$AI609</f>
        <v>0</v>
      </c>
      <c r="BH609" s="173">
        <f>IF(BG609&gt;$AI$8,1,0)</f>
        <v>0</v>
      </c>
      <c r="BI609" s="175">
        <f>IF($R609=BF$17,BG609,0)</f>
        <v>0</v>
      </c>
      <c r="BJ609" s="173">
        <v>9112</v>
      </c>
      <c r="BK609" s="175">
        <f>100*BJ609/$AI609</f>
        <v>21.8722995679309</v>
      </c>
      <c r="BL609" s="173">
        <f>IF(BK609&gt;$AI$8,1,0)</f>
        <v>0</v>
      </c>
      <c r="BM609" s="175">
        <f>IF($R609=BJ$17,BK609,0)</f>
        <v>21.8722995679309</v>
      </c>
      <c r="BN609" s="173">
        <v>0</v>
      </c>
      <c r="BO609" s="175">
        <f>100*BN609/$AI609</f>
        <v>0</v>
      </c>
      <c r="BP609" s="173">
        <f>IF(BO609&gt;$AI$8,1,0)</f>
        <v>0</v>
      </c>
      <c r="BQ609" s="175">
        <f>IF($R609=BN$17,BO609,0)</f>
        <v>0</v>
      </c>
      <c r="BR609" s="173">
        <v>0</v>
      </c>
      <c r="BS609" s="175">
        <f>100*BR609/$AI609</f>
        <v>0</v>
      </c>
      <c r="BT609" s="173">
        <f>IF(BS609&gt;$AI$8,1,0)</f>
        <v>0</v>
      </c>
      <c r="BU609" s="175">
        <f>IF($R609=BR$17,BS609,0)</f>
        <v>0</v>
      </c>
      <c r="BV609" s="173">
        <v>0</v>
      </c>
      <c r="BW609" s="175">
        <f>100*BV609/$AI609</f>
        <v>0</v>
      </c>
      <c r="BX609" s="173">
        <f>IF(BW609&gt;$AI$8,1,0)</f>
        <v>0</v>
      </c>
      <c r="BY609" s="175">
        <f>IF($R609=BV$17,BW609,0)</f>
        <v>0</v>
      </c>
      <c r="BZ609" s="173">
        <v>0</v>
      </c>
      <c r="CA609" s="175">
        <f>100*BZ609/$AI609</f>
        <v>0</v>
      </c>
      <c r="CB609" s="173">
        <f>IF(CA609&gt;$AI$8,1,0)</f>
        <v>0</v>
      </c>
      <c r="CC609" s="175">
        <f>IF($R609=BZ$17,CA609,0)</f>
        <v>0</v>
      </c>
      <c r="CD609" s="173">
        <v>0</v>
      </c>
      <c r="CE609" s="175">
        <f>100*CD609/$AI609</f>
        <v>0</v>
      </c>
      <c r="CF609" s="173">
        <f>IF(CE609&gt;$AI$8,1,0)</f>
        <v>0</v>
      </c>
      <c r="CG609" s="175">
        <f>IF($R609=CD$17,CE609,0)</f>
        <v>0</v>
      </c>
      <c r="CH609" s="173">
        <v>0</v>
      </c>
      <c r="CI609" s="175">
        <f>100*CH609/$AI609</f>
        <v>0</v>
      </c>
      <c r="CJ609" s="173">
        <f>IF(CI609&gt;$AI$8,1,0)</f>
        <v>0</v>
      </c>
      <c r="CK609" s="175">
        <f>IF($R609=CH$17,CI609,0)</f>
        <v>0</v>
      </c>
      <c r="CL609" s="173">
        <v>344</v>
      </c>
      <c r="CM609" s="173">
        <v>0</v>
      </c>
      <c r="CN609" s="176"/>
    </row>
    <row r="610" ht="15.75" customHeight="1">
      <c r="A610" t="s" s="179">
        <v>3015</v>
      </c>
      <c r="B610" t="s" s="180">
        <v>75</v>
      </c>
      <c r="C610" t="s" s="180">
        <v>599</v>
      </c>
      <c r="D610" t="s" s="181">
        <v>78</v>
      </c>
      <c r="E610" t="s" s="188">
        <v>79</v>
      </c>
      <c r="F610" t="s" s="146">
        <v>46</v>
      </c>
      <c r="G610" t="s" s="146">
        <v>3016</v>
      </c>
      <c r="H610" t="s" s="146">
        <v>1228</v>
      </c>
      <c r="I610" t="s" s="146">
        <v>49</v>
      </c>
      <c r="J610" t="s" s="146">
        <v>1733</v>
      </c>
      <c r="K610" t="s" s="183">
        <f>_xlfn.IFS(Q610=0,O610,T610=1,R610,U610=1,AA610,V610=1,AD610)</f>
        <v>27</v>
      </c>
      <c r="L610" s="189">
        <f>_xlfn.IFS(Q610=0,P610,T610=1,S610,U610=1,AB610,V610=1,AE610)</f>
        <v>28.6228424531766</v>
      </c>
      <c r="M610" t="s" s="146">
        <f>IF(O610="Lab","over","under")</f>
        <v>2429</v>
      </c>
      <c r="N610" s="145">
        <v>0</v>
      </c>
      <c r="O610" t="s" s="184">
        <v>28</v>
      </c>
      <c r="P610" s="147">
        <f>AQ610</f>
        <v>33.5145060594932</v>
      </c>
      <c r="Q610" s="145">
        <f>T610+U610+V610</f>
        <v>1</v>
      </c>
      <c r="R610" t="s" s="185">
        <v>27</v>
      </c>
      <c r="S610" s="147">
        <f>AO610</f>
        <v>28.6228424531766</v>
      </c>
      <c r="T610" s="145">
        <v>1</v>
      </c>
      <c r="U610" s="138"/>
      <c r="V610" s="138"/>
      <c r="W610" s="138"/>
      <c r="X610" t="s" s="146">
        <f>IF($A610=Y610,"ok","bad")</f>
        <v>2430</v>
      </c>
      <c r="Y610" t="s" s="146">
        <v>3015</v>
      </c>
      <c r="Z610" t="s" s="146">
        <v>599</v>
      </c>
      <c r="AA610" t="s" s="186">
        <v>2365</v>
      </c>
      <c r="AB610" s="141">
        <f>100*AC610</f>
        <v>24.4558698</v>
      </c>
      <c r="AC610" s="190">
        <v>0.244558698</v>
      </c>
      <c r="AD610" t="s" s="187">
        <v>31</v>
      </c>
      <c r="AE610" s="141">
        <v>6.1304933</v>
      </c>
      <c r="AF610" s="190">
        <v>0.061304933</v>
      </c>
      <c r="AG610" s="138"/>
      <c r="AH610" s="145">
        <v>75109</v>
      </c>
      <c r="AI610" s="145">
        <v>40845</v>
      </c>
      <c r="AJ610" s="145">
        <v>124</v>
      </c>
      <c r="AK610" s="145">
        <v>1998</v>
      </c>
      <c r="AL610" s="145">
        <v>11691</v>
      </c>
      <c r="AM610" s="148">
        <f>100*AL610/$AI610</f>
        <v>28.6228424531766</v>
      </c>
      <c r="AN610" s="145">
        <f>IF(AM610&gt;$AI$8,1,0)</f>
        <v>0</v>
      </c>
      <c r="AO610" s="148">
        <f>IF($R610=AL$17,AM610,0)</f>
        <v>28.6228424531766</v>
      </c>
      <c r="AP610" s="145">
        <v>13689</v>
      </c>
      <c r="AQ610" s="148">
        <f>100*AP610/$AI610</f>
        <v>33.5145060594932</v>
      </c>
      <c r="AR610" s="145">
        <f>IF(AQ610&gt;$AI$8,1,0)</f>
        <v>0</v>
      </c>
      <c r="AS610" s="148">
        <f>IF($R610=AP$17,AQ610,0)</f>
        <v>0</v>
      </c>
      <c r="AT610" s="145">
        <v>2175</v>
      </c>
      <c r="AU610" s="148">
        <f>100*AT610/$AI610</f>
        <v>5.32500918105031</v>
      </c>
      <c r="AV610" s="145">
        <f>IF(AU610&gt;$AI$8,1,0)</f>
        <v>0</v>
      </c>
      <c r="AW610" s="148">
        <f>IF($R610=AT$17,AU610,0)</f>
        <v>0</v>
      </c>
      <c r="AX610" s="145">
        <v>9989</v>
      </c>
      <c r="AY610" s="148">
        <f>100*AX610/$AI610</f>
        <v>24.4558697514996</v>
      </c>
      <c r="AZ610" s="145">
        <f>IF(AY610&gt;$AI$8,1,0)</f>
        <v>0</v>
      </c>
      <c r="BA610" s="148">
        <f>IF($R610=AX$17,AY610,0)</f>
        <v>0</v>
      </c>
      <c r="BB610" s="145">
        <v>2504</v>
      </c>
      <c r="BC610" s="148">
        <f>100*BB610/$AI610</f>
        <v>6.13049332843677</v>
      </c>
      <c r="BD610" s="145">
        <f>IF(BC610&gt;$AI$8,1,0)</f>
        <v>0</v>
      </c>
      <c r="BE610" s="148">
        <f>IF($R610=BB$17,BC610,0)</f>
        <v>0</v>
      </c>
      <c r="BF610" s="145">
        <v>0</v>
      </c>
      <c r="BG610" s="148">
        <f>100*BF610/$AI610</f>
        <v>0</v>
      </c>
      <c r="BH610" s="145">
        <f>IF(BG610&gt;$AI$8,1,0)</f>
        <v>0</v>
      </c>
      <c r="BI610" s="148">
        <f>IF($R610=BF$17,BG610,0)</f>
        <v>0</v>
      </c>
      <c r="BJ610" s="145">
        <v>0</v>
      </c>
      <c r="BK610" s="148">
        <f>100*BJ610/$AI610</f>
        <v>0</v>
      </c>
      <c r="BL610" s="145">
        <f>IF(BK610&gt;$AI$8,1,0)</f>
        <v>0</v>
      </c>
      <c r="BM610" s="148">
        <f>IF($R610=BJ$17,BK610,0)</f>
        <v>0</v>
      </c>
      <c r="BN610" s="145">
        <v>0</v>
      </c>
      <c r="BO610" s="148">
        <f>100*BN610/$AI610</f>
        <v>0</v>
      </c>
      <c r="BP610" s="145">
        <f>IF(BO610&gt;$AI$8,1,0)</f>
        <v>0</v>
      </c>
      <c r="BQ610" s="148">
        <f>IF($R610=BN$17,BO610,0)</f>
        <v>0</v>
      </c>
      <c r="BR610" s="145">
        <v>0</v>
      </c>
      <c r="BS610" s="148">
        <f>100*BR610/$AI610</f>
        <v>0</v>
      </c>
      <c r="BT610" s="145">
        <f>IF(BS610&gt;$AI$8,1,0)</f>
        <v>0</v>
      </c>
      <c r="BU610" s="148">
        <f>IF($R610=BR$17,BS610,0)</f>
        <v>0</v>
      </c>
      <c r="BV610" s="145">
        <v>0</v>
      </c>
      <c r="BW610" s="148">
        <f>100*BV610/$AI610</f>
        <v>0</v>
      </c>
      <c r="BX610" s="145">
        <f>IF(BW610&gt;$AI$8,1,0)</f>
        <v>0</v>
      </c>
      <c r="BY610" s="148">
        <f>IF($R610=BV$17,BW610,0)</f>
        <v>0</v>
      </c>
      <c r="BZ610" s="145">
        <v>0</v>
      </c>
      <c r="CA610" s="148">
        <f>100*BZ610/$AI610</f>
        <v>0</v>
      </c>
      <c r="CB610" s="145">
        <f>IF(CA610&gt;$AI$8,1,0)</f>
        <v>0</v>
      </c>
      <c r="CC610" s="148">
        <f>IF($R610=BZ$17,CA610,0)</f>
        <v>0</v>
      </c>
      <c r="CD610" s="145">
        <v>0</v>
      </c>
      <c r="CE610" s="148">
        <f>100*CD610/$AI610</f>
        <v>0</v>
      </c>
      <c r="CF610" s="145">
        <f>IF(CE610&gt;$AI$8,1,0)</f>
        <v>0</v>
      </c>
      <c r="CG610" s="148">
        <f>IF($R610=CD$17,CE610,0)</f>
        <v>0</v>
      </c>
      <c r="CH610" s="145">
        <v>0</v>
      </c>
      <c r="CI610" s="148">
        <f>100*CH610/$AI610</f>
        <v>0</v>
      </c>
      <c r="CJ610" s="145">
        <f>IF(CI610&gt;$AI$8,1,0)</f>
        <v>0</v>
      </c>
      <c r="CK610" s="148">
        <f>IF($R610=CH$17,CI610,0)</f>
        <v>0</v>
      </c>
      <c r="CL610" s="145">
        <v>939</v>
      </c>
      <c r="CM610" s="145">
        <v>0</v>
      </c>
      <c r="CN610" s="149"/>
    </row>
    <row r="611" ht="15.75" customHeight="1">
      <c r="A611" t="s" s="179">
        <v>3091</v>
      </c>
      <c r="B611" t="s" s="180">
        <v>90</v>
      </c>
      <c r="C611" t="s" s="180">
        <v>1191</v>
      </c>
      <c r="D611" t="s" s="181">
        <v>93</v>
      </c>
      <c r="E611" t="s" s="182">
        <v>79</v>
      </c>
      <c r="F611" t="s" s="130">
        <v>46</v>
      </c>
      <c r="G611" t="s" s="130">
        <v>714</v>
      </c>
      <c r="H611" t="s" s="130">
        <v>341</v>
      </c>
      <c r="I611" t="s" s="130">
        <v>64</v>
      </c>
      <c r="J611" t="s" s="130">
        <v>1733</v>
      </c>
      <c r="K611" t="s" s="183">
        <f>_xlfn.IFS(Q611=0,O611,T611=1,R611,U611=1,AA611,V611=1,AD611)</f>
        <v>27</v>
      </c>
      <c r="L611" s="189">
        <f>_xlfn.IFS(Q611=0,P611,T611=1,S611,U611=1,AB611,V611=1,AE611)</f>
        <v>28.8640237532303</v>
      </c>
      <c r="M611" t="s" s="130">
        <f>IF(O611="Lab","over","under")</f>
        <v>2429</v>
      </c>
      <c r="N611" s="173">
        <v>0</v>
      </c>
      <c r="O611" t="s" s="184">
        <v>28</v>
      </c>
      <c r="P611" s="131">
        <f>AQ611</f>
        <v>33.501951943696</v>
      </c>
      <c r="Q611" s="173">
        <f>T611+U611+V611</f>
        <v>1</v>
      </c>
      <c r="R611" t="s" s="185">
        <v>27</v>
      </c>
      <c r="S611" s="210">
        <f>AO611</f>
        <v>28.8640237532303</v>
      </c>
      <c r="T611" s="173">
        <v>1</v>
      </c>
      <c r="U611" s="169"/>
      <c r="V611" s="169"/>
      <c r="W611" s="169"/>
      <c r="X611" t="s" s="130">
        <f>IF($A611=Y611,"ok","bad")</f>
        <v>2430</v>
      </c>
      <c r="Y611" t="s" s="130">
        <v>3091</v>
      </c>
      <c r="Z611" t="s" s="130">
        <v>1191</v>
      </c>
      <c r="AA611" t="s" s="186">
        <v>2365</v>
      </c>
      <c r="AB611" s="125">
        <f>100*AC611</f>
        <v>20.7318414</v>
      </c>
      <c r="AC611" s="191">
        <v>0.207318414</v>
      </c>
      <c r="AD611" t="s" s="187">
        <v>31</v>
      </c>
      <c r="AE611" s="125">
        <v>13.5756309</v>
      </c>
      <c r="AF611" s="191">
        <v>0.135756309</v>
      </c>
      <c r="AG611" s="169"/>
      <c r="AH611" s="173">
        <v>67147</v>
      </c>
      <c r="AI611" s="173">
        <v>36374</v>
      </c>
      <c r="AJ611" s="173">
        <v>149</v>
      </c>
      <c r="AK611" s="173">
        <v>1687</v>
      </c>
      <c r="AL611" s="173">
        <v>10499</v>
      </c>
      <c r="AM611" s="175">
        <f>100*AL611/$AI611</f>
        <v>28.8640237532303</v>
      </c>
      <c r="AN611" s="173">
        <f>IF(AM611&gt;$AI$8,1,0)</f>
        <v>0</v>
      </c>
      <c r="AO611" s="175">
        <f>IF($R611=AL$17,AM611,0)</f>
        <v>28.8640237532303</v>
      </c>
      <c r="AP611" s="173">
        <v>12186</v>
      </c>
      <c r="AQ611" s="175">
        <f>100*AP611/$AI611</f>
        <v>33.501951943696</v>
      </c>
      <c r="AR611" s="173">
        <f>IF(AQ611&gt;$AI$8,1,0)</f>
        <v>0</v>
      </c>
      <c r="AS611" s="175">
        <f>IF($R611=AP$17,AQ611,0)</f>
        <v>0</v>
      </c>
      <c r="AT611" s="173">
        <v>1210</v>
      </c>
      <c r="AU611" s="175">
        <f>100*AT611/$AI611</f>
        <v>3.32655193269918</v>
      </c>
      <c r="AV611" s="173">
        <f>IF(AU611&gt;$AI$8,1,0)</f>
        <v>0</v>
      </c>
      <c r="AW611" s="175">
        <f>IF($R611=AT$17,AU611,0)</f>
        <v>0</v>
      </c>
      <c r="AX611" s="173">
        <v>7541</v>
      </c>
      <c r="AY611" s="175">
        <f>100*AX611/$AI611</f>
        <v>20.7318414251938</v>
      </c>
      <c r="AZ611" s="173">
        <f>IF(AY611&gt;$AI$8,1,0)</f>
        <v>0</v>
      </c>
      <c r="BA611" s="175">
        <f>IF($R611=AX$17,AY611,0)</f>
        <v>0</v>
      </c>
      <c r="BB611" s="173">
        <v>4938</v>
      </c>
      <c r="BC611" s="175">
        <f>100*BB611/$AI611</f>
        <v>13.5756309451806</v>
      </c>
      <c r="BD611" s="173">
        <f>IF(BC611&gt;$AI$8,1,0)</f>
        <v>0</v>
      </c>
      <c r="BE611" s="175">
        <f>IF($R611=BB$17,BC611,0)</f>
        <v>0</v>
      </c>
      <c r="BF611" s="173">
        <v>0</v>
      </c>
      <c r="BG611" s="175">
        <f>100*BF611/$AI611</f>
        <v>0</v>
      </c>
      <c r="BH611" s="173">
        <f>IF(BG611&gt;$AI$8,1,0)</f>
        <v>0</v>
      </c>
      <c r="BI611" s="175">
        <f>IF($R611=BF$17,BG611,0)</f>
        <v>0</v>
      </c>
      <c r="BJ611" s="173">
        <v>0</v>
      </c>
      <c r="BK611" s="175">
        <f>100*BJ611/$AI611</f>
        <v>0</v>
      </c>
      <c r="BL611" s="173">
        <f>IF(BK611&gt;$AI$8,1,0)</f>
        <v>0</v>
      </c>
      <c r="BM611" s="175">
        <f>IF($R611=BJ$17,BK611,0)</f>
        <v>0</v>
      </c>
      <c r="BN611" s="173">
        <v>0</v>
      </c>
      <c r="BO611" s="175">
        <f>100*BN611/$AI611</f>
        <v>0</v>
      </c>
      <c r="BP611" s="173">
        <f>IF(BO611&gt;$AI$8,1,0)</f>
        <v>0</v>
      </c>
      <c r="BQ611" s="175">
        <f>IF($R611=BN$17,BO611,0)</f>
        <v>0</v>
      </c>
      <c r="BR611" s="173">
        <v>0</v>
      </c>
      <c r="BS611" s="175">
        <f>100*BR611/$AI611</f>
        <v>0</v>
      </c>
      <c r="BT611" s="173">
        <f>IF(BS611&gt;$AI$8,1,0)</f>
        <v>0</v>
      </c>
      <c r="BU611" s="175">
        <f>IF($R611=BR$17,BS611,0)</f>
        <v>0</v>
      </c>
      <c r="BV611" s="173">
        <v>0</v>
      </c>
      <c r="BW611" s="175">
        <f>100*BV611/$AI611</f>
        <v>0</v>
      </c>
      <c r="BX611" s="173">
        <f>IF(BW611&gt;$AI$8,1,0)</f>
        <v>0</v>
      </c>
      <c r="BY611" s="175">
        <f>IF($R611=BV$17,BW611,0)</f>
        <v>0</v>
      </c>
      <c r="BZ611" s="173">
        <v>0</v>
      </c>
      <c r="CA611" s="175">
        <f>100*BZ611/$AI611</f>
        <v>0</v>
      </c>
      <c r="CB611" s="173">
        <f>IF(CA611&gt;$AI$8,1,0)</f>
        <v>0</v>
      </c>
      <c r="CC611" s="175">
        <f>IF($R611=BZ$17,CA611,0)</f>
        <v>0</v>
      </c>
      <c r="CD611" s="173">
        <v>0</v>
      </c>
      <c r="CE611" s="175">
        <f>100*CD611/$AI611</f>
        <v>0</v>
      </c>
      <c r="CF611" s="173">
        <f>IF(CE611&gt;$AI$8,1,0)</f>
        <v>0</v>
      </c>
      <c r="CG611" s="175">
        <f>IF($R611=CD$17,CE611,0)</f>
        <v>0</v>
      </c>
      <c r="CH611" s="173">
        <v>0</v>
      </c>
      <c r="CI611" s="175">
        <f>100*CH611/$AI611</f>
        <v>0</v>
      </c>
      <c r="CJ611" s="173">
        <f>IF(CI611&gt;$AI$8,1,0)</f>
        <v>0</v>
      </c>
      <c r="CK611" s="175">
        <f>IF($R611=CH$17,CI611,0)</f>
        <v>0</v>
      </c>
      <c r="CL611" s="173">
        <v>0</v>
      </c>
      <c r="CM611" s="173">
        <v>0</v>
      </c>
      <c r="CN611" s="176"/>
    </row>
    <row r="612" ht="15.75" customHeight="1">
      <c r="A612" t="s" s="179">
        <v>2909</v>
      </c>
      <c r="B612" t="s" s="180">
        <v>160</v>
      </c>
      <c r="C612" t="s" s="180">
        <v>1195</v>
      </c>
      <c r="D612" t="s" s="181">
        <v>162</v>
      </c>
      <c r="E612" t="s" s="188">
        <v>79</v>
      </c>
      <c r="F612" t="s" s="146">
        <v>80</v>
      </c>
      <c r="G612" t="s" s="146">
        <v>1196</v>
      </c>
      <c r="H612" t="s" s="146">
        <v>1197</v>
      </c>
      <c r="I612" t="s" s="146">
        <v>49</v>
      </c>
      <c r="J612" t="s" s="146">
        <v>50</v>
      </c>
      <c r="K612" t="s" s="183">
        <f>_xlfn.IFS(Q612=0,O612,T612=1,R612,U612=1,AA612,V612=1,AD612)</f>
        <v>28</v>
      </c>
      <c r="L612" s="189">
        <f>_xlfn.IFS(Q612=0,P612,T612=1,S612,U612=1,AB612,V612=1,AE612)</f>
        <v>33.371011772735</v>
      </c>
      <c r="M612" t="s" s="146">
        <f>IF(O612="Lab","over","under")</f>
        <v>2429</v>
      </c>
      <c r="N612" s="145">
        <v>0</v>
      </c>
      <c r="O612" t="s" s="184">
        <v>28</v>
      </c>
      <c r="P612" s="147">
        <f>AQ612</f>
        <v>33.371011772735</v>
      </c>
      <c r="Q612" s="145">
        <f>T612+U612+V612</f>
        <v>0</v>
      </c>
      <c r="R612" t="s" s="197">
        <v>217</v>
      </c>
      <c r="S612" s="211">
        <f>100*0.322449241</f>
        <v>32.2449241</v>
      </c>
      <c r="T612" s="277"/>
      <c r="U612" s="138"/>
      <c r="V612" s="138"/>
      <c r="W612" s="138"/>
      <c r="X612" t="s" s="146">
        <f>IF($A612=Y612,"ok","bad")</f>
        <v>2430</v>
      </c>
      <c r="Y612" t="s" s="146">
        <v>2909</v>
      </c>
      <c r="Z612" t="s" s="146">
        <v>1195</v>
      </c>
      <c r="AA612" t="s" s="186">
        <v>27</v>
      </c>
      <c r="AB612" s="141">
        <f>100*AC612</f>
        <v>20.5148439</v>
      </c>
      <c r="AC612" s="190">
        <v>0.205148439</v>
      </c>
      <c r="AD612" t="s" s="187">
        <v>2365</v>
      </c>
      <c r="AE612" s="141">
        <v>7.7226582</v>
      </c>
      <c r="AF612" s="190">
        <v>0.077226582</v>
      </c>
      <c r="AG612" s="138"/>
      <c r="AH612" s="145">
        <v>78657</v>
      </c>
      <c r="AI612" s="145">
        <v>46888</v>
      </c>
      <c r="AJ612" s="145">
        <v>121</v>
      </c>
      <c r="AK612" s="145">
        <v>528</v>
      </c>
      <c r="AL612" s="145">
        <v>9619</v>
      </c>
      <c r="AM612" s="148">
        <f>100*AL612/$AI612</f>
        <v>20.5148438832964</v>
      </c>
      <c r="AN612" s="145">
        <f>IF(AM612&gt;$AI$8,1,0)</f>
        <v>0</v>
      </c>
      <c r="AO612" s="148">
        <f>IF($R612=AL$17,AM612,0)</f>
        <v>0</v>
      </c>
      <c r="AP612" s="145">
        <v>15647</v>
      </c>
      <c r="AQ612" s="148">
        <f>100*AP612/$AI612</f>
        <v>33.371011772735</v>
      </c>
      <c r="AR612" s="145">
        <f>IF(AQ612&gt;$AI$8,1,0)</f>
        <v>0</v>
      </c>
      <c r="AS612" s="148">
        <f>IF($R612=AP$17,AQ612,0)</f>
        <v>0</v>
      </c>
      <c r="AT612" s="145">
        <v>1088</v>
      </c>
      <c r="AU612" s="148">
        <f>100*AT612/$AI612</f>
        <v>2.32042313598362</v>
      </c>
      <c r="AV612" s="145">
        <f>IF(AU612&gt;$AI$8,1,0)</f>
        <v>0</v>
      </c>
      <c r="AW612" s="148">
        <f>IF($R612=AT$17,AU612,0)</f>
        <v>0</v>
      </c>
      <c r="AX612" s="145">
        <v>3621</v>
      </c>
      <c r="AY612" s="148">
        <f>100*AX612/$AI612</f>
        <v>7.72265824944549</v>
      </c>
      <c r="AZ612" s="145">
        <f>IF(AY612&gt;$AI$8,1,0)</f>
        <v>0</v>
      </c>
      <c r="BA612" s="148">
        <f>IF($R612=AX$17,AY612,0)</f>
        <v>0</v>
      </c>
      <c r="BB612" s="145">
        <v>1794</v>
      </c>
      <c r="BC612" s="148">
        <f>100*BB612/$AI612</f>
        <v>3.82613888414946</v>
      </c>
      <c r="BD612" s="145">
        <f>IF(BC612&gt;$AI$8,1,0)</f>
        <v>0</v>
      </c>
      <c r="BE612" s="148">
        <f>IF($R612=BB$17,BC612,0)</f>
        <v>0</v>
      </c>
      <c r="BF612" s="145">
        <v>0</v>
      </c>
      <c r="BG612" s="148">
        <f>100*BF612/$AI612</f>
        <v>0</v>
      </c>
      <c r="BH612" s="145">
        <f>IF(BG612&gt;$AI$8,1,0)</f>
        <v>0</v>
      </c>
      <c r="BI612" s="148">
        <f>IF($R612=BF$17,BG612,0)</f>
        <v>0</v>
      </c>
      <c r="BJ612" s="145">
        <v>0</v>
      </c>
      <c r="BK612" s="148">
        <f>100*BJ612/$AI612</f>
        <v>0</v>
      </c>
      <c r="BL612" s="145">
        <f>IF(BK612&gt;$AI$8,1,0)</f>
        <v>0</v>
      </c>
      <c r="BM612" s="148">
        <f>IF($R612=BJ$17,BK612,0)</f>
        <v>0</v>
      </c>
      <c r="BN612" s="145">
        <v>0</v>
      </c>
      <c r="BO612" s="148">
        <f>100*BN612/$AI612</f>
        <v>0</v>
      </c>
      <c r="BP612" s="145">
        <f>IF(BO612&gt;$AI$8,1,0)</f>
        <v>0</v>
      </c>
      <c r="BQ612" s="148">
        <f>IF($R612=BN$17,BO612,0)</f>
        <v>0</v>
      </c>
      <c r="BR612" s="145">
        <v>0</v>
      </c>
      <c r="BS612" s="148">
        <f>100*BR612/$AI612</f>
        <v>0</v>
      </c>
      <c r="BT612" s="145">
        <f>IF(BS612&gt;$AI$8,1,0)</f>
        <v>0</v>
      </c>
      <c r="BU612" s="148">
        <f>IF($R612=BR$17,BS612,0)</f>
        <v>0</v>
      </c>
      <c r="BV612" s="145">
        <v>0</v>
      </c>
      <c r="BW612" s="148">
        <f>100*BV612/$AI612</f>
        <v>0</v>
      </c>
      <c r="BX612" s="145">
        <f>IF(BW612&gt;$AI$8,1,0)</f>
        <v>0</v>
      </c>
      <c r="BY612" s="148">
        <f>IF($R612=BV$17,BW612,0)</f>
        <v>0</v>
      </c>
      <c r="BZ612" s="145">
        <v>0</v>
      </c>
      <c r="CA612" s="148">
        <f>100*BZ612/$AI612</f>
        <v>0</v>
      </c>
      <c r="CB612" s="145">
        <f>IF(CA612&gt;$AI$8,1,0)</f>
        <v>0</v>
      </c>
      <c r="CC612" s="148">
        <f>IF($R612=BZ$17,CA612,0)</f>
        <v>0</v>
      </c>
      <c r="CD612" s="145">
        <v>0</v>
      </c>
      <c r="CE612" s="148">
        <f>100*CD612/$AI612</f>
        <v>0</v>
      </c>
      <c r="CF612" s="145">
        <f>IF(CE612&gt;$AI$8,1,0)</f>
        <v>0</v>
      </c>
      <c r="CG612" s="148">
        <f>IF($R612=CD$17,CE612,0)</f>
        <v>0</v>
      </c>
      <c r="CH612" s="145">
        <v>0</v>
      </c>
      <c r="CI612" s="148">
        <f>100*CH612/$AI612</f>
        <v>0</v>
      </c>
      <c r="CJ612" s="145">
        <f>IF(CI612&gt;$AI$8,1,0)</f>
        <v>0</v>
      </c>
      <c r="CK612" s="148">
        <f>IF($R612=CH$17,CI612,0)</f>
        <v>0</v>
      </c>
      <c r="CL612" s="145">
        <v>2093</v>
      </c>
      <c r="CM612" s="145">
        <v>0</v>
      </c>
      <c r="CN612" s="149"/>
    </row>
    <row r="613" ht="15.75" customHeight="1">
      <c r="A613" t="s" s="179">
        <v>3110</v>
      </c>
      <c r="B613" t="s" s="180">
        <v>183</v>
      </c>
      <c r="C613" t="s" s="180">
        <v>1605</v>
      </c>
      <c r="D613" t="s" s="181">
        <v>186</v>
      </c>
      <c r="E613" t="s" s="182">
        <v>79</v>
      </c>
      <c r="F613" t="s" s="130">
        <v>46</v>
      </c>
      <c r="G613" t="s" s="130">
        <v>1200</v>
      </c>
      <c r="H613" t="s" s="130">
        <v>3111</v>
      </c>
      <c r="I613" t="s" s="130">
        <v>49</v>
      </c>
      <c r="J613" t="s" s="130">
        <v>1733</v>
      </c>
      <c r="K613" t="s" s="183">
        <f>_xlfn.IFS(Q613=0,O613,T613=1,R613,U613=1,AA613,V613=1,AD613)</f>
        <v>27</v>
      </c>
      <c r="L613" s="189">
        <f>_xlfn.IFS(Q613=0,P613,T613=1,S613,U613=1,AB613,V613=1,AE613)</f>
        <v>33.1937691338015</v>
      </c>
      <c r="M613" t="s" s="130">
        <f>IF(O613="Lab","over","under")</f>
        <v>2429</v>
      </c>
      <c r="N613" s="173">
        <v>0</v>
      </c>
      <c r="O613" t="s" s="184">
        <v>28</v>
      </c>
      <c r="P613" s="131">
        <f>AQ613</f>
        <v>33.281559517378</v>
      </c>
      <c r="Q613" s="173">
        <f>T613+U613+V613</f>
        <v>1</v>
      </c>
      <c r="R613" t="s" s="185">
        <v>27</v>
      </c>
      <c r="S613" s="213">
        <f>AO613</f>
        <v>33.1937691338015</v>
      </c>
      <c r="T613" s="173">
        <v>1</v>
      </c>
      <c r="U613" s="169"/>
      <c r="V613" s="169"/>
      <c r="W613" s="169"/>
      <c r="X613" t="s" s="130">
        <f>IF($A613=Y613,"ok","bad")</f>
        <v>2430</v>
      </c>
      <c r="Y613" t="s" s="130">
        <v>3110</v>
      </c>
      <c r="Z613" t="s" s="130">
        <v>1605</v>
      </c>
      <c r="AA613" t="s" s="186">
        <v>2365</v>
      </c>
      <c r="AB613" s="125">
        <f>100*AC613</f>
        <v>19.6763011</v>
      </c>
      <c r="AC613" s="191">
        <v>0.196763011</v>
      </c>
      <c r="AD613" t="s" s="187">
        <v>29</v>
      </c>
      <c r="AE613" s="125">
        <v>7.1853052</v>
      </c>
      <c r="AF613" s="191">
        <v>0.071853052</v>
      </c>
      <c r="AG613" s="169"/>
      <c r="AH613" s="173">
        <v>75915</v>
      </c>
      <c r="AI613" s="173">
        <v>44424</v>
      </c>
      <c r="AJ613" s="173">
        <v>184</v>
      </c>
      <c r="AK613" s="173">
        <v>39</v>
      </c>
      <c r="AL613" s="173">
        <v>14746</v>
      </c>
      <c r="AM613" s="175">
        <f>100*AL613/$AI613</f>
        <v>33.1937691338015</v>
      </c>
      <c r="AN613" s="173">
        <f>IF(AM613&gt;$AI$8,1,0)</f>
        <v>0</v>
      </c>
      <c r="AO613" s="175">
        <f>IF($R613=AL$17,AM613,0)</f>
        <v>33.1937691338015</v>
      </c>
      <c r="AP613" s="173">
        <v>14785</v>
      </c>
      <c r="AQ613" s="175">
        <f>100*AP613/$AI613</f>
        <v>33.281559517378</v>
      </c>
      <c r="AR613" s="173">
        <f>IF(AQ613&gt;$AI$8,1,0)</f>
        <v>0</v>
      </c>
      <c r="AS613" s="175">
        <f>IF($R613=AP$17,AQ613,0)</f>
        <v>0</v>
      </c>
      <c r="AT613" s="173">
        <v>3192</v>
      </c>
      <c r="AU613" s="175">
        <f>100*AT613/$AI613</f>
        <v>7.18530524041059</v>
      </c>
      <c r="AV613" s="173">
        <f>IF(AU613&gt;$AI$8,1,0)</f>
        <v>0</v>
      </c>
      <c r="AW613" s="175">
        <f>IF($R613=AT$17,AU613,0)</f>
        <v>0</v>
      </c>
      <c r="AX613" s="173">
        <v>8741</v>
      </c>
      <c r="AY613" s="175">
        <f>100*AX613/$AI613</f>
        <v>19.6763010985053</v>
      </c>
      <c r="AZ613" s="173">
        <f>IF(AY613&gt;$AI$8,1,0)</f>
        <v>0</v>
      </c>
      <c r="BA613" s="175">
        <f>IF($R613=AX$17,AY613,0)</f>
        <v>0</v>
      </c>
      <c r="BB613" s="173">
        <v>2960</v>
      </c>
      <c r="BC613" s="175">
        <f>100*BB613/$AI613</f>
        <v>6.66306500990456</v>
      </c>
      <c r="BD613" s="173">
        <f>IF(BC613&gt;$AI$8,1,0)</f>
        <v>0</v>
      </c>
      <c r="BE613" s="175">
        <f>IF($R613=BB$17,BC613,0)</f>
        <v>0</v>
      </c>
      <c r="BF613" s="173">
        <v>0</v>
      </c>
      <c r="BG613" s="175">
        <f>100*BF613/$AI613</f>
        <v>0</v>
      </c>
      <c r="BH613" s="173">
        <f>IF(BG613&gt;$AI$8,1,0)</f>
        <v>0</v>
      </c>
      <c r="BI613" s="175">
        <f>IF($R613=BF$17,BG613,0)</f>
        <v>0</v>
      </c>
      <c r="BJ613" s="173">
        <v>0</v>
      </c>
      <c r="BK613" s="175">
        <f>100*BJ613/$AI613</f>
        <v>0</v>
      </c>
      <c r="BL613" s="173">
        <f>IF(BK613&gt;$AI$8,1,0)</f>
        <v>0</v>
      </c>
      <c r="BM613" s="175">
        <f>IF($R613=BJ$17,BK613,0)</f>
        <v>0</v>
      </c>
      <c r="BN613" s="173">
        <v>0</v>
      </c>
      <c r="BO613" s="175">
        <f>100*BN613/$AI613</f>
        <v>0</v>
      </c>
      <c r="BP613" s="173">
        <f>IF(BO613&gt;$AI$8,1,0)</f>
        <v>0</v>
      </c>
      <c r="BQ613" s="175">
        <f>IF($R613=BN$17,BO613,0)</f>
        <v>0</v>
      </c>
      <c r="BR613" s="173">
        <v>0</v>
      </c>
      <c r="BS613" s="175">
        <f>100*BR613/$AI613</f>
        <v>0</v>
      </c>
      <c r="BT613" s="173">
        <f>IF(BS613&gt;$AI$8,1,0)</f>
        <v>0</v>
      </c>
      <c r="BU613" s="175">
        <f>IF($R613=BR$17,BS613,0)</f>
        <v>0</v>
      </c>
      <c r="BV613" s="173">
        <v>0</v>
      </c>
      <c r="BW613" s="175">
        <f>100*BV613/$AI613</f>
        <v>0</v>
      </c>
      <c r="BX613" s="173">
        <f>IF(BW613&gt;$AI$8,1,0)</f>
        <v>0</v>
      </c>
      <c r="BY613" s="175">
        <f>IF($R613=BV$17,BW613,0)</f>
        <v>0</v>
      </c>
      <c r="BZ613" s="173">
        <v>0</v>
      </c>
      <c r="CA613" s="175">
        <f>100*BZ613/$AI613</f>
        <v>0</v>
      </c>
      <c r="CB613" s="173">
        <f>IF(CA613&gt;$AI$8,1,0)</f>
        <v>0</v>
      </c>
      <c r="CC613" s="175">
        <f>IF($R613=BZ$17,CA613,0)</f>
        <v>0</v>
      </c>
      <c r="CD613" s="173">
        <v>0</v>
      </c>
      <c r="CE613" s="175">
        <f>100*CD613/$AI613</f>
        <v>0</v>
      </c>
      <c r="CF613" s="173">
        <f>IF(CE613&gt;$AI$8,1,0)</f>
        <v>0</v>
      </c>
      <c r="CG613" s="175">
        <f>IF($R613=CD$17,CE613,0)</f>
        <v>0</v>
      </c>
      <c r="CH613" s="173">
        <v>0</v>
      </c>
      <c r="CI613" s="175">
        <f>100*CH613/$AI613</f>
        <v>0</v>
      </c>
      <c r="CJ613" s="173">
        <f>IF(CI613&gt;$AI$8,1,0)</f>
        <v>0</v>
      </c>
      <c r="CK613" s="175">
        <f>IF($R613=CH$17,CI613,0)</f>
        <v>0</v>
      </c>
      <c r="CL613" s="173">
        <v>508</v>
      </c>
      <c r="CM613" s="173">
        <v>0</v>
      </c>
      <c r="CN613" s="176"/>
    </row>
    <row r="614" ht="15.75" customHeight="1">
      <c r="A614" t="s" s="179">
        <v>3475</v>
      </c>
      <c r="B614" t="s" s="180">
        <v>90</v>
      </c>
      <c r="C614" t="s" s="180">
        <v>976</v>
      </c>
      <c r="D614" t="s" s="181">
        <v>93</v>
      </c>
      <c r="E614" t="s" s="188">
        <v>79</v>
      </c>
      <c r="F614" t="s" s="146">
        <v>46</v>
      </c>
      <c r="G614" t="s" s="146">
        <v>124</v>
      </c>
      <c r="H614" t="s" s="146">
        <v>3476</v>
      </c>
      <c r="I614" t="s" s="146">
        <v>49</v>
      </c>
      <c r="J614" t="s" s="146">
        <v>56</v>
      </c>
      <c r="K614" t="s" s="183">
        <f>_xlfn.IFS(Q614=0,O614,T614=1,R614,U614=1,AA614,V614=1,AD614)</f>
        <v>27</v>
      </c>
      <c r="L614" s="189">
        <f>_xlfn.IFS(Q614=0,P614,T614=1,S614,U614=1,AB614,V614=1,AE614)</f>
        <v>33.1880733944954</v>
      </c>
      <c r="M614" t="s" s="146">
        <f>IF(O614="Lab","over","under")</f>
        <v>3307</v>
      </c>
      <c r="N614" s="138"/>
      <c r="O614" t="s" s="184">
        <v>27</v>
      </c>
      <c r="P614" s="147">
        <f>AM614</f>
        <v>33.1880733944954</v>
      </c>
      <c r="Q614" s="145">
        <f>T614+U614+V614</f>
        <v>0</v>
      </c>
      <c r="R614" t="s" s="185">
        <v>28</v>
      </c>
      <c r="S614" s="147">
        <f>AS614</f>
        <v>32.0183486238532</v>
      </c>
      <c r="T614" s="138"/>
      <c r="U614" s="138"/>
      <c r="V614" s="138"/>
      <c r="W614" s="138"/>
      <c r="X614" t="s" s="146">
        <f>IF($A614=Y614,"ok","bad")</f>
        <v>2430</v>
      </c>
      <c r="Y614" t="s" s="146">
        <v>3475</v>
      </c>
      <c r="Z614" t="s" s="146">
        <v>976</v>
      </c>
      <c r="AA614" t="s" s="186">
        <v>2365</v>
      </c>
      <c r="AB614" s="141">
        <f>100*AC614</f>
        <v>17.2956631</v>
      </c>
      <c r="AC614" s="190">
        <v>0.172956631</v>
      </c>
      <c r="AD614" t="s" s="187">
        <v>217</v>
      </c>
      <c r="AE614" s="141">
        <v>9.4099249</v>
      </c>
      <c r="AF614" s="190">
        <v>0.094099249</v>
      </c>
      <c r="AG614" s="138"/>
      <c r="AH614" s="145">
        <v>77100</v>
      </c>
      <c r="AI614" s="145">
        <v>47960</v>
      </c>
      <c r="AJ614" s="145">
        <v>145</v>
      </c>
      <c r="AK614" s="145">
        <v>561</v>
      </c>
      <c r="AL614" s="145">
        <v>15917</v>
      </c>
      <c r="AM614" s="148">
        <f>100*AL614/$AI614</f>
        <v>33.1880733944954</v>
      </c>
      <c r="AN614" s="145">
        <f>IF(AM614&gt;$AI$8,1,0)</f>
        <v>0</v>
      </c>
      <c r="AO614" s="148">
        <f>IF($R614=AL$17,AM614,0)</f>
        <v>0</v>
      </c>
      <c r="AP614" s="145">
        <v>15356</v>
      </c>
      <c r="AQ614" s="148">
        <f>100*AP614/$AI614</f>
        <v>32.0183486238532</v>
      </c>
      <c r="AR614" s="145">
        <f>IF(AQ614&gt;$AI$8,1,0)</f>
        <v>0</v>
      </c>
      <c r="AS614" s="148">
        <f>IF($R614=AP$17,AQ614,0)</f>
        <v>32.0183486238532</v>
      </c>
      <c r="AT614" s="145">
        <v>2120</v>
      </c>
      <c r="AU614" s="148">
        <f>100*AT614/$AI614</f>
        <v>4.42035029190992</v>
      </c>
      <c r="AV614" s="145">
        <f>IF(AU614&gt;$AI$8,1,0)</f>
        <v>0</v>
      </c>
      <c r="AW614" s="148">
        <f>IF($R614=AT$17,AU614,0)</f>
        <v>0</v>
      </c>
      <c r="AX614" s="145">
        <v>8295</v>
      </c>
      <c r="AY614" s="148">
        <f>100*AX614/$AI614</f>
        <v>17.2956630525438</v>
      </c>
      <c r="AZ614" s="145">
        <f>IF(AY614&gt;$AI$8,1,0)</f>
        <v>0</v>
      </c>
      <c r="BA614" s="148">
        <f>IF($R614=AX$17,AY614,0)</f>
        <v>0</v>
      </c>
      <c r="BB614" s="145">
        <v>1560</v>
      </c>
      <c r="BC614" s="148">
        <f>100*BB614/$AI614</f>
        <v>3.25271059216013</v>
      </c>
      <c r="BD614" s="145">
        <f>IF(BC614&gt;$AI$8,1,0)</f>
        <v>0</v>
      </c>
      <c r="BE614" s="148">
        <f>IF($R614=BB$17,BC614,0)</f>
        <v>0</v>
      </c>
      <c r="BF614" s="145">
        <v>0</v>
      </c>
      <c r="BG614" s="148">
        <f>100*BF614/$AI614</f>
        <v>0</v>
      </c>
      <c r="BH614" s="145">
        <f>IF(BG614&gt;$AI$8,1,0)</f>
        <v>0</v>
      </c>
      <c r="BI614" s="148">
        <f>IF($R614=BF$17,BG614,0)</f>
        <v>0</v>
      </c>
      <c r="BJ614" s="145">
        <v>0</v>
      </c>
      <c r="BK614" s="148">
        <f>100*BJ614/$AI614</f>
        <v>0</v>
      </c>
      <c r="BL614" s="145">
        <f>IF(BK614&gt;$AI$8,1,0)</f>
        <v>0</v>
      </c>
      <c r="BM614" s="148">
        <f>IF($R614=BJ$17,BK614,0)</f>
        <v>0</v>
      </c>
      <c r="BN614" s="145">
        <v>0</v>
      </c>
      <c r="BO614" s="148">
        <f>100*BN614/$AI614</f>
        <v>0</v>
      </c>
      <c r="BP614" s="145">
        <f>IF(BO614&gt;$AI$8,1,0)</f>
        <v>0</v>
      </c>
      <c r="BQ614" s="148">
        <f>IF($R614=BN$17,BO614,0)</f>
        <v>0</v>
      </c>
      <c r="BR614" s="145">
        <v>0</v>
      </c>
      <c r="BS614" s="148">
        <f>100*BR614/$AI614</f>
        <v>0</v>
      </c>
      <c r="BT614" s="145">
        <f>IF(BS614&gt;$AI$8,1,0)</f>
        <v>0</v>
      </c>
      <c r="BU614" s="148">
        <f>IF($R614=BR$17,BS614,0)</f>
        <v>0</v>
      </c>
      <c r="BV614" s="145">
        <v>0</v>
      </c>
      <c r="BW614" s="148">
        <f>100*BV614/$AI614</f>
        <v>0</v>
      </c>
      <c r="BX614" s="145">
        <f>IF(BW614&gt;$AI$8,1,0)</f>
        <v>0</v>
      </c>
      <c r="BY614" s="148">
        <f>IF($R614=BV$17,BW614,0)</f>
        <v>0</v>
      </c>
      <c r="BZ614" s="145">
        <v>0</v>
      </c>
      <c r="CA614" s="148">
        <f>100*BZ614/$AI614</f>
        <v>0</v>
      </c>
      <c r="CB614" s="145">
        <f>IF(CA614&gt;$AI$8,1,0)</f>
        <v>0</v>
      </c>
      <c r="CC614" s="148">
        <f>IF($R614=BZ$17,CA614,0)</f>
        <v>0</v>
      </c>
      <c r="CD614" s="145">
        <v>0</v>
      </c>
      <c r="CE614" s="148">
        <f>100*CD614/$AI614</f>
        <v>0</v>
      </c>
      <c r="CF614" s="145">
        <f>IF(CE614&gt;$AI$8,1,0)</f>
        <v>0</v>
      </c>
      <c r="CG614" s="148">
        <f>IF($R614=CD$17,CE614,0)</f>
        <v>0</v>
      </c>
      <c r="CH614" s="145">
        <v>0</v>
      </c>
      <c r="CI614" s="148">
        <f>100*CH614/$AI614</f>
        <v>0</v>
      </c>
      <c r="CJ614" s="145">
        <f>IF(CI614&gt;$AI$8,1,0)</f>
        <v>0</v>
      </c>
      <c r="CK614" s="148">
        <f>IF($R614=CH$17,CI614,0)</f>
        <v>0</v>
      </c>
      <c r="CL614" s="145">
        <v>443</v>
      </c>
      <c r="CM614" s="145">
        <v>0</v>
      </c>
      <c r="CN614" s="149"/>
    </row>
    <row r="615" ht="15.75" customHeight="1">
      <c r="A615" t="s" s="179">
        <v>3409</v>
      </c>
      <c r="B615" t="s" s="180">
        <v>183</v>
      </c>
      <c r="C615" t="s" s="180">
        <v>3410</v>
      </c>
      <c r="D615" t="s" s="181">
        <v>186</v>
      </c>
      <c r="E615" t="s" s="182">
        <v>79</v>
      </c>
      <c r="F615" t="s" s="130">
        <v>46</v>
      </c>
      <c r="G615" t="s" s="130">
        <v>468</v>
      </c>
      <c r="H615" t="s" s="130">
        <v>469</v>
      </c>
      <c r="I615" t="s" s="130">
        <v>49</v>
      </c>
      <c r="J615" t="s" s="130">
        <v>56</v>
      </c>
      <c r="K615" t="s" s="183">
        <f>_xlfn.IFS(Q615=0,O615,T615=1,R615,U615=1,AA615,V615=1,AD615)</f>
        <v>27</v>
      </c>
      <c r="L615" s="189">
        <f>_xlfn.IFS(Q615=0,P615,T615=1,S615,U615=1,AB615,V615=1,AE615)</f>
        <v>32.9650798780118</v>
      </c>
      <c r="M615" t="s" s="130">
        <f>IF(O615="Lab","over","under")</f>
        <v>3307</v>
      </c>
      <c r="N615" s="169"/>
      <c r="O615" t="s" s="184">
        <v>27</v>
      </c>
      <c r="P615" s="131">
        <f>AM615</f>
        <v>32.9650798780118</v>
      </c>
      <c r="Q615" s="173">
        <f>T615+U615+V615</f>
        <v>0</v>
      </c>
      <c r="R615" t="s" s="185">
        <v>28</v>
      </c>
      <c r="S615" s="131">
        <f>AS615</f>
        <v>31.512935996607</v>
      </c>
      <c r="T615" s="169"/>
      <c r="U615" s="169"/>
      <c r="V615" s="169"/>
      <c r="W615" s="169"/>
      <c r="X615" t="s" s="130">
        <f>IF($A615=Y615,"ok","bad")</f>
        <v>2430</v>
      </c>
      <c r="Y615" t="s" s="130">
        <v>3409</v>
      </c>
      <c r="Z615" t="s" s="130">
        <v>3410</v>
      </c>
      <c r="AA615" t="s" s="186">
        <v>2365</v>
      </c>
      <c r="AB615" s="125">
        <f>100*AC615</f>
        <v>17.8922707</v>
      </c>
      <c r="AC615" s="191">
        <v>0.178922707</v>
      </c>
      <c r="AD615" t="s" s="187">
        <v>29</v>
      </c>
      <c r="AE615" s="125">
        <v>11.1607053</v>
      </c>
      <c r="AF615" s="191">
        <v>0.111607053</v>
      </c>
      <c r="AG615" s="169"/>
      <c r="AH615" s="173">
        <v>76863</v>
      </c>
      <c r="AI615" s="173">
        <v>49513</v>
      </c>
      <c r="AJ615" s="173">
        <v>192</v>
      </c>
      <c r="AK615" s="173">
        <v>719</v>
      </c>
      <c r="AL615" s="173">
        <v>16322</v>
      </c>
      <c r="AM615" s="175">
        <f>100*AL615/$AI615</f>
        <v>32.9650798780118</v>
      </c>
      <c r="AN615" s="173">
        <f>IF(AM615&gt;$AI$8,1,0)</f>
        <v>0</v>
      </c>
      <c r="AO615" s="175">
        <f>IF($R615=AL$17,AM615,0)</f>
        <v>0</v>
      </c>
      <c r="AP615" s="173">
        <v>15603</v>
      </c>
      <c r="AQ615" s="175">
        <f>100*AP615/$AI615</f>
        <v>31.512935996607</v>
      </c>
      <c r="AR615" s="173">
        <f>IF(AQ615&gt;$AI$8,1,0)</f>
        <v>0</v>
      </c>
      <c r="AS615" s="175">
        <f>IF($R615=AP$17,AQ615,0)</f>
        <v>31.512935996607</v>
      </c>
      <c r="AT615" s="173">
        <v>5526</v>
      </c>
      <c r="AU615" s="175">
        <f>100*AT615/$AI615</f>
        <v>11.1607052693232</v>
      </c>
      <c r="AV615" s="173">
        <f>IF(AU615&gt;$AI$8,1,0)</f>
        <v>0</v>
      </c>
      <c r="AW615" s="175">
        <f>IF($R615=AT$17,AU615,0)</f>
        <v>0</v>
      </c>
      <c r="AX615" s="173">
        <v>8859</v>
      </c>
      <c r="AY615" s="175">
        <f>100*AX615/$AI615</f>
        <v>17.8922707167815</v>
      </c>
      <c r="AZ615" s="173">
        <f>IF(AY615&gt;$AI$8,1,0)</f>
        <v>0</v>
      </c>
      <c r="BA615" s="175">
        <f>IF($R615=AX$17,AY615,0)</f>
        <v>0</v>
      </c>
      <c r="BB615" s="173">
        <v>3203</v>
      </c>
      <c r="BC615" s="175">
        <f>100*BB615/$AI615</f>
        <v>6.46900813927655</v>
      </c>
      <c r="BD615" s="173">
        <f>IF(BC615&gt;$AI$8,1,0)</f>
        <v>0</v>
      </c>
      <c r="BE615" s="175">
        <f>IF($R615=BB$17,BC615,0)</f>
        <v>0</v>
      </c>
      <c r="BF615" s="173">
        <v>0</v>
      </c>
      <c r="BG615" s="175">
        <f>100*BF615/$AI615</f>
        <v>0</v>
      </c>
      <c r="BH615" s="173">
        <f>IF(BG615&gt;$AI$8,1,0)</f>
        <v>0</v>
      </c>
      <c r="BI615" s="175">
        <f>IF($R615=BF$17,BG615,0)</f>
        <v>0</v>
      </c>
      <c r="BJ615" s="173">
        <v>0</v>
      </c>
      <c r="BK615" s="175">
        <f>100*BJ615/$AI615</f>
        <v>0</v>
      </c>
      <c r="BL615" s="173">
        <f>IF(BK615&gt;$AI$8,1,0)</f>
        <v>0</v>
      </c>
      <c r="BM615" s="175">
        <f>IF($R615=BJ$17,BK615,0)</f>
        <v>0</v>
      </c>
      <c r="BN615" s="173">
        <v>0</v>
      </c>
      <c r="BO615" s="175">
        <f>100*BN615/$AI615</f>
        <v>0</v>
      </c>
      <c r="BP615" s="173">
        <f>IF(BO615&gt;$AI$8,1,0)</f>
        <v>0</v>
      </c>
      <c r="BQ615" s="175">
        <f>IF($R615=BN$17,BO615,0)</f>
        <v>0</v>
      </c>
      <c r="BR615" s="173">
        <v>0</v>
      </c>
      <c r="BS615" s="175">
        <f>100*BR615/$AI615</f>
        <v>0</v>
      </c>
      <c r="BT615" s="173">
        <f>IF(BS615&gt;$AI$8,1,0)</f>
        <v>0</v>
      </c>
      <c r="BU615" s="175">
        <f>IF($R615=BR$17,BS615,0)</f>
        <v>0</v>
      </c>
      <c r="BV615" s="173">
        <v>0</v>
      </c>
      <c r="BW615" s="175">
        <f>100*BV615/$AI615</f>
        <v>0</v>
      </c>
      <c r="BX615" s="173">
        <f>IF(BW615&gt;$AI$8,1,0)</f>
        <v>0</v>
      </c>
      <c r="BY615" s="175">
        <f>IF($R615=BV$17,BW615,0)</f>
        <v>0</v>
      </c>
      <c r="BZ615" s="173">
        <v>0</v>
      </c>
      <c r="CA615" s="175">
        <f>100*BZ615/$AI615</f>
        <v>0</v>
      </c>
      <c r="CB615" s="173">
        <f>IF(CA615&gt;$AI$8,1,0)</f>
        <v>0</v>
      </c>
      <c r="CC615" s="175">
        <f>IF($R615=BZ$17,CA615,0)</f>
        <v>0</v>
      </c>
      <c r="CD615" s="173">
        <v>0</v>
      </c>
      <c r="CE615" s="175">
        <f>100*CD615/$AI615</f>
        <v>0</v>
      </c>
      <c r="CF615" s="173">
        <f>IF(CE615&gt;$AI$8,1,0)</f>
        <v>0</v>
      </c>
      <c r="CG615" s="175">
        <f>IF($R615=CD$17,CE615,0)</f>
        <v>0</v>
      </c>
      <c r="CH615" s="173">
        <v>0</v>
      </c>
      <c r="CI615" s="175">
        <f>100*CH615/$AI615</f>
        <v>0</v>
      </c>
      <c r="CJ615" s="173">
        <f>IF(CI615&gt;$AI$8,1,0)</f>
        <v>0</v>
      </c>
      <c r="CK615" s="175">
        <f>IF($R615=CH$17,CI615,0)</f>
        <v>0</v>
      </c>
      <c r="CL615" s="173">
        <v>1213</v>
      </c>
      <c r="CM615" s="173">
        <v>0</v>
      </c>
      <c r="CN615" s="176"/>
    </row>
    <row r="616" ht="15.75" customHeight="1">
      <c r="A616" t="s" s="179">
        <v>3368</v>
      </c>
      <c r="B616" t="s" s="180">
        <v>183</v>
      </c>
      <c r="C616" t="s" s="180">
        <v>1941</v>
      </c>
      <c r="D616" t="s" s="181">
        <v>186</v>
      </c>
      <c r="E616" t="s" s="188">
        <v>79</v>
      </c>
      <c r="F616" t="s" s="146">
        <v>46</v>
      </c>
      <c r="G616" t="s" s="146">
        <v>393</v>
      </c>
      <c r="H616" t="s" s="146">
        <v>1942</v>
      </c>
      <c r="I616" t="s" s="146">
        <v>49</v>
      </c>
      <c r="J616" t="s" s="146">
        <v>56</v>
      </c>
      <c r="K616" t="s" s="183">
        <f>_xlfn.IFS(Q616=0,O616,T616=1,R616,U616=1,AA616,V616=1,AD616)</f>
        <v>27</v>
      </c>
      <c r="L616" s="189">
        <f>_xlfn.IFS(Q616=0,P616,T616=1,S616,U616=1,AB616,V616=1,AE616)</f>
        <v>32.9542427409274</v>
      </c>
      <c r="M616" t="s" s="146">
        <f>IF(O616="Lab","over","under")</f>
        <v>3307</v>
      </c>
      <c r="N616" s="138"/>
      <c r="O616" t="s" s="184">
        <v>27</v>
      </c>
      <c r="P616" s="147">
        <f>AM616</f>
        <v>32.9542427409274</v>
      </c>
      <c r="Q616" s="145">
        <f>T616+U616+V616</f>
        <v>0</v>
      </c>
      <c r="R616" t="s" s="185">
        <v>28</v>
      </c>
      <c r="S616" s="147">
        <f>AS616</f>
        <v>26.7105182270855</v>
      </c>
      <c r="T616" s="138"/>
      <c r="U616" s="138"/>
      <c r="V616" s="138"/>
      <c r="W616" s="138"/>
      <c r="X616" t="s" s="146">
        <f>IF($A616=Y616,"ok","bad")</f>
        <v>2430</v>
      </c>
      <c r="Y616" t="s" s="146">
        <v>3368</v>
      </c>
      <c r="Z616" t="s" s="146">
        <v>1941</v>
      </c>
      <c r="AA616" t="s" s="186">
        <v>2365</v>
      </c>
      <c r="AB616" s="141">
        <f>100*AC616</f>
        <v>18.9586279</v>
      </c>
      <c r="AC616" s="190">
        <v>0.189586279</v>
      </c>
      <c r="AD616" t="s" s="187">
        <v>29</v>
      </c>
      <c r="AE616" s="141">
        <v>13.1636647</v>
      </c>
      <c r="AF616" s="190">
        <v>0.131636647</v>
      </c>
      <c r="AG616" s="138"/>
      <c r="AH616" s="145">
        <v>74619</v>
      </c>
      <c r="AI616" s="145">
        <v>48801</v>
      </c>
      <c r="AJ616" s="145">
        <v>183</v>
      </c>
      <c r="AK616" s="145">
        <v>3047</v>
      </c>
      <c r="AL616" s="145">
        <v>16082</v>
      </c>
      <c r="AM616" s="148">
        <f>100*AL616/$AI616</f>
        <v>32.9542427409274</v>
      </c>
      <c r="AN616" s="145">
        <f>IF(AM616&gt;$AI$8,1,0)</f>
        <v>0</v>
      </c>
      <c r="AO616" s="148">
        <f>IF($R616=AL$17,AM616,0)</f>
        <v>0</v>
      </c>
      <c r="AP616" s="145">
        <v>13035</v>
      </c>
      <c r="AQ616" s="148">
        <f>100*AP616/$AI616</f>
        <v>26.7105182270855</v>
      </c>
      <c r="AR616" s="145">
        <f>IF(AQ616&gt;$AI$8,1,0)</f>
        <v>0</v>
      </c>
      <c r="AS616" s="148">
        <f>IF($R616=AP$17,AQ616,0)</f>
        <v>26.7105182270855</v>
      </c>
      <c r="AT616" s="145">
        <v>6424</v>
      </c>
      <c r="AU616" s="148">
        <f>100*AT616/$AI616</f>
        <v>13.1636646790025</v>
      </c>
      <c r="AV616" s="145">
        <f>IF(AU616&gt;$AI$8,1,0)</f>
        <v>0</v>
      </c>
      <c r="AW616" s="148">
        <f>IF($R616=AT$17,AU616,0)</f>
        <v>0</v>
      </c>
      <c r="AX616" s="145">
        <v>9252</v>
      </c>
      <c r="AY616" s="148">
        <f>100*AX616/$AI616</f>
        <v>18.9586278969693</v>
      </c>
      <c r="AZ616" s="145">
        <f>IF(AY616&gt;$AI$8,1,0)</f>
        <v>0</v>
      </c>
      <c r="BA616" s="148">
        <f>IF($R616=AX$17,AY616,0)</f>
        <v>0</v>
      </c>
      <c r="BB616" s="145">
        <v>4008</v>
      </c>
      <c r="BC616" s="148">
        <f>100*BB616/$AI616</f>
        <v>8.212946456015249</v>
      </c>
      <c r="BD616" s="145">
        <f>IF(BC616&gt;$AI$8,1,0)</f>
        <v>0</v>
      </c>
      <c r="BE616" s="148">
        <f>IF($R616=BB$17,BC616,0)</f>
        <v>0</v>
      </c>
      <c r="BF616" s="145">
        <v>0</v>
      </c>
      <c r="BG616" s="148">
        <f>100*BF616/$AI616</f>
        <v>0</v>
      </c>
      <c r="BH616" s="145">
        <f>IF(BG616&gt;$AI$8,1,0)</f>
        <v>0</v>
      </c>
      <c r="BI616" s="148">
        <f>IF($R616=BF$17,BG616,0)</f>
        <v>0</v>
      </c>
      <c r="BJ616" s="145">
        <v>0</v>
      </c>
      <c r="BK616" s="148">
        <f>100*BJ616/$AI616</f>
        <v>0</v>
      </c>
      <c r="BL616" s="145">
        <f>IF(BK616&gt;$AI$8,1,0)</f>
        <v>0</v>
      </c>
      <c r="BM616" s="148">
        <f>IF($R616=BJ$17,BK616,0)</f>
        <v>0</v>
      </c>
      <c r="BN616" s="145">
        <v>0</v>
      </c>
      <c r="BO616" s="148">
        <f>100*BN616/$AI616</f>
        <v>0</v>
      </c>
      <c r="BP616" s="145">
        <f>IF(BO616&gt;$AI$8,1,0)</f>
        <v>0</v>
      </c>
      <c r="BQ616" s="148">
        <f>IF($R616=BN$17,BO616,0)</f>
        <v>0</v>
      </c>
      <c r="BR616" s="145">
        <v>0</v>
      </c>
      <c r="BS616" s="148">
        <f>100*BR616/$AI616</f>
        <v>0</v>
      </c>
      <c r="BT616" s="145">
        <f>IF(BS616&gt;$AI$8,1,0)</f>
        <v>0</v>
      </c>
      <c r="BU616" s="148">
        <f>IF($R616=BR$17,BS616,0)</f>
        <v>0</v>
      </c>
      <c r="BV616" s="145">
        <v>0</v>
      </c>
      <c r="BW616" s="148">
        <f>100*BV616/$AI616</f>
        <v>0</v>
      </c>
      <c r="BX616" s="145">
        <f>IF(BW616&gt;$AI$8,1,0)</f>
        <v>0</v>
      </c>
      <c r="BY616" s="148">
        <f>IF($R616=BV$17,BW616,0)</f>
        <v>0</v>
      </c>
      <c r="BZ616" s="145">
        <v>0</v>
      </c>
      <c r="CA616" s="148">
        <f>100*BZ616/$AI616</f>
        <v>0</v>
      </c>
      <c r="CB616" s="145">
        <f>IF(CA616&gt;$AI$8,1,0)</f>
        <v>0</v>
      </c>
      <c r="CC616" s="148">
        <f>IF($R616=BZ$17,CA616,0)</f>
        <v>0</v>
      </c>
      <c r="CD616" s="145">
        <v>0</v>
      </c>
      <c r="CE616" s="148">
        <f>100*CD616/$AI616</f>
        <v>0</v>
      </c>
      <c r="CF616" s="145">
        <f>IF(CE616&gt;$AI$8,1,0)</f>
        <v>0</v>
      </c>
      <c r="CG616" s="148">
        <f>IF($R616=CD$17,CE616,0)</f>
        <v>0</v>
      </c>
      <c r="CH616" s="145">
        <v>0</v>
      </c>
      <c r="CI616" s="148">
        <f>100*CH616/$AI616</f>
        <v>0</v>
      </c>
      <c r="CJ616" s="145">
        <f>IF(CI616&gt;$AI$8,1,0)</f>
        <v>0</v>
      </c>
      <c r="CK616" s="148">
        <f>IF($R616=CH$17,CI616,0)</f>
        <v>0</v>
      </c>
      <c r="CL616" s="145">
        <v>0</v>
      </c>
      <c r="CM616" s="145">
        <v>0</v>
      </c>
      <c r="CN616" s="149"/>
    </row>
    <row r="617" ht="15.75" customHeight="1">
      <c r="A617" t="s" s="179">
        <v>3187</v>
      </c>
      <c r="B617" t="s" s="180">
        <v>183</v>
      </c>
      <c r="C617" t="s" s="180">
        <v>3188</v>
      </c>
      <c r="D617" t="s" s="181">
        <v>186</v>
      </c>
      <c r="E617" t="s" s="182">
        <v>79</v>
      </c>
      <c r="F617" t="s" s="130">
        <v>46</v>
      </c>
      <c r="G617" t="s" s="130">
        <v>369</v>
      </c>
      <c r="H617" t="s" s="130">
        <v>3189</v>
      </c>
      <c r="I617" t="s" s="130">
        <v>49</v>
      </c>
      <c r="J617" t="s" s="130">
        <v>1733</v>
      </c>
      <c r="K617" t="s" s="183">
        <f>_xlfn.IFS(Q617=0,O617,T617=1,R617,U617=1,AA617,V617=1,AD617)</f>
        <v>27</v>
      </c>
      <c r="L617" s="189">
        <f>_xlfn.IFS(Q617=0,P617,T617=1,S617,U617=1,AB617,V617=1,AE617)</f>
        <v>30.0493191598059</v>
      </c>
      <c r="M617" t="s" s="130">
        <f>IF(O617="Lab","over","under")</f>
        <v>2429</v>
      </c>
      <c r="N617" s="173">
        <v>0</v>
      </c>
      <c r="O617" t="s" s="184">
        <v>28</v>
      </c>
      <c r="P617" s="131">
        <f>AQ617</f>
        <v>32.9023637828385</v>
      </c>
      <c r="Q617" s="173">
        <f>T617+U617+V617</f>
        <v>1</v>
      </c>
      <c r="R617" t="s" s="185">
        <v>27</v>
      </c>
      <c r="S617" s="131">
        <f>AO617</f>
        <v>30.0493191598059</v>
      </c>
      <c r="T617" s="173">
        <v>1</v>
      </c>
      <c r="U617" s="169"/>
      <c r="V617" s="169"/>
      <c r="W617" s="169"/>
      <c r="X617" t="s" s="130">
        <f>IF($A617=Y617,"ok","bad")</f>
        <v>2430</v>
      </c>
      <c r="Y617" t="s" s="130">
        <v>3187</v>
      </c>
      <c r="Z617" t="s" s="130">
        <v>3188</v>
      </c>
      <c r="AA617" t="s" s="186">
        <v>2365</v>
      </c>
      <c r="AB617" s="125">
        <f>100*AC617</f>
        <v>16.8883736</v>
      </c>
      <c r="AC617" s="191">
        <v>0.168883736</v>
      </c>
      <c r="AD617" t="s" s="187">
        <v>31</v>
      </c>
      <c r="AE617" s="125">
        <v>11.3198279</v>
      </c>
      <c r="AF617" s="191">
        <v>0.113198279</v>
      </c>
      <c r="AG617" s="169"/>
      <c r="AH617" s="173">
        <v>78479</v>
      </c>
      <c r="AI617" s="173">
        <v>50893</v>
      </c>
      <c r="AJ617" s="173">
        <v>193</v>
      </c>
      <c r="AK617" s="173">
        <v>1452</v>
      </c>
      <c r="AL617" s="173">
        <v>15293</v>
      </c>
      <c r="AM617" s="175">
        <f>100*AL617/$AI617</f>
        <v>30.0493191598059</v>
      </c>
      <c r="AN617" s="173">
        <f>IF(AM617&gt;$AI$8,1,0)</f>
        <v>0</v>
      </c>
      <c r="AO617" s="175">
        <f>IF($R617=AL$17,AM617,0)</f>
        <v>30.0493191598059</v>
      </c>
      <c r="AP617" s="173">
        <v>16745</v>
      </c>
      <c r="AQ617" s="175">
        <f>100*AP617/$AI617</f>
        <v>32.9023637828385</v>
      </c>
      <c r="AR617" s="173">
        <f>IF(AQ617&gt;$AI$8,1,0)</f>
        <v>0</v>
      </c>
      <c r="AS617" s="175">
        <f>IF($R617=AP$17,AQ617,0)</f>
        <v>0</v>
      </c>
      <c r="AT617" s="173">
        <v>3154</v>
      </c>
      <c r="AU617" s="175">
        <f>100*AT617/$AI617</f>
        <v>6.19731593735877</v>
      </c>
      <c r="AV617" s="173">
        <f>IF(AU617&gt;$AI$8,1,0)</f>
        <v>0</v>
      </c>
      <c r="AW617" s="175">
        <f>IF($R617=AT$17,AU617,0)</f>
        <v>0</v>
      </c>
      <c r="AX617" s="173">
        <v>8595</v>
      </c>
      <c r="AY617" s="175">
        <f>100*AX617/$AI617</f>
        <v>16.8883736466705</v>
      </c>
      <c r="AZ617" s="173">
        <f>IF(AY617&gt;$AI$8,1,0)</f>
        <v>0</v>
      </c>
      <c r="BA617" s="175">
        <f>IF($R617=AX$17,AY617,0)</f>
        <v>0</v>
      </c>
      <c r="BB617" s="173">
        <v>5761</v>
      </c>
      <c r="BC617" s="175">
        <f>100*BB617/$AI617</f>
        <v>11.3198278741674</v>
      </c>
      <c r="BD617" s="173">
        <f>IF(BC617&gt;$AI$8,1,0)</f>
        <v>0</v>
      </c>
      <c r="BE617" s="175">
        <f>IF($R617=BB$17,BC617,0)</f>
        <v>0</v>
      </c>
      <c r="BF617" s="173">
        <v>0</v>
      </c>
      <c r="BG617" s="175">
        <f>100*BF617/$AI617</f>
        <v>0</v>
      </c>
      <c r="BH617" s="173">
        <f>IF(BG617&gt;$AI$8,1,0)</f>
        <v>0</v>
      </c>
      <c r="BI617" s="175">
        <f>IF($R617=BF$17,BG617,0)</f>
        <v>0</v>
      </c>
      <c r="BJ617" s="173">
        <v>0</v>
      </c>
      <c r="BK617" s="175">
        <f>100*BJ617/$AI617</f>
        <v>0</v>
      </c>
      <c r="BL617" s="173">
        <f>IF(BK617&gt;$AI$8,1,0)</f>
        <v>0</v>
      </c>
      <c r="BM617" s="175">
        <f>IF($R617=BJ$17,BK617,0)</f>
        <v>0</v>
      </c>
      <c r="BN617" s="173">
        <v>0</v>
      </c>
      <c r="BO617" s="175">
        <f>100*BN617/$AI617</f>
        <v>0</v>
      </c>
      <c r="BP617" s="173">
        <f>IF(BO617&gt;$AI$8,1,0)</f>
        <v>0</v>
      </c>
      <c r="BQ617" s="175">
        <f>IF($R617=BN$17,BO617,0)</f>
        <v>0</v>
      </c>
      <c r="BR617" s="173">
        <v>0</v>
      </c>
      <c r="BS617" s="175">
        <f>100*BR617/$AI617</f>
        <v>0</v>
      </c>
      <c r="BT617" s="173">
        <f>IF(BS617&gt;$AI$8,1,0)</f>
        <v>0</v>
      </c>
      <c r="BU617" s="175">
        <f>IF($R617=BR$17,BS617,0)</f>
        <v>0</v>
      </c>
      <c r="BV617" s="173">
        <v>0</v>
      </c>
      <c r="BW617" s="175">
        <f>100*BV617/$AI617</f>
        <v>0</v>
      </c>
      <c r="BX617" s="173">
        <f>IF(BW617&gt;$AI$8,1,0)</f>
        <v>0</v>
      </c>
      <c r="BY617" s="175">
        <f>IF($R617=BV$17,BW617,0)</f>
        <v>0</v>
      </c>
      <c r="BZ617" s="173">
        <v>0</v>
      </c>
      <c r="CA617" s="175">
        <f>100*BZ617/$AI617</f>
        <v>0</v>
      </c>
      <c r="CB617" s="173">
        <f>IF(CA617&gt;$AI$8,1,0)</f>
        <v>0</v>
      </c>
      <c r="CC617" s="175">
        <f>IF($R617=BZ$17,CA617,0)</f>
        <v>0</v>
      </c>
      <c r="CD617" s="173">
        <v>0</v>
      </c>
      <c r="CE617" s="175">
        <f>100*CD617/$AI617</f>
        <v>0</v>
      </c>
      <c r="CF617" s="173">
        <f>IF(CE617&gt;$AI$8,1,0)</f>
        <v>0</v>
      </c>
      <c r="CG617" s="175">
        <f>IF($R617=CD$17,CE617,0)</f>
        <v>0</v>
      </c>
      <c r="CH617" s="173">
        <v>0</v>
      </c>
      <c r="CI617" s="175">
        <f>100*CH617/$AI617</f>
        <v>0</v>
      </c>
      <c r="CJ617" s="173">
        <f>IF(CI617&gt;$AI$8,1,0)</f>
        <v>0</v>
      </c>
      <c r="CK617" s="175">
        <f>IF($R617=CH$17,CI617,0)</f>
        <v>0</v>
      </c>
      <c r="CL617" s="173">
        <v>369</v>
      </c>
      <c r="CM617" s="173">
        <v>0</v>
      </c>
      <c r="CN617" s="176"/>
    </row>
    <row r="618" ht="15.75" customHeight="1">
      <c r="A618" t="s" s="179">
        <v>3434</v>
      </c>
      <c r="B618" t="s" s="180">
        <v>58</v>
      </c>
      <c r="C618" t="s" s="180">
        <v>3435</v>
      </c>
      <c r="D618" t="s" s="181">
        <v>60</v>
      </c>
      <c r="E618" t="s" s="188">
        <v>60</v>
      </c>
      <c r="F618" t="s" s="146">
        <v>46</v>
      </c>
      <c r="G618" t="s" s="146">
        <v>523</v>
      </c>
      <c r="H618" t="s" s="146">
        <v>3436</v>
      </c>
      <c r="I618" t="s" s="146">
        <v>64</v>
      </c>
      <c r="J618" t="s" s="146">
        <v>56</v>
      </c>
      <c r="K618" t="s" s="183">
        <f>_xlfn.IFS(Q618=0,O618,T618=1,R618,U618=1,AA618,V618=1,AD618)</f>
        <v>27</v>
      </c>
      <c r="L618" s="189">
        <f>_xlfn.IFS(Q618=0,P618,T618=1,S618,U618=1,AB618,V618=1,AE618)</f>
        <v>32.8817733990148</v>
      </c>
      <c r="M618" t="s" s="146">
        <f>IF(O618="Lab","over","under")</f>
        <v>3307</v>
      </c>
      <c r="N618" s="138"/>
      <c r="O618" t="s" s="184">
        <v>27</v>
      </c>
      <c r="P618" s="147">
        <f>AM618</f>
        <v>32.8817733990148</v>
      </c>
      <c r="Q618" s="145">
        <f>T618+U618+V618</f>
        <v>0</v>
      </c>
      <c r="R618" t="s" s="185">
        <v>32</v>
      </c>
      <c r="S618" s="147">
        <f>BI618</f>
        <v>30.8794015690567</v>
      </c>
      <c r="T618" s="138"/>
      <c r="U618" s="138"/>
      <c r="V618" s="138"/>
      <c r="W618" s="138"/>
      <c r="X618" t="s" s="146">
        <f>IF($A618=Y618,"ok","bad")</f>
        <v>2430</v>
      </c>
      <c r="Y618" t="s" s="146">
        <v>3434</v>
      </c>
      <c r="Z618" t="s" s="146">
        <v>3435</v>
      </c>
      <c r="AA618" t="s" s="186">
        <v>29</v>
      </c>
      <c r="AB618" s="141">
        <f>100*AC618</f>
        <v>16.6643861</v>
      </c>
      <c r="AC618" s="190">
        <v>0.166643861</v>
      </c>
      <c r="AD618" t="s" s="187">
        <v>28</v>
      </c>
      <c r="AE618" s="141">
        <v>10.6869184</v>
      </c>
      <c r="AF618" s="190">
        <v>0.106869184</v>
      </c>
      <c r="AG618" s="138"/>
      <c r="AH618" s="145">
        <v>69605</v>
      </c>
      <c r="AI618" s="145">
        <v>43848</v>
      </c>
      <c r="AJ618" s="145">
        <v>166</v>
      </c>
      <c r="AK618" s="145">
        <v>878</v>
      </c>
      <c r="AL618" s="145">
        <v>14418</v>
      </c>
      <c r="AM618" s="148">
        <f>100*AL618/$AI618</f>
        <v>32.8817733990148</v>
      </c>
      <c r="AN618" s="145">
        <f>IF(AM618&gt;$AI$8,1,0)</f>
        <v>0</v>
      </c>
      <c r="AO618" s="148">
        <f>IF($R618=AL$17,AM618,0)</f>
        <v>0</v>
      </c>
      <c r="AP618" s="145">
        <v>4686</v>
      </c>
      <c r="AQ618" s="148">
        <f>100*AP618/$AI618</f>
        <v>10.6869184455391</v>
      </c>
      <c r="AR618" s="145">
        <f>IF(AQ618&gt;$AI$8,1,0)</f>
        <v>0</v>
      </c>
      <c r="AS618" s="148">
        <f>IF($R618=AP$17,AQ618,0)</f>
        <v>0</v>
      </c>
      <c r="AT618" s="145">
        <v>7307</v>
      </c>
      <c r="AU618" s="148">
        <f>100*AT618/$AI618</f>
        <v>16.6643860609378</v>
      </c>
      <c r="AV618" s="145">
        <f>IF(AU618&gt;$AI$8,1,0)</f>
        <v>0</v>
      </c>
      <c r="AW618" s="148">
        <f>IF($R618=AT$17,AU618,0)</f>
        <v>0</v>
      </c>
      <c r="AX618" s="145">
        <v>3897</v>
      </c>
      <c r="AY618" s="148">
        <f>100*AX618/$AI618</f>
        <v>8.88752052545156</v>
      </c>
      <c r="AZ618" s="145">
        <f>IF(AY618&gt;$AI$8,1,0)</f>
        <v>0</v>
      </c>
      <c r="BA618" s="148">
        <f>IF($R618=AX$17,AY618,0)</f>
        <v>0</v>
      </c>
      <c r="BB618" s="145">
        <v>0</v>
      </c>
      <c r="BC618" s="148">
        <f>100*BB618/$AI618</f>
        <v>0</v>
      </c>
      <c r="BD618" s="145">
        <f>IF(BC618&gt;$AI$8,1,0)</f>
        <v>0</v>
      </c>
      <c r="BE618" s="148">
        <f>IF($R618=BB$17,BC618,0)</f>
        <v>0</v>
      </c>
      <c r="BF618" s="145">
        <v>13540</v>
      </c>
      <c r="BG618" s="148">
        <f>100*BF618/$AI618</f>
        <v>30.8794015690567</v>
      </c>
      <c r="BH618" s="145">
        <f>IF(BG618&gt;$AI$8,1,0)</f>
        <v>0</v>
      </c>
      <c r="BI618" s="148">
        <f>IF($R618=BF$17,BG618,0)</f>
        <v>30.8794015690567</v>
      </c>
      <c r="BJ618" s="145">
        <v>0</v>
      </c>
      <c r="BK618" s="148">
        <f>100*BJ618/$AI618</f>
        <v>0</v>
      </c>
      <c r="BL618" s="145">
        <f>IF(BK618&gt;$AI$8,1,0)</f>
        <v>0</v>
      </c>
      <c r="BM618" s="148">
        <f>IF($R618=BJ$17,BK618,0)</f>
        <v>0</v>
      </c>
      <c r="BN618" s="145">
        <v>0</v>
      </c>
      <c r="BO618" s="148">
        <f>100*BN618/$AI618</f>
        <v>0</v>
      </c>
      <c r="BP618" s="145">
        <f>IF(BO618&gt;$AI$8,1,0)</f>
        <v>0</v>
      </c>
      <c r="BQ618" s="148">
        <f>IF($R618=BN$17,BO618,0)</f>
        <v>0</v>
      </c>
      <c r="BR618" s="145">
        <v>0</v>
      </c>
      <c r="BS618" s="148">
        <f>100*BR618/$AI618</f>
        <v>0</v>
      </c>
      <c r="BT618" s="145">
        <f>IF(BS618&gt;$AI$8,1,0)</f>
        <v>0</v>
      </c>
      <c r="BU618" s="148">
        <f>IF($R618=BR$17,BS618,0)</f>
        <v>0</v>
      </c>
      <c r="BV618" s="145">
        <v>0</v>
      </c>
      <c r="BW618" s="148">
        <f>100*BV618/$AI618</f>
        <v>0</v>
      </c>
      <c r="BX618" s="145">
        <f>IF(BW618&gt;$AI$8,1,0)</f>
        <v>0</v>
      </c>
      <c r="BY618" s="148">
        <f>IF($R618=BV$17,BW618,0)</f>
        <v>0</v>
      </c>
      <c r="BZ618" s="145">
        <v>0</v>
      </c>
      <c r="CA618" s="148">
        <f>100*BZ618/$AI618</f>
        <v>0</v>
      </c>
      <c r="CB618" s="145">
        <f>IF(CA618&gt;$AI$8,1,0)</f>
        <v>0</v>
      </c>
      <c r="CC618" s="148">
        <f>IF($R618=BZ$17,CA618,0)</f>
        <v>0</v>
      </c>
      <c r="CD618" s="145">
        <v>0</v>
      </c>
      <c r="CE618" s="148">
        <f>100*CD618/$AI618</f>
        <v>0</v>
      </c>
      <c r="CF618" s="145">
        <f>IF(CE618&gt;$AI$8,1,0)</f>
        <v>0</v>
      </c>
      <c r="CG618" s="148">
        <f>IF($R618=CD$17,CE618,0)</f>
        <v>0</v>
      </c>
      <c r="CH618" s="145">
        <v>0</v>
      </c>
      <c r="CI618" s="148">
        <f>100*CH618/$AI618</f>
        <v>0</v>
      </c>
      <c r="CJ618" s="145">
        <f>IF(CI618&gt;$AI$8,1,0)</f>
        <v>0</v>
      </c>
      <c r="CK618" s="148">
        <f>IF($R618=CH$17,CI618,0)</f>
        <v>0</v>
      </c>
      <c r="CL618" s="145">
        <v>0</v>
      </c>
      <c r="CM618" s="145">
        <v>0</v>
      </c>
      <c r="CN618" s="149"/>
    </row>
    <row r="619" ht="15.75" customHeight="1">
      <c r="A619" t="s" s="179">
        <v>3587</v>
      </c>
      <c r="B619" t="s" s="180">
        <v>58</v>
      </c>
      <c r="C619" t="s" s="180">
        <v>67</v>
      </c>
      <c r="D619" t="s" s="181">
        <v>60</v>
      </c>
      <c r="E619" t="s" s="182">
        <v>60</v>
      </c>
      <c r="F619" t="s" s="130">
        <v>61</v>
      </c>
      <c r="G619" t="s" s="130">
        <v>47</v>
      </c>
      <c r="H619" t="s" s="130">
        <v>68</v>
      </c>
      <c r="I619" t="s" s="130">
        <v>49</v>
      </c>
      <c r="J619" t="s" s="130">
        <v>65</v>
      </c>
      <c r="K619" t="s" s="183">
        <f>_xlfn.IFS(Q619=0,O619,T619=1,R619,U619=1,AA619,V619=1,AD619)</f>
        <v>32</v>
      </c>
      <c r="L619" s="189">
        <f>_xlfn.IFS(Q619=0,P619,T619=1,S619,U619=1,AB619,V619=1,AE619)</f>
        <v>32.8255475240047</v>
      </c>
      <c r="M619" t="s" s="130">
        <f>IF(O619="Lab","over","under")</f>
        <v>3307</v>
      </c>
      <c r="N619" s="169"/>
      <c r="O619" t="s" s="184">
        <v>32</v>
      </c>
      <c r="P619" s="131">
        <f>BG619</f>
        <v>32.8255475240047</v>
      </c>
      <c r="Q619" s="173">
        <f>T619+U619+V619</f>
        <v>0</v>
      </c>
      <c r="R619" t="s" s="185">
        <v>28</v>
      </c>
      <c r="S619" s="210">
        <f>AS619</f>
        <v>24.7167979285791</v>
      </c>
      <c r="T619" s="169"/>
      <c r="U619" s="169"/>
      <c r="V619" s="169"/>
      <c r="W619" s="169"/>
      <c r="X619" t="s" s="130">
        <f>IF($A619=Y619,"ok","bad")</f>
        <v>2430</v>
      </c>
      <c r="Y619" t="s" s="130">
        <v>3587</v>
      </c>
      <c r="Z619" t="s" s="130">
        <v>67</v>
      </c>
      <c r="AA619" t="s" s="186">
        <v>27</v>
      </c>
      <c r="AB619" s="125">
        <f>100*AC619</f>
        <v>24.3823498</v>
      </c>
      <c r="AC619" s="191">
        <v>0.243823498</v>
      </c>
      <c r="AD619" t="s" s="187">
        <v>2365</v>
      </c>
      <c r="AE619" s="125">
        <v>6.9025785</v>
      </c>
      <c r="AF619" s="191">
        <v>0.06902578500000001</v>
      </c>
      <c r="AG619" s="169"/>
      <c r="AH619" s="173">
        <v>77328</v>
      </c>
      <c r="AI619" s="173">
        <v>46345</v>
      </c>
      <c r="AJ619" s="173">
        <v>178</v>
      </c>
      <c r="AK619" s="173">
        <v>3758</v>
      </c>
      <c r="AL619" s="173">
        <v>11300</v>
      </c>
      <c r="AM619" s="175">
        <f>100*AL619/$AI619</f>
        <v>24.382349768044</v>
      </c>
      <c r="AN619" s="173">
        <f>IF(AM619&gt;$AI$8,1,0)</f>
        <v>0</v>
      </c>
      <c r="AO619" s="175">
        <f>IF($R619=AL$17,AM619,0)</f>
        <v>0</v>
      </c>
      <c r="AP619" s="173">
        <v>11455</v>
      </c>
      <c r="AQ619" s="175">
        <f>100*AP619/$AI619</f>
        <v>24.7167979285791</v>
      </c>
      <c r="AR619" s="173">
        <f>IF(AQ619&gt;$AI$8,1,0)</f>
        <v>0</v>
      </c>
      <c r="AS619" s="175">
        <f>IF($R619=AP$17,AQ619,0)</f>
        <v>24.7167979285791</v>
      </c>
      <c r="AT619" s="173">
        <v>2921</v>
      </c>
      <c r="AU619" s="175">
        <f>100*AT619/$AI619</f>
        <v>6.30272952853598</v>
      </c>
      <c r="AV619" s="173">
        <f>IF(AU619&gt;$AI$8,1,0)</f>
        <v>0</v>
      </c>
      <c r="AW619" s="175">
        <f>IF($R619=AT$17,AU619,0)</f>
        <v>0</v>
      </c>
      <c r="AX619" s="173">
        <v>3199</v>
      </c>
      <c r="AY619" s="175">
        <f>100*AX619/$AI619</f>
        <v>6.90257848743122</v>
      </c>
      <c r="AZ619" s="173">
        <f>IF(AY619&gt;$AI$8,1,0)</f>
        <v>0</v>
      </c>
      <c r="BA619" s="175">
        <f>IF($R619=AX$17,AY619,0)</f>
        <v>0</v>
      </c>
      <c r="BB619" s="173">
        <v>1609</v>
      </c>
      <c r="BC619" s="175">
        <f>100*BB619/$AI619</f>
        <v>3.47178767936131</v>
      </c>
      <c r="BD619" s="173">
        <f>IF(BC619&gt;$AI$8,1,0)</f>
        <v>0</v>
      </c>
      <c r="BE619" s="175">
        <f>IF($R619=BB$17,BC619,0)</f>
        <v>0</v>
      </c>
      <c r="BF619" s="173">
        <v>15213</v>
      </c>
      <c r="BG619" s="175">
        <f>100*BF619/$AI619</f>
        <v>32.8255475240047</v>
      </c>
      <c r="BH619" s="173">
        <f>IF(BG619&gt;$AI$8,1,0)</f>
        <v>0</v>
      </c>
      <c r="BI619" s="175">
        <f>IF($R619=BF$17,BG619,0)</f>
        <v>0</v>
      </c>
      <c r="BJ619" s="173">
        <v>0</v>
      </c>
      <c r="BK619" s="175">
        <f>100*BJ619/$AI619</f>
        <v>0</v>
      </c>
      <c r="BL619" s="173">
        <f>IF(BK619&gt;$AI$8,1,0)</f>
        <v>0</v>
      </c>
      <c r="BM619" s="175">
        <f>IF($R619=BJ$17,BK619,0)</f>
        <v>0</v>
      </c>
      <c r="BN619" s="173">
        <v>0</v>
      </c>
      <c r="BO619" s="175">
        <f>100*BN619/$AI619</f>
        <v>0</v>
      </c>
      <c r="BP619" s="173">
        <f>IF(BO619&gt;$AI$8,1,0)</f>
        <v>0</v>
      </c>
      <c r="BQ619" s="175">
        <f>IF($R619=BN$17,BO619,0)</f>
        <v>0</v>
      </c>
      <c r="BR619" s="173">
        <v>0</v>
      </c>
      <c r="BS619" s="175">
        <f>100*BR619/$AI619</f>
        <v>0</v>
      </c>
      <c r="BT619" s="173">
        <f>IF(BS619&gt;$AI$8,1,0)</f>
        <v>0</v>
      </c>
      <c r="BU619" s="175">
        <f>IF($R619=BR$17,BS619,0)</f>
        <v>0</v>
      </c>
      <c r="BV619" s="173">
        <v>0</v>
      </c>
      <c r="BW619" s="175">
        <f>100*BV619/$AI619</f>
        <v>0</v>
      </c>
      <c r="BX619" s="173">
        <f>IF(BW619&gt;$AI$8,1,0)</f>
        <v>0</v>
      </c>
      <c r="BY619" s="175">
        <f>IF($R619=BV$17,BW619,0)</f>
        <v>0</v>
      </c>
      <c r="BZ619" s="173">
        <v>0</v>
      </c>
      <c r="CA619" s="175">
        <f>100*BZ619/$AI619</f>
        <v>0</v>
      </c>
      <c r="CB619" s="173">
        <f>IF(CA619&gt;$AI$8,1,0)</f>
        <v>0</v>
      </c>
      <c r="CC619" s="175">
        <f>IF($R619=BZ$17,CA619,0)</f>
        <v>0</v>
      </c>
      <c r="CD619" s="173">
        <v>0</v>
      </c>
      <c r="CE619" s="175">
        <f>100*CD619/$AI619</f>
        <v>0</v>
      </c>
      <c r="CF619" s="173">
        <f>IF(CE619&gt;$AI$8,1,0)</f>
        <v>0</v>
      </c>
      <c r="CG619" s="175">
        <f>IF($R619=CD$17,CE619,0)</f>
        <v>0</v>
      </c>
      <c r="CH619" s="173">
        <v>0</v>
      </c>
      <c r="CI619" s="175">
        <f>100*CH619/$AI619</f>
        <v>0</v>
      </c>
      <c r="CJ619" s="173">
        <f>IF(CI619&gt;$AI$8,1,0)</f>
        <v>0</v>
      </c>
      <c r="CK619" s="175">
        <f>IF($R619=CH$17,CI619,0)</f>
        <v>0</v>
      </c>
      <c r="CL619" s="173">
        <v>0</v>
      </c>
      <c r="CM619" s="173">
        <v>0</v>
      </c>
      <c r="CN619" s="176"/>
    </row>
    <row r="620" ht="15.75" customHeight="1">
      <c r="A620" t="s" s="179">
        <v>3173</v>
      </c>
      <c r="B620" t="s" s="180">
        <v>90</v>
      </c>
      <c r="C620" t="s" s="180">
        <v>1768</v>
      </c>
      <c r="D620" t="s" s="181">
        <v>93</v>
      </c>
      <c r="E620" t="s" s="188">
        <v>79</v>
      </c>
      <c r="F620" t="s" s="146">
        <v>46</v>
      </c>
      <c r="G620" t="s" s="146">
        <v>245</v>
      </c>
      <c r="H620" t="s" s="146">
        <v>3174</v>
      </c>
      <c r="I620" t="s" s="146">
        <v>49</v>
      </c>
      <c r="J620" t="s" s="146">
        <v>50</v>
      </c>
      <c r="K620" t="s" s="183">
        <f>_xlfn.IFS(Q620=0,O620,T620=1,R620,U620=1,AA620,V620=1,AD620)</f>
        <v>2365</v>
      </c>
      <c r="L620" s="189">
        <f>_xlfn.IFS(Q620=0,P620,T620=1,S620,U620=1,AB620,V620=1,AE620)</f>
        <v>17.0656118</v>
      </c>
      <c r="M620" t="s" s="146">
        <f>IF(O620="Lab","over","under")</f>
        <v>2429</v>
      </c>
      <c r="N620" s="145">
        <v>0</v>
      </c>
      <c r="O620" t="s" s="184">
        <v>28</v>
      </c>
      <c r="P620" s="147">
        <f>AQ620</f>
        <v>32.8235234831687</v>
      </c>
      <c r="Q620" s="145">
        <f>T620+U620+V620</f>
        <v>1</v>
      </c>
      <c r="R620" t="s" s="197">
        <v>2484</v>
      </c>
      <c r="S620" s="211">
        <f>100*0.291952227</f>
        <v>29.1952227</v>
      </c>
      <c r="T620" s="277"/>
      <c r="U620" s="145">
        <v>1</v>
      </c>
      <c r="V620" s="138"/>
      <c r="W620" s="138"/>
      <c r="X620" t="s" s="146">
        <f>IF($A620=Y620,"ok","bad")</f>
        <v>2430</v>
      </c>
      <c r="Y620" t="s" s="146">
        <v>3173</v>
      </c>
      <c r="Z620" t="s" s="146">
        <v>1768</v>
      </c>
      <c r="AA620" t="s" s="186">
        <v>2365</v>
      </c>
      <c r="AB620" s="141">
        <f>100*AC620</f>
        <v>17.0656118</v>
      </c>
      <c r="AC620" s="190">
        <v>0.170656118</v>
      </c>
      <c r="AD620" t="s" s="187">
        <v>27</v>
      </c>
      <c r="AE620" s="141">
        <v>10.7664785</v>
      </c>
      <c r="AF620" s="190">
        <v>0.107664785</v>
      </c>
      <c r="AG620" s="138"/>
      <c r="AH620" s="145">
        <v>72507</v>
      </c>
      <c r="AI620" s="145">
        <v>39688</v>
      </c>
      <c r="AJ620" s="145">
        <v>95</v>
      </c>
      <c r="AK620" s="145">
        <v>1440</v>
      </c>
      <c r="AL620" s="145">
        <v>4273</v>
      </c>
      <c r="AM620" s="148">
        <f>100*AL620/$AI620</f>
        <v>10.7664785325539</v>
      </c>
      <c r="AN620" s="145">
        <f>IF(AM620&gt;$AI$8,1,0)</f>
        <v>0</v>
      </c>
      <c r="AO620" s="148">
        <f>IF($R620=AL$17,AM620,0)</f>
        <v>0</v>
      </c>
      <c r="AP620" s="145">
        <v>13027</v>
      </c>
      <c r="AQ620" s="148">
        <f>100*AP620/$AI620</f>
        <v>32.8235234831687</v>
      </c>
      <c r="AR620" s="145">
        <f>IF(AQ620&gt;$AI$8,1,0)</f>
        <v>0</v>
      </c>
      <c r="AS620" s="148">
        <f>IF($R620=AP$17,AQ620,0)</f>
        <v>0</v>
      </c>
      <c r="AT620" s="145">
        <v>2816</v>
      </c>
      <c r="AU620" s="148">
        <f>100*AT620/$AI620</f>
        <v>7.09534368070953</v>
      </c>
      <c r="AV620" s="145">
        <f>IF(AU620&gt;$AI$8,1,0)</f>
        <v>0</v>
      </c>
      <c r="AW620" s="148">
        <f>IF($R620=AT$17,AU620,0)</f>
        <v>0</v>
      </c>
      <c r="AX620" s="145">
        <v>6773</v>
      </c>
      <c r="AY620" s="148">
        <f>100*AX620/$AI620</f>
        <v>17.0656117718202</v>
      </c>
      <c r="AZ620" s="145">
        <f>IF(AY620&gt;$AI$8,1,0)</f>
        <v>0</v>
      </c>
      <c r="BA620" s="148">
        <f>IF($R620=AX$17,AY620,0)</f>
        <v>0</v>
      </c>
      <c r="BB620" s="145">
        <v>1212</v>
      </c>
      <c r="BC620" s="148">
        <f>100*BB620/$AI620</f>
        <v>3.05381979439629</v>
      </c>
      <c r="BD620" s="145">
        <f>IF(BC620&gt;$AI$8,1,0)</f>
        <v>0</v>
      </c>
      <c r="BE620" s="148">
        <f>IF($R620=BB$17,BC620,0)</f>
        <v>0</v>
      </c>
      <c r="BF620" s="145">
        <v>0</v>
      </c>
      <c r="BG620" s="148">
        <f>100*BF620/$AI620</f>
        <v>0</v>
      </c>
      <c r="BH620" s="145">
        <f>IF(BG620&gt;$AI$8,1,0)</f>
        <v>0</v>
      </c>
      <c r="BI620" s="148">
        <f>IF($R620=BF$17,BG620,0)</f>
        <v>0</v>
      </c>
      <c r="BJ620" s="145">
        <v>0</v>
      </c>
      <c r="BK620" s="148">
        <f>100*BJ620/$AI620</f>
        <v>0</v>
      </c>
      <c r="BL620" s="145">
        <f>IF(BK620&gt;$AI$8,1,0)</f>
        <v>0</v>
      </c>
      <c r="BM620" s="148">
        <f>IF($R620=BJ$17,BK620,0)</f>
        <v>0</v>
      </c>
      <c r="BN620" s="145">
        <v>0</v>
      </c>
      <c r="BO620" s="148">
        <f>100*BN620/$AI620</f>
        <v>0</v>
      </c>
      <c r="BP620" s="145">
        <f>IF(BO620&gt;$AI$8,1,0)</f>
        <v>0</v>
      </c>
      <c r="BQ620" s="148">
        <f>IF($R620=BN$17,BO620,0)</f>
        <v>0</v>
      </c>
      <c r="BR620" s="145">
        <v>0</v>
      </c>
      <c r="BS620" s="148">
        <f>100*BR620/$AI620</f>
        <v>0</v>
      </c>
      <c r="BT620" s="145">
        <f>IF(BS620&gt;$AI$8,1,0)</f>
        <v>0</v>
      </c>
      <c r="BU620" s="148">
        <f>IF($R620=BR$17,BS620,0)</f>
        <v>0</v>
      </c>
      <c r="BV620" s="145">
        <v>0</v>
      </c>
      <c r="BW620" s="148">
        <f>100*BV620/$AI620</f>
        <v>0</v>
      </c>
      <c r="BX620" s="145">
        <f>IF(BW620&gt;$AI$8,1,0)</f>
        <v>0</v>
      </c>
      <c r="BY620" s="148">
        <f>IF($R620=BV$17,BW620,0)</f>
        <v>0</v>
      </c>
      <c r="BZ620" s="145">
        <v>0</v>
      </c>
      <c r="CA620" s="148">
        <f>100*BZ620/$AI620</f>
        <v>0</v>
      </c>
      <c r="CB620" s="145">
        <f>IF(CA620&gt;$AI$8,1,0)</f>
        <v>0</v>
      </c>
      <c r="CC620" s="148">
        <f>IF($R620=BZ$17,CA620,0)</f>
        <v>0</v>
      </c>
      <c r="CD620" s="145">
        <v>0</v>
      </c>
      <c r="CE620" s="148">
        <f>100*CD620/$AI620</f>
        <v>0</v>
      </c>
      <c r="CF620" s="145">
        <f>IF(CE620&gt;$AI$8,1,0)</f>
        <v>0</v>
      </c>
      <c r="CG620" s="148">
        <f>IF($R620=CD$17,CE620,0)</f>
        <v>0</v>
      </c>
      <c r="CH620" s="145">
        <v>0</v>
      </c>
      <c r="CI620" s="148">
        <f>100*CH620/$AI620</f>
        <v>0</v>
      </c>
      <c r="CJ620" s="145">
        <f>IF(CI620&gt;$AI$8,1,0)</f>
        <v>0</v>
      </c>
      <c r="CK620" s="148">
        <f>IF($R620=CH$17,CI620,0)</f>
        <v>0</v>
      </c>
      <c r="CL620" s="145">
        <v>505</v>
      </c>
      <c r="CM620" s="145">
        <v>0</v>
      </c>
      <c r="CN620" s="149"/>
    </row>
    <row r="621" ht="15.75" customHeight="1">
      <c r="A621" t="s" s="179">
        <v>3345</v>
      </c>
      <c r="B621" t="s" s="180">
        <v>84</v>
      </c>
      <c r="C621" t="s" s="180">
        <v>475</v>
      </c>
      <c r="D621" t="s" s="181">
        <v>86</v>
      </c>
      <c r="E621" t="s" s="182">
        <v>79</v>
      </c>
      <c r="F621" t="s" s="130">
        <v>46</v>
      </c>
      <c r="G621" t="s" s="130">
        <v>1400</v>
      </c>
      <c r="H621" t="s" s="130">
        <v>1100</v>
      </c>
      <c r="I621" t="s" s="130">
        <v>49</v>
      </c>
      <c r="J621" t="s" s="130">
        <v>56</v>
      </c>
      <c r="K621" t="s" s="183">
        <f>_xlfn.IFS(Q621=0,O621,T621=1,R621,U621=1,AA621,V621=1,AD621)</f>
        <v>27</v>
      </c>
      <c r="L621" s="189">
        <f>_xlfn.IFS(Q621=0,P621,T621=1,S621,U621=1,AB621,V621=1,AE621)</f>
        <v>32.8003174288265</v>
      </c>
      <c r="M621" t="s" s="130">
        <f>IF(O621="Lab","over","under")</f>
        <v>3307</v>
      </c>
      <c r="N621" s="169"/>
      <c r="O621" t="s" s="184">
        <v>27</v>
      </c>
      <c r="P621" s="131">
        <f>AM621</f>
        <v>32.8003174288265</v>
      </c>
      <c r="Q621" s="173">
        <f>T621+U621+V621</f>
        <v>0</v>
      </c>
      <c r="R621" t="s" s="185">
        <v>28</v>
      </c>
      <c r="S621" s="213">
        <f>AS621</f>
        <v>26.8167840492015</v>
      </c>
      <c r="T621" s="169"/>
      <c r="U621" s="169"/>
      <c r="V621" s="169"/>
      <c r="W621" s="169"/>
      <c r="X621" t="s" s="130">
        <f>IF($A621=Y621,"ok","bad")</f>
        <v>2430</v>
      </c>
      <c r="Y621" t="s" s="130">
        <v>3345</v>
      </c>
      <c r="Z621" t="s" s="130">
        <v>475</v>
      </c>
      <c r="AA621" t="s" s="186">
        <v>2365</v>
      </c>
      <c r="AB621" s="125">
        <f>100*AC621</f>
        <v>19.0139867</v>
      </c>
      <c r="AC621" s="191">
        <v>0.190139867</v>
      </c>
      <c r="AD621" t="s" s="187">
        <v>29</v>
      </c>
      <c r="AE621" s="125">
        <v>14.6632279</v>
      </c>
      <c r="AF621" s="191">
        <v>0.146632279</v>
      </c>
      <c r="AG621" s="169"/>
      <c r="AH621" s="173">
        <v>76468</v>
      </c>
      <c r="AI621" s="173">
        <v>50405</v>
      </c>
      <c r="AJ621" s="173">
        <v>140</v>
      </c>
      <c r="AK621" s="173">
        <v>3016</v>
      </c>
      <c r="AL621" s="173">
        <v>16533</v>
      </c>
      <c r="AM621" s="175">
        <f>100*AL621/$AI621</f>
        <v>32.8003174288265</v>
      </c>
      <c r="AN621" s="173">
        <f>IF(AM621&gt;$AI$8,1,0)</f>
        <v>0</v>
      </c>
      <c r="AO621" s="175">
        <f>IF($R621=AL$17,AM621,0)</f>
        <v>0</v>
      </c>
      <c r="AP621" s="173">
        <v>13517</v>
      </c>
      <c r="AQ621" s="175">
        <f>100*AP621/$AI621</f>
        <v>26.8167840492015</v>
      </c>
      <c r="AR621" s="173">
        <f>IF(AQ621&gt;$AI$8,1,0)</f>
        <v>0</v>
      </c>
      <c r="AS621" s="175">
        <f>IF($R621=AP$17,AQ621,0)</f>
        <v>26.8167840492015</v>
      </c>
      <c r="AT621" s="173">
        <v>7391</v>
      </c>
      <c r="AU621" s="175">
        <f>100*AT621/$AI621</f>
        <v>14.6632278543795</v>
      </c>
      <c r="AV621" s="173">
        <f>IF(AU621&gt;$AI$8,1,0)</f>
        <v>0</v>
      </c>
      <c r="AW621" s="175">
        <f>IF($R621=AT$17,AU621,0)</f>
        <v>0</v>
      </c>
      <c r="AX621" s="173">
        <v>9584</v>
      </c>
      <c r="AY621" s="175">
        <f>100*AX621/$AI621</f>
        <v>19.0139867076679</v>
      </c>
      <c r="AZ621" s="173">
        <f>IF(AY621&gt;$AI$8,1,0)</f>
        <v>0</v>
      </c>
      <c r="BA621" s="175">
        <f>IF($R621=AX$17,AY621,0)</f>
        <v>0</v>
      </c>
      <c r="BB621" s="173">
        <v>1675</v>
      </c>
      <c r="BC621" s="175">
        <f>100*BB621/$AI621</f>
        <v>3.32308302747743</v>
      </c>
      <c r="BD621" s="173">
        <f>IF(BC621&gt;$AI$8,1,0)</f>
        <v>0</v>
      </c>
      <c r="BE621" s="175">
        <f>IF($R621=BB$17,BC621,0)</f>
        <v>0</v>
      </c>
      <c r="BF621" s="173">
        <v>0</v>
      </c>
      <c r="BG621" s="175">
        <f>100*BF621/$AI621</f>
        <v>0</v>
      </c>
      <c r="BH621" s="173">
        <f>IF(BG621&gt;$AI$8,1,0)</f>
        <v>0</v>
      </c>
      <c r="BI621" s="175">
        <f>IF($R621=BF$17,BG621,0)</f>
        <v>0</v>
      </c>
      <c r="BJ621" s="173">
        <v>0</v>
      </c>
      <c r="BK621" s="175">
        <f>100*BJ621/$AI621</f>
        <v>0</v>
      </c>
      <c r="BL621" s="173">
        <f>IF(BK621&gt;$AI$8,1,0)</f>
        <v>0</v>
      </c>
      <c r="BM621" s="175">
        <f>IF($R621=BJ$17,BK621,0)</f>
        <v>0</v>
      </c>
      <c r="BN621" s="173">
        <v>0</v>
      </c>
      <c r="BO621" s="175">
        <f>100*BN621/$AI621</f>
        <v>0</v>
      </c>
      <c r="BP621" s="173">
        <f>IF(BO621&gt;$AI$8,1,0)</f>
        <v>0</v>
      </c>
      <c r="BQ621" s="175">
        <f>IF($R621=BN$17,BO621,0)</f>
        <v>0</v>
      </c>
      <c r="BR621" s="173">
        <v>0</v>
      </c>
      <c r="BS621" s="175">
        <f>100*BR621/$AI621</f>
        <v>0</v>
      </c>
      <c r="BT621" s="173">
        <f>IF(BS621&gt;$AI$8,1,0)</f>
        <v>0</v>
      </c>
      <c r="BU621" s="175">
        <f>IF($R621=BR$17,BS621,0)</f>
        <v>0</v>
      </c>
      <c r="BV621" s="173">
        <v>0</v>
      </c>
      <c r="BW621" s="175">
        <f>100*BV621/$AI621</f>
        <v>0</v>
      </c>
      <c r="BX621" s="173">
        <f>IF(BW621&gt;$AI$8,1,0)</f>
        <v>0</v>
      </c>
      <c r="BY621" s="175">
        <f>IF($R621=BV$17,BW621,0)</f>
        <v>0</v>
      </c>
      <c r="BZ621" s="173">
        <v>0</v>
      </c>
      <c r="CA621" s="175">
        <f>100*BZ621/$AI621</f>
        <v>0</v>
      </c>
      <c r="CB621" s="173">
        <f>IF(CA621&gt;$AI$8,1,0)</f>
        <v>0</v>
      </c>
      <c r="CC621" s="175">
        <f>IF($R621=BZ$17,CA621,0)</f>
        <v>0</v>
      </c>
      <c r="CD621" s="173">
        <v>0</v>
      </c>
      <c r="CE621" s="175">
        <f>100*CD621/$AI621</f>
        <v>0</v>
      </c>
      <c r="CF621" s="173">
        <f>IF(CE621&gt;$AI$8,1,0)</f>
        <v>0</v>
      </c>
      <c r="CG621" s="175">
        <f>IF($R621=CD$17,CE621,0)</f>
        <v>0</v>
      </c>
      <c r="CH621" s="173">
        <v>0</v>
      </c>
      <c r="CI621" s="175">
        <f>100*CH621/$AI621</f>
        <v>0</v>
      </c>
      <c r="CJ621" s="173">
        <f>IF(CI621&gt;$AI$8,1,0)</f>
        <v>0</v>
      </c>
      <c r="CK621" s="175">
        <f>IF($R621=CH$17,CI621,0)</f>
        <v>0</v>
      </c>
      <c r="CL621" s="173">
        <v>0</v>
      </c>
      <c r="CM621" s="173">
        <v>0</v>
      </c>
      <c r="CN621" s="176"/>
    </row>
    <row r="622" ht="15.75" customHeight="1">
      <c r="A622" t="s" s="179">
        <v>3443</v>
      </c>
      <c r="B622" t="s" s="180">
        <v>75</v>
      </c>
      <c r="C622" t="s" s="180">
        <v>352</v>
      </c>
      <c r="D622" t="s" s="181">
        <v>78</v>
      </c>
      <c r="E622" t="s" s="188">
        <v>79</v>
      </c>
      <c r="F622" t="s" s="146">
        <v>80</v>
      </c>
      <c r="G622" t="s" s="146">
        <v>996</v>
      </c>
      <c r="H622" t="s" s="146">
        <v>498</v>
      </c>
      <c r="I622" t="s" s="146">
        <v>64</v>
      </c>
      <c r="J622" t="s" s="146">
        <v>56</v>
      </c>
      <c r="K622" t="s" s="183">
        <f>_xlfn.IFS(Q622=0,O622,T622=1,R622,U622=1,AA622,V622=1,AD622)</f>
        <v>27</v>
      </c>
      <c r="L622" s="189">
        <f>_xlfn.IFS(Q622=0,P622,T622=1,S622,U622=1,AB622,V622=1,AE622)</f>
        <v>32.7806469149225</v>
      </c>
      <c r="M622" t="s" s="146">
        <f>IF(O622="Lab","over","under")</f>
        <v>3307</v>
      </c>
      <c r="N622" s="138"/>
      <c r="O622" t="s" s="184">
        <v>27</v>
      </c>
      <c r="P622" s="147">
        <f>AM622</f>
        <v>32.7806469149225</v>
      </c>
      <c r="Q622" s="145">
        <f>T622+U622+V622</f>
        <v>0</v>
      </c>
      <c r="R622" t="s" s="185">
        <v>28</v>
      </c>
      <c r="S622" s="147">
        <f>AS622</f>
        <v>29.0902628222552</v>
      </c>
      <c r="T622" s="138"/>
      <c r="U622" s="138"/>
      <c r="V622" s="138"/>
      <c r="W622" s="138"/>
      <c r="X622" t="s" s="146">
        <f>IF($A622=Y622,"ok","bad")</f>
        <v>2430</v>
      </c>
      <c r="Y622" t="s" s="146">
        <v>3443</v>
      </c>
      <c r="Z622" t="s" s="146">
        <v>352</v>
      </c>
      <c r="AA622" t="s" s="186">
        <v>2365</v>
      </c>
      <c r="AB622" s="141">
        <f>100*AC622</f>
        <v>21.4564995</v>
      </c>
      <c r="AC622" s="190">
        <v>0.214564995</v>
      </c>
      <c r="AD622" t="s" s="187">
        <v>29</v>
      </c>
      <c r="AE622" s="141">
        <v>10.6237063</v>
      </c>
      <c r="AF622" s="190">
        <v>0.106237063</v>
      </c>
      <c r="AG622" s="138"/>
      <c r="AH622" s="145">
        <v>76854</v>
      </c>
      <c r="AI622" s="145">
        <v>47827</v>
      </c>
      <c r="AJ622" s="145">
        <v>186</v>
      </c>
      <c r="AK622" s="145">
        <v>1765</v>
      </c>
      <c r="AL622" s="145">
        <v>15678</v>
      </c>
      <c r="AM622" s="148">
        <f>100*AL622/$AI622</f>
        <v>32.7806469149225</v>
      </c>
      <c r="AN622" s="145">
        <f>IF(AM622&gt;$AI$8,1,0)</f>
        <v>0</v>
      </c>
      <c r="AO622" s="148">
        <f>IF($R622=AL$17,AM622,0)</f>
        <v>0</v>
      </c>
      <c r="AP622" s="145">
        <v>13913</v>
      </c>
      <c r="AQ622" s="148">
        <f>100*AP622/$AI622</f>
        <v>29.0902628222552</v>
      </c>
      <c r="AR622" s="145">
        <f>IF(AQ622&gt;$AI$8,1,0)</f>
        <v>0</v>
      </c>
      <c r="AS622" s="148">
        <f>IF($R622=AP$17,AQ622,0)</f>
        <v>29.0902628222552</v>
      </c>
      <c r="AT622" s="145">
        <v>5081</v>
      </c>
      <c r="AU622" s="148">
        <f>100*AT622/$AI622</f>
        <v>10.6237062746984</v>
      </c>
      <c r="AV622" s="145">
        <f>IF(AU622&gt;$AI$8,1,0)</f>
        <v>0</v>
      </c>
      <c r="AW622" s="148">
        <f>IF($R622=AT$17,AU622,0)</f>
        <v>0</v>
      </c>
      <c r="AX622" s="145">
        <v>10262</v>
      </c>
      <c r="AY622" s="148">
        <f>100*AX622/$AI622</f>
        <v>21.4564994668284</v>
      </c>
      <c r="AZ622" s="145">
        <f>IF(AY622&gt;$AI$8,1,0)</f>
        <v>0</v>
      </c>
      <c r="BA622" s="148">
        <f>IF($R622=AX$17,AY622,0)</f>
        <v>0</v>
      </c>
      <c r="BB622" s="145">
        <v>2185</v>
      </c>
      <c r="BC622" s="148">
        <f>100*BB622/$AI622</f>
        <v>4.56854914587994</v>
      </c>
      <c r="BD622" s="145">
        <f>IF(BC622&gt;$AI$8,1,0)</f>
        <v>0</v>
      </c>
      <c r="BE622" s="148">
        <f>IF($R622=BB$17,BC622,0)</f>
        <v>0</v>
      </c>
      <c r="BF622" s="145">
        <v>0</v>
      </c>
      <c r="BG622" s="148">
        <f>100*BF622/$AI622</f>
        <v>0</v>
      </c>
      <c r="BH622" s="145">
        <f>IF(BG622&gt;$AI$8,1,0)</f>
        <v>0</v>
      </c>
      <c r="BI622" s="148">
        <f>IF($R622=BF$17,BG622,0)</f>
        <v>0</v>
      </c>
      <c r="BJ622" s="145">
        <v>0</v>
      </c>
      <c r="BK622" s="148">
        <f>100*BJ622/$AI622</f>
        <v>0</v>
      </c>
      <c r="BL622" s="145">
        <f>IF(BK622&gt;$AI$8,1,0)</f>
        <v>0</v>
      </c>
      <c r="BM622" s="148">
        <f>IF($R622=BJ$17,BK622,0)</f>
        <v>0</v>
      </c>
      <c r="BN622" s="145">
        <v>0</v>
      </c>
      <c r="BO622" s="148">
        <f>100*BN622/$AI622</f>
        <v>0</v>
      </c>
      <c r="BP622" s="145">
        <f>IF(BO622&gt;$AI$8,1,0)</f>
        <v>0</v>
      </c>
      <c r="BQ622" s="148">
        <f>IF($R622=BN$17,BO622,0)</f>
        <v>0</v>
      </c>
      <c r="BR622" s="145">
        <v>0</v>
      </c>
      <c r="BS622" s="148">
        <f>100*BR622/$AI622</f>
        <v>0</v>
      </c>
      <c r="BT622" s="145">
        <f>IF(BS622&gt;$AI$8,1,0)</f>
        <v>0</v>
      </c>
      <c r="BU622" s="148">
        <f>IF($R622=BR$17,BS622,0)</f>
        <v>0</v>
      </c>
      <c r="BV622" s="145">
        <v>0</v>
      </c>
      <c r="BW622" s="148">
        <f>100*BV622/$AI622</f>
        <v>0</v>
      </c>
      <c r="BX622" s="145">
        <f>IF(BW622&gt;$AI$8,1,0)</f>
        <v>0</v>
      </c>
      <c r="BY622" s="148">
        <f>IF($R622=BV$17,BW622,0)</f>
        <v>0</v>
      </c>
      <c r="BZ622" s="145">
        <v>0</v>
      </c>
      <c r="CA622" s="148">
        <f>100*BZ622/$AI622</f>
        <v>0</v>
      </c>
      <c r="CB622" s="145">
        <f>IF(CA622&gt;$AI$8,1,0)</f>
        <v>0</v>
      </c>
      <c r="CC622" s="148">
        <f>IF($R622=BZ$17,CA622,0)</f>
        <v>0</v>
      </c>
      <c r="CD622" s="145">
        <v>0</v>
      </c>
      <c r="CE622" s="148">
        <f>100*CD622/$AI622</f>
        <v>0</v>
      </c>
      <c r="CF622" s="145">
        <f>IF(CE622&gt;$AI$8,1,0)</f>
        <v>0</v>
      </c>
      <c r="CG622" s="148">
        <f>IF($R622=CD$17,CE622,0)</f>
        <v>0</v>
      </c>
      <c r="CH622" s="145">
        <v>0</v>
      </c>
      <c r="CI622" s="148">
        <f>100*CH622/$AI622</f>
        <v>0</v>
      </c>
      <c r="CJ622" s="145">
        <f>IF(CI622&gt;$AI$8,1,0)</f>
        <v>0</v>
      </c>
      <c r="CK622" s="148">
        <f>IF($R622=CH$17,CI622,0)</f>
        <v>0</v>
      </c>
      <c r="CL622" s="145">
        <v>0</v>
      </c>
      <c r="CM622" s="145">
        <v>0</v>
      </c>
      <c r="CN622" s="149"/>
    </row>
    <row r="623" ht="15.75" customHeight="1">
      <c r="A623" t="s" s="179">
        <v>3386</v>
      </c>
      <c r="B623" t="s" s="180">
        <v>183</v>
      </c>
      <c r="C623" t="s" s="180">
        <v>3387</v>
      </c>
      <c r="D623" t="s" s="181">
        <v>186</v>
      </c>
      <c r="E623" t="s" s="182">
        <v>79</v>
      </c>
      <c r="F623" t="s" s="130">
        <v>46</v>
      </c>
      <c r="G623" t="s" s="130">
        <v>2177</v>
      </c>
      <c r="H623" t="s" s="130">
        <v>3388</v>
      </c>
      <c r="I623" t="s" s="130">
        <v>64</v>
      </c>
      <c r="J623" t="s" s="130">
        <v>1762</v>
      </c>
      <c r="K623" t="s" s="183">
        <f>_xlfn.IFS(Q623=0,O623,T623=1,R623,U623=1,AA623,V623=1,AD623)</f>
        <v>29</v>
      </c>
      <c r="L623" s="189">
        <f>_xlfn.IFS(Q623=0,P623,T623=1,S623,U623=1,AB623,V623=1,AE623)</f>
        <v>32.7044625637305</v>
      </c>
      <c r="M623" t="s" s="130">
        <f>IF(O623="Lab","over","under")</f>
        <v>3307</v>
      </c>
      <c r="N623" s="169"/>
      <c r="O623" t="s" s="184">
        <v>29</v>
      </c>
      <c r="P623" s="131">
        <f>AU623</f>
        <v>32.7044625637305</v>
      </c>
      <c r="Q623" s="173">
        <f>T623+U623+V623</f>
        <v>0</v>
      </c>
      <c r="R623" t="s" s="185">
        <v>27</v>
      </c>
      <c r="S623" s="131">
        <f>AO623</f>
        <v>31.7592468826978</v>
      </c>
      <c r="T623" s="169"/>
      <c r="U623" s="169"/>
      <c r="V623" s="169"/>
      <c r="W623" s="169"/>
      <c r="X623" t="s" s="130">
        <f>IF($A623=Y623,"ok","bad")</f>
        <v>2430</v>
      </c>
      <c r="Y623" t="s" s="130">
        <v>3386</v>
      </c>
      <c r="Z623" t="s" s="130">
        <v>3387</v>
      </c>
      <c r="AA623" t="s" s="186">
        <v>28</v>
      </c>
      <c r="AB623" s="125">
        <f>100*AC623</f>
        <v>17.4912639</v>
      </c>
      <c r="AC623" s="191">
        <v>0.174912639</v>
      </c>
      <c r="AD623" t="s" s="187">
        <v>2365</v>
      </c>
      <c r="AE623" s="125">
        <v>12.3030801</v>
      </c>
      <c r="AF623" s="191">
        <v>0.123030801</v>
      </c>
      <c r="AG623" s="169"/>
      <c r="AH623" s="173">
        <v>79112</v>
      </c>
      <c r="AI623" s="173">
        <v>52369</v>
      </c>
      <c r="AJ623" s="173">
        <v>155</v>
      </c>
      <c r="AK623" s="173">
        <v>495</v>
      </c>
      <c r="AL623" s="173">
        <v>16632</v>
      </c>
      <c r="AM623" s="175">
        <f>100*AL623/$AI623</f>
        <v>31.7592468826978</v>
      </c>
      <c r="AN623" s="173">
        <f>IF(AM623&gt;$AI$8,1,0)</f>
        <v>0</v>
      </c>
      <c r="AO623" s="175">
        <f>IF($R623=AL$17,AM623,0)</f>
        <v>31.7592468826978</v>
      </c>
      <c r="AP623" s="173">
        <v>9160</v>
      </c>
      <c r="AQ623" s="175">
        <f>100*AP623/$AI623</f>
        <v>17.4912639156753</v>
      </c>
      <c r="AR623" s="173">
        <f>IF(AQ623&gt;$AI$8,1,0)</f>
        <v>0</v>
      </c>
      <c r="AS623" s="175">
        <f>IF($R623=AP$17,AQ623,0)</f>
        <v>0</v>
      </c>
      <c r="AT623" s="173">
        <v>17127</v>
      </c>
      <c r="AU623" s="175">
        <f>100*AT623/$AI623</f>
        <v>32.7044625637305</v>
      </c>
      <c r="AV623" s="173">
        <f>IF(AU623&gt;$AI$8,1,0)</f>
        <v>0</v>
      </c>
      <c r="AW623" s="175">
        <f>IF($R623=AT$17,AU623,0)</f>
        <v>0</v>
      </c>
      <c r="AX623" s="173">
        <v>6443</v>
      </c>
      <c r="AY623" s="175">
        <f>100*AX623/$AI623</f>
        <v>12.3030800664515</v>
      </c>
      <c r="AZ623" s="173">
        <f>IF(AY623&gt;$AI$8,1,0)</f>
        <v>0</v>
      </c>
      <c r="BA623" s="175">
        <f>IF($R623=AX$17,AY623,0)</f>
        <v>0</v>
      </c>
      <c r="BB623" s="173">
        <v>2359</v>
      </c>
      <c r="BC623" s="175">
        <f>100*BB623/$AI623</f>
        <v>4.5045733162749</v>
      </c>
      <c r="BD623" s="173">
        <f>IF(BC623&gt;$AI$8,1,0)</f>
        <v>0</v>
      </c>
      <c r="BE623" s="175">
        <f>IF($R623=BB$17,BC623,0)</f>
        <v>0</v>
      </c>
      <c r="BF623" s="173">
        <v>0</v>
      </c>
      <c r="BG623" s="175">
        <f>100*BF623/$AI623</f>
        <v>0</v>
      </c>
      <c r="BH623" s="173">
        <f>IF(BG623&gt;$AI$8,1,0)</f>
        <v>0</v>
      </c>
      <c r="BI623" s="175">
        <f>IF($R623=BF$17,BG623,0)</f>
        <v>0</v>
      </c>
      <c r="BJ623" s="173">
        <v>0</v>
      </c>
      <c r="BK623" s="175">
        <f>100*BJ623/$AI623</f>
        <v>0</v>
      </c>
      <c r="BL623" s="173">
        <f>IF(BK623&gt;$AI$8,1,0)</f>
        <v>0</v>
      </c>
      <c r="BM623" s="175">
        <f>IF($R623=BJ$17,BK623,0)</f>
        <v>0</v>
      </c>
      <c r="BN623" s="173">
        <v>0</v>
      </c>
      <c r="BO623" s="175">
        <f>100*BN623/$AI623</f>
        <v>0</v>
      </c>
      <c r="BP623" s="173">
        <f>IF(BO623&gt;$AI$8,1,0)</f>
        <v>0</v>
      </c>
      <c r="BQ623" s="175">
        <f>IF($R623=BN$17,BO623,0)</f>
        <v>0</v>
      </c>
      <c r="BR623" s="173">
        <v>0</v>
      </c>
      <c r="BS623" s="175">
        <f>100*BR623/$AI623</f>
        <v>0</v>
      </c>
      <c r="BT623" s="173">
        <f>IF(BS623&gt;$AI$8,1,0)</f>
        <v>0</v>
      </c>
      <c r="BU623" s="175">
        <f>IF($R623=BR$17,BS623,0)</f>
        <v>0</v>
      </c>
      <c r="BV623" s="173">
        <v>0</v>
      </c>
      <c r="BW623" s="175">
        <f>100*BV623/$AI623</f>
        <v>0</v>
      </c>
      <c r="BX623" s="173">
        <f>IF(BW623&gt;$AI$8,1,0)</f>
        <v>0</v>
      </c>
      <c r="BY623" s="175">
        <f>IF($R623=BV$17,BW623,0)</f>
        <v>0</v>
      </c>
      <c r="BZ623" s="173">
        <v>0</v>
      </c>
      <c r="CA623" s="175">
        <f>100*BZ623/$AI623</f>
        <v>0</v>
      </c>
      <c r="CB623" s="173">
        <f>IF(CA623&gt;$AI$8,1,0)</f>
        <v>0</v>
      </c>
      <c r="CC623" s="175">
        <f>IF($R623=BZ$17,CA623,0)</f>
        <v>0</v>
      </c>
      <c r="CD623" s="173">
        <v>0</v>
      </c>
      <c r="CE623" s="175">
        <f>100*CD623/$AI623</f>
        <v>0</v>
      </c>
      <c r="CF623" s="173">
        <f>IF(CE623&gt;$AI$8,1,0)</f>
        <v>0</v>
      </c>
      <c r="CG623" s="175">
        <f>IF($R623=CD$17,CE623,0)</f>
        <v>0</v>
      </c>
      <c r="CH623" s="173">
        <v>0</v>
      </c>
      <c r="CI623" s="175">
        <f>100*CH623/$AI623</f>
        <v>0</v>
      </c>
      <c r="CJ623" s="173">
        <f>IF(CI623&gt;$AI$8,1,0)</f>
        <v>0</v>
      </c>
      <c r="CK623" s="175">
        <f>IF($R623=CH$17,CI623,0)</f>
        <v>0</v>
      </c>
      <c r="CL623" s="173">
        <v>628</v>
      </c>
      <c r="CM623" s="173">
        <v>0</v>
      </c>
      <c r="CN623" s="176"/>
    </row>
    <row r="624" ht="15.75" customHeight="1">
      <c r="A624" t="s" s="179">
        <v>3404</v>
      </c>
      <c r="B624" t="s" s="180">
        <v>84</v>
      </c>
      <c r="C624" t="s" s="180">
        <v>1136</v>
      </c>
      <c r="D624" t="s" s="181">
        <v>86</v>
      </c>
      <c r="E624" t="s" s="188">
        <v>79</v>
      </c>
      <c r="F624" t="s" s="146">
        <v>46</v>
      </c>
      <c r="G624" t="s" s="146">
        <v>1137</v>
      </c>
      <c r="H624" t="s" s="146">
        <v>1138</v>
      </c>
      <c r="I624" t="s" s="146">
        <v>49</v>
      </c>
      <c r="J624" t="s" s="146">
        <v>56</v>
      </c>
      <c r="K624" t="s" s="183">
        <f>_xlfn.IFS(Q624=0,O624,T624=1,R624,U624=1,AA624,V624=1,AD624)</f>
        <v>27</v>
      </c>
      <c r="L624" s="189">
        <f>_xlfn.IFS(Q624=0,P624,T624=1,S624,U624=1,AB624,V624=1,AE624)</f>
        <v>32.631879224085</v>
      </c>
      <c r="M624" t="s" s="146">
        <f>IF(O624="Lab","over","under")</f>
        <v>3307</v>
      </c>
      <c r="N624" s="138"/>
      <c r="O624" t="s" s="184">
        <v>27</v>
      </c>
      <c r="P624" s="147">
        <f>AM624</f>
        <v>32.631879224085</v>
      </c>
      <c r="Q624" s="145">
        <f>T624+U624+V624</f>
        <v>0</v>
      </c>
      <c r="R624" t="s" s="185">
        <v>28</v>
      </c>
      <c r="S624" s="147">
        <f>AS624</f>
        <v>29.8253313438076</v>
      </c>
      <c r="T624" s="138"/>
      <c r="U624" s="138"/>
      <c r="V624" s="138"/>
      <c r="W624" s="138"/>
      <c r="X624" t="s" s="146">
        <f>IF($A624=Y624,"ok","bad")</f>
        <v>2430</v>
      </c>
      <c r="Y624" t="s" s="146">
        <v>3404</v>
      </c>
      <c r="Z624" t="s" s="146">
        <v>1136</v>
      </c>
      <c r="AA624" t="s" s="186">
        <v>2365</v>
      </c>
      <c r="AB624" s="141">
        <f>100*AC624</f>
        <v>18.4213991</v>
      </c>
      <c r="AC624" s="190">
        <v>0.184213991</v>
      </c>
      <c r="AD624" t="s" s="187">
        <v>29</v>
      </c>
      <c r="AE624" s="141">
        <v>11.6848065</v>
      </c>
      <c r="AF624" s="190">
        <v>0.116848065</v>
      </c>
      <c r="AG624" s="138"/>
      <c r="AH624" s="145">
        <v>72203</v>
      </c>
      <c r="AI624" s="145">
        <v>45572</v>
      </c>
      <c r="AJ624" s="145">
        <v>154</v>
      </c>
      <c r="AK624" s="145">
        <v>1279</v>
      </c>
      <c r="AL624" s="145">
        <v>14871</v>
      </c>
      <c r="AM624" s="148">
        <f>100*AL624/$AI624</f>
        <v>32.631879224085</v>
      </c>
      <c r="AN624" s="145">
        <f>IF(AM624&gt;$AI$8,1,0)</f>
        <v>0</v>
      </c>
      <c r="AO624" s="148">
        <f>IF($R624=AL$17,AM624,0)</f>
        <v>0</v>
      </c>
      <c r="AP624" s="145">
        <v>13592</v>
      </c>
      <c r="AQ624" s="148">
        <f>100*AP624/$AI624</f>
        <v>29.8253313438076</v>
      </c>
      <c r="AR624" s="145">
        <f>IF(AQ624&gt;$AI$8,1,0)</f>
        <v>0</v>
      </c>
      <c r="AS624" s="148">
        <f>IF($R624=AP$17,AQ624,0)</f>
        <v>29.8253313438076</v>
      </c>
      <c r="AT624" s="145">
        <v>5325</v>
      </c>
      <c r="AU624" s="148">
        <f>100*AT624/$AI624</f>
        <v>11.6848064601071</v>
      </c>
      <c r="AV624" s="145">
        <f>IF(AU624&gt;$AI$8,1,0)</f>
        <v>0</v>
      </c>
      <c r="AW624" s="148">
        <f>IF($R624=AT$17,AU624,0)</f>
        <v>0</v>
      </c>
      <c r="AX624" s="145">
        <v>8395</v>
      </c>
      <c r="AY624" s="148">
        <f>100*AX624/$AI624</f>
        <v>18.4213991047134</v>
      </c>
      <c r="AZ624" s="145">
        <f>IF(AY624&gt;$AI$8,1,0)</f>
        <v>0</v>
      </c>
      <c r="BA624" s="148">
        <f>IF($R624=AX$17,AY624,0)</f>
        <v>0</v>
      </c>
      <c r="BB624" s="145">
        <v>3175</v>
      </c>
      <c r="BC624" s="148">
        <f>100*BB624/$AI624</f>
        <v>6.96699727903098</v>
      </c>
      <c r="BD624" s="145">
        <f>IF(BC624&gt;$AI$8,1,0)</f>
        <v>0</v>
      </c>
      <c r="BE624" s="148">
        <f>IF($R624=BB$17,BC624,0)</f>
        <v>0</v>
      </c>
      <c r="BF624" s="145">
        <v>0</v>
      </c>
      <c r="BG624" s="148">
        <f>100*BF624/$AI624</f>
        <v>0</v>
      </c>
      <c r="BH624" s="145">
        <f>IF(BG624&gt;$AI$8,1,0)</f>
        <v>0</v>
      </c>
      <c r="BI624" s="148">
        <f>IF($R624=BF$17,BG624,0)</f>
        <v>0</v>
      </c>
      <c r="BJ624" s="145">
        <v>0</v>
      </c>
      <c r="BK624" s="148">
        <f>100*BJ624/$AI624</f>
        <v>0</v>
      </c>
      <c r="BL624" s="145">
        <f>IF(BK624&gt;$AI$8,1,0)</f>
        <v>0</v>
      </c>
      <c r="BM624" s="148">
        <f>IF($R624=BJ$17,BK624,0)</f>
        <v>0</v>
      </c>
      <c r="BN624" s="145">
        <v>0</v>
      </c>
      <c r="BO624" s="148">
        <f>100*BN624/$AI624</f>
        <v>0</v>
      </c>
      <c r="BP624" s="145">
        <f>IF(BO624&gt;$AI$8,1,0)</f>
        <v>0</v>
      </c>
      <c r="BQ624" s="148">
        <f>IF($R624=BN$17,BO624,0)</f>
        <v>0</v>
      </c>
      <c r="BR624" s="145">
        <v>0</v>
      </c>
      <c r="BS624" s="148">
        <f>100*BR624/$AI624</f>
        <v>0</v>
      </c>
      <c r="BT624" s="145">
        <f>IF(BS624&gt;$AI$8,1,0)</f>
        <v>0</v>
      </c>
      <c r="BU624" s="148">
        <f>IF($R624=BR$17,BS624,0)</f>
        <v>0</v>
      </c>
      <c r="BV624" s="145">
        <v>0</v>
      </c>
      <c r="BW624" s="148">
        <f>100*BV624/$AI624</f>
        <v>0</v>
      </c>
      <c r="BX624" s="145">
        <f>IF(BW624&gt;$AI$8,1,0)</f>
        <v>0</v>
      </c>
      <c r="BY624" s="148">
        <f>IF($R624=BV$17,BW624,0)</f>
        <v>0</v>
      </c>
      <c r="BZ624" s="145">
        <v>0</v>
      </c>
      <c r="CA624" s="148">
        <f>100*BZ624/$AI624</f>
        <v>0</v>
      </c>
      <c r="CB624" s="145">
        <f>IF(CA624&gt;$AI$8,1,0)</f>
        <v>0</v>
      </c>
      <c r="CC624" s="148">
        <f>IF($R624=BZ$17,CA624,0)</f>
        <v>0</v>
      </c>
      <c r="CD624" s="145">
        <v>0</v>
      </c>
      <c r="CE624" s="148">
        <f>100*CD624/$AI624</f>
        <v>0</v>
      </c>
      <c r="CF624" s="145">
        <f>IF(CE624&gt;$AI$8,1,0)</f>
        <v>0</v>
      </c>
      <c r="CG624" s="148">
        <f>IF($R624=CD$17,CE624,0)</f>
        <v>0</v>
      </c>
      <c r="CH624" s="145">
        <v>0</v>
      </c>
      <c r="CI624" s="148">
        <f>100*CH624/$AI624</f>
        <v>0</v>
      </c>
      <c r="CJ624" s="145">
        <f>IF(CI624&gt;$AI$8,1,0)</f>
        <v>0</v>
      </c>
      <c r="CK624" s="148">
        <f>IF($R624=CH$17,CI624,0)</f>
        <v>0</v>
      </c>
      <c r="CL624" s="145">
        <v>922</v>
      </c>
      <c r="CM624" s="145">
        <v>0</v>
      </c>
      <c r="CN624" s="149"/>
    </row>
    <row r="625" ht="15.75" customHeight="1">
      <c r="A625" t="s" s="179">
        <v>3465</v>
      </c>
      <c r="B625" t="s" s="180">
        <v>84</v>
      </c>
      <c r="C625" t="s" s="180">
        <v>2084</v>
      </c>
      <c r="D625" t="s" s="181">
        <v>86</v>
      </c>
      <c r="E625" t="s" s="182">
        <v>79</v>
      </c>
      <c r="F625" t="s" s="130">
        <v>46</v>
      </c>
      <c r="G625" t="s" s="130">
        <v>98</v>
      </c>
      <c r="H625" t="s" s="130">
        <v>2085</v>
      </c>
      <c r="I625" t="s" s="130">
        <v>49</v>
      </c>
      <c r="J625" t="s" s="130">
        <v>56</v>
      </c>
      <c r="K625" t="s" s="183">
        <f>_xlfn.IFS(Q625=0,O625,T625=1,R625,U625=1,AA625,V625=1,AD625)</f>
        <v>27</v>
      </c>
      <c r="L625" s="189">
        <f>_xlfn.IFS(Q625=0,P625,T625=1,S625,U625=1,AB625,V625=1,AE625)</f>
        <v>32.6269492203119</v>
      </c>
      <c r="M625" t="s" s="130">
        <f>IF(O625="Lab","over","under")</f>
        <v>3307</v>
      </c>
      <c r="N625" s="169"/>
      <c r="O625" t="s" s="184">
        <v>27</v>
      </c>
      <c r="P625" s="131">
        <f>AM625</f>
        <v>32.6269492203119</v>
      </c>
      <c r="Q625" s="173">
        <f>T625+U625+V625</f>
        <v>0</v>
      </c>
      <c r="R625" t="s" s="185">
        <v>28</v>
      </c>
      <c r="S625" s="131">
        <f>AS625</f>
        <v>30.8616553378649</v>
      </c>
      <c r="T625" s="169"/>
      <c r="U625" s="169"/>
      <c r="V625" s="169"/>
      <c r="W625" s="169"/>
      <c r="X625" t="s" s="130">
        <f>IF($A625=Y625,"ok","bad")</f>
        <v>2430</v>
      </c>
      <c r="Y625" t="s" s="130">
        <v>3465</v>
      </c>
      <c r="Z625" t="s" s="130">
        <v>2084</v>
      </c>
      <c r="AA625" t="s" s="186">
        <v>2365</v>
      </c>
      <c r="AB625" s="125">
        <f>100*AC625</f>
        <v>19.8320672</v>
      </c>
      <c r="AC625" s="191">
        <v>0.198320672</v>
      </c>
      <c r="AD625" t="s" s="187">
        <v>29</v>
      </c>
      <c r="AE625" s="125">
        <v>9.510195899999999</v>
      </c>
      <c r="AF625" s="191">
        <v>0.095101959</v>
      </c>
      <c r="AG625" s="169"/>
      <c r="AH625" s="173">
        <v>78942</v>
      </c>
      <c r="AI625" s="173">
        <v>50020</v>
      </c>
      <c r="AJ625" s="173">
        <v>163</v>
      </c>
      <c r="AK625" s="173">
        <v>883</v>
      </c>
      <c r="AL625" s="173">
        <v>16320</v>
      </c>
      <c r="AM625" s="175">
        <f>100*AL625/$AI625</f>
        <v>32.6269492203119</v>
      </c>
      <c r="AN625" s="173">
        <f>IF(AM625&gt;$AI$8,1,0)</f>
        <v>0</v>
      </c>
      <c r="AO625" s="175">
        <f>IF($R625=AL$17,AM625,0)</f>
        <v>0</v>
      </c>
      <c r="AP625" s="173">
        <v>15437</v>
      </c>
      <c r="AQ625" s="175">
        <f>100*AP625/$AI625</f>
        <v>30.8616553378649</v>
      </c>
      <c r="AR625" s="173">
        <f>IF(AQ625&gt;$AI$8,1,0)</f>
        <v>0</v>
      </c>
      <c r="AS625" s="175">
        <f>IF($R625=AP$17,AQ625,0)</f>
        <v>30.8616553378649</v>
      </c>
      <c r="AT625" s="173">
        <v>4757</v>
      </c>
      <c r="AU625" s="175">
        <f>100*AT625/$AI625</f>
        <v>9.51019592163135</v>
      </c>
      <c r="AV625" s="173">
        <f>IF(AU625&gt;$AI$8,1,0)</f>
        <v>0</v>
      </c>
      <c r="AW625" s="175">
        <f>IF($R625=AT$17,AU625,0)</f>
        <v>0</v>
      </c>
      <c r="AX625" s="173">
        <v>9920</v>
      </c>
      <c r="AY625" s="175">
        <f>100*AX625/$AI625</f>
        <v>19.8320671731307</v>
      </c>
      <c r="AZ625" s="173">
        <f>IF(AY625&gt;$AI$8,1,0)</f>
        <v>0</v>
      </c>
      <c r="BA625" s="175">
        <f>IF($R625=AX$17,AY625,0)</f>
        <v>0</v>
      </c>
      <c r="BB625" s="173">
        <v>3028</v>
      </c>
      <c r="BC625" s="175">
        <f>100*BB625/$AI625</f>
        <v>6.05357856857257</v>
      </c>
      <c r="BD625" s="173">
        <f>IF(BC625&gt;$AI$8,1,0)</f>
        <v>0</v>
      </c>
      <c r="BE625" s="175">
        <f>IF($R625=BB$17,BC625,0)</f>
        <v>0</v>
      </c>
      <c r="BF625" s="173">
        <v>0</v>
      </c>
      <c r="BG625" s="175">
        <f>100*BF625/$AI625</f>
        <v>0</v>
      </c>
      <c r="BH625" s="173">
        <f>IF(BG625&gt;$AI$8,1,0)</f>
        <v>0</v>
      </c>
      <c r="BI625" s="175">
        <f>IF($R625=BF$17,BG625,0)</f>
        <v>0</v>
      </c>
      <c r="BJ625" s="173">
        <v>0</v>
      </c>
      <c r="BK625" s="175">
        <f>100*BJ625/$AI625</f>
        <v>0</v>
      </c>
      <c r="BL625" s="173">
        <f>IF(BK625&gt;$AI$8,1,0)</f>
        <v>0</v>
      </c>
      <c r="BM625" s="175">
        <f>IF($R625=BJ$17,BK625,0)</f>
        <v>0</v>
      </c>
      <c r="BN625" s="173">
        <v>0</v>
      </c>
      <c r="BO625" s="175">
        <f>100*BN625/$AI625</f>
        <v>0</v>
      </c>
      <c r="BP625" s="173">
        <f>IF(BO625&gt;$AI$8,1,0)</f>
        <v>0</v>
      </c>
      <c r="BQ625" s="175">
        <f>IF($R625=BN$17,BO625,0)</f>
        <v>0</v>
      </c>
      <c r="BR625" s="173">
        <v>0</v>
      </c>
      <c r="BS625" s="175">
        <f>100*BR625/$AI625</f>
        <v>0</v>
      </c>
      <c r="BT625" s="173">
        <f>IF(BS625&gt;$AI$8,1,0)</f>
        <v>0</v>
      </c>
      <c r="BU625" s="175">
        <f>IF($R625=BR$17,BS625,0)</f>
        <v>0</v>
      </c>
      <c r="BV625" s="173">
        <v>0</v>
      </c>
      <c r="BW625" s="175">
        <f>100*BV625/$AI625</f>
        <v>0</v>
      </c>
      <c r="BX625" s="173">
        <f>IF(BW625&gt;$AI$8,1,0)</f>
        <v>0</v>
      </c>
      <c r="BY625" s="175">
        <f>IF($R625=BV$17,BW625,0)</f>
        <v>0</v>
      </c>
      <c r="BZ625" s="173">
        <v>0</v>
      </c>
      <c r="CA625" s="175">
        <f>100*BZ625/$AI625</f>
        <v>0</v>
      </c>
      <c r="CB625" s="173">
        <f>IF(CA625&gt;$AI$8,1,0)</f>
        <v>0</v>
      </c>
      <c r="CC625" s="175">
        <f>IF($R625=BZ$17,CA625,0)</f>
        <v>0</v>
      </c>
      <c r="CD625" s="173">
        <v>0</v>
      </c>
      <c r="CE625" s="175">
        <f>100*CD625/$AI625</f>
        <v>0</v>
      </c>
      <c r="CF625" s="173">
        <f>IF(CE625&gt;$AI$8,1,0)</f>
        <v>0</v>
      </c>
      <c r="CG625" s="175">
        <f>IF($R625=CD$17,CE625,0)</f>
        <v>0</v>
      </c>
      <c r="CH625" s="173">
        <v>0</v>
      </c>
      <c r="CI625" s="175">
        <f>100*CH625/$AI625</f>
        <v>0</v>
      </c>
      <c r="CJ625" s="173">
        <f>IF(CI625&gt;$AI$8,1,0)</f>
        <v>0</v>
      </c>
      <c r="CK625" s="175">
        <f>IF($R625=CH$17,CI625,0)</f>
        <v>0</v>
      </c>
      <c r="CL625" s="173">
        <v>0</v>
      </c>
      <c r="CM625" s="173">
        <v>0</v>
      </c>
      <c r="CN625" s="176"/>
    </row>
    <row r="626" ht="15.75" customHeight="1">
      <c r="A626" t="s" s="179">
        <v>3389</v>
      </c>
      <c r="B626" t="s" s="180">
        <v>183</v>
      </c>
      <c r="C626" t="s" s="180">
        <v>587</v>
      </c>
      <c r="D626" t="s" s="181">
        <v>186</v>
      </c>
      <c r="E626" t="s" s="188">
        <v>79</v>
      </c>
      <c r="F626" t="s" s="146">
        <v>46</v>
      </c>
      <c r="G626" t="s" s="146">
        <v>1003</v>
      </c>
      <c r="H626" t="s" s="146">
        <v>1805</v>
      </c>
      <c r="I626" t="s" s="146">
        <v>49</v>
      </c>
      <c r="J626" t="s" s="146">
        <v>56</v>
      </c>
      <c r="K626" t="s" s="183">
        <f>_xlfn.IFS(Q626=0,O626,T626=1,R626,U626=1,AA626,V626=1,AD626)</f>
        <v>27</v>
      </c>
      <c r="L626" s="189">
        <f>_xlfn.IFS(Q626=0,P626,T626=1,S626,U626=1,AB626,V626=1,AE626)</f>
        <v>32.621760765138</v>
      </c>
      <c r="M626" t="s" s="146">
        <f>IF(O626="Lab","over","under")</f>
        <v>3307</v>
      </c>
      <c r="N626" s="138"/>
      <c r="O626" t="s" s="184">
        <v>27</v>
      </c>
      <c r="P626" s="147">
        <f>AM626</f>
        <v>32.621760765138</v>
      </c>
      <c r="Q626" s="145">
        <f>T626+U626+V626</f>
        <v>0</v>
      </c>
      <c r="R626" t="s" s="185">
        <v>28</v>
      </c>
      <c r="S626" s="147">
        <f>AS626</f>
        <v>23.380651832066</v>
      </c>
      <c r="T626" s="138"/>
      <c r="U626" s="138"/>
      <c r="V626" s="138"/>
      <c r="W626" s="138"/>
      <c r="X626" t="s" s="146">
        <f>IF($A626=Y626,"ok","bad")</f>
        <v>2430</v>
      </c>
      <c r="Y626" t="s" s="146">
        <v>3389</v>
      </c>
      <c r="Z626" t="s" s="146">
        <v>587</v>
      </c>
      <c r="AA626" t="s" s="186">
        <v>2365</v>
      </c>
      <c r="AB626" s="141">
        <f>100*AC626</f>
        <v>18.9690455</v>
      </c>
      <c r="AC626" s="190">
        <v>0.189690455</v>
      </c>
      <c r="AD626" t="s" s="187">
        <v>31</v>
      </c>
      <c r="AE626" s="141">
        <v>12.1749995</v>
      </c>
      <c r="AF626" s="190">
        <v>0.121749995</v>
      </c>
      <c r="AG626" s="138"/>
      <c r="AH626" s="145">
        <v>73046</v>
      </c>
      <c r="AI626" s="145">
        <v>46423</v>
      </c>
      <c r="AJ626" s="145">
        <v>215</v>
      </c>
      <c r="AK626" s="145">
        <v>4290</v>
      </c>
      <c r="AL626" s="145">
        <v>15144</v>
      </c>
      <c r="AM626" s="148">
        <f>100*AL626/$AI626</f>
        <v>32.621760765138</v>
      </c>
      <c r="AN626" s="145">
        <f>IF(AM626&gt;$AI$8,1,0)</f>
        <v>0</v>
      </c>
      <c r="AO626" s="148">
        <f>IF($R626=AL$17,AM626,0)</f>
        <v>0</v>
      </c>
      <c r="AP626" s="145">
        <v>10854</v>
      </c>
      <c r="AQ626" s="148">
        <f>100*AP626/$AI626</f>
        <v>23.380651832066</v>
      </c>
      <c r="AR626" s="145">
        <f>IF(AQ626&gt;$AI$8,1,0)</f>
        <v>0</v>
      </c>
      <c r="AS626" s="148">
        <f>IF($R626=AP$17,AQ626,0)</f>
        <v>23.380651832066</v>
      </c>
      <c r="AT626" s="145">
        <v>5407</v>
      </c>
      <c r="AU626" s="148">
        <f>100*AT626/$AI626</f>
        <v>11.6472438231049</v>
      </c>
      <c r="AV626" s="145">
        <f>IF(AU626&gt;$AI$8,1,0)</f>
        <v>0</v>
      </c>
      <c r="AW626" s="148">
        <f>IF($R626=AT$17,AU626,0)</f>
        <v>0</v>
      </c>
      <c r="AX626" s="145">
        <v>8806</v>
      </c>
      <c r="AY626" s="148">
        <f>100*AX626/$AI626</f>
        <v>18.9690455162312</v>
      </c>
      <c r="AZ626" s="145">
        <f>IF(AY626&gt;$AI$8,1,0)</f>
        <v>0</v>
      </c>
      <c r="BA626" s="148">
        <f>IF($R626=AX$17,AY626,0)</f>
        <v>0</v>
      </c>
      <c r="BB626" s="145">
        <v>5652</v>
      </c>
      <c r="BC626" s="148">
        <f>100*BB626/$AI626</f>
        <v>12.1749994614738</v>
      </c>
      <c r="BD626" s="145">
        <f>IF(BC626&gt;$AI$8,1,0)</f>
        <v>0</v>
      </c>
      <c r="BE626" s="148">
        <f>IF($R626=BB$17,BC626,0)</f>
        <v>0</v>
      </c>
      <c r="BF626" s="145">
        <v>0</v>
      </c>
      <c r="BG626" s="148">
        <f>100*BF626/$AI626</f>
        <v>0</v>
      </c>
      <c r="BH626" s="145">
        <f>IF(BG626&gt;$AI$8,1,0)</f>
        <v>0</v>
      </c>
      <c r="BI626" s="148">
        <f>IF($R626=BF$17,BG626,0)</f>
        <v>0</v>
      </c>
      <c r="BJ626" s="145">
        <v>0</v>
      </c>
      <c r="BK626" s="148">
        <f>100*BJ626/$AI626</f>
        <v>0</v>
      </c>
      <c r="BL626" s="145">
        <f>IF(BK626&gt;$AI$8,1,0)</f>
        <v>0</v>
      </c>
      <c r="BM626" s="148">
        <f>IF($R626=BJ$17,BK626,0)</f>
        <v>0</v>
      </c>
      <c r="BN626" s="145">
        <v>0</v>
      </c>
      <c r="BO626" s="148">
        <f>100*BN626/$AI626</f>
        <v>0</v>
      </c>
      <c r="BP626" s="145">
        <f>IF(BO626&gt;$AI$8,1,0)</f>
        <v>0</v>
      </c>
      <c r="BQ626" s="148">
        <f>IF($R626=BN$17,BO626,0)</f>
        <v>0</v>
      </c>
      <c r="BR626" s="145">
        <v>0</v>
      </c>
      <c r="BS626" s="148">
        <f>100*BR626/$AI626</f>
        <v>0</v>
      </c>
      <c r="BT626" s="145">
        <f>IF(BS626&gt;$AI$8,1,0)</f>
        <v>0</v>
      </c>
      <c r="BU626" s="148">
        <f>IF($R626=BR$17,BS626,0)</f>
        <v>0</v>
      </c>
      <c r="BV626" s="145">
        <v>0</v>
      </c>
      <c r="BW626" s="148">
        <f>100*BV626/$AI626</f>
        <v>0</v>
      </c>
      <c r="BX626" s="145">
        <f>IF(BW626&gt;$AI$8,1,0)</f>
        <v>0</v>
      </c>
      <c r="BY626" s="148">
        <f>IF($R626=BV$17,BW626,0)</f>
        <v>0</v>
      </c>
      <c r="BZ626" s="145">
        <v>0</v>
      </c>
      <c r="CA626" s="148">
        <f>100*BZ626/$AI626</f>
        <v>0</v>
      </c>
      <c r="CB626" s="145">
        <f>IF(CA626&gt;$AI$8,1,0)</f>
        <v>0</v>
      </c>
      <c r="CC626" s="148">
        <f>IF($R626=BZ$17,CA626,0)</f>
        <v>0</v>
      </c>
      <c r="CD626" s="145">
        <v>0</v>
      </c>
      <c r="CE626" s="148">
        <f>100*CD626/$AI626</f>
        <v>0</v>
      </c>
      <c r="CF626" s="145">
        <f>IF(CE626&gt;$AI$8,1,0)</f>
        <v>0</v>
      </c>
      <c r="CG626" s="148">
        <f>IF($R626=CD$17,CE626,0)</f>
        <v>0</v>
      </c>
      <c r="CH626" s="145">
        <v>0</v>
      </c>
      <c r="CI626" s="148">
        <f>100*CH626/$AI626</f>
        <v>0</v>
      </c>
      <c r="CJ626" s="145">
        <f>IF(CI626&gt;$AI$8,1,0)</f>
        <v>0</v>
      </c>
      <c r="CK626" s="148">
        <f>IF($R626=CH$17,CI626,0)</f>
        <v>0</v>
      </c>
      <c r="CL626" s="145">
        <v>634</v>
      </c>
      <c r="CM626" s="145">
        <v>0</v>
      </c>
      <c r="CN626" s="149"/>
    </row>
    <row r="627" ht="15.75" customHeight="1">
      <c r="A627" t="s" s="179">
        <v>3653</v>
      </c>
      <c r="B627" t="s" s="180">
        <v>160</v>
      </c>
      <c r="C627" t="s" s="180">
        <v>1166</v>
      </c>
      <c r="D627" t="s" s="181">
        <v>162</v>
      </c>
      <c r="E627" t="s" s="182">
        <v>79</v>
      </c>
      <c r="F627" t="s" s="130">
        <v>80</v>
      </c>
      <c r="G627" t="s" s="130">
        <v>1167</v>
      </c>
      <c r="H627" t="s" s="130">
        <v>1168</v>
      </c>
      <c r="I627" t="s" s="130">
        <v>64</v>
      </c>
      <c r="J627" t="s" s="130">
        <v>56</v>
      </c>
      <c r="K627" t="s" s="183">
        <f>_xlfn.IFS(Q627=0,O627,T627=1,R627,U627=1,AA627,V627=1,AD627)</f>
        <v>27</v>
      </c>
      <c r="L627" s="189">
        <f>_xlfn.IFS(Q627=0,P627,T627=1,S627,U627=1,AB627,V627=1,AE627)</f>
        <v>32.5296838694549</v>
      </c>
      <c r="M627" t="s" s="130">
        <f>IF(O627="Lab","over","under")</f>
        <v>3307</v>
      </c>
      <c r="N627" s="169"/>
      <c r="O627" t="s" s="184">
        <v>27</v>
      </c>
      <c r="P627" s="131">
        <f>AM627</f>
        <v>32.5296838694549</v>
      </c>
      <c r="Q627" s="173">
        <f>T627+U627+V627</f>
        <v>0</v>
      </c>
      <c r="R627" t="s" s="185">
        <v>2365</v>
      </c>
      <c r="S627" s="131">
        <f>BA627</f>
        <v>28.3877981710047</v>
      </c>
      <c r="T627" s="169"/>
      <c r="U627" s="169"/>
      <c r="V627" s="169"/>
      <c r="W627" s="169"/>
      <c r="X627" t="s" s="130">
        <f>IF($A627=Y627,"ok","bad")</f>
        <v>2430</v>
      </c>
      <c r="Y627" t="s" s="130">
        <v>3653</v>
      </c>
      <c r="Z627" t="s" s="130">
        <v>1166</v>
      </c>
      <c r="AA627" t="s" s="186">
        <v>28</v>
      </c>
      <c r="AB627" s="125">
        <f>100*AC627</f>
        <v>27.582017</v>
      </c>
      <c r="AC627" s="191">
        <v>0.27582017</v>
      </c>
      <c r="AD627" t="s" s="187">
        <v>31</v>
      </c>
      <c r="AE627" s="125">
        <v>5.585044</v>
      </c>
      <c r="AF627" s="191">
        <v>0.05585044</v>
      </c>
      <c r="AG627" s="169"/>
      <c r="AH627" s="173">
        <v>75438</v>
      </c>
      <c r="AI627" s="173">
        <v>46911</v>
      </c>
      <c r="AJ627" s="173">
        <v>125</v>
      </c>
      <c r="AK627" s="173">
        <v>1943</v>
      </c>
      <c r="AL627" s="173">
        <v>15260</v>
      </c>
      <c r="AM627" s="175">
        <f>100*AL627/$AI627</f>
        <v>32.5296838694549</v>
      </c>
      <c r="AN627" s="173">
        <f>IF(AM627&gt;$AI$8,1,0)</f>
        <v>0</v>
      </c>
      <c r="AO627" s="175">
        <f>IF($R627=AL$17,AM627,0)</f>
        <v>0</v>
      </c>
      <c r="AP627" s="173">
        <v>12939</v>
      </c>
      <c r="AQ627" s="175">
        <f>100*AP627/$AI627</f>
        <v>27.5820170109356</v>
      </c>
      <c r="AR627" s="173">
        <f>IF(AQ627&gt;$AI$8,1,0)</f>
        <v>0</v>
      </c>
      <c r="AS627" s="175">
        <f>IF($R627=AP$17,AQ627,0)</f>
        <v>0</v>
      </c>
      <c r="AT627" s="173">
        <v>2381</v>
      </c>
      <c r="AU627" s="175">
        <f>100*AT627/$AI627</f>
        <v>5.07556862995886</v>
      </c>
      <c r="AV627" s="173">
        <f>IF(AU627&gt;$AI$8,1,0)</f>
        <v>0</v>
      </c>
      <c r="AW627" s="175">
        <f>IF($R627=AT$17,AU627,0)</f>
        <v>0</v>
      </c>
      <c r="AX627" s="173">
        <v>13317</v>
      </c>
      <c r="AY627" s="175">
        <f>100*AX627/$AI627</f>
        <v>28.3877981710047</v>
      </c>
      <c r="AZ627" s="173">
        <f>IF(AY627&gt;$AI$8,1,0)</f>
        <v>0</v>
      </c>
      <c r="BA627" s="175">
        <f>IF($R627=AX$17,AY627,0)</f>
        <v>28.3877981710047</v>
      </c>
      <c r="BB627" s="173">
        <v>2620</v>
      </c>
      <c r="BC627" s="175">
        <f>100*BB627/$AI627</f>
        <v>5.58504401952634</v>
      </c>
      <c r="BD627" s="173">
        <f>IF(BC627&gt;$AI$8,1,0)</f>
        <v>0</v>
      </c>
      <c r="BE627" s="175">
        <f>IF($R627=BB$17,BC627,0)</f>
        <v>0</v>
      </c>
      <c r="BF627" s="173">
        <v>0</v>
      </c>
      <c r="BG627" s="175">
        <f>100*BF627/$AI627</f>
        <v>0</v>
      </c>
      <c r="BH627" s="173">
        <f>IF(BG627&gt;$AI$8,1,0)</f>
        <v>0</v>
      </c>
      <c r="BI627" s="175">
        <f>IF($R627=BF$17,BG627,0)</f>
        <v>0</v>
      </c>
      <c r="BJ627" s="173">
        <v>0</v>
      </c>
      <c r="BK627" s="175">
        <f>100*BJ627/$AI627</f>
        <v>0</v>
      </c>
      <c r="BL627" s="173">
        <f>IF(BK627&gt;$AI$8,1,0)</f>
        <v>0</v>
      </c>
      <c r="BM627" s="175">
        <f>IF($R627=BJ$17,BK627,0)</f>
        <v>0</v>
      </c>
      <c r="BN627" s="173">
        <v>0</v>
      </c>
      <c r="BO627" s="175">
        <f>100*BN627/$AI627</f>
        <v>0</v>
      </c>
      <c r="BP627" s="173">
        <f>IF(BO627&gt;$AI$8,1,0)</f>
        <v>0</v>
      </c>
      <c r="BQ627" s="175">
        <f>IF($R627=BN$17,BO627,0)</f>
        <v>0</v>
      </c>
      <c r="BR627" s="173">
        <v>0</v>
      </c>
      <c r="BS627" s="175">
        <f>100*BR627/$AI627</f>
        <v>0</v>
      </c>
      <c r="BT627" s="173">
        <f>IF(BS627&gt;$AI$8,1,0)</f>
        <v>0</v>
      </c>
      <c r="BU627" s="175">
        <f>IF($R627=BR$17,BS627,0)</f>
        <v>0</v>
      </c>
      <c r="BV627" s="173">
        <v>0</v>
      </c>
      <c r="BW627" s="175">
        <f>100*BV627/$AI627</f>
        <v>0</v>
      </c>
      <c r="BX627" s="173">
        <f>IF(BW627&gt;$AI$8,1,0)</f>
        <v>0</v>
      </c>
      <c r="BY627" s="175">
        <f>IF($R627=BV$17,BW627,0)</f>
        <v>0</v>
      </c>
      <c r="BZ627" s="173">
        <v>0</v>
      </c>
      <c r="CA627" s="175">
        <f>100*BZ627/$AI627</f>
        <v>0</v>
      </c>
      <c r="CB627" s="173">
        <f>IF(CA627&gt;$AI$8,1,0)</f>
        <v>0</v>
      </c>
      <c r="CC627" s="175">
        <f>IF($R627=BZ$17,CA627,0)</f>
        <v>0</v>
      </c>
      <c r="CD627" s="173">
        <v>0</v>
      </c>
      <c r="CE627" s="175">
        <f>100*CD627/$AI627</f>
        <v>0</v>
      </c>
      <c r="CF627" s="173">
        <f>IF(CE627&gt;$AI$8,1,0)</f>
        <v>0</v>
      </c>
      <c r="CG627" s="175">
        <f>IF($R627=CD$17,CE627,0)</f>
        <v>0</v>
      </c>
      <c r="CH627" s="173">
        <v>0</v>
      </c>
      <c r="CI627" s="175">
        <f>100*CH627/$AI627</f>
        <v>0</v>
      </c>
      <c r="CJ627" s="173">
        <f>IF(CI627&gt;$AI$8,1,0)</f>
        <v>0</v>
      </c>
      <c r="CK627" s="175">
        <f>IF($R627=CH$17,CI627,0)</f>
        <v>0</v>
      </c>
      <c r="CL627" s="173">
        <v>0</v>
      </c>
      <c r="CM627" s="173">
        <v>0</v>
      </c>
      <c r="CN627" s="176"/>
    </row>
    <row r="628" ht="15.75" customHeight="1">
      <c r="A628" t="s" s="179">
        <v>3161</v>
      </c>
      <c r="B628" t="s" s="180">
        <v>183</v>
      </c>
      <c r="C628" t="s" s="180">
        <v>3162</v>
      </c>
      <c r="D628" t="s" s="181">
        <v>186</v>
      </c>
      <c r="E628" t="s" s="188">
        <v>79</v>
      </c>
      <c r="F628" t="s" s="146">
        <v>46</v>
      </c>
      <c r="G628" t="s" s="146">
        <v>428</v>
      </c>
      <c r="H628" t="s" s="146">
        <v>3163</v>
      </c>
      <c r="I628" t="s" s="146">
        <v>64</v>
      </c>
      <c r="J628" t="s" s="146">
        <v>1733</v>
      </c>
      <c r="K628" t="s" s="183">
        <f>_xlfn.IFS(Q628=0,O628,T628=1,R628,U628=1,AA628,V628=1,AD628)</f>
        <v>27</v>
      </c>
      <c r="L628" s="189">
        <f>_xlfn.IFS(Q628=0,P628,T628=1,S628,U628=1,AB628,V628=1,AE628)</f>
        <v>31.0761211857965</v>
      </c>
      <c r="M628" t="s" s="146">
        <f>IF(O628="Lab","over","under")</f>
        <v>2429</v>
      </c>
      <c r="N628" s="145">
        <v>0</v>
      </c>
      <c r="O628" t="s" s="184">
        <v>28</v>
      </c>
      <c r="P628" s="147">
        <f>AQ628</f>
        <v>32.5247040938213</v>
      </c>
      <c r="Q628" s="145">
        <f>T628+U628+V628</f>
        <v>1</v>
      </c>
      <c r="R628" t="s" s="185">
        <v>27</v>
      </c>
      <c r="S628" s="147">
        <f>AO628</f>
        <v>31.0761211857965</v>
      </c>
      <c r="T628" s="145">
        <v>1</v>
      </c>
      <c r="U628" s="138"/>
      <c r="V628" s="138"/>
      <c r="W628" s="138"/>
      <c r="X628" t="s" s="146">
        <f>IF($A628=Y628,"ok","bad")</f>
        <v>2430</v>
      </c>
      <c r="Y628" t="s" s="146">
        <v>3161</v>
      </c>
      <c r="Z628" t="s" s="146">
        <v>3162</v>
      </c>
      <c r="AA628" t="s" s="186">
        <v>2365</v>
      </c>
      <c r="AB628" s="141">
        <f>100*AC628</f>
        <v>17.5285047</v>
      </c>
      <c r="AC628" s="190">
        <v>0.175285047</v>
      </c>
      <c r="AD628" t="s" s="187">
        <v>29</v>
      </c>
      <c r="AE628" s="141">
        <v>14.1101097</v>
      </c>
      <c r="AF628" s="190">
        <v>0.141101097</v>
      </c>
      <c r="AG628" s="138"/>
      <c r="AH628" s="145">
        <v>76742</v>
      </c>
      <c r="AI628" s="145">
        <v>46045</v>
      </c>
      <c r="AJ628" s="145">
        <v>171</v>
      </c>
      <c r="AK628" s="145">
        <v>667</v>
      </c>
      <c r="AL628" s="145">
        <v>14309</v>
      </c>
      <c r="AM628" s="148">
        <f>100*AL628/$AI628</f>
        <v>31.0761211857965</v>
      </c>
      <c r="AN628" s="145">
        <f>IF(AM628&gt;$AI$8,1,0)</f>
        <v>0</v>
      </c>
      <c r="AO628" s="148">
        <f>IF($R628=AL$17,AM628,0)</f>
        <v>31.0761211857965</v>
      </c>
      <c r="AP628" s="145">
        <v>14976</v>
      </c>
      <c r="AQ628" s="148">
        <f>100*AP628/$AI628</f>
        <v>32.5247040938213</v>
      </c>
      <c r="AR628" s="145">
        <f>IF(AQ628&gt;$AI$8,1,0)</f>
        <v>0</v>
      </c>
      <c r="AS628" s="148">
        <f>IF($R628=AP$17,AQ628,0)</f>
        <v>0</v>
      </c>
      <c r="AT628" s="145">
        <v>6497</v>
      </c>
      <c r="AU628" s="148">
        <f>100*AT628/$AI628</f>
        <v>14.1101096753176</v>
      </c>
      <c r="AV628" s="145">
        <f>IF(AU628&gt;$AI$8,1,0)</f>
        <v>0</v>
      </c>
      <c r="AW628" s="148">
        <f>IF($R628=AT$17,AU628,0)</f>
        <v>0</v>
      </c>
      <c r="AX628" s="145">
        <v>8071</v>
      </c>
      <c r="AY628" s="148">
        <f>100*AX628/$AI628</f>
        <v>17.5285047236399</v>
      </c>
      <c r="AZ628" s="145">
        <f>IF(AY628&gt;$AI$8,1,0)</f>
        <v>0</v>
      </c>
      <c r="BA628" s="148">
        <f>IF($R628=AX$17,AY628,0)</f>
        <v>0</v>
      </c>
      <c r="BB628" s="145">
        <v>2115</v>
      </c>
      <c r="BC628" s="148">
        <f>100*BB628/$AI628</f>
        <v>4.59333260940384</v>
      </c>
      <c r="BD628" s="145">
        <f>IF(BC628&gt;$AI$8,1,0)</f>
        <v>0</v>
      </c>
      <c r="BE628" s="148">
        <f>IF($R628=BB$17,BC628,0)</f>
        <v>0</v>
      </c>
      <c r="BF628" s="145">
        <v>0</v>
      </c>
      <c r="BG628" s="148">
        <f>100*BF628/$AI628</f>
        <v>0</v>
      </c>
      <c r="BH628" s="145">
        <f>IF(BG628&gt;$AI$8,1,0)</f>
        <v>0</v>
      </c>
      <c r="BI628" s="148">
        <f>IF($R628=BF$17,BG628,0)</f>
        <v>0</v>
      </c>
      <c r="BJ628" s="145">
        <v>0</v>
      </c>
      <c r="BK628" s="148">
        <f>100*BJ628/$AI628</f>
        <v>0</v>
      </c>
      <c r="BL628" s="145">
        <f>IF(BK628&gt;$AI$8,1,0)</f>
        <v>0</v>
      </c>
      <c r="BM628" s="148">
        <f>IF($R628=BJ$17,BK628,0)</f>
        <v>0</v>
      </c>
      <c r="BN628" s="145">
        <v>0</v>
      </c>
      <c r="BO628" s="148">
        <f>100*BN628/$AI628</f>
        <v>0</v>
      </c>
      <c r="BP628" s="145">
        <f>IF(BO628&gt;$AI$8,1,0)</f>
        <v>0</v>
      </c>
      <c r="BQ628" s="148">
        <f>IF($R628=BN$17,BO628,0)</f>
        <v>0</v>
      </c>
      <c r="BR628" s="145">
        <v>0</v>
      </c>
      <c r="BS628" s="148">
        <f>100*BR628/$AI628</f>
        <v>0</v>
      </c>
      <c r="BT628" s="145">
        <f>IF(BS628&gt;$AI$8,1,0)</f>
        <v>0</v>
      </c>
      <c r="BU628" s="148">
        <f>IF($R628=BR$17,BS628,0)</f>
        <v>0</v>
      </c>
      <c r="BV628" s="145">
        <v>0</v>
      </c>
      <c r="BW628" s="148">
        <f>100*BV628/$AI628</f>
        <v>0</v>
      </c>
      <c r="BX628" s="145">
        <f>IF(BW628&gt;$AI$8,1,0)</f>
        <v>0</v>
      </c>
      <c r="BY628" s="148">
        <f>IF($R628=BV$17,BW628,0)</f>
        <v>0</v>
      </c>
      <c r="BZ628" s="145">
        <v>0</v>
      </c>
      <c r="CA628" s="148">
        <f>100*BZ628/$AI628</f>
        <v>0</v>
      </c>
      <c r="CB628" s="145">
        <f>IF(CA628&gt;$AI$8,1,0)</f>
        <v>0</v>
      </c>
      <c r="CC628" s="148">
        <f>IF($R628=BZ$17,CA628,0)</f>
        <v>0</v>
      </c>
      <c r="CD628" s="145">
        <v>0</v>
      </c>
      <c r="CE628" s="148">
        <f>100*CD628/$AI628</f>
        <v>0</v>
      </c>
      <c r="CF628" s="145">
        <f>IF(CE628&gt;$AI$8,1,0)</f>
        <v>0</v>
      </c>
      <c r="CG628" s="148">
        <f>IF($R628=CD$17,CE628,0)</f>
        <v>0</v>
      </c>
      <c r="CH628" s="145">
        <v>0</v>
      </c>
      <c r="CI628" s="148">
        <f>100*CH628/$AI628</f>
        <v>0</v>
      </c>
      <c r="CJ628" s="145">
        <f>IF(CI628&gt;$AI$8,1,0)</f>
        <v>0</v>
      </c>
      <c r="CK628" s="148">
        <f>IF($R628=CH$17,CI628,0)</f>
        <v>0</v>
      </c>
      <c r="CL628" s="145">
        <v>1303</v>
      </c>
      <c r="CM628" s="145">
        <v>0</v>
      </c>
      <c r="CN628" s="149"/>
    </row>
    <row r="629" ht="15.75" customHeight="1">
      <c r="A629" t="s" s="179">
        <v>3066</v>
      </c>
      <c r="B629" t="s" s="180">
        <v>75</v>
      </c>
      <c r="C629" t="s" s="180">
        <v>134</v>
      </c>
      <c r="D629" t="s" s="181">
        <v>78</v>
      </c>
      <c r="E629" t="s" s="182">
        <v>79</v>
      </c>
      <c r="F629" t="s" s="130">
        <v>46</v>
      </c>
      <c r="G629" t="s" s="130">
        <v>3067</v>
      </c>
      <c r="H629" t="s" s="130">
        <v>3068</v>
      </c>
      <c r="I629" t="s" s="130">
        <v>49</v>
      </c>
      <c r="J629" t="s" s="130">
        <v>1733</v>
      </c>
      <c r="K629" t="s" s="183">
        <f>_xlfn.IFS(Q629=0,O629,T629=1,R629,U629=1,AA629,V629=1,AD629)</f>
        <v>27</v>
      </c>
      <c r="L629" s="189">
        <f>_xlfn.IFS(Q629=0,P629,T629=1,S629,U629=1,AB629,V629=1,AE629)</f>
        <v>28.7025013304949</v>
      </c>
      <c r="M629" t="s" s="130">
        <f>IF(O629="Lab","over","under")</f>
        <v>2429</v>
      </c>
      <c r="N629" s="173">
        <v>0</v>
      </c>
      <c r="O629" t="s" s="184">
        <v>28</v>
      </c>
      <c r="P629" s="131">
        <f>AQ629</f>
        <v>32.4896221394359</v>
      </c>
      <c r="Q629" s="173">
        <f>T629+U629+V629</f>
        <v>1</v>
      </c>
      <c r="R629" t="s" s="185">
        <v>27</v>
      </c>
      <c r="S629" s="131">
        <f>AO629</f>
        <v>28.7025013304949</v>
      </c>
      <c r="T629" s="173">
        <v>1</v>
      </c>
      <c r="U629" s="169"/>
      <c r="V629" s="169"/>
      <c r="W629" s="169"/>
      <c r="X629" t="s" s="130">
        <f>IF($A629=Y629,"ok","bad")</f>
        <v>2430</v>
      </c>
      <c r="Y629" t="s" s="130">
        <v>3066</v>
      </c>
      <c r="Z629" t="s" s="130">
        <v>134</v>
      </c>
      <c r="AA629" t="s" s="186">
        <v>2365</v>
      </c>
      <c r="AB629" s="125">
        <f>100*AC629</f>
        <v>21.5880788</v>
      </c>
      <c r="AC629" s="191">
        <v>0.215880788</v>
      </c>
      <c r="AD629" t="s" s="187">
        <v>31</v>
      </c>
      <c r="AE629" s="125">
        <v>9.2708888</v>
      </c>
      <c r="AF629" s="191">
        <v>0.092708888</v>
      </c>
      <c r="AG629" s="169"/>
      <c r="AH629" s="173">
        <v>76233</v>
      </c>
      <c r="AI629" s="173">
        <v>46975</v>
      </c>
      <c r="AJ629" s="173">
        <v>164</v>
      </c>
      <c r="AK629" s="173">
        <v>1779</v>
      </c>
      <c r="AL629" s="173">
        <v>13483</v>
      </c>
      <c r="AM629" s="175">
        <f>100*AL629/$AI629</f>
        <v>28.7025013304949</v>
      </c>
      <c r="AN629" s="173">
        <f>IF(AM629&gt;$AI$8,1,0)</f>
        <v>0</v>
      </c>
      <c r="AO629" s="175">
        <f>IF($R629=AL$17,AM629,0)</f>
        <v>28.7025013304949</v>
      </c>
      <c r="AP629" s="173">
        <v>15262</v>
      </c>
      <c r="AQ629" s="175">
        <f>100*AP629/$AI629</f>
        <v>32.4896221394359</v>
      </c>
      <c r="AR629" s="173">
        <f>IF(AQ629&gt;$AI$8,1,0)</f>
        <v>0</v>
      </c>
      <c r="AS629" s="175">
        <f>IF($R629=AP$17,AQ629,0)</f>
        <v>0</v>
      </c>
      <c r="AT629" s="173">
        <v>2445</v>
      </c>
      <c r="AU629" s="175">
        <f>100*AT629/$AI629</f>
        <v>5.20489622139436</v>
      </c>
      <c r="AV629" s="173">
        <f>IF(AU629&gt;$AI$8,1,0)</f>
        <v>0</v>
      </c>
      <c r="AW629" s="175">
        <f>IF($R629=AT$17,AU629,0)</f>
        <v>0</v>
      </c>
      <c r="AX629" s="173">
        <v>10141</v>
      </c>
      <c r="AY629" s="175">
        <f>100*AX629/$AI629</f>
        <v>21.5880787653007</v>
      </c>
      <c r="AZ629" s="173">
        <f>IF(AY629&gt;$AI$8,1,0)</f>
        <v>0</v>
      </c>
      <c r="BA629" s="175">
        <f>IF($R629=AX$17,AY629,0)</f>
        <v>0</v>
      </c>
      <c r="BB629" s="173">
        <v>4355</v>
      </c>
      <c r="BC629" s="175">
        <f>100*BB629/$AI629</f>
        <v>9.270888770622671</v>
      </c>
      <c r="BD629" s="173">
        <f>IF(BC629&gt;$AI$8,1,0)</f>
        <v>0</v>
      </c>
      <c r="BE629" s="175">
        <f>IF($R629=BB$17,BC629,0)</f>
        <v>0</v>
      </c>
      <c r="BF629" s="173">
        <v>0</v>
      </c>
      <c r="BG629" s="175">
        <f>100*BF629/$AI629</f>
        <v>0</v>
      </c>
      <c r="BH629" s="173">
        <f>IF(BG629&gt;$AI$8,1,0)</f>
        <v>0</v>
      </c>
      <c r="BI629" s="175">
        <f>IF($R629=BF$17,BG629,0)</f>
        <v>0</v>
      </c>
      <c r="BJ629" s="173">
        <v>0</v>
      </c>
      <c r="BK629" s="175">
        <f>100*BJ629/$AI629</f>
        <v>0</v>
      </c>
      <c r="BL629" s="173">
        <f>IF(BK629&gt;$AI$8,1,0)</f>
        <v>0</v>
      </c>
      <c r="BM629" s="175">
        <f>IF($R629=BJ$17,BK629,0)</f>
        <v>0</v>
      </c>
      <c r="BN629" s="173">
        <v>0</v>
      </c>
      <c r="BO629" s="175">
        <f>100*BN629/$AI629</f>
        <v>0</v>
      </c>
      <c r="BP629" s="173">
        <f>IF(BO629&gt;$AI$8,1,0)</f>
        <v>0</v>
      </c>
      <c r="BQ629" s="175">
        <f>IF($R629=BN$17,BO629,0)</f>
        <v>0</v>
      </c>
      <c r="BR629" s="173">
        <v>0</v>
      </c>
      <c r="BS629" s="175">
        <f>100*BR629/$AI629</f>
        <v>0</v>
      </c>
      <c r="BT629" s="173">
        <f>IF(BS629&gt;$AI$8,1,0)</f>
        <v>0</v>
      </c>
      <c r="BU629" s="175">
        <f>IF($R629=BR$17,BS629,0)</f>
        <v>0</v>
      </c>
      <c r="BV629" s="173">
        <v>0</v>
      </c>
      <c r="BW629" s="175">
        <f>100*BV629/$AI629</f>
        <v>0</v>
      </c>
      <c r="BX629" s="173">
        <f>IF(BW629&gt;$AI$8,1,0)</f>
        <v>0</v>
      </c>
      <c r="BY629" s="175">
        <f>IF($R629=BV$17,BW629,0)</f>
        <v>0</v>
      </c>
      <c r="BZ629" s="173">
        <v>0</v>
      </c>
      <c r="CA629" s="175">
        <f>100*BZ629/$AI629</f>
        <v>0</v>
      </c>
      <c r="CB629" s="173">
        <f>IF(CA629&gt;$AI$8,1,0)</f>
        <v>0</v>
      </c>
      <c r="CC629" s="175">
        <f>IF($R629=BZ$17,CA629,0)</f>
        <v>0</v>
      </c>
      <c r="CD629" s="173">
        <v>0</v>
      </c>
      <c r="CE629" s="175">
        <f>100*CD629/$AI629</f>
        <v>0</v>
      </c>
      <c r="CF629" s="173">
        <f>IF(CE629&gt;$AI$8,1,0)</f>
        <v>0</v>
      </c>
      <c r="CG629" s="175">
        <f>IF($R629=CD$17,CE629,0)</f>
        <v>0</v>
      </c>
      <c r="CH629" s="173">
        <v>0</v>
      </c>
      <c r="CI629" s="175">
        <f>100*CH629/$AI629</f>
        <v>0</v>
      </c>
      <c r="CJ629" s="173">
        <f>IF(CI629&gt;$AI$8,1,0)</f>
        <v>0</v>
      </c>
      <c r="CK629" s="175">
        <f>IF($R629=CH$17,CI629,0)</f>
        <v>0</v>
      </c>
      <c r="CL629" s="173">
        <v>0</v>
      </c>
      <c r="CM629" s="173">
        <v>0</v>
      </c>
      <c r="CN629" s="176"/>
    </row>
    <row r="630" ht="19.95" customHeight="1">
      <c r="A630" t="s" s="179">
        <v>3461</v>
      </c>
      <c r="B630" t="s" s="180">
        <v>42</v>
      </c>
      <c r="C630" t="s" s="180">
        <v>2326</v>
      </c>
      <c r="D630" t="s" s="181">
        <v>45</v>
      </c>
      <c r="E630" t="s" s="188">
        <v>45</v>
      </c>
      <c r="F630" t="s" s="146">
        <v>46</v>
      </c>
      <c r="G630" t="s" s="146">
        <v>3462</v>
      </c>
      <c r="H630" t="s" s="146">
        <v>3463</v>
      </c>
      <c r="I630" t="s" s="146">
        <v>64</v>
      </c>
      <c r="J630" t="s" s="146">
        <v>3334</v>
      </c>
      <c r="K630" t="s" s="183">
        <f>_xlfn.IFS(Q630=0,O630,T630=1,R630,U630=1,AA630,V630=1,AD630)</f>
        <v>33</v>
      </c>
      <c r="L630" s="189">
        <f>_xlfn.IFS(Q630=0,P630,T630=1,S630,U630=1,AB630,V630=1,AE630)</f>
        <v>32.4567855829349</v>
      </c>
      <c r="M630" t="s" s="146">
        <f>IF(O630="Lab","over","under")</f>
        <v>3307</v>
      </c>
      <c r="N630" s="138"/>
      <c r="O630" t="s" s="184">
        <v>33</v>
      </c>
      <c r="P630" s="147">
        <f>BK630</f>
        <v>32.4567855829349</v>
      </c>
      <c r="Q630" s="145">
        <f>T630+U630+V630</f>
        <v>0</v>
      </c>
      <c r="R630" t="s" s="185">
        <v>27</v>
      </c>
      <c r="S630" s="147">
        <f>AO630</f>
        <v>30.5044746843202</v>
      </c>
      <c r="T630" s="138"/>
      <c r="U630" s="138"/>
      <c r="V630" s="138"/>
      <c r="W630" s="138"/>
      <c r="X630" t="s" s="146">
        <f>IF($A630=Y630,"ok","bad")</f>
        <v>2430</v>
      </c>
      <c r="Y630" t="s" s="146">
        <v>3461</v>
      </c>
      <c r="Z630" t="s" s="146">
        <v>2326</v>
      </c>
      <c r="AA630" t="s" s="186">
        <v>28</v>
      </c>
      <c r="AB630" s="141">
        <f>100*AC630</f>
        <v>23.3511095</v>
      </c>
      <c r="AC630" s="190">
        <v>0.233511095</v>
      </c>
      <c r="AD630" t="s" s="187">
        <v>2365</v>
      </c>
      <c r="AE630" s="141">
        <v>9.878018900000001</v>
      </c>
      <c r="AF630" s="190">
        <v>0.098780189</v>
      </c>
      <c r="AG630" s="138"/>
      <c r="AH630" s="145">
        <v>53141</v>
      </c>
      <c r="AI630" s="145">
        <v>32628</v>
      </c>
      <c r="AJ630" s="145">
        <v>79</v>
      </c>
      <c r="AK630" s="145">
        <v>637</v>
      </c>
      <c r="AL630" s="145">
        <v>9953</v>
      </c>
      <c r="AM630" s="148">
        <f>100*AL630/$AI630</f>
        <v>30.5044746843202</v>
      </c>
      <c r="AN630" s="145">
        <f>IF(AM630&gt;$AI$8,1,0)</f>
        <v>0</v>
      </c>
      <c r="AO630" s="148">
        <f>IF($R630=AL$17,AM630,0)</f>
        <v>30.5044746843202</v>
      </c>
      <c r="AP630" s="145">
        <v>7619</v>
      </c>
      <c r="AQ630" s="148">
        <f>100*AP630/$AI630</f>
        <v>23.3511094765232</v>
      </c>
      <c r="AR630" s="145">
        <f>IF(AQ630&gt;$AI$8,1,0)</f>
        <v>0</v>
      </c>
      <c r="AS630" s="148">
        <f>IF($R630=AP$17,AQ630,0)</f>
        <v>0</v>
      </c>
      <c r="AT630" s="145">
        <v>439</v>
      </c>
      <c r="AU630" s="148">
        <f>100*AT630/$AI630</f>
        <v>1.34547014833885</v>
      </c>
      <c r="AV630" s="145">
        <f>IF(AU630&gt;$AI$8,1,0)</f>
        <v>0</v>
      </c>
      <c r="AW630" s="148">
        <f>IF($R630=AT$17,AU630,0)</f>
        <v>0</v>
      </c>
      <c r="AX630" s="145">
        <v>3223</v>
      </c>
      <c r="AY630" s="148">
        <f>100*AX630/$AI630</f>
        <v>9.878018879490011</v>
      </c>
      <c r="AZ630" s="145">
        <f>IF(AY630&gt;$AI$8,1,0)</f>
        <v>0</v>
      </c>
      <c r="BA630" s="148">
        <f>IF($R630=AX$17,AY630,0)</f>
        <v>0</v>
      </c>
      <c r="BB630" s="145">
        <v>604</v>
      </c>
      <c r="BC630" s="148">
        <f>100*BB630/$AI630</f>
        <v>1.85117077356871</v>
      </c>
      <c r="BD630" s="145">
        <f>IF(BC630&gt;$AI$8,1,0)</f>
        <v>0</v>
      </c>
      <c r="BE630" s="148">
        <f>IF($R630=BB$17,BC630,0)</f>
        <v>0</v>
      </c>
      <c r="BF630" s="145">
        <v>0</v>
      </c>
      <c r="BG630" s="148">
        <f>100*BF630/$AI630</f>
        <v>0</v>
      </c>
      <c r="BH630" s="145">
        <f>IF(BG630&gt;$AI$8,1,0)</f>
        <v>0</v>
      </c>
      <c r="BI630" s="148">
        <f>IF($R630=BF$17,BG630,0)</f>
        <v>0</v>
      </c>
      <c r="BJ630" s="145">
        <v>10590</v>
      </c>
      <c r="BK630" s="148">
        <f>100*BJ630/$AI630</f>
        <v>32.4567855829349</v>
      </c>
      <c r="BL630" s="145">
        <f>IF(BK630&gt;$AI$8,1,0)</f>
        <v>0</v>
      </c>
      <c r="BM630" s="148">
        <f>IF($R630=BJ$17,BK630,0)</f>
        <v>0</v>
      </c>
      <c r="BN630" s="145">
        <v>0</v>
      </c>
      <c r="BO630" s="148">
        <f>100*BN630/$AI630</f>
        <v>0</v>
      </c>
      <c r="BP630" s="145">
        <f>IF(BO630&gt;$AI$8,1,0)</f>
        <v>0</v>
      </c>
      <c r="BQ630" s="148">
        <f>IF($R630=BN$17,BO630,0)</f>
        <v>0</v>
      </c>
      <c r="BR630" s="145">
        <v>0</v>
      </c>
      <c r="BS630" s="148">
        <f>100*BR630/$AI630</f>
        <v>0</v>
      </c>
      <c r="BT630" s="145">
        <f>IF(BS630&gt;$AI$8,1,0)</f>
        <v>0</v>
      </c>
      <c r="BU630" s="148">
        <f>IF($R630=BR$17,BS630,0)</f>
        <v>0</v>
      </c>
      <c r="BV630" s="145">
        <v>0</v>
      </c>
      <c r="BW630" s="148">
        <f>100*BV630/$AI630</f>
        <v>0</v>
      </c>
      <c r="BX630" s="145">
        <f>IF(BW630&gt;$AI$8,1,0)</f>
        <v>0</v>
      </c>
      <c r="BY630" s="148">
        <f>IF($R630=BV$17,BW630,0)</f>
        <v>0</v>
      </c>
      <c r="BZ630" s="145">
        <v>0</v>
      </c>
      <c r="CA630" s="148">
        <f>100*BZ630/$AI630</f>
        <v>0</v>
      </c>
      <c r="CB630" s="145">
        <f>IF(CA630&gt;$AI$8,1,0)</f>
        <v>0</v>
      </c>
      <c r="CC630" s="148">
        <f>IF($R630=BZ$17,CA630,0)</f>
        <v>0</v>
      </c>
      <c r="CD630" s="145">
        <v>0</v>
      </c>
      <c r="CE630" s="148">
        <f>100*CD630/$AI630</f>
        <v>0</v>
      </c>
      <c r="CF630" s="145">
        <f>IF(CE630&gt;$AI$8,1,0)</f>
        <v>0</v>
      </c>
      <c r="CG630" s="148">
        <f>IF($R630=CD$17,CE630,0)</f>
        <v>0</v>
      </c>
      <c r="CH630" s="145">
        <v>0</v>
      </c>
      <c r="CI630" s="148">
        <f>100*CH630/$AI630</f>
        <v>0</v>
      </c>
      <c r="CJ630" s="145">
        <f>IF(CI630&gt;$AI$8,1,0)</f>
        <v>0</v>
      </c>
      <c r="CK630" s="148">
        <f>IF($R630=CH$17,CI630,0)</f>
        <v>0</v>
      </c>
      <c r="CL630" s="145">
        <v>0</v>
      </c>
      <c r="CM630" s="145">
        <v>0</v>
      </c>
      <c r="CN630" s="149"/>
    </row>
    <row r="631" ht="15.75" customHeight="1">
      <c r="A631" t="s" s="179">
        <v>3531</v>
      </c>
      <c r="B631" t="s" s="180">
        <v>58</v>
      </c>
      <c r="C631" t="s" s="180">
        <v>3532</v>
      </c>
      <c r="D631" t="s" s="181">
        <v>60</v>
      </c>
      <c r="E631" t="s" s="182">
        <v>60</v>
      </c>
      <c r="F631" t="s" s="130">
        <v>46</v>
      </c>
      <c r="G631" t="s" s="130">
        <v>94</v>
      </c>
      <c r="H631" t="s" s="130">
        <v>3533</v>
      </c>
      <c r="I631" t="s" s="130">
        <v>49</v>
      </c>
      <c r="J631" t="s" s="130">
        <v>65</v>
      </c>
      <c r="K631" t="s" s="183">
        <f>_xlfn.IFS(Q631=0,O631,T631=1,R631,U631=1,AA631,V631=1,AD631)</f>
        <v>32</v>
      </c>
      <c r="L631" s="189">
        <f>_xlfn.IFS(Q631=0,P631,T631=1,S631,U631=1,AB631,V631=1,AE631)</f>
        <v>32.136873308416</v>
      </c>
      <c r="M631" t="s" s="130">
        <f>IF(O631="Lab","over","under")</f>
        <v>3307</v>
      </c>
      <c r="N631" s="169"/>
      <c r="O631" t="s" s="184">
        <v>32</v>
      </c>
      <c r="P631" s="131">
        <f>BG631</f>
        <v>32.136873308416</v>
      </c>
      <c r="Q631" s="173">
        <f>T631+U631+V631</f>
        <v>0</v>
      </c>
      <c r="R631" t="s" s="185">
        <v>27</v>
      </c>
      <c r="S631" s="131">
        <f>AO631</f>
        <v>29.9866821325772</v>
      </c>
      <c r="T631" s="169"/>
      <c r="U631" s="169"/>
      <c r="V631" s="169"/>
      <c r="W631" s="169"/>
      <c r="X631" t="s" s="130">
        <f>IF($A631=Y631,"ok","bad")</f>
        <v>2430</v>
      </c>
      <c r="Y631" t="s" s="130">
        <v>3531</v>
      </c>
      <c r="Z631" t="s" s="130">
        <v>3532</v>
      </c>
      <c r="AA631" t="s" s="186">
        <v>28</v>
      </c>
      <c r="AB631" s="125">
        <f>100*AC631</f>
        <v>17.7406882</v>
      </c>
      <c r="AC631" s="191">
        <v>0.177406882</v>
      </c>
      <c r="AD631" t="s" s="187">
        <v>29</v>
      </c>
      <c r="AE631" s="125">
        <v>8.1303433</v>
      </c>
      <c r="AF631" s="191">
        <v>0.08130343299999999</v>
      </c>
      <c r="AG631" s="169"/>
      <c r="AH631" s="173">
        <v>77243</v>
      </c>
      <c r="AI631" s="173">
        <v>46554</v>
      </c>
      <c r="AJ631" s="173">
        <v>167</v>
      </c>
      <c r="AK631" s="173">
        <v>1001</v>
      </c>
      <c r="AL631" s="173">
        <v>13960</v>
      </c>
      <c r="AM631" s="175">
        <f>100*AL631/$AI631</f>
        <v>29.9866821325772</v>
      </c>
      <c r="AN631" s="173">
        <f>IF(AM631&gt;$AI$8,1,0)</f>
        <v>0</v>
      </c>
      <c r="AO631" s="175">
        <f>IF($R631=AL$17,AM631,0)</f>
        <v>29.9866821325772</v>
      </c>
      <c r="AP631" s="173">
        <v>8259</v>
      </c>
      <c r="AQ631" s="175">
        <f>100*AP631/$AI631</f>
        <v>17.7406882330197</v>
      </c>
      <c r="AR631" s="173">
        <f>IF(AQ631&gt;$AI$8,1,0)</f>
        <v>0</v>
      </c>
      <c r="AS631" s="175">
        <f>IF($R631=AP$17,AQ631,0)</f>
        <v>0</v>
      </c>
      <c r="AT631" s="173">
        <v>3785</v>
      </c>
      <c r="AU631" s="175">
        <f>100*AT631/$AI631</f>
        <v>8.13034325729261</v>
      </c>
      <c r="AV631" s="173">
        <f>IF(AU631&gt;$AI$8,1,0)</f>
        <v>0</v>
      </c>
      <c r="AW631" s="175">
        <f>IF($R631=AT$17,AU631,0)</f>
        <v>0</v>
      </c>
      <c r="AX631" s="173">
        <v>3490</v>
      </c>
      <c r="AY631" s="175">
        <f>100*AX631/$AI631</f>
        <v>7.49667053314431</v>
      </c>
      <c r="AZ631" s="173">
        <f>IF(AY631&gt;$AI$8,1,0)</f>
        <v>0</v>
      </c>
      <c r="BA631" s="175">
        <f>IF($R631=AX$17,AY631,0)</f>
        <v>0</v>
      </c>
      <c r="BB631" s="173">
        <v>1676</v>
      </c>
      <c r="BC631" s="175">
        <f>100*BB631/$AI631</f>
        <v>3.60012029041543</v>
      </c>
      <c r="BD631" s="173">
        <f>IF(BC631&gt;$AI$8,1,0)</f>
        <v>0</v>
      </c>
      <c r="BE631" s="175">
        <f>IF($R631=BB$17,BC631,0)</f>
        <v>0</v>
      </c>
      <c r="BF631" s="173">
        <v>14961</v>
      </c>
      <c r="BG631" s="175">
        <f>100*BF631/$AI631</f>
        <v>32.136873308416</v>
      </c>
      <c r="BH631" s="173">
        <f>IF(BG631&gt;$AI$8,1,0)</f>
        <v>0</v>
      </c>
      <c r="BI631" s="175">
        <f>IF($R631=BF$17,BG631,0)</f>
        <v>0</v>
      </c>
      <c r="BJ631" s="173">
        <v>0</v>
      </c>
      <c r="BK631" s="175">
        <f>100*BJ631/$AI631</f>
        <v>0</v>
      </c>
      <c r="BL631" s="173">
        <f>IF(BK631&gt;$AI$8,1,0)</f>
        <v>0</v>
      </c>
      <c r="BM631" s="175">
        <f>IF($R631=BJ$17,BK631,0)</f>
        <v>0</v>
      </c>
      <c r="BN631" s="173">
        <v>0</v>
      </c>
      <c r="BO631" s="175">
        <f>100*BN631/$AI631</f>
        <v>0</v>
      </c>
      <c r="BP631" s="173">
        <f>IF(BO631&gt;$AI$8,1,0)</f>
        <v>0</v>
      </c>
      <c r="BQ631" s="175">
        <f>IF($R631=BN$17,BO631,0)</f>
        <v>0</v>
      </c>
      <c r="BR631" s="173">
        <v>0</v>
      </c>
      <c r="BS631" s="175">
        <f>100*BR631/$AI631</f>
        <v>0</v>
      </c>
      <c r="BT631" s="173">
        <f>IF(BS631&gt;$AI$8,1,0)</f>
        <v>0</v>
      </c>
      <c r="BU631" s="175">
        <f>IF($R631=BR$17,BS631,0)</f>
        <v>0</v>
      </c>
      <c r="BV631" s="173">
        <v>0</v>
      </c>
      <c r="BW631" s="175">
        <f>100*BV631/$AI631</f>
        <v>0</v>
      </c>
      <c r="BX631" s="173">
        <f>IF(BW631&gt;$AI$8,1,0)</f>
        <v>0</v>
      </c>
      <c r="BY631" s="175">
        <f>IF($R631=BV$17,BW631,0)</f>
        <v>0</v>
      </c>
      <c r="BZ631" s="173">
        <v>0</v>
      </c>
      <c r="CA631" s="175">
        <f>100*BZ631/$AI631</f>
        <v>0</v>
      </c>
      <c r="CB631" s="173">
        <f>IF(CA631&gt;$AI$8,1,0)</f>
        <v>0</v>
      </c>
      <c r="CC631" s="175">
        <f>IF($R631=BZ$17,CA631,0)</f>
        <v>0</v>
      </c>
      <c r="CD631" s="173">
        <v>0</v>
      </c>
      <c r="CE631" s="175">
        <f>100*CD631/$AI631</f>
        <v>0</v>
      </c>
      <c r="CF631" s="173">
        <f>IF(CE631&gt;$AI$8,1,0)</f>
        <v>0</v>
      </c>
      <c r="CG631" s="175">
        <f>IF($R631=CD$17,CE631,0)</f>
        <v>0</v>
      </c>
      <c r="CH631" s="173">
        <v>0</v>
      </c>
      <c r="CI631" s="175">
        <f>100*CH631/$AI631</f>
        <v>0</v>
      </c>
      <c r="CJ631" s="173">
        <f>IF(CI631&gt;$AI$8,1,0)</f>
        <v>0</v>
      </c>
      <c r="CK631" s="175">
        <f>IF($R631=CH$17,CI631,0)</f>
        <v>0</v>
      </c>
      <c r="CL631" s="173">
        <v>235</v>
      </c>
      <c r="CM631" s="173">
        <v>0</v>
      </c>
      <c r="CN631" s="176"/>
    </row>
    <row r="632" ht="19.95" customHeight="1">
      <c r="A632" t="s" s="179">
        <v>3624</v>
      </c>
      <c r="B632" t="s" s="180">
        <v>84</v>
      </c>
      <c r="C632" t="s" s="180">
        <v>2317</v>
      </c>
      <c r="D632" t="s" s="181">
        <v>86</v>
      </c>
      <c r="E632" t="s" s="188">
        <v>79</v>
      </c>
      <c r="F632" t="s" s="146">
        <v>46</v>
      </c>
      <c r="G632" t="s" s="146">
        <v>98</v>
      </c>
      <c r="H632" t="s" s="146">
        <v>2318</v>
      </c>
      <c r="I632" t="s" s="146">
        <v>49</v>
      </c>
      <c r="J632" t="s" s="146">
        <v>56</v>
      </c>
      <c r="K632" t="s" s="183">
        <f>_xlfn.IFS(Q632=0,O632,T632=1,R632,U632=1,AA632,V632=1,AD632)</f>
        <v>27</v>
      </c>
      <c r="L632" s="189">
        <f>_xlfn.IFS(Q632=0,P632,T632=1,S632,U632=1,AB632,V632=1,AE632)</f>
        <v>32.0851233447008</v>
      </c>
      <c r="M632" t="s" s="146">
        <f>IF(O632="Lab","over","under")</f>
        <v>3307</v>
      </c>
      <c r="N632" s="138"/>
      <c r="O632" t="s" s="184">
        <v>27</v>
      </c>
      <c r="P632" s="147">
        <f>AM632</f>
        <v>32.0851233447008</v>
      </c>
      <c r="Q632" s="145">
        <f>T632+U632+V632</f>
        <v>0</v>
      </c>
      <c r="R632" t="s" s="185">
        <v>28</v>
      </c>
      <c r="S632" s="147">
        <f>AS632</f>
        <v>30.2869923380132</v>
      </c>
      <c r="T632" s="138"/>
      <c r="U632" s="138"/>
      <c r="V632" s="138"/>
      <c r="W632" s="138"/>
      <c r="X632" t="s" s="146">
        <f>IF($A632=Y632,"ok","bad")</f>
        <v>2430</v>
      </c>
      <c r="Y632" t="s" s="146">
        <v>3624</v>
      </c>
      <c r="Z632" t="s" s="146">
        <v>2317</v>
      </c>
      <c r="AA632" t="s" s="186">
        <v>2365</v>
      </c>
      <c r="AB632" s="141">
        <f>100*AC632</f>
        <v>21.4402764</v>
      </c>
      <c r="AC632" s="190">
        <v>0.214402764</v>
      </c>
      <c r="AD632" t="s" s="187">
        <v>29</v>
      </c>
      <c r="AE632" s="141">
        <v>6.2203818</v>
      </c>
      <c r="AF632" s="190">
        <v>0.062203818</v>
      </c>
      <c r="AG632" s="138"/>
      <c r="AH632" s="145">
        <v>77329</v>
      </c>
      <c r="AI632" s="145">
        <v>45158</v>
      </c>
      <c r="AJ632" s="145">
        <v>137</v>
      </c>
      <c r="AK632" s="145">
        <v>812</v>
      </c>
      <c r="AL632" s="145">
        <v>14489</v>
      </c>
      <c r="AM632" s="148">
        <f>100*AL632/$AI632</f>
        <v>32.0851233447008</v>
      </c>
      <c r="AN632" s="145">
        <f>IF(AM632&gt;$AI$8,1,0)</f>
        <v>0</v>
      </c>
      <c r="AO632" s="148">
        <f>IF($R632=AL$17,AM632,0)</f>
        <v>0</v>
      </c>
      <c r="AP632" s="145">
        <v>13677</v>
      </c>
      <c r="AQ632" s="148">
        <f>100*AP632/$AI632</f>
        <v>30.2869923380132</v>
      </c>
      <c r="AR632" s="145">
        <f>IF(AQ632&gt;$AI$8,1,0)</f>
        <v>0</v>
      </c>
      <c r="AS632" s="148">
        <f>IF($R632=AP$17,AQ632,0)</f>
        <v>30.2869923380132</v>
      </c>
      <c r="AT632" s="145">
        <v>2809</v>
      </c>
      <c r="AU632" s="148">
        <f>100*AT632/$AI632</f>
        <v>6.22038177067186</v>
      </c>
      <c r="AV632" s="145">
        <f>IF(AU632&gt;$AI$8,1,0)</f>
        <v>0</v>
      </c>
      <c r="AW632" s="148">
        <f>IF($R632=AT$17,AU632,0)</f>
        <v>0</v>
      </c>
      <c r="AX632" s="145">
        <v>9682</v>
      </c>
      <c r="AY632" s="148">
        <f>100*AX632/$AI632</f>
        <v>21.4402763629922</v>
      </c>
      <c r="AZ632" s="145">
        <f>IF(AY632&gt;$AI$8,1,0)</f>
        <v>0</v>
      </c>
      <c r="BA632" s="148">
        <f>IF($R632=AX$17,AY632,0)</f>
        <v>0</v>
      </c>
      <c r="BB632" s="145">
        <v>2443</v>
      </c>
      <c r="BC632" s="148">
        <f>100*BB632/$AI632</f>
        <v>5.40989414943089</v>
      </c>
      <c r="BD632" s="145">
        <f>IF(BC632&gt;$AI$8,1,0)</f>
        <v>0</v>
      </c>
      <c r="BE632" s="148">
        <f>IF($R632=BB$17,BC632,0)</f>
        <v>0</v>
      </c>
      <c r="BF632" s="145">
        <v>0</v>
      </c>
      <c r="BG632" s="148">
        <f>100*BF632/$AI632</f>
        <v>0</v>
      </c>
      <c r="BH632" s="145">
        <f>IF(BG632&gt;$AI$8,1,0)</f>
        <v>0</v>
      </c>
      <c r="BI632" s="148">
        <f>IF($R632=BF$17,BG632,0)</f>
        <v>0</v>
      </c>
      <c r="BJ632" s="145">
        <v>0</v>
      </c>
      <c r="BK632" s="148">
        <f>100*BJ632/$AI632</f>
        <v>0</v>
      </c>
      <c r="BL632" s="145">
        <f>IF(BK632&gt;$AI$8,1,0)</f>
        <v>0</v>
      </c>
      <c r="BM632" s="148">
        <f>IF($R632=BJ$17,BK632,0)</f>
        <v>0</v>
      </c>
      <c r="BN632" s="145">
        <v>0</v>
      </c>
      <c r="BO632" s="148">
        <f>100*BN632/$AI632</f>
        <v>0</v>
      </c>
      <c r="BP632" s="145">
        <f>IF(BO632&gt;$AI$8,1,0)</f>
        <v>0</v>
      </c>
      <c r="BQ632" s="148">
        <f>IF($R632=BN$17,BO632,0)</f>
        <v>0</v>
      </c>
      <c r="BR632" s="145">
        <v>0</v>
      </c>
      <c r="BS632" s="148">
        <f>100*BR632/$AI632</f>
        <v>0</v>
      </c>
      <c r="BT632" s="145">
        <f>IF(BS632&gt;$AI$8,1,0)</f>
        <v>0</v>
      </c>
      <c r="BU632" s="148">
        <f>IF($R632=BR$17,BS632,0)</f>
        <v>0</v>
      </c>
      <c r="BV632" s="145">
        <v>0</v>
      </c>
      <c r="BW632" s="148">
        <f>100*BV632/$AI632</f>
        <v>0</v>
      </c>
      <c r="BX632" s="145">
        <f>IF(BW632&gt;$AI$8,1,0)</f>
        <v>0</v>
      </c>
      <c r="BY632" s="148">
        <f>IF($R632=BV$17,BW632,0)</f>
        <v>0</v>
      </c>
      <c r="BZ632" s="145">
        <v>0</v>
      </c>
      <c r="CA632" s="148">
        <f>100*BZ632/$AI632</f>
        <v>0</v>
      </c>
      <c r="CB632" s="145">
        <f>IF(CA632&gt;$AI$8,1,0)</f>
        <v>0</v>
      </c>
      <c r="CC632" s="148">
        <f>IF($R632=BZ$17,CA632,0)</f>
        <v>0</v>
      </c>
      <c r="CD632" s="145">
        <v>0</v>
      </c>
      <c r="CE632" s="148">
        <f>100*CD632/$AI632</f>
        <v>0</v>
      </c>
      <c r="CF632" s="145">
        <f>IF(CE632&gt;$AI$8,1,0)</f>
        <v>0</v>
      </c>
      <c r="CG632" s="148">
        <f>IF($R632=CD$17,CE632,0)</f>
        <v>0</v>
      </c>
      <c r="CH632" s="145">
        <v>0</v>
      </c>
      <c r="CI632" s="148">
        <f>100*CH632/$AI632</f>
        <v>0</v>
      </c>
      <c r="CJ632" s="145">
        <f>IF(CI632&gt;$AI$8,1,0)</f>
        <v>0</v>
      </c>
      <c r="CK632" s="148">
        <f>IF($R632=CH$17,CI632,0)</f>
        <v>0</v>
      </c>
      <c r="CL632" s="145">
        <v>493</v>
      </c>
      <c r="CM632" s="145">
        <v>0</v>
      </c>
      <c r="CN632" s="149"/>
    </row>
    <row r="633" ht="15.75" customHeight="1">
      <c r="A633" t="s" s="179">
        <v>3282</v>
      </c>
      <c r="B633" t="s" s="180">
        <v>183</v>
      </c>
      <c r="C633" t="s" s="180">
        <v>1696</v>
      </c>
      <c r="D633" t="s" s="181">
        <v>186</v>
      </c>
      <c r="E633" t="s" s="182">
        <v>79</v>
      </c>
      <c r="F633" t="s" s="130">
        <v>46</v>
      </c>
      <c r="G633" t="s" s="130">
        <v>124</v>
      </c>
      <c r="H633" t="s" s="130">
        <v>3283</v>
      </c>
      <c r="I633" t="s" s="130">
        <v>49</v>
      </c>
      <c r="J633" t="s" s="130">
        <v>1733</v>
      </c>
      <c r="K633" t="s" s="183">
        <f>_xlfn.IFS(Q633=0,O633,T633=1,R633,U633=1,AA633,V633=1,AD633)</f>
        <v>27</v>
      </c>
      <c r="L633" s="189">
        <f>_xlfn.IFS(Q633=0,P633,T633=1,S633,U633=1,AB633,V633=1,AE633)</f>
        <v>31.7634696217042</v>
      </c>
      <c r="M633" t="s" s="130">
        <f>IF(O633="Lab","over","under")</f>
        <v>2429</v>
      </c>
      <c r="N633" s="173">
        <v>0</v>
      </c>
      <c r="O633" t="s" s="184">
        <v>28</v>
      </c>
      <c r="P633" s="131">
        <f>AQ633</f>
        <v>32.0452808559419</v>
      </c>
      <c r="Q633" s="173">
        <f>T633+U633+V633</f>
        <v>1</v>
      </c>
      <c r="R633" t="s" s="185">
        <v>27</v>
      </c>
      <c r="S633" s="131">
        <f>AO633</f>
        <v>31.7634696217042</v>
      </c>
      <c r="T633" s="173">
        <v>1</v>
      </c>
      <c r="U633" s="169"/>
      <c r="V633" s="169"/>
      <c r="W633" s="169"/>
      <c r="X633" t="s" s="130">
        <f>IF($A633=Y633,"ok","bad")</f>
        <v>2430</v>
      </c>
      <c r="Y633" t="s" s="130">
        <v>3282</v>
      </c>
      <c r="Z633" t="s" s="130">
        <v>1696</v>
      </c>
      <c r="AA633" t="s" s="186">
        <v>2365</v>
      </c>
      <c r="AB633" s="125">
        <f>100*AC633</f>
        <v>12.8462935</v>
      </c>
      <c r="AC633" s="191">
        <v>0.128462935</v>
      </c>
      <c r="AD633" t="s" s="187">
        <v>2484</v>
      </c>
      <c r="AE633" s="125">
        <v>12.0629538</v>
      </c>
      <c r="AF633" s="191">
        <v>0.120629538</v>
      </c>
      <c r="AG633" s="169"/>
      <c r="AH633" s="173">
        <v>73378</v>
      </c>
      <c r="AI633" s="173">
        <v>41872</v>
      </c>
      <c r="AJ633" s="173">
        <v>143</v>
      </c>
      <c r="AK633" s="173">
        <v>118</v>
      </c>
      <c r="AL633" s="173">
        <v>13300</v>
      </c>
      <c r="AM633" s="175">
        <f>100*AL633/$AI633</f>
        <v>31.7634696217042</v>
      </c>
      <c r="AN633" s="173">
        <f>IF(AM633&gt;$AI$8,1,0)</f>
        <v>0</v>
      </c>
      <c r="AO633" s="175">
        <f>IF($R633=AL$17,AM633,0)</f>
        <v>31.7634696217042</v>
      </c>
      <c r="AP633" s="173">
        <v>13418</v>
      </c>
      <c r="AQ633" s="175">
        <f>100*AP633/$AI633</f>
        <v>32.0452808559419</v>
      </c>
      <c r="AR633" s="173">
        <f>IF(AQ633&gt;$AI$8,1,0)</f>
        <v>0</v>
      </c>
      <c r="AS633" s="175">
        <f>IF($R633=AP$17,AQ633,0)</f>
        <v>0</v>
      </c>
      <c r="AT633" s="173">
        <v>1746</v>
      </c>
      <c r="AU633" s="175">
        <f>100*AT633/$AI633</f>
        <v>4.16985097439817</v>
      </c>
      <c r="AV633" s="173">
        <f>IF(AU633&gt;$AI$8,1,0)</f>
        <v>0</v>
      </c>
      <c r="AW633" s="175">
        <f>IF($R633=AT$17,AU633,0)</f>
        <v>0</v>
      </c>
      <c r="AX633" s="173">
        <v>5379</v>
      </c>
      <c r="AY633" s="175">
        <f>100*AX633/$AI633</f>
        <v>12.8462934658005</v>
      </c>
      <c r="AZ633" s="173">
        <f>IF(AY633&gt;$AI$8,1,0)</f>
        <v>0</v>
      </c>
      <c r="BA633" s="175">
        <f>IF($R633=AX$17,AY633,0)</f>
        <v>0</v>
      </c>
      <c r="BB633" s="173">
        <v>2542</v>
      </c>
      <c r="BC633" s="175">
        <f>100*BB633/$AI633</f>
        <v>6.07088269010317</v>
      </c>
      <c r="BD633" s="173">
        <f>IF(BC633&gt;$AI$8,1,0)</f>
        <v>0</v>
      </c>
      <c r="BE633" s="175">
        <f>IF($R633=BB$17,BC633,0)</f>
        <v>0</v>
      </c>
      <c r="BF633" s="173">
        <v>0</v>
      </c>
      <c r="BG633" s="175">
        <f>100*BF633/$AI633</f>
        <v>0</v>
      </c>
      <c r="BH633" s="173">
        <f>IF(BG633&gt;$AI$8,1,0)</f>
        <v>0</v>
      </c>
      <c r="BI633" s="175">
        <f>IF($R633=BF$17,BG633,0)</f>
        <v>0</v>
      </c>
      <c r="BJ633" s="173">
        <v>0</v>
      </c>
      <c r="BK633" s="175">
        <f>100*BJ633/$AI633</f>
        <v>0</v>
      </c>
      <c r="BL633" s="173">
        <f>IF(BK633&gt;$AI$8,1,0)</f>
        <v>0</v>
      </c>
      <c r="BM633" s="175">
        <f>IF($R633=BJ$17,BK633,0)</f>
        <v>0</v>
      </c>
      <c r="BN633" s="173">
        <v>0</v>
      </c>
      <c r="BO633" s="175">
        <f>100*BN633/$AI633</f>
        <v>0</v>
      </c>
      <c r="BP633" s="173">
        <f>IF(BO633&gt;$AI$8,1,0)</f>
        <v>0</v>
      </c>
      <c r="BQ633" s="175">
        <f>IF($R633=BN$17,BO633,0)</f>
        <v>0</v>
      </c>
      <c r="BR633" s="173">
        <v>0</v>
      </c>
      <c r="BS633" s="175">
        <f>100*BR633/$AI633</f>
        <v>0</v>
      </c>
      <c r="BT633" s="173">
        <f>IF(BS633&gt;$AI$8,1,0)</f>
        <v>0</v>
      </c>
      <c r="BU633" s="175">
        <f>IF($R633=BR$17,BS633,0)</f>
        <v>0</v>
      </c>
      <c r="BV633" s="173">
        <v>0</v>
      </c>
      <c r="BW633" s="175">
        <f>100*BV633/$AI633</f>
        <v>0</v>
      </c>
      <c r="BX633" s="173">
        <f>IF(BW633&gt;$AI$8,1,0)</f>
        <v>0</v>
      </c>
      <c r="BY633" s="175">
        <f>IF($R633=BV$17,BW633,0)</f>
        <v>0</v>
      </c>
      <c r="BZ633" s="173">
        <v>0</v>
      </c>
      <c r="CA633" s="175">
        <f>100*BZ633/$AI633</f>
        <v>0</v>
      </c>
      <c r="CB633" s="173">
        <f>IF(CA633&gt;$AI$8,1,0)</f>
        <v>0</v>
      </c>
      <c r="CC633" s="175">
        <f>IF($R633=BZ$17,CA633,0)</f>
        <v>0</v>
      </c>
      <c r="CD633" s="173">
        <v>0</v>
      </c>
      <c r="CE633" s="175">
        <f>100*CD633/$AI633</f>
        <v>0</v>
      </c>
      <c r="CF633" s="173">
        <f>IF(CE633&gt;$AI$8,1,0)</f>
        <v>0</v>
      </c>
      <c r="CG633" s="175">
        <f>IF($R633=CD$17,CE633,0)</f>
        <v>0</v>
      </c>
      <c r="CH633" s="173">
        <v>0</v>
      </c>
      <c r="CI633" s="175">
        <f>100*CH633/$AI633</f>
        <v>0</v>
      </c>
      <c r="CJ633" s="173">
        <f>IF(CI633&gt;$AI$8,1,0)</f>
        <v>0</v>
      </c>
      <c r="CK633" s="175">
        <f>IF($R633=CH$17,CI633,0)</f>
        <v>0</v>
      </c>
      <c r="CL633" s="173">
        <v>0</v>
      </c>
      <c r="CM633" s="173">
        <v>0</v>
      </c>
      <c r="CN633" s="176"/>
    </row>
    <row r="634" ht="19.95" customHeight="1">
      <c r="A634" t="s" s="179">
        <v>3204</v>
      </c>
      <c r="B634" t="s" s="180">
        <v>197</v>
      </c>
      <c r="C634" t="s" s="180">
        <v>1903</v>
      </c>
      <c r="D634" t="s" s="181">
        <v>200</v>
      </c>
      <c r="E634" t="s" s="188">
        <v>79</v>
      </c>
      <c r="F634" t="s" s="146">
        <v>46</v>
      </c>
      <c r="G634" t="s" s="146">
        <v>443</v>
      </c>
      <c r="H634" t="s" s="146">
        <v>3205</v>
      </c>
      <c r="I634" t="s" s="146">
        <v>49</v>
      </c>
      <c r="J634" t="s" s="146">
        <v>1733</v>
      </c>
      <c r="K634" t="s" s="183">
        <f>_xlfn.IFS(Q634=0,O634,T634=1,R634,U634=1,AA634,V634=1,AD634)</f>
        <v>27</v>
      </c>
      <c r="L634" s="189">
        <f>_xlfn.IFS(Q634=0,P634,T634=1,S634,U634=1,AB634,V634=1,AE634)</f>
        <v>29.7958684258825</v>
      </c>
      <c r="M634" t="s" s="146">
        <f>IF(O634="Lab","over","under")</f>
        <v>2429</v>
      </c>
      <c r="N634" s="145">
        <v>0</v>
      </c>
      <c r="O634" t="s" s="184">
        <v>28</v>
      </c>
      <c r="P634" s="147">
        <f>AQ634</f>
        <v>31.9330301608989</v>
      </c>
      <c r="Q634" s="145">
        <f>T634+U634+V634</f>
        <v>1</v>
      </c>
      <c r="R634" t="s" s="185">
        <v>27</v>
      </c>
      <c r="S634" s="147">
        <f>AO634</f>
        <v>29.7958684258825</v>
      </c>
      <c r="T634" s="145">
        <v>1</v>
      </c>
      <c r="U634" s="138"/>
      <c r="V634" s="138"/>
      <c r="W634" s="138"/>
      <c r="X634" t="s" s="146">
        <f>IF($A634=Y634,"ok","bad")</f>
        <v>2430</v>
      </c>
      <c r="Y634" t="s" s="146">
        <v>3204</v>
      </c>
      <c r="Z634" t="s" s="146">
        <v>1903</v>
      </c>
      <c r="AA634" t="s" s="186">
        <v>2365</v>
      </c>
      <c r="AB634" s="141">
        <f>100*AC634</f>
        <v>16.6568102</v>
      </c>
      <c r="AC634" s="190">
        <v>0.166568102</v>
      </c>
      <c r="AD634" t="s" s="187">
        <v>29</v>
      </c>
      <c r="AE634" s="141">
        <v>16.3488794</v>
      </c>
      <c r="AF634" s="190">
        <v>0.163488794</v>
      </c>
      <c r="AG634" s="138"/>
      <c r="AH634" s="145">
        <v>75924</v>
      </c>
      <c r="AI634" s="145">
        <v>49037</v>
      </c>
      <c r="AJ634" s="145">
        <v>171</v>
      </c>
      <c r="AK634" s="145">
        <v>1048</v>
      </c>
      <c r="AL634" s="145">
        <v>14611</v>
      </c>
      <c r="AM634" s="148">
        <f>100*AL634/$AI634</f>
        <v>29.7958684258825</v>
      </c>
      <c r="AN634" s="145">
        <f>IF(AM634&gt;$AI$8,1,0)</f>
        <v>0</v>
      </c>
      <c r="AO634" s="148">
        <f>IF($R634=AL$17,AM634,0)</f>
        <v>29.7958684258825</v>
      </c>
      <c r="AP634" s="145">
        <v>15659</v>
      </c>
      <c r="AQ634" s="148">
        <f>100*AP634/$AI634</f>
        <v>31.9330301608989</v>
      </c>
      <c r="AR634" s="145">
        <f>IF(AQ634&gt;$AI$8,1,0)</f>
        <v>0</v>
      </c>
      <c r="AS634" s="148">
        <f>IF($R634=AP$17,AQ634,0)</f>
        <v>0</v>
      </c>
      <c r="AT634" s="145">
        <v>8017</v>
      </c>
      <c r="AU634" s="148">
        <f>100*AT634/$AI634</f>
        <v>16.3488794175826</v>
      </c>
      <c r="AV634" s="145">
        <f>IF(AU634&gt;$AI$8,1,0)</f>
        <v>0</v>
      </c>
      <c r="AW634" s="148">
        <f>IF($R634=AT$17,AU634,0)</f>
        <v>0</v>
      </c>
      <c r="AX634" s="145">
        <v>8168</v>
      </c>
      <c r="AY634" s="148">
        <f>100*AX634/$AI634</f>
        <v>16.6568101637539</v>
      </c>
      <c r="AZ634" s="145">
        <f>IF(AY634&gt;$AI$8,1,0)</f>
        <v>0</v>
      </c>
      <c r="BA634" s="148">
        <f>IF($R634=AX$17,AY634,0)</f>
        <v>0</v>
      </c>
      <c r="BB634" s="145">
        <v>2153</v>
      </c>
      <c r="BC634" s="148">
        <f>100*BB634/$AI634</f>
        <v>4.39056222852132</v>
      </c>
      <c r="BD634" s="145">
        <f>IF(BC634&gt;$AI$8,1,0)</f>
        <v>0</v>
      </c>
      <c r="BE634" s="148">
        <f>IF($R634=BB$17,BC634,0)</f>
        <v>0</v>
      </c>
      <c r="BF634" s="145">
        <v>0</v>
      </c>
      <c r="BG634" s="148">
        <f>100*BF634/$AI634</f>
        <v>0</v>
      </c>
      <c r="BH634" s="145">
        <f>IF(BG634&gt;$AI$8,1,0)</f>
        <v>0</v>
      </c>
      <c r="BI634" s="148">
        <f>IF($R634=BF$17,BG634,0)</f>
        <v>0</v>
      </c>
      <c r="BJ634" s="145">
        <v>0</v>
      </c>
      <c r="BK634" s="148">
        <f>100*BJ634/$AI634</f>
        <v>0</v>
      </c>
      <c r="BL634" s="145">
        <f>IF(BK634&gt;$AI$8,1,0)</f>
        <v>0</v>
      </c>
      <c r="BM634" s="148">
        <f>IF($R634=BJ$17,BK634,0)</f>
        <v>0</v>
      </c>
      <c r="BN634" s="145">
        <v>0</v>
      </c>
      <c r="BO634" s="148">
        <f>100*BN634/$AI634</f>
        <v>0</v>
      </c>
      <c r="BP634" s="145">
        <f>IF(BO634&gt;$AI$8,1,0)</f>
        <v>0</v>
      </c>
      <c r="BQ634" s="148">
        <f>IF($R634=BN$17,BO634,0)</f>
        <v>0</v>
      </c>
      <c r="BR634" s="145">
        <v>0</v>
      </c>
      <c r="BS634" s="148">
        <f>100*BR634/$AI634</f>
        <v>0</v>
      </c>
      <c r="BT634" s="145">
        <f>IF(BS634&gt;$AI$8,1,0)</f>
        <v>0</v>
      </c>
      <c r="BU634" s="148">
        <f>IF($R634=BR$17,BS634,0)</f>
        <v>0</v>
      </c>
      <c r="BV634" s="145">
        <v>0</v>
      </c>
      <c r="BW634" s="148">
        <f>100*BV634/$AI634</f>
        <v>0</v>
      </c>
      <c r="BX634" s="145">
        <f>IF(BW634&gt;$AI$8,1,0)</f>
        <v>0</v>
      </c>
      <c r="BY634" s="148">
        <f>IF($R634=BV$17,BW634,0)</f>
        <v>0</v>
      </c>
      <c r="BZ634" s="145">
        <v>0</v>
      </c>
      <c r="CA634" s="148">
        <f>100*BZ634/$AI634</f>
        <v>0</v>
      </c>
      <c r="CB634" s="145">
        <f>IF(CA634&gt;$AI$8,1,0)</f>
        <v>0</v>
      </c>
      <c r="CC634" s="148">
        <f>IF($R634=BZ$17,CA634,0)</f>
        <v>0</v>
      </c>
      <c r="CD634" s="145">
        <v>0</v>
      </c>
      <c r="CE634" s="148">
        <f>100*CD634/$AI634</f>
        <v>0</v>
      </c>
      <c r="CF634" s="145">
        <f>IF(CE634&gt;$AI$8,1,0)</f>
        <v>0</v>
      </c>
      <c r="CG634" s="148">
        <f>IF($R634=CD$17,CE634,0)</f>
        <v>0</v>
      </c>
      <c r="CH634" s="145">
        <v>0</v>
      </c>
      <c r="CI634" s="148">
        <f>100*CH634/$AI634</f>
        <v>0</v>
      </c>
      <c r="CJ634" s="145">
        <f>IF(CI634&gt;$AI$8,1,0)</f>
        <v>0</v>
      </c>
      <c r="CK634" s="148">
        <f>IF($R634=CH$17,CI634,0)</f>
        <v>0</v>
      </c>
      <c r="CL634" s="145">
        <v>382</v>
      </c>
      <c r="CM634" s="145">
        <v>0</v>
      </c>
      <c r="CN634" s="149"/>
    </row>
    <row r="635" ht="15.75" customHeight="1">
      <c r="A635" t="s" s="179">
        <v>3202</v>
      </c>
      <c r="B635" t="s" s="180">
        <v>197</v>
      </c>
      <c r="C635" t="s" s="180">
        <v>1709</v>
      </c>
      <c r="D635" t="s" s="181">
        <v>200</v>
      </c>
      <c r="E635" t="s" s="182">
        <v>79</v>
      </c>
      <c r="F635" t="s" s="130">
        <v>80</v>
      </c>
      <c r="G635" t="s" s="130">
        <v>72</v>
      </c>
      <c r="H635" t="s" s="130">
        <v>3203</v>
      </c>
      <c r="I635" t="s" s="130">
        <v>49</v>
      </c>
      <c r="J635" t="s" s="130">
        <v>1733</v>
      </c>
      <c r="K635" t="s" s="183">
        <f>_xlfn.IFS(Q635=0,O635,T635=1,R635,U635=1,AA635,V635=1,AD635)</f>
        <v>27</v>
      </c>
      <c r="L635" s="189">
        <f>_xlfn.IFS(Q635=0,P635,T635=1,S635,U635=1,AB635,V635=1,AE635)</f>
        <v>31.8013259916845</v>
      </c>
      <c r="M635" t="s" s="130">
        <f>IF(O635="Lab","over","under")</f>
        <v>2429</v>
      </c>
      <c r="N635" s="173">
        <v>0</v>
      </c>
      <c r="O635" t="s" s="184">
        <v>28</v>
      </c>
      <c r="P635" s="131">
        <f>AQ635</f>
        <v>31.8417799752781</v>
      </c>
      <c r="Q635" s="173">
        <f>T635+U635+V635</f>
        <v>1</v>
      </c>
      <c r="R635" t="s" s="185">
        <v>27</v>
      </c>
      <c r="S635" s="131">
        <f>AO635</f>
        <v>31.8013259916845</v>
      </c>
      <c r="T635" s="173">
        <v>1</v>
      </c>
      <c r="U635" s="169"/>
      <c r="V635" s="169"/>
      <c r="W635" s="169"/>
      <c r="X635" t="s" s="130">
        <f>IF($A635=Y635,"ok","bad")</f>
        <v>2430</v>
      </c>
      <c r="Y635" t="s" s="130">
        <v>3202</v>
      </c>
      <c r="Z635" t="s" s="130">
        <v>1709</v>
      </c>
      <c r="AA635" t="s" s="186">
        <v>2365</v>
      </c>
      <c r="AB635" s="125">
        <f>100*AC635</f>
        <v>16.696258</v>
      </c>
      <c r="AC635" s="191">
        <v>0.16696258</v>
      </c>
      <c r="AD635" t="s" s="187">
        <v>29</v>
      </c>
      <c r="AE635" s="125">
        <v>12.3766715</v>
      </c>
      <c r="AF635" s="191">
        <v>0.123766715</v>
      </c>
      <c r="AG635" s="169"/>
      <c r="AH635" s="173">
        <v>72509</v>
      </c>
      <c r="AI635" s="173">
        <v>44495</v>
      </c>
      <c r="AJ635" s="173">
        <v>148</v>
      </c>
      <c r="AK635" s="173">
        <v>18</v>
      </c>
      <c r="AL635" s="173">
        <v>14150</v>
      </c>
      <c r="AM635" s="175">
        <f>100*AL635/$AI635</f>
        <v>31.8013259916845</v>
      </c>
      <c r="AN635" s="173">
        <f>IF(AM635&gt;$AI$8,1,0)</f>
        <v>0</v>
      </c>
      <c r="AO635" s="175">
        <f>IF($R635=AL$17,AM635,0)</f>
        <v>31.8013259916845</v>
      </c>
      <c r="AP635" s="173">
        <v>14168</v>
      </c>
      <c r="AQ635" s="175">
        <f>100*AP635/$AI635</f>
        <v>31.8417799752781</v>
      </c>
      <c r="AR635" s="173">
        <f>IF(AQ635&gt;$AI$8,1,0)</f>
        <v>0</v>
      </c>
      <c r="AS635" s="175">
        <f>IF($R635=AP$17,AQ635,0)</f>
        <v>0</v>
      </c>
      <c r="AT635" s="173">
        <v>5507</v>
      </c>
      <c r="AU635" s="175">
        <f>100*AT635/$AI635</f>
        <v>12.3766715361277</v>
      </c>
      <c r="AV635" s="173">
        <f>IF(AU635&gt;$AI$8,1,0)</f>
        <v>0</v>
      </c>
      <c r="AW635" s="175">
        <f>IF($R635=AT$17,AU635,0)</f>
        <v>0</v>
      </c>
      <c r="AX635" s="173">
        <v>7429</v>
      </c>
      <c r="AY635" s="175">
        <f>100*AX635/$AI635</f>
        <v>16.6962580065176</v>
      </c>
      <c r="AZ635" s="173">
        <f>IF(AY635&gt;$AI$8,1,0)</f>
        <v>0</v>
      </c>
      <c r="BA635" s="175">
        <f>IF($R635=AX$17,AY635,0)</f>
        <v>0</v>
      </c>
      <c r="BB635" s="173">
        <v>2218</v>
      </c>
      <c r="BC635" s="175">
        <f>100*BB635/$AI635</f>
        <v>4.98482975615238</v>
      </c>
      <c r="BD635" s="173">
        <f>IF(BC635&gt;$AI$8,1,0)</f>
        <v>0</v>
      </c>
      <c r="BE635" s="175">
        <f>IF($R635=BB$17,BC635,0)</f>
        <v>0</v>
      </c>
      <c r="BF635" s="173">
        <v>0</v>
      </c>
      <c r="BG635" s="175">
        <f>100*BF635/$AI635</f>
        <v>0</v>
      </c>
      <c r="BH635" s="173">
        <f>IF(BG635&gt;$AI$8,1,0)</f>
        <v>0</v>
      </c>
      <c r="BI635" s="175">
        <f>IF($R635=BF$17,BG635,0)</f>
        <v>0</v>
      </c>
      <c r="BJ635" s="173">
        <v>0</v>
      </c>
      <c r="BK635" s="175">
        <f>100*BJ635/$AI635</f>
        <v>0</v>
      </c>
      <c r="BL635" s="173">
        <f>IF(BK635&gt;$AI$8,1,0)</f>
        <v>0</v>
      </c>
      <c r="BM635" s="175">
        <f>IF($R635=BJ$17,BK635,0)</f>
        <v>0</v>
      </c>
      <c r="BN635" s="173">
        <v>0</v>
      </c>
      <c r="BO635" s="175">
        <f>100*BN635/$AI635</f>
        <v>0</v>
      </c>
      <c r="BP635" s="173">
        <f>IF(BO635&gt;$AI$8,1,0)</f>
        <v>0</v>
      </c>
      <c r="BQ635" s="175">
        <f>IF($R635=BN$17,BO635,0)</f>
        <v>0</v>
      </c>
      <c r="BR635" s="173">
        <v>0</v>
      </c>
      <c r="BS635" s="175">
        <f>100*BR635/$AI635</f>
        <v>0</v>
      </c>
      <c r="BT635" s="173">
        <f>IF(BS635&gt;$AI$8,1,0)</f>
        <v>0</v>
      </c>
      <c r="BU635" s="175">
        <f>IF($R635=BR$17,BS635,0)</f>
        <v>0</v>
      </c>
      <c r="BV635" s="173">
        <v>0</v>
      </c>
      <c r="BW635" s="175">
        <f>100*BV635/$AI635</f>
        <v>0</v>
      </c>
      <c r="BX635" s="173">
        <f>IF(BW635&gt;$AI$8,1,0)</f>
        <v>0</v>
      </c>
      <c r="BY635" s="175">
        <f>IF($R635=BV$17,BW635,0)</f>
        <v>0</v>
      </c>
      <c r="BZ635" s="173">
        <v>0</v>
      </c>
      <c r="CA635" s="175">
        <f>100*BZ635/$AI635</f>
        <v>0</v>
      </c>
      <c r="CB635" s="173">
        <f>IF(CA635&gt;$AI$8,1,0)</f>
        <v>0</v>
      </c>
      <c r="CC635" s="175">
        <f>IF($R635=BZ$17,CA635,0)</f>
        <v>0</v>
      </c>
      <c r="CD635" s="173">
        <v>0</v>
      </c>
      <c r="CE635" s="175">
        <f>100*CD635/$AI635</f>
        <v>0</v>
      </c>
      <c r="CF635" s="173">
        <f>IF(CE635&gt;$AI$8,1,0)</f>
        <v>0</v>
      </c>
      <c r="CG635" s="175">
        <f>IF($R635=CD$17,CE635,0)</f>
        <v>0</v>
      </c>
      <c r="CH635" s="173">
        <v>0</v>
      </c>
      <c r="CI635" s="175">
        <f>100*CH635/$AI635</f>
        <v>0</v>
      </c>
      <c r="CJ635" s="173">
        <f>IF(CI635&gt;$AI$8,1,0)</f>
        <v>0</v>
      </c>
      <c r="CK635" s="175">
        <f>IF($R635=CH$17,CI635,0)</f>
        <v>0</v>
      </c>
      <c r="CL635" s="173">
        <v>844</v>
      </c>
      <c r="CM635" s="173">
        <v>0</v>
      </c>
      <c r="CN635" s="176"/>
    </row>
    <row r="636" ht="15.75" customHeight="1">
      <c r="A636" t="s" s="179">
        <v>3499</v>
      </c>
      <c r="B636" t="s" s="180">
        <v>75</v>
      </c>
      <c r="C636" t="s" s="180">
        <v>950</v>
      </c>
      <c r="D636" t="s" s="181">
        <v>78</v>
      </c>
      <c r="E636" t="s" s="188">
        <v>79</v>
      </c>
      <c r="F636" t="s" s="146">
        <v>46</v>
      </c>
      <c r="G636" t="s" s="146">
        <v>789</v>
      </c>
      <c r="H636" t="s" s="146">
        <v>951</v>
      </c>
      <c r="I636" t="s" s="146">
        <v>64</v>
      </c>
      <c r="J636" t="s" s="146">
        <v>56</v>
      </c>
      <c r="K636" t="s" s="183">
        <f>_xlfn.IFS(Q636=0,O636,T636=1,R636,U636=1,AA636,V636=1,AD636)</f>
        <v>27</v>
      </c>
      <c r="L636" s="189">
        <f>_xlfn.IFS(Q636=0,P636,T636=1,S636,U636=1,AB636,V636=1,AE636)</f>
        <v>31.7980855904194</v>
      </c>
      <c r="M636" t="s" s="146">
        <f>IF(O636="Lab","over","under")</f>
        <v>3307</v>
      </c>
      <c r="N636" s="138"/>
      <c r="O636" t="s" s="184">
        <v>27</v>
      </c>
      <c r="P636" s="147">
        <f>AM636</f>
        <v>31.7980855904194</v>
      </c>
      <c r="Q636" s="145">
        <f>T636+U636+V636</f>
        <v>0</v>
      </c>
      <c r="R636" t="s" s="185">
        <v>28</v>
      </c>
      <c r="S636" s="147">
        <f>AS636</f>
        <v>28.6453191398034</v>
      </c>
      <c r="T636" s="138"/>
      <c r="U636" s="138"/>
      <c r="V636" s="138"/>
      <c r="W636" s="138"/>
      <c r="X636" t="s" s="146">
        <f>IF($A636=Y636,"ok","bad")</f>
        <v>2430</v>
      </c>
      <c r="Y636" t="s" s="146">
        <v>3499</v>
      </c>
      <c r="Z636" t="s" s="146">
        <v>950</v>
      </c>
      <c r="AA636" t="s" s="186">
        <v>2365</v>
      </c>
      <c r="AB636" s="141">
        <f>100*AC636</f>
        <v>21.2130317</v>
      </c>
      <c r="AC636" s="190">
        <v>0.212130317</v>
      </c>
      <c r="AD636" t="s" s="187">
        <v>31</v>
      </c>
      <c r="AE636" s="141">
        <v>9.052667700000001</v>
      </c>
      <c r="AF636" s="190">
        <v>0.090526677</v>
      </c>
      <c r="AG636" s="138"/>
      <c r="AH636" s="145">
        <v>74301</v>
      </c>
      <c r="AI636" s="145">
        <v>46594</v>
      </c>
      <c r="AJ636" s="145">
        <v>172</v>
      </c>
      <c r="AK636" s="145">
        <v>1469</v>
      </c>
      <c r="AL636" s="145">
        <v>14816</v>
      </c>
      <c r="AM636" s="148">
        <f>100*AL636/$AI636</f>
        <v>31.7980855904194</v>
      </c>
      <c r="AN636" s="145">
        <f>IF(AM636&gt;$AI$8,1,0)</f>
        <v>0</v>
      </c>
      <c r="AO636" s="148">
        <f>IF($R636=AL$17,AM636,0)</f>
        <v>0</v>
      </c>
      <c r="AP636" s="145">
        <v>13347</v>
      </c>
      <c r="AQ636" s="148">
        <f>100*AP636/$AI636</f>
        <v>28.6453191398034</v>
      </c>
      <c r="AR636" s="145">
        <f>IF(AQ636&gt;$AI$8,1,0)</f>
        <v>0</v>
      </c>
      <c r="AS636" s="148">
        <f>IF($R636=AP$17,AQ636,0)</f>
        <v>28.6453191398034</v>
      </c>
      <c r="AT636" s="145">
        <v>4158</v>
      </c>
      <c r="AU636" s="148">
        <f>100*AT636/$AI636</f>
        <v>8.923895780572609</v>
      </c>
      <c r="AV636" s="145">
        <f>IF(AU636&gt;$AI$8,1,0)</f>
        <v>0</v>
      </c>
      <c r="AW636" s="148">
        <f>IF($R636=AT$17,AU636,0)</f>
        <v>0</v>
      </c>
      <c r="AX636" s="145">
        <v>9884</v>
      </c>
      <c r="AY636" s="148">
        <f>100*AX636/$AI636</f>
        <v>21.2130317208224</v>
      </c>
      <c r="AZ636" s="145">
        <f>IF(AY636&gt;$AI$8,1,0)</f>
        <v>0</v>
      </c>
      <c r="BA636" s="148">
        <f>IF($R636=AX$17,AY636,0)</f>
        <v>0</v>
      </c>
      <c r="BB636" s="145">
        <v>4218</v>
      </c>
      <c r="BC636" s="148">
        <f>100*BB636/$AI636</f>
        <v>9.05266772545821</v>
      </c>
      <c r="BD636" s="145">
        <f>IF(BC636&gt;$AI$8,1,0)</f>
        <v>0</v>
      </c>
      <c r="BE636" s="148">
        <f>IF($R636=BB$17,BC636,0)</f>
        <v>0</v>
      </c>
      <c r="BF636" s="145">
        <v>0</v>
      </c>
      <c r="BG636" s="148">
        <f>100*BF636/$AI636</f>
        <v>0</v>
      </c>
      <c r="BH636" s="145">
        <f>IF(BG636&gt;$AI$8,1,0)</f>
        <v>0</v>
      </c>
      <c r="BI636" s="148">
        <f>IF($R636=BF$17,BG636,0)</f>
        <v>0</v>
      </c>
      <c r="BJ636" s="145">
        <v>0</v>
      </c>
      <c r="BK636" s="148">
        <f>100*BJ636/$AI636</f>
        <v>0</v>
      </c>
      <c r="BL636" s="145">
        <f>IF(BK636&gt;$AI$8,1,0)</f>
        <v>0</v>
      </c>
      <c r="BM636" s="148">
        <f>IF($R636=BJ$17,BK636,0)</f>
        <v>0</v>
      </c>
      <c r="BN636" s="145">
        <v>0</v>
      </c>
      <c r="BO636" s="148">
        <f>100*BN636/$AI636</f>
        <v>0</v>
      </c>
      <c r="BP636" s="145">
        <f>IF(BO636&gt;$AI$8,1,0)</f>
        <v>0</v>
      </c>
      <c r="BQ636" s="148">
        <f>IF($R636=BN$17,BO636,0)</f>
        <v>0</v>
      </c>
      <c r="BR636" s="145">
        <v>0</v>
      </c>
      <c r="BS636" s="148">
        <f>100*BR636/$AI636</f>
        <v>0</v>
      </c>
      <c r="BT636" s="145">
        <f>IF(BS636&gt;$AI$8,1,0)</f>
        <v>0</v>
      </c>
      <c r="BU636" s="148">
        <f>IF($R636=BR$17,BS636,0)</f>
        <v>0</v>
      </c>
      <c r="BV636" s="145">
        <v>0</v>
      </c>
      <c r="BW636" s="148">
        <f>100*BV636/$AI636</f>
        <v>0</v>
      </c>
      <c r="BX636" s="145">
        <f>IF(BW636&gt;$AI$8,1,0)</f>
        <v>0</v>
      </c>
      <c r="BY636" s="148">
        <f>IF($R636=BV$17,BW636,0)</f>
        <v>0</v>
      </c>
      <c r="BZ636" s="145">
        <v>0</v>
      </c>
      <c r="CA636" s="148">
        <f>100*BZ636/$AI636</f>
        <v>0</v>
      </c>
      <c r="CB636" s="145">
        <f>IF(CA636&gt;$AI$8,1,0)</f>
        <v>0</v>
      </c>
      <c r="CC636" s="148">
        <f>IF($R636=BZ$17,CA636,0)</f>
        <v>0</v>
      </c>
      <c r="CD636" s="145">
        <v>0</v>
      </c>
      <c r="CE636" s="148">
        <f>100*CD636/$AI636</f>
        <v>0</v>
      </c>
      <c r="CF636" s="145">
        <f>IF(CE636&gt;$AI$8,1,0)</f>
        <v>0</v>
      </c>
      <c r="CG636" s="148">
        <f>IF($R636=CD$17,CE636,0)</f>
        <v>0</v>
      </c>
      <c r="CH636" s="145">
        <v>0</v>
      </c>
      <c r="CI636" s="148">
        <f>100*CH636/$AI636</f>
        <v>0</v>
      </c>
      <c r="CJ636" s="145">
        <f>IF(CI636&gt;$AI$8,1,0)</f>
        <v>0</v>
      </c>
      <c r="CK636" s="148">
        <f>IF($R636=CH$17,CI636,0)</f>
        <v>0</v>
      </c>
      <c r="CL636" s="145">
        <v>1196</v>
      </c>
      <c r="CM636" s="145">
        <v>0</v>
      </c>
      <c r="CN636" s="149"/>
    </row>
    <row r="637" ht="19.95" customHeight="1">
      <c r="A637" t="s" s="179">
        <v>3124</v>
      </c>
      <c r="B637" t="s" s="180">
        <v>197</v>
      </c>
      <c r="C637" t="s" s="180">
        <v>1912</v>
      </c>
      <c r="D637" t="s" s="181">
        <v>200</v>
      </c>
      <c r="E637" t="s" s="182">
        <v>79</v>
      </c>
      <c r="F637" t="s" s="130">
        <v>46</v>
      </c>
      <c r="G637" t="s" s="130">
        <v>548</v>
      </c>
      <c r="H637" t="s" s="130">
        <v>3125</v>
      </c>
      <c r="I637" t="s" s="130">
        <v>64</v>
      </c>
      <c r="J637" t="s" s="130">
        <v>1733</v>
      </c>
      <c r="K637" t="s" s="183">
        <f>_xlfn.IFS(Q637=0,O637,T637=1,R637,U637=1,AA637,V637=1,AD637)</f>
        <v>27</v>
      </c>
      <c r="L637" s="189">
        <f>_xlfn.IFS(Q637=0,P637,T637=1,S637,U637=1,AB637,V637=1,AE637)</f>
        <v>27.9166497585521</v>
      </c>
      <c r="M637" t="s" s="130">
        <f>IF(O637="Lab","over","under")</f>
        <v>2429</v>
      </c>
      <c r="N637" s="173">
        <v>0</v>
      </c>
      <c r="O637" t="s" s="184">
        <v>28</v>
      </c>
      <c r="P637" s="131">
        <f>AQ637</f>
        <v>31.7940185853995</v>
      </c>
      <c r="Q637" s="173">
        <f>T637+U637+V637</f>
        <v>1</v>
      </c>
      <c r="R637" t="s" s="185">
        <v>27</v>
      </c>
      <c r="S637" s="131">
        <f>AO637</f>
        <v>27.9166497585521</v>
      </c>
      <c r="T637" s="173">
        <v>1</v>
      </c>
      <c r="U637" s="169"/>
      <c r="V637" s="169"/>
      <c r="W637" s="169"/>
      <c r="X637" t="s" s="130">
        <f>IF($A637=Y637,"ok","bad")</f>
        <v>2430</v>
      </c>
      <c r="Y637" t="s" s="130">
        <v>3124</v>
      </c>
      <c r="Z637" t="s" s="130">
        <v>1912</v>
      </c>
      <c r="AA637" t="s" s="186">
        <v>2365</v>
      </c>
      <c r="AB637" s="125">
        <f>100*AC637</f>
        <v>18.8917745</v>
      </c>
      <c r="AC637" s="191">
        <v>0.188917745</v>
      </c>
      <c r="AD637" t="s" s="187">
        <v>29</v>
      </c>
      <c r="AE637" s="125">
        <v>16.8080185</v>
      </c>
      <c r="AF637" s="191">
        <v>0.168080185</v>
      </c>
      <c r="AG637" s="169"/>
      <c r="AH637" s="173">
        <v>72654</v>
      </c>
      <c r="AI637" s="173">
        <v>49286</v>
      </c>
      <c r="AJ637" s="173">
        <v>136</v>
      </c>
      <c r="AK637" s="173">
        <v>1911</v>
      </c>
      <c r="AL637" s="173">
        <v>13759</v>
      </c>
      <c r="AM637" s="175">
        <f>100*AL637/$AI637</f>
        <v>27.9166497585521</v>
      </c>
      <c r="AN637" s="173">
        <f>IF(AM637&gt;$AI$8,1,0)</f>
        <v>0</v>
      </c>
      <c r="AO637" s="175">
        <f>IF($R637=AL$17,AM637,0)</f>
        <v>27.9166497585521</v>
      </c>
      <c r="AP637" s="173">
        <v>15670</v>
      </c>
      <c r="AQ637" s="175">
        <f>100*AP637/$AI637</f>
        <v>31.7940185853995</v>
      </c>
      <c r="AR637" s="173">
        <f>IF(AQ637&gt;$AI$8,1,0)</f>
        <v>0</v>
      </c>
      <c r="AS637" s="175">
        <f>IF($R637=AP$17,AQ637,0)</f>
        <v>0</v>
      </c>
      <c r="AT637" s="173">
        <v>8284</v>
      </c>
      <c r="AU637" s="175">
        <f>100*AT637/$AI637</f>
        <v>16.8080185042406</v>
      </c>
      <c r="AV637" s="173">
        <f>IF(AU637&gt;$AI$8,1,0)</f>
        <v>0</v>
      </c>
      <c r="AW637" s="175">
        <f>IF($R637=AT$17,AU637,0)</f>
        <v>0</v>
      </c>
      <c r="AX637" s="173">
        <v>9311</v>
      </c>
      <c r="AY637" s="175">
        <f>100*AX637/$AI637</f>
        <v>18.8917745404374</v>
      </c>
      <c r="AZ637" s="173">
        <f>IF(AY637&gt;$AI$8,1,0)</f>
        <v>0</v>
      </c>
      <c r="BA637" s="175">
        <f>IF($R637=AX$17,AY637,0)</f>
        <v>0</v>
      </c>
      <c r="BB637" s="173">
        <v>1999</v>
      </c>
      <c r="BC637" s="175">
        <f>100*BB637/$AI637</f>
        <v>4.0559185164144</v>
      </c>
      <c r="BD637" s="173">
        <f>IF(BC637&gt;$AI$8,1,0)</f>
        <v>0</v>
      </c>
      <c r="BE637" s="175">
        <f>IF($R637=BB$17,BC637,0)</f>
        <v>0</v>
      </c>
      <c r="BF637" s="173">
        <v>0</v>
      </c>
      <c r="BG637" s="175">
        <f>100*BF637/$AI637</f>
        <v>0</v>
      </c>
      <c r="BH637" s="173">
        <f>IF(BG637&gt;$AI$8,1,0)</f>
        <v>0</v>
      </c>
      <c r="BI637" s="175">
        <f>IF($R637=BF$17,BG637,0)</f>
        <v>0</v>
      </c>
      <c r="BJ637" s="173">
        <v>0</v>
      </c>
      <c r="BK637" s="175">
        <f>100*BJ637/$AI637</f>
        <v>0</v>
      </c>
      <c r="BL637" s="173">
        <f>IF(BK637&gt;$AI$8,1,0)</f>
        <v>0</v>
      </c>
      <c r="BM637" s="175">
        <f>IF($R637=BJ$17,BK637,0)</f>
        <v>0</v>
      </c>
      <c r="BN637" s="173">
        <v>0</v>
      </c>
      <c r="BO637" s="175">
        <f>100*BN637/$AI637</f>
        <v>0</v>
      </c>
      <c r="BP637" s="173">
        <f>IF(BO637&gt;$AI$8,1,0)</f>
        <v>0</v>
      </c>
      <c r="BQ637" s="175">
        <f>IF($R637=BN$17,BO637,0)</f>
        <v>0</v>
      </c>
      <c r="BR637" s="173">
        <v>0</v>
      </c>
      <c r="BS637" s="175">
        <f>100*BR637/$AI637</f>
        <v>0</v>
      </c>
      <c r="BT637" s="173">
        <f>IF(BS637&gt;$AI$8,1,0)</f>
        <v>0</v>
      </c>
      <c r="BU637" s="175">
        <f>IF($R637=BR$17,BS637,0)</f>
        <v>0</v>
      </c>
      <c r="BV637" s="173">
        <v>0</v>
      </c>
      <c r="BW637" s="175">
        <f>100*BV637/$AI637</f>
        <v>0</v>
      </c>
      <c r="BX637" s="173">
        <f>IF(BW637&gt;$AI$8,1,0)</f>
        <v>0</v>
      </c>
      <c r="BY637" s="175">
        <f>IF($R637=BV$17,BW637,0)</f>
        <v>0</v>
      </c>
      <c r="BZ637" s="173">
        <v>0</v>
      </c>
      <c r="CA637" s="175">
        <f>100*BZ637/$AI637</f>
        <v>0</v>
      </c>
      <c r="CB637" s="173">
        <f>IF(CA637&gt;$AI$8,1,0)</f>
        <v>0</v>
      </c>
      <c r="CC637" s="175">
        <f>IF($R637=BZ$17,CA637,0)</f>
        <v>0</v>
      </c>
      <c r="CD637" s="173">
        <v>0</v>
      </c>
      <c r="CE637" s="175">
        <f>100*CD637/$AI637</f>
        <v>0</v>
      </c>
      <c r="CF637" s="173">
        <f>IF(CE637&gt;$AI$8,1,0)</f>
        <v>0</v>
      </c>
      <c r="CG637" s="175">
        <f>IF($R637=CD$17,CE637,0)</f>
        <v>0</v>
      </c>
      <c r="CH637" s="173">
        <v>0</v>
      </c>
      <c r="CI637" s="175">
        <f>100*CH637/$AI637</f>
        <v>0</v>
      </c>
      <c r="CJ637" s="173">
        <f>IF(CI637&gt;$AI$8,1,0)</f>
        <v>0</v>
      </c>
      <c r="CK637" s="175">
        <f>IF($R637=CH$17,CI637,0)</f>
        <v>0</v>
      </c>
      <c r="CL637" s="173">
        <v>619</v>
      </c>
      <c r="CM637" s="173">
        <v>0</v>
      </c>
      <c r="CN637" s="176"/>
    </row>
    <row r="638" ht="15.75" customHeight="1">
      <c r="A638" t="s" s="179">
        <v>2910</v>
      </c>
      <c r="B638" t="s" s="180">
        <v>90</v>
      </c>
      <c r="C638" t="s" s="180">
        <v>492</v>
      </c>
      <c r="D638" t="s" s="181">
        <v>93</v>
      </c>
      <c r="E638" t="s" s="188">
        <v>79</v>
      </c>
      <c r="F638" t="s" s="146">
        <v>46</v>
      </c>
      <c r="G638" t="s" s="146">
        <v>1145</v>
      </c>
      <c r="H638" t="s" s="146">
        <v>2911</v>
      </c>
      <c r="I638" t="s" s="146">
        <v>49</v>
      </c>
      <c r="J638" t="s" s="146">
        <v>1733</v>
      </c>
      <c r="K638" t="s" s="183">
        <f>_xlfn.IFS(Q638=0,O638,T638=1,R638,U638=1,AA638,V638=1,AD638)</f>
        <v>29</v>
      </c>
      <c r="L638" s="189">
        <f>_xlfn.IFS(Q638=0,P638,T638=1,S638,U638=1,AB638,V638=1,AE638)</f>
        <v>23.1073289861275</v>
      </c>
      <c r="M638" t="s" s="146">
        <f>IF(O638="Lab","over","under")</f>
        <v>2429</v>
      </c>
      <c r="N638" s="145">
        <v>0</v>
      </c>
      <c r="O638" t="s" s="184">
        <v>28</v>
      </c>
      <c r="P638" s="147">
        <f>AQ638</f>
        <v>31.7178176691256</v>
      </c>
      <c r="Q638" s="145">
        <f>T638+U638+V638</f>
        <v>1</v>
      </c>
      <c r="R638" t="s" s="185">
        <v>29</v>
      </c>
      <c r="S638" s="147">
        <f>AW638</f>
        <v>23.1073289861275</v>
      </c>
      <c r="T638" s="145">
        <v>1</v>
      </c>
      <c r="U638" s="138"/>
      <c r="V638" s="138"/>
      <c r="W638" s="138"/>
      <c r="X638" t="s" s="146">
        <f>IF($A638=Y638,"ok","bad")</f>
        <v>2430</v>
      </c>
      <c r="Y638" t="s" s="146">
        <v>2910</v>
      </c>
      <c r="Z638" t="s" s="146">
        <v>492</v>
      </c>
      <c r="AA638" t="s" s="186">
        <v>27</v>
      </c>
      <c r="AB638" s="141">
        <f>100*AC638</f>
        <v>20.2875198</v>
      </c>
      <c r="AC638" s="190">
        <v>0.202875198</v>
      </c>
      <c r="AD638" t="s" s="187">
        <v>2365</v>
      </c>
      <c r="AE638" s="141">
        <v>19.5246607</v>
      </c>
      <c r="AF638" s="190">
        <v>0.195246607</v>
      </c>
      <c r="AG638" s="138"/>
      <c r="AH638" s="145">
        <v>74954</v>
      </c>
      <c r="AI638" s="145">
        <v>39719</v>
      </c>
      <c r="AJ638" s="145">
        <v>130</v>
      </c>
      <c r="AK638" s="145">
        <v>3420</v>
      </c>
      <c r="AL638" s="145">
        <v>8058</v>
      </c>
      <c r="AM638" s="148">
        <f>100*AL638/$AI638</f>
        <v>20.2875198267832</v>
      </c>
      <c r="AN638" s="145">
        <f>IF(AM638&gt;$AI$8,1,0)</f>
        <v>0</v>
      </c>
      <c r="AO638" s="148">
        <f>IF($R638=AL$17,AM638,0)</f>
        <v>0</v>
      </c>
      <c r="AP638" s="145">
        <v>12598</v>
      </c>
      <c r="AQ638" s="148">
        <f>100*AP638/$AI638</f>
        <v>31.7178176691256</v>
      </c>
      <c r="AR638" s="145">
        <f>IF(AQ638&gt;$AI$8,1,0)</f>
        <v>0</v>
      </c>
      <c r="AS638" s="148">
        <f>IF($R638=AP$17,AQ638,0)</f>
        <v>0</v>
      </c>
      <c r="AT638" s="145">
        <v>9178</v>
      </c>
      <c r="AU638" s="148">
        <f>100*AT638/$AI638</f>
        <v>23.1073289861275</v>
      </c>
      <c r="AV638" s="145">
        <f>IF(AU638&gt;$AI$8,1,0)</f>
        <v>0</v>
      </c>
      <c r="AW638" s="148">
        <f>IF($R638=AT$17,AU638,0)</f>
        <v>23.1073289861275</v>
      </c>
      <c r="AX638" s="145">
        <v>7755</v>
      </c>
      <c r="AY638" s="148">
        <f>100*AX638/$AI638</f>
        <v>19.5246607417105</v>
      </c>
      <c r="AZ638" s="145">
        <f>IF(AY638&gt;$AI$8,1,0)</f>
        <v>0</v>
      </c>
      <c r="BA638" s="148">
        <f>IF($R638=AX$17,AY638,0)</f>
        <v>0</v>
      </c>
      <c r="BB638" s="145">
        <v>1518</v>
      </c>
      <c r="BC638" s="148">
        <f>100*BB638/$AI638</f>
        <v>3.82184848561142</v>
      </c>
      <c r="BD638" s="145">
        <f>IF(BC638&gt;$AI$8,1,0)</f>
        <v>0</v>
      </c>
      <c r="BE638" s="148">
        <f>IF($R638=BB$17,BC638,0)</f>
        <v>0</v>
      </c>
      <c r="BF638" s="145">
        <v>0</v>
      </c>
      <c r="BG638" s="148">
        <f>100*BF638/$AI638</f>
        <v>0</v>
      </c>
      <c r="BH638" s="145">
        <f>IF(BG638&gt;$AI$8,1,0)</f>
        <v>0</v>
      </c>
      <c r="BI638" s="148">
        <f>IF($R638=BF$17,BG638,0)</f>
        <v>0</v>
      </c>
      <c r="BJ638" s="145">
        <v>0</v>
      </c>
      <c r="BK638" s="148">
        <f>100*BJ638/$AI638</f>
        <v>0</v>
      </c>
      <c r="BL638" s="145">
        <f>IF(BK638&gt;$AI$8,1,0)</f>
        <v>0</v>
      </c>
      <c r="BM638" s="148">
        <f>IF($R638=BJ$17,BK638,0)</f>
        <v>0</v>
      </c>
      <c r="BN638" s="145">
        <v>0</v>
      </c>
      <c r="BO638" s="148">
        <f>100*BN638/$AI638</f>
        <v>0</v>
      </c>
      <c r="BP638" s="145">
        <f>IF(BO638&gt;$AI$8,1,0)</f>
        <v>0</v>
      </c>
      <c r="BQ638" s="148">
        <f>IF($R638=BN$17,BO638,0)</f>
        <v>0</v>
      </c>
      <c r="BR638" s="145">
        <v>0</v>
      </c>
      <c r="BS638" s="148">
        <f>100*BR638/$AI638</f>
        <v>0</v>
      </c>
      <c r="BT638" s="145">
        <f>IF(BS638&gt;$AI$8,1,0)</f>
        <v>0</v>
      </c>
      <c r="BU638" s="148">
        <f>IF($R638=BR$17,BS638,0)</f>
        <v>0</v>
      </c>
      <c r="BV638" s="145">
        <v>0</v>
      </c>
      <c r="BW638" s="148">
        <f>100*BV638/$AI638</f>
        <v>0</v>
      </c>
      <c r="BX638" s="145">
        <f>IF(BW638&gt;$AI$8,1,0)</f>
        <v>0</v>
      </c>
      <c r="BY638" s="148">
        <f>IF($R638=BV$17,BW638,0)</f>
        <v>0</v>
      </c>
      <c r="BZ638" s="145">
        <v>0</v>
      </c>
      <c r="CA638" s="148">
        <f>100*BZ638/$AI638</f>
        <v>0</v>
      </c>
      <c r="CB638" s="145">
        <f>IF(CA638&gt;$AI$8,1,0)</f>
        <v>0</v>
      </c>
      <c r="CC638" s="148">
        <f>IF($R638=BZ$17,CA638,0)</f>
        <v>0</v>
      </c>
      <c r="CD638" s="145">
        <v>0</v>
      </c>
      <c r="CE638" s="148">
        <f>100*CD638/$AI638</f>
        <v>0</v>
      </c>
      <c r="CF638" s="145">
        <f>IF(CE638&gt;$AI$8,1,0)</f>
        <v>0</v>
      </c>
      <c r="CG638" s="148">
        <f>IF($R638=CD$17,CE638,0)</f>
        <v>0</v>
      </c>
      <c r="CH638" s="145">
        <v>0</v>
      </c>
      <c r="CI638" s="148">
        <f>100*CH638/$AI638</f>
        <v>0</v>
      </c>
      <c r="CJ638" s="145">
        <f>IF(CI638&gt;$AI$8,1,0)</f>
        <v>0</v>
      </c>
      <c r="CK638" s="148">
        <f>IF($R638=CH$17,CI638,0)</f>
        <v>0</v>
      </c>
      <c r="CL638" s="145">
        <v>0</v>
      </c>
      <c r="CM638" s="145">
        <v>0</v>
      </c>
      <c r="CN638" s="149"/>
    </row>
    <row r="639" ht="15.75" customHeight="1">
      <c r="A639" t="s" s="179">
        <v>3228</v>
      </c>
      <c r="B639" t="s" s="180">
        <v>183</v>
      </c>
      <c r="C639" t="s" s="180">
        <v>2042</v>
      </c>
      <c r="D639" t="s" s="181">
        <v>186</v>
      </c>
      <c r="E639" t="s" s="182">
        <v>79</v>
      </c>
      <c r="F639" t="s" s="130">
        <v>46</v>
      </c>
      <c r="G639" t="s" s="130">
        <v>3229</v>
      </c>
      <c r="H639" t="s" s="130">
        <v>3230</v>
      </c>
      <c r="I639" t="s" s="130">
        <v>64</v>
      </c>
      <c r="J639" t="s" s="130">
        <v>1733</v>
      </c>
      <c r="K639" t="s" s="183">
        <f>_xlfn.IFS(Q639=0,O639,T639=1,R639,U639=1,AA639,V639=1,AD639)</f>
        <v>27</v>
      </c>
      <c r="L639" s="189">
        <f>_xlfn.IFS(Q639=0,P639,T639=1,S639,U639=1,AB639,V639=1,AE639)</f>
        <v>29.5282198539969</v>
      </c>
      <c r="M639" t="s" s="130">
        <f>IF(O639="Lab","over","under")</f>
        <v>2429</v>
      </c>
      <c r="N639" s="173">
        <v>0</v>
      </c>
      <c r="O639" t="s" s="184">
        <v>28</v>
      </c>
      <c r="P639" s="131">
        <f>AQ639</f>
        <v>31.6919779175345</v>
      </c>
      <c r="Q639" s="173">
        <f>T639+U639+V639</f>
        <v>1</v>
      </c>
      <c r="R639" t="s" s="185">
        <v>27</v>
      </c>
      <c r="S639" s="131">
        <f>AO639</f>
        <v>29.5282198539969</v>
      </c>
      <c r="T639" s="173">
        <v>1</v>
      </c>
      <c r="U639" s="169"/>
      <c r="V639" s="169"/>
      <c r="W639" s="169"/>
      <c r="X639" t="s" s="130">
        <f>IF($A639=Y639,"ok","bad")</f>
        <v>2430</v>
      </c>
      <c r="Y639" t="s" s="130">
        <v>3228</v>
      </c>
      <c r="Z639" t="s" s="130">
        <v>2042</v>
      </c>
      <c r="AA639" t="s" s="186">
        <v>2365</v>
      </c>
      <c r="AB639" s="125">
        <f>100*AC639</f>
        <v>15.8742998</v>
      </c>
      <c r="AC639" s="191">
        <v>0.158742998</v>
      </c>
      <c r="AD639" t="s" s="187">
        <v>29</v>
      </c>
      <c r="AE639" s="125">
        <v>14.0482498</v>
      </c>
      <c r="AF639" s="191">
        <v>0.140482498</v>
      </c>
      <c r="AG639" s="169"/>
      <c r="AH639" s="173">
        <v>74522</v>
      </c>
      <c r="AI639" s="173">
        <v>49451</v>
      </c>
      <c r="AJ639" s="173">
        <v>189</v>
      </c>
      <c r="AK639" s="173">
        <v>1070</v>
      </c>
      <c r="AL639" s="173">
        <v>14602</v>
      </c>
      <c r="AM639" s="175">
        <f>100*AL639/$AI639</f>
        <v>29.5282198539969</v>
      </c>
      <c r="AN639" s="173">
        <f>IF(AM639&gt;$AI$8,1,0)</f>
        <v>0</v>
      </c>
      <c r="AO639" s="175">
        <f>IF($R639=AL$17,AM639,0)</f>
        <v>29.5282198539969</v>
      </c>
      <c r="AP639" s="173">
        <v>15672</v>
      </c>
      <c r="AQ639" s="175">
        <f>100*AP639/$AI639</f>
        <v>31.6919779175345</v>
      </c>
      <c r="AR639" s="173">
        <f>IF(AQ639&gt;$AI$8,1,0)</f>
        <v>0</v>
      </c>
      <c r="AS639" s="175">
        <f>IF($R639=AP$17,AQ639,0)</f>
        <v>0</v>
      </c>
      <c r="AT639" s="173">
        <v>6947</v>
      </c>
      <c r="AU639" s="175">
        <f>100*AT639/$AI639</f>
        <v>14.0482497826131</v>
      </c>
      <c r="AV639" s="173">
        <f>IF(AU639&gt;$AI$8,1,0)</f>
        <v>0</v>
      </c>
      <c r="AW639" s="175">
        <f>IF($R639=AT$17,AU639,0)</f>
        <v>0</v>
      </c>
      <c r="AX639" s="173">
        <v>7850</v>
      </c>
      <c r="AY639" s="175">
        <f>100*AX639/$AI639</f>
        <v>15.874299811935</v>
      </c>
      <c r="AZ639" s="173">
        <f>IF(AY639&gt;$AI$8,1,0)</f>
        <v>0</v>
      </c>
      <c r="BA639" s="175">
        <f>IF($R639=AX$17,AY639,0)</f>
        <v>0</v>
      </c>
      <c r="BB639" s="173">
        <v>4380</v>
      </c>
      <c r="BC639" s="175">
        <f>100*BB639/$AI639</f>
        <v>8.857252633920449</v>
      </c>
      <c r="BD639" s="173">
        <f>IF(BC639&gt;$AI$8,1,0)</f>
        <v>0</v>
      </c>
      <c r="BE639" s="175">
        <f>IF($R639=BB$17,BC639,0)</f>
        <v>0</v>
      </c>
      <c r="BF639" s="173">
        <v>0</v>
      </c>
      <c r="BG639" s="175">
        <f>100*BF639/$AI639</f>
        <v>0</v>
      </c>
      <c r="BH639" s="173">
        <f>IF(BG639&gt;$AI$8,1,0)</f>
        <v>0</v>
      </c>
      <c r="BI639" s="175">
        <f>IF($R639=BF$17,BG639,0)</f>
        <v>0</v>
      </c>
      <c r="BJ639" s="173">
        <v>0</v>
      </c>
      <c r="BK639" s="175">
        <f>100*BJ639/$AI639</f>
        <v>0</v>
      </c>
      <c r="BL639" s="173">
        <f>IF(BK639&gt;$AI$8,1,0)</f>
        <v>0</v>
      </c>
      <c r="BM639" s="175">
        <f>IF($R639=BJ$17,BK639,0)</f>
        <v>0</v>
      </c>
      <c r="BN639" s="173">
        <v>0</v>
      </c>
      <c r="BO639" s="175">
        <f>100*BN639/$AI639</f>
        <v>0</v>
      </c>
      <c r="BP639" s="173">
        <f>IF(BO639&gt;$AI$8,1,0)</f>
        <v>0</v>
      </c>
      <c r="BQ639" s="175">
        <f>IF($R639=BN$17,BO639,0)</f>
        <v>0</v>
      </c>
      <c r="BR639" s="173">
        <v>0</v>
      </c>
      <c r="BS639" s="175">
        <f>100*BR639/$AI639</f>
        <v>0</v>
      </c>
      <c r="BT639" s="173">
        <f>IF(BS639&gt;$AI$8,1,0)</f>
        <v>0</v>
      </c>
      <c r="BU639" s="175">
        <f>IF($R639=BR$17,BS639,0)</f>
        <v>0</v>
      </c>
      <c r="BV639" s="173">
        <v>0</v>
      </c>
      <c r="BW639" s="175">
        <f>100*BV639/$AI639</f>
        <v>0</v>
      </c>
      <c r="BX639" s="173">
        <f>IF(BW639&gt;$AI$8,1,0)</f>
        <v>0</v>
      </c>
      <c r="BY639" s="175">
        <f>IF($R639=BV$17,BW639,0)</f>
        <v>0</v>
      </c>
      <c r="BZ639" s="173">
        <v>0</v>
      </c>
      <c r="CA639" s="175">
        <f>100*BZ639/$AI639</f>
        <v>0</v>
      </c>
      <c r="CB639" s="173">
        <f>IF(CA639&gt;$AI$8,1,0)</f>
        <v>0</v>
      </c>
      <c r="CC639" s="175">
        <f>IF($R639=BZ$17,CA639,0)</f>
        <v>0</v>
      </c>
      <c r="CD639" s="173">
        <v>0</v>
      </c>
      <c r="CE639" s="175">
        <f>100*CD639/$AI639</f>
        <v>0</v>
      </c>
      <c r="CF639" s="173">
        <f>IF(CE639&gt;$AI$8,1,0)</f>
        <v>0</v>
      </c>
      <c r="CG639" s="175">
        <f>IF($R639=CD$17,CE639,0)</f>
        <v>0</v>
      </c>
      <c r="CH639" s="173">
        <v>0</v>
      </c>
      <c r="CI639" s="175">
        <f>100*CH639/$AI639</f>
        <v>0</v>
      </c>
      <c r="CJ639" s="173">
        <f>IF(CI639&gt;$AI$8,1,0)</f>
        <v>0</v>
      </c>
      <c r="CK639" s="175">
        <f>IF($R639=CH$17,CI639,0)</f>
        <v>0</v>
      </c>
      <c r="CL639" s="173">
        <v>0</v>
      </c>
      <c r="CM639" s="173">
        <v>0</v>
      </c>
      <c r="CN639" s="176"/>
    </row>
    <row r="640" ht="15.75" customHeight="1">
      <c r="A640" t="s" s="179">
        <v>3343</v>
      </c>
      <c r="B640" t="s" s="180">
        <v>197</v>
      </c>
      <c r="C640" t="s" s="180">
        <v>1520</v>
      </c>
      <c r="D640" t="s" s="181">
        <v>200</v>
      </c>
      <c r="E640" t="s" s="188">
        <v>79</v>
      </c>
      <c r="F640" t="s" s="146">
        <v>46</v>
      </c>
      <c r="G640" t="s" s="146">
        <v>662</v>
      </c>
      <c r="H640" t="s" s="146">
        <v>3344</v>
      </c>
      <c r="I640" t="s" s="146">
        <v>49</v>
      </c>
      <c r="J640" t="s" s="146">
        <v>1762</v>
      </c>
      <c r="K640" t="s" s="183">
        <f>_xlfn.IFS(Q640=0,O640,T640=1,R640,U640=1,AA640,V640=1,AD640)</f>
        <v>29</v>
      </c>
      <c r="L640" s="189">
        <f>_xlfn.IFS(Q640=0,P640,T640=1,S640,U640=1,AB640,V640=1,AE640)</f>
        <v>31.6740290048341</v>
      </c>
      <c r="M640" t="s" s="146">
        <f>IF(O640="Lab","over","under")</f>
        <v>3307</v>
      </c>
      <c r="N640" s="138"/>
      <c r="O640" t="s" s="184">
        <v>29</v>
      </c>
      <c r="P640" s="147">
        <f>AU640</f>
        <v>31.6740290048341</v>
      </c>
      <c r="Q640" s="145">
        <f>T640+U640+V640</f>
        <v>0</v>
      </c>
      <c r="R640" t="s" s="185">
        <v>27</v>
      </c>
      <c r="S640" s="195">
        <f>AO640</f>
        <v>26.9940823470578</v>
      </c>
      <c r="T640" s="138"/>
      <c r="U640" s="138"/>
      <c r="V640" s="138"/>
      <c r="W640" s="138"/>
      <c r="X640" t="s" s="146">
        <f>IF($A640=Y640,"ok","bad")</f>
        <v>2430</v>
      </c>
      <c r="Y640" t="s" s="146">
        <v>3343</v>
      </c>
      <c r="Z640" t="s" s="146">
        <v>1520</v>
      </c>
      <c r="AA640" t="s" s="186">
        <v>2365</v>
      </c>
      <c r="AB640" s="141">
        <f>100*AC640</f>
        <v>17.6987831</v>
      </c>
      <c r="AC640" s="190">
        <v>0.176987831</v>
      </c>
      <c r="AD640" t="s" s="187">
        <v>28</v>
      </c>
      <c r="AE640" s="141">
        <v>14.8253876</v>
      </c>
      <c r="AF640" s="190">
        <v>0.148253876</v>
      </c>
      <c r="AG640" s="138"/>
      <c r="AH640" s="145">
        <v>73885</v>
      </c>
      <c r="AI640" s="145">
        <v>47992</v>
      </c>
      <c r="AJ640" s="145">
        <v>158</v>
      </c>
      <c r="AK640" s="145">
        <v>2246</v>
      </c>
      <c r="AL640" s="145">
        <v>12955</v>
      </c>
      <c r="AM640" s="148">
        <f>100*AL640/$AI640</f>
        <v>26.9940823470578</v>
      </c>
      <c r="AN640" s="145">
        <f>IF(AM640&gt;$AI$8,1,0)</f>
        <v>0</v>
      </c>
      <c r="AO640" s="148">
        <f>IF($R640=AL$17,AM640,0)</f>
        <v>26.9940823470578</v>
      </c>
      <c r="AP640" s="145">
        <v>7115</v>
      </c>
      <c r="AQ640" s="148">
        <f>100*AP640/$AI640</f>
        <v>14.8253875645941</v>
      </c>
      <c r="AR640" s="145">
        <f>IF(AQ640&gt;$AI$8,1,0)</f>
        <v>0</v>
      </c>
      <c r="AS640" s="148">
        <f>IF($R640=AP$17,AQ640,0)</f>
        <v>0</v>
      </c>
      <c r="AT640" s="145">
        <v>15201</v>
      </c>
      <c r="AU640" s="148">
        <f>100*AT640/$AI640</f>
        <v>31.6740290048341</v>
      </c>
      <c r="AV640" s="145">
        <f>IF(AU640&gt;$AI$8,1,0)</f>
        <v>0</v>
      </c>
      <c r="AW640" s="148">
        <f>IF($R640=AT$17,AU640,0)</f>
        <v>0</v>
      </c>
      <c r="AX640" s="145">
        <v>8494</v>
      </c>
      <c r="AY640" s="148">
        <f>100*AX640/$AI640</f>
        <v>17.6987831305218</v>
      </c>
      <c r="AZ640" s="145">
        <f>IF(AY640&gt;$AI$8,1,0)</f>
        <v>0</v>
      </c>
      <c r="BA640" s="148">
        <f>IF($R640=AX$17,AY640,0)</f>
        <v>0</v>
      </c>
      <c r="BB640" s="145">
        <v>2083</v>
      </c>
      <c r="BC640" s="148">
        <f>100*BB640/$AI640</f>
        <v>4.3403067177863</v>
      </c>
      <c r="BD640" s="145">
        <f>IF(BC640&gt;$AI$8,1,0)</f>
        <v>0</v>
      </c>
      <c r="BE640" s="148">
        <f>IF($R640=BB$17,BC640,0)</f>
        <v>0</v>
      </c>
      <c r="BF640" s="145">
        <v>0</v>
      </c>
      <c r="BG640" s="148">
        <f>100*BF640/$AI640</f>
        <v>0</v>
      </c>
      <c r="BH640" s="145">
        <f>IF(BG640&gt;$AI$8,1,0)</f>
        <v>0</v>
      </c>
      <c r="BI640" s="148">
        <f>IF($R640=BF$17,BG640,0)</f>
        <v>0</v>
      </c>
      <c r="BJ640" s="145">
        <v>0</v>
      </c>
      <c r="BK640" s="148">
        <f>100*BJ640/$AI640</f>
        <v>0</v>
      </c>
      <c r="BL640" s="145">
        <f>IF(BK640&gt;$AI$8,1,0)</f>
        <v>0</v>
      </c>
      <c r="BM640" s="148">
        <f>IF($R640=BJ$17,BK640,0)</f>
        <v>0</v>
      </c>
      <c r="BN640" s="145">
        <v>0</v>
      </c>
      <c r="BO640" s="148">
        <f>100*BN640/$AI640</f>
        <v>0</v>
      </c>
      <c r="BP640" s="145">
        <f>IF(BO640&gt;$AI$8,1,0)</f>
        <v>0</v>
      </c>
      <c r="BQ640" s="148">
        <f>IF($R640=BN$17,BO640,0)</f>
        <v>0</v>
      </c>
      <c r="BR640" s="145">
        <v>0</v>
      </c>
      <c r="BS640" s="148">
        <f>100*BR640/$AI640</f>
        <v>0</v>
      </c>
      <c r="BT640" s="145">
        <f>IF(BS640&gt;$AI$8,1,0)</f>
        <v>0</v>
      </c>
      <c r="BU640" s="148">
        <f>IF($R640=BR$17,BS640,0)</f>
        <v>0</v>
      </c>
      <c r="BV640" s="145">
        <v>0</v>
      </c>
      <c r="BW640" s="148">
        <f>100*BV640/$AI640</f>
        <v>0</v>
      </c>
      <c r="BX640" s="145">
        <f>IF(BW640&gt;$AI$8,1,0)</f>
        <v>0</v>
      </c>
      <c r="BY640" s="148">
        <f>IF($R640=BV$17,BW640,0)</f>
        <v>0</v>
      </c>
      <c r="BZ640" s="145">
        <v>0</v>
      </c>
      <c r="CA640" s="148">
        <f>100*BZ640/$AI640</f>
        <v>0</v>
      </c>
      <c r="CB640" s="145">
        <f>IF(CA640&gt;$AI$8,1,0)</f>
        <v>0</v>
      </c>
      <c r="CC640" s="148">
        <f>IF($R640=BZ$17,CA640,0)</f>
        <v>0</v>
      </c>
      <c r="CD640" s="145">
        <v>0</v>
      </c>
      <c r="CE640" s="148">
        <f>100*CD640/$AI640</f>
        <v>0</v>
      </c>
      <c r="CF640" s="145">
        <f>IF(CE640&gt;$AI$8,1,0)</f>
        <v>0</v>
      </c>
      <c r="CG640" s="148">
        <f>IF($R640=CD$17,CE640,0)</f>
        <v>0</v>
      </c>
      <c r="CH640" s="145">
        <v>0</v>
      </c>
      <c r="CI640" s="148">
        <f>100*CH640/$AI640</f>
        <v>0</v>
      </c>
      <c r="CJ640" s="145">
        <f>IF(CI640&gt;$AI$8,1,0)</f>
        <v>0</v>
      </c>
      <c r="CK640" s="148">
        <f>IF($R640=CH$17,CI640,0)</f>
        <v>0</v>
      </c>
      <c r="CL640" s="145">
        <v>0</v>
      </c>
      <c r="CM640" s="145">
        <v>0</v>
      </c>
      <c r="CN640" s="149"/>
    </row>
    <row r="641" ht="15.75" customHeight="1">
      <c r="A641" t="s" s="179">
        <v>2962</v>
      </c>
      <c r="B641" t="s" s="180">
        <v>166</v>
      </c>
      <c r="C641" t="s" s="180">
        <v>404</v>
      </c>
      <c r="D641" t="s" s="181">
        <v>169</v>
      </c>
      <c r="E641" t="s" s="182">
        <v>79</v>
      </c>
      <c r="F641" t="s" s="130">
        <v>80</v>
      </c>
      <c r="G641" t="s" s="130">
        <v>405</v>
      </c>
      <c r="H641" t="s" s="130">
        <v>406</v>
      </c>
      <c r="I641" t="s" s="130">
        <v>64</v>
      </c>
      <c r="J641" t="s" s="130">
        <v>50</v>
      </c>
      <c r="K641" t="s" s="183">
        <f>_xlfn.IFS(Q641=0,O641,T641=1,R641,U641=1,AA641,V641=1,AD641)</f>
        <v>31</v>
      </c>
      <c r="L641" s="189">
        <f>_xlfn.IFS(Q641=0,P641,T641=1,S641,U641=1,AB641,V641=1,AE641)</f>
        <v>9.951187900000001</v>
      </c>
      <c r="M641" t="s" s="130">
        <f>IF(O641="Lab","over","under")</f>
        <v>2429</v>
      </c>
      <c r="N641" s="173">
        <v>0</v>
      </c>
      <c r="O641" t="s" s="184">
        <v>28</v>
      </c>
      <c r="P641" s="131">
        <f>AQ641</f>
        <v>31.6172703001537</v>
      </c>
      <c r="Q641" s="173">
        <f>T641+U641+V641</f>
        <v>1</v>
      </c>
      <c r="R641" t="s" s="197">
        <v>217</v>
      </c>
      <c r="S641" s="198">
        <f>100*0.297106335</f>
        <v>29.7106335</v>
      </c>
      <c r="T641" s="199"/>
      <c r="U641" s="173">
        <v>1</v>
      </c>
      <c r="V641" s="169"/>
      <c r="W641" s="169"/>
      <c r="X641" t="s" s="130">
        <f>IF($A641=Y641,"ok","bad")</f>
        <v>2430</v>
      </c>
      <c r="Y641" t="s" s="130">
        <v>2962</v>
      </c>
      <c r="Z641" t="s" s="130">
        <v>404</v>
      </c>
      <c r="AA641" t="s" s="186">
        <v>31</v>
      </c>
      <c r="AB641" s="125">
        <f>100*AC641</f>
        <v>9.951187900000001</v>
      </c>
      <c r="AC641" s="191">
        <v>0.099511879</v>
      </c>
      <c r="AD641" t="s" s="187">
        <v>217</v>
      </c>
      <c r="AE641" s="125">
        <v>9.565545699999999</v>
      </c>
      <c r="AF641" s="191">
        <v>0.095655457</v>
      </c>
      <c r="AG641" s="169"/>
      <c r="AH641" s="173">
        <v>77897</v>
      </c>
      <c r="AI641" s="173">
        <v>37081</v>
      </c>
      <c r="AJ641" s="173">
        <v>219</v>
      </c>
      <c r="AK641" s="173">
        <v>707</v>
      </c>
      <c r="AL641" s="173">
        <v>3055</v>
      </c>
      <c r="AM641" s="175">
        <f>100*AL641/$AI641</f>
        <v>8.238720638601979</v>
      </c>
      <c r="AN641" s="173">
        <f>IF(AM641&gt;$AI$8,1,0)</f>
        <v>0</v>
      </c>
      <c r="AO641" s="175">
        <f>IF($R641=AL$17,AM641,0)</f>
        <v>0</v>
      </c>
      <c r="AP641" s="173">
        <v>11724</v>
      </c>
      <c r="AQ641" s="175">
        <f>100*AP641/$AI641</f>
        <v>31.6172703001537</v>
      </c>
      <c r="AR641" s="173">
        <f>IF(AQ641&gt;$AI$8,1,0)</f>
        <v>0</v>
      </c>
      <c r="AS641" s="175">
        <f>IF($R641=AP$17,AQ641,0)</f>
        <v>0</v>
      </c>
      <c r="AT641" s="173">
        <v>756</v>
      </c>
      <c r="AU641" s="175">
        <f>100*AT641/$AI641</f>
        <v>2.03877996817777</v>
      </c>
      <c r="AV641" s="173">
        <f>IF(AU641&gt;$AI$8,1,0)</f>
        <v>0</v>
      </c>
      <c r="AW641" s="175">
        <f>IF($R641=AT$17,AU641,0)</f>
        <v>0</v>
      </c>
      <c r="AX641" s="173">
        <v>2958</v>
      </c>
      <c r="AY641" s="175">
        <f>100*AX641/$AI641</f>
        <v>7.97713114533049</v>
      </c>
      <c r="AZ641" s="173">
        <f>IF(AY641&gt;$AI$8,1,0)</f>
        <v>0</v>
      </c>
      <c r="BA641" s="175">
        <f>IF($R641=AX$17,AY641,0)</f>
        <v>0</v>
      </c>
      <c r="BB641" s="173">
        <v>3690</v>
      </c>
      <c r="BC641" s="175">
        <f>100*BB641/$AI641</f>
        <v>9.95118793991532</v>
      </c>
      <c r="BD641" s="173">
        <f>IF(BC641&gt;$AI$8,1,0)</f>
        <v>0</v>
      </c>
      <c r="BE641" s="175">
        <f>IF($R641=BB$17,BC641,0)</f>
        <v>0</v>
      </c>
      <c r="BF641" s="173">
        <v>0</v>
      </c>
      <c r="BG641" s="175">
        <f>100*BF641/$AI641</f>
        <v>0</v>
      </c>
      <c r="BH641" s="173">
        <f>IF(BG641&gt;$AI$8,1,0)</f>
        <v>0</v>
      </c>
      <c r="BI641" s="175">
        <f>IF($R641=BF$17,BG641,0)</f>
        <v>0</v>
      </c>
      <c r="BJ641" s="173">
        <v>0</v>
      </c>
      <c r="BK641" s="175">
        <f>100*BJ641/$AI641</f>
        <v>0</v>
      </c>
      <c r="BL641" s="173">
        <f>IF(BK641&gt;$AI$8,1,0)</f>
        <v>0</v>
      </c>
      <c r="BM641" s="175">
        <f>IF($R641=BJ$17,BK641,0)</f>
        <v>0</v>
      </c>
      <c r="BN641" s="173">
        <v>0</v>
      </c>
      <c r="BO641" s="175">
        <f>100*BN641/$AI641</f>
        <v>0</v>
      </c>
      <c r="BP641" s="173">
        <f>IF(BO641&gt;$AI$8,1,0)</f>
        <v>0</v>
      </c>
      <c r="BQ641" s="175">
        <f>IF($R641=BN$17,BO641,0)</f>
        <v>0</v>
      </c>
      <c r="BR641" s="173">
        <v>0</v>
      </c>
      <c r="BS641" s="175">
        <f>100*BR641/$AI641</f>
        <v>0</v>
      </c>
      <c r="BT641" s="173">
        <f>IF(BS641&gt;$AI$8,1,0)</f>
        <v>0</v>
      </c>
      <c r="BU641" s="175">
        <f>IF($R641=BR$17,BS641,0)</f>
        <v>0</v>
      </c>
      <c r="BV641" s="173">
        <v>0</v>
      </c>
      <c r="BW641" s="175">
        <f>100*BV641/$AI641</f>
        <v>0</v>
      </c>
      <c r="BX641" s="173">
        <f>IF(BW641&gt;$AI$8,1,0)</f>
        <v>0</v>
      </c>
      <c r="BY641" s="175">
        <f>IF($R641=BV$17,BW641,0)</f>
        <v>0</v>
      </c>
      <c r="BZ641" s="173">
        <v>0</v>
      </c>
      <c r="CA641" s="175">
        <f>100*BZ641/$AI641</f>
        <v>0</v>
      </c>
      <c r="CB641" s="173">
        <f>IF(CA641&gt;$AI$8,1,0)</f>
        <v>0</v>
      </c>
      <c r="CC641" s="175">
        <f>IF($R641=BZ$17,CA641,0)</f>
        <v>0</v>
      </c>
      <c r="CD641" s="173">
        <v>0</v>
      </c>
      <c r="CE641" s="175">
        <f>100*CD641/$AI641</f>
        <v>0</v>
      </c>
      <c r="CF641" s="173">
        <f>IF(CE641&gt;$AI$8,1,0)</f>
        <v>0</v>
      </c>
      <c r="CG641" s="175">
        <f>IF($R641=CD$17,CE641,0)</f>
        <v>0</v>
      </c>
      <c r="CH641" s="173">
        <v>0</v>
      </c>
      <c r="CI641" s="175">
        <f>100*CH641/$AI641</f>
        <v>0</v>
      </c>
      <c r="CJ641" s="173">
        <f>IF(CI641&gt;$AI$8,1,0)</f>
        <v>0</v>
      </c>
      <c r="CK641" s="175">
        <f>IF($R641=CH$17,CI641,0)</f>
        <v>0</v>
      </c>
      <c r="CL641" s="173">
        <v>1686</v>
      </c>
      <c r="CM641" s="173">
        <v>0</v>
      </c>
      <c r="CN641" s="176"/>
    </row>
    <row r="642" ht="15.75" customHeight="1">
      <c r="A642" t="s" s="179">
        <v>3310</v>
      </c>
      <c r="B642" t="s" s="180">
        <v>197</v>
      </c>
      <c r="C642" t="s" s="180">
        <v>3311</v>
      </c>
      <c r="D642" t="s" s="181">
        <v>200</v>
      </c>
      <c r="E642" t="s" s="188">
        <v>79</v>
      </c>
      <c r="F642" t="s" s="146">
        <v>46</v>
      </c>
      <c r="G642" t="s" s="146">
        <v>2081</v>
      </c>
      <c r="H642" t="s" s="146">
        <v>2114</v>
      </c>
      <c r="I642" t="s" s="146">
        <v>49</v>
      </c>
      <c r="J642" t="s" s="146">
        <v>56</v>
      </c>
      <c r="K642" t="s" s="183">
        <f>_xlfn.IFS(Q642=0,O642,T642=1,R642,U642=1,AA642,V642=1,AD642)</f>
        <v>27</v>
      </c>
      <c r="L642" s="189">
        <f>_xlfn.IFS(Q642=0,P642,T642=1,S642,U642=1,AB642,V642=1,AE642)</f>
        <v>31.5800865800866</v>
      </c>
      <c r="M642" t="s" s="146">
        <f>IF(O642="Lab","over","under")</f>
        <v>3307</v>
      </c>
      <c r="N642" s="138"/>
      <c r="O642" t="s" s="184">
        <v>27</v>
      </c>
      <c r="P642" s="147">
        <f>AM642</f>
        <v>31.5800865800866</v>
      </c>
      <c r="Q642" s="145">
        <f>T642+U642+V642</f>
        <v>0</v>
      </c>
      <c r="R642" t="s" s="185">
        <v>29</v>
      </c>
      <c r="S642" s="203">
        <f>AW642</f>
        <v>23.8075560802834</v>
      </c>
      <c r="T642" s="138"/>
      <c r="U642" s="138"/>
      <c r="V642" s="138"/>
      <c r="W642" s="138"/>
      <c r="X642" t="s" s="146">
        <f>IF($A642=Y642,"ok","bad")</f>
        <v>2430</v>
      </c>
      <c r="Y642" t="s" s="146">
        <v>3310</v>
      </c>
      <c r="Z642" t="s" s="146">
        <v>3311</v>
      </c>
      <c r="AA642" t="s" s="186">
        <v>28</v>
      </c>
      <c r="AB642" s="141">
        <f>100*AC642</f>
        <v>21.1826053</v>
      </c>
      <c r="AC642" s="190">
        <v>0.211826053</v>
      </c>
      <c r="AD642" t="s" s="187">
        <v>2365</v>
      </c>
      <c r="AE642" s="141">
        <v>18.008658</v>
      </c>
      <c r="AF642" s="190">
        <v>0.18008658</v>
      </c>
      <c r="AG642" s="138"/>
      <c r="AH642" s="145">
        <v>74727</v>
      </c>
      <c r="AI642" s="145">
        <v>50820</v>
      </c>
      <c r="AJ642" s="145">
        <v>170</v>
      </c>
      <c r="AK642" s="145">
        <v>3950</v>
      </c>
      <c r="AL642" s="145">
        <v>16049</v>
      </c>
      <c r="AM642" s="148">
        <f>100*AL642/$AI642</f>
        <v>31.5800865800866</v>
      </c>
      <c r="AN642" s="145">
        <f>IF(AM642&gt;$AI$8,1,0)</f>
        <v>0</v>
      </c>
      <c r="AO642" s="148">
        <f>IF($R642=AL$17,AM642,0)</f>
        <v>0</v>
      </c>
      <c r="AP642" s="145">
        <v>10765</v>
      </c>
      <c r="AQ642" s="148">
        <f>100*AP642/$AI642</f>
        <v>21.1826052735144</v>
      </c>
      <c r="AR642" s="145">
        <f>IF(AQ642&gt;$AI$8,1,0)</f>
        <v>0</v>
      </c>
      <c r="AS642" s="148">
        <f>IF($R642=AP$17,AQ642,0)</f>
        <v>0</v>
      </c>
      <c r="AT642" s="145">
        <v>12099</v>
      </c>
      <c r="AU642" s="148">
        <f>100*AT642/$AI642</f>
        <v>23.8075560802834</v>
      </c>
      <c r="AV642" s="145">
        <f>IF(AU642&gt;$AI$8,1,0)</f>
        <v>0</v>
      </c>
      <c r="AW642" s="148">
        <f>IF($R642=AT$17,AU642,0)</f>
        <v>23.8075560802834</v>
      </c>
      <c r="AX642" s="145">
        <v>9152</v>
      </c>
      <c r="AY642" s="148">
        <f>100*AX642/$AI642</f>
        <v>18.008658008658</v>
      </c>
      <c r="AZ642" s="145">
        <f>IF(AY642&gt;$AI$8,1,0)</f>
        <v>0</v>
      </c>
      <c r="BA642" s="148">
        <f>IF($R642=AX$17,AY642,0)</f>
        <v>0</v>
      </c>
      <c r="BB642" s="145">
        <v>2350</v>
      </c>
      <c r="BC642" s="148">
        <f>100*BB642/$AI642</f>
        <v>4.62416371507281</v>
      </c>
      <c r="BD642" s="145">
        <f>IF(BC642&gt;$AI$8,1,0)</f>
        <v>0</v>
      </c>
      <c r="BE642" s="148">
        <f>IF($R642=BB$17,BC642,0)</f>
        <v>0</v>
      </c>
      <c r="BF642" s="145">
        <v>0</v>
      </c>
      <c r="BG642" s="148">
        <f>100*BF642/$AI642</f>
        <v>0</v>
      </c>
      <c r="BH642" s="145">
        <f>IF(BG642&gt;$AI$8,1,0)</f>
        <v>0</v>
      </c>
      <c r="BI642" s="148">
        <f>IF($R642=BF$17,BG642,0)</f>
        <v>0</v>
      </c>
      <c r="BJ642" s="145">
        <v>0</v>
      </c>
      <c r="BK642" s="148">
        <f>100*BJ642/$AI642</f>
        <v>0</v>
      </c>
      <c r="BL642" s="145">
        <f>IF(BK642&gt;$AI$8,1,0)</f>
        <v>0</v>
      </c>
      <c r="BM642" s="148">
        <f>IF($R642=BJ$17,BK642,0)</f>
        <v>0</v>
      </c>
      <c r="BN642" s="145">
        <v>0</v>
      </c>
      <c r="BO642" s="148">
        <f>100*BN642/$AI642</f>
        <v>0</v>
      </c>
      <c r="BP642" s="145">
        <f>IF(BO642&gt;$AI$8,1,0)</f>
        <v>0</v>
      </c>
      <c r="BQ642" s="148">
        <f>IF($R642=BN$17,BO642,0)</f>
        <v>0</v>
      </c>
      <c r="BR642" s="145">
        <v>0</v>
      </c>
      <c r="BS642" s="148">
        <f>100*BR642/$AI642</f>
        <v>0</v>
      </c>
      <c r="BT642" s="145">
        <f>IF(BS642&gt;$AI$8,1,0)</f>
        <v>0</v>
      </c>
      <c r="BU642" s="148">
        <f>IF($R642=BR$17,BS642,0)</f>
        <v>0</v>
      </c>
      <c r="BV642" s="145">
        <v>0</v>
      </c>
      <c r="BW642" s="148">
        <f>100*BV642/$AI642</f>
        <v>0</v>
      </c>
      <c r="BX642" s="145">
        <f>IF(BW642&gt;$AI$8,1,0)</f>
        <v>0</v>
      </c>
      <c r="BY642" s="148">
        <f>IF($R642=BV$17,BW642,0)</f>
        <v>0</v>
      </c>
      <c r="BZ642" s="145">
        <v>0</v>
      </c>
      <c r="CA642" s="148">
        <f>100*BZ642/$AI642</f>
        <v>0</v>
      </c>
      <c r="CB642" s="145">
        <f>IF(CA642&gt;$AI$8,1,0)</f>
        <v>0</v>
      </c>
      <c r="CC642" s="148">
        <f>IF($R642=BZ$17,CA642,0)</f>
        <v>0</v>
      </c>
      <c r="CD642" s="145">
        <v>0</v>
      </c>
      <c r="CE642" s="148">
        <f>100*CD642/$AI642</f>
        <v>0</v>
      </c>
      <c r="CF642" s="145">
        <f>IF(CE642&gt;$AI$8,1,0)</f>
        <v>0</v>
      </c>
      <c r="CG642" s="148">
        <f>IF($R642=CD$17,CE642,0)</f>
        <v>0</v>
      </c>
      <c r="CH642" s="145">
        <v>0</v>
      </c>
      <c r="CI642" s="148">
        <f>100*CH642/$AI642</f>
        <v>0</v>
      </c>
      <c r="CJ642" s="145">
        <f>IF(CI642&gt;$AI$8,1,0)</f>
        <v>0</v>
      </c>
      <c r="CK642" s="148">
        <f>IF($R642=CH$17,CI642,0)</f>
        <v>0</v>
      </c>
      <c r="CL642" s="145">
        <v>1306</v>
      </c>
      <c r="CM642" s="145">
        <v>0</v>
      </c>
      <c r="CN642" s="149"/>
    </row>
    <row r="643" ht="15.75" customHeight="1">
      <c r="A643" t="s" s="179">
        <v>3346</v>
      </c>
      <c r="B643" t="s" s="180">
        <v>197</v>
      </c>
      <c r="C643" t="s" s="180">
        <v>582</v>
      </c>
      <c r="D643" t="s" s="181">
        <v>200</v>
      </c>
      <c r="E643" t="s" s="182">
        <v>79</v>
      </c>
      <c r="F643" t="s" s="130">
        <v>46</v>
      </c>
      <c r="G643" t="s" s="130">
        <v>584</v>
      </c>
      <c r="H643" t="s" s="130">
        <v>585</v>
      </c>
      <c r="I643" t="s" s="130">
        <v>49</v>
      </c>
      <c r="J643" t="s" s="130">
        <v>56</v>
      </c>
      <c r="K643" t="s" s="183">
        <f>_xlfn.IFS(Q643=0,O643,T643=1,R643,U643=1,AA643,V643=1,AD643)</f>
        <v>27</v>
      </c>
      <c r="L643" s="189">
        <f>_xlfn.IFS(Q643=0,P643,T643=1,S643,U643=1,AB643,V643=1,AE643)</f>
        <v>31.4998502769876</v>
      </c>
      <c r="M643" t="s" s="130">
        <f>IF(O643="Lab","over","under")</f>
        <v>3307</v>
      </c>
      <c r="N643" s="169"/>
      <c r="O643" t="s" s="184">
        <v>27</v>
      </c>
      <c r="P643" s="131">
        <f>AM643</f>
        <v>31.4998502769876</v>
      </c>
      <c r="Q643" s="173">
        <f>T643+U643+V643</f>
        <v>0</v>
      </c>
      <c r="R643" t="s" s="185">
        <v>28</v>
      </c>
      <c r="S643" s="131">
        <f>AS643</f>
        <v>31.385686480012</v>
      </c>
      <c r="T643" s="169"/>
      <c r="U643" s="169"/>
      <c r="V643" s="169"/>
      <c r="W643" s="169"/>
      <c r="X643" t="s" s="130">
        <f>IF($A643=Y643,"ok","bad")</f>
        <v>2430</v>
      </c>
      <c r="Y643" t="s" s="130">
        <v>3346</v>
      </c>
      <c r="Z643" t="s" s="130">
        <v>582</v>
      </c>
      <c r="AA643" t="s" s="186">
        <v>29</v>
      </c>
      <c r="AB643" s="125">
        <f>100*AC643</f>
        <v>15.406498</v>
      </c>
      <c r="AC643" s="191">
        <v>0.15406498</v>
      </c>
      <c r="AD643" t="s" s="187">
        <v>2365</v>
      </c>
      <c r="AE643" s="125">
        <v>14.5680491</v>
      </c>
      <c r="AF643" s="191">
        <v>0.145680491</v>
      </c>
      <c r="AG643" s="169"/>
      <c r="AH643" s="173">
        <v>75385</v>
      </c>
      <c r="AI643" s="173">
        <v>53432</v>
      </c>
      <c r="AJ643" s="173">
        <v>211</v>
      </c>
      <c r="AK643" s="173">
        <v>61</v>
      </c>
      <c r="AL643" s="173">
        <v>16831</v>
      </c>
      <c r="AM643" s="175">
        <f>100*AL643/$AI643</f>
        <v>31.4998502769876</v>
      </c>
      <c r="AN643" s="173">
        <f>IF(AM643&gt;$AI$8,1,0)</f>
        <v>0</v>
      </c>
      <c r="AO643" s="175">
        <f>IF($R643=AL$17,AM643,0)</f>
        <v>0</v>
      </c>
      <c r="AP643" s="173">
        <v>16770</v>
      </c>
      <c r="AQ643" s="175">
        <f>100*AP643/$AI643</f>
        <v>31.385686480012</v>
      </c>
      <c r="AR643" s="173">
        <f>IF(AQ643&gt;$AI$8,1,0)</f>
        <v>0</v>
      </c>
      <c r="AS643" s="175">
        <f>IF($R643=AP$17,AQ643,0)</f>
        <v>31.385686480012</v>
      </c>
      <c r="AT643" s="173">
        <v>8232</v>
      </c>
      <c r="AU643" s="175">
        <f>100*AT643/$AI643</f>
        <v>15.4064979787393</v>
      </c>
      <c r="AV643" s="173">
        <f>IF(AU643&gt;$AI$8,1,0)</f>
        <v>0</v>
      </c>
      <c r="AW643" s="175">
        <f>IF($R643=AT$17,AU643,0)</f>
        <v>0</v>
      </c>
      <c r="AX643" s="173">
        <v>7784</v>
      </c>
      <c r="AY643" s="175">
        <f>100*AX643/$AI643</f>
        <v>14.5680491091481</v>
      </c>
      <c r="AZ643" s="173">
        <f>IF(AY643&gt;$AI$8,1,0)</f>
        <v>0</v>
      </c>
      <c r="BA643" s="175">
        <f>IF($R643=AX$17,AY643,0)</f>
        <v>0</v>
      </c>
      <c r="BB643" s="173">
        <v>3338</v>
      </c>
      <c r="BC643" s="175">
        <f>100*BB643/$AI643</f>
        <v>6.24719269351699</v>
      </c>
      <c r="BD643" s="173">
        <f>IF(BC643&gt;$AI$8,1,0)</f>
        <v>0</v>
      </c>
      <c r="BE643" s="175">
        <f>IF($R643=BB$17,BC643,0)</f>
        <v>0</v>
      </c>
      <c r="BF643" s="173">
        <v>0</v>
      </c>
      <c r="BG643" s="175">
        <f>100*BF643/$AI643</f>
        <v>0</v>
      </c>
      <c r="BH643" s="173">
        <f>IF(BG643&gt;$AI$8,1,0)</f>
        <v>0</v>
      </c>
      <c r="BI643" s="175">
        <f>IF($R643=BF$17,BG643,0)</f>
        <v>0</v>
      </c>
      <c r="BJ643" s="173">
        <v>0</v>
      </c>
      <c r="BK643" s="175">
        <f>100*BJ643/$AI643</f>
        <v>0</v>
      </c>
      <c r="BL643" s="173">
        <f>IF(BK643&gt;$AI$8,1,0)</f>
        <v>0</v>
      </c>
      <c r="BM643" s="175">
        <f>IF($R643=BJ$17,BK643,0)</f>
        <v>0</v>
      </c>
      <c r="BN643" s="173">
        <v>0</v>
      </c>
      <c r="BO643" s="175">
        <f>100*BN643/$AI643</f>
        <v>0</v>
      </c>
      <c r="BP643" s="173">
        <f>IF(BO643&gt;$AI$8,1,0)</f>
        <v>0</v>
      </c>
      <c r="BQ643" s="175">
        <f>IF($R643=BN$17,BO643,0)</f>
        <v>0</v>
      </c>
      <c r="BR643" s="173">
        <v>0</v>
      </c>
      <c r="BS643" s="175">
        <f>100*BR643/$AI643</f>
        <v>0</v>
      </c>
      <c r="BT643" s="173">
        <f>IF(BS643&gt;$AI$8,1,0)</f>
        <v>0</v>
      </c>
      <c r="BU643" s="175">
        <f>IF($R643=BR$17,BS643,0)</f>
        <v>0</v>
      </c>
      <c r="BV643" s="173">
        <v>0</v>
      </c>
      <c r="BW643" s="175">
        <f>100*BV643/$AI643</f>
        <v>0</v>
      </c>
      <c r="BX643" s="173">
        <f>IF(BW643&gt;$AI$8,1,0)</f>
        <v>0</v>
      </c>
      <c r="BY643" s="175">
        <f>IF($R643=BV$17,BW643,0)</f>
        <v>0</v>
      </c>
      <c r="BZ643" s="173">
        <v>0</v>
      </c>
      <c r="CA643" s="175">
        <f>100*BZ643/$AI643</f>
        <v>0</v>
      </c>
      <c r="CB643" s="173">
        <f>IF(CA643&gt;$AI$8,1,0)</f>
        <v>0</v>
      </c>
      <c r="CC643" s="175">
        <f>IF($R643=BZ$17,CA643,0)</f>
        <v>0</v>
      </c>
      <c r="CD643" s="173">
        <v>0</v>
      </c>
      <c r="CE643" s="175">
        <f>100*CD643/$AI643</f>
        <v>0</v>
      </c>
      <c r="CF643" s="173">
        <f>IF(CE643&gt;$AI$8,1,0)</f>
        <v>0</v>
      </c>
      <c r="CG643" s="175">
        <f>IF($R643=CD$17,CE643,0)</f>
        <v>0</v>
      </c>
      <c r="CH643" s="173">
        <v>0</v>
      </c>
      <c r="CI643" s="175">
        <f>100*CH643/$AI643</f>
        <v>0</v>
      </c>
      <c r="CJ643" s="173">
        <f>IF(CI643&gt;$AI$8,1,0)</f>
        <v>0</v>
      </c>
      <c r="CK643" s="175">
        <f>IF($R643=CH$17,CI643,0)</f>
        <v>0</v>
      </c>
      <c r="CL643" s="173">
        <v>0</v>
      </c>
      <c r="CM643" s="173">
        <v>0</v>
      </c>
      <c r="CN643" s="176"/>
    </row>
    <row r="644" ht="20.3" customHeight="1">
      <c r="A644" t="s" s="179">
        <v>2991</v>
      </c>
      <c r="B644" t="s" s="180">
        <v>42</v>
      </c>
      <c r="C644" t="s" s="180">
        <v>1354</v>
      </c>
      <c r="D644" t="s" s="181">
        <v>45</v>
      </c>
      <c r="E644" t="s" s="188">
        <v>45</v>
      </c>
      <c r="F644" t="s" s="146">
        <v>46</v>
      </c>
      <c r="G644" t="s" s="146">
        <v>1355</v>
      </c>
      <c r="H644" t="s" s="146">
        <v>125</v>
      </c>
      <c r="I644" t="s" s="146">
        <v>64</v>
      </c>
      <c r="J644" t="s" s="146">
        <v>50</v>
      </c>
      <c r="K644" t="s" s="183">
        <f>_xlfn.IFS(Q644=0,O644,T644=1,R644,U644=1,AA644,V644=1,AD644)</f>
        <v>2365</v>
      </c>
      <c r="L644" s="189">
        <f>_xlfn.IFS(Q644=0,P644,T644=1,S644,U644=1,AB644,V644=1,AE644)</f>
        <v>27.6040644021206</v>
      </c>
      <c r="M644" t="s" s="146">
        <f>IF(O644="Lab","over","under")</f>
        <v>2429</v>
      </c>
      <c r="N644" s="145">
        <v>0</v>
      </c>
      <c r="O644" t="s" s="184">
        <v>28</v>
      </c>
      <c r="P644" s="147">
        <f>AQ644</f>
        <v>31.2954054584724</v>
      </c>
      <c r="Q644" s="145">
        <f>T644+U644+V644</f>
        <v>1</v>
      </c>
      <c r="R644" t="s" s="185">
        <v>2365</v>
      </c>
      <c r="S644" s="195">
        <f>BA644</f>
        <v>27.6040644021206</v>
      </c>
      <c r="T644" s="145">
        <v>1</v>
      </c>
      <c r="U644" s="138"/>
      <c r="V644" s="138"/>
      <c r="W644" s="138"/>
      <c r="X644" t="s" s="146">
        <f>IF($A644=Y644,"ok","bad")</f>
        <v>2430</v>
      </c>
      <c r="Y644" t="s" s="146">
        <v>2991</v>
      </c>
      <c r="Z644" t="s" s="146">
        <v>1354</v>
      </c>
      <c r="AA644" t="s" s="186">
        <v>33</v>
      </c>
      <c r="AB644" s="141">
        <f>100*AC644</f>
        <v>23.3433144</v>
      </c>
      <c r="AC644" s="190">
        <v>0.233433144</v>
      </c>
      <c r="AD644" t="s" s="187">
        <v>27</v>
      </c>
      <c r="AE644" s="141">
        <v>10.4923424</v>
      </c>
      <c r="AF644" s="190">
        <v>0.104923424</v>
      </c>
      <c r="AG644" s="138"/>
      <c r="AH644" s="145">
        <v>71538</v>
      </c>
      <c r="AI644" s="145">
        <v>40744</v>
      </c>
      <c r="AJ644" s="145">
        <v>124</v>
      </c>
      <c r="AK644" s="145">
        <v>1504</v>
      </c>
      <c r="AL644" s="145">
        <v>4275</v>
      </c>
      <c r="AM644" s="148">
        <f>100*AL644/$AI644</f>
        <v>10.4923424307874</v>
      </c>
      <c r="AN644" s="145">
        <f>IF(AM644&gt;$AI$8,1,0)</f>
        <v>0</v>
      </c>
      <c r="AO644" s="148">
        <f>IF($R644=AL$17,AM644,0)</f>
        <v>0</v>
      </c>
      <c r="AP644" s="145">
        <v>12751</v>
      </c>
      <c r="AQ644" s="148">
        <f>100*AP644/$AI644</f>
        <v>31.2954054584724</v>
      </c>
      <c r="AR644" s="145">
        <f>IF(AQ644&gt;$AI$8,1,0)</f>
        <v>0</v>
      </c>
      <c r="AS644" s="148">
        <f>IF($R644=AP$17,AQ644,0)</f>
        <v>0</v>
      </c>
      <c r="AT644" s="145">
        <v>1254</v>
      </c>
      <c r="AU644" s="148">
        <f>100*AT644/$AI644</f>
        <v>3.07775377969762</v>
      </c>
      <c r="AV644" s="145">
        <f>IF(AU644&gt;$AI$8,1,0)</f>
        <v>0</v>
      </c>
      <c r="AW644" s="148">
        <f>IF($R644=AT$17,AU644,0)</f>
        <v>0</v>
      </c>
      <c r="AX644" s="145">
        <v>11247</v>
      </c>
      <c r="AY644" s="148">
        <f>100*AX644/$AI644</f>
        <v>27.6040644021206</v>
      </c>
      <c r="AZ644" s="145">
        <f>IF(AY644&gt;$AI$8,1,0)</f>
        <v>0</v>
      </c>
      <c r="BA644" s="148">
        <f>IF($R644=AX$17,AY644,0)</f>
        <v>27.6040644021206</v>
      </c>
      <c r="BB644" s="145">
        <v>1106</v>
      </c>
      <c r="BC644" s="148">
        <f>100*BB644/$AI644</f>
        <v>2.71451011191832</v>
      </c>
      <c r="BD644" s="145">
        <f>IF(BC644&gt;$AI$8,1,0)</f>
        <v>0</v>
      </c>
      <c r="BE644" s="148">
        <f>IF($R644=BB$17,BC644,0)</f>
        <v>0</v>
      </c>
      <c r="BF644" s="145">
        <v>0</v>
      </c>
      <c r="BG644" s="148">
        <f>100*BF644/$AI644</f>
        <v>0</v>
      </c>
      <c r="BH644" s="145">
        <f>IF(BG644&gt;$AI$8,1,0)</f>
        <v>0</v>
      </c>
      <c r="BI644" s="148">
        <f>IF($R644=BF$17,BG644,0)</f>
        <v>0</v>
      </c>
      <c r="BJ644" s="145">
        <v>9511</v>
      </c>
      <c r="BK644" s="148">
        <f>100*BJ644/$AI644</f>
        <v>23.3433143530336</v>
      </c>
      <c r="BL644" s="145">
        <f>IF(BK644&gt;$AI$8,1,0)</f>
        <v>0</v>
      </c>
      <c r="BM644" s="148">
        <f>IF($R644=BJ$17,BK644,0)</f>
        <v>0</v>
      </c>
      <c r="BN644" s="145">
        <v>0</v>
      </c>
      <c r="BO644" s="148">
        <f>100*BN644/$AI644</f>
        <v>0</v>
      </c>
      <c r="BP644" s="145">
        <f>IF(BO644&gt;$AI$8,1,0)</f>
        <v>0</v>
      </c>
      <c r="BQ644" s="148">
        <f>IF($R644=BN$17,BO644,0)</f>
        <v>0</v>
      </c>
      <c r="BR644" s="145">
        <v>0</v>
      </c>
      <c r="BS644" s="148">
        <f>100*BR644/$AI644</f>
        <v>0</v>
      </c>
      <c r="BT644" s="145">
        <f>IF(BS644&gt;$AI$8,1,0)</f>
        <v>0</v>
      </c>
      <c r="BU644" s="148">
        <f>IF($R644=BR$17,BS644,0)</f>
        <v>0</v>
      </c>
      <c r="BV644" s="145">
        <v>0</v>
      </c>
      <c r="BW644" s="148">
        <f>100*BV644/$AI644</f>
        <v>0</v>
      </c>
      <c r="BX644" s="145">
        <f>IF(BW644&gt;$AI$8,1,0)</f>
        <v>0</v>
      </c>
      <c r="BY644" s="148">
        <f>IF($R644=BV$17,BW644,0)</f>
        <v>0</v>
      </c>
      <c r="BZ644" s="145">
        <v>0</v>
      </c>
      <c r="CA644" s="148">
        <f>100*BZ644/$AI644</f>
        <v>0</v>
      </c>
      <c r="CB644" s="145">
        <f>IF(CA644&gt;$AI$8,1,0)</f>
        <v>0</v>
      </c>
      <c r="CC644" s="148">
        <f>IF($R644=BZ$17,CA644,0)</f>
        <v>0</v>
      </c>
      <c r="CD644" s="145">
        <v>0</v>
      </c>
      <c r="CE644" s="148">
        <f>100*CD644/$AI644</f>
        <v>0</v>
      </c>
      <c r="CF644" s="145">
        <f>IF(CE644&gt;$AI$8,1,0)</f>
        <v>0</v>
      </c>
      <c r="CG644" s="148">
        <f>IF($R644=CD$17,CE644,0)</f>
        <v>0</v>
      </c>
      <c r="CH644" s="145">
        <v>0</v>
      </c>
      <c r="CI644" s="148">
        <f>100*CH644/$AI644</f>
        <v>0</v>
      </c>
      <c r="CJ644" s="145">
        <f>IF(CI644&gt;$AI$8,1,0)</f>
        <v>0</v>
      </c>
      <c r="CK644" s="148">
        <f>IF($R644=CH$17,CI644,0)</f>
        <v>0</v>
      </c>
      <c r="CL644" s="145">
        <v>0</v>
      </c>
      <c r="CM644" s="145">
        <v>0</v>
      </c>
      <c r="CN644" s="149"/>
    </row>
    <row r="645" ht="15.75" customHeight="1">
      <c r="A645" t="s" s="179">
        <v>3122</v>
      </c>
      <c r="B645" t="s" s="180">
        <v>84</v>
      </c>
      <c r="C645" t="s" s="180">
        <v>3123</v>
      </c>
      <c r="D645" t="s" s="181">
        <v>86</v>
      </c>
      <c r="E645" t="s" s="182">
        <v>79</v>
      </c>
      <c r="F645" t="s" s="130">
        <v>80</v>
      </c>
      <c r="G645" t="s" s="130">
        <v>297</v>
      </c>
      <c r="H645" t="s" s="130">
        <v>298</v>
      </c>
      <c r="I645" t="s" s="130">
        <v>49</v>
      </c>
      <c r="J645" t="s" s="130">
        <v>50</v>
      </c>
      <c r="K645" t="s" s="183">
        <f>_xlfn.IFS(Q645=0,O645,T645=1,R645,U645=1,AA645,V645=1,AD645)</f>
        <v>2365</v>
      </c>
      <c r="L645" s="189">
        <f>_xlfn.IFS(Q645=0,P645,T645=1,S645,U645=1,AB645,V645=1,AE645)</f>
        <v>18.912585</v>
      </c>
      <c r="M645" t="s" s="130">
        <f>IF(O645="Lab","over","under")</f>
        <v>2429</v>
      </c>
      <c r="N645" s="173">
        <v>0</v>
      </c>
      <c r="O645" t="s" s="184">
        <v>28</v>
      </c>
      <c r="P645" s="131">
        <f>AQ645</f>
        <v>31.2133817670494</v>
      </c>
      <c r="Q645" s="173">
        <f>T645+U645+V645</f>
        <v>1</v>
      </c>
      <c r="R645" t="s" s="197">
        <v>2484</v>
      </c>
      <c r="S645" s="198">
        <f>100*0.266258495</f>
        <v>26.6258495</v>
      </c>
      <c r="T645" s="199"/>
      <c r="U645" s="173">
        <v>1</v>
      </c>
      <c r="V645" s="169"/>
      <c r="W645" s="169"/>
      <c r="X645" t="s" s="130">
        <f>IF($A645=Y645,"ok","bad")</f>
        <v>2430</v>
      </c>
      <c r="Y645" t="s" s="130">
        <v>3122</v>
      </c>
      <c r="Z645" t="s" s="130">
        <v>3123</v>
      </c>
      <c r="AA645" t="s" s="186">
        <v>2365</v>
      </c>
      <c r="AB645" s="125">
        <f>100*AC645</f>
        <v>18.912585</v>
      </c>
      <c r="AC645" s="191">
        <v>0.18912585</v>
      </c>
      <c r="AD645" t="s" s="187">
        <v>27</v>
      </c>
      <c r="AE645" s="125">
        <v>13.5751113</v>
      </c>
      <c r="AF645" s="191">
        <v>0.135751113</v>
      </c>
      <c r="AG645" s="169"/>
      <c r="AH645" s="173">
        <v>77737</v>
      </c>
      <c r="AI645" s="173">
        <v>34136</v>
      </c>
      <c r="AJ645" s="173">
        <v>127</v>
      </c>
      <c r="AK645" s="173">
        <v>1566</v>
      </c>
      <c r="AL645" s="173">
        <v>4634</v>
      </c>
      <c r="AM645" s="175">
        <f>100*AL645/$AI645</f>
        <v>13.5751113194282</v>
      </c>
      <c r="AN645" s="173">
        <f>IF(AM645&gt;$AI$8,1,0)</f>
        <v>0</v>
      </c>
      <c r="AO645" s="175">
        <f>IF($R645=AL$17,AM645,0)</f>
        <v>0</v>
      </c>
      <c r="AP645" s="173">
        <v>10655</v>
      </c>
      <c r="AQ645" s="175">
        <f>100*AP645/$AI645</f>
        <v>31.2133817670494</v>
      </c>
      <c r="AR645" s="173">
        <f>IF(AQ645&gt;$AI$8,1,0)</f>
        <v>0</v>
      </c>
      <c r="AS645" s="175">
        <f>IF($R645=AP$17,AQ645,0)</f>
        <v>0</v>
      </c>
      <c r="AT645" s="173">
        <v>942</v>
      </c>
      <c r="AU645" s="175">
        <f>100*AT645/$AI645</f>
        <v>2.7595500351535</v>
      </c>
      <c r="AV645" s="173">
        <f>IF(AU645&gt;$AI$8,1,0)</f>
        <v>0</v>
      </c>
      <c r="AW645" s="175">
        <f>IF($R645=AT$17,AU645,0)</f>
        <v>0</v>
      </c>
      <c r="AX645" s="173">
        <v>6456</v>
      </c>
      <c r="AY645" s="175">
        <f>100*AX645/$AI645</f>
        <v>18.9125849543004</v>
      </c>
      <c r="AZ645" s="173">
        <f>IF(AY645&gt;$AI$8,1,0)</f>
        <v>0</v>
      </c>
      <c r="BA645" s="175">
        <f>IF($R645=AX$17,AY645,0)</f>
        <v>0</v>
      </c>
      <c r="BB645" s="173">
        <v>2360</v>
      </c>
      <c r="BC645" s="175">
        <f>100*BB645/$AI645</f>
        <v>6.91352238106398</v>
      </c>
      <c r="BD645" s="173">
        <f>IF(BC645&gt;$AI$8,1,0)</f>
        <v>0</v>
      </c>
      <c r="BE645" s="175">
        <f>IF($R645=BB$17,BC645,0)</f>
        <v>0</v>
      </c>
      <c r="BF645" s="173">
        <v>0</v>
      </c>
      <c r="BG645" s="175">
        <f>100*BF645/$AI645</f>
        <v>0</v>
      </c>
      <c r="BH645" s="173">
        <f>IF(BG645&gt;$AI$8,1,0)</f>
        <v>0</v>
      </c>
      <c r="BI645" s="175">
        <f>IF($R645=BF$17,BG645,0)</f>
        <v>0</v>
      </c>
      <c r="BJ645" s="173">
        <v>0</v>
      </c>
      <c r="BK645" s="175">
        <f>100*BJ645/$AI645</f>
        <v>0</v>
      </c>
      <c r="BL645" s="173">
        <f>IF(BK645&gt;$AI$8,1,0)</f>
        <v>0</v>
      </c>
      <c r="BM645" s="175">
        <f>IF($R645=BJ$17,BK645,0)</f>
        <v>0</v>
      </c>
      <c r="BN645" s="173">
        <v>0</v>
      </c>
      <c r="BO645" s="175">
        <f>100*BN645/$AI645</f>
        <v>0</v>
      </c>
      <c r="BP645" s="173">
        <f>IF(BO645&gt;$AI$8,1,0)</f>
        <v>0</v>
      </c>
      <c r="BQ645" s="175">
        <f>IF($R645=BN$17,BO645,0)</f>
        <v>0</v>
      </c>
      <c r="BR645" s="173">
        <v>0</v>
      </c>
      <c r="BS645" s="175">
        <f>100*BR645/$AI645</f>
        <v>0</v>
      </c>
      <c r="BT645" s="173">
        <f>IF(BS645&gt;$AI$8,1,0)</f>
        <v>0</v>
      </c>
      <c r="BU645" s="175">
        <f>IF($R645=BR$17,BS645,0)</f>
        <v>0</v>
      </c>
      <c r="BV645" s="173">
        <v>0</v>
      </c>
      <c r="BW645" s="175">
        <f>100*BV645/$AI645</f>
        <v>0</v>
      </c>
      <c r="BX645" s="173">
        <f>IF(BW645&gt;$AI$8,1,0)</f>
        <v>0</v>
      </c>
      <c r="BY645" s="175">
        <f>IF($R645=BV$17,BW645,0)</f>
        <v>0</v>
      </c>
      <c r="BZ645" s="173">
        <v>0</v>
      </c>
      <c r="CA645" s="175">
        <f>100*BZ645/$AI645</f>
        <v>0</v>
      </c>
      <c r="CB645" s="173">
        <f>IF(CA645&gt;$AI$8,1,0)</f>
        <v>0</v>
      </c>
      <c r="CC645" s="175">
        <f>IF($R645=BZ$17,CA645,0)</f>
        <v>0</v>
      </c>
      <c r="CD645" s="173">
        <v>0</v>
      </c>
      <c r="CE645" s="175">
        <f>100*CD645/$AI645</f>
        <v>0</v>
      </c>
      <c r="CF645" s="173">
        <f>IF(CE645&gt;$AI$8,1,0)</f>
        <v>0</v>
      </c>
      <c r="CG645" s="175">
        <f>IF($R645=CD$17,CE645,0)</f>
        <v>0</v>
      </c>
      <c r="CH645" s="173">
        <v>0</v>
      </c>
      <c r="CI645" s="175">
        <f>100*CH645/$AI645</f>
        <v>0</v>
      </c>
      <c r="CJ645" s="173">
        <f>IF(CI645&gt;$AI$8,1,0)</f>
        <v>0</v>
      </c>
      <c r="CK645" s="175">
        <f>IF($R645=CH$17,CI645,0)</f>
        <v>0</v>
      </c>
      <c r="CL645" s="173">
        <v>1245</v>
      </c>
      <c r="CM645" s="173">
        <v>0</v>
      </c>
      <c r="CN645" s="176"/>
    </row>
    <row r="646" ht="15.75" customHeight="1">
      <c r="A646" t="s" s="179">
        <v>3262</v>
      </c>
      <c r="B646" t="s" s="180">
        <v>84</v>
      </c>
      <c r="C646" t="s" s="180">
        <v>3263</v>
      </c>
      <c r="D646" t="s" s="181">
        <v>86</v>
      </c>
      <c r="E646" t="s" s="188">
        <v>79</v>
      </c>
      <c r="F646" t="s" s="146">
        <v>80</v>
      </c>
      <c r="G646" t="s" s="146">
        <v>315</v>
      </c>
      <c r="H646" t="s" s="146">
        <v>316</v>
      </c>
      <c r="I646" t="s" s="146">
        <v>64</v>
      </c>
      <c r="J646" t="s" s="146">
        <v>50</v>
      </c>
      <c r="K646" t="s" s="183">
        <f>_xlfn.IFS(Q646=0,O646,T646=1,R646,U646=1,AA646,V646=1,AD646)</f>
        <v>2365</v>
      </c>
      <c r="L646" s="189">
        <f>_xlfn.IFS(Q646=0,P646,T646=1,S646,U646=1,AB646,V646=1,AE646)</f>
        <v>14.002324</v>
      </c>
      <c r="M646" t="s" s="146">
        <f>IF(O646="Lab","over","under")</f>
        <v>2429</v>
      </c>
      <c r="N646" s="145">
        <v>0</v>
      </c>
      <c r="O646" t="s" s="184">
        <v>28</v>
      </c>
      <c r="P646" s="147">
        <f>AQ646</f>
        <v>31.1946657813192</v>
      </c>
      <c r="Q646" s="145">
        <f>T646+U646+V646</f>
        <v>1</v>
      </c>
      <c r="R646" t="s" s="197">
        <v>2484</v>
      </c>
      <c r="S646" s="211">
        <f>100*0.292773351</f>
        <v>29.2773351</v>
      </c>
      <c r="T646" s="277"/>
      <c r="U646" s="145">
        <v>1</v>
      </c>
      <c r="V646" s="138"/>
      <c r="W646" s="138"/>
      <c r="X646" t="s" s="146">
        <f>IF($A646=Y646,"ok","bad")</f>
        <v>2430</v>
      </c>
      <c r="Y646" t="s" s="146">
        <v>3262</v>
      </c>
      <c r="Z646" t="s" s="146">
        <v>3263</v>
      </c>
      <c r="AA646" t="s" s="186">
        <v>2365</v>
      </c>
      <c r="AB646" s="141">
        <f>100*AC646</f>
        <v>14.002324</v>
      </c>
      <c r="AC646" s="190">
        <v>0.14002324</v>
      </c>
      <c r="AD646" t="s" s="187">
        <v>27</v>
      </c>
      <c r="AE646" s="141">
        <v>10.0542275</v>
      </c>
      <c r="AF646" s="190">
        <v>0.100542275</v>
      </c>
      <c r="AG646" s="138"/>
      <c r="AH646" s="145">
        <v>73203</v>
      </c>
      <c r="AI646" s="145">
        <v>36144</v>
      </c>
      <c r="AJ646" s="145">
        <v>128</v>
      </c>
      <c r="AK646" s="145">
        <v>693</v>
      </c>
      <c r="AL646" s="145">
        <v>3634</v>
      </c>
      <c r="AM646" s="148">
        <f>100*AL646/$AI646</f>
        <v>10.0542275343072</v>
      </c>
      <c r="AN646" s="145">
        <f>IF(AM646&gt;$AI$8,1,0)</f>
        <v>0</v>
      </c>
      <c r="AO646" s="148">
        <f>IF($R646=AL$17,AM646,0)</f>
        <v>0</v>
      </c>
      <c r="AP646" s="145">
        <v>11275</v>
      </c>
      <c r="AQ646" s="148">
        <f>100*AP646/$AI646</f>
        <v>31.1946657813192</v>
      </c>
      <c r="AR646" s="145">
        <f>IF(AQ646&gt;$AI$8,1,0)</f>
        <v>0</v>
      </c>
      <c r="AS646" s="148">
        <f>IF($R646=AP$17,AQ646,0)</f>
        <v>0</v>
      </c>
      <c r="AT646" s="145">
        <v>3634</v>
      </c>
      <c r="AU646" s="148">
        <f>100*AT646/$AI646</f>
        <v>10.0542275343072</v>
      </c>
      <c r="AV646" s="145">
        <f>IF(AU646&gt;$AI$8,1,0)</f>
        <v>0</v>
      </c>
      <c r="AW646" s="148">
        <f>IF($R646=AT$17,AU646,0)</f>
        <v>0</v>
      </c>
      <c r="AX646" s="145">
        <v>5061</v>
      </c>
      <c r="AY646" s="148">
        <f>100*AX646/$AI646</f>
        <v>14.0023240371846</v>
      </c>
      <c r="AZ646" s="145">
        <f>IF(AY646&gt;$AI$8,1,0)</f>
        <v>0</v>
      </c>
      <c r="BA646" s="148">
        <f>IF($R646=AX$17,AY646,0)</f>
        <v>0</v>
      </c>
      <c r="BB646" s="145">
        <v>1958</v>
      </c>
      <c r="BC646" s="148">
        <f>100*BB646/$AI646</f>
        <v>5.41722000885347</v>
      </c>
      <c r="BD646" s="145">
        <f>IF(BC646&gt;$AI$8,1,0)</f>
        <v>0</v>
      </c>
      <c r="BE646" s="148">
        <f>IF($R646=BB$17,BC646,0)</f>
        <v>0</v>
      </c>
      <c r="BF646" s="145">
        <v>0</v>
      </c>
      <c r="BG646" s="148">
        <f>100*BF646/$AI646</f>
        <v>0</v>
      </c>
      <c r="BH646" s="145">
        <f>IF(BG646&gt;$AI$8,1,0)</f>
        <v>0</v>
      </c>
      <c r="BI646" s="148">
        <f>IF($R646=BF$17,BG646,0)</f>
        <v>0</v>
      </c>
      <c r="BJ646" s="145">
        <v>0</v>
      </c>
      <c r="BK646" s="148">
        <f>100*BJ646/$AI646</f>
        <v>0</v>
      </c>
      <c r="BL646" s="145">
        <f>IF(BK646&gt;$AI$8,1,0)</f>
        <v>0</v>
      </c>
      <c r="BM646" s="148">
        <f>IF($R646=BJ$17,BK646,0)</f>
        <v>0</v>
      </c>
      <c r="BN646" s="145">
        <v>0</v>
      </c>
      <c r="BO646" s="148">
        <f>100*BN646/$AI646</f>
        <v>0</v>
      </c>
      <c r="BP646" s="145">
        <f>IF(BO646&gt;$AI$8,1,0)</f>
        <v>0</v>
      </c>
      <c r="BQ646" s="148">
        <f>IF($R646=BN$17,BO646,0)</f>
        <v>0</v>
      </c>
      <c r="BR646" s="145">
        <v>0</v>
      </c>
      <c r="BS646" s="148">
        <f>100*BR646/$AI646</f>
        <v>0</v>
      </c>
      <c r="BT646" s="145">
        <f>IF(BS646&gt;$AI$8,1,0)</f>
        <v>0</v>
      </c>
      <c r="BU646" s="148">
        <f>IF($R646=BR$17,BS646,0)</f>
        <v>0</v>
      </c>
      <c r="BV646" s="145">
        <v>0</v>
      </c>
      <c r="BW646" s="148">
        <f>100*BV646/$AI646</f>
        <v>0</v>
      </c>
      <c r="BX646" s="145">
        <f>IF(BW646&gt;$AI$8,1,0)</f>
        <v>0</v>
      </c>
      <c r="BY646" s="148">
        <f>IF($R646=BV$17,BW646,0)</f>
        <v>0</v>
      </c>
      <c r="BZ646" s="145">
        <v>0</v>
      </c>
      <c r="CA646" s="148">
        <f>100*BZ646/$AI646</f>
        <v>0</v>
      </c>
      <c r="CB646" s="145">
        <f>IF(CA646&gt;$AI$8,1,0)</f>
        <v>0</v>
      </c>
      <c r="CC646" s="148">
        <f>IF($R646=BZ$17,CA646,0)</f>
        <v>0</v>
      </c>
      <c r="CD646" s="145">
        <v>0</v>
      </c>
      <c r="CE646" s="148">
        <f>100*CD646/$AI646</f>
        <v>0</v>
      </c>
      <c r="CF646" s="145">
        <f>IF(CE646&gt;$AI$8,1,0)</f>
        <v>0</v>
      </c>
      <c r="CG646" s="148">
        <f>IF($R646=CD$17,CE646,0)</f>
        <v>0</v>
      </c>
      <c r="CH646" s="145">
        <v>0</v>
      </c>
      <c r="CI646" s="148">
        <f>100*CH646/$AI646</f>
        <v>0</v>
      </c>
      <c r="CJ646" s="145">
        <f>IF(CI646&gt;$AI$8,1,0)</f>
        <v>0</v>
      </c>
      <c r="CK646" s="148">
        <f>IF($R646=CH$17,CI646,0)</f>
        <v>0</v>
      </c>
      <c r="CL646" s="145">
        <v>510</v>
      </c>
      <c r="CM646" s="145">
        <v>0</v>
      </c>
      <c r="CN646" s="149"/>
    </row>
    <row r="647" ht="15.75" customHeight="1">
      <c r="A647" t="s" s="179">
        <v>3394</v>
      </c>
      <c r="B647" t="s" s="180">
        <v>101</v>
      </c>
      <c r="C647" t="s" s="180">
        <v>1300</v>
      </c>
      <c r="D647" t="s" s="181">
        <v>104</v>
      </c>
      <c r="E647" t="s" s="182">
        <v>79</v>
      </c>
      <c r="F647" t="s" s="130">
        <v>80</v>
      </c>
      <c r="G647" t="s" s="130">
        <v>3395</v>
      </c>
      <c r="H647" t="s" s="130">
        <v>3396</v>
      </c>
      <c r="I647" t="s" s="130">
        <v>64</v>
      </c>
      <c r="J647" t="s" s="130">
        <v>131</v>
      </c>
      <c r="K647" t="s" s="183">
        <f>_xlfn.IFS(Q647=0,O647,T647=1,R647,U647=1,AA647,V647=1,AD647)</f>
        <v>27</v>
      </c>
      <c r="L647" s="189">
        <f>_xlfn.IFS(Q647=0,P647,T647=1,S647,U647=1,AB647,V647=1,AE647)</f>
        <v>31.0956030312112</v>
      </c>
      <c r="M647" t="s" s="130">
        <f>IF(O647="Lab","over","under")</f>
        <v>3307</v>
      </c>
      <c r="N647" s="169"/>
      <c r="O647" t="s" s="184">
        <v>27</v>
      </c>
      <c r="P647" s="131">
        <f>AM647</f>
        <v>31.0956030312112</v>
      </c>
      <c r="Q647" s="173">
        <f>T647+U647+V647</f>
        <v>0</v>
      </c>
      <c r="R647" t="s" s="185">
        <v>28</v>
      </c>
      <c r="S647" s="213">
        <f>AS647</f>
        <v>21.6209273451214</v>
      </c>
      <c r="T647" s="169"/>
      <c r="U647" s="169"/>
      <c r="V647" s="169"/>
      <c r="W647" s="169"/>
      <c r="X647" t="s" s="130">
        <f>IF($A647=Y647,"ok","bad")</f>
        <v>2430</v>
      </c>
      <c r="Y647" t="s" s="130">
        <v>3394</v>
      </c>
      <c r="Z647" t="s" s="130">
        <v>1300</v>
      </c>
      <c r="AA647" t="s" s="186">
        <v>29</v>
      </c>
      <c r="AB647" s="125">
        <f>100*AC647</f>
        <v>13.5484009</v>
      </c>
      <c r="AC647" s="191">
        <v>0.135484009</v>
      </c>
      <c r="AD647" t="s" s="187">
        <v>217</v>
      </c>
      <c r="AE647" s="125">
        <v>11.8422743</v>
      </c>
      <c r="AF647" s="191">
        <v>0.118422743</v>
      </c>
      <c r="AG647" s="169"/>
      <c r="AH647" s="173">
        <v>76560</v>
      </c>
      <c r="AI647" s="173">
        <v>46714</v>
      </c>
      <c r="AJ647" s="173">
        <v>255</v>
      </c>
      <c r="AK647" s="173">
        <v>4426</v>
      </c>
      <c r="AL647" s="173">
        <v>14526</v>
      </c>
      <c r="AM647" s="175">
        <f>100*AL647/$AI647</f>
        <v>31.0956030312112</v>
      </c>
      <c r="AN647" s="173">
        <f>IF(AM647&gt;$AI$8,1,0)</f>
        <v>0</v>
      </c>
      <c r="AO647" s="175">
        <f>IF($R647=AL$17,AM647,0)</f>
        <v>0</v>
      </c>
      <c r="AP647" s="173">
        <v>10100</v>
      </c>
      <c r="AQ647" s="175">
        <f>100*AP647/$AI647</f>
        <v>21.6209273451214</v>
      </c>
      <c r="AR647" s="173">
        <f>IF(AQ647&gt;$AI$8,1,0)</f>
        <v>0</v>
      </c>
      <c r="AS647" s="175">
        <f>IF($R647=AP$17,AQ647,0)</f>
        <v>21.6209273451214</v>
      </c>
      <c r="AT647" s="173">
        <v>6329</v>
      </c>
      <c r="AU647" s="175">
        <f>100*AT647/$AI647</f>
        <v>13.5484009076508</v>
      </c>
      <c r="AV647" s="173">
        <f>IF(AU647&gt;$AI$8,1,0)</f>
        <v>0</v>
      </c>
      <c r="AW647" s="175">
        <f>IF($R647=AT$17,AU647,0)</f>
        <v>0</v>
      </c>
      <c r="AX647" s="173">
        <v>2611</v>
      </c>
      <c r="AY647" s="175">
        <f>100*AX647/$AI647</f>
        <v>5.58933082159524</v>
      </c>
      <c r="AZ647" s="173">
        <f>IF(AY647&gt;$AI$8,1,0)</f>
        <v>0</v>
      </c>
      <c r="BA647" s="175">
        <f>IF($R647=AX$17,AY647,0)</f>
        <v>0</v>
      </c>
      <c r="BB647" s="173">
        <v>2143</v>
      </c>
      <c r="BC647" s="175">
        <f>100*BB647/$AI647</f>
        <v>4.58748983174209</v>
      </c>
      <c r="BD647" s="173">
        <f>IF(BC647&gt;$AI$8,1,0)</f>
        <v>0</v>
      </c>
      <c r="BE647" s="175">
        <f>IF($R647=BB$17,BC647,0)</f>
        <v>0</v>
      </c>
      <c r="BF647" s="173">
        <v>0</v>
      </c>
      <c r="BG647" s="175">
        <f>100*BF647/$AI647</f>
        <v>0</v>
      </c>
      <c r="BH647" s="173">
        <f>IF(BG647&gt;$AI$8,1,0)</f>
        <v>0</v>
      </c>
      <c r="BI647" s="175">
        <f>IF($R647=BF$17,BG647,0)</f>
        <v>0</v>
      </c>
      <c r="BJ647" s="173">
        <v>0</v>
      </c>
      <c r="BK647" s="175">
        <f>100*BJ647/$AI647</f>
        <v>0</v>
      </c>
      <c r="BL647" s="173">
        <f>IF(BK647&gt;$AI$8,1,0)</f>
        <v>0</v>
      </c>
      <c r="BM647" s="175">
        <f>IF($R647=BJ$17,BK647,0)</f>
        <v>0</v>
      </c>
      <c r="BN647" s="173">
        <v>0</v>
      </c>
      <c r="BO647" s="175">
        <f>100*BN647/$AI647</f>
        <v>0</v>
      </c>
      <c r="BP647" s="173">
        <f>IF(BO647&gt;$AI$8,1,0)</f>
        <v>0</v>
      </c>
      <c r="BQ647" s="175">
        <f>IF($R647=BN$17,BO647,0)</f>
        <v>0</v>
      </c>
      <c r="BR647" s="173">
        <v>0</v>
      </c>
      <c r="BS647" s="175">
        <f>100*BR647/$AI647</f>
        <v>0</v>
      </c>
      <c r="BT647" s="173">
        <f>IF(BS647&gt;$AI$8,1,0)</f>
        <v>0</v>
      </c>
      <c r="BU647" s="175">
        <f>IF($R647=BR$17,BS647,0)</f>
        <v>0</v>
      </c>
      <c r="BV647" s="173">
        <v>0</v>
      </c>
      <c r="BW647" s="175">
        <f>100*BV647/$AI647</f>
        <v>0</v>
      </c>
      <c r="BX647" s="173">
        <f>IF(BW647&gt;$AI$8,1,0)</f>
        <v>0</v>
      </c>
      <c r="BY647" s="175">
        <f>IF($R647=BV$17,BW647,0)</f>
        <v>0</v>
      </c>
      <c r="BZ647" s="173">
        <v>0</v>
      </c>
      <c r="CA647" s="175">
        <f>100*BZ647/$AI647</f>
        <v>0</v>
      </c>
      <c r="CB647" s="173">
        <f>IF(CA647&gt;$AI$8,1,0)</f>
        <v>0</v>
      </c>
      <c r="CC647" s="175">
        <f>IF($R647=BZ$17,CA647,0)</f>
        <v>0</v>
      </c>
      <c r="CD647" s="173">
        <v>0</v>
      </c>
      <c r="CE647" s="175">
        <f>100*CD647/$AI647</f>
        <v>0</v>
      </c>
      <c r="CF647" s="173">
        <f>IF(CE647&gt;$AI$8,1,0)</f>
        <v>0</v>
      </c>
      <c r="CG647" s="175">
        <f>IF($R647=CD$17,CE647,0)</f>
        <v>0</v>
      </c>
      <c r="CH647" s="173">
        <v>0</v>
      </c>
      <c r="CI647" s="175">
        <f>100*CH647/$AI647</f>
        <v>0</v>
      </c>
      <c r="CJ647" s="173">
        <f>IF(CI647&gt;$AI$8,1,0)</f>
        <v>0</v>
      </c>
      <c r="CK647" s="175">
        <f>IF($R647=CH$17,CI647,0)</f>
        <v>0</v>
      </c>
      <c r="CL647" s="173">
        <v>1413</v>
      </c>
      <c r="CM647" s="173">
        <v>0</v>
      </c>
      <c r="CN647" s="176"/>
    </row>
    <row r="648" ht="19.95" customHeight="1">
      <c r="A648" t="s" s="179">
        <v>3681</v>
      </c>
      <c r="B648" t="s" s="180">
        <v>183</v>
      </c>
      <c r="C648" t="s" s="180">
        <v>1892</v>
      </c>
      <c r="D648" t="s" s="181">
        <v>186</v>
      </c>
      <c r="E648" t="s" s="188">
        <v>79</v>
      </c>
      <c r="F648" t="s" s="146">
        <v>46</v>
      </c>
      <c r="G648" t="s" s="146">
        <v>393</v>
      </c>
      <c r="H648" t="s" s="146">
        <v>3682</v>
      </c>
      <c r="I648" t="s" s="146">
        <v>49</v>
      </c>
      <c r="J648" t="s" s="146">
        <v>3525</v>
      </c>
      <c r="K648" t="s" s="183">
        <f>_xlfn.IFS(Q648=0,O648,T648=1,R648,U648=1,AA648,V648=1,AD648)</f>
        <v>2365</v>
      </c>
      <c r="L648" s="189">
        <f>_xlfn.IFS(Q648=0,P648,T648=1,S648,U648=1,AB648,V648=1,AE648)</f>
        <v>30.7921818503628</v>
      </c>
      <c r="M648" t="s" s="146">
        <f>IF(O648="Lab","over","under")</f>
        <v>3307</v>
      </c>
      <c r="N648" s="138"/>
      <c r="O648" t="s" s="184">
        <v>2365</v>
      </c>
      <c r="P648" s="147">
        <f>AY648</f>
        <v>30.7921818503628</v>
      </c>
      <c r="Q648" s="145">
        <f>T648+U648+V648</f>
        <v>0</v>
      </c>
      <c r="R648" t="s" s="185">
        <v>28</v>
      </c>
      <c r="S648" s="147">
        <f>AS648</f>
        <v>30.5443879744115</v>
      </c>
      <c r="T648" s="138"/>
      <c r="U648" s="138"/>
      <c r="V648" s="138"/>
      <c r="W648" s="138"/>
      <c r="X648" t="s" s="146">
        <f>IF($A648=Y648,"ok","bad")</f>
        <v>2430</v>
      </c>
      <c r="Y648" t="s" s="146">
        <v>3681</v>
      </c>
      <c r="Z648" t="s" s="146">
        <v>1892</v>
      </c>
      <c r="AA648" t="s" s="186">
        <v>27</v>
      </c>
      <c r="AB648" s="141">
        <f>100*AC648</f>
        <v>25.6871223</v>
      </c>
      <c r="AC648" s="190">
        <v>0.256871223</v>
      </c>
      <c r="AD648" t="s" s="187">
        <v>217</v>
      </c>
      <c r="AE648" s="141">
        <v>4.8749652</v>
      </c>
      <c r="AF648" s="190">
        <v>0.048749652</v>
      </c>
      <c r="AG648" s="138"/>
      <c r="AH648" s="145">
        <v>72673</v>
      </c>
      <c r="AI648" s="145">
        <v>39549</v>
      </c>
      <c r="AJ648" s="145">
        <v>123</v>
      </c>
      <c r="AK648" s="145">
        <v>98</v>
      </c>
      <c r="AL648" s="145">
        <v>10159</v>
      </c>
      <c r="AM648" s="148">
        <f>100*AL648/$AI648</f>
        <v>25.6871223039773</v>
      </c>
      <c r="AN648" s="145">
        <f>IF(AM648&gt;$AI$8,1,0)</f>
        <v>0</v>
      </c>
      <c r="AO648" s="148">
        <f>IF($R648=AL$17,AM648,0)</f>
        <v>0</v>
      </c>
      <c r="AP648" s="145">
        <v>12080</v>
      </c>
      <c r="AQ648" s="148">
        <f>100*AP648/$AI648</f>
        <v>30.5443879744115</v>
      </c>
      <c r="AR648" s="145">
        <f>IF(AQ648&gt;$AI$8,1,0)</f>
        <v>0</v>
      </c>
      <c r="AS648" s="148">
        <f>IF($R648=AP$17,AQ648,0)</f>
        <v>30.5443879744115</v>
      </c>
      <c r="AT648" s="145">
        <v>1071</v>
      </c>
      <c r="AU648" s="148">
        <f>100*AT648/$AI648</f>
        <v>2.70803307289691</v>
      </c>
      <c r="AV648" s="145">
        <f>IF(AU648&gt;$AI$8,1,0)</f>
        <v>0</v>
      </c>
      <c r="AW648" s="148">
        <f>IF($R648=AT$17,AU648,0)</f>
        <v>0</v>
      </c>
      <c r="AX648" s="145">
        <v>12178</v>
      </c>
      <c r="AY648" s="148">
        <f>100*AX648/$AI648</f>
        <v>30.7921818503628</v>
      </c>
      <c r="AZ648" s="145">
        <f>IF(AY648&gt;$AI$8,1,0)</f>
        <v>0</v>
      </c>
      <c r="BA648" s="148">
        <f>IF($R648=AX$17,AY648,0)</f>
        <v>0</v>
      </c>
      <c r="BB648" s="145">
        <v>1718</v>
      </c>
      <c r="BC648" s="148">
        <f>100*BB648/$AI648</f>
        <v>4.34397835596349</v>
      </c>
      <c r="BD648" s="145">
        <f>IF(BC648&gt;$AI$8,1,0)</f>
        <v>0</v>
      </c>
      <c r="BE648" s="148">
        <f>IF($R648=BB$17,BC648,0)</f>
        <v>0</v>
      </c>
      <c r="BF648" s="145">
        <v>0</v>
      </c>
      <c r="BG648" s="148">
        <f>100*BF648/$AI648</f>
        <v>0</v>
      </c>
      <c r="BH648" s="145">
        <f>IF(BG648&gt;$AI$8,1,0)</f>
        <v>0</v>
      </c>
      <c r="BI648" s="148">
        <f>IF($R648=BF$17,BG648,0)</f>
        <v>0</v>
      </c>
      <c r="BJ648" s="145">
        <v>0</v>
      </c>
      <c r="BK648" s="148">
        <f>100*BJ648/$AI648</f>
        <v>0</v>
      </c>
      <c r="BL648" s="145">
        <f>IF(BK648&gt;$AI$8,1,0)</f>
        <v>0</v>
      </c>
      <c r="BM648" s="148">
        <f>IF($R648=BJ$17,BK648,0)</f>
        <v>0</v>
      </c>
      <c r="BN648" s="145">
        <v>0</v>
      </c>
      <c r="BO648" s="148">
        <f>100*BN648/$AI648</f>
        <v>0</v>
      </c>
      <c r="BP648" s="145">
        <f>IF(BO648&gt;$AI$8,1,0)</f>
        <v>0</v>
      </c>
      <c r="BQ648" s="148">
        <f>IF($R648=BN$17,BO648,0)</f>
        <v>0</v>
      </c>
      <c r="BR648" s="145">
        <v>0</v>
      </c>
      <c r="BS648" s="148">
        <f>100*BR648/$AI648</f>
        <v>0</v>
      </c>
      <c r="BT648" s="145">
        <f>IF(BS648&gt;$AI$8,1,0)</f>
        <v>0</v>
      </c>
      <c r="BU648" s="148">
        <f>IF($R648=BR$17,BS648,0)</f>
        <v>0</v>
      </c>
      <c r="BV648" s="145">
        <v>0</v>
      </c>
      <c r="BW648" s="148">
        <f>100*BV648/$AI648</f>
        <v>0</v>
      </c>
      <c r="BX648" s="145">
        <f>IF(BW648&gt;$AI$8,1,0)</f>
        <v>0</v>
      </c>
      <c r="BY648" s="148">
        <f>IF($R648=BV$17,BW648,0)</f>
        <v>0</v>
      </c>
      <c r="BZ648" s="145">
        <v>0</v>
      </c>
      <c r="CA648" s="148">
        <f>100*BZ648/$AI648</f>
        <v>0</v>
      </c>
      <c r="CB648" s="145">
        <f>IF(CA648&gt;$AI$8,1,0)</f>
        <v>0</v>
      </c>
      <c r="CC648" s="148">
        <f>IF($R648=BZ$17,CA648,0)</f>
        <v>0</v>
      </c>
      <c r="CD648" s="145">
        <v>0</v>
      </c>
      <c r="CE648" s="148">
        <f>100*CD648/$AI648</f>
        <v>0</v>
      </c>
      <c r="CF648" s="145">
        <f>IF(CE648&gt;$AI$8,1,0)</f>
        <v>0</v>
      </c>
      <c r="CG648" s="148">
        <f>IF($R648=CD$17,CE648,0)</f>
        <v>0</v>
      </c>
      <c r="CH648" s="145">
        <v>0</v>
      </c>
      <c r="CI648" s="148">
        <f>100*CH648/$AI648</f>
        <v>0</v>
      </c>
      <c r="CJ648" s="145">
        <f>IF(CI648&gt;$AI$8,1,0)</f>
        <v>0</v>
      </c>
      <c r="CK648" s="148">
        <f>IF($R648=CH$17,CI648,0)</f>
        <v>0</v>
      </c>
      <c r="CL648" s="145">
        <v>0</v>
      </c>
      <c r="CM648" s="145">
        <v>0</v>
      </c>
      <c r="CN648" s="149"/>
    </row>
    <row r="649" ht="15.75" customHeight="1">
      <c r="A649" t="s" s="179">
        <v>3543</v>
      </c>
      <c r="B649" t="s" s="180">
        <v>75</v>
      </c>
      <c r="C649" t="s" s="180">
        <v>1113</v>
      </c>
      <c r="D649" t="s" s="181">
        <v>78</v>
      </c>
      <c r="E649" t="s" s="182">
        <v>79</v>
      </c>
      <c r="F649" t="s" s="130">
        <v>80</v>
      </c>
      <c r="G649" t="s" s="130">
        <v>1114</v>
      </c>
      <c r="H649" t="s" s="130">
        <v>1115</v>
      </c>
      <c r="I649" t="s" s="130">
        <v>49</v>
      </c>
      <c r="J649" t="s" s="130">
        <v>56</v>
      </c>
      <c r="K649" t="s" s="183">
        <f>_xlfn.IFS(Q649=0,O649,T649=1,R649,U649=1,AA649,V649=1,AD649)</f>
        <v>27</v>
      </c>
      <c r="L649" s="189">
        <f>_xlfn.IFS(Q649=0,P649,T649=1,S649,U649=1,AB649,V649=1,AE649)</f>
        <v>30.7827241264875</v>
      </c>
      <c r="M649" t="s" s="130">
        <f>IF(O649="Lab","over","under")</f>
        <v>3307</v>
      </c>
      <c r="N649" s="169"/>
      <c r="O649" t="s" s="184">
        <v>27</v>
      </c>
      <c r="P649" s="131">
        <f>AM649</f>
        <v>30.7827241264875</v>
      </c>
      <c r="Q649" s="173">
        <f>T649+U649+V649</f>
        <v>0</v>
      </c>
      <c r="R649" t="s" s="185">
        <v>28</v>
      </c>
      <c r="S649" s="210">
        <f>AS649</f>
        <v>30.5646422983928</v>
      </c>
      <c r="T649" s="169"/>
      <c r="U649" s="169"/>
      <c r="V649" s="169"/>
      <c r="W649" s="169"/>
      <c r="X649" t="s" s="130">
        <f>IF($A649=Y649,"ok","bad")</f>
        <v>2430</v>
      </c>
      <c r="Y649" t="s" s="130">
        <v>3543</v>
      </c>
      <c r="Z649" t="s" s="130">
        <v>1113</v>
      </c>
      <c r="AA649" t="s" s="186">
        <v>2365</v>
      </c>
      <c r="AB649" s="125">
        <f>100*AC649</f>
        <v>23.6073579</v>
      </c>
      <c r="AC649" s="191">
        <v>0.236073579</v>
      </c>
      <c r="AD649" t="s" s="187">
        <v>29</v>
      </c>
      <c r="AE649" s="125">
        <v>7.763239</v>
      </c>
      <c r="AF649" s="191">
        <v>0.07763239</v>
      </c>
      <c r="AG649" s="169"/>
      <c r="AH649" s="173">
        <v>72323</v>
      </c>
      <c r="AI649" s="173">
        <v>42186</v>
      </c>
      <c r="AJ649" s="173">
        <v>133</v>
      </c>
      <c r="AK649" s="173">
        <v>92</v>
      </c>
      <c r="AL649" s="173">
        <v>12986</v>
      </c>
      <c r="AM649" s="175">
        <f>100*AL649/$AI649</f>
        <v>30.7827241264875</v>
      </c>
      <c r="AN649" s="173">
        <f>IF(AM649&gt;$AI$8,1,0)</f>
        <v>0</v>
      </c>
      <c r="AO649" s="175">
        <f>IF($R649=AL$17,AM649,0)</f>
        <v>0</v>
      </c>
      <c r="AP649" s="173">
        <v>12894</v>
      </c>
      <c r="AQ649" s="175">
        <f>100*AP649/$AI649</f>
        <v>30.5646422983928</v>
      </c>
      <c r="AR649" s="173">
        <f>IF(AQ649&gt;$AI$8,1,0)</f>
        <v>0</v>
      </c>
      <c r="AS649" s="175">
        <f>IF($R649=AP$17,AQ649,0)</f>
        <v>30.5646422983928</v>
      </c>
      <c r="AT649" s="173">
        <v>3275</v>
      </c>
      <c r="AU649" s="175">
        <f>100*AT649/$AI649</f>
        <v>7.76323898923814</v>
      </c>
      <c r="AV649" s="173">
        <f>IF(AU649&gt;$AI$8,1,0)</f>
        <v>0</v>
      </c>
      <c r="AW649" s="175">
        <f>IF($R649=AT$17,AU649,0)</f>
        <v>0</v>
      </c>
      <c r="AX649" s="173">
        <v>9959</v>
      </c>
      <c r="AY649" s="175">
        <f>100*AX649/$AI649</f>
        <v>23.6073578912435</v>
      </c>
      <c r="AZ649" s="173">
        <f>IF(AY649&gt;$AI$8,1,0)</f>
        <v>0</v>
      </c>
      <c r="BA649" s="175">
        <f>IF($R649=AX$17,AY649,0)</f>
        <v>0</v>
      </c>
      <c r="BB649" s="173">
        <v>2861</v>
      </c>
      <c r="BC649" s="175">
        <f>100*BB649/$AI649</f>
        <v>6.78187076281231</v>
      </c>
      <c r="BD649" s="173">
        <f>IF(BC649&gt;$AI$8,1,0)</f>
        <v>0</v>
      </c>
      <c r="BE649" s="175">
        <f>IF($R649=BB$17,BC649,0)</f>
        <v>0</v>
      </c>
      <c r="BF649" s="173">
        <v>0</v>
      </c>
      <c r="BG649" s="175">
        <f>100*BF649/$AI649</f>
        <v>0</v>
      </c>
      <c r="BH649" s="173">
        <f>IF(BG649&gt;$AI$8,1,0)</f>
        <v>0</v>
      </c>
      <c r="BI649" s="175">
        <f>IF($R649=BF$17,BG649,0)</f>
        <v>0</v>
      </c>
      <c r="BJ649" s="173">
        <v>0</v>
      </c>
      <c r="BK649" s="175">
        <f>100*BJ649/$AI649</f>
        <v>0</v>
      </c>
      <c r="BL649" s="173">
        <f>IF(BK649&gt;$AI$8,1,0)</f>
        <v>0</v>
      </c>
      <c r="BM649" s="175">
        <f>IF($R649=BJ$17,BK649,0)</f>
        <v>0</v>
      </c>
      <c r="BN649" s="173">
        <v>0</v>
      </c>
      <c r="BO649" s="175">
        <f>100*BN649/$AI649</f>
        <v>0</v>
      </c>
      <c r="BP649" s="173">
        <f>IF(BO649&gt;$AI$8,1,0)</f>
        <v>0</v>
      </c>
      <c r="BQ649" s="175">
        <f>IF($R649=BN$17,BO649,0)</f>
        <v>0</v>
      </c>
      <c r="BR649" s="173">
        <v>0</v>
      </c>
      <c r="BS649" s="175">
        <f>100*BR649/$AI649</f>
        <v>0</v>
      </c>
      <c r="BT649" s="173">
        <f>IF(BS649&gt;$AI$8,1,0)</f>
        <v>0</v>
      </c>
      <c r="BU649" s="175">
        <f>IF($R649=BR$17,BS649,0)</f>
        <v>0</v>
      </c>
      <c r="BV649" s="173">
        <v>0</v>
      </c>
      <c r="BW649" s="175">
        <f>100*BV649/$AI649</f>
        <v>0</v>
      </c>
      <c r="BX649" s="173">
        <f>IF(BW649&gt;$AI$8,1,0)</f>
        <v>0</v>
      </c>
      <c r="BY649" s="175">
        <f>IF($R649=BV$17,BW649,0)</f>
        <v>0</v>
      </c>
      <c r="BZ649" s="173">
        <v>0</v>
      </c>
      <c r="CA649" s="175">
        <f>100*BZ649/$AI649</f>
        <v>0</v>
      </c>
      <c r="CB649" s="173">
        <f>IF(CA649&gt;$AI$8,1,0)</f>
        <v>0</v>
      </c>
      <c r="CC649" s="175">
        <f>IF($R649=BZ$17,CA649,0)</f>
        <v>0</v>
      </c>
      <c r="CD649" s="173">
        <v>0</v>
      </c>
      <c r="CE649" s="175">
        <f>100*CD649/$AI649</f>
        <v>0</v>
      </c>
      <c r="CF649" s="173">
        <f>IF(CE649&gt;$AI$8,1,0)</f>
        <v>0</v>
      </c>
      <c r="CG649" s="175">
        <f>IF($R649=CD$17,CE649,0)</f>
        <v>0</v>
      </c>
      <c r="CH649" s="173">
        <v>0</v>
      </c>
      <c r="CI649" s="175">
        <f>100*CH649/$AI649</f>
        <v>0</v>
      </c>
      <c r="CJ649" s="173">
        <f>IF(CI649&gt;$AI$8,1,0)</f>
        <v>0</v>
      </c>
      <c r="CK649" s="175">
        <f>IF($R649=CH$17,CI649,0)</f>
        <v>0</v>
      </c>
      <c r="CL649" s="173">
        <v>884</v>
      </c>
      <c r="CM649" s="173">
        <v>0</v>
      </c>
      <c r="CN649" s="176"/>
    </row>
    <row r="650" ht="15.75" customHeight="1">
      <c r="A650" t="s" s="179">
        <v>2963</v>
      </c>
      <c r="B650" t="s" s="180">
        <v>84</v>
      </c>
      <c r="C650" t="s" s="180">
        <v>2964</v>
      </c>
      <c r="D650" t="s" s="181">
        <v>86</v>
      </c>
      <c r="E650" t="s" s="188">
        <v>79</v>
      </c>
      <c r="F650" t="s" s="146">
        <v>80</v>
      </c>
      <c r="G650" t="s" s="146">
        <v>294</v>
      </c>
      <c r="H650" t="s" s="146">
        <v>265</v>
      </c>
      <c r="I650" t="s" s="146">
        <v>49</v>
      </c>
      <c r="J650" t="s" s="146">
        <v>50</v>
      </c>
      <c r="K650" t="s" s="183">
        <f>_xlfn.IFS(Q650=0,O650,T650=1,R650,U650=1,AA650,V650=1,AD650)</f>
        <v>28</v>
      </c>
      <c r="L650" s="189">
        <f>_xlfn.IFS(Q650=0,P650,T650=1,S650,U650=1,AB650,V650=1,AE650)</f>
        <v>30.7599865404028</v>
      </c>
      <c r="M650" t="s" s="146">
        <f>IF(O650="Lab","over","under")</f>
        <v>2429</v>
      </c>
      <c r="N650" s="145">
        <v>0</v>
      </c>
      <c r="O650" t="s" s="184">
        <v>28</v>
      </c>
      <c r="P650" s="147">
        <f>AQ650</f>
        <v>30.7599865404028</v>
      </c>
      <c r="Q650" s="145">
        <f>T650+U650+V650</f>
        <v>0</v>
      </c>
      <c r="R650" t="s" s="197">
        <v>217</v>
      </c>
      <c r="S650" s="211">
        <f>100*0.171657934</f>
        <v>17.1657934</v>
      </c>
      <c r="T650" s="277"/>
      <c r="U650" s="138"/>
      <c r="V650" s="138"/>
      <c r="W650" s="138"/>
      <c r="X650" t="s" s="146">
        <f>IF($A650=Y650,"ok","bad")</f>
        <v>2430</v>
      </c>
      <c r="Y650" t="s" s="146">
        <v>2963</v>
      </c>
      <c r="Z650" t="s" s="146">
        <v>2964</v>
      </c>
      <c r="AA650" t="s" s="186">
        <v>217</v>
      </c>
      <c r="AB650" s="141">
        <f>100*AC650</f>
        <v>14.8031534</v>
      </c>
      <c r="AC650" s="190">
        <v>0.148031534</v>
      </c>
      <c r="AD650" t="s" s="187">
        <v>29</v>
      </c>
      <c r="AE650" s="141">
        <v>11.3228861</v>
      </c>
      <c r="AF650" s="190">
        <v>0.113228861</v>
      </c>
      <c r="AG650" s="138"/>
      <c r="AH650" s="145">
        <v>76936</v>
      </c>
      <c r="AI650" s="145">
        <v>41606</v>
      </c>
      <c r="AJ650" s="145">
        <v>256</v>
      </c>
      <c r="AK650" s="145">
        <v>5656</v>
      </c>
      <c r="AL650" s="145">
        <v>3845</v>
      </c>
      <c r="AM650" s="148">
        <f>100*AL650/$AI650</f>
        <v>9.24145555929433</v>
      </c>
      <c r="AN650" s="145">
        <f>IF(AM650&gt;$AI$8,1,0)</f>
        <v>0</v>
      </c>
      <c r="AO650" s="148">
        <f>IF($R650=AL$17,AM650,0)</f>
        <v>0</v>
      </c>
      <c r="AP650" s="145">
        <v>12798</v>
      </c>
      <c r="AQ650" s="148">
        <f>100*AP650/$AI650</f>
        <v>30.7599865404028</v>
      </c>
      <c r="AR650" s="145">
        <f>IF(AQ650&gt;$AI$8,1,0)</f>
        <v>0</v>
      </c>
      <c r="AS650" s="148">
        <f>IF($R650=AP$17,AQ650,0)</f>
        <v>0</v>
      </c>
      <c r="AT650" s="145">
        <v>4711</v>
      </c>
      <c r="AU650" s="148">
        <f>100*AT650/$AI650</f>
        <v>11.3228861221939</v>
      </c>
      <c r="AV650" s="145">
        <f>IF(AU650&gt;$AI$8,1,0)</f>
        <v>0</v>
      </c>
      <c r="AW650" s="148">
        <f>IF($R650=AT$17,AU650,0)</f>
        <v>0</v>
      </c>
      <c r="AX650" s="145">
        <v>2305</v>
      </c>
      <c r="AY650" s="148">
        <f>100*AX650/$AI650</f>
        <v>5.54006633658607</v>
      </c>
      <c r="AZ650" s="145">
        <f>IF(AY650&gt;$AI$8,1,0)</f>
        <v>0</v>
      </c>
      <c r="BA650" s="148">
        <f>IF($R650=AX$17,AY650,0)</f>
        <v>0</v>
      </c>
      <c r="BB650" s="145">
        <v>3913</v>
      </c>
      <c r="BC650" s="148">
        <f>100*BB650/$AI650</f>
        <v>9.40489352497236</v>
      </c>
      <c r="BD650" s="145">
        <f>IF(BC650&gt;$AI$8,1,0)</f>
        <v>0</v>
      </c>
      <c r="BE650" s="148">
        <f>IF($R650=BB$17,BC650,0)</f>
        <v>0</v>
      </c>
      <c r="BF650" s="145">
        <v>0</v>
      </c>
      <c r="BG650" s="148">
        <f>100*BF650/$AI650</f>
        <v>0</v>
      </c>
      <c r="BH650" s="145">
        <f>IF(BG650&gt;$AI$8,1,0)</f>
        <v>0</v>
      </c>
      <c r="BI650" s="148">
        <f>IF($R650=BF$17,BG650,0)</f>
        <v>0</v>
      </c>
      <c r="BJ650" s="145">
        <v>0</v>
      </c>
      <c r="BK650" s="148">
        <f>100*BJ650/$AI650</f>
        <v>0</v>
      </c>
      <c r="BL650" s="145">
        <f>IF(BK650&gt;$AI$8,1,0)</f>
        <v>0</v>
      </c>
      <c r="BM650" s="148">
        <f>IF($R650=BJ$17,BK650,0)</f>
        <v>0</v>
      </c>
      <c r="BN650" s="145">
        <v>0</v>
      </c>
      <c r="BO650" s="148">
        <f>100*BN650/$AI650</f>
        <v>0</v>
      </c>
      <c r="BP650" s="145">
        <f>IF(BO650&gt;$AI$8,1,0)</f>
        <v>0</v>
      </c>
      <c r="BQ650" s="148">
        <f>IF($R650=BN$17,BO650,0)</f>
        <v>0</v>
      </c>
      <c r="BR650" s="145">
        <v>0</v>
      </c>
      <c r="BS650" s="148">
        <f>100*BR650/$AI650</f>
        <v>0</v>
      </c>
      <c r="BT650" s="145">
        <f>IF(BS650&gt;$AI$8,1,0)</f>
        <v>0</v>
      </c>
      <c r="BU650" s="148">
        <f>IF($R650=BR$17,BS650,0)</f>
        <v>0</v>
      </c>
      <c r="BV650" s="145">
        <v>0</v>
      </c>
      <c r="BW650" s="148">
        <f>100*BV650/$AI650</f>
        <v>0</v>
      </c>
      <c r="BX650" s="145">
        <f>IF(BW650&gt;$AI$8,1,0)</f>
        <v>0</v>
      </c>
      <c r="BY650" s="148">
        <f>IF($R650=BV$17,BW650,0)</f>
        <v>0</v>
      </c>
      <c r="BZ650" s="145">
        <v>0</v>
      </c>
      <c r="CA650" s="148">
        <f>100*BZ650/$AI650</f>
        <v>0</v>
      </c>
      <c r="CB650" s="145">
        <f>IF(CA650&gt;$AI$8,1,0)</f>
        <v>0</v>
      </c>
      <c r="CC650" s="148">
        <f>IF($R650=BZ$17,CA650,0)</f>
        <v>0</v>
      </c>
      <c r="CD650" s="145">
        <v>0</v>
      </c>
      <c r="CE650" s="148">
        <f>100*CD650/$AI650</f>
        <v>0</v>
      </c>
      <c r="CF650" s="145">
        <f>IF(CE650&gt;$AI$8,1,0)</f>
        <v>0</v>
      </c>
      <c r="CG650" s="148">
        <f>IF($R650=CD$17,CE650,0)</f>
        <v>0</v>
      </c>
      <c r="CH650" s="145">
        <v>0</v>
      </c>
      <c r="CI650" s="148">
        <f>100*CH650/$AI650</f>
        <v>0</v>
      </c>
      <c r="CJ650" s="145">
        <f>IF(CI650&gt;$AI$8,1,0)</f>
        <v>0</v>
      </c>
      <c r="CK650" s="148">
        <f>IF($R650=CH$17,CI650,0)</f>
        <v>0</v>
      </c>
      <c r="CL650" s="145">
        <v>1070</v>
      </c>
      <c r="CM650" s="145">
        <v>0</v>
      </c>
      <c r="CN650" s="149"/>
    </row>
    <row r="651" ht="15.75" customHeight="1">
      <c r="A651" t="s" s="179">
        <v>3660</v>
      </c>
      <c r="B651" t="s" s="180">
        <v>183</v>
      </c>
      <c r="C651" t="s" s="180">
        <v>184</v>
      </c>
      <c r="D651" t="s" s="181">
        <v>186</v>
      </c>
      <c r="E651" t="s" s="182">
        <v>79</v>
      </c>
      <c r="F651" t="s" s="130">
        <v>80</v>
      </c>
      <c r="G651" t="s" s="130">
        <v>1025</v>
      </c>
      <c r="H651" t="s" s="130">
        <v>1610</v>
      </c>
      <c r="I651" t="s" s="130">
        <v>49</v>
      </c>
      <c r="J651" t="s" s="130">
        <v>56</v>
      </c>
      <c r="K651" t="s" s="183">
        <f>_xlfn.IFS(Q651=0,O651,T651=1,R651,U651=1,AA651,V651=1,AD651)</f>
        <v>27</v>
      </c>
      <c r="L651" s="189">
        <f>_xlfn.IFS(Q651=0,P651,T651=1,S651,U651=1,AB651,V651=1,AE651)</f>
        <v>30.6357420947678</v>
      </c>
      <c r="M651" t="s" s="130">
        <f>IF(O651="Lab","over","under")</f>
        <v>3307</v>
      </c>
      <c r="N651" s="169"/>
      <c r="O651" t="s" s="184">
        <v>27</v>
      </c>
      <c r="P651" s="131">
        <f>AM651</f>
        <v>30.6357420947678</v>
      </c>
      <c r="Q651" s="173">
        <f>T651+U651+V651</f>
        <v>0</v>
      </c>
      <c r="R651" t="s" s="185">
        <v>28</v>
      </c>
      <c r="S651" s="213">
        <f>AS651</f>
        <v>30.5882632228658</v>
      </c>
      <c r="T651" s="169"/>
      <c r="U651" s="169"/>
      <c r="V651" s="169"/>
      <c r="W651" s="169"/>
      <c r="X651" t="s" s="130">
        <f>IF($A651=Y651,"ok","bad")</f>
        <v>2430</v>
      </c>
      <c r="Y651" t="s" s="130">
        <v>3660</v>
      </c>
      <c r="Z651" t="s" s="130">
        <v>184</v>
      </c>
      <c r="AA651" t="s" s="186">
        <v>2365</v>
      </c>
      <c r="AB651" s="125">
        <f>100*AC651</f>
        <v>26.9537556</v>
      </c>
      <c r="AC651" s="191">
        <v>0.269537556</v>
      </c>
      <c r="AD651" t="s" s="187">
        <v>29</v>
      </c>
      <c r="AE651" s="125">
        <v>5.4410787</v>
      </c>
      <c r="AF651" s="191">
        <v>0.054410787</v>
      </c>
      <c r="AG651" s="169"/>
      <c r="AH651" s="173">
        <v>76873</v>
      </c>
      <c r="AI651" s="173">
        <v>42124</v>
      </c>
      <c r="AJ651" s="173">
        <v>176</v>
      </c>
      <c r="AK651" s="173">
        <v>20</v>
      </c>
      <c r="AL651" s="173">
        <v>12905</v>
      </c>
      <c r="AM651" s="175">
        <f>100*AL651/$AI651</f>
        <v>30.6357420947678</v>
      </c>
      <c r="AN651" s="173">
        <f>IF(AM651&gt;$AI$8,1,0)</f>
        <v>0</v>
      </c>
      <c r="AO651" s="175">
        <f>IF($R651=AL$17,AM651,0)</f>
        <v>0</v>
      </c>
      <c r="AP651" s="173">
        <v>12885</v>
      </c>
      <c r="AQ651" s="175">
        <f>100*AP651/$AI651</f>
        <v>30.5882632228658</v>
      </c>
      <c r="AR651" s="173">
        <f>IF(AQ651&gt;$AI$8,1,0)</f>
        <v>0</v>
      </c>
      <c r="AS651" s="175">
        <f>IF($R651=AP$17,AQ651,0)</f>
        <v>30.5882632228658</v>
      </c>
      <c r="AT651" s="173">
        <v>2292</v>
      </c>
      <c r="AU651" s="175">
        <f>100*AT651/$AI651</f>
        <v>5.44107871996961</v>
      </c>
      <c r="AV651" s="173">
        <f>IF(AU651&gt;$AI$8,1,0)</f>
        <v>0</v>
      </c>
      <c r="AW651" s="175">
        <f>IF($R651=AT$17,AU651,0)</f>
        <v>0</v>
      </c>
      <c r="AX651" s="173">
        <v>11354</v>
      </c>
      <c r="AY651" s="175">
        <f>100*AX651/$AI651</f>
        <v>26.9537555787674</v>
      </c>
      <c r="AZ651" s="173">
        <f>IF(AY651&gt;$AI$8,1,0)</f>
        <v>0</v>
      </c>
      <c r="BA651" s="175">
        <f>IF($R651=AX$17,AY651,0)</f>
        <v>0</v>
      </c>
      <c r="BB651" s="173">
        <v>2123</v>
      </c>
      <c r="BC651" s="175">
        <f>100*BB651/$AI651</f>
        <v>5.03988225239768</v>
      </c>
      <c r="BD651" s="173">
        <f>IF(BC651&gt;$AI$8,1,0)</f>
        <v>0</v>
      </c>
      <c r="BE651" s="175">
        <f>IF($R651=BB$17,BC651,0)</f>
        <v>0</v>
      </c>
      <c r="BF651" s="173">
        <v>0</v>
      </c>
      <c r="BG651" s="175">
        <f>100*BF651/$AI651</f>
        <v>0</v>
      </c>
      <c r="BH651" s="173">
        <f>IF(BG651&gt;$AI$8,1,0)</f>
        <v>0</v>
      </c>
      <c r="BI651" s="175">
        <f>IF($R651=BF$17,BG651,0)</f>
        <v>0</v>
      </c>
      <c r="BJ651" s="173">
        <v>0</v>
      </c>
      <c r="BK651" s="175">
        <f>100*BJ651/$AI651</f>
        <v>0</v>
      </c>
      <c r="BL651" s="173">
        <f>IF(BK651&gt;$AI$8,1,0)</f>
        <v>0</v>
      </c>
      <c r="BM651" s="175">
        <f>IF($R651=BJ$17,BK651,0)</f>
        <v>0</v>
      </c>
      <c r="BN651" s="173">
        <v>0</v>
      </c>
      <c r="BO651" s="175">
        <f>100*BN651/$AI651</f>
        <v>0</v>
      </c>
      <c r="BP651" s="173">
        <f>IF(BO651&gt;$AI$8,1,0)</f>
        <v>0</v>
      </c>
      <c r="BQ651" s="175">
        <f>IF($R651=BN$17,BO651,0)</f>
        <v>0</v>
      </c>
      <c r="BR651" s="173">
        <v>0</v>
      </c>
      <c r="BS651" s="175">
        <f>100*BR651/$AI651</f>
        <v>0</v>
      </c>
      <c r="BT651" s="173">
        <f>IF(BS651&gt;$AI$8,1,0)</f>
        <v>0</v>
      </c>
      <c r="BU651" s="175">
        <f>IF($R651=BR$17,BS651,0)</f>
        <v>0</v>
      </c>
      <c r="BV651" s="173">
        <v>0</v>
      </c>
      <c r="BW651" s="175">
        <f>100*BV651/$AI651</f>
        <v>0</v>
      </c>
      <c r="BX651" s="173">
        <f>IF(BW651&gt;$AI$8,1,0)</f>
        <v>0</v>
      </c>
      <c r="BY651" s="175">
        <f>IF($R651=BV$17,BW651,0)</f>
        <v>0</v>
      </c>
      <c r="BZ651" s="173">
        <v>0</v>
      </c>
      <c r="CA651" s="175">
        <f>100*BZ651/$AI651</f>
        <v>0</v>
      </c>
      <c r="CB651" s="173">
        <f>IF(CA651&gt;$AI$8,1,0)</f>
        <v>0</v>
      </c>
      <c r="CC651" s="175">
        <f>IF($R651=BZ$17,CA651,0)</f>
        <v>0</v>
      </c>
      <c r="CD651" s="173">
        <v>0</v>
      </c>
      <c r="CE651" s="175">
        <f>100*CD651/$AI651</f>
        <v>0</v>
      </c>
      <c r="CF651" s="173">
        <f>IF(CE651&gt;$AI$8,1,0)</f>
        <v>0</v>
      </c>
      <c r="CG651" s="175">
        <f>IF($R651=CD$17,CE651,0)</f>
        <v>0</v>
      </c>
      <c r="CH651" s="173">
        <v>0</v>
      </c>
      <c r="CI651" s="175">
        <f>100*CH651/$AI651</f>
        <v>0</v>
      </c>
      <c r="CJ651" s="173">
        <f>IF(CI651&gt;$AI$8,1,0)</f>
        <v>0</v>
      </c>
      <c r="CK651" s="175">
        <f>IF($R651=CH$17,CI651,0)</f>
        <v>0</v>
      </c>
      <c r="CL651" s="173">
        <v>127</v>
      </c>
      <c r="CM651" s="173">
        <v>0</v>
      </c>
      <c r="CN651" s="176"/>
    </row>
    <row r="652" ht="15.75" customHeight="1">
      <c r="A652" t="s" s="179">
        <v>3349</v>
      </c>
      <c r="B652" t="s" s="180">
        <v>197</v>
      </c>
      <c r="C652" t="s" s="180">
        <v>3350</v>
      </c>
      <c r="D652" t="s" s="181">
        <v>200</v>
      </c>
      <c r="E652" t="s" s="188">
        <v>79</v>
      </c>
      <c r="F652" t="s" s="146">
        <v>46</v>
      </c>
      <c r="G652" t="s" s="146">
        <v>2659</v>
      </c>
      <c r="H652" t="s" s="146">
        <v>1592</v>
      </c>
      <c r="I652" t="s" s="146">
        <v>49</v>
      </c>
      <c r="J652" t="s" s="146">
        <v>56</v>
      </c>
      <c r="K652" t="s" s="183">
        <f>_xlfn.IFS(Q652=0,O652,T652=1,R652,U652=1,AA652,V652=1,AD652)</f>
        <v>27</v>
      </c>
      <c r="L652" s="189">
        <f>_xlfn.IFS(Q652=0,P652,T652=1,S652,U652=1,AB652,V652=1,AE652)</f>
        <v>30.6038027361758</v>
      </c>
      <c r="M652" t="s" s="146">
        <f>IF(O652="Lab","over","under")</f>
        <v>3307</v>
      </c>
      <c r="N652" s="138"/>
      <c r="O652" t="s" s="184">
        <v>27</v>
      </c>
      <c r="P652" s="147">
        <f>AM652</f>
        <v>30.6038027361758</v>
      </c>
      <c r="Q652" s="145">
        <f>T652+U652+V652</f>
        <v>0</v>
      </c>
      <c r="R652" t="s" s="185">
        <v>28</v>
      </c>
      <c r="S652" s="147">
        <f>AS652</f>
        <v>27.2421440853248</v>
      </c>
      <c r="T652" s="138"/>
      <c r="U652" s="138"/>
      <c r="V652" s="138"/>
      <c r="W652" s="138"/>
      <c r="X652" t="s" s="146">
        <f>IF($A652=Y652,"ok","bad")</f>
        <v>2430</v>
      </c>
      <c r="Y652" t="s" s="146">
        <v>3349</v>
      </c>
      <c r="Z652" t="s" s="146">
        <v>3350</v>
      </c>
      <c r="AA652" t="s" s="186">
        <v>2365</v>
      </c>
      <c r="AB652" s="141">
        <f>100*AC652</f>
        <v>22.2108699</v>
      </c>
      <c r="AC652" s="190">
        <v>0.222108699</v>
      </c>
      <c r="AD652" t="s" s="187">
        <v>29</v>
      </c>
      <c r="AE652" s="141">
        <v>14.4060405</v>
      </c>
      <c r="AF652" s="190">
        <v>0.144060405</v>
      </c>
      <c r="AG652" s="138"/>
      <c r="AH652" s="145">
        <v>71571</v>
      </c>
      <c r="AI652" s="145">
        <v>40129</v>
      </c>
      <c r="AJ652" s="145">
        <v>149</v>
      </c>
      <c r="AK652" s="145">
        <v>1349</v>
      </c>
      <c r="AL652" s="145">
        <v>12281</v>
      </c>
      <c r="AM652" s="148">
        <f>100*AL652/$AI652</f>
        <v>30.6038027361758</v>
      </c>
      <c r="AN652" s="145">
        <f>IF(AM652&gt;$AI$8,1,0)</f>
        <v>0</v>
      </c>
      <c r="AO652" s="148">
        <f>IF($R652=AL$17,AM652,0)</f>
        <v>0</v>
      </c>
      <c r="AP652" s="145">
        <v>10932</v>
      </c>
      <c r="AQ652" s="148">
        <f>100*AP652/$AI652</f>
        <v>27.2421440853248</v>
      </c>
      <c r="AR652" s="145">
        <f>IF(AQ652&gt;$AI$8,1,0)</f>
        <v>0</v>
      </c>
      <c r="AS652" s="148">
        <f>IF($R652=AP$17,AQ652,0)</f>
        <v>27.2421440853248</v>
      </c>
      <c r="AT652" s="145">
        <v>5781</v>
      </c>
      <c r="AU652" s="148">
        <f>100*AT652/$AI652</f>
        <v>14.4060405193252</v>
      </c>
      <c r="AV652" s="145">
        <f>IF(AU652&gt;$AI$8,1,0)</f>
        <v>0</v>
      </c>
      <c r="AW652" s="148">
        <f>IF($R652=AT$17,AU652,0)</f>
        <v>0</v>
      </c>
      <c r="AX652" s="145">
        <v>8913</v>
      </c>
      <c r="AY652" s="148">
        <f>100*AX652/$AI652</f>
        <v>22.2108699444292</v>
      </c>
      <c r="AZ652" s="145">
        <f>IF(AY652&gt;$AI$8,1,0)</f>
        <v>0</v>
      </c>
      <c r="BA652" s="148">
        <f>IF($R652=AX$17,AY652,0)</f>
        <v>0</v>
      </c>
      <c r="BB652" s="145">
        <v>1720</v>
      </c>
      <c r="BC652" s="148">
        <f>100*BB652/$AI652</f>
        <v>4.28617707892048</v>
      </c>
      <c r="BD652" s="145">
        <f>IF(BC652&gt;$AI$8,1,0)</f>
        <v>0</v>
      </c>
      <c r="BE652" s="148">
        <f>IF($R652=BB$17,BC652,0)</f>
        <v>0</v>
      </c>
      <c r="BF652" s="145">
        <v>0</v>
      </c>
      <c r="BG652" s="148">
        <f>100*BF652/$AI652</f>
        <v>0</v>
      </c>
      <c r="BH652" s="145">
        <f>IF(BG652&gt;$AI$8,1,0)</f>
        <v>0</v>
      </c>
      <c r="BI652" s="148">
        <f>IF($R652=BF$17,BG652,0)</f>
        <v>0</v>
      </c>
      <c r="BJ652" s="145">
        <v>0</v>
      </c>
      <c r="BK652" s="148">
        <f>100*BJ652/$AI652</f>
        <v>0</v>
      </c>
      <c r="BL652" s="145">
        <f>IF(BK652&gt;$AI$8,1,0)</f>
        <v>0</v>
      </c>
      <c r="BM652" s="148">
        <f>IF($R652=BJ$17,BK652,0)</f>
        <v>0</v>
      </c>
      <c r="BN652" s="145">
        <v>0</v>
      </c>
      <c r="BO652" s="148">
        <f>100*BN652/$AI652</f>
        <v>0</v>
      </c>
      <c r="BP652" s="145">
        <f>IF(BO652&gt;$AI$8,1,0)</f>
        <v>0</v>
      </c>
      <c r="BQ652" s="148">
        <f>IF($R652=BN$17,BO652,0)</f>
        <v>0</v>
      </c>
      <c r="BR652" s="145">
        <v>0</v>
      </c>
      <c r="BS652" s="148">
        <f>100*BR652/$AI652</f>
        <v>0</v>
      </c>
      <c r="BT652" s="145">
        <f>IF(BS652&gt;$AI$8,1,0)</f>
        <v>0</v>
      </c>
      <c r="BU652" s="148">
        <f>IF($R652=BR$17,BS652,0)</f>
        <v>0</v>
      </c>
      <c r="BV652" s="145">
        <v>0</v>
      </c>
      <c r="BW652" s="148">
        <f>100*BV652/$AI652</f>
        <v>0</v>
      </c>
      <c r="BX652" s="145">
        <f>IF(BW652&gt;$AI$8,1,0)</f>
        <v>0</v>
      </c>
      <c r="BY652" s="148">
        <f>IF($R652=BV$17,BW652,0)</f>
        <v>0</v>
      </c>
      <c r="BZ652" s="145">
        <v>0</v>
      </c>
      <c r="CA652" s="148">
        <f>100*BZ652/$AI652</f>
        <v>0</v>
      </c>
      <c r="CB652" s="145">
        <f>IF(CA652&gt;$AI$8,1,0)</f>
        <v>0</v>
      </c>
      <c r="CC652" s="148">
        <f>IF($R652=BZ$17,CA652,0)</f>
        <v>0</v>
      </c>
      <c r="CD652" s="145">
        <v>0</v>
      </c>
      <c r="CE652" s="148">
        <f>100*CD652/$AI652</f>
        <v>0</v>
      </c>
      <c r="CF652" s="145">
        <f>IF(CE652&gt;$AI$8,1,0)</f>
        <v>0</v>
      </c>
      <c r="CG652" s="148">
        <f>IF($R652=CD$17,CE652,0)</f>
        <v>0</v>
      </c>
      <c r="CH652" s="145">
        <v>0</v>
      </c>
      <c r="CI652" s="148">
        <f>100*CH652/$AI652</f>
        <v>0</v>
      </c>
      <c r="CJ652" s="145">
        <f>IF(CI652&gt;$AI$8,1,0)</f>
        <v>0</v>
      </c>
      <c r="CK652" s="148">
        <f>IF($R652=CH$17,CI652,0)</f>
        <v>0</v>
      </c>
      <c r="CL652" s="145">
        <v>985</v>
      </c>
      <c r="CM652" s="145">
        <v>0</v>
      </c>
      <c r="CN652" s="149"/>
    </row>
    <row r="653" ht="15.75" customHeight="1">
      <c r="A653" t="s" s="179">
        <v>3305</v>
      </c>
      <c r="B653" t="s" s="180">
        <v>75</v>
      </c>
      <c r="C653" t="s" s="180">
        <v>3306</v>
      </c>
      <c r="D653" t="s" s="181">
        <v>78</v>
      </c>
      <c r="E653" t="s" s="182">
        <v>79</v>
      </c>
      <c r="F653" t="s" s="130">
        <v>46</v>
      </c>
      <c r="G653" t="s" s="130">
        <v>2852</v>
      </c>
      <c r="H653" t="s" s="130">
        <v>2078</v>
      </c>
      <c r="I653" t="s" s="130">
        <v>49</v>
      </c>
      <c r="J653" t="s" s="130">
        <v>56</v>
      </c>
      <c r="K653" t="s" s="183">
        <f>_xlfn.IFS(Q653=0,O653,T653=1,R653,U653=1,AA653,V653=1,AD653)</f>
        <v>27</v>
      </c>
      <c r="L653" s="189">
        <f>_xlfn.IFS(Q653=0,P653,T653=1,S653,U653=1,AB653,V653=1,AE653)</f>
        <v>30.5974529021656</v>
      </c>
      <c r="M653" t="s" s="130">
        <f>IF(O653="Lab","over","under")</f>
        <v>3307</v>
      </c>
      <c r="N653" s="169"/>
      <c r="O653" t="s" s="184">
        <v>27</v>
      </c>
      <c r="P653" s="131">
        <f>AM653</f>
        <v>30.5974529021656</v>
      </c>
      <c r="Q653" s="173">
        <f>T653+U653+V653</f>
        <v>0</v>
      </c>
      <c r="R653" t="s" s="185">
        <v>2365</v>
      </c>
      <c r="S653" s="131">
        <f>BA653</f>
        <v>20.8462937965843</v>
      </c>
      <c r="T653" s="169"/>
      <c r="U653" s="169"/>
      <c r="V653" s="169"/>
      <c r="W653" s="169"/>
      <c r="X653" t="s" s="130">
        <f>IF($A653=Y653,"ok","bad")</f>
        <v>2430</v>
      </c>
      <c r="Y653" t="s" s="130">
        <v>3305</v>
      </c>
      <c r="Z653" t="s" s="130">
        <v>3306</v>
      </c>
      <c r="AA653" t="s" s="186">
        <v>31</v>
      </c>
      <c r="AB653" s="125">
        <f>100*AC653</f>
        <v>18.5251482</v>
      </c>
      <c r="AC653" s="191">
        <v>0.185251482</v>
      </c>
      <c r="AD653" t="s" s="187">
        <v>28</v>
      </c>
      <c r="AE653" s="125">
        <v>18.3813604</v>
      </c>
      <c r="AF653" s="191">
        <v>0.183813604</v>
      </c>
      <c r="AG653" s="169"/>
      <c r="AH653" s="173">
        <v>55855</v>
      </c>
      <c r="AI653" s="173">
        <v>34078</v>
      </c>
      <c r="AJ653" s="173">
        <v>71</v>
      </c>
      <c r="AK653" s="173">
        <v>3323</v>
      </c>
      <c r="AL653" s="173">
        <v>10427</v>
      </c>
      <c r="AM653" s="175">
        <f>100*AL653/$AI653</f>
        <v>30.5974529021656</v>
      </c>
      <c r="AN653" s="173">
        <f>IF(AM653&gt;$AI$8,1,0)</f>
        <v>0</v>
      </c>
      <c r="AO653" s="175">
        <f>IF($R653=AL$17,AM653,0)</f>
        <v>0</v>
      </c>
      <c r="AP653" s="173">
        <v>6264</v>
      </c>
      <c r="AQ653" s="175">
        <f>100*AP653/$AI653</f>
        <v>18.3813604084747</v>
      </c>
      <c r="AR653" s="173">
        <f>IF(AQ653&gt;$AI$8,1,0)</f>
        <v>0</v>
      </c>
      <c r="AS653" s="175">
        <f>IF($R653=AP$17,AQ653,0)</f>
        <v>0</v>
      </c>
      <c r="AT653" s="173">
        <v>3550</v>
      </c>
      <c r="AU653" s="175">
        <f>100*AT653/$AI653</f>
        <v>10.4172780092728</v>
      </c>
      <c r="AV653" s="173">
        <f>IF(AU653&gt;$AI$8,1,0)</f>
        <v>0</v>
      </c>
      <c r="AW653" s="175">
        <f>IF($R653=AT$17,AU653,0)</f>
        <v>0</v>
      </c>
      <c r="AX653" s="173">
        <v>7104</v>
      </c>
      <c r="AY653" s="175">
        <f>100*AX653/$AI653</f>
        <v>20.8462937965843</v>
      </c>
      <c r="AZ653" s="173">
        <f>IF(AY653&gt;$AI$8,1,0)</f>
        <v>0</v>
      </c>
      <c r="BA653" s="175">
        <f>IF($R653=AX$17,AY653,0)</f>
        <v>20.8462937965843</v>
      </c>
      <c r="BB653" s="173">
        <v>6313</v>
      </c>
      <c r="BC653" s="175">
        <f>100*BB653/$AI653</f>
        <v>18.5251481894477</v>
      </c>
      <c r="BD653" s="173">
        <f>IF(BC653&gt;$AI$8,1,0)</f>
        <v>0</v>
      </c>
      <c r="BE653" s="175">
        <f>IF($R653=BB$17,BC653,0)</f>
        <v>0</v>
      </c>
      <c r="BF653" s="173">
        <v>0</v>
      </c>
      <c r="BG653" s="175">
        <f>100*BF653/$AI653</f>
        <v>0</v>
      </c>
      <c r="BH653" s="173">
        <f>IF(BG653&gt;$AI$8,1,0)</f>
        <v>0</v>
      </c>
      <c r="BI653" s="175">
        <f>IF($R653=BF$17,BG653,0)</f>
        <v>0</v>
      </c>
      <c r="BJ653" s="173">
        <v>0</v>
      </c>
      <c r="BK653" s="175">
        <f>100*BJ653/$AI653</f>
        <v>0</v>
      </c>
      <c r="BL653" s="173">
        <f>IF(BK653&gt;$AI$8,1,0)</f>
        <v>0</v>
      </c>
      <c r="BM653" s="175">
        <f>IF($R653=BJ$17,BK653,0)</f>
        <v>0</v>
      </c>
      <c r="BN653" s="173">
        <v>0</v>
      </c>
      <c r="BO653" s="175">
        <f>100*BN653/$AI653</f>
        <v>0</v>
      </c>
      <c r="BP653" s="173">
        <f>IF(BO653&gt;$AI$8,1,0)</f>
        <v>0</v>
      </c>
      <c r="BQ653" s="175">
        <f>IF($R653=BN$17,BO653,0)</f>
        <v>0</v>
      </c>
      <c r="BR653" s="173">
        <v>0</v>
      </c>
      <c r="BS653" s="175">
        <f>100*BR653/$AI653</f>
        <v>0</v>
      </c>
      <c r="BT653" s="173">
        <f>IF(BS653&gt;$AI$8,1,0)</f>
        <v>0</v>
      </c>
      <c r="BU653" s="175">
        <f>IF($R653=BR$17,BS653,0)</f>
        <v>0</v>
      </c>
      <c r="BV653" s="173">
        <v>0</v>
      </c>
      <c r="BW653" s="175">
        <f>100*BV653/$AI653</f>
        <v>0</v>
      </c>
      <c r="BX653" s="173">
        <f>IF(BW653&gt;$AI$8,1,0)</f>
        <v>0</v>
      </c>
      <c r="BY653" s="175">
        <f>IF($R653=BV$17,BW653,0)</f>
        <v>0</v>
      </c>
      <c r="BZ653" s="173">
        <v>0</v>
      </c>
      <c r="CA653" s="175">
        <f>100*BZ653/$AI653</f>
        <v>0</v>
      </c>
      <c r="CB653" s="173">
        <f>IF(CA653&gt;$AI$8,1,0)</f>
        <v>0</v>
      </c>
      <c r="CC653" s="175">
        <f>IF($R653=BZ$17,CA653,0)</f>
        <v>0</v>
      </c>
      <c r="CD653" s="173">
        <v>0</v>
      </c>
      <c r="CE653" s="175">
        <f>100*CD653/$AI653</f>
        <v>0</v>
      </c>
      <c r="CF653" s="173">
        <f>IF(CE653&gt;$AI$8,1,0)</f>
        <v>0</v>
      </c>
      <c r="CG653" s="175">
        <f>IF($R653=CD$17,CE653,0)</f>
        <v>0</v>
      </c>
      <c r="CH653" s="173">
        <v>0</v>
      </c>
      <c r="CI653" s="175">
        <f>100*CH653/$AI653</f>
        <v>0</v>
      </c>
      <c r="CJ653" s="173">
        <f>IF(CI653&gt;$AI$8,1,0)</f>
        <v>0</v>
      </c>
      <c r="CK653" s="175">
        <f>IF($R653=CH$17,CI653,0)</f>
        <v>0</v>
      </c>
      <c r="CL653" s="173">
        <v>0</v>
      </c>
      <c r="CM653" s="173">
        <v>0</v>
      </c>
      <c r="CN653" s="176"/>
    </row>
    <row r="654" ht="15.75" customHeight="1">
      <c r="A654" t="s" s="179">
        <v>3357</v>
      </c>
      <c r="B654" t="s" s="180">
        <v>75</v>
      </c>
      <c r="C654" t="s" s="180">
        <v>3358</v>
      </c>
      <c r="D654" t="s" s="181">
        <v>78</v>
      </c>
      <c r="E654" t="s" s="188">
        <v>79</v>
      </c>
      <c r="F654" t="s" s="146">
        <v>46</v>
      </c>
      <c r="G654" t="s" s="146">
        <v>789</v>
      </c>
      <c r="H654" t="s" s="146">
        <v>1022</v>
      </c>
      <c r="I654" t="s" s="146">
        <v>64</v>
      </c>
      <c r="J654" t="s" s="146">
        <v>56</v>
      </c>
      <c r="K654" t="s" s="183">
        <f>_xlfn.IFS(Q654=0,O654,T654=1,R654,U654=1,AA654,V654=1,AD654)</f>
        <v>27</v>
      </c>
      <c r="L654" s="189">
        <f>_xlfn.IFS(Q654=0,P654,T654=1,S654,U654=1,AB654,V654=1,AE654)</f>
        <v>30.4942982172498</v>
      </c>
      <c r="M654" t="s" s="146">
        <f>IF(O654="Lab","over","under")</f>
        <v>3307</v>
      </c>
      <c r="N654" s="138"/>
      <c r="O654" t="s" s="184">
        <v>27</v>
      </c>
      <c r="P654" s="147">
        <f>AM654</f>
        <v>30.4942982172498</v>
      </c>
      <c r="Q654" s="145">
        <f>T654+U654+V654</f>
        <v>0</v>
      </c>
      <c r="R654" t="s" s="185">
        <v>28</v>
      </c>
      <c r="S654" s="147">
        <f>AS654</f>
        <v>26.8856841061459</v>
      </c>
      <c r="T654" s="138"/>
      <c r="U654" s="138"/>
      <c r="V654" s="138"/>
      <c r="W654" s="138"/>
      <c r="X654" t="s" s="146">
        <f>IF($A654=Y654,"ok","bad")</f>
        <v>2430</v>
      </c>
      <c r="Y654" t="s" s="146">
        <v>3357</v>
      </c>
      <c r="Z654" t="s" s="146">
        <v>3358</v>
      </c>
      <c r="AA654" t="s" s="186">
        <v>2365</v>
      </c>
      <c r="AB654" s="141">
        <f>100*AC654</f>
        <v>20.0823471</v>
      </c>
      <c r="AC654" s="190">
        <v>0.200823471</v>
      </c>
      <c r="AD654" t="s" s="187">
        <v>29</v>
      </c>
      <c r="AE654" s="141">
        <v>13.7424821</v>
      </c>
      <c r="AF654" s="190">
        <v>0.137424821</v>
      </c>
      <c r="AG654" s="138"/>
      <c r="AH654" s="145">
        <v>76449</v>
      </c>
      <c r="AI654" s="145">
        <v>46389</v>
      </c>
      <c r="AJ654" s="145">
        <v>131</v>
      </c>
      <c r="AK654" s="145">
        <v>1674</v>
      </c>
      <c r="AL654" s="145">
        <v>14146</v>
      </c>
      <c r="AM654" s="148">
        <f>100*AL654/$AI654</f>
        <v>30.4942982172498</v>
      </c>
      <c r="AN654" s="145">
        <f>IF(AM654&gt;$AI$8,1,0)</f>
        <v>0</v>
      </c>
      <c r="AO654" s="148">
        <f>IF($R654=AL$17,AM654,0)</f>
        <v>0</v>
      </c>
      <c r="AP654" s="145">
        <v>12472</v>
      </c>
      <c r="AQ654" s="148">
        <f>100*AP654/$AI654</f>
        <v>26.8856841061459</v>
      </c>
      <c r="AR654" s="145">
        <f>IF(AQ654&gt;$AI$8,1,0)</f>
        <v>0</v>
      </c>
      <c r="AS654" s="148">
        <f>IF($R654=AP$17,AQ654,0)</f>
        <v>26.8856841061459</v>
      </c>
      <c r="AT654" s="145">
        <v>6375</v>
      </c>
      <c r="AU654" s="148">
        <f>100*AT654/$AI654</f>
        <v>13.7424820539352</v>
      </c>
      <c r="AV654" s="145">
        <f>IF(AU654&gt;$AI$8,1,0)</f>
        <v>0</v>
      </c>
      <c r="AW654" s="148">
        <f>IF($R654=AT$17,AU654,0)</f>
        <v>0</v>
      </c>
      <c r="AX654" s="145">
        <v>9316</v>
      </c>
      <c r="AY654" s="148">
        <f>100*AX654/$AI654</f>
        <v>20.0823471081506</v>
      </c>
      <c r="AZ654" s="145">
        <f>IF(AY654&gt;$AI$8,1,0)</f>
        <v>0</v>
      </c>
      <c r="BA654" s="148">
        <f>IF($R654=AX$17,AY654,0)</f>
        <v>0</v>
      </c>
      <c r="BB654" s="145">
        <v>3727</v>
      </c>
      <c r="BC654" s="148">
        <f>100*BB654/$AI654</f>
        <v>8.034232253335921</v>
      </c>
      <c r="BD654" s="145">
        <f>IF(BC654&gt;$AI$8,1,0)</f>
        <v>0</v>
      </c>
      <c r="BE654" s="148">
        <f>IF($R654=BB$17,BC654,0)</f>
        <v>0</v>
      </c>
      <c r="BF654" s="145">
        <v>0</v>
      </c>
      <c r="BG654" s="148">
        <f>100*BF654/$AI654</f>
        <v>0</v>
      </c>
      <c r="BH654" s="145">
        <f>IF(BG654&gt;$AI$8,1,0)</f>
        <v>0</v>
      </c>
      <c r="BI654" s="148">
        <f>IF($R654=BF$17,BG654,0)</f>
        <v>0</v>
      </c>
      <c r="BJ654" s="145">
        <v>0</v>
      </c>
      <c r="BK654" s="148">
        <f>100*BJ654/$AI654</f>
        <v>0</v>
      </c>
      <c r="BL654" s="145">
        <f>IF(BK654&gt;$AI$8,1,0)</f>
        <v>0</v>
      </c>
      <c r="BM654" s="148">
        <f>IF($R654=BJ$17,BK654,0)</f>
        <v>0</v>
      </c>
      <c r="BN654" s="145">
        <v>0</v>
      </c>
      <c r="BO654" s="148">
        <f>100*BN654/$AI654</f>
        <v>0</v>
      </c>
      <c r="BP654" s="145">
        <f>IF(BO654&gt;$AI$8,1,0)</f>
        <v>0</v>
      </c>
      <c r="BQ654" s="148">
        <f>IF($R654=BN$17,BO654,0)</f>
        <v>0</v>
      </c>
      <c r="BR654" s="145">
        <v>0</v>
      </c>
      <c r="BS654" s="148">
        <f>100*BR654/$AI654</f>
        <v>0</v>
      </c>
      <c r="BT654" s="145">
        <f>IF(BS654&gt;$AI$8,1,0)</f>
        <v>0</v>
      </c>
      <c r="BU654" s="148">
        <f>IF($R654=BR$17,BS654,0)</f>
        <v>0</v>
      </c>
      <c r="BV654" s="145">
        <v>0</v>
      </c>
      <c r="BW654" s="148">
        <f>100*BV654/$AI654</f>
        <v>0</v>
      </c>
      <c r="BX654" s="145">
        <f>IF(BW654&gt;$AI$8,1,0)</f>
        <v>0</v>
      </c>
      <c r="BY654" s="148">
        <f>IF($R654=BV$17,BW654,0)</f>
        <v>0</v>
      </c>
      <c r="BZ654" s="145">
        <v>0</v>
      </c>
      <c r="CA654" s="148">
        <f>100*BZ654/$AI654</f>
        <v>0</v>
      </c>
      <c r="CB654" s="145">
        <f>IF(CA654&gt;$AI$8,1,0)</f>
        <v>0</v>
      </c>
      <c r="CC654" s="148">
        <f>IF($R654=BZ$17,CA654,0)</f>
        <v>0</v>
      </c>
      <c r="CD654" s="145">
        <v>0</v>
      </c>
      <c r="CE654" s="148">
        <f>100*CD654/$AI654</f>
        <v>0</v>
      </c>
      <c r="CF654" s="145">
        <f>IF(CE654&gt;$AI$8,1,0)</f>
        <v>0</v>
      </c>
      <c r="CG654" s="148">
        <f>IF($R654=CD$17,CE654,0)</f>
        <v>0</v>
      </c>
      <c r="CH654" s="145">
        <v>0</v>
      </c>
      <c r="CI654" s="148">
        <f>100*CH654/$AI654</f>
        <v>0</v>
      </c>
      <c r="CJ654" s="145">
        <f>IF(CI654&gt;$AI$8,1,0)</f>
        <v>0</v>
      </c>
      <c r="CK654" s="148">
        <f>IF($R654=CH$17,CI654,0)</f>
        <v>0</v>
      </c>
      <c r="CL654" s="145">
        <v>374</v>
      </c>
      <c r="CM654" s="145">
        <v>0</v>
      </c>
      <c r="CN654" s="149"/>
    </row>
    <row r="655" ht="15.75" customHeight="1">
      <c r="A655" t="s" s="179">
        <v>3314</v>
      </c>
      <c r="B655" t="s" s="180">
        <v>75</v>
      </c>
      <c r="C655" t="s" s="180">
        <v>1969</v>
      </c>
      <c r="D655" t="s" s="181">
        <v>78</v>
      </c>
      <c r="E655" t="s" s="182">
        <v>79</v>
      </c>
      <c r="F655" t="s" s="130">
        <v>80</v>
      </c>
      <c r="G655" t="s" s="130">
        <v>1332</v>
      </c>
      <c r="H655" t="s" s="130">
        <v>3315</v>
      </c>
      <c r="I655" t="s" s="130">
        <v>49</v>
      </c>
      <c r="J655" t="s" s="130">
        <v>56</v>
      </c>
      <c r="K655" t="s" s="183">
        <f>_xlfn.IFS(Q655=0,O655,T655=1,R655,U655=1,AA655,V655=1,AD655)</f>
        <v>27</v>
      </c>
      <c r="L655" s="189">
        <f>_xlfn.IFS(Q655=0,P655,T655=1,S655,U655=1,AB655,V655=1,AE655)</f>
        <v>30.407659316380</v>
      </c>
      <c r="M655" t="s" s="130">
        <f>IF(O655="Lab","over","under")</f>
        <v>3307</v>
      </c>
      <c r="N655" s="169"/>
      <c r="O655" t="s" s="184">
        <v>27</v>
      </c>
      <c r="P655" s="131">
        <f>AM655</f>
        <v>30.407659316380</v>
      </c>
      <c r="Q655" s="173">
        <f>T655+U655+V655</f>
        <v>0</v>
      </c>
      <c r="R655" t="s" s="185">
        <v>28</v>
      </c>
      <c r="S655" s="131">
        <f>AS655</f>
        <v>26.9635662608846</v>
      </c>
      <c r="T655" s="169"/>
      <c r="U655" s="169"/>
      <c r="V655" s="169"/>
      <c r="W655" s="169"/>
      <c r="X655" t="s" s="130">
        <f>IF($A655=Y655,"ok","bad")</f>
        <v>2430</v>
      </c>
      <c r="Y655" t="s" s="130">
        <v>3314</v>
      </c>
      <c r="Z655" t="s" s="130">
        <v>1969</v>
      </c>
      <c r="AA655" t="s" s="186">
        <v>29</v>
      </c>
      <c r="AB655" s="125">
        <f>100*AC655</f>
        <v>18.8666984</v>
      </c>
      <c r="AC655" s="191">
        <v>0.188666984</v>
      </c>
      <c r="AD655" t="s" s="187">
        <v>2365</v>
      </c>
      <c r="AE655" s="125">
        <v>17.9439414</v>
      </c>
      <c r="AF655" s="191">
        <v>0.179439414</v>
      </c>
      <c r="AG655" s="169"/>
      <c r="AH655" s="173">
        <v>73782</v>
      </c>
      <c r="AI655" s="173">
        <v>46166</v>
      </c>
      <c r="AJ655" s="173">
        <v>144</v>
      </c>
      <c r="AK655" s="173">
        <v>1590</v>
      </c>
      <c r="AL655" s="173">
        <v>14038</v>
      </c>
      <c r="AM655" s="175">
        <f>100*AL655/$AI655</f>
        <v>30.407659316380</v>
      </c>
      <c r="AN655" s="173">
        <f>IF(AM655&gt;$AI$8,1,0)</f>
        <v>0</v>
      </c>
      <c r="AO655" s="175">
        <f>IF($R655=AL$17,AM655,0)</f>
        <v>0</v>
      </c>
      <c r="AP655" s="173">
        <v>12448</v>
      </c>
      <c r="AQ655" s="175">
        <f>100*AP655/$AI655</f>
        <v>26.9635662608846</v>
      </c>
      <c r="AR655" s="173">
        <f>IF(AQ655&gt;$AI$8,1,0)</f>
        <v>0</v>
      </c>
      <c r="AS655" s="175">
        <f>IF($R655=AP$17,AQ655,0)</f>
        <v>26.9635662608846</v>
      </c>
      <c r="AT655" s="173">
        <v>8710</v>
      </c>
      <c r="AU655" s="175">
        <f>100*AT655/$AI655</f>
        <v>18.8666984360785</v>
      </c>
      <c r="AV655" s="173">
        <f>IF(AU655&gt;$AI$8,1,0)</f>
        <v>0</v>
      </c>
      <c r="AW655" s="175">
        <f>IF($R655=AT$17,AU655,0)</f>
        <v>0</v>
      </c>
      <c r="AX655" s="173">
        <v>8284</v>
      </c>
      <c r="AY655" s="175">
        <f>100*AX655/$AI655</f>
        <v>17.9439414287571</v>
      </c>
      <c r="AZ655" s="173">
        <f>IF(AY655&gt;$AI$8,1,0)</f>
        <v>0</v>
      </c>
      <c r="BA655" s="175">
        <f>IF($R655=AX$17,AY655,0)</f>
        <v>0</v>
      </c>
      <c r="BB655" s="173">
        <v>2413</v>
      </c>
      <c r="BC655" s="175">
        <f>100*BB655/$AI655</f>
        <v>5.22679027855998</v>
      </c>
      <c r="BD655" s="173">
        <f>IF(BC655&gt;$AI$8,1,0)</f>
        <v>0</v>
      </c>
      <c r="BE655" s="175">
        <f>IF($R655=BB$17,BC655,0)</f>
        <v>0</v>
      </c>
      <c r="BF655" s="173">
        <v>0</v>
      </c>
      <c r="BG655" s="175">
        <f>100*BF655/$AI655</f>
        <v>0</v>
      </c>
      <c r="BH655" s="173">
        <f>IF(BG655&gt;$AI$8,1,0)</f>
        <v>0</v>
      </c>
      <c r="BI655" s="175">
        <f>IF($R655=BF$17,BG655,0)</f>
        <v>0</v>
      </c>
      <c r="BJ655" s="173">
        <v>0</v>
      </c>
      <c r="BK655" s="175">
        <f>100*BJ655/$AI655</f>
        <v>0</v>
      </c>
      <c r="BL655" s="173">
        <f>IF(BK655&gt;$AI$8,1,0)</f>
        <v>0</v>
      </c>
      <c r="BM655" s="175">
        <f>IF($R655=BJ$17,BK655,0)</f>
        <v>0</v>
      </c>
      <c r="BN655" s="173">
        <v>0</v>
      </c>
      <c r="BO655" s="175">
        <f>100*BN655/$AI655</f>
        <v>0</v>
      </c>
      <c r="BP655" s="173">
        <f>IF(BO655&gt;$AI$8,1,0)</f>
        <v>0</v>
      </c>
      <c r="BQ655" s="175">
        <f>IF($R655=BN$17,BO655,0)</f>
        <v>0</v>
      </c>
      <c r="BR655" s="173">
        <v>0</v>
      </c>
      <c r="BS655" s="175">
        <f>100*BR655/$AI655</f>
        <v>0</v>
      </c>
      <c r="BT655" s="173">
        <f>IF(BS655&gt;$AI$8,1,0)</f>
        <v>0</v>
      </c>
      <c r="BU655" s="175">
        <f>IF($R655=BR$17,BS655,0)</f>
        <v>0</v>
      </c>
      <c r="BV655" s="173">
        <v>0</v>
      </c>
      <c r="BW655" s="175">
        <f>100*BV655/$AI655</f>
        <v>0</v>
      </c>
      <c r="BX655" s="173">
        <f>IF(BW655&gt;$AI$8,1,0)</f>
        <v>0</v>
      </c>
      <c r="BY655" s="175">
        <f>IF($R655=BV$17,BW655,0)</f>
        <v>0</v>
      </c>
      <c r="BZ655" s="173">
        <v>0</v>
      </c>
      <c r="CA655" s="175">
        <f>100*BZ655/$AI655</f>
        <v>0</v>
      </c>
      <c r="CB655" s="173">
        <f>IF(CA655&gt;$AI$8,1,0)</f>
        <v>0</v>
      </c>
      <c r="CC655" s="175">
        <f>IF($R655=BZ$17,CA655,0)</f>
        <v>0</v>
      </c>
      <c r="CD655" s="173">
        <v>0</v>
      </c>
      <c r="CE655" s="175">
        <f>100*CD655/$AI655</f>
        <v>0</v>
      </c>
      <c r="CF655" s="173">
        <f>IF(CE655&gt;$AI$8,1,0)</f>
        <v>0</v>
      </c>
      <c r="CG655" s="175">
        <f>IF($R655=CD$17,CE655,0)</f>
        <v>0</v>
      </c>
      <c r="CH655" s="173">
        <v>0</v>
      </c>
      <c r="CI655" s="175">
        <f>100*CH655/$AI655</f>
        <v>0</v>
      </c>
      <c r="CJ655" s="173">
        <f>IF(CI655&gt;$AI$8,1,0)</f>
        <v>0</v>
      </c>
      <c r="CK655" s="175">
        <f>IF($R655=CH$17,CI655,0)</f>
        <v>0</v>
      </c>
      <c r="CL655" s="173">
        <v>3658</v>
      </c>
      <c r="CM655" s="173">
        <v>0</v>
      </c>
      <c r="CN655" s="176"/>
    </row>
    <row r="656" ht="15.75" customHeight="1">
      <c r="A656" t="s" s="179">
        <v>2967</v>
      </c>
      <c r="B656" t="s" s="180">
        <v>75</v>
      </c>
      <c r="C656" t="s" s="180">
        <v>142</v>
      </c>
      <c r="D656" t="s" s="181">
        <v>78</v>
      </c>
      <c r="E656" t="s" s="188">
        <v>79</v>
      </c>
      <c r="F656" t="s" s="146">
        <v>46</v>
      </c>
      <c r="G656" t="s" s="146">
        <v>1487</v>
      </c>
      <c r="H656" t="s" s="146">
        <v>2968</v>
      </c>
      <c r="I656" t="s" s="146">
        <v>64</v>
      </c>
      <c r="J656" t="s" s="146">
        <v>1733</v>
      </c>
      <c r="K656" t="s" s="183">
        <f>_xlfn.IFS(Q656=0,O656,T656=1,R656,U656=1,AA656,V656=1,AD656)</f>
        <v>29</v>
      </c>
      <c r="L656" s="189">
        <f>_xlfn.IFS(Q656=0,P656,T656=1,S656,U656=1,AB656,V656=1,AE656)</f>
        <v>20.9050861</v>
      </c>
      <c r="M656" t="s" s="146">
        <f>IF(O656="Lab","over","under")</f>
        <v>2429</v>
      </c>
      <c r="N656" s="145">
        <v>0</v>
      </c>
      <c r="O656" t="s" s="184">
        <v>28</v>
      </c>
      <c r="P656" s="147">
        <f>AQ656</f>
        <v>30.1982378854626</v>
      </c>
      <c r="Q656" s="145">
        <f>T656+U656+V656</f>
        <v>1</v>
      </c>
      <c r="R656" t="s" s="185">
        <v>27</v>
      </c>
      <c r="S656" s="147">
        <f>AO656</f>
        <v>28.9367240688827</v>
      </c>
      <c r="T656" s="138"/>
      <c r="U656" s="145">
        <v>1</v>
      </c>
      <c r="V656" s="138"/>
      <c r="W656" s="138"/>
      <c r="X656" t="s" s="146">
        <f>IF($A656=Y656,"ok","bad")</f>
        <v>2430</v>
      </c>
      <c r="Y656" t="s" s="146">
        <v>2967</v>
      </c>
      <c r="Z656" t="s" s="146">
        <v>142</v>
      </c>
      <c r="AA656" t="s" s="186">
        <v>29</v>
      </c>
      <c r="AB656" s="141">
        <f>100*AC656</f>
        <v>20.9050861</v>
      </c>
      <c r="AC656" s="190">
        <v>0.209050861</v>
      </c>
      <c r="AD656" t="s" s="187">
        <v>2365</v>
      </c>
      <c r="AE656" s="141">
        <v>13.5082099</v>
      </c>
      <c r="AF656" s="190">
        <v>0.135082099</v>
      </c>
      <c r="AG656" s="138"/>
      <c r="AH656" s="145">
        <v>79169</v>
      </c>
      <c r="AI656" s="145">
        <v>49940</v>
      </c>
      <c r="AJ656" s="145">
        <v>213</v>
      </c>
      <c r="AK656" s="145">
        <v>630</v>
      </c>
      <c r="AL656" s="145">
        <v>14451</v>
      </c>
      <c r="AM656" s="148">
        <f>100*AL656/$AI656</f>
        <v>28.9367240688827</v>
      </c>
      <c r="AN656" s="145">
        <f>IF(AM656&gt;$AI$8,1,0)</f>
        <v>0</v>
      </c>
      <c r="AO656" s="148">
        <f>IF($R656=AL$17,AM656,0)</f>
        <v>28.9367240688827</v>
      </c>
      <c r="AP656" s="145">
        <v>15081</v>
      </c>
      <c r="AQ656" s="148">
        <f>100*AP656/$AI656</f>
        <v>30.1982378854626</v>
      </c>
      <c r="AR656" s="145">
        <f>IF(AQ656&gt;$AI$8,1,0)</f>
        <v>0</v>
      </c>
      <c r="AS656" s="148">
        <f>IF($R656=AP$17,AQ656,0)</f>
        <v>0</v>
      </c>
      <c r="AT656" s="145">
        <v>10440</v>
      </c>
      <c r="AU656" s="148">
        <f>100*AT656/$AI656</f>
        <v>20.905086103324</v>
      </c>
      <c r="AV656" s="145">
        <f>IF(AU656&gt;$AI$8,1,0)</f>
        <v>0</v>
      </c>
      <c r="AW656" s="148">
        <f>IF($R656=AT$17,AU656,0)</f>
        <v>0</v>
      </c>
      <c r="AX656" s="145">
        <v>6746</v>
      </c>
      <c r="AY656" s="148">
        <f>100*AX656/$AI656</f>
        <v>13.5082098518222</v>
      </c>
      <c r="AZ656" s="145">
        <f>IF(AY656&gt;$AI$8,1,0)</f>
        <v>0</v>
      </c>
      <c r="BA656" s="148">
        <f>IF($R656=AX$17,AY656,0)</f>
        <v>0</v>
      </c>
      <c r="BB656" s="145">
        <v>2590</v>
      </c>
      <c r="BC656" s="148">
        <f>100*BB656/$AI656</f>
        <v>5.18622346816179</v>
      </c>
      <c r="BD656" s="145">
        <f>IF(BC656&gt;$AI$8,1,0)</f>
        <v>0</v>
      </c>
      <c r="BE656" s="148">
        <f>IF($R656=BB$17,BC656,0)</f>
        <v>0</v>
      </c>
      <c r="BF656" s="145">
        <v>0</v>
      </c>
      <c r="BG656" s="148">
        <f>100*BF656/$AI656</f>
        <v>0</v>
      </c>
      <c r="BH656" s="145">
        <f>IF(BG656&gt;$AI$8,1,0)</f>
        <v>0</v>
      </c>
      <c r="BI656" s="148">
        <f>IF($R656=BF$17,BG656,0)</f>
        <v>0</v>
      </c>
      <c r="BJ656" s="145">
        <v>0</v>
      </c>
      <c r="BK656" s="148">
        <f>100*BJ656/$AI656</f>
        <v>0</v>
      </c>
      <c r="BL656" s="145">
        <f>IF(BK656&gt;$AI$8,1,0)</f>
        <v>0</v>
      </c>
      <c r="BM656" s="148">
        <f>IF($R656=BJ$17,BK656,0)</f>
        <v>0</v>
      </c>
      <c r="BN656" s="145">
        <v>0</v>
      </c>
      <c r="BO656" s="148">
        <f>100*BN656/$AI656</f>
        <v>0</v>
      </c>
      <c r="BP656" s="145">
        <f>IF(BO656&gt;$AI$8,1,0)</f>
        <v>0</v>
      </c>
      <c r="BQ656" s="148">
        <f>IF($R656=BN$17,BO656,0)</f>
        <v>0</v>
      </c>
      <c r="BR656" s="145">
        <v>0</v>
      </c>
      <c r="BS656" s="148">
        <f>100*BR656/$AI656</f>
        <v>0</v>
      </c>
      <c r="BT656" s="145">
        <f>IF(BS656&gt;$AI$8,1,0)</f>
        <v>0</v>
      </c>
      <c r="BU656" s="148">
        <f>IF($R656=BR$17,BS656,0)</f>
        <v>0</v>
      </c>
      <c r="BV656" s="145">
        <v>0</v>
      </c>
      <c r="BW656" s="148">
        <f>100*BV656/$AI656</f>
        <v>0</v>
      </c>
      <c r="BX656" s="145">
        <f>IF(BW656&gt;$AI$8,1,0)</f>
        <v>0</v>
      </c>
      <c r="BY656" s="148">
        <f>IF($R656=BV$17,BW656,0)</f>
        <v>0</v>
      </c>
      <c r="BZ656" s="145">
        <v>0</v>
      </c>
      <c r="CA656" s="148">
        <f>100*BZ656/$AI656</f>
        <v>0</v>
      </c>
      <c r="CB656" s="145">
        <f>IF(CA656&gt;$AI$8,1,0)</f>
        <v>0</v>
      </c>
      <c r="CC656" s="148">
        <f>IF($R656=BZ$17,CA656,0)</f>
        <v>0</v>
      </c>
      <c r="CD656" s="145">
        <v>0</v>
      </c>
      <c r="CE656" s="148">
        <f>100*CD656/$AI656</f>
        <v>0</v>
      </c>
      <c r="CF656" s="145">
        <f>IF(CE656&gt;$AI$8,1,0)</f>
        <v>0</v>
      </c>
      <c r="CG656" s="148">
        <f>IF($R656=CD$17,CE656,0)</f>
        <v>0</v>
      </c>
      <c r="CH656" s="145">
        <v>0</v>
      </c>
      <c r="CI656" s="148">
        <f>100*CH656/$AI656</f>
        <v>0</v>
      </c>
      <c r="CJ656" s="145">
        <f>IF(CI656&gt;$AI$8,1,0)</f>
        <v>0</v>
      </c>
      <c r="CK656" s="148">
        <f>IF($R656=CH$17,CI656,0)</f>
        <v>0</v>
      </c>
      <c r="CL656" s="145">
        <v>1044</v>
      </c>
      <c r="CM656" s="145">
        <v>0</v>
      </c>
      <c r="CN656" s="149"/>
    </row>
    <row r="657" ht="15.75" customHeight="1">
      <c r="A657" t="s" s="179">
        <v>3469</v>
      </c>
      <c r="B657" t="s" s="180">
        <v>58</v>
      </c>
      <c r="C657" t="s" s="180">
        <v>792</v>
      </c>
      <c r="D657" t="s" s="181">
        <v>60</v>
      </c>
      <c r="E657" t="s" s="182">
        <v>60</v>
      </c>
      <c r="F657" t="s" s="130">
        <v>46</v>
      </c>
      <c r="G657" t="s" s="130">
        <v>187</v>
      </c>
      <c r="H657" t="s" s="130">
        <v>1525</v>
      </c>
      <c r="I657" t="s" s="130">
        <v>49</v>
      </c>
      <c r="J657" t="s" s="130">
        <v>56</v>
      </c>
      <c r="K657" t="s" s="183">
        <f>_xlfn.IFS(Q657=0,O657,T657=1,R657,U657=1,AA657,V657=1,AD657)</f>
        <v>27</v>
      </c>
      <c r="L657" s="189">
        <f>_xlfn.IFS(Q657=0,P657,T657=1,S657,U657=1,AB657,V657=1,AE657)</f>
        <v>29.5510649918078</v>
      </c>
      <c r="M657" t="s" s="130">
        <f>IF(O657="Lab","over","under")</f>
        <v>3307</v>
      </c>
      <c r="N657" s="169"/>
      <c r="O657" t="s" s="184">
        <v>27</v>
      </c>
      <c r="P657" s="131">
        <f>AM657</f>
        <v>29.5510649918078</v>
      </c>
      <c r="Q657" s="173">
        <f>T657+U657+V657</f>
        <v>0</v>
      </c>
      <c r="R657" t="s" s="185">
        <v>32</v>
      </c>
      <c r="S657" s="131">
        <f>BI657</f>
        <v>27.5193883123976</v>
      </c>
      <c r="T657" s="169"/>
      <c r="U657" s="169"/>
      <c r="V657" s="169"/>
      <c r="W657" s="169"/>
      <c r="X657" t="s" s="130">
        <f>IF($A657=Y657,"ok","bad")</f>
        <v>2430</v>
      </c>
      <c r="Y657" t="s" s="130">
        <v>3469</v>
      </c>
      <c r="Z657" t="s" s="130">
        <v>792</v>
      </c>
      <c r="AA657" t="s" s="186">
        <v>28</v>
      </c>
      <c r="AB657" s="125">
        <f>100*AC657</f>
        <v>25.7061715</v>
      </c>
      <c r="AC657" s="191">
        <v>0.257061715</v>
      </c>
      <c r="AD657" t="s" s="187">
        <v>2365</v>
      </c>
      <c r="AE657" s="125">
        <v>9.4221737</v>
      </c>
      <c r="AF657" s="191">
        <v>0.094221737</v>
      </c>
      <c r="AG657" s="169"/>
      <c r="AH657" s="173">
        <v>78541</v>
      </c>
      <c r="AI657" s="173">
        <v>45775</v>
      </c>
      <c r="AJ657" s="173">
        <v>162</v>
      </c>
      <c r="AK657" s="173">
        <v>930</v>
      </c>
      <c r="AL657" s="173">
        <v>13527</v>
      </c>
      <c r="AM657" s="175">
        <f>100*AL657/$AI657</f>
        <v>29.5510649918078</v>
      </c>
      <c r="AN657" s="173">
        <f>IF(AM657&gt;$AI$8,1,0)</f>
        <v>0</v>
      </c>
      <c r="AO657" s="175">
        <f>IF($R657=AL$17,AM657,0)</f>
        <v>0</v>
      </c>
      <c r="AP657" s="173">
        <v>11767</v>
      </c>
      <c r="AQ657" s="175">
        <f>100*AP657/$AI657</f>
        <v>25.7061714909885</v>
      </c>
      <c r="AR657" s="173">
        <f>IF(AQ657&gt;$AI$8,1,0)</f>
        <v>0</v>
      </c>
      <c r="AS657" s="175">
        <f>IF($R657=AP$17,AQ657,0)</f>
        <v>0</v>
      </c>
      <c r="AT657" s="173">
        <v>2092</v>
      </c>
      <c r="AU657" s="175">
        <f>100*AT657/$AI657</f>
        <v>4.57018022938285</v>
      </c>
      <c r="AV657" s="173">
        <f>IF(AU657&gt;$AI$8,1,0)</f>
        <v>0</v>
      </c>
      <c r="AW657" s="175">
        <f>IF($R657=AT$17,AU657,0)</f>
        <v>0</v>
      </c>
      <c r="AX657" s="173">
        <v>4313</v>
      </c>
      <c r="AY657" s="175">
        <f>100*AX657/$AI657</f>
        <v>9.422173675587111</v>
      </c>
      <c r="AZ657" s="173">
        <f>IF(AY657&gt;$AI$8,1,0)</f>
        <v>0</v>
      </c>
      <c r="BA657" s="175">
        <f>IF($R657=AX$17,AY657,0)</f>
        <v>0</v>
      </c>
      <c r="BB657" s="173">
        <v>1249</v>
      </c>
      <c r="BC657" s="175">
        <f>100*BB657/$AI657</f>
        <v>2.72856362643364</v>
      </c>
      <c r="BD657" s="173">
        <f>IF(BC657&gt;$AI$8,1,0)</f>
        <v>0</v>
      </c>
      <c r="BE657" s="175">
        <f>IF($R657=BB$17,BC657,0)</f>
        <v>0</v>
      </c>
      <c r="BF657" s="173">
        <v>12597</v>
      </c>
      <c r="BG657" s="175">
        <f>100*BF657/$AI657</f>
        <v>27.5193883123976</v>
      </c>
      <c r="BH657" s="173">
        <f>IF(BG657&gt;$AI$8,1,0)</f>
        <v>0</v>
      </c>
      <c r="BI657" s="175">
        <f>IF($R657=BF$17,BG657,0)</f>
        <v>27.5193883123976</v>
      </c>
      <c r="BJ657" s="173">
        <v>0</v>
      </c>
      <c r="BK657" s="175">
        <f>100*BJ657/$AI657</f>
        <v>0</v>
      </c>
      <c r="BL657" s="173">
        <f>IF(BK657&gt;$AI$8,1,0)</f>
        <v>0</v>
      </c>
      <c r="BM657" s="175">
        <f>IF($R657=BJ$17,BK657,0)</f>
        <v>0</v>
      </c>
      <c r="BN657" s="173">
        <v>0</v>
      </c>
      <c r="BO657" s="175">
        <f>100*BN657/$AI657</f>
        <v>0</v>
      </c>
      <c r="BP657" s="173">
        <f>IF(BO657&gt;$AI$8,1,0)</f>
        <v>0</v>
      </c>
      <c r="BQ657" s="175">
        <f>IF($R657=BN$17,BO657,0)</f>
        <v>0</v>
      </c>
      <c r="BR657" s="173">
        <v>0</v>
      </c>
      <c r="BS657" s="175">
        <f>100*BR657/$AI657</f>
        <v>0</v>
      </c>
      <c r="BT657" s="173">
        <f>IF(BS657&gt;$AI$8,1,0)</f>
        <v>0</v>
      </c>
      <c r="BU657" s="175">
        <f>IF($R657=BR$17,BS657,0)</f>
        <v>0</v>
      </c>
      <c r="BV657" s="173">
        <v>0</v>
      </c>
      <c r="BW657" s="175">
        <f>100*BV657/$AI657</f>
        <v>0</v>
      </c>
      <c r="BX657" s="173">
        <f>IF(BW657&gt;$AI$8,1,0)</f>
        <v>0</v>
      </c>
      <c r="BY657" s="175">
        <f>IF($R657=BV$17,BW657,0)</f>
        <v>0</v>
      </c>
      <c r="BZ657" s="173">
        <v>0</v>
      </c>
      <c r="CA657" s="175">
        <f>100*BZ657/$AI657</f>
        <v>0</v>
      </c>
      <c r="CB657" s="173">
        <f>IF(CA657&gt;$AI$8,1,0)</f>
        <v>0</v>
      </c>
      <c r="CC657" s="175">
        <f>IF($R657=BZ$17,CA657,0)</f>
        <v>0</v>
      </c>
      <c r="CD657" s="173">
        <v>0</v>
      </c>
      <c r="CE657" s="175">
        <f>100*CD657/$AI657</f>
        <v>0</v>
      </c>
      <c r="CF657" s="173">
        <f>IF(CE657&gt;$AI$8,1,0)</f>
        <v>0</v>
      </c>
      <c r="CG657" s="175">
        <f>IF($R657=CD$17,CE657,0)</f>
        <v>0</v>
      </c>
      <c r="CH657" s="173">
        <v>0</v>
      </c>
      <c r="CI657" s="175">
        <f>100*CH657/$AI657</f>
        <v>0</v>
      </c>
      <c r="CJ657" s="173">
        <f>IF(CI657&gt;$AI$8,1,0)</f>
        <v>0</v>
      </c>
      <c r="CK657" s="175">
        <f>IF($R657=CH$17,CI657,0)</f>
        <v>0</v>
      </c>
      <c r="CL657" s="173">
        <v>1348</v>
      </c>
      <c r="CM657" s="173">
        <v>0</v>
      </c>
      <c r="CN657" s="176"/>
    </row>
    <row r="658" ht="15.75" customHeight="1">
      <c r="A658" t="s" s="179">
        <v>3351</v>
      </c>
      <c r="B658" t="s" s="180">
        <v>42</v>
      </c>
      <c r="C658" t="s" s="180">
        <v>3352</v>
      </c>
      <c r="D658" t="s" s="181">
        <v>45</v>
      </c>
      <c r="E658" t="s" s="188">
        <v>45</v>
      </c>
      <c r="F658" t="s" s="146">
        <v>46</v>
      </c>
      <c r="G658" t="s" s="146">
        <v>157</v>
      </c>
      <c r="H658" t="s" s="146">
        <v>3353</v>
      </c>
      <c r="I658" t="s" s="146">
        <v>49</v>
      </c>
      <c r="J658" t="s" s="146">
        <v>1762</v>
      </c>
      <c r="K658" t="s" s="183">
        <f>_xlfn.IFS(Q658=0,O658,T658=1,R658,U658=1,AA658,V658=1,AD658)</f>
        <v>29</v>
      </c>
      <c r="L658" s="189">
        <f>_xlfn.IFS(Q658=0,P658,T658=1,S658,U658=1,AB658,V658=1,AE658)</f>
        <v>29.5093237088597</v>
      </c>
      <c r="M658" t="s" s="146">
        <f>IF(O658="Lab","over","under")</f>
        <v>3307</v>
      </c>
      <c r="N658" s="138"/>
      <c r="O658" t="s" s="184">
        <v>29</v>
      </c>
      <c r="P658" s="147">
        <f>AU658</f>
        <v>29.5093237088597</v>
      </c>
      <c r="Q658" s="145">
        <f>T658+U658+V658</f>
        <v>0</v>
      </c>
      <c r="R658" t="s" s="185">
        <v>27</v>
      </c>
      <c r="S658" s="147">
        <f>AO658</f>
        <v>26.3469966486208</v>
      </c>
      <c r="T658" s="138"/>
      <c r="U658" s="138"/>
      <c r="V658" s="138"/>
      <c r="W658" s="138"/>
      <c r="X658" t="s" s="146">
        <f>IF($A658=Y658,"ok","bad")</f>
        <v>2430</v>
      </c>
      <c r="Y658" t="s" s="146">
        <v>3351</v>
      </c>
      <c r="Z658" t="s" s="146">
        <v>3352</v>
      </c>
      <c r="AA658" t="s" s="186">
        <v>28</v>
      </c>
      <c r="AB658" s="141">
        <f>100*AC658</f>
        <v>21.2769614</v>
      </c>
      <c r="AC658" s="190">
        <v>0.212769614</v>
      </c>
      <c r="AD658" t="s" s="187">
        <v>2365</v>
      </c>
      <c r="AE658" s="141">
        <v>14.1080175</v>
      </c>
      <c r="AF658" s="190">
        <v>0.141080175</v>
      </c>
      <c r="AG658" s="138"/>
      <c r="AH658" s="145">
        <v>73114</v>
      </c>
      <c r="AI658" s="145">
        <v>46548</v>
      </c>
      <c r="AJ658" s="145">
        <v>120</v>
      </c>
      <c r="AK658" s="145">
        <v>1472</v>
      </c>
      <c r="AL658" s="145">
        <v>12264</v>
      </c>
      <c r="AM658" s="148">
        <f>100*AL658/$AI658</f>
        <v>26.3469966486208</v>
      </c>
      <c r="AN658" s="145">
        <f>IF(AM658&gt;$AI$8,1,0)</f>
        <v>0</v>
      </c>
      <c r="AO658" s="148">
        <f>IF($R658=AL$17,AM658,0)</f>
        <v>26.3469966486208</v>
      </c>
      <c r="AP658" s="145">
        <v>9904</v>
      </c>
      <c r="AQ658" s="148">
        <f>100*AP658/$AI658</f>
        <v>21.2769614161726</v>
      </c>
      <c r="AR658" s="145">
        <f>IF(AQ658&gt;$AI$8,1,0)</f>
        <v>0</v>
      </c>
      <c r="AS658" s="148">
        <f>IF($R658=AP$17,AQ658,0)</f>
        <v>0</v>
      </c>
      <c r="AT658" s="145">
        <v>13736</v>
      </c>
      <c r="AU658" s="148">
        <f>100*AT658/$AI658</f>
        <v>29.5093237088597</v>
      </c>
      <c r="AV658" s="145">
        <f>IF(AU658&gt;$AI$8,1,0)</f>
        <v>0</v>
      </c>
      <c r="AW658" s="148">
        <f>IF($R658=AT$17,AU658,0)</f>
        <v>0</v>
      </c>
      <c r="AX658" s="145">
        <v>6567</v>
      </c>
      <c r="AY658" s="148">
        <f>100*AX658/$AI658</f>
        <v>14.1080175302913</v>
      </c>
      <c r="AZ658" s="145">
        <f>IF(AY658&gt;$AI$8,1,0)</f>
        <v>0</v>
      </c>
      <c r="BA658" s="148">
        <f>IF($R658=AX$17,AY658,0)</f>
        <v>0</v>
      </c>
      <c r="BB658" s="145">
        <v>1188</v>
      </c>
      <c r="BC658" s="148">
        <f>100*BB658/$AI658</f>
        <v>2.55220417633411</v>
      </c>
      <c r="BD658" s="145">
        <f>IF(BC658&gt;$AI$8,1,0)</f>
        <v>0</v>
      </c>
      <c r="BE658" s="148">
        <f>IF($R658=BB$17,BC658,0)</f>
        <v>0</v>
      </c>
      <c r="BF658" s="145">
        <v>0</v>
      </c>
      <c r="BG658" s="148">
        <f>100*BF658/$AI658</f>
        <v>0</v>
      </c>
      <c r="BH658" s="145">
        <f>IF(BG658&gt;$AI$8,1,0)</f>
        <v>0</v>
      </c>
      <c r="BI658" s="148">
        <f>IF($R658=BF$17,BG658,0)</f>
        <v>0</v>
      </c>
      <c r="BJ658" s="145">
        <v>2280</v>
      </c>
      <c r="BK658" s="148">
        <f>100*BJ658/$AI658</f>
        <v>4.89816963134829</v>
      </c>
      <c r="BL658" s="145">
        <f>IF(BK658&gt;$AI$8,1,0)</f>
        <v>0</v>
      </c>
      <c r="BM658" s="148">
        <f>IF($R658=BJ$17,BK658,0)</f>
        <v>0</v>
      </c>
      <c r="BN658" s="145">
        <v>0</v>
      </c>
      <c r="BO658" s="148">
        <f>100*BN658/$AI658</f>
        <v>0</v>
      </c>
      <c r="BP658" s="145">
        <f>IF(BO658&gt;$AI$8,1,0)</f>
        <v>0</v>
      </c>
      <c r="BQ658" s="148">
        <f>IF($R658=BN$17,BO658,0)</f>
        <v>0</v>
      </c>
      <c r="BR658" s="145">
        <v>0</v>
      </c>
      <c r="BS658" s="148">
        <f>100*BR658/$AI658</f>
        <v>0</v>
      </c>
      <c r="BT658" s="145">
        <f>IF(BS658&gt;$AI$8,1,0)</f>
        <v>0</v>
      </c>
      <c r="BU658" s="148">
        <f>IF($R658=BR$17,BS658,0)</f>
        <v>0</v>
      </c>
      <c r="BV658" s="145">
        <v>0</v>
      </c>
      <c r="BW658" s="148">
        <f>100*BV658/$AI658</f>
        <v>0</v>
      </c>
      <c r="BX658" s="145">
        <f>IF(BW658&gt;$AI$8,1,0)</f>
        <v>0</v>
      </c>
      <c r="BY658" s="148">
        <f>IF($R658=BV$17,BW658,0)</f>
        <v>0</v>
      </c>
      <c r="BZ658" s="145">
        <v>0</v>
      </c>
      <c r="CA658" s="148">
        <f>100*BZ658/$AI658</f>
        <v>0</v>
      </c>
      <c r="CB658" s="145">
        <f>IF(CA658&gt;$AI$8,1,0)</f>
        <v>0</v>
      </c>
      <c r="CC658" s="148">
        <f>IF($R658=BZ$17,CA658,0)</f>
        <v>0</v>
      </c>
      <c r="CD658" s="145">
        <v>0</v>
      </c>
      <c r="CE658" s="148">
        <f>100*CD658/$AI658</f>
        <v>0</v>
      </c>
      <c r="CF658" s="145">
        <f>IF(CE658&gt;$AI$8,1,0)</f>
        <v>0</v>
      </c>
      <c r="CG658" s="148">
        <f>IF($R658=CD$17,CE658,0)</f>
        <v>0</v>
      </c>
      <c r="CH658" s="145">
        <v>0</v>
      </c>
      <c r="CI658" s="148">
        <f>100*CH658/$AI658</f>
        <v>0</v>
      </c>
      <c r="CJ658" s="145">
        <f>IF(CI658&gt;$AI$8,1,0)</f>
        <v>0</v>
      </c>
      <c r="CK658" s="148">
        <f>IF($R658=CH$17,CI658,0)</f>
        <v>0</v>
      </c>
      <c r="CL658" s="145">
        <v>1447</v>
      </c>
      <c r="CM658" s="145">
        <v>0</v>
      </c>
      <c r="CN658" s="149"/>
    </row>
    <row r="659" ht="15.75" customHeight="1">
      <c r="A659" t="s" s="179">
        <v>2915</v>
      </c>
      <c r="B659" t="s" s="180">
        <v>42</v>
      </c>
      <c r="C659" t="s" s="180">
        <v>2916</v>
      </c>
      <c r="D659" t="s" s="181">
        <v>45</v>
      </c>
      <c r="E659" t="s" s="182">
        <v>45</v>
      </c>
      <c r="F659" t="s" s="130">
        <v>46</v>
      </c>
      <c r="G659" t="s" s="130">
        <v>717</v>
      </c>
      <c r="H659" t="s" s="130">
        <v>2917</v>
      </c>
      <c r="I659" t="s" s="130">
        <v>49</v>
      </c>
      <c r="J659" t="s" s="130">
        <v>1733</v>
      </c>
      <c r="K659" t="s" s="183">
        <f>_xlfn.IFS(Q659=0,O659,T659=1,R659,U659=1,AA659,V659=1,AD659)</f>
        <v>2365</v>
      </c>
      <c r="L659" s="189">
        <f>_xlfn.IFS(Q659=0,P659,T659=1,S659,U659=1,AB659,V659=1,AE659)</f>
        <v>20.5598834924524</v>
      </c>
      <c r="M659" t="s" s="130">
        <f>IF(O659="Lab","over","under")</f>
        <v>2429</v>
      </c>
      <c r="N659" s="173">
        <v>0</v>
      </c>
      <c r="O659" t="s" s="184">
        <v>28</v>
      </c>
      <c r="P659" s="131">
        <f>AQ659</f>
        <v>29.3788575787697</v>
      </c>
      <c r="Q659" s="173">
        <f>T659+U659+V659</f>
        <v>1</v>
      </c>
      <c r="R659" t="s" s="185">
        <v>2365</v>
      </c>
      <c r="S659" s="131">
        <f>BA659</f>
        <v>20.5598834924524</v>
      </c>
      <c r="T659" s="173">
        <v>1</v>
      </c>
      <c r="U659" s="169"/>
      <c r="V659" s="169"/>
      <c r="W659" s="169"/>
      <c r="X659" t="s" s="130">
        <f>IF($A659=Y659,"ok","bad")</f>
        <v>2430</v>
      </c>
      <c r="Y659" t="s" s="130">
        <v>2915</v>
      </c>
      <c r="Z659" t="s" s="130">
        <v>2916</v>
      </c>
      <c r="AA659" t="s" s="186">
        <v>27</v>
      </c>
      <c r="AB659" s="125">
        <f>100*AC659</f>
        <v>17.9731385</v>
      </c>
      <c r="AC659" s="191">
        <v>0.179731385</v>
      </c>
      <c r="AD659" t="s" s="187">
        <v>29</v>
      </c>
      <c r="AE659" s="125">
        <v>14.9564253</v>
      </c>
      <c r="AF659" s="191">
        <v>0.149564253</v>
      </c>
      <c r="AG659" s="169"/>
      <c r="AH659" s="173">
        <v>74039</v>
      </c>
      <c r="AI659" s="173">
        <v>43259</v>
      </c>
      <c r="AJ659" s="173">
        <v>193</v>
      </c>
      <c r="AK659" s="173">
        <v>3815</v>
      </c>
      <c r="AL659" s="173">
        <v>7775</v>
      </c>
      <c r="AM659" s="175">
        <f>100*AL659/$AI659</f>
        <v>17.9731385376453</v>
      </c>
      <c r="AN659" s="173">
        <f>IF(AM659&gt;$AI$8,1,0)</f>
        <v>0</v>
      </c>
      <c r="AO659" s="175">
        <f>IF($R659=AL$17,AM659,0)</f>
        <v>0</v>
      </c>
      <c r="AP659" s="173">
        <v>12709</v>
      </c>
      <c r="AQ659" s="175">
        <f>100*AP659/$AI659</f>
        <v>29.3788575787697</v>
      </c>
      <c r="AR659" s="173">
        <f>IF(AQ659&gt;$AI$8,1,0)</f>
        <v>0</v>
      </c>
      <c r="AS659" s="175">
        <f>IF($R659=AP$17,AQ659,0)</f>
        <v>0</v>
      </c>
      <c r="AT659" s="173">
        <v>6470</v>
      </c>
      <c r="AU659" s="175">
        <f>100*AT659/$AI659</f>
        <v>14.9564252525486</v>
      </c>
      <c r="AV659" s="173">
        <f>IF(AU659&gt;$AI$8,1,0)</f>
        <v>0</v>
      </c>
      <c r="AW659" s="175">
        <f>IF($R659=AT$17,AU659,0)</f>
        <v>0</v>
      </c>
      <c r="AX659" s="173">
        <v>8894</v>
      </c>
      <c r="AY659" s="175">
        <f>100*AX659/$AI659</f>
        <v>20.5598834924524</v>
      </c>
      <c r="AZ659" s="173">
        <f>IF(AY659&gt;$AI$8,1,0)</f>
        <v>0</v>
      </c>
      <c r="BA659" s="175">
        <f>IF($R659=AX$17,AY659,0)</f>
        <v>20.5598834924524</v>
      </c>
      <c r="BB659" s="173">
        <v>1744</v>
      </c>
      <c r="BC659" s="175">
        <f>100*BB659/$AI659</f>
        <v>4.03153101088791</v>
      </c>
      <c r="BD659" s="173">
        <f>IF(BC659&gt;$AI$8,1,0)</f>
        <v>0</v>
      </c>
      <c r="BE659" s="175">
        <f>IF($R659=BB$17,BC659,0)</f>
        <v>0</v>
      </c>
      <c r="BF659" s="173">
        <v>0</v>
      </c>
      <c r="BG659" s="175">
        <f>100*BF659/$AI659</f>
        <v>0</v>
      </c>
      <c r="BH659" s="173">
        <f>IF(BG659&gt;$AI$8,1,0)</f>
        <v>0</v>
      </c>
      <c r="BI659" s="175">
        <f>IF($R659=BF$17,BG659,0)</f>
        <v>0</v>
      </c>
      <c r="BJ659" s="173">
        <v>5667</v>
      </c>
      <c r="BK659" s="175">
        <f>100*BJ659/$AI659</f>
        <v>13.100164127696</v>
      </c>
      <c r="BL659" s="173">
        <f>IF(BK659&gt;$AI$8,1,0)</f>
        <v>0</v>
      </c>
      <c r="BM659" s="175">
        <f>IF($R659=BJ$17,BK659,0)</f>
        <v>0</v>
      </c>
      <c r="BN659" s="173">
        <v>0</v>
      </c>
      <c r="BO659" s="175">
        <f>100*BN659/$AI659</f>
        <v>0</v>
      </c>
      <c r="BP659" s="173">
        <f>IF(BO659&gt;$AI$8,1,0)</f>
        <v>0</v>
      </c>
      <c r="BQ659" s="175">
        <f>IF($R659=BN$17,BO659,0)</f>
        <v>0</v>
      </c>
      <c r="BR659" s="173">
        <v>0</v>
      </c>
      <c r="BS659" s="175">
        <f>100*BR659/$AI659</f>
        <v>0</v>
      </c>
      <c r="BT659" s="173">
        <f>IF(BS659&gt;$AI$8,1,0)</f>
        <v>0</v>
      </c>
      <c r="BU659" s="175">
        <f>IF($R659=BR$17,BS659,0)</f>
        <v>0</v>
      </c>
      <c r="BV659" s="173">
        <v>0</v>
      </c>
      <c r="BW659" s="175">
        <f>100*BV659/$AI659</f>
        <v>0</v>
      </c>
      <c r="BX659" s="173">
        <f>IF(BW659&gt;$AI$8,1,0)</f>
        <v>0</v>
      </c>
      <c r="BY659" s="175">
        <f>IF($R659=BV$17,BW659,0)</f>
        <v>0</v>
      </c>
      <c r="BZ659" s="173">
        <v>0</v>
      </c>
      <c r="CA659" s="175">
        <f>100*BZ659/$AI659</f>
        <v>0</v>
      </c>
      <c r="CB659" s="173">
        <f>IF(CA659&gt;$AI$8,1,0)</f>
        <v>0</v>
      </c>
      <c r="CC659" s="175">
        <f>IF($R659=BZ$17,CA659,0)</f>
        <v>0</v>
      </c>
      <c r="CD659" s="173">
        <v>0</v>
      </c>
      <c r="CE659" s="175">
        <f>100*CD659/$AI659</f>
        <v>0</v>
      </c>
      <c r="CF659" s="173">
        <f>IF(CE659&gt;$AI$8,1,0)</f>
        <v>0</v>
      </c>
      <c r="CG659" s="175">
        <f>IF($R659=CD$17,CE659,0)</f>
        <v>0</v>
      </c>
      <c r="CH659" s="173">
        <v>0</v>
      </c>
      <c r="CI659" s="175">
        <f>100*CH659/$AI659</f>
        <v>0</v>
      </c>
      <c r="CJ659" s="173">
        <f>IF(CI659&gt;$AI$8,1,0)</f>
        <v>0</v>
      </c>
      <c r="CK659" s="175">
        <f>IF($R659=CH$17,CI659,0)</f>
        <v>0</v>
      </c>
      <c r="CL659" s="173">
        <v>0</v>
      </c>
      <c r="CM659" s="173">
        <v>0</v>
      </c>
      <c r="CN659" s="176"/>
    </row>
    <row r="660" ht="15.75" customHeight="1">
      <c r="A660" t="s" s="179">
        <v>3002</v>
      </c>
      <c r="B660" t="s" s="180">
        <v>75</v>
      </c>
      <c r="C660" t="s" s="180">
        <v>1867</v>
      </c>
      <c r="D660" t="s" s="181">
        <v>78</v>
      </c>
      <c r="E660" t="s" s="188">
        <v>79</v>
      </c>
      <c r="F660" t="s" s="146">
        <v>46</v>
      </c>
      <c r="G660" t="s" s="146">
        <v>555</v>
      </c>
      <c r="H660" t="s" s="146">
        <v>3003</v>
      </c>
      <c r="I660" t="s" s="146">
        <v>49</v>
      </c>
      <c r="J660" t="s" s="146">
        <v>1733</v>
      </c>
      <c r="K660" t="s" s="183">
        <f>_xlfn.IFS(Q660=0,O660,T660=1,R660,U660=1,AA660,V660=1,AD660)</f>
        <v>27</v>
      </c>
      <c r="L660" s="189">
        <f>_xlfn.IFS(Q660=0,P660,T660=1,S660,U660=1,AB660,V660=1,AE660)</f>
        <v>28.206253963608</v>
      </c>
      <c r="M660" t="s" s="146">
        <f>IF(O660="Lab","over","under")</f>
        <v>2429</v>
      </c>
      <c r="N660" s="145">
        <v>0</v>
      </c>
      <c r="O660" t="s" s="184">
        <v>28</v>
      </c>
      <c r="P660" s="147">
        <f>AQ660</f>
        <v>29.0721498609688</v>
      </c>
      <c r="Q660" s="145">
        <f>T660+U660+V660</f>
        <v>1</v>
      </c>
      <c r="R660" t="s" s="185">
        <v>27</v>
      </c>
      <c r="S660" s="147">
        <f>AO660</f>
        <v>28.206253963608</v>
      </c>
      <c r="T660" s="145">
        <v>1</v>
      </c>
      <c r="U660" s="138"/>
      <c r="V660" s="138"/>
      <c r="W660" s="138"/>
      <c r="X660" t="s" s="146">
        <f>IF($A660=Y660,"ok","bad")</f>
        <v>2430</v>
      </c>
      <c r="Y660" t="s" s="146">
        <v>3002</v>
      </c>
      <c r="Z660" t="s" s="146">
        <v>1867</v>
      </c>
      <c r="AA660" t="s" s="186">
        <v>2365</v>
      </c>
      <c r="AB660" s="141">
        <f>100*AC660</f>
        <v>25.6402751</v>
      </c>
      <c r="AC660" s="190">
        <v>0.256402751</v>
      </c>
      <c r="AD660" t="s" s="187">
        <v>3004</v>
      </c>
      <c r="AE660" s="141">
        <v>7.8979462</v>
      </c>
      <c r="AF660" s="190">
        <v>0.078979462</v>
      </c>
      <c r="AG660" s="138"/>
      <c r="AH660" s="145">
        <v>79067</v>
      </c>
      <c r="AI660" s="145">
        <v>40998</v>
      </c>
      <c r="AJ660" s="145">
        <v>90</v>
      </c>
      <c r="AK660" s="145">
        <v>355</v>
      </c>
      <c r="AL660" s="145">
        <v>11564</v>
      </c>
      <c r="AM660" s="148">
        <f>100*AL660/$AI660</f>
        <v>28.206253963608</v>
      </c>
      <c r="AN660" s="145">
        <f>IF(AM660&gt;$AI$8,1,0)</f>
        <v>0</v>
      </c>
      <c r="AO660" s="148">
        <f>IF($R660=AL$17,AM660,0)</f>
        <v>28.206253963608</v>
      </c>
      <c r="AP660" s="145">
        <v>11919</v>
      </c>
      <c r="AQ660" s="148">
        <f>100*AP660/$AI660</f>
        <v>29.0721498609688</v>
      </c>
      <c r="AR660" s="145">
        <f>IF(AQ660&gt;$AI$8,1,0)</f>
        <v>0</v>
      </c>
      <c r="AS660" s="148">
        <f>IF($R660=AP$17,AQ660,0)</f>
        <v>0</v>
      </c>
      <c r="AT660" s="145">
        <v>1321</v>
      </c>
      <c r="AU660" s="148">
        <f>100*AT660/$AI660</f>
        <v>3.22210839553149</v>
      </c>
      <c r="AV660" s="145">
        <f>IF(AU660&gt;$AI$8,1,0)</f>
        <v>0</v>
      </c>
      <c r="AW660" s="148">
        <f>IF($R660=AT$17,AU660,0)</f>
        <v>0</v>
      </c>
      <c r="AX660" s="145">
        <v>10512</v>
      </c>
      <c r="AY660" s="148">
        <f>100*AX660/$AI660</f>
        <v>25.6402751353725</v>
      </c>
      <c r="AZ660" s="145">
        <f>IF(AY660&gt;$AI$8,1,0)</f>
        <v>0</v>
      </c>
      <c r="BA660" s="148">
        <f>IF($R660=AX$17,AY660,0)</f>
        <v>0</v>
      </c>
      <c r="BB660" s="145">
        <v>1692</v>
      </c>
      <c r="BC660" s="148">
        <f>100*BB660/$AI660</f>
        <v>4.1270305868579</v>
      </c>
      <c r="BD660" s="145">
        <f>IF(BC660&gt;$AI$8,1,0)</f>
        <v>0</v>
      </c>
      <c r="BE660" s="148">
        <f>IF($R660=BB$17,BC660,0)</f>
        <v>0</v>
      </c>
      <c r="BF660" s="145">
        <v>0</v>
      </c>
      <c r="BG660" s="148">
        <f>100*BF660/$AI660</f>
        <v>0</v>
      </c>
      <c r="BH660" s="145">
        <f>IF(BG660&gt;$AI$8,1,0)</f>
        <v>0</v>
      </c>
      <c r="BI660" s="148">
        <f>IF($R660=BF$17,BG660,0)</f>
        <v>0</v>
      </c>
      <c r="BJ660" s="145">
        <v>0</v>
      </c>
      <c r="BK660" s="148">
        <f>100*BJ660/$AI660</f>
        <v>0</v>
      </c>
      <c r="BL660" s="145">
        <f>IF(BK660&gt;$AI$8,1,0)</f>
        <v>0</v>
      </c>
      <c r="BM660" s="148">
        <f>IF($R660=BJ$17,BK660,0)</f>
        <v>0</v>
      </c>
      <c r="BN660" s="145">
        <v>0</v>
      </c>
      <c r="BO660" s="148">
        <f>100*BN660/$AI660</f>
        <v>0</v>
      </c>
      <c r="BP660" s="145">
        <f>IF(BO660&gt;$AI$8,1,0)</f>
        <v>0</v>
      </c>
      <c r="BQ660" s="148">
        <f>IF($R660=BN$17,BO660,0)</f>
        <v>0</v>
      </c>
      <c r="BR660" s="145">
        <v>0</v>
      </c>
      <c r="BS660" s="148">
        <f>100*BR660/$AI660</f>
        <v>0</v>
      </c>
      <c r="BT660" s="145">
        <f>IF(BS660&gt;$AI$8,1,0)</f>
        <v>0</v>
      </c>
      <c r="BU660" s="148">
        <f>IF($R660=BR$17,BS660,0)</f>
        <v>0</v>
      </c>
      <c r="BV660" s="145">
        <v>0</v>
      </c>
      <c r="BW660" s="148">
        <f>100*BV660/$AI660</f>
        <v>0</v>
      </c>
      <c r="BX660" s="145">
        <f>IF(BW660&gt;$AI$8,1,0)</f>
        <v>0</v>
      </c>
      <c r="BY660" s="148">
        <f>IF($R660=BV$17,BW660,0)</f>
        <v>0</v>
      </c>
      <c r="BZ660" s="145">
        <v>0</v>
      </c>
      <c r="CA660" s="148">
        <f>100*BZ660/$AI660</f>
        <v>0</v>
      </c>
      <c r="CB660" s="145">
        <f>IF(CA660&gt;$AI$8,1,0)</f>
        <v>0</v>
      </c>
      <c r="CC660" s="148">
        <f>IF($R660=BZ$17,CA660,0)</f>
        <v>0</v>
      </c>
      <c r="CD660" s="145">
        <v>0</v>
      </c>
      <c r="CE660" s="148">
        <f>100*CD660/$AI660</f>
        <v>0</v>
      </c>
      <c r="CF660" s="145">
        <f>IF(CE660&gt;$AI$8,1,0)</f>
        <v>0</v>
      </c>
      <c r="CG660" s="148">
        <f>IF($R660=CD$17,CE660,0)</f>
        <v>0</v>
      </c>
      <c r="CH660" s="196">
        <v>0</v>
      </c>
      <c r="CI660" s="148">
        <f>100*CH660/$AI660</f>
        <v>0</v>
      </c>
      <c r="CJ660" s="145">
        <f>IF(CI660&gt;$AI$8,1,0)</f>
        <v>0</v>
      </c>
      <c r="CK660" s="148">
        <f>IF($R660=CH$17,CI660,0)</f>
        <v>0</v>
      </c>
      <c r="CL660" s="145">
        <v>369</v>
      </c>
      <c r="CM660" s="145">
        <v>0</v>
      </c>
      <c r="CN660" s="149"/>
    </row>
    <row r="661" ht="15.75" customHeight="1">
      <c r="A661" t="s" s="179">
        <v>2475</v>
      </c>
      <c r="B661" t="s" s="180">
        <v>228</v>
      </c>
      <c r="C661" t="s" s="180">
        <v>826</v>
      </c>
      <c r="D661" t="s" s="181">
        <v>230</v>
      </c>
      <c r="E661" t="s" s="182">
        <v>230</v>
      </c>
      <c r="F661" t="s" s="130">
        <v>46</v>
      </c>
      <c r="G661" t="s" s="130">
        <v>827</v>
      </c>
      <c r="H661" t="s" s="130">
        <v>828</v>
      </c>
      <c r="I661" t="s" s="130">
        <v>49</v>
      </c>
      <c r="J661" t="s" s="130">
        <v>233</v>
      </c>
      <c r="K661" t="s" s="183">
        <f>_xlfn.IFS(Q661=0,O661,T661=1,R661,U661=1,AA661,V661=1,AD661)</f>
        <v>2390</v>
      </c>
      <c r="L661" s="189">
        <f>_xlfn.IFS(Q661=0,P661,T661=1,S661,U661=1,AB661,V661=1,AE661)</f>
        <v>25.5979836168872</v>
      </c>
      <c r="M661" t="s" s="130">
        <v>2429</v>
      </c>
      <c r="N661" s="173">
        <v>1</v>
      </c>
      <c r="O661" t="s" s="184">
        <v>34</v>
      </c>
      <c r="P661" s="131">
        <f>BO661</f>
        <v>28.8897290485192</v>
      </c>
      <c r="Q661" s="173">
        <f>T661+U661+V661</f>
        <v>1</v>
      </c>
      <c r="R661" t="s" s="185">
        <v>2390</v>
      </c>
      <c r="S661" s="131">
        <f>CE661</f>
        <v>25.5979836168872</v>
      </c>
      <c r="T661" s="173">
        <v>1</v>
      </c>
      <c r="U661" s="169"/>
      <c r="V661" s="169"/>
      <c r="W661" s="169"/>
      <c r="X661" t="s" s="130">
        <f>IF($A661=Y661,"ok","bad")</f>
        <v>2430</v>
      </c>
      <c r="Y661" t="s" s="130">
        <v>2475</v>
      </c>
      <c r="Z661" t="s" s="130">
        <v>826</v>
      </c>
      <c r="AA661" t="s" s="186">
        <v>37</v>
      </c>
      <c r="AB661" s="125">
        <f>100*AC661</f>
        <v>23.884058</v>
      </c>
      <c r="AC661" s="191">
        <v>0.23884058</v>
      </c>
      <c r="AD661" t="s" s="187">
        <v>2394</v>
      </c>
      <c r="AE661" s="125">
        <v>10.4221802</v>
      </c>
      <c r="AF661" s="191">
        <v>0.104221802</v>
      </c>
      <c r="AG661" s="169"/>
      <c r="AH661" s="173">
        <v>73302</v>
      </c>
      <c r="AI661" s="173">
        <v>39675</v>
      </c>
      <c r="AJ661" s="173">
        <v>142</v>
      </c>
      <c r="AK661" s="173">
        <v>1306</v>
      </c>
      <c r="AL661" s="173">
        <v>0</v>
      </c>
      <c r="AM661" s="175">
        <f>100*AL661/$AI661</f>
        <v>0</v>
      </c>
      <c r="AN661" s="173">
        <f>IF(AM661&gt;$AI$8,1,0)</f>
        <v>0</v>
      </c>
      <c r="AO661" s="175">
        <f>IF($R661=AL$17,AM661,0)</f>
        <v>0</v>
      </c>
      <c r="AP661" s="173">
        <v>0</v>
      </c>
      <c r="AQ661" s="175">
        <f>100*AP661/$AI661</f>
        <v>0</v>
      </c>
      <c r="AR661" s="173">
        <f>IF(AQ661&gt;$AI$8,1,0)</f>
        <v>0</v>
      </c>
      <c r="AS661" s="175">
        <f>IF($R661=AP$17,AQ661,0)</f>
        <v>0</v>
      </c>
      <c r="AT661" s="173">
        <v>0</v>
      </c>
      <c r="AU661" s="175">
        <f>100*AT661/$AI661</f>
        <v>0</v>
      </c>
      <c r="AV661" s="173">
        <f>IF(AU661&gt;$AI$8,1,0)</f>
        <v>0</v>
      </c>
      <c r="AW661" s="175">
        <f>IF($R661=AT$17,AU661,0)</f>
        <v>0</v>
      </c>
      <c r="AX661" s="173">
        <v>0</v>
      </c>
      <c r="AY661" s="175">
        <f>100*AX661/$AI661</f>
        <v>0</v>
      </c>
      <c r="AZ661" s="173">
        <f>IF(AY661&gt;$AI$8,1,0)</f>
        <v>0</v>
      </c>
      <c r="BA661" s="175">
        <f>IF($R661=AX$17,AY661,0)</f>
        <v>0</v>
      </c>
      <c r="BB661" s="173">
        <v>568</v>
      </c>
      <c r="BC661" s="175">
        <f>100*BB661/$AI661</f>
        <v>1.43163201008192</v>
      </c>
      <c r="BD661" s="173">
        <f>IF(BC661&gt;$AI$8,1,0)</f>
        <v>0</v>
      </c>
      <c r="BE661" s="175">
        <f>IF($R661=BB$17,BC661,0)</f>
        <v>0</v>
      </c>
      <c r="BF661" s="173">
        <v>0</v>
      </c>
      <c r="BG661" s="175">
        <f>100*BF661/$AI661</f>
        <v>0</v>
      </c>
      <c r="BH661" s="173">
        <f>IF(BG661&gt;$AI$8,1,0)</f>
        <v>0</v>
      </c>
      <c r="BI661" s="175">
        <f>IF($R661=BF$17,BG661,0)</f>
        <v>0</v>
      </c>
      <c r="BJ661" s="173">
        <v>0</v>
      </c>
      <c r="BK661" s="175">
        <f>100*BJ661/$AI661</f>
        <v>0</v>
      </c>
      <c r="BL661" s="173">
        <f>IF(BK661&gt;$AI$8,1,0)</f>
        <v>0</v>
      </c>
      <c r="BM661" s="175">
        <f>IF($R661=BJ$17,BK661,0)</f>
        <v>0</v>
      </c>
      <c r="BN661" s="173">
        <v>11462</v>
      </c>
      <c r="BO661" s="175">
        <f>100*BN661/$AI661</f>
        <v>28.8897290485192</v>
      </c>
      <c r="BP661" s="173">
        <f>IF(BO661&gt;$AI$8,1,0)</f>
        <v>0</v>
      </c>
      <c r="BQ661" s="175">
        <f>IF($R661=BN$17,BO661,0)</f>
        <v>0</v>
      </c>
      <c r="BR661" s="173">
        <v>2986</v>
      </c>
      <c r="BS661" s="175">
        <f>100*BR661/$AI661</f>
        <v>7.52614996849401</v>
      </c>
      <c r="BT661" s="173">
        <f>IF(BS661&gt;$AI$8,1,0)</f>
        <v>0</v>
      </c>
      <c r="BU661" s="175">
        <f>IF($R661=BR$17,BS661,0)</f>
        <v>0</v>
      </c>
      <c r="BV661" s="173">
        <v>892</v>
      </c>
      <c r="BW661" s="175">
        <f>100*BV661/$AI661</f>
        <v>2.24826717076244</v>
      </c>
      <c r="BX661" s="173">
        <f>IF(BW661&gt;$AI$8,1,0)</f>
        <v>0</v>
      </c>
      <c r="BY661" s="175">
        <f>IF($R661=BV$17,BW661,0)</f>
        <v>0</v>
      </c>
      <c r="BZ661" s="173">
        <v>9476</v>
      </c>
      <c r="CA661" s="175">
        <f>100*BZ661/$AI661</f>
        <v>23.8840579710145</v>
      </c>
      <c r="CB661" s="173">
        <f>IF(CA661&gt;$AI$8,1,0)</f>
        <v>0</v>
      </c>
      <c r="CC661" s="175">
        <f>IF($R661=BZ$17,CA661,0)</f>
        <v>0</v>
      </c>
      <c r="CD661" s="173">
        <v>10156</v>
      </c>
      <c r="CE661" s="175">
        <f>100*CD661/$AI661</f>
        <v>25.5979836168872</v>
      </c>
      <c r="CF661" s="173">
        <f>IF(CE661&gt;$AI$8,1,0)</f>
        <v>0</v>
      </c>
      <c r="CG661" s="200">
        <f>IF($R661=CD$17,CE661,0)</f>
        <v>25.5979836168872</v>
      </c>
      <c r="CH661" s="201">
        <v>4135</v>
      </c>
      <c r="CI661" s="202">
        <f>100*CH661/$AI661</f>
        <v>10.4221802142407</v>
      </c>
      <c r="CJ661" s="173">
        <f>IF(CI661&gt;$AI$8,1,0)</f>
        <v>0</v>
      </c>
      <c r="CK661" s="175">
        <f>IF($R661=CH$17,CI661,0)</f>
        <v>10.4221802142407</v>
      </c>
      <c r="CL661" s="173">
        <v>648</v>
      </c>
      <c r="CM661" s="173">
        <v>0</v>
      </c>
      <c r="CN661" s="176"/>
    </row>
    <row r="662" ht="15.75" customHeight="1">
      <c r="A662" t="s" s="179">
        <v>3355</v>
      </c>
      <c r="B662" t="s" s="180">
        <v>197</v>
      </c>
      <c r="C662" t="s" s="180">
        <v>3356</v>
      </c>
      <c r="D662" t="s" s="181">
        <v>200</v>
      </c>
      <c r="E662" t="s" s="188">
        <v>79</v>
      </c>
      <c r="F662" t="s" s="146">
        <v>46</v>
      </c>
      <c r="G662" t="s" s="146">
        <v>157</v>
      </c>
      <c r="H662" t="s" s="146">
        <v>718</v>
      </c>
      <c r="I662" t="s" s="146">
        <v>49</v>
      </c>
      <c r="J662" t="s" s="146">
        <v>56</v>
      </c>
      <c r="K662" t="s" s="183">
        <f>_xlfn.IFS(Q662=0,O662,T662=1,R662,U662=1,AA662,V662=1,AD662)</f>
        <v>27</v>
      </c>
      <c r="L662" s="189">
        <f>_xlfn.IFS(Q662=0,P662,T662=1,S662,U662=1,AB662,V662=1,AE662)</f>
        <v>28.6950083778202</v>
      </c>
      <c r="M662" t="s" s="146">
        <f>IF(O662="Lab","over","under")</f>
        <v>3307</v>
      </c>
      <c r="N662" s="138"/>
      <c r="O662" t="s" s="184">
        <v>27</v>
      </c>
      <c r="P662" s="147">
        <f>AM662</f>
        <v>28.6950083778202</v>
      </c>
      <c r="Q662" s="145">
        <f>T662+U662+V662</f>
        <v>0</v>
      </c>
      <c r="R662" t="s" s="185">
        <v>28</v>
      </c>
      <c r="S662" s="147">
        <f>AS662</f>
        <v>28.4592604138254</v>
      </c>
      <c r="T662" s="138"/>
      <c r="U662" s="138"/>
      <c r="V662" s="138"/>
      <c r="W662" s="138"/>
      <c r="X662" t="s" s="146">
        <f>IF($A662=Y662,"ok","bad")</f>
        <v>2430</v>
      </c>
      <c r="Y662" t="s" s="146">
        <v>3355</v>
      </c>
      <c r="Z662" t="s" s="146">
        <v>3356</v>
      </c>
      <c r="AA662" t="s" s="186">
        <v>29</v>
      </c>
      <c r="AB662" s="141">
        <f>100*AC662</f>
        <v>22.1856369</v>
      </c>
      <c r="AC662" s="190">
        <v>0.221856369</v>
      </c>
      <c r="AD662" t="s" s="187">
        <v>2365</v>
      </c>
      <c r="AE662" s="141">
        <v>13.8234033</v>
      </c>
      <c r="AF662" s="190">
        <v>0.138234033</v>
      </c>
      <c r="AG662" s="138"/>
      <c r="AH662" s="145">
        <v>79983</v>
      </c>
      <c r="AI662" s="145">
        <v>51326</v>
      </c>
      <c r="AJ662" s="145">
        <v>151</v>
      </c>
      <c r="AK662" s="145">
        <v>121</v>
      </c>
      <c r="AL662" s="145">
        <v>14728</v>
      </c>
      <c r="AM662" s="148">
        <f>100*AL662/$AI662</f>
        <v>28.6950083778202</v>
      </c>
      <c r="AN662" s="145">
        <f>IF(AM662&gt;$AI$8,1,0)</f>
        <v>0</v>
      </c>
      <c r="AO662" s="148">
        <f>IF($R662=AL$17,AM662,0)</f>
        <v>0</v>
      </c>
      <c r="AP662" s="145">
        <v>14607</v>
      </c>
      <c r="AQ662" s="148">
        <f>100*AP662/$AI662</f>
        <v>28.4592604138254</v>
      </c>
      <c r="AR662" s="145">
        <f>IF(AQ662&gt;$AI$8,1,0)</f>
        <v>0</v>
      </c>
      <c r="AS662" s="148">
        <f>IF($R662=AP$17,AQ662,0)</f>
        <v>28.4592604138254</v>
      </c>
      <c r="AT662" s="145">
        <v>11387</v>
      </c>
      <c r="AU662" s="148">
        <f>100*AT662/$AI662</f>
        <v>22.1856369091688</v>
      </c>
      <c r="AV662" s="145">
        <f>IF(AU662&gt;$AI$8,1,0)</f>
        <v>0</v>
      </c>
      <c r="AW662" s="148">
        <f>IF($R662=AT$17,AU662,0)</f>
        <v>0</v>
      </c>
      <c r="AX662" s="145">
        <v>7095</v>
      </c>
      <c r="AY662" s="148">
        <f>100*AX662/$AI662</f>
        <v>13.8234033433348</v>
      </c>
      <c r="AZ662" s="145">
        <f>IF(AY662&gt;$AI$8,1,0)</f>
        <v>0</v>
      </c>
      <c r="BA662" s="148">
        <f>IF($R662=AX$17,AY662,0)</f>
        <v>0</v>
      </c>
      <c r="BB662" s="145">
        <v>2331</v>
      </c>
      <c r="BC662" s="148">
        <f>100*BB662/$AI662</f>
        <v>4.54155788489265</v>
      </c>
      <c r="BD662" s="145">
        <f>IF(BC662&gt;$AI$8,1,0)</f>
        <v>0</v>
      </c>
      <c r="BE662" s="148">
        <f>IF($R662=BB$17,BC662,0)</f>
        <v>0</v>
      </c>
      <c r="BF662" s="145">
        <v>0</v>
      </c>
      <c r="BG662" s="148">
        <f>100*BF662/$AI662</f>
        <v>0</v>
      </c>
      <c r="BH662" s="145">
        <f>IF(BG662&gt;$AI$8,1,0)</f>
        <v>0</v>
      </c>
      <c r="BI662" s="148">
        <f>IF($R662=BF$17,BG662,0)</f>
        <v>0</v>
      </c>
      <c r="BJ662" s="145">
        <v>0</v>
      </c>
      <c r="BK662" s="148">
        <f>100*BJ662/$AI662</f>
        <v>0</v>
      </c>
      <c r="BL662" s="145">
        <f>IF(BK662&gt;$AI$8,1,0)</f>
        <v>0</v>
      </c>
      <c r="BM662" s="148">
        <f>IF($R662=BJ$17,BK662,0)</f>
        <v>0</v>
      </c>
      <c r="BN662" s="145">
        <v>0</v>
      </c>
      <c r="BO662" s="148">
        <f>100*BN662/$AI662</f>
        <v>0</v>
      </c>
      <c r="BP662" s="145">
        <f>IF(BO662&gt;$AI$8,1,0)</f>
        <v>0</v>
      </c>
      <c r="BQ662" s="148">
        <f>IF($R662=BN$17,BO662,0)</f>
        <v>0</v>
      </c>
      <c r="BR662" s="145">
        <v>0</v>
      </c>
      <c r="BS662" s="148">
        <f>100*BR662/$AI662</f>
        <v>0</v>
      </c>
      <c r="BT662" s="145">
        <f>IF(BS662&gt;$AI$8,1,0)</f>
        <v>0</v>
      </c>
      <c r="BU662" s="148">
        <f>IF($R662=BR$17,BS662,0)</f>
        <v>0</v>
      </c>
      <c r="BV662" s="145">
        <v>0</v>
      </c>
      <c r="BW662" s="148">
        <f>100*BV662/$AI662</f>
        <v>0</v>
      </c>
      <c r="BX662" s="145">
        <f>IF(BW662&gt;$AI$8,1,0)</f>
        <v>0</v>
      </c>
      <c r="BY662" s="148">
        <f>IF($R662=BV$17,BW662,0)</f>
        <v>0</v>
      </c>
      <c r="BZ662" s="145">
        <v>0</v>
      </c>
      <c r="CA662" s="148">
        <f>100*BZ662/$AI662</f>
        <v>0</v>
      </c>
      <c r="CB662" s="145">
        <f>IF(CA662&gt;$AI$8,1,0)</f>
        <v>0</v>
      </c>
      <c r="CC662" s="148">
        <f>IF($R662=BZ$17,CA662,0)</f>
        <v>0</v>
      </c>
      <c r="CD662" s="145">
        <v>0</v>
      </c>
      <c r="CE662" s="148">
        <f>100*CD662/$AI662</f>
        <v>0</v>
      </c>
      <c r="CF662" s="145">
        <f>IF(CE662&gt;$AI$8,1,0)</f>
        <v>0</v>
      </c>
      <c r="CG662" s="148">
        <f>IF($R662=CD$17,CE662,0)</f>
        <v>0</v>
      </c>
      <c r="CH662" s="329">
        <v>0</v>
      </c>
      <c r="CI662" s="148">
        <f>100*CH662/$AI662</f>
        <v>0</v>
      </c>
      <c r="CJ662" s="145">
        <f>IF(CI662&gt;$AI$8,1,0)</f>
        <v>0</v>
      </c>
      <c r="CK662" s="148">
        <f>IF($R662=CH$17,CI662,0)</f>
        <v>0</v>
      </c>
      <c r="CL662" s="145">
        <v>875</v>
      </c>
      <c r="CM662" s="145">
        <v>0</v>
      </c>
      <c r="CN662" s="149"/>
    </row>
    <row r="663" ht="15.75" customHeight="1">
      <c r="A663" t="s" s="179">
        <v>3419</v>
      </c>
      <c r="B663" t="s" s="180">
        <v>228</v>
      </c>
      <c r="C663" t="s" s="180">
        <v>1533</v>
      </c>
      <c r="D663" t="s" s="181">
        <v>230</v>
      </c>
      <c r="E663" t="s" s="182">
        <v>230</v>
      </c>
      <c r="F663" t="s" s="130">
        <v>46</v>
      </c>
      <c r="G663" t="s" s="130">
        <v>1657</v>
      </c>
      <c r="H663" t="s" s="130">
        <v>3420</v>
      </c>
      <c r="I663" t="s" s="130">
        <v>49</v>
      </c>
      <c r="J663" t="s" s="130">
        <v>3421</v>
      </c>
      <c r="K663" t="s" s="183">
        <f>_xlfn.IFS(Q663=0,O663,T663=1,R663,U663=1,AA663,V663=1,AD663)</f>
        <v>2394</v>
      </c>
      <c r="L663" s="189">
        <f>_xlfn.IFS(Q663=0,P663,T663=1,S663,U663=1,AB663,V663=1,AE663)</f>
        <v>28.2675731455627</v>
      </c>
      <c r="M663" t="s" s="130">
        <f>IF(O663="Lab","over","under")</f>
        <v>3307</v>
      </c>
      <c r="N663" s="169"/>
      <c r="O663" t="s" s="184">
        <v>2394</v>
      </c>
      <c r="P663" s="131">
        <f>CI663</f>
        <v>28.2675731455627</v>
      </c>
      <c r="Q663" s="173">
        <f>T663+U663+V663</f>
        <v>0</v>
      </c>
      <c r="R663" t="s" s="185">
        <v>34</v>
      </c>
      <c r="S663" s="131">
        <f>BQ663</f>
        <v>27.1749423333738</v>
      </c>
      <c r="T663" s="169"/>
      <c r="U663" s="169"/>
      <c r="V663" s="169"/>
      <c r="W663" s="169"/>
      <c r="X663" t="s" s="130">
        <f>IF($A663=Y663,"ok","bad")</f>
        <v>2430</v>
      </c>
      <c r="Y663" t="s" s="130">
        <v>3419</v>
      </c>
      <c r="Z663" t="s" s="130">
        <v>1533</v>
      </c>
      <c r="AA663" t="s" s="186">
        <v>35</v>
      </c>
      <c r="AB663" s="125">
        <f>100*AC663</f>
        <v>18.7301202</v>
      </c>
      <c r="AC663" s="191">
        <v>0.187301202</v>
      </c>
      <c r="AD663" t="s" s="187">
        <v>2390</v>
      </c>
      <c r="AE663" s="125">
        <v>10.8971713</v>
      </c>
      <c r="AF663" s="191">
        <v>0.108971713</v>
      </c>
      <c r="AG663" s="169"/>
      <c r="AH663" s="173">
        <v>74697</v>
      </c>
      <c r="AI663" s="173">
        <v>41185</v>
      </c>
      <c r="AJ663" s="173">
        <v>176</v>
      </c>
      <c r="AK663" s="173">
        <v>450</v>
      </c>
      <c r="AL663" s="173">
        <v>0</v>
      </c>
      <c r="AM663" s="175">
        <f>100*AL663/$AI663</f>
        <v>0</v>
      </c>
      <c r="AN663" s="173">
        <f>IF(AM663&gt;$AI$8,1,0)</f>
        <v>0</v>
      </c>
      <c r="AO663" s="175">
        <f>IF($R663=AL$17,AM663,0)</f>
        <v>0</v>
      </c>
      <c r="AP663" s="173">
        <v>0</v>
      </c>
      <c r="AQ663" s="175">
        <f>100*AP663/$AI663</f>
        <v>0</v>
      </c>
      <c r="AR663" s="173">
        <f>IF(AQ663&gt;$AI$8,1,0)</f>
        <v>0</v>
      </c>
      <c r="AS663" s="175">
        <f>IF($R663=AP$17,AQ663,0)</f>
        <v>0</v>
      </c>
      <c r="AT663" s="173">
        <v>0</v>
      </c>
      <c r="AU663" s="175">
        <f>100*AT663/$AI663</f>
        <v>0</v>
      </c>
      <c r="AV663" s="173">
        <f>IF(AU663&gt;$AI$8,1,0)</f>
        <v>0</v>
      </c>
      <c r="AW663" s="175">
        <f>IF($R663=AT$17,AU663,0)</f>
        <v>0</v>
      </c>
      <c r="AX663" s="173">
        <v>0</v>
      </c>
      <c r="AY663" s="175">
        <f>100*AX663/$AI663</f>
        <v>0</v>
      </c>
      <c r="AZ663" s="173">
        <f>IF(AY663&gt;$AI$8,1,0)</f>
        <v>0</v>
      </c>
      <c r="BA663" s="175">
        <f>IF($R663=AX$17,AY663,0)</f>
        <v>0</v>
      </c>
      <c r="BB663" s="173">
        <v>0</v>
      </c>
      <c r="BC663" s="175">
        <f>100*BB663/$AI663</f>
        <v>0</v>
      </c>
      <c r="BD663" s="173">
        <f>IF(BC663&gt;$AI$8,1,0)</f>
        <v>0</v>
      </c>
      <c r="BE663" s="175">
        <f>IF($R663=BB$17,BC663,0)</f>
        <v>0</v>
      </c>
      <c r="BF663" s="173">
        <v>0</v>
      </c>
      <c r="BG663" s="175">
        <f>100*BF663/$AI663</f>
        <v>0</v>
      </c>
      <c r="BH663" s="173">
        <f>IF(BG663&gt;$AI$8,1,0)</f>
        <v>0</v>
      </c>
      <c r="BI663" s="175">
        <f>IF($R663=BF$17,BG663,0)</f>
        <v>0</v>
      </c>
      <c r="BJ663" s="173">
        <v>0</v>
      </c>
      <c r="BK663" s="175">
        <f>100*BJ663/$AI663</f>
        <v>0</v>
      </c>
      <c r="BL663" s="173">
        <f>IF(BK663&gt;$AI$8,1,0)</f>
        <v>0</v>
      </c>
      <c r="BM663" s="175">
        <f>IF($R663=BJ$17,BK663,0)</f>
        <v>0</v>
      </c>
      <c r="BN663" s="173">
        <v>11192</v>
      </c>
      <c r="BO663" s="175">
        <f>100*BN663/$AI663</f>
        <v>27.1749423333738</v>
      </c>
      <c r="BP663" s="173">
        <f>IF(BO663&gt;$AI$8,1,0)</f>
        <v>0</v>
      </c>
      <c r="BQ663" s="175">
        <f>IF($R663=BN$17,BO663,0)</f>
        <v>27.1749423333738</v>
      </c>
      <c r="BR663" s="173">
        <v>7714</v>
      </c>
      <c r="BS663" s="175">
        <f>100*BR663/$AI663</f>
        <v>18.7301201893893</v>
      </c>
      <c r="BT663" s="173">
        <f>IF(BS663&gt;$AI$8,1,0)</f>
        <v>0</v>
      </c>
      <c r="BU663" s="175">
        <f>IF($R663=BR$17,BS663,0)</f>
        <v>0</v>
      </c>
      <c r="BV663" s="173">
        <v>1661</v>
      </c>
      <c r="BW663" s="175">
        <f>100*BV663/$AI663</f>
        <v>4.03302173121282</v>
      </c>
      <c r="BX663" s="173">
        <f>IF(BW663&gt;$AI$8,1,0)</f>
        <v>0</v>
      </c>
      <c r="BY663" s="175">
        <f>IF($R663=BV$17,BW663,0)</f>
        <v>0</v>
      </c>
      <c r="BZ663" s="173">
        <v>3901</v>
      </c>
      <c r="CA663" s="175">
        <f>100*BZ663/$AI663</f>
        <v>9.47189510744203</v>
      </c>
      <c r="CB663" s="173">
        <f>IF(CA663&gt;$AI$8,1,0)</f>
        <v>0</v>
      </c>
      <c r="CC663" s="175">
        <f>IF($R663=BZ$17,CA663,0)</f>
        <v>0</v>
      </c>
      <c r="CD663" s="173">
        <v>4488</v>
      </c>
      <c r="CE663" s="175">
        <f>100*CD663/$AI663</f>
        <v>10.8971713002307</v>
      </c>
      <c r="CF663" s="173">
        <f>IF(CE663&gt;$AI$8,1,0)</f>
        <v>0</v>
      </c>
      <c r="CG663" s="200">
        <f>IF($R663=CD$17,CE663,0)</f>
        <v>0</v>
      </c>
      <c r="CH663" s="201">
        <v>11642</v>
      </c>
      <c r="CI663" s="202">
        <f>100*CH663/$AI663</f>
        <v>28.2675731455627</v>
      </c>
      <c r="CJ663" s="173">
        <f>IF(CI663&gt;$AI$8,1,0)</f>
        <v>0</v>
      </c>
      <c r="CK663" s="175">
        <f>IF($R663=CH$17,CI663,0)</f>
        <v>0</v>
      </c>
      <c r="CL663" s="173">
        <v>201</v>
      </c>
      <c r="CM663" s="173">
        <v>0</v>
      </c>
      <c r="CN663" s="176"/>
    </row>
    <row r="664" ht="15.75" customHeight="1">
      <c r="A664" t="s" s="179">
        <v>3299</v>
      </c>
      <c r="B664" t="s" s="180">
        <v>228</v>
      </c>
      <c r="C664" t="s" s="180">
        <v>854</v>
      </c>
      <c r="D664" t="s" s="181">
        <v>230</v>
      </c>
      <c r="E664" t="s" s="188">
        <v>230</v>
      </c>
      <c r="F664" t="s" s="146">
        <v>46</v>
      </c>
      <c r="G664" t="s" s="146">
        <v>855</v>
      </c>
      <c r="H664" t="s" s="146">
        <v>856</v>
      </c>
      <c r="I664" t="s" s="146">
        <v>49</v>
      </c>
      <c r="J664" t="s" s="146">
        <v>233</v>
      </c>
      <c r="K664" t="s" s="183">
        <f>_xlfn.IFS(Q664=0,O664,T664=1,R664,U664=1,AA664,V664=1,AD664)</f>
        <v>34</v>
      </c>
      <c r="L664" s="189">
        <f>_xlfn.IFS(Q664=0,P664,T664=1,S664,U664=1,AB664,V664=1,AE664)</f>
        <v>27.88</v>
      </c>
      <c r="M664" t="s" s="146">
        <v>2429</v>
      </c>
      <c r="N664" s="145">
        <v>0</v>
      </c>
      <c r="O664" t="s" s="184">
        <v>34</v>
      </c>
      <c r="P664" s="195">
        <v>27.88</v>
      </c>
      <c r="Q664" s="145">
        <v>0</v>
      </c>
      <c r="R664" t="s" s="185">
        <v>35</v>
      </c>
      <c r="S664" s="147">
        <f>BU664</f>
        <v>27.4414322746324</v>
      </c>
      <c r="T664" s="138"/>
      <c r="U664" s="138"/>
      <c r="V664" s="138"/>
      <c r="W664" s="138"/>
      <c r="X664" t="s" s="146">
        <f>IF($A664=Y664,"ok","bad")</f>
        <v>2430</v>
      </c>
      <c r="Y664" t="s" s="146">
        <v>3299</v>
      </c>
      <c r="Z664" t="s" s="146">
        <v>854</v>
      </c>
      <c r="AA664" t="s" s="186">
        <v>36</v>
      </c>
      <c r="AB664" s="141">
        <f>100*AC664</f>
        <v>12.7431742</v>
      </c>
      <c r="AC664" s="190">
        <v>0.127431742</v>
      </c>
      <c r="AD664" t="s" s="187">
        <v>2394</v>
      </c>
      <c r="AE664" s="141">
        <v>10.5700511</v>
      </c>
      <c r="AF664" s="190">
        <v>0.105700511</v>
      </c>
      <c r="AG664" s="138"/>
      <c r="AH664" s="145">
        <v>75707</v>
      </c>
      <c r="AI664" s="145">
        <v>41277</v>
      </c>
      <c r="AJ664" s="145">
        <v>158</v>
      </c>
      <c r="AK664" s="145">
        <v>179</v>
      </c>
      <c r="AL664" s="145">
        <v>187</v>
      </c>
      <c r="AM664" s="148">
        <f>100*AL664/$AI664</f>
        <v>0.45303680015505</v>
      </c>
      <c r="AN664" s="145">
        <f>IF(AM664&gt;$AI$8,1,0)</f>
        <v>0</v>
      </c>
      <c r="AO664" s="148">
        <f>IF($R664=AL$17,AM664,0)</f>
        <v>0</v>
      </c>
      <c r="AP664" s="145">
        <v>0</v>
      </c>
      <c r="AQ664" s="148">
        <f>100*AP664/$AI664</f>
        <v>0</v>
      </c>
      <c r="AR664" s="145">
        <f>IF(AQ664&gt;$AI$8,1,0)</f>
        <v>0</v>
      </c>
      <c r="AS664" s="148">
        <f>IF($R664=AP$17,AQ664,0)</f>
        <v>0</v>
      </c>
      <c r="AT664" s="145">
        <v>0</v>
      </c>
      <c r="AU664" s="148">
        <f>100*AT664/$AI664</f>
        <v>0</v>
      </c>
      <c r="AV664" s="145">
        <f>IF(AU664&gt;$AI$8,1,0)</f>
        <v>0</v>
      </c>
      <c r="AW664" s="148">
        <f>IF($R664=AT$17,AU664,0)</f>
        <v>0</v>
      </c>
      <c r="AX664" s="145">
        <v>0</v>
      </c>
      <c r="AY664" s="148">
        <f>100*AX664/$AI664</f>
        <v>0</v>
      </c>
      <c r="AZ664" s="145">
        <f>IF(AY664&gt;$AI$8,1,0)</f>
        <v>0</v>
      </c>
      <c r="BA664" s="148">
        <f>IF($R664=AX$17,AY664,0)</f>
        <v>0</v>
      </c>
      <c r="BB664" s="145">
        <v>445</v>
      </c>
      <c r="BC664" s="148">
        <f>100*BB664/$AI664</f>
        <v>1.0780822249679</v>
      </c>
      <c r="BD664" s="145">
        <f>IF(BC664&gt;$AI$8,1,0)</f>
        <v>0</v>
      </c>
      <c r="BE664" s="148">
        <f>IF($R664=BB$17,BC664,0)</f>
        <v>0</v>
      </c>
      <c r="BF664" s="145">
        <v>0</v>
      </c>
      <c r="BG664" s="148">
        <f>100*BF664/$AI664</f>
        <v>0</v>
      </c>
      <c r="BH664" s="145">
        <f>IF(BG664&gt;$AI$8,1,0)</f>
        <v>0</v>
      </c>
      <c r="BI664" s="148">
        <f>IF($R664=BF$17,BG664,0)</f>
        <v>0</v>
      </c>
      <c r="BJ664" s="145">
        <v>0</v>
      </c>
      <c r="BK664" s="148">
        <f>100*BJ664/$AI664</f>
        <v>0</v>
      </c>
      <c r="BL664" s="145">
        <f>IF(BK664&gt;$AI$8,1,0)</f>
        <v>0</v>
      </c>
      <c r="BM664" s="148">
        <f>IF($R664=BJ$17,BK664,0)</f>
        <v>0</v>
      </c>
      <c r="BN664" s="145">
        <v>11506</v>
      </c>
      <c r="BO664" s="148">
        <f>100*BN664/$AI664</f>
        <v>27.8750878213048</v>
      </c>
      <c r="BP664" s="145">
        <f>IF(BO664&gt;$AI$8,1,0)</f>
        <v>0</v>
      </c>
      <c r="BQ664" s="148">
        <f>IF($R664=BN$17,BO664,0)</f>
        <v>0</v>
      </c>
      <c r="BR664" s="145">
        <v>11327</v>
      </c>
      <c r="BS664" s="148">
        <f>100*BR664/$AI664</f>
        <v>27.4414322746324</v>
      </c>
      <c r="BT664" s="145">
        <f>IF(BS664&gt;$AI$8,1,0)</f>
        <v>0</v>
      </c>
      <c r="BU664" s="148">
        <f>IF($R664=BR$17,BS664,0)</f>
        <v>27.4414322746324</v>
      </c>
      <c r="BV664" s="145">
        <v>5260</v>
      </c>
      <c r="BW664" s="148">
        <f>100*BV664/$AI664</f>
        <v>12.7431741647891</v>
      </c>
      <c r="BX664" s="145">
        <f>IF(BW664&gt;$AI$8,1,0)</f>
        <v>0</v>
      </c>
      <c r="BY664" s="148">
        <f>IF($R664=BV$17,BW664,0)</f>
        <v>0</v>
      </c>
      <c r="BZ664" s="145">
        <v>3412</v>
      </c>
      <c r="CA664" s="148">
        <f>100*BZ664/$AI664</f>
        <v>8.26610461031567</v>
      </c>
      <c r="CB664" s="145">
        <f>IF(CA664&gt;$AI$8,1,0)</f>
        <v>0</v>
      </c>
      <c r="CC664" s="148">
        <f>IF($R664=BZ$17,CA664,0)</f>
        <v>0</v>
      </c>
      <c r="CD664" s="145">
        <v>3734</v>
      </c>
      <c r="CE664" s="148">
        <f>100*CD664/$AI664</f>
        <v>9.046200062989071</v>
      </c>
      <c r="CF664" s="145">
        <f>IF(CE664&gt;$AI$8,1,0)</f>
        <v>0</v>
      </c>
      <c r="CG664" s="206">
        <f>IF($R664=CD$17,CE664,0)</f>
        <v>0</v>
      </c>
      <c r="CH664" s="207">
        <v>4363</v>
      </c>
      <c r="CI664" s="208">
        <f>100*CH664/$AI664</f>
        <v>10.5700511180561</v>
      </c>
      <c r="CJ664" s="145">
        <f>IF(CI664&gt;$AI$8,1,0)</f>
        <v>0</v>
      </c>
      <c r="CK664" s="148">
        <f>IF($R664=CH$17,CI664,0)</f>
        <v>0</v>
      </c>
      <c r="CL664" s="145">
        <v>7285</v>
      </c>
      <c r="CM664" s="145">
        <v>0</v>
      </c>
      <c r="CN664" s="149"/>
    </row>
    <row r="665" ht="15.75" customHeight="1">
      <c r="A665" t="s" s="179">
        <v>3382</v>
      </c>
      <c r="B665" t="s" s="180">
        <v>90</v>
      </c>
      <c r="C665" t="s" s="180">
        <v>323</v>
      </c>
      <c r="D665" t="s" s="181">
        <v>93</v>
      </c>
      <c r="E665" t="s" s="182">
        <v>79</v>
      </c>
      <c r="F665" t="s" s="130">
        <v>80</v>
      </c>
      <c r="G665" t="s" s="130">
        <v>3383</v>
      </c>
      <c r="H665" t="s" s="130">
        <v>398</v>
      </c>
      <c r="I665" t="s" s="130">
        <v>49</v>
      </c>
      <c r="J665" t="s" s="130">
        <v>3384</v>
      </c>
      <c r="K665" t="s" s="183">
        <f>_xlfn.IFS(Q665=0,O665,T665=1,R665,U665=1,AA665,V665=1,AD665)</f>
        <v>217</v>
      </c>
      <c r="L665" s="189">
        <f>_xlfn.IFS(Q665=0,P665,T665=1,S665,U665=1,AB665,V665=1,AE665)</f>
        <v>27.0475995</v>
      </c>
      <c r="M665" t="s" s="130">
        <f>IF(O665="Lab","over","under")</f>
        <v>3307</v>
      </c>
      <c r="N665" s="233"/>
      <c r="O665" t="s" s="305">
        <v>217</v>
      </c>
      <c r="P665" s="198">
        <f>100*0.270475995</f>
        <v>27.0475995</v>
      </c>
      <c r="Q665" s="306">
        <f>T665+U665+V665</f>
        <v>0</v>
      </c>
      <c r="R665" t="s" s="185">
        <v>28</v>
      </c>
      <c r="S665" s="131">
        <f>AS665</f>
        <v>26.7081543960707</v>
      </c>
      <c r="T665" s="169"/>
      <c r="U665" s="169"/>
      <c r="V665" s="169"/>
      <c r="W665" s="233"/>
      <c r="X665" t="s" s="130">
        <f>IF($A665=Y665,"ok","bad")</f>
        <v>2430</v>
      </c>
      <c r="Y665" t="s" s="130">
        <v>3382</v>
      </c>
      <c r="Z665" t="s" s="130">
        <v>323</v>
      </c>
      <c r="AA665" t="s" s="186">
        <v>2484</v>
      </c>
      <c r="AB665" s="125">
        <f>100*AC665</f>
        <v>18.2708874</v>
      </c>
      <c r="AC665" s="191">
        <v>0.182708874</v>
      </c>
      <c r="AD665" t="s" s="187">
        <v>2365</v>
      </c>
      <c r="AE665" s="125">
        <v>12.456605</v>
      </c>
      <c r="AF665" s="191">
        <v>0.12456605</v>
      </c>
      <c r="AG665" s="169"/>
      <c r="AH665" s="173">
        <v>73263</v>
      </c>
      <c r="AI665" s="173">
        <v>38887</v>
      </c>
      <c r="AJ665" s="238">
        <v>163</v>
      </c>
      <c r="AK665" s="238">
        <v>132</v>
      </c>
      <c r="AL665" s="238">
        <v>3474</v>
      </c>
      <c r="AM665" s="239">
        <f>100*AL665/$AI665</f>
        <v>8.93357677372901</v>
      </c>
      <c r="AN665" s="238">
        <f>IF(AM665&gt;$AI$8,1,0)</f>
        <v>0</v>
      </c>
      <c r="AO665" s="239">
        <f>IF($R665=AL$17,AM665,0)</f>
        <v>0</v>
      </c>
      <c r="AP665" s="238">
        <v>10386</v>
      </c>
      <c r="AQ665" s="239">
        <f>100*AP665/$AI665</f>
        <v>26.7081543960707</v>
      </c>
      <c r="AR665" s="238">
        <f>IF(AQ665&gt;$AI$8,1,0)</f>
        <v>0</v>
      </c>
      <c r="AS665" s="239">
        <f>IF($R665=AP$17,AQ665,0)</f>
        <v>26.7081543960707</v>
      </c>
      <c r="AT665" s="238">
        <v>689</v>
      </c>
      <c r="AU665" s="239">
        <f>100*AT665/$AI665</f>
        <v>1.77180034458817</v>
      </c>
      <c r="AV665" s="238">
        <f>IF(AU665&gt;$AI$8,1,0)</f>
        <v>0</v>
      </c>
      <c r="AW665" s="239">
        <f>IF($R665=AT$17,AU665,0)</f>
        <v>0</v>
      </c>
      <c r="AX665" s="238">
        <v>4844</v>
      </c>
      <c r="AY665" s="239">
        <f>100*AX665/$AI665</f>
        <v>12.4566050351017</v>
      </c>
      <c r="AZ665" s="238">
        <f>IF(AY665&gt;$AI$8,1,0)</f>
        <v>0</v>
      </c>
      <c r="BA665" s="239">
        <f>IF($R665=AX$17,AY665,0)</f>
        <v>0</v>
      </c>
      <c r="BB665" s="238">
        <v>1416</v>
      </c>
      <c r="BC665" s="239">
        <f>100*BB665/$AI665</f>
        <v>3.6413197212436</v>
      </c>
      <c r="BD665" s="238">
        <f>IF(BC665&gt;$AI$8,1,0)</f>
        <v>0</v>
      </c>
      <c r="BE665" s="239">
        <f>IF($R665=BB$17,BC665,0)</f>
        <v>0</v>
      </c>
      <c r="BF665" s="238">
        <v>0</v>
      </c>
      <c r="BG665" s="239">
        <f>100*BF665/$AI665</f>
        <v>0</v>
      </c>
      <c r="BH665" s="238">
        <f>IF(BG665&gt;$AI$8,1,0)</f>
        <v>0</v>
      </c>
      <c r="BI665" s="239">
        <f>IF($R665=BF$17,BG665,0)</f>
        <v>0</v>
      </c>
      <c r="BJ665" s="238">
        <v>0</v>
      </c>
      <c r="BK665" s="239">
        <f>100*BJ665/$AI665</f>
        <v>0</v>
      </c>
      <c r="BL665" s="238">
        <f>IF(BK665&gt;$AI$8,1,0)</f>
        <v>0</v>
      </c>
      <c r="BM665" s="239">
        <f>IF($R665=BJ$17,BK665,0)</f>
        <v>0</v>
      </c>
      <c r="BN665" s="238">
        <v>0</v>
      </c>
      <c r="BO665" s="239">
        <f>100*BN665/$AI665</f>
        <v>0</v>
      </c>
      <c r="BP665" s="238">
        <f>IF(BO665&gt;$AI$8,1,0)</f>
        <v>0</v>
      </c>
      <c r="BQ665" s="239">
        <f>IF($R665=BN$17,BO665,0)</f>
        <v>0</v>
      </c>
      <c r="BR665" s="238">
        <v>0</v>
      </c>
      <c r="BS665" s="239">
        <f>100*BR665/$AI665</f>
        <v>0</v>
      </c>
      <c r="BT665" s="238">
        <f>IF(BS665&gt;$AI$8,1,0)</f>
        <v>0</v>
      </c>
      <c r="BU665" s="239">
        <f>IF($R665=BR$17,BS665,0)</f>
        <v>0</v>
      </c>
      <c r="BV665" s="238">
        <v>0</v>
      </c>
      <c r="BW665" s="239">
        <f>100*BV665/$AI665</f>
        <v>0</v>
      </c>
      <c r="BX665" s="238">
        <f>IF(BW665&gt;$AI$8,1,0)</f>
        <v>0</v>
      </c>
      <c r="BY665" s="239">
        <f>IF($R665=BV$17,BW665,0)</f>
        <v>0</v>
      </c>
      <c r="BZ665" s="238">
        <v>0</v>
      </c>
      <c r="CA665" s="239">
        <f>100*BZ665/$AI665</f>
        <v>0</v>
      </c>
      <c r="CB665" s="238">
        <f>IF(CA665&gt;$AI$8,1,0)</f>
        <v>0</v>
      </c>
      <c r="CC665" s="239">
        <f>IF($R665=BZ$17,CA665,0)</f>
        <v>0</v>
      </c>
      <c r="CD665" s="238">
        <v>0</v>
      </c>
      <c r="CE665" s="239">
        <f>100*CD665/$AI665</f>
        <v>0</v>
      </c>
      <c r="CF665" s="238">
        <f>IF(CE665&gt;$AI$8,1,0)</f>
        <v>0</v>
      </c>
      <c r="CG665" s="239">
        <f>IF($R665=CD$17,CE665,0)</f>
        <v>0</v>
      </c>
      <c r="CH665" s="340">
        <v>0</v>
      </c>
      <c r="CI665" s="239">
        <f>100*CH665/$AI665</f>
        <v>0</v>
      </c>
      <c r="CJ665" s="238">
        <f>IF(CI665&gt;$AI$8,1,0)</f>
        <v>0</v>
      </c>
      <c r="CK665" s="239">
        <f>IF($R665=CH$17,CI665,0)</f>
        <v>0</v>
      </c>
      <c r="CL665" s="238">
        <v>0</v>
      </c>
      <c r="CM665" s="238">
        <v>0</v>
      </c>
      <c r="CN665" s="240"/>
    </row>
    <row r="666" ht="15.75" customHeight="1">
      <c r="A666" t="s" s="179">
        <v>3037</v>
      </c>
      <c r="B666" t="s" s="180">
        <v>183</v>
      </c>
      <c r="C666" t="s" s="180">
        <v>1960</v>
      </c>
      <c r="D666" t="s" s="181">
        <v>186</v>
      </c>
      <c r="E666" t="s" s="341">
        <v>79</v>
      </c>
      <c r="F666" t="s" s="180">
        <v>46</v>
      </c>
      <c r="G666" t="s" s="180">
        <v>3038</v>
      </c>
      <c r="H666" t="s" s="180">
        <v>3039</v>
      </c>
      <c r="I666" t="s" s="180">
        <v>49</v>
      </c>
      <c r="J666" t="s" s="180">
        <v>1733</v>
      </c>
      <c r="K666" t="s" s="183">
        <f>_xlfn.IFS(Q666=0,O666,T666=1,R666,U666=1,AA666,V666=1,AD666)</f>
        <v>27</v>
      </c>
      <c r="L666" s="189">
        <f>_xlfn.IFS(Q666=0,P666,T666=1,S666,U666=1,AB666,V666=1,AE666)</f>
        <v>25.3005526108041</v>
      </c>
      <c r="M666" t="s" s="180">
        <f>IF(O666="Lab","over","under")</f>
        <v>2429</v>
      </c>
      <c r="N666" s="246">
        <v>0</v>
      </c>
      <c r="O666" t="s" s="184">
        <v>28</v>
      </c>
      <c r="P666" s="342">
        <f>AQ666</f>
        <v>26.7215518213601</v>
      </c>
      <c r="Q666" s="145">
        <f>T666+U666+V666</f>
        <v>1</v>
      </c>
      <c r="R666" t="s" s="185">
        <v>27</v>
      </c>
      <c r="S666" s="343">
        <f>AO666</f>
        <v>25.3005526108041</v>
      </c>
      <c r="T666" s="344">
        <v>1</v>
      </c>
      <c r="U666" s="135"/>
      <c r="V666" s="135"/>
      <c r="W666" s="248"/>
      <c r="X666" t="s" s="146">
        <f>IF($A666=Y666,"ok","bad")</f>
        <v>2430</v>
      </c>
      <c r="Y666" t="s" s="146">
        <v>3037</v>
      </c>
      <c r="Z666" t="s" s="146">
        <v>1960</v>
      </c>
      <c r="AA666" t="s" s="186">
        <v>2365</v>
      </c>
      <c r="AB666" s="345">
        <f>100*AC666</f>
        <v>22.4608097</v>
      </c>
      <c r="AC666" s="346">
        <v>0.224608097</v>
      </c>
      <c r="AD666" t="s" s="187">
        <v>217</v>
      </c>
      <c r="AE666" s="345">
        <v>14.1693921</v>
      </c>
      <c r="AF666" s="346">
        <v>0.141693921</v>
      </c>
      <c r="AG666" s="135"/>
      <c r="AH666" s="347">
        <v>74724</v>
      </c>
      <c r="AI666" s="347">
        <v>44335</v>
      </c>
      <c r="AJ666" s="252">
        <v>139</v>
      </c>
      <c r="AK666" s="252">
        <v>630</v>
      </c>
      <c r="AL666" s="252">
        <v>11217</v>
      </c>
      <c r="AM666" s="253">
        <f>100*AL666/$AI666</f>
        <v>25.3005526108041</v>
      </c>
      <c r="AN666" s="252">
        <f>IF(AM666&gt;$AI$8,1,0)</f>
        <v>0</v>
      </c>
      <c r="AO666" s="253">
        <f>IF($R666=AL$17,AM666,0)</f>
        <v>25.3005526108041</v>
      </c>
      <c r="AP666" s="252">
        <v>11847</v>
      </c>
      <c r="AQ666" s="253">
        <f>100*AP666/$AI666</f>
        <v>26.7215518213601</v>
      </c>
      <c r="AR666" s="252">
        <f>IF(AQ666&gt;$AI$8,1,0)</f>
        <v>0</v>
      </c>
      <c r="AS666" s="253">
        <f>IF($R666=AP$17,AQ666,0)</f>
        <v>0</v>
      </c>
      <c r="AT666" s="252">
        <v>2618</v>
      </c>
      <c r="AU666" s="253">
        <f>100*AT666/$AI666</f>
        <v>5.90504116386602</v>
      </c>
      <c r="AV666" s="252">
        <f>IF(AU666&gt;$AI$8,1,0)</f>
        <v>0</v>
      </c>
      <c r="AW666" s="253">
        <f>IF($R666=AT$17,AU666,0)</f>
        <v>0</v>
      </c>
      <c r="AX666" s="252">
        <v>9958</v>
      </c>
      <c r="AY666" s="253">
        <f>100*AX666/$AI666</f>
        <v>22.4608097439946</v>
      </c>
      <c r="AZ666" s="252">
        <f>IF(AY666&gt;$AI$8,1,0)</f>
        <v>0</v>
      </c>
      <c r="BA666" s="253">
        <f>IF($R666=AX$17,AY666,0)</f>
        <v>0</v>
      </c>
      <c r="BB666" s="252">
        <v>1838</v>
      </c>
      <c r="BC666" s="253">
        <f>100*BB666/$AI666</f>
        <v>4.14570880793955</v>
      </c>
      <c r="BD666" s="252">
        <f>IF(BC666&gt;$AI$8,1,0)</f>
        <v>0</v>
      </c>
      <c r="BE666" s="253">
        <f>IF($R666=BB$17,BC666,0)</f>
        <v>0</v>
      </c>
      <c r="BF666" s="252">
        <v>0</v>
      </c>
      <c r="BG666" s="253">
        <f>100*BF666/$AI666</f>
        <v>0</v>
      </c>
      <c r="BH666" s="252">
        <f>IF(BG666&gt;$AI$8,1,0)</f>
        <v>0</v>
      </c>
      <c r="BI666" s="253">
        <f>IF($R666=BF$17,BG666,0)</f>
        <v>0</v>
      </c>
      <c r="BJ666" s="252">
        <v>0</v>
      </c>
      <c r="BK666" s="253">
        <f>100*BJ666/$AI666</f>
        <v>0</v>
      </c>
      <c r="BL666" s="252">
        <f>IF(BK666&gt;$AI$8,1,0)</f>
        <v>0</v>
      </c>
      <c r="BM666" s="253">
        <f>IF($R666=BJ$17,BK666,0)</f>
        <v>0</v>
      </c>
      <c r="BN666" s="252">
        <v>0</v>
      </c>
      <c r="BO666" s="253">
        <f>100*BN666/$AI666</f>
        <v>0</v>
      </c>
      <c r="BP666" s="252">
        <f>IF(BO666&gt;$AI$8,1,0)</f>
        <v>0</v>
      </c>
      <c r="BQ666" s="253">
        <f>IF($R666=BN$17,BO666,0)</f>
        <v>0</v>
      </c>
      <c r="BR666" s="252">
        <v>0</v>
      </c>
      <c r="BS666" s="253">
        <f>100*BR666/$AI666</f>
        <v>0</v>
      </c>
      <c r="BT666" s="252">
        <f>IF(BS666&gt;$AI$8,1,0)</f>
        <v>0</v>
      </c>
      <c r="BU666" s="253">
        <f>IF($R666=BR$17,BS666,0)</f>
        <v>0</v>
      </c>
      <c r="BV666" s="252">
        <v>0</v>
      </c>
      <c r="BW666" s="253">
        <f>100*BV666/$AI666</f>
        <v>0</v>
      </c>
      <c r="BX666" s="252">
        <f>IF(BW666&gt;$AI$8,1,0)</f>
        <v>0</v>
      </c>
      <c r="BY666" s="253">
        <f>IF($R666=BV$17,BW666,0)</f>
        <v>0</v>
      </c>
      <c r="BZ666" s="252">
        <v>0</v>
      </c>
      <c r="CA666" s="253">
        <f>100*BZ666/$AI666</f>
        <v>0</v>
      </c>
      <c r="CB666" s="252">
        <f>IF(CA666&gt;$AI$8,1,0)</f>
        <v>0</v>
      </c>
      <c r="CC666" s="253">
        <f>IF($R666=BZ$17,CA666,0)</f>
        <v>0</v>
      </c>
      <c r="CD666" s="252">
        <v>0</v>
      </c>
      <c r="CE666" s="253">
        <f>100*CD666/$AI666</f>
        <v>0</v>
      </c>
      <c r="CF666" s="252">
        <f>IF(CE666&gt;$AI$8,1,0)</f>
        <v>0</v>
      </c>
      <c r="CG666" s="254">
        <f>IF($R666=CD$17,CE666,0)</f>
        <v>0</v>
      </c>
      <c r="CH666" s="255">
        <v>0</v>
      </c>
      <c r="CI666" s="256">
        <f>100*CH666/$AI666</f>
        <v>0</v>
      </c>
      <c r="CJ666" s="252">
        <f>IF(CI666&gt;$AI$8,1,0)</f>
        <v>0</v>
      </c>
      <c r="CK666" s="253">
        <f>IF($R666=CH$17,CI666,0)</f>
        <v>0</v>
      </c>
      <c r="CL666" s="252">
        <v>0</v>
      </c>
      <c r="CM666" s="252">
        <v>0</v>
      </c>
      <c r="CN666" s="257"/>
    </row>
    <row r="667" ht="15.75" customHeight="1">
      <c r="A667" s="134"/>
      <c r="B667" s="135"/>
      <c r="C667" s="135"/>
      <c r="D667" s="136"/>
      <c r="E667" s="168"/>
      <c r="F667" s="169"/>
      <c r="G667" s="169"/>
      <c r="H667" s="169"/>
      <c r="I667" s="169"/>
      <c r="J667" s="169"/>
      <c r="K667" s="189">
        <f>_xlfn.IFS(Q667=0,O667,T667=1,R667,U667=1,AA667)</f>
        <v>0</v>
      </c>
      <c r="L667" s="189">
        <f>_xlfn.IFS(Q667=0,P667,T667=1,S667,U667=1,AC667)</f>
        <v>0</v>
      </c>
      <c r="M667" s="169"/>
      <c r="N667" s="269"/>
      <c r="O667" s="140"/>
      <c r="P667" s="125"/>
      <c r="Q667" s="169"/>
      <c r="R667" s="142"/>
      <c r="S667" s="125"/>
      <c r="T667" s="169"/>
      <c r="U667" s="169"/>
      <c r="V667" s="169"/>
      <c r="W667" s="269"/>
      <c r="X667" s="169"/>
      <c r="Y667" s="169"/>
      <c r="Z667" s="169"/>
      <c r="AA667" s="143"/>
      <c r="AB667" s="125">
        <f>100*AC667</f>
        <v>0</v>
      </c>
      <c r="AC667" s="128"/>
      <c r="AD667" s="129"/>
      <c r="AE667" s="173"/>
      <c r="AF667" s="128"/>
      <c r="AG667" s="169"/>
      <c r="AH667" s="173"/>
      <c r="AI667" s="173"/>
      <c r="AJ667" s="274"/>
      <c r="AK667" s="274"/>
      <c r="AL667" s="274"/>
      <c r="AM667" s="269"/>
      <c r="AN667" s="269"/>
      <c r="AO667" s="269"/>
      <c r="AP667" s="274"/>
      <c r="AQ667" s="269"/>
      <c r="AR667" s="269"/>
      <c r="AS667" s="269"/>
      <c r="AT667" s="274"/>
      <c r="AU667" s="269"/>
      <c r="AV667" s="269"/>
      <c r="AW667" s="269"/>
      <c r="AX667" s="274"/>
      <c r="AY667" s="269"/>
      <c r="AZ667" s="269"/>
      <c r="BA667" s="269"/>
      <c r="BB667" s="274"/>
      <c r="BC667" s="269"/>
      <c r="BD667" s="269"/>
      <c r="BE667" s="269"/>
      <c r="BF667" s="274"/>
      <c r="BG667" s="269"/>
      <c r="BH667" s="269"/>
      <c r="BI667" s="269"/>
      <c r="BJ667" s="274"/>
      <c r="BK667" s="269"/>
      <c r="BL667" s="269"/>
      <c r="BM667" s="269"/>
      <c r="BN667" s="274"/>
      <c r="BO667" s="269"/>
      <c r="BP667" s="269"/>
      <c r="BQ667" s="269"/>
      <c r="BR667" s="274"/>
      <c r="BS667" s="269"/>
      <c r="BT667" s="269"/>
      <c r="BU667" s="269"/>
      <c r="BV667" s="274"/>
      <c r="BW667" s="269"/>
      <c r="BX667" s="269"/>
      <c r="BY667" s="269"/>
      <c r="BZ667" s="274"/>
      <c r="CA667" s="269"/>
      <c r="CB667" s="269"/>
      <c r="CC667" s="269"/>
      <c r="CD667" s="274"/>
      <c r="CE667" s="269"/>
      <c r="CF667" s="269"/>
      <c r="CG667" s="269"/>
      <c r="CH667" s="274"/>
      <c r="CI667" s="269"/>
      <c r="CJ667" s="269"/>
      <c r="CK667" s="269"/>
      <c r="CL667" s="269"/>
      <c r="CM667" s="269"/>
      <c r="CN667" s="276"/>
    </row>
    <row r="668" ht="15.75" customHeight="1">
      <c r="A668" s="134"/>
      <c r="B668" s="135"/>
      <c r="C668" s="135"/>
      <c r="D668" s="136"/>
      <c r="E668" s="137"/>
      <c r="F668" s="138"/>
      <c r="G668" s="138"/>
      <c r="H668" s="138"/>
      <c r="I668" s="138"/>
      <c r="J668" s="138"/>
      <c r="K668" s="139"/>
      <c r="L668" s="139"/>
      <c r="M668" s="138"/>
      <c r="N668" s="138"/>
      <c r="O668" s="140"/>
      <c r="P668" s="141"/>
      <c r="Q668" s="138"/>
      <c r="R668" s="142"/>
      <c r="S668" s="141"/>
      <c r="T668" s="138"/>
      <c r="U668" s="138"/>
      <c r="V668" s="138"/>
      <c r="W668" s="138"/>
      <c r="X668" s="138"/>
      <c r="Y668" s="138"/>
      <c r="Z668" s="138"/>
      <c r="AA668" s="143"/>
      <c r="AB668" s="141"/>
      <c r="AC668" s="144"/>
      <c r="AD668" s="129"/>
      <c r="AE668" s="145"/>
      <c r="AF668" s="144"/>
      <c r="AG668" s="138"/>
      <c r="AH668" s="145"/>
      <c r="AI668" s="145"/>
      <c r="AJ668" s="145"/>
      <c r="AK668" s="145"/>
      <c r="AL668" s="145"/>
      <c r="AM668" s="138"/>
      <c r="AN668" s="138"/>
      <c r="AO668" s="138"/>
      <c r="AP668" s="145"/>
      <c r="AQ668" s="138"/>
      <c r="AR668" s="138"/>
      <c r="AS668" s="138"/>
      <c r="AT668" s="145"/>
      <c r="AU668" s="138"/>
      <c r="AV668" s="138"/>
      <c r="AW668" s="138"/>
      <c r="AX668" s="145"/>
      <c r="AY668" s="138"/>
      <c r="AZ668" s="138"/>
      <c r="BA668" s="138"/>
      <c r="BB668" s="145"/>
      <c r="BC668" s="138"/>
      <c r="BD668" s="138"/>
      <c r="BE668" s="138"/>
      <c r="BF668" s="145"/>
      <c r="BG668" s="138"/>
      <c r="BH668" s="138"/>
      <c r="BI668" s="138"/>
      <c r="BJ668" s="145"/>
      <c r="BK668" s="138"/>
      <c r="BL668" s="138"/>
      <c r="BM668" s="138"/>
      <c r="BN668" s="145"/>
      <c r="BO668" s="138"/>
      <c r="BP668" s="138"/>
      <c r="BQ668" s="138"/>
      <c r="BR668" s="145"/>
      <c r="BS668" s="138"/>
      <c r="BT668" s="138"/>
      <c r="BU668" s="138"/>
      <c r="BV668" s="145"/>
      <c r="BW668" s="138"/>
      <c r="BX668" s="138"/>
      <c r="BY668" s="138"/>
      <c r="BZ668" s="145"/>
      <c r="CA668" s="138"/>
      <c r="CB668" s="138"/>
      <c r="CC668" s="138"/>
      <c r="CD668" s="145"/>
      <c r="CE668" s="138"/>
      <c r="CF668" s="138"/>
      <c r="CG668" s="138"/>
      <c r="CH668" s="145"/>
      <c r="CI668" s="138"/>
      <c r="CJ668" s="138"/>
      <c r="CK668" s="138"/>
      <c r="CL668" s="138"/>
      <c r="CM668" s="138"/>
      <c r="CN668" s="149"/>
    </row>
    <row r="669" ht="15.75" customHeight="1">
      <c r="A669" s="134"/>
      <c r="B669" s="135"/>
      <c r="C669" s="135"/>
      <c r="D669" s="136"/>
      <c r="E669" s="168"/>
      <c r="F669" s="169"/>
      <c r="G669" s="169"/>
      <c r="H669" s="169"/>
      <c r="I669" s="169"/>
      <c r="J669" s="169"/>
      <c r="K669" s="139"/>
      <c r="L669" s="139"/>
      <c r="M669" s="169"/>
      <c r="N669" s="169"/>
      <c r="O669" s="140"/>
      <c r="P669" s="125"/>
      <c r="Q669" s="169"/>
      <c r="R669" s="142"/>
      <c r="S669" s="125"/>
      <c r="T669" s="169"/>
      <c r="U669" s="169"/>
      <c r="V669" s="169"/>
      <c r="W669" s="169"/>
      <c r="X669" s="169"/>
      <c r="Y669" s="169"/>
      <c r="Z669" s="169"/>
      <c r="AA669" s="143"/>
      <c r="AB669" s="125"/>
      <c r="AC669" s="128"/>
      <c r="AD669" s="129"/>
      <c r="AE669" s="173"/>
      <c r="AF669" s="128"/>
      <c r="AG669" s="169"/>
      <c r="AH669" s="173"/>
      <c r="AI669" s="173"/>
      <c r="AJ669" s="173"/>
      <c r="AK669" s="173"/>
      <c r="AL669" s="173"/>
      <c r="AM669" s="169"/>
      <c r="AN669" s="169"/>
      <c r="AO669" s="169"/>
      <c r="AP669" s="173"/>
      <c r="AQ669" s="169"/>
      <c r="AR669" s="169"/>
      <c r="AS669" s="169"/>
      <c r="AT669" s="173"/>
      <c r="AU669" s="169"/>
      <c r="AV669" s="169"/>
      <c r="AW669" s="169"/>
      <c r="AX669" s="173"/>
      <c r="AY669" s="169"/>
      <c r="AZ669" s="169"/>
      <c r="BA669" s="169"/>
      <c r="BB669" s="173"/>
      <c r="BC669" s="169"/>
      <c r="BD669" s="169"/>
      <c r="BE669" s="169"/>
      <c r="BF669" s="173"/>
      <c r="BG669" s="169"/>
      <c r="BH669" s="169"/>
      <c r="BI669" s="169"/>
      <c r="BJ669" s="173"/>
      <c r="BK669" s="169"/>
      <c r="BL669" s="169"/>
      <c r="BM669" s="169"/>
      <c r="BN669" s="173"/>
      <c r="BO669" s="169"/>
      <c r="BP669" s="169"/>
      <c r="BQ669" s="169"/>
      <c r="BR669" s="173"/>
      <c r="BS669" s="169"/>
      <c r="BT669" s="169"/>
      <c r="BU669" s="169"/>
      <c r="BV669" s="173"/>
      <c r="BW669" s="169"/>
      <c r="BX669" s="169"/>
      <c r="BY669" s="169"/>
      <c r="BZ669" s="173"/>
      <c r="CA669" s="169"/>
      <c r="CB669" s="169"/>
      <c r="CC669" s="169"/>
      <c r="CD669" s="173"/>
      <c r="CE669" s="169"/>
      <c r="CF669" s="169"/>
      <c r="CG669" s="169"/>
      <c r="CH669" s="173"/>
      <c r="CI669" s="169"/>
      <c r="CJ669" s="169"/>
      <c r="CK669" s="169"/>
      <c r="CL669" s="169"/>
      <c r="CM669" s="169"/>
      <c r="CN669" s="176"/>
    </row>
    <row r="670" ht="15.75" customHeight="1">
      <c r="A670" s="134"/>
      <c r="B670" s="135"/>
      <c r="C670" s="135"/>
      <c r="D670" s="136"/>
      <c r="E670" s="137"/>
      <c r="F670" s="138"/>
      <c r="G670" s="138"/>
      <c r="H670" s="138"/>
      <c r="I670" s="138"/>
      <c r="J670" s="138"/>
      <c r="K670" s="139"/>
      <c r="L670" s="139"/>
      <c r="M670" s="138"/>
      <c r="N670" s="138"/>
      <c r="O670" s="140"/>
      <c r="P670" s="141"/>
      <c r="Q670" s="138"/>
      <c r="R670" s="142"/>
      <c r="S670" s="141"/>
      <c r="T670" s="138"/>
      <c r="U670" s="138"/>
      <c r="V670" s="138"/>
      <c r="W670" s="138"/>
      <c r="X670" s="138"/>
      <c r="Y670" s="138"/>
      <c r="Z670" s="138"/>
      <c r="AA670" s="143"/>
      <c r="AB670" s="141"/>
      <c r="AC670" s="144"/>
      <c r="AD670" s="129"/>
      <c r="AE670" s="145"/>
      <c r="AF670" s="144"/>
      <c r="AG670" s="138"/>
      <c r="AH670" s="145"/>
      <c r="AI670" s="145"/>
      <c r="AJ670" s="145"/>
      <c r="AK670" s="145"/>
      <c r="AL670" s="145"/>
      <c r="AM670" s="138"/>
      <c r="AN670" s="138"/>
      <c r="AO670" s="138"/>
      <c r="AP670" s="145"/>
      <c r="AQ670" s="138"/>
      <c r="AR670" s="138"/>
      <c r="AS670" s="138"/>
      <c r="AT670" s="145"/>
      <c r="AU670" s="138"/>
      <c r="AV670" s="138"/>
      <c r="AW670" s="138"/>
      <c r="AX670" s="145"/>
      <c r="AY670" s="138"/>
      <c r="AZ670" s="138"/>
      <c r="BA670" s="138"/>
      <c r="BB670" s="145"/>
      <c r="BC670" s="138"/>
      <c r="BD670" s="138"/>
      <c r="BE670" s="138"/>
      <c r="BF670" s="145"/>
      <c r="BG670" s="138"/>
      <c r="BH670" s="138"/>
      <c r="BI670" s="138"/>
      <c r="BJ670" s="145"/>
      <c r="BK670" s="138"/>
      <c r="BL670" s="138"/>
      <c r="BM670" s="138"/>
      <c r="BN670" s="145"/>
      <c r="BO670" s="138"/>
      <c r="BP670" s="138"/>
      <c r="BQ670" s="138"/>
      <c r="BR670" s="145"/>
      <c r="BS670" s="138"/>
      <c r="BT670" s="138"/>
      <c r="BU670" s="138"/>
      <c r="BV670" s="145"/>
      <c r="BW670" s="138"/>
      <c r="BX670" s="138"/>
      <c r="BY670" s="138"/>
      <c r="BZ670" s="145"/>
      <c r="CA670" s="138"/>
      <c r="CB670" s="138"/>
      <c r="CC670" s="138"/>
      <c r="CD670" s="145"/>
      <c r="CE670" s="138"/>
      <c r="CF670" s="138"/>
      <c r="CG670" s="138"/>
      <c r="CH670" s="145"/>
      <c r="CI670" s="138"/>
      <c r="CJ670" s="138"/>
      <c r="CK670" s="138"/>
      <c r="CL670" s="138"/>
      <c r="CM670" s="138"/>
      <c r="CN670" s="149"/>
    </row>
    <row r="671" ht="15.75" customHeight="1">
      <c r="A671" s="134"/>
      <c r="B671" s="135"/>
      <c r="C671" s="135"/>
      <c r="D671" s="136"/>
      <c r="E671" s="168"/>
      <c r="F671" s="169"/>
      <c r="G671" s="169"/>
      <c r="H671" s="169"/>
      <c r="I671" s="169"/>
      <c r="J671" s="169"/>
      <c r="K671" s="139"/>
      <c r="L671" s="139"/>
      <c r="M671" s="169"/>
      <c r="N671" s="169"/>
      <c r="O671" s="140"/>
      <c r="P671" s="125"/>
      <c r="Q671" s="169"/>
      <c r="R671" s="142"/>
      <c r="S671" s="125"/>
      <c r="T671" s="169"/>
      <c r="U671" s="169"/>
      <c r="V671" s="169"/>
      <c r="W671" s="169"/>
      <c r="X671" s="169"/>
      <c r="Y671" s="169"/>
      <c r="Z671" s="169"/>
      <c r="AA671" s="143"/>
      <c r="AB671" s="125"/>
      <c r="AC671" s="128"/>
      <c r="AD671" s="129"/>
      <c r="AE671" s="173"/>
      <c r="AF671" s="128"/>
      <c r="AG671" s="169"/>
      <c r="AH671" s="173"/>
      <c r="AI671" s="173"/>
      <c r="AJ671" s="173"/>
      <c r="AK671" s="173"/>
      <c r="AL671" s="173"/>
      <c r="AM671" s="169"/>
      <c r="AN671" s="169"/>
      <c r="AO671" s="169"/>
      <c r="AP671" s="173"/>
      <c r="AQ671" s="169"/>
      <c r="AR671" s="169"/>
      <c r="AS671" s="169"/>
      <c r="AT671" s="173"/>
      <c r="AU671" s="169"/>
      <c r="AV671" s="169"/>
      <c r="AW671" s="169"/>
      <c r="AX671" s="173"/>
      <c r="AY671" s="169"/>
      <c r="AZ671" s="169"/>
      <c r="BA671" s="169"/>
      <c r="BB671" s="173"/>
      <c r="BC671" s="169"/>
      <c r="BD671" s="169"/>
      <c r="BE671" s="169"/>
      <c r="BF671" s="173"/>
      <c r="BG671" s="169"/>
      <c r="BH671" s="169"/>
      <c r="BI671" s="169"/>
      <c r="BJ671" s="173"/>
      <c r="BK671" s="169"/>
      <c r="BL671" s="169"/>
      <c r="BM671" s="169"/>
      <c r="BN671" s="173"/>
      <c r="BO671" s="169"/>
      <c r="BP671" s="169"/>
      <c r="BQ671" s="169"/>
      <c r="BR671" s="173"/>
      <c r="BS671" s="169"/>
      <c r="BT671" s="169"/>
      <c r="BU671" s="169"/>
      <c r="BV671" s="173"/>
      <c r="BW671" s="169"/>
      <c r="BX671" s="169"/>
      <c r="BY671" s="169"/>
      <c r="BZ671" s="173"/>
      <c r="CA671" s="169"/>
      <c r="CB671" s="169"/>
      <c r="CC671" s="169"/>
      <c r="CD671" s="173"/>
      <c r="CE671" s="169"/>
      <c r="CF671" s="169"/>
      <c r="CG671" s="169"/>
      <c r="CH671" s="173"/>
      <c r="CI671" s="169"/>
      <c r="CJ671" s="169"/>
      <c r="CK671" s="169"/>
      <c r="CL671" s="169"/>
      <c r="CM671" s="169"/>
      <c r="CN671" s="176"/>
    </row>
    <row r="672" ht="15.75" customHeight="1">
      <c r="A672" s="134"/>
      <c r="B672" s="135"/>
      <c r="C672" s="135"/>
      <c r="D672" s="136"/>
      <c r="E672" s="137"/>
      <c r="F672" s="138"/>
      <c r="G672" s="138"/>
      <c r="H672" s="138"/>
      <c r="I672" s="138"/>
      <c r="J672" s="138"/>
      <c r="K672" s="139"/>
      <c r="L672" s="139"/>
      <c r="M672" s="138"/>
      <c r="N672" s="138"/>
      <c r="O672" s="140"/>
      <c r="P672" s="141"/>
      <c r="Q672" s="138"/>
      <c r="R672" s="142"/>
      <c r="S672" s="141"/>
      <c r="T672" s="138"/>
      <c r="U672" s="138"/>
      <c r="V672" s="138"/>
      <c r="W672" s="138"/>
      <c r="X672" s="138"/>
      <c r="Y672" s="138"/>
      <c r="Z672" s="138"/>
      <c r="AA672" s="143"/>
      <c r="AB672" s="141"/>
      <c r="AC672" s="144"/>
      <c r="AD672" s="129"/>
      <c r="AE672" s="145"/>
      <c r="AF672" s="144"/>
      <c r="AG672" s="138"/>
      <c r="AH672" s="145"/>
      <c r="AI672" s="145"/>
      <c r="AJ672" s="145"/>
      <c r="AK672" s="145"/>
      <c r="AL672" s="145"/>
      <c r="AM672" s="138"/>
      <c r="AN672" s="138"/>
      <c r="AO672" s="138"/>
      <c r="AP672" s="145"/>
      <c r="AQ672" s="138"/>
      <c r="AR672" s="138"/>
      <c r="AS672" s="138"/>
      <c r="AT672" s="145"/>
      <c r="AU672" s="138"/>
      <c r="AV672" s="138"/>
      <c r="AW672" s="138"/>
      <c r="AX672" s="145"/>
      <c r="AY672" s="138"/>
      <c r="AZ672" s="138"/>
      <c r="BA672" s="138"/>
      <c r="BB672" s="145"/>
      <c r="BC672" s="138"/>
      <c r="BD672" s="138"/>
      <c r="BE672" s="138"/>
      <c r="BF672" s="145"/>
      <c r="BG672" s="138"/>
      <c r="BH672" s="138"/>
      <c r="BI672" s="138"/>
      <c r="BJ672" s="145"/>
      <c r="BK672" s="138"/>
      <c r="BL672" s="138"/>
      <c r="BM672" s="138"/>
      <c r="BN672" s="145"/>
      <c r="BO672" s="138"/>
      <c r="BP672" s="138"/>
      <c r="BQ672" s="138"/>
      <c r="BR672" s="145"/>
      <c r="BS672" s="138"/>
      <c r="BT672" s="138"/>
      <c r="BU672" s="138"/>
      <c r="BV672" s="145"/>
      <c r="BW672" s="138"/>
      <c r="BX672" s="138"/>
      <c r="BY672" s="138"/>
      <c r="BZ672" s="145"/>
      <c r="CA672" s="138"/>
      <c r="CB672" s="138"/>
      <c r="CC672" s="138"/>
      <c r="CD672" s="145"/>
      <c r="CE672" s="138"/>
      <c r="CF672" s="138"/>
      <c r="CG672" s="138"/>
      <c r="CH672" s="145"/>
      <c r="CI672" s="138"/>
      <c r="CJ672" s="138"/>
      <c r="CK672" s="138"/>
      <c r="CL672" s="138"/>
      <c r="CM672" s="138"/>
      <c r="CN672" s="149"/>
    </row>
    <row r="673" ht="15.75" customHeight="1">
      <c r="A673" t="s" s="179">
        <v>3720</v>
      </c>
      <c r="B673" t="s" s="180">
        <v>90</v>
      </c>
      <c r="C673" t="s" s="180">
        <v>2337</v>
      </c>
      <c r="D673" t="s" s="181">
        <v>93</v>
      </c>
      <c r="E673" t="s" s="182">
        <v>79</v>
      </c>
      <c r="F673" t="s" s="130">
        <v>46</v>
      </c>
      <c r="G673" t="s" s="130">
        <v>2338</v>
      </c>
      <c r="H673" t="s" s="130">
        <v>2339</v>
      </c>
      <c r="I673" t="s" s="130">
        <v>49</v>
      </c>
      <c r="J673" t="s" s="130">
        <v>3721</v>
      </c>
      <c r="K673" s="139"/>
      <c r="L673" s="139"/>
      <c r="M673" s="169"/>
      <c r="N673" s="169"/>
      <c r="O673" t="s" s="184">
        <v>2341</v>
      </c>
      <c r="P673" s="125"/>
      <c r="Q673" s="169"/>
      <c r="R673" t="s" s="185">
        <v>31</v>
      </c>
      <c r="S673" s="125"/>
      <c r="T673" s="169"/>
      <c r="U673" s="169"/>
      <c r="V673" s="169"/>
      <c r="W673" s="169"/>
      <c r="X673" s="169"/>
      <c r="Y673" s="169"/>
      <c r="Z673" s="169"/>
      <c r="AA673" s="143"/>
      <c r="AB673" s="125"/>
      <c r="AC673" s="128"/>
      <c r="AD673" s="129"/>
      <c r="AE673" s="173"/>
      <c r="AF673" s="128"/>
      <c r="AG673" s="169"/>
      <c r="AH673" s="173">
        <v>74801</v>
      </c>
      <c r="AI673" s="173">
        <v>33964</v>
      </c>
      <c r="AJ673" s="173">
        <v>1198</v>
      </c>
      <c r="AK673" s="173">
        <v>20575</v>
      </c>
      <c r="AL673" s="173">
        <v>0</v>
      </c>
      <c r="AM673" s="169"/>
      <c r="AN673" s="169"/>
      <c r="AO673" s="169"/>
      <c r="AP673" s="173">
        <v>0</v>
      </c>
      <c r="AQ673" s="169"/>
      <c r="AR673" s="169"/>
      <c r="AS673" s="169"/>
      <c r="AT673" s="173">
        <v>0</v>
      </c>
      <c r="AU673" s="169"/>
      <c r="AV673" s="169"/>
      <c r="AW673" s="169"/>
      <c r="AX673" s="173">
        <v>0</v>
      </c>
      <c r="AY673" s="169"/>
      <c r="AZ673" s="169"/>
      <c r="BA673" s="169"/>
      <c r="BB673" s="173">
        <v>4663</v>
      </c>
      <c r="BC673" s="169"/>
      <c r="BD673" s="169"/>
      <c r="BE673" s="169"/>
      <c r="BF673" s="173">
        <v>0</v>
      </c>
      <c r="BG673" s="169"/>
      <c r="BH673" s="169"/>
      <c r="BI673" s="169"/>
      <c r="BJ673" s="173">
        <v>0</v>
      </c>
      <c r="BK673" s="169"/>
      <c r="BL673" s="169"/>
      <c r="BM673" s="169"/>
      <c r="BN673" s="173">
        <v>0</v>
      </c>
      <c r="BO673" s="169"/>
      <c r="BP673" s="169"/>
      <c r="BQ673" s="169"/>
      <c r="BR673" s="173">
        <v>0</v>
      </c>
      <c r="BS673" s="169"/>
      <c r="BT673" s="169"/>
      <c r="BU673" s="169"/>
      <c r="BV673" s="173">
        <v>0</v>
      </c>
      <c r="BW673" s="169"/>
      <c r="BX673" s="169"/>
      <c r="BY673" s="169"/>
      <c r="BZ673" s="173">
        <v>0</v>
      </c>
      <c r="CA673" s="169"/>
      <c r="CB673" s="169"/>
      <c r="CC673" s="169"/>
      <c r="CD673" s="173">
        <v>0</v>
      </c>
      <c r="CE673" s="169"/>
      <c r="CF673" s="169"/>
      <c r="CG673" s="169"/>
      <c r="CH673" s="173">
        <v>0</v>
      </c>
      <c r="CI673" s="169"/>
      <c r="CJ673" s="169"/>
      <c r="CK673" s="169"/>
      <c r="CL673" s="169"/>
      <c r="CM673" s="169"/>
      <c r="CN673" s="176"/>
    </row>
    <row r="674" ht="15.75" customHeight="1">
      <c r="A674" s="134"/>
      <c r="B674" s="135"/>
      <c r="C674" s="135"/>
      <c r="D674" s="136"/>
      <c r="E674" s="137"/>
      <c r="F674" s="138"/>
      <c r="G674" s="138"/>
      <c r="H674" s="138"/>
      <c r="I674" s="138"/>
      <c r="J674" s="138"/>
      <c r="K674" s="139"/>
      <c r="L674" s="139"/>
      <c r="M674" s="138"/>
      <c r="N674" s="138"/>
      <c r="O674" s="140"/>
      <c r="P674" s="141"/>
      <c r="Q674" s="138"/>
      <c r="R674" s="142"/>
      <c r="S674" s="141"/>
      <c r="T674" s="138"/>
      <c r="U674" s="138"/>
      <c r="V674" s="138"/>
      <c r="W674" s="138"/>
      <c r="X674" s="138"/>
      <c r="Y674" s="138"/>
      <c r="Z674" s="138"/>
      <c r="AA674" s="143"/>
      <c r="AB674" s="141"/>
      <c r="AC674" s="144"/>
      <c r="AD674" s="129"/>
      <c r="AE674" s="145"/>
      <c r="AF674" s="144"/>
      <c r="AG674" s="138"/>
      <c r="AH674" s="145"/>
      <c r="AI674" s="145"/>
      <c r="AJ674" s="145"/>
      <c r="AK674" s="145"/>
      <c r="AL674" s="145"/>
      <c r="AM674" s="138"/>
      <c r="AN674" s="138"/>
      <c r="AO674" s="138"/>
      <c r="AP674" s="145"/>
      <c r="AQ674" s="138"/>
      <c r="AR674" s="138"/>
      <c r="AS674" s="138"/>
      <c r="AT674" s="145"/>
      <c r="AU674" s="138"/>
      <c r="AV674" s="138"/>
      <c r="AW674" s="138"/>
      <c r="AX674" s="145"/>
      <c r="AY674" s="138"/>
      <c r="AZ674" s="138"/>
      <c r="BA674" s="138"/>
      <c r="BB674" s="145"/>
      <c r="BC674" s="138"/>
      <c r="BD674" s="138"/>
      <c r="BE674" s="138"/>
      <c r="BF674" s="138"/>
      <c r="BG674" s="138"/>
      <c r="BH674" s="138"/>
      <c r="BI674" s="138"/>
      <c r="BJ674" s="138"/>
      <c r="BK674" s="138"/>
      <c r="BL674" s="138"/>
      <c r="BM674" s="138"/>
      <c r="BN674" s="138"/>
      <c r="BO674" s="138"/>
      <c r="BP674" s="138"/>
      <c r="BQ674" s="138"/>
      <c r="BR674" s="138"/>
      <c r="BS674" s="138"/>
      <c r="BT674" s="138"/>
      <c r="BU674" s="138"/>
      <c r="BV674" s="138"/>
      <c r="BW674" s="138"/>
      <c r="BX674" s="138"/>
      <c r="BY674" s="138"/>
      <c r="BZ674" s="138"/>
      <c r="CA674" s="138"/>
      <c r="CB674" s="138"/>
      <c r="CC674" s="138"/>
      <c r="CD674" s="138"/>
      <c r="CE674" s="138"/>
      <c r="CF674" s="138"/>
      <c r="CG674" s="138"/>
      <c r="CH674" s="138"/>
      <c r="CI674" s="138"/>
      <c r="CJ674" s="138"/>
      <c r="CK674" s="138"/>
      <c r="CL674" s="138"/>
      <c r="CM674" s="138"/>
      <c r="CN674" s="149"/>
    </row>
    <row r="675" ht="15.75" customHeight="1">
      <c r="A675" s="134"/>
      <c r="B675" s="135"/>
      <c r="C675" s="135"/>
      <c r="D675" s="136"/>
      <c r="E675" s="168"/>
      <c r="F675" s="169"/>
      <c r="G675" s="169"/>
      <c r="H675" s="169"/>
      <c r="I675" s="169"/>
      <c r="J675" s="169"/>
      <c r="K675" s="139"/>
      <c r="L675" s="139"/>
      <c r="M675" s="169"/>
      <c r="N675" s="169"/>
      <c r="O675" s="140"/>
      <c r="P675" s="125"/>
      <c r="Q675" s="169"/>
      <c r="R675" s="142"/>
      <c r="S675" s="125"/>
      <c r="T675" s="169"/>
      <c r="U675" s="169"/>
      <c r="V675" s="169"/>
      <c r="W675" s="169"/>
      <c r="X675" s="169"/>
      <c r="Y675" s="169"/>
      <c r="Z675" s="169"/>
      <c r="AA675" s="143"/>
      <c r="AB675" s="125"/>
      <c r="AC675" s="128"/>
      <c r="AD675" s="129"/>
      <c r="AE675" s="173"/>
      <c r="AF675" s="128"/>
      <c r="AG675" s="169"/>
      <c r="AH675" s="173"/>
      <c r="AI675" s="173"/>
      <c r="AJ675" s="173"/>
      <c r="AK675" s="173"/>
      <c r="AL675" s="173"/>
      <c r="AM675" s="169"/>
      <c r="AN675" s="169"/>
      <c r="AO675" s="169"/>
      <c r="AP675" s="173"/>
      <c r="AQ675" s="169"/>
      <c r="AR675" s="169"/>
      <c r="AS675" s="169"/>
      <c r="AT675" s="173"/>
      <c r="AU675" s="169"/>
      <c r="AV675" s="169"/>
      <c r="AW675" s="169"/>
      <c r="AX675" s="173"/>
      <c r="AY675" s="169"/>
      <c r="AZ675" s="169"/>
      <c r="BA675" s="169"/>
      <c r="BB675" s="173"/>
      <c r="BC675" s="169"/>
      <c r="BD675" s="169"/>
      <c r="BE675" s="169"/>
      <c r="BF675" s="169"/>
      <c r="BG675" s="169"/>
      <c r="BH675" s="169"/>
      <c r="BI675" s="169"/>
      <c r="BJ675" s="169"/>
      <c r="BK675" s="169"/>
      <c r="BL675" s="169"/>
      <c r="BM675" s="169"/>
      <c r="BN675" s="169"/>
      <c r="BO675" s="169"/>
      <c r="BP675" s="169"/>
      <c r="BQ675" s="169"/>
      <c r="BR675" s="169"/>
      <c r="BS675" s="169"/>
      <c r="BT675" s="169"/>
      <c r="BU675" s="169"/>
      <c r="BV675" s="169"/>
      <c r="BW675" s="169"/>
      <c r="BX675" s="169"/>
      <c r="BY675" s="169"/>
      <c r="BZ675" s="169"/>
      <c r="CA675" s="169"/>
      <c r="CB675" s="169"/>
      <c r="CC675" s="169"/>
      <c r="CD675" s="169"/>
      <c r="CE675" s="169"/>
      <c r="CF675" s="169"/>
      <c r="CG675" s="169"/>
      <c r="CH675" s="169"/>
      <c r="CI675" s="169"/>
      <c r="CJ675" s="169"/>
      <c r="CK675" s="169"/>
      <c r="CL675" s="169"/>
      <c r="CM675" s="169"/>
      <c r="CN675" s="176"/>
    </row>
    <row r="676" ht="15.75" customHeight="1">
      <c r="A676" s="134"/>
      <c r="B676" s="135"/>
      <c r="C676" s="135"/>
      <c r="D676" s="136"/>
      <c r="E676" s="137"/>
      <c r="F676" s="138"/>
      <c r="G676" s="138"/>
      <c r="H676" s="138"/>
      <c r="I676" s="138"/>
      <c r="J676" s="138"/>
      <c r="K676" s="139"/>
      <c r="L676" s="139"/>
      <c r="M676" s="138"/>
      <c r="N676" s="138"/>
      <c r="O676" s="140"/>
      <c r="P676" s="141"/>
      <c r="Q676" s="138"/>
      <c r="R676" s="142"/>
      <c r="S676" s="141"/>
      <c r="T676" s="138"/>
      <c r="U676" s="138"/>
      <c r="V676" s="138"/>
      <c r="W676" s="138"/>
      <c r="X676" s="138"/>
      <c r="Y676" s="138"/>
      <c r="Z676" s="138"/>
      <c r="AA676" s="143"/>
      <c r="AB676" s="141"/>
      <c r="AC676" s="144"/>
      <c r="AD676" s="129"/>
      <c r="AE676" s="145"/>
      <c r="AF676" s="144"/>
      <c r="AG676" s="138"/>
      <c r="AH676" s="145">
        <v>64431</v>
      </c>
      <c r="AI676" s="138"/>
      <c r="AJ676" s="138"/>
      <c r="AK676" s="138"/>
      <c r="AL676" s="138"/>
      <c r="AM676" s="138"/>
      <c r="AN676" s="138"/>
      <c r="AO676" s="138"/>
      <c r="AP676" s="145"/>
      <c r="AQ676" s="138"/>
      <c r="AR676" s="138"/>
      <c r="AS676" s="138"/>
      <c r="AT676" s="145"/>
      <c r="AU676" s="138"/>
      <c r="AV676" s="138"/>
      <c r="AW676" s="138"/>
      <c r="AX676" s="145"/>
      <c r="AY676" s="138"/>
      <c r="AZ676" s="138"/>
      <c r="BA676" s="138"/>
      <c r="BB676" s="138"/>
      <c r="BC676" s="138"/>
      <c r="BD676" s="138"/>
      <c r="BE676" s="138"/>
      <c r="BF676" s="138"/>
      <c r="BG676" s="138"/>
      <c r="BH676" s="138"/>
      <c r="BI676" s="138"/>
      <c r="BJ676" s="138"/>
      <c r="BK676" s="138"/>
      <c r="BL676" s="138"/>
      <c r="BM676" s="138"/>
      <c r="BN676" s="138"/>
      <c r="BO676" s="138"/>
      <c r="BP676" s="138"/>
      <c r="BQ676" s="138"/>
      <c r="BR676" s="138"/>
      <c r="BS676" s="138"/>
      <c r="BT676" s="138"/>
      <c r="BU676" s="138"/>
      <c r="BV676" s="138"/>
      <c r="BW676" s="138"/>
      <c r="BX676" s="138"/>
      <c r="BY676" s="138"/>
      <c r="BZ676" s="138"/>
      <c r="CA676" s="138"/>
      <c r="CB676" s="138"/>
      <c r="CC676" s="138"/>
      <c r="CD676" s="138"/>
      <c r="CE676" s="138"/>
      <c r="CF676" s="138"/>
      <c r="CG676" s="138"/>
      <c r="CH676" s="138"/>
      <c r="CI676" s="138"/>
      <c r="CJ676" s="138"/>
      <c r="CK676" s="138"/>
      <c r="CL676" s="138"/>
      <c r="CM676" s="138"/>
      <c r="CN676" s="149"/>
    </row>
    <row r="677" ht="15.75" customHeight="1">
      <c r="A677" s="134"/>
      <c r="B677" s="135"/>
      <c r="C677" s="135"/>
      <c r="D677" s="136"/>
      <c r="E677" s="168"/>
      <c r="F677" s="169"/>
      <c r="G677" s="169"/>
      <c r="H677" s="169"/>
      <c r="I677" s="169"/>
      <c r="J677" s="169"/>
      <c r="K677" s="139"/>
      <c r="L677" s="139"/>
      <c r="M677" s="169"/>
      <c r="N677" s="169"/>
      <c r="O677" s="140"/>
      <c r="P677" s="125"/>
      <c r="Q677" s="169"/>
      <c r="R677" s="142"/>
      <c r="S677" s="125"/>
      <c r="T677" s="169"/>
      <c r="U677" s="169"/>
      <c r="V677" s="169"/>
      <c r="W677" s="169"/>
      <c r="X677" s="169"/>
      <c r="Y677" s="169"/>
      <c r="Z677" s="169"/>
      <c r="AA677" s="143"/>
      <c r="AB677" s="125"/>
      <c r="AC677" s="128"/>
      <c r="AD677" s="129"/>
      <c r="AE677" s="173"/>
      <c r="AF677" s="128"/>
      <c r="AG677" s="169"/>
      <c r="AH677" s="173">
        <v>66079</v>
      </c>
      <c r="AI677" s="169"/>
      <c r="AJ677" s="169"/>
      <c r="AK677" s="169"/>
      <c r="AL677" s="169"/>
      <c r="AM677" s="169"/>
      <c r="AN677" s="169"/>
      <c r="AO677" s="169"/>
      <c r="AP677" s="173"/>
      <c r="AQ677" s="169"/>
      <c r="AR677" s="169"/>
      <c r="AS677" s="169"/>
      <c r="AT677" s="169"/>
      <c r="AU677" s="169"/>
      <c r="AV677" s="169"/>
      <c r="AW677" s="169"/>
      <c r="AX677" s="173"/>
      <c r="AY677" s="169"/>
      <c r="AZ677" s="169"/>
      <c r="BA677" s="169"/>
      <c r="BB677" s="169"/>
      <c r="BC677" s="169"/>
      <c r="BD677" s="169"/>
      <c r="BE677" s="169"/>
      <c r="BF677" s="169"/>
      <c r="BG677" s="169"/>
      <c r="BH677" s="169"/>
      <c r="BI677" s="169"/>
      <c r="BJ677" s="169"/>
      <c r="BK677" s="169"/>
      <c r="BL677" s="169"/>
      <c r="BM677" s="169"/>
      <c r="BN677" s="169"/>
      <c r="BO677" s="169"/>
      <c r="BP677" s="169"/>
      <c r="BQ677" s="169"/>
      <c r="BR677" s="169"/>
      <c r="BS677" s="169"/>
      <c r="BT677" s="169"/>
      <c r="BU677" s="169"/>
      <c r="BV677" s="169"/>
      <c r="BW677" s="169"/>
      <c r="BX677" s="169"/>
      <c r="BY677" s="169"/>
      <c r="BZ677" s="169"/>
      <c r="CA677" s="169"/>
      <c r="CB677" s="169"/>
      <c r="CC677" s="169"/>
      <c r="CD677" s="169"/>
      <c r="CE677" s="169"/>
      <c r="CF677" s="169"/>
      <c r="CG677" s="169"/>
      <c r="CH677" s="169"/>
      <c r="CI677" s="169"/>
      <c r="CJ677" s="169"/>
      <c r="CK677" s="169"/>
      <c r="CL677" s="169"/>
      <c r="CM677" s="169"/>
      <c r="CN677" s="176"/>
    </row>
    <row r="678" ht="15.75" customHeight="1">
      <c r="A678" s="134"/>
      <c r="B678" s="135"/>
      <c r="C678" s="135"/>
      <c r="D678" s="136"/>
      <c r="E678" s="137"/>
      <c r="F678" s="138"/>
      <c r="G678" s="138"/>
      <c r="H678" s="138"/>
      <c r="I678" s="138"/>
      <c r="J678" s="138"/>
      <c r="K678" s="139"/>
      <c r="L678" s="139"/>
      <c r="M678" s="138"/>
      <c r="N678" s="138"/>
      <c r="O678" s="140"/>
      <c r="P678" s="141"/>
      <c r="Q678" s="138"/>
      <c r="R678" s="142"/>
      <c r="S678" s="141"/>
      <c r="T678" s="138"/>
      <c r="U678" s="138"/>
      <c r="V678" s="138"/>
      <c r="W678" s="138"/>
      <c r="X678" s="138"/>
      <c r="Y678" s="138"/>
      <c r="Z678" s="138"/>
      <c r="AA678" s="143"/>
      <c r="AB678" s="141"/>
      <c r="AC678" s="144"/>
      <c r="AD678" s="129"/>
      <c r="AE678" s="145"/>
      <c r="AF678" s="144"/>
      <c r="AG678" s="138"/>
      <c r="AH678" s="145">
        <v>84472</v>
      </c>
      <c r="AI678" s="138"/>
      <c r="AJ678" s="138"/>
      <c r="AK678" s="138"/>
      <c r="AL678" s="138"/>
      <c r="AM678" s="138"/>
      <c r="AN678" s="138"/>
      <c r="AO678" s="138"/>
      <c r="AP678" s="138"/>
      <c r="AQ678" s="138"/>
      <c r="AR678" s="138"/>
      <c r="AS678" s="138"/>
      <c r="AT678" s="138"/>
      <c r="AU678" s="138"/>
      <c r="AV678" s="138"/>
      <c r="AW678" s="138"/>
      <c r="AX678" s="145"/>
      <c r="AY678" s="138"/>
      <c r="AZ678" s="138"/>
      <c r="BA678" s="138"/>
      <c r="BB678" s="138"/>
      <c r="BC678" s="138"/>
      <c r="BD678" s="138"/>
      <c r="BE678" s="138"/>
      <c r="BF678" s="138"/>
      <c r="BG678" s="138"/>
      <c r="BH678" s="138"/>
      <c r="BI678" s="138"/>
      <c r="BJ678" s="138"/>
      <c r="BK678" s="138"/>
      <c r="BL678" s="138"/>
      <c r="BM678" s="138"/>
      <c r="BN678" s="138"/>
      <c r="BO678" s="138"/>
      <c r="BP678" s="138"/>
      <c r="BQ678" s="138"/>
      <c r="BR678" s="138"/>
      <c r="BS678" s="138"/>
      <c r="BT678" s="138"/>
      <c r="BU678" s="138"/>
      <c r="BV678" s="138"/>
      <c r="BW678" s="138"/>
      <c r="BX678" s="138"/>
      <c r="BY678" s="138"/>
      <c r="BZ678" s="138"/>
      <c r="CA678" s="138"/>
      <c r="CB678" s="138"/>
      <c r="CC678" s="138"/>
      <c r="CD678" s="138"/>
      <c r="CE678" s="138"/>
      <c r="CF678" s="138"/>
      <c r="CG678" s="138"/>
      <c r="CH678" s="138"/>
      <c r="CI678" s="138"/>
      <c r="CJ678" s="138"/>
      <c r="CK678" s="138"/>
      <c r="CL678" s="138"/>
      <c r="CM678" s="138"/>
      <c r="CN678" s="149"/>
    </row>
    <row r="679" ht="15.75" customHeight="1">
      <c r="A679" s="134"/>
      <c r="B679" s="135"/>
      <c r="C679" s="135"/>
      <c r="D679" s="136"/>
      <c r="E679" s="168"/>
      <c r="F679" s="169"/>
      <c r="G679" s="169"/>
      <c r="H679" s="169"/>
      <c r="I679" s="169"/>
      <c r="J679" s="169"/>
      <c r="K679" s="139"/>
      <c r="L679" s="139"/>
      <c r="M679" s="169"/>
      <c r="N679" s="169"/>
      <c r="O679" s="140"/>
      <c r="P679" s="125"/>
      <c r="Q679" s="169"/>
      <c r="R679" s="142"/>
      <c r="S679" s="125"/>
      <c r="T679" s="169"/>
      <c r="U679" s="169"/>
      <c r="V679" s="169"/>
      <c r="W679" s="169"/>
      <c r="X679" s="169"/>
      <c r="Y679" s="169"/>
      <c r="Z679" s="169"/>
      <c r="AA679" s="143"/>
      <c r="AB679" s="125"/>
      <c r="AC679" s="128"/>
      <c r="AD679" s="129"/>
      <c r="AE679" s="173"/>
      <c r="AF679" s="128"/>
      <c r="AG679" s="169"/>
      <c r="AH679" s="173">
        <v>68473</v>
      </c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  <c r="BA679" s="169"/>
      <c r="BB679" s="169"/>
      <c r="BC679" s="169"/>
      <c r="BD679" s="169"/>
      <c r="BE679" s="169"/>
      <c r="BF679" s="169"/>
      <c r="BG679" s="169"/>
      <c r="BH679" s="169"/>
      <c r="BI679" s="169"/>
      <c r="BJ679" s="169"/>
      <c r="BK679" s="169"/>
      <c r="BL679" s="169"/>
      <c r="BM679" s="169"/>
      <c r="BN679" s="169"/>
      <c r="BO679" s="169"/>
      <c r="BP679" s="169"/>
      <c r="BQ679" s="169"/>
      <c r="BR679" s="169"/>
      <c r="BS679" s="169"/>
      <c r="BT679" s="169"/>
      <c r="BU679" s="169"/>
      <c r="BV679" s="169"/>
      <c r="BW679" s="169"/>
      <c r="BX679" s="169"/>
      <c r="BY679" s="169"/>
      <c r="BZ679" s="169"/>
      <c r="CA679" s="169"/>
      <c r="CB679" s="169"/>
      <c r="CC679" s="169"/>
      <c r="CD679" s="169"/>
      <c r="CE679" s="169"/>
      <c r="CF679" s="169"/>
      <c r="CG679" s="169"/>
      <c r="CH679" s="169"/>
      <c r="CI679" s="169"/>
      <c r="CJ679" s="169"/>
      <c r="CK679" s="169"/>
      <c r="CL679" s="169"/>
      <c r="CM679" s="169"/>
      <c r="CN679" s="176"/>
    </row>
    <row r="680" ht="15.75" customHeight="1">
      <c r="A680" s="134"/>
      <c r="B680" s="135"/>
      <c r="C680" s="135"/>
      <c r="D680" s="136"/>
      <c r="E680" s="137"/>
      <c r="F680" s="138"/>
      <c r="G680" s="138"/>
      <c r="H680" s="138"/>
      <c r="I680" s="138"/>
      <c r="J680" s="138"/>
      <c r="K680" s="139"/>
      <c r="L680" s="139"/>
      <c r="M680" s="138"/>
      <c r="N680" s="138"/>
      <c r="O680" s="140"/>
      <c r="P680" s="141"/>
      <c r="Q680" s="138"/>
      <c r="R680" s="142"/>
      <c r="S680" s="141"/>
      <c r="T680" s="138"/>
      <c r="U680" s="138"/>
      <c r="V680" s="138"/>
      <c r="W680" s="138"/>
      <c r="X680" s="138"/>
      <c r="Y680" s="138"/>
      <c r="Z680" s="138"/>
      <c r="AA680" s="143"/>
      <c r="AB680" s="141"/>
      <c r="AC680" s="144"/>
      <c r="AD680" s="129"/>
      <c r="AE680" s="145"/>
      <c r="AF680" s="144"/>
      <c r="AG680" s="138"/>
      <c r="AH680" s="145">
        <v>65672</v>
      </c>
      <c r="AI680" s="138"/>
      <c r="AJ680" s="138"/>
      <c r="AK680" s="138"/>
      <c r="AL680" s="138"/>
      <c r="AM680" s="138"/>
      <c r="AN680" s="138"/>
      <c r="AO680" s="138"/>
      <c r="AP680" s="138"/>
      <c r="AQ680" s="138"/>
      <c r="AR680" s="138"/>
      <c r="AS680" s="138"/>
      <c r="AT680" s="138"/>
      <c r="AU680" s="138"/>
      <c r="AV680" s="138"/>
      <c r="AW680" s="138"/>
      <c r="AX680" s="138"/>
      <c r="AY680" s="138"/>
      <c r="AZ680" s="138"/>
      <c r="BA680" s="138"/>
      <c r="BB680" s="138"/>
      <c r="BC680" s="138"/>
      <c r="BD680" s="138"/>
      <c r="BE680" s="138"/>
      <c r="BF680" s="138"/>
      <c r="BG680" s="138"/>
      <c r="BH680" s="138"/>
      <c r="BI680" s="138"/>
      <c r="BJ680" s="138"/>
      <c r="BK680" s="138"/>
      <c r="BL680" s="138"/>
      <c r="BM680" s="138"/>
      <c r="BN680" s="138"/>
      <c r="BO680" s="138"/>
      <c r="BP680" s="138"/>
      <c r="BQ680" s="138"/>
      <c r="BR680" s="138"/>
      <c r="BS680" s="138"/>
      <c r="BT680" s="138"/>
      <c r="BU680" s="138"/>
      <c r="BV680" s="138"/>
      <c r="BW680" s="138"/>
      <c r="BX680" s="138"/>
      <c r="BY680" s="138"/>
      <c r="BZ680" s="138"/>
      <c r="CA680" s="138"/>
      <c r="CB680" s="138"/>
      <c r="CC680" s="138"/>
      <c r="CD680" s="138"/>
      <c r="CE680" s="138"/>
      <c r="CF680" s="138"/>
      <c r="CG680" s="138"/>
      <c r="CH680" s="138"/>
      <c r="CI680" s="138"/>
      <c r="CJ680" s="138"/>
      <c r="CK680" s="138"/>
      <c r="CL680" s="138"/>
      <c r="CM680" s="138"/>
      <c r="CN680" s="149"/>
    </row>
    <row r="681" ht="15.75" customHeight="1">
      <c r="A681" s="134"/>
      <c r="B681" s="135"/>
      <c r="C681" s="135"/>
      <c r="D681" s="136"/>
      <c r="E681" s="168"/>
      <c r="F681" s="169"/>
      <c r="G681" s="169"/>
      <c r="H681" s="169"/>
      <c r="I681" s="169"/>
      <c r="J681" s="169"/>
      <c r="K681" s="139"/>
      <c r="L681" s="139"/>
      <c r="M681" s="169"/>
      <c r="N681" s="169"/>
      <c r="O681" s="140"/>
      <c r="P681" s="125"/>
      <c r="Q681" s="169"/>
      <c r="R681" s="142"/>
      <c r="S681" s="125"/>
      <c r="T681" s="169"/>
      <c r="U681" s="169"/>
      <c r="V681" s="169"/>
      <c r="W681" s="169"/>
      <c r="X681" s="169"/>
      <c r="Y681" s="169"/>
      <c r="Z681" s="169"/>
      <c r="AA681" s="143"/>
      <c r="AB681" s="125"/>
      <c r="AC681" s="128"/>
      <c r="AD681" s="129"/>
      <c r="AE681" s="173"/>
      <c r="AF681" s="128"/>
      <c r="AG681" s="169"/>
      <c r="AH681" s="173">
        <v>74517</v>
      </c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69"/>
      <c r="BN681" s="169"/>
      <c r="BO681" s="169"/>
      <c r="BP681" s="169"/>
      <c r="BQ681" s="169"/>
      <c r="BR681" s="169"/>
      <c r="BS681" s="169"/>
      <c r="BT681" s="169"/>
      <c r="BU681" s="169"/>
      <c r="BV681" s="169"/>
      <c r="BW681" s="169"/>
      <c r="BX681" s="169"/>
      <c r="BY681" s="169"/>
      <c r="BZ681" s="169"/>
      <c r="CA681" s="169"/>
      <c r="CB681" s="169"/>
      <c r="CC681" s="169"/>
      <c r="CD681" s="169"/>
      <c r="CE681" s="169"/>
      <c r="CF681" s="169"/>
      <c r="CG681" s="169"/>
      <c r="CH681" s="169"/>
      <c r="CI681" s="169"/>
      <c r="CJ681" s="169"/>
      <c r="CK681" s="169"/>
      <c r="CL681" s="169"/>
      <c r="CM681" s="169"/>
      <c r="CN681" s="176"/>
    </row>
    <row r="682" ht="15.75" customHeight="1">
      <c r="A682" s="134"/>
      <c r="B682" s="135"/>
      <c r="C682" s="135"/>
      <c r="D682" s="136"/>
      <c r="E682" s="137"/>
      <c r="F682" s="138"/>
      <c r="G682" s="138"/>
      <c r="H682" s="138"/>
      <c r="I682" s="138"/>
      <c r="J682" s="138"/>
      <c r="K682" s="139"/>
      <c r="L682" s="139"/>
      <c r="M682" s="138"/>
      <c r="N682" s="138"/>
      <c r="O682" s="140"/>
      <c r="P682" s="141"/>
      <c r="Q682" s="138"/>
      <c r="R682" s="142"/>
      <c r="S682" s="141"/>
      <c r="T682" s="138"/>
      <c r="U682" s="138"/>
      <c r="V682" s="138"/>
      <c r="W682" s="138"/>
      <c r="X682" s="138"/>
      <c r="Y682" s="138"/>
      <c r="Z682" s="138"/>
      <c r="AA682" s="143"/>
      <c r="AB682" s="141"/>
      <c r="AC682" s="144"/>
      <c r="AD682" s="129"/>
      <c r="AE682" s="145"/>
      <c r="AF682" s="144"/>
      <c r="AG682" s="138"/>
      <c r="AH682" s="145">
        <v>72600</v>
      </c>
      <c r="AI682" s="138"/>
      <c r="AJ682" s="138"/>
      <c r="AK682" s="138"/>
      <c r="AL682" s="138"/>
      <c r="AM682" s="138"/>
      <c r="AN682" s="138"/>
      <c r="AO682" s="138"/>
      <c r="AP682" s="138"/>
      <c r="AQ682" s="138"/>
      <c r="AR682" s="138"/>
      <c r="AS682" s="138"/>
      <c r="AT682" s="138"/>
      <c r="AU682" s="138"/>
      <c r="AV682" s="138"/>
      <c r="AW682" s="138"/>
      <c r="AX682" s="138"/>
      <c r="AY682" s="138"/>
      <c r="AZ682" s="138"/>
      <c r="BA682" s="138"/>
      <c r="BB682" s="138"/>
      <c r="BC682" s="138"/>
      <c r="BD682" s="138"/>
      <c r="BE682" s="138"/>
      <c r="BF682" s="138"/>
      <c r="BG682" s="138"/>
      <c r="BH682" s="138"/>
      <c r="BI682" s="138"/>
      <c r="BJ682" s="138"/>
      <c r="BK682" s="138"/>
      <c r="BL682" s="138"/>
      <c r="BM682" s="138"/>
      <c r="BN682" s="138"/>
      <c r="BO682" s="138"/>
      <c r="BP682" s="138"/>
      <c r="BQ682" s="138"/>
      <c r="BR682" s="138"/>
      <c r="BS682" s="138"/>
      <c r="BT682" s="138"/>
      <c r="BU682" s="138"/>
      <c r="BV682" s="138"/>
      <c r="BW682" s="138"/>
      <c r="BX682" s="138"/>
      <c r="BY682" s="138"/>
      <c r="BZ682" s="138"/>
      <c r="CA682" s="138"/>
      <c r="CB682" s="138"/>
      <c r="CC682" s="138"/>
      <c r="CD682" s="138"/>
      <c r="CE682" s="138"/>
      <c r="CF682" s="138"/>
      <c r="CG682" s="138"/>
      <c r="CH682" s="138"/>
      <c r="CI682" s="138"/>
      <c r="CJ682" s="138"/>
      <c r="CK682" s="138"/>
      <c r="CL682" s="138"/>
      <c r="CM682" s="138"/>
      <c r="CN682" s="149"/>
    </row>
    <row r="683" ht="15.75" customHeight="1">
      <c r="A683" s="134"/>
      <c r="B683" s="135"/>
      <c r="C683" s="135"/>
      <c r="D683" s="136"/>
      <c r="E683" s="168"/>
      <c r="F683" s="169"/>
      <c r="G683" s="169"/>
      <c r="H683" s="169"/>
      <c r="I683" s="169"/>
      <c r="J683" s="169"/>
      <c r="K683" s="139"/>
      <c r="L683" s="139"/>
      <c r="M683" s="169"/>
      <c r="N683" s="169"/>
      <c r="O683" s="140"/>
      <c r="P683" s="125"/>
      <c r="Q683" s="169"/>
      <c r="R683" s="142"/>
      <c r="S683" s="125"/>
      <c r="T683" s="169"/>
      <c r="U683" s="169"/>
      <c r="V683" s="169"/>
      <c r="W683" s="169"/>
      <c r="X683" s="169"/>
      <c r="Y683" s="169"/>
      <c r="Z683" s="169"/>
      <c r="AA683" s="143"/>
      <c r="AB683" s="125"/>
      <c r="AC683" s="128"/>
      <c r="AD683" s="129"/>
      <c r="AE683" s="173"/>
      <c r="AF683" s="128"/>
      <c r="AG683" s="169"/>
      <c r="AH683" s="173">
        <v>64385</v>
      </c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69"/>
      <c r="BN683" s="169"/>
      <c r="BO683" s="169"/>
      <c r="BP683" s="169"/>
      <c r="BQ683" s="169"/>
      <c r="BR683" s="169"/>
      <c r="BS683" s="169"/>
      <c r="BT683" s="169"/>
      <c r="BU683" s="169"/>
      <c r="BV683" s="169"/>
      <c r="BW683" s="169"/>
      <c r="BX683" s="169"/>
      <c r="BY683" s="169"/>
      <c r="BZ683" s="169"/>
      <c r="CA683" s="169"/>
      <c r="CB683" s="169"/>
      <c r="CC683" s="169"/>
      <c r="CD683" s="169"/>
      <c r="CE683" s="169"/>
      <c r="CF683" s="169"/>
      <c r="CG683" s="169"/>
      <c r="CH683" s="169"/>
      <c r="CI683" s="169"/>
      <c r="CJ683" s="169"/>
      <c r="CK683" s="169"/>
      <c r="CL683" s="169"/>
      <c r="CM683" s="169"/>
      <c r="CN683" s="176"/>
    </row>
    <row r="684" ht="15.75" customHeight="1">
      <c r="A684" s="134"/>
      <c r="B684" s="135"/>
      <c r="C684" s="135"/>
      <c r="D684" s="136"/>
      <c r="E684" s="137"/>
      <c r="F684" s="138"/>
      <c r="G684" s="138"/>
      <c r="H684" s="138"/>
      <c r="I684" s="138"/>
      <c r="J684" s="138"/>
      <c r="K684" s="139"/>
      <c r="L684" s="139"/>
      <c r="M684" s="138"/>
      <c r="N684" s="138"/>
      <c r="O684" s="140"/>
      <c r="P684" s="141"/>
      <c r="Q684" s="138"/>
      <c r="R684" s="142"/>
      <c r="S684" s="141"/>
      <c r="T684" s="138"/>
      <c r="U684" s="138"/>
      <c r="V684" s="138"/>
      <c r="W684" s="138"/>
      <c r="X684" s="138"/>
      <c r="Y684" s="138"/>
      <c r="Z684" s="138"/>
      <c r="AA684" s="143"/>
      <c r="AB684" s="141"/>
      <c r="AC684" s="144"/>
      <c r="AD684" s="129"/>
      <c r="AE684" s="145"/>
      <c r="AF684" s="144"/>
      <c r="AG684" s="138"/>
      <c r="AH684" s="145">
        <v>66517</v>
      </c>
      <c r="AI684" s="138"/>
      <c r="AJ684" s="138"/>
      <c r="AK684" s="138"/>
      <c r="AL684" s="138"/>
      <c r="AM684" s="138"/>
      <c r="AN684" s="138"/>
      <c r="AO684" s="138"/>
      <c r="AP684" s="138"/>
      <c r="AQ684" s="138"/>
      <c r="AR684" s="138"/>
      <c r="AS684" s="138"/>
      <c r="AT684" s="138"/>
      <c r="AU684" s="138"/>
      <c r="AV684" s="138"/>
      <c r="AW684" s="138"/>
      <c r="AX684" s="138"/>
      <c r="AY684" s="138"/>
      <c r="AZ684" s="138"/>
      <c r="BA684" s="138"/>
      <c r="BB684" s="138"/>
      <c r="BC684" s="138"/>
      <c r="BD684" s="138"/>
      <c r="BE684" s="138"/>
      <c r="BF684" s="138"/>
      <c r="BG684" s="138"/>
      <c r="BH684" s="138"/>
      <c r="BI684" s="138"/>
      <c r="BJ684" s="138"/>
      <c r="BK684" s="138"/>
      <c r="BL684" s="138"/>
      <c r="BM684" s="138"/>
      <c r="BN684" s="138"/>
      <c r="BO684" s="138"/>
      <c r="BP684" s="138"/>
      <c r="BQ684" s="138"/>
      <c r="BR684" s="138"/>
      <c r="BS684" s="138"/>
      <c r="BT684" s="138"/>
      <c r="BU684" s="138"/>
      <c r="BV684" s="138"/>
      <c r="BW684" s="138"/>
      <c r="BX684" s="138"/>
      <c r="BY684" s="138"/>
      <c r="BZ684" s="138"/>
      <c r="CA684" s="138"/>
      <c r="CB684" s="138"/>
      <c r="CC684" s="138"/>
      <c r="CD684" s="138"/>
      <c r="CE684" s="138"/>
      <c r="CF684" s="138"/>
      <c r="CG684" s="138"/>
      <c r="CH684" s="138"/>
      <c r="CI684" s="138"/>
      <c r="CJ684" s="138"/>
      <c r="CK684" s="138"/>
      <c r="CL684" s="138"/>
      <c r="CM684" s="138"/>
      <c r="CN684" s="149"/>
    </row>
    <row r="685" ht="15.75" customHeight="1">
      <c r="A685" s="134"/>
      <c r="B685" s="135"/>
      <c r="C685" s="135"/>
      <c r="D685" s="136"/>
      <c r="E685" s="168"/>
      <c r="F685" s="169"/>
      <c r="G685" s="169"/>
      <c r="H685" s="169"/>
      <c r="I685" s="169"/>
      <c r="J685" s="169"/>
      <c r="K685" s="139"/>
      <c r="L685" s="139"/>
      <c r="M685" s="169"/>
      <c r="N685" s="169"/>
      <c r="O685" s="140"/>
      <c r="P685" s="125"/>
      <c r="Q685" s="169"/>
      <c r="R685" s="142"/>
      <c r="S685" s="125"/>
      <c r="T685" s="169"/>
      <c r="U685" s="169"/>
      <c r="V685" s="169"/>
      <c r="W685" s="169"/>
      <c r="X685" s="169"/>
      <c r="Y685" s="169"/>
      <c r="Z685" s="169"/>
      <c r="AA685" s="143"/>
      <c r="AB685" s="125"/>
      <c r="AC685" s="128"/>
      <c r="AD685" s="129"/>
      <c r="AE685" s="173"/>
      <c r="AF685" s="128"/>
      <c r="AG685" s="169"/>
      <c r="AH685" s="173">
        <v>63402</v>
      </c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69"/>
      <c r="BN685" s="169"/>
      <c r="BO685" s="169"/>
      <c r="BP685" s="169"/>
      <c r="BQ685" s="169"/>
      <c r="BR685" s="169"/>
      <c r="BS685" s="169"/>
      <c r="BT685" s="169"/>
      <c r="BU685" s="169"/>
      <c r="BV685" s="169"/>
      <c r="BW685" s="169"/>
      <c r="BX685" s="169"/>
      <c r="BY685" s="169"/>
      <c r="BZ685" s="169"/>
      <c r="CA685" s="169"/>
      <c r="CB685" s="169"/>
      <c r="CC685" s="169"/>
      <c r="CD685" s="169"/>
      <c r="CE685" s="169"/>
      <c r="CF685" s="169"/>
      <c r="CG685" s="169"/>
      <c r="CH685" s="169"/>
      <c r="CI685" s="169"/>
      <c r="CJ685" s="169"/>
      <c r="CK685" s="169"/>
      <c r="CL685" s="169"/>
      <c r="CM685" s="169"/>
      <c r="CN685" s="176"/>
    </row>
    <row r="686" ht="15.75" customHeight="1">
      <c r="A686" s="134"/>
      <c r="B686" s="135"/>
      <c r="C686" s="135"/>
      <c r="D686" s="136"/>
      <c r="E686" s="137"/>
      <c r="F686" s="138"/>
      <c r="G686" s="138"/>
      <c r="H686" s="138"/>
      <c r="I686" s="138"/>
      <c r="J686" s="138"/>
      <c r="K686" s="139"/>
      <c r="L686" s="139"/>
      <c r="M686" s="138"/>
      <c r="N686" s="138"/>
      <c r="O686" s="140"/>
      <c r="P686" s="141"/>
      <c r="Q686" s="138"/>
      <c r="R686" s="142"/>
      <c r="S686" s="141"/>
      <c r="T686" s="138"/>
      <c r="U686" s="138"/>
      <c r="V686" s="138"/>
      <c r="W686" s="138"/>
      <c r="X686" s="138"/>
      <c r="Y686" s="138"/>
      <c r="Z686" s="138"/>
      <c r="AA686" s="143"/>
      <c r="AB686" s="141"/>
      <c r="AC686" s="144"/>
      <c r="AD686" s="129"/>
      <c r="AE686" s="145"/>
      <c r="AF686" s="144"/>
      <c r="AG686" s="138"/>
      <c r="AH686" s="145">
        <v>69230</v>
      </c>
      <c r="AI686" s="138"/>
      <c r="AJ686" s="138"/>
      <c r="AK686" s="138"/>
      <c r="AL686" s="138"/>
      <c r="AM686" s="138"/>
      <c r="AN686" s="138"/>
      <c r="AO686" s="138"/>
      <c r="AP686" s="138"/>
      <c r="AQ686" s="138"/>
      <c r="AR686" s="138"/>
      <c r="AS686" s="138"/>
      <c r="AT686" s="138"/>
      <c r="AU686" s="138"/>
      <c r="AV686" s="138"/>
      <c r="AW686" s="138"/>
      <c r="AX686" s="138"/>
      <c r="AY686" s="138"/>
      <c r="AZ686" s="138"/>
      <c r="BA686" s="138"/>
      <c r="BB686" s="138"/>
      <c r="BC686" s="138"/>
      <c r="BD686" s="138"/>
      <c r="BE686" s="138"/>
      <c r="BF686" s="138"/>
      <c r="BG686" s="138"/>
      <c r="BH686" s="138"/>
      <c r="BI686" s="138"/>
      <c r="BJ686" s="138"/>
      <c r="BK686" s="138"/>
      <c r="BL686" s="138"/>
      <c r="BM686" s="138"/>
      <c r="BN686" s="138"/>
      <c r="BO686" s="138"/>
      <c r="BP686" s="138"/>
      <c r="BQ686" s="138"/>
      <c r="BR686" s="138"/>
      <c r="BS686" s="138"/>
      <c r="BT686" s="138"/>
      <c r="BU686" s="138"/>
      <c r="BV686" s="138"/>
      <c r="BW686" s="138"/>
      <c r="BX686" s="138"/>
      <c r="BY686" s="138"/>
      <c r="BZ686" s="138"/>
      <c r="CA686" s="138"/>
      <c r="CB686" s="138"/>
      <c r="CC686" s="138"/>
      <c r="CD686" s="138"/>
      <c r="CE686" s="138"/>
      <c r="CF686" s="138"/>
      <c r="CG686" s="138"/>
      <c r="CH686" s="138"/>
      <c r="CI686" s="138"/>
      <c r="CJ686" s="138"/>
      <c r="CK686" s="138"/>
      <c r="CL686" s="138"/>
      <c r="CM686" s="138"/>
      <c r="CN686" s="149"/>
    </row>
    <row r="687" ht="15.75" customHeight="1">
      <c r="A687" s="134"/>
      <c r="B687" s="135"/>
      <c r="C687" s="135"/>
      <c r="D687" s="136"/>
      <c r="E687" s="168"/>
      <c r="F687" s="169"/>
      <c r="G687" s="169"/>
      <c r="H687" s="169"/>
      <c r="I687" s="169"/>
      <c r="J687" s="169"/>
      <c r="K687" s="139"/>
      <c r="L687" s="139"/>
      <c r="M687" s="169"/>
      <c r="N687" s="169"/>
      <c r="O687" s="140"/>
      <c r="P687" s="125"/>
      <c r="Q687" s="169"/>
      <c r="R687" s="142"/>
      <c r="S687" s="125"/>
      <c r="T687" s="169"/>
      <c r="U687" s="169"/>
      <c r="V687" s="169"/>
      <c r="W687" s="169"/>
      <c r="X687" s="169"/>
      <c r="Y687" s="169"/>
      <c r="Z687" s="169"/>
      <c r="AA687" s="143"/>
      <c r="AB687" s="125"/>
      <c r="AC687" s="128"/>
      <c r="AD687" s="129"/>
      <c r="AE687" s="173"/>
      <c r="AF687" s="128"/>
      <c r="AG687" s="169"/>
      <c r="AH687" s="173">
        <v>63952</v>
      </c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69"/>
      <c r="BN687" s="169"/>
      <c r="BO687" s="169"/>
      <c r="BP687" s="169"/>
      <c r="BQ687" s="169"/>
      <c r="BR687" s="169"/>
      <c r="BS687" s="169"/>
      <c r="BT687" s="169"/>
      <c r="BU687" s="169"/>
      <c r="BV687" s="169"/>
      <c r="BW687" s="169"/>
      <c r="BX687" s="169"/>
      <c r="BY687" s="169"/>
      <c r="BZ687" s="169"/>
      <c r="CA687" s="169"/>
      <c r="CB687" s="169"/>
      <c r="CC687" s="169"/>
      <c r="CD687" s="169"/>
      <c r="CE687" s="169"/>
      <c r="CF687" s="169"/>
      <c r="CG687" s="169"/>
      <c r="CH687" s="169"/>
      <c r="CI687" s="169"/>
      <c r="CJ687" s="169"/>
      <c r="CK687" s="169"/>
      <c r="CL687" s="169"/>
      <c r="CM687" s="169"/>
      <c r="CN687" s="176"/>
    </row>
    <row r="688" ht="15.75" customHeight="1">
      <c r="A688" s="134"/>
      <c r="B688" s="135"/>
      <c r="C688" s="135"/>
      <c r="D688" s="136"/>
      <c r="E688" s="137"/>
      <c r="F688" s="138"/>
      <c r="G688" s="138"/>
      <c r="H688" s="138"/>
      <c r="I688" s="138"/>
      <c r="J688" s="138"/>
      <c r="K688" s="139"/>
      <c r="L688" s="139"/>
      <c r="M688" s="138"/>
      <c r="N688" s="138"/>
      <c r="O688" s="140"/>
      <c r="P688" s="141"/>
      <c r="Q688" s="138"/>
      <c r="R688" s="142"/>
      <c r="S688" s="141"/>
      <c r="T688" s="138"/>
      <c r="U688" s="138"/>
      <c r="V688" s="138"/>
      <c r="W688" s="138"/>
      <c r="X688" s="138"/>
      <c r="Y688" s="138"/>
      <c r="Z688" s="138"/>
      <c r="AA688" s="143"/>
      <c r="AB688" s="141"/>
      <c r="AC688" s="144"/>
      <c r="AD688" s="129"/>
      <c r="AE688" s="145"/>
      <c r="AF688" s="144"/>
      <c r="AG688" s="138"/>
      <c r="AH688" s="145">
        <v>73534</v>
      </c>
      <c r="AI688" s="138"/>
      <c r="AJ688" s="138"/>
      <c r="AK688" s="138"/>
      <c r="AL688" s="138"/>
      <c r="AM688" s="138"/>
      <c r="AN688" s="138"/>
      <c r="AO688" s="138"/>
      <c r="AP688" s="138"/>
      <c r="AQ688" s="138"/>
      <c r="AR688" s="138"/>
      <c r="AS688" s="138"/>
      <c r="AT688" s="138"/>
      <c r="AU688" s="138"/>
      <c r="AV688" s="138"/>
      <c r="AW688" s="138"/>
      <c r="AX688" s="138"/>
      <c r="AY688" s="138"/>
      <c r="AZ688" s="138"/>
      <c r="BA688" s="138"/>
      <c r="BB688" s="138"/>
      <c r="BC688" s="138"/>
      <c r="BD688" s="138"/>
      <c r="BE688" s="138"/>
      <c r="BF688" s="138"/>
      <c r="BG688" s="138"/>
      <c r="BH688" s="138"/>
      <c r="BI688" s="138"/>
      <c r="BJ688" s="138"/>
      <c r="BK688" s="138"/>
      <c r="BL688" s="138"/>
      <c r="BM688" s="138"/>
      <c r="BN688" s="138"/>
      <c r="BO688" s="138"/>
      <c r="BP688" s="138"/>
      <c r="BQ688" s="138"/>
      <c r="BR688" s="138"/>
      <c r="BS688" s="138"/>
      <c r="BT688" s="138"/>
      <c r="BU688" s="138"/>
      <c r="BV688" s="138"/>
      <c r="BW688" s="138"/>
      <c r="BX688" s="138"/>
      <c r="BY688" s="138"/>
      <c r="BZ688" s="138"/>
      <c r="CA688" s="138"/>
      <c r="CB688" s="138"/>
      <c r="CC688" s="138"/>
      <c r="CD688" s="138"/>
      <c r="CE688" s="138"/>
      <c r="CF688" s="138"/>
      <c r="CG688" s="138"/>
      <c r="CH688" s="138"/>
      <c r="CI688" s="138"/>
      <c r="CJ688" s="138"/>
      <c r="CK688" s="138"/>
      <c r="CL688" s="138"/>
      <c r="CM688" s="138"/>
      <c r="CN688" s="149"/>
    </row>
    <row r="689" ht="15.75" customHeight="1">
      <c r="A689" s="134"/>
      <c r="B689" s="135"/>
      <c r="C689" s="135"/>
      <c r="D689" s="136"/>
      <c r="E689" s="168"/>
      <c r="F689" s="169"/>
      <c r="G689" s="169"/>
      <c r="H689" s="169"/>
      <c r="I689" s="169"/>
      <c r="J689" s="169"/>
      <c r="K689" s="139"/>
      <c r="L689" s="139"/>
      <c r="M689" s="169"/>
      <c r="N689" s="169"/>
      <c r="O689" s="140"/>
      <c r="P689" s="125"/>
      <c r="Q689" s="169"/>
      <c r="R689" s="142"/>
      <c r="S689" s="125"/>
      <c r="T689" s="169"/>
      <c r="U689" s="169"/>
      <c r="V689" s="169"/>
      <c r="W689" s="169"/>
      <c r="X689" s="169"/>
      <c r="Y689" s="169"/>
      <c r="Z689" s="169"/>
      <c r="AA689" s="143"/>
      <c r="AB689" s="125"/>
      <c r="AC689" s="128"/>
      <c r="AD689" s="129"/>
      <c r="AE689" s="173"/>
      <c r="AF689" s="128"/>
      <c r="AG689" s="169"/>
      <c r="AH689" s="173">
        <v>69424</v>
      </c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69"/>
      <c r="BN689" s="169"/>
      <c r="BO689" s="169"/>
      <c r="BP689" s="169"/>
      <c r="BQ689" s="169"/>
      <c r="BR689" s="169"/>
      <c r="BS689" s="169"/>
      <c r="BT689" s="169"/>
      <c r="BU689" s="169"/>
      <c r="BV689" s="169"/>
      <c r="BW689" s="169"/>
      <c r="BX689" s="169"/>
      <c r="BY689" s="169"/>
      <c r="BZ689" s="169"/>
      <c r="CA689" s="169"/>
      <c r="CB689" s="169"/>
      <c r="CC689" s="169"/>
      <c r="CD689" s="169"/>
      <c r="CE689" s="169"/>
      <c r="CF689" s="169"/>
      <c r="CG689" s="169"/>
      <c r="CH689" s="169"/>
      <c r="CI689" s="169"/>
      <c r="CJ689" s="169"/>
      <c r="CK689" s="169"/>
      <c r="CL689" s="169"/>
      <c r="CM689" s="169"/>
      <c r="CN689" s="176"/>
    </row>
    <row r="690" ht="15.75" customHeight="1">
      <c r="A690" s="134"/>
      <c r="B690" s="135"/>
      <c r="C690" s="135"/>
      <c r="D690" s="136"/>
      <c r="E690" s="137"/>
      <c r="F690" s="138"/>
      <c r="G690" s="138"/>
      <c r="H690" s="138"/>
      <c r="I690" s="138"/>
      <c r="J690" s="138"/>
      <c r="K690" s="139"/>
      <c r="L690" s="139"/>
      <c r="M690" s="138"/>
      <c r="N690" s="138"/>
      <c r="O690" s="140"/>
      <c r="P690" s="141"/>
      <c r="Q690" s="138"/>
      <c r="R690" s="142"/>
      <c r="S690" s="141"/>
      <c r="T690" s="138"/>
      <c r="U690" s="138"/>
      <c r="V690" s="138"/>
      <c r="W690" s="138"/>
      <c r="X690" s="138"/>
      <c r="Y690" s="138"/>
      <c r="Z690" s="138"/>
      <c r="AA690" s="143"/>
      <c r="AB690" s="141"/>
      <c r="AC690" s="144"/>
      <c r="AD690" s="129"/>
      <c r="AE690" s="145"/>
      <c r="AF690" s="144"/>
      <c r="AG690" s="138"/>
      <c r="AH690" s="145">
        <v>60622</v>
      </c>
      <c r="AI690" s="138"/>
      <c r="AJ690" s="138"/>
      <c r="AK690" s="138"/>
      <c r="AL690" s="138"/>
      <c r="AM690" s="138"/>
      <c r="AN690" s="138"/>
      <c r="AO690" s="138"/>
      <c r="AP690" s="138"/>
      <c r="AQ690" s="138"/>
      <c r="AR690" s="138"/>
      <c r="AS690" s="138"/>
      <c r="AT690" s="138"/>
      <c r="AU690" s="138"/>
      <c r="AV690" s="138"/>
      <c r="AW690" s="138"/>
      <c r="AX690" s="138"/>
      <c r="AY690" s="138"/>
      <c r="AZ690" s="138"/>
      <c r="BA690" s="138"/>
      <c r="BB690" s="138"/>
      <c r="BC690" s="138"/>
      <c r="BD690" s="138"/>
      <c r="BE690" s="138"/>
      <c r="BF690" s="138"/>
      <c r="BG690" s="138"/>
      <c r="BH690" s="138"/>
      <c r="BI690" s="138"/>
      <c r="BJ690" s="138"/>
      <c r="BK690" s="138"/>
      <c r="BL690" s="138"/>
      <c r="BM690" s="138"/>
      <c r="BN690" s="138"/>
      <c r="BO690" s="138"/>
      <c r="BP690" s="138"/>
      <c r="BQ690" s="138"/>
      <c r="BR690" s="138"/>
      <c r="BS690" s="138"/>
      <c r="BT690" s="138"/>
      <c r="BU690" s="138"/>
      <c r="BV690" s="138"/>
      <c r="BW690" s="138"/>
      <c r="BX690" s="138"/>
      <c r="BY690" s="138"/>
      <c r="BZ690" s="138"/>
      <c r="CA690" s="138"/>
      <c r="CB690" s="138"/>
      <c r="CC690" s="138"/>
      <c r="CD690" s="138"/>
      <c r="CE690" s="138"/>
      <c r="CF690" s="138"/>
      <c r="CG690" s="138"/>
      <c r="CH690" s="138"/>
      <c r="CI690" s="138"/>
      <c r="CJ690" s="138"/>
      <c r="CK690" s="138"/>
      <c r="CL690" s="138"/>
      <c r="CM690" s="138"/>
      <c r="CN690" s="149"/>
    </row>
    <row r="691" ht="15.75" customHeight="1">
      <c r="A691" s="134"/>
      <c r="B691" s="135"/>
      <c r="C691" s="135"/>
      <c r="D691" s="136"/>
      <c r="E691" s="168"/>
      <c r="F691" s="169"/>
      <c r="G691" s="169"/>
      <c r="H691" s="169"/>
      <c r="I691" s="169"/>
      <c r="J691" s="169"/>
      <c r="K691" s="139"/>
      <c r="L691" s="139"/>
      <c r="M691" s="169"/>
      <c r="N691" s="169"/>
      <c r="O691" s="140"/>
      <c r="P691" s="125"/>
      <c r="Q691" s="169"/>
      <c r="R691" s="142"/>
      <c r="S691" s="125"/>
      <c r="T691" s="169"/>
      <c r="U691" s="169"/>
      <c r="V691" s="169"/>
      <c r="W691" s="169"/>
      <c r="X691" s="169"/>
      <c r="Y691" s="169"/>
      <c r="Z691" s="169"/>
      <c r="AA691" s="143"/>
      <c r="AB691" s="125"/>
      <c r="AC691" s="128"/>
      <c r="AD691" s="129"/>
      <c r="AE691" s="173"/>
      <c r="AF691" s="128"/>
      <c r="AG691" s="169"/>
      <c r="AH691" s="173">
        <v>54230</v>
      </c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  <c r="BA691" s="169"/>
      <c r="BB691" s="169"/>
      <c r="BC691" s="169"/>
      <c r="BD691" s="169"/>
      <c r="BE691" s="169"/>
      <c r="BF691" s="169"/>
      <c r="BG691" s="169"/>
      <c r="BH691" s="169"/>
      <c r="BI691" s="169"/>
      <c r="BJ691" s="169"/>
      <c r="BK691" s="169"/>
      <c r="BL691" s="169"/>
      <c r="BM691" s="169"/>
      <c r="BN691" s="169"/>
      <c r="BO691" s="169"/>
      <c r="BP691" s="169"/>
      <c r="BQ691" s="169"/>
      <c r="BR691" s="169"/>
      <c r="BS691" s="169"/>
      <c r="BT691" s="169"/>
      <c r="BU691" s="169"/>
      <c r="BV691" s="169"/>
      <c r="BW691" s="169"/>
      <c r="BX691" s="169"/>
      <c r="BY691" s="169"/>
      <c r="BZ691" s="169"/>
      <c r="CA691" s="169"/>
      <c r="CB691" s="169"/>
      <c r="CC691" s="169"/>
      <c r="CD691" s="169"/>
      <c r="CE691" s="169"/>
      <c r="CF691" s="169"/>
      <c r="CG691" s="169"/>
      <c r="CH691" s="169"/>
      <c r="CI691" s="169"/>
      <c r="CJ691" s="169"/>
      <c r="CK691" s="169"/>
      <c r="CL691" s="169"/>
      <c r="CM691" s="169"/>
      <c r="CN691" s="176"/>
    </row>
    <row r="692" ht="15.75" customHeight="1">
      <c r="A692" s="134"/>
      <c r="B692" s="135"/>
      <c r="C692" s="135"/>
      <c r="D692" s="136"/>
      <c r="E692" s="137"/>
      <c r="F692" s="138"/>
      <c r="G692" s="138"/>
      <c r="H692" s="138"/>
      <c r="I692" s="138"/>
      <c r="J692" s="138"/>
      <c r="K692" s="139"/>
      <c r="L692" s="139"/>
      <c r="M692" s="138"/>
      <c r="N692" s="138"/>
      <c r="O692" s="140"/>
      <c r="P692" s="141"/>
      <c r="Q692" s="138"/>
      <c r="R692" s="142"/>
      <c r="S692" s="141"/>
      <c r="T692" s="138"/>
      <c r="U692" s="138"/>
      <c r="V692" s="138"/>
      <c r="W692" s="138"/>
      <c r="X692" s="138"/>
      <c r="Y692" s="138"/>
      <c r="Z692" s="138"/>
      <c r="AA692" s="143"/>
      <c r="AB692" s="141"/>
      <c r="AC692" s="144"/>
      <c r="AD692" s="129"/>
      <c r="AE692" s="145"/>
      <c r="AF692" s="144"/>
      <c r="AG692" s="138"/>
      <c r="AH692" s="145">
        <v>70891</v>
      </c>
      <c r="AI692" s="138"/>
      <c r="AJ692" s="138"/>
      <c r="AK692" s="138"/>
      <c r="AL692" s="138"/>
      <c r="AM692" s="138"/>
      <c r="AN692" s="138"/>
      <c r="AO692" s="138"/>
      <c r="AP692" s="138"/>
      <c r="AQ692" s="138"/>
      <c r="AR692" s="138"/>
      <c r="AS692" s="138"/>
      <c r="AT692" s="138"/>
      <c r="AU692" s="138"/>
      <c r="AV692" s="138"/>
      <c r="AW692" s="138"/>
      <c r="AX692" s="138"/>
      <c r="AY692" s="138"/>
      <c r="AZ692" s="138"/>
      <c r="BA692" s="138"/>
      <c r="BB692" s="138"/>
      <c r="BC692" s="138"/>
      <c r="BD692" s="138"/>
      <c r="BE692" s="138"/>
      <c r="BF692" s="138"/>
      <c r="BG692" s="138"/>
      <c r="BH692" s="138"/>
      <c r="BI692" s="138"/>
      <c r="BJ692" s="138"/>
      <c r="BK692" s="138"/>
      <c r="BL692" s="138"/>
      <c r="BM692" s="138"/>
      <c r="BN692" s="138"/>
      <c r="BO692" s="138"/>
      <c r="BP692" s="138"/>
      <c r="BQ692" s="138"/>
      <c r="BR692" s="138"/>
      <c r="BS692" s="138"/>
      <c r="BT692" s="138"/>
      <c r="BU692" s="138"/>
      <c r="BV692" s="138"/>
      <c r="BW692" s="138"/>
      <c r="BX692" s="138"/>
      <c r="BY692" s="138"/>
      <c r="BZ692" s="138"/>
      <c r="CA692" s="138"/>
      <c r="CB692" s="138"/>
      <c r="CC692" s="138"/>
      <c r="CD692" s="138"/>
      <c r="CE692" s="138"/>
      <c r="CF692" s="138"/>
      <c r="CG692" s="138"/>
      <c r="CH692" s="138"/>
      <c r="CI692" s="138"/>
      <c r="CJ692" s="138"/>
      <c r="CK692" s="138"/>
      <c r="CL692" s="138"/>
      <c r="CM692" s="138"/>
      <c r="CN692" s="149"/>
    </row>
    <row r="693" ht="15.75" customHeight="1">
      <c r="A693" s="134"/>
      <c r="B693" s="135"/>
      <c r="C693" s="135"/>
      <c r="D693" s="136"/>
      <c r="E693" s="168"/>
      <c r="F693" s="169"/>
      <c r="G693" s="169"/>
      <c r="H693" s="169"/>
      <c r="I693" s="169"/>
      <c r="J693" s="169"/>
      <c r="K693" s="139"/>
      <c r="L693" s="139"/>
      <c r="M693" s="169"/>
      <c r="N693" s="169"/>
      <c r="O693" s="140"/>
      <c r="P693" s="125"/>
      <c r="Q693" s="169"/>
      <c r="R693" s="142"/>
      <c r="S693" s="125"/>
      <c r="T693" s="169"/>
      <c r="U693" s="169"/>
      <c r="V693" s="169"/>
      <c r="W693" s="169"/>
      <c r="X693" s="169"/>
      <c r="Y693" s="169"/>
      <c r="Z693" s="169"/>
      <c r="AA693" s="143"/>
      <c r="AB693" s="125"/>
      <c r="AC693" s="128"/>
      <c r="AD693" s="129"/>
      <c r="AE693" s="173"/>
      <c r="AF693" s="128"/>
      <c r="AG693" s="169"/>
      <c r="AH693" s="173">
        <v>78059</v>
      </c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  <c r="BA693" s="169"/>
      <c r="BB693" s="169"/>
      <c r="BC693" s="169"/>
      <c r="BD693" s="169"/>
      <c r="BE693" s="169"/>
      <c r="BF693" s="169"/>
      <c r="BG693" s="169"/>
      <c r="BH693" s="169"/>
      <c r="BI693" s="169"/>
      <c r="BJ693" s="169"/>
      <c r="BK693" s="169"/>
      <c r="BL693" s="169"/>
      <c r="BM693" s="169"/>
      <c r="BN693" s="169"/>
      <c r="BO693" s="169"/>
      <c r="BP693" s="169"/>
      <c r="BQ693" s="169"/>
      <c r="BR693" s="169"/>
      <c r="BS693" s="169"/>
      <c r="BT693" s="169"/>
      <c r="BU693" s="169"/>
      <c r="BV693" s="169"/>
      <c r="BW693" s="169"/>
      <c r="BX693" s="169"/>
      <c r="BY693" s="169"/>
      <c r="BZ693" s="169"/>
      <c r="CA693" s="169"/>
      <c r="CB693" s="169"/>
      <c r="CC693" s="169"/>
      <c r="CD693" s="169"/>
      <c r="CE693" s="169"/>
      <c r="CF693" s="169"/>
      <c r="CG693" s="169"/>
      <c r="CH693" s="169"/>
      <c r="CI693" s="169"/>
      <c r="CJ693" s="169"/>
      <c r="CK693" s="169"/>
      <c r="CL693" s="169"/>
      <c r="CM693" s="169"/>
      <c r="CN693" s="176"/>
    </row>
    <row r="694" ht="15.75" customHeight="1">
      <c r="A694" s="134"/>
      <c r="B694" s="135"/>
      <c r="C694" s="135"/>
      <c r="D694" s="136"/>
      <c r="E694" s="137"/>
      <c r="F694" s="138"/>
      <c r="G694" s="138"/>
      <c r="H694" s="138"/>
      <c r="I694" s="138"/>
      <c r="J694" s="138"/>
      <c r="K694" s="139"/>
      <c r="L694" s="139"/>
      <c r="M694" s="138"/>
      <c r="N694" s="138"/>
      <c r="O694" s="140"/>
      <c r="P694" s="141"/>
      <c r="Q694" s="138"/>
      <c r="R694" s="142"/>
      <c r="S694" s="141"/>
      <c r="T694" s="138"/>
      <c r="U694" s="138"/>
      <c r="V694" s="138"/>
      <c r="W694" s="138"/>
      <c r="X694" s="138"/>
      <c r="Y694" s="138"/>
      <c r="Z694" s="138"/>
      <c r="AA694" s="143"/>
      <c r="AB694" s="141"/>
      <c r="AC694" s="144"/>
      <c r="AD694" s="129"/>
      <c r="AE694" s="145"/>
      <c r="AF694" s="144"/>
      <c r="AG694" s="138"/>
      <c r="AH694" s="145">
        <v>64575</v>
      </c>
      <c r="AI694" s="138"/>
      <c r="AJ694" s="138"/>
      <c r="AK694" s="138"/>
      <c r="AL694" s="138"/>
      <c r="AM694" s="138"/>
      <c r="AN694" s="138"/>
      <c r="AO694" s="138"/>
      <c r="AP694" s="138"/>
      <c r="AQ694" s="138"/>
      <c r="AR694" s="138"/>
      <c r="AS694" s="138"/>
      <c r="AT694" s="138"/>
      <c r="AU694" s="138"/>
      <c r="AV694" s="138"/>
      <c r="AW694" s="138"/>
      <c r="AX694" s="138"/>
      <c r="AY694" s="138"/>
      <c r="AZ694" s="138"/>
      <c r="BA694" s="138"/>
      <c r="BB694" s="138"/>
      <c r="BC694" s="138"/>
      <c r="BD694" s="138"/>
      <c r="BE694" s="138"/>
      <c r="BF694" s="138"/>
      <c r="BG694" s="138"/>
      <c r="BH694" s="138"/>
      <c r="BI694" s="138"/>
      <c r="BJ694" s="138"/>
      <c r="BK694" s="138"/>
      <c r="BL694" s="138"/>
      <c r="BM694" s="138"/>
      <c r="BN694" s="138"/>
      <c r="BO694" s="138"/>
      <c r="BP694" s="138"/>
      <c r="BQ694" s="138"/>
      <c r="BR694" s="138"/>
      <c r="BS694" s="138"/>
      <c r="BT694" s="138"/>
      <c r="BU694" s="138"/>
      <c r="BV694" s="138"/>
      <c r="BW694" s="138"/>
      <c r="BX694" s="138"/>
      <c r="BY694" s="138"/>
      <c r="BZ694" s="138"/>
      <c r="CA694" s="138"/>
      <c r="CB694" s="138"/>
      <c r="CC694" s="138"/>
      <c r="CD694" s="138"/>
      <c r="CE694" s="138"/>
      <c r="CF694" s="138"/>
      <c r="CG694" s="138"/>
      <c r="CH694" s="138"/>
      <c r="CI694" s="138"/>
      <c r="CJ694" s="138"/>
      <c r="CK694" s="138"/>
      <c r="CL694" s="138"/>
      <c r="CM694" s="138"/>
      <c r="CN694" s="149"/>
    </row>
    <row r="695" ht="15.75" customHeight="1">
      <c r="A695" s="134"/>
      <c r="B695" s="135"/>
      <c r="C695" s="135"/>
      <c r="D695" s="136"/>
      <c r="E695" s="168"/>
      <c r="F695" s="169"/>
      <c r="G695" s="169"/>
      <c r="H695" s="169"/>
      <c r="I695" s="169"/>
      <c r="J695" s="169"/>
      <c r="K695" s="139"/>
      <c r="L695" s="139"/>
      <c r="M695" s="169"/>
      <c r="N695" s="169"/>
      <c r="O695" s="140"/>
      <c r="P695" s="125"/>
      <c r="Q695" s="169"/>
      <c r="R695" s="142"/>
      <c r="S695" s="125"/>
      <c r="T695" s="169"/>
      <c r="U695" s="169"/>
      <c r="V695" s="169"/>
      <c r="W695" s="169"/>
      <c r="X695" s="169"/>
      <c r="Y695" s="169"/>
      <c r="Z695" s="169"/>
      <c r="AA695" s="143"/>
      <c r="AB695" s="125"/>
      <c r="AC695" s="128"/>
      <c r="AD695" s="129"/>
      <c r="AE695" s="173"/>
      <c r="AF695" s="128"/>
      <c r="AG695" s="169"/>
      <c r="AH695" s="173">
        <v>67381</v>
      </c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  <c r="AU695" s="169"/>
      <c r="AV695" s="169"/>
      <c r="AW695" s="169"/>
      <c r="AX695" s="169"/>
      <c r="AY695" s="169"/>
      <c r="AZ695" s="169"/>
      <c r="BA695" s="169"/>
      <c r="BB695" s="169"/>
      <c r="BC695" s="169"/>
      <c r="BD695" s="169"/>
      <c r="BE695" s="169"/>
      <c r="BF695" s="169"/>
      <c r="BG695" s="169"/>
      <c r="BH695" s="169"/>
      <c r="BI695" s="169"/>
      <c r="BJ695" s="169"/>
      <c r="BK695" s="169"/>
      <c r="BL695" s="169"/>
      <c r="BM695" s="169"/>
      <c r="BN695" s="169"/>
      <c r="BO695" s="169"/>
      <c r="BP695" s="169"/>
      <c r="BQ695" s="169"/>
      <c r="BR695" s="169"/>
      <c r="BS695" s="169"/>
      <c r="BT695" s="169"/>
      <c r="BU695" s="169"/>
      <c r="BV695" s="169"/>
      <c r="BW695" s="169"/>
      <c r="BX695" s="169"/>
      <c r="BY695" s="169"/>
      <c r="BZ695" s="169"/>
      <c r="CA695" s="169"/>
      <c r="CB695" s="169"/>
      <c r="CC695" s="169"/>
      <c r="CD695" s="169"/>
      <c r="CE695" s="169"/>
      <c r="CF695" s="169"/>
      <c r="CG695" s="169"/>
      <c r="CH695" s="169"/>
      <c r="CI695" s="169"/>
      <c r="CJ695" s="169"/>
      <c r="CK695" s="169"/>
      <c r="CL695" s="169"/>
      <c r="CM695" s="169"/>
      <c r="CN695" s="176"/>
    </row>
    <row r="696" ht="15.75" customHeight="1">
      <c r="A696" s="134"/>
      <c r="B696" s="135"/>
      <c r="C696" s="135"/>
      <c r="D696" s="136"/>
      <c r="E696" s="137"/>
      <c r="F696" s="138"/>
      <c r="G696" s="138"/>
      <c r="H696" s="138"/>
      <c r="I696" s="138"/>
      <c r="J696" s="138"/>
      <c r="K696" s="139"/>
      <c r="L696" s="139"/>
      <c r="M696" s="138"/>
      <c r="N696" s="138"/>
      <c r="O696" s="140"/>
      <c r="P696" s="141"/>
      <c r="Q696" s="138"/>
      <c r="R696" s="142"/>
      <c r="S696" s="141"/>
      <c r="T696" s="138"/>
      <c r="U696" s="138"/>
      <c r="V696" s="138"/>
      <c r="W696" s="138"/>
      <c r="X696" s="138"/>
      <c r="Y696" s="138"/>
      <c r="Z696" s="138"/>
      <c r="AA696" s="143"/>
      <c r="AB696" s="141"/>
      <c r="AC696" s="144"/>
      <c r="AD696" s="129"/>
      <c r="AE696" s="145"/>
      <c r="AF696" s="144"/>
      <c r="AG696" s="138"/>
      <c r="AH696" s="145">
        <v>73501</v>
      </c>
      <c r="AI696" s="138"/>
      <c r="AJ696" s="138"/>
      <c r="AK696" s="138"/>
      <c r="AL696" s="138"/>
      <c r="AM696" s="138"/>
      <c r="AN696" s="138"/>
      <c r="AO696" s="138"/>
      <c r="AP696" s="138"/>
      <c r="AQ696" s="138"/>
      <c r="AR696" s="138"/>
      <c r="AS696" s="138"/>
      <c r="AT696" s="138"/>
      <c r="AU696" s="138"/>
      <c r="AV696" s="138"/>
      <c r="AW696" s="138"/>
      <c r="AX696" s="138"/>
      <c r="AY696" s="138"/>
      <c r="AZ696" s="138"/>
      <c r="BA696" s="138"/>
      <c r="BB696" s="138"/>
      <c r="BC696" s="138"/>
      <c r="BD696" s="138"/>
      <c r="BE696" s="138"/>
      <c r="BF696" s="138"/>
      <c r="BG696" s="138"/>
      <c r="BH696" s="138"/>
      <c r="BI696" s="138"/>
      <c r="BJ696" s="138"/>
      <c r="BK696" s="138"/>
      <c r="BL696" s="138"/>
      <c r="BM696" s="138"/>
      <c r="BN696" s="138"/>
      <c r="BO696" s="138"/>
      <c r="BP696" s="138"/>
      <c r="BQ696" s="138"/>
      <c r="BR696" s="138"/>
      <c r="BS696" s="138"/>
      <c r="BT696" s="138"/>
      <c r="BU696" s="138"/>
      <c r="BV696" s="138"/>
      <c r="BW696" s="138"/>
      <c r="BX696" s="138"/>
      <c r="BY696" s="138"/>
      <c r="BZ696" s="138"/>
      <c r="CA696" s="138"/>
      <c r="CB696" s="138"/>
      <c r="CC696" s="138"/>
      <c r="CD696" s="138"/>
      <c r="CE696" s="138"/>
      <c r="CF696" s="138"/>
      <c r="CG696" s="138"/>
      <c r="CH696" s="138"/>
      <c r="CI696" s="138"/>
      <c r="CJ696" s="138"/>
      <c r="CK696" s="138"/>
      <c r="CL696" s="138"/>
      <c r="CM696" s="138"/>
      <c r="CN696" s="149"/>
    </row>
    <row r="697" ht="15.75" customHeight="1">
      <c r="A697" s="134"/>
      <c r="B697" s="135"/>
      <c r="C697" s="135"/>
      <c r="D697" s="136"/>
      <c r="E697" s="168"/>
      <c r="F697" s="169"/>
      <c r="G697" s="169"/>
      <c r="H697" s="169"/>
      <c r="I697" s="169"/>
      <c r="J697" s="169"/>
      <c r="K697" s="139"/>
      <c r="L697" s="139"/>
      <c r="M697" s="169"/>
      <c r="N697" s="169"/>
      <c r="O697" s="140"/>
      <c r="P697" s="125"/>
      <c r="Q697" s="169"/>
      <c r="R697" s="142"/>
      <c r="S697" s="125"/>
      <c r="T697" s="169"/>
      <c r="U697" s="169"/>
      <c r="V697" s="169"/>
      <c r="W697" s="169"/>
      <c r="X697" s="169"/>
      <c r="Y697" s="169"/>
      <c r="Z697" s="169"/>
      <c r="AA697" s="143"/>
      <c r="AB697" s="125"/>
      <c r="AC697" s="128"/>
      <c r="AD697" s="129"/>
      <c r="AE697" s="173"/>
      <c r="AF697" s="128"/>
      <c r="AG697" s="169"/>
      <c r="AH697" s="173">
        <v>72943</v>
      </c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  <c r="AU697" s="169"/>
      <c r="AV697" s="169"/>
      <c r="AW697" s="169"/>
      <c r="AX697" s="169"/>
      <c r="AY697" s="169"/>
      <c r="AZ697" s="169"/>
      <c r="BA697" s="169"/>
      <c r="BB697" s="169"/>
      <c r="BC697" s="169"/>
      <c r="BD697" s="169"/>
      <c r="BE697" s="169"/>
      <c r="BF697" s="169"/>
      <c r="BG697" s="169"/>
      <c r="BH697" s="169"/>
      <c r="BI697" s="169"/>
      <c r="BJ697" s="169"/>
      <c r="BK697" s="169"/>
      <c r="BL697" s="169"/>
      <c r="BM697" s="169"/>
      <c r="BN697" s="169"/>
      <c r="BO697" s="169"/>
      <c r="BP697" s="169"/>
      <c r="BQ697" s="169"/>
      <c r="BR697" s="169"/>
      <c r="BS697" s="169"/>
      <c r="BT697" s="169"/>
      <c r="BU697" s="169"/>
      <c r="BV697" s="169"/>
      <c r="BW697" s="169"/>
      <c r="BX697" s="169"/>
      <c r="BY697" s="169"/>
      <c r="BZ697" s="169"/>
      <c r="CA697" s="169"/>
      <c r="CB697" s="169"/>
      <c r="CC697" s="169"/>
      <c r="CD697" s="169"/>
      <c r="CE697" s="169"/>
      <c r="CF697" s="169"/>
      <c r="CG697" s="169"/>
      <c r="CH697" s="169"/>
      <c r="CI697" s="169"/>
      <c r="CJ697" s="169"/>
      <c r="CK697" s="169"/>
      <c r="CL697" s="169"/>
      <c r="CM697" s="169"/>
      <c r="CN697" s="176"/>
    </row>
    <row r="698" ht="15.75" customHeight="1">
      <c r="A698" s="134"/>
      <c r="B698" s="135"/>
      <c r="C698" s="135"/>
      <c r="D698" s="136"/>
      <c r="E698" s="137"/>
      <c r="F698" s="138"/>
      <c r="G698" s="138"/>
      <c r="H698" s="138"/>
      <c r="I698" s="138"/>
      <c r="J698" s="138"/>
      <c r="K698" s="139"/>
      <c r="L698" s="139"/>
      <c r="M698" s="138"/>
      <c r="N698" s="138"/>
      <c r="O698" s="140"/>
      <c r="P698" s="141"/>
      <c r="Q698" s="138"/>
      <c r="R698" s="142"/>
      <c r="S698" s="141"/>
      <c r="T698" s="138"/>
      <c r="U698" s="138"/>
      <c r="V698" s="138"/>
      <c r="W698" s="138"/>
      <c r="X698" s="138"/>
      <c r="Y698" s="138"/>
      <c r="Z698" s="138"/>
      <c r="AA698" s="143"/>
      <c r="AB698" s="141"/>
      <c r="AC698" s="144"/>
      <c r="AD698" s="129"/>
      <c r="AE698" s="145"/>
      <c r="AF698" s="144"/>
      <c r="AG698" s="138"/>
      <c r="AH698" s="145">
        <v>72007</v>
      </c>
      <c r="AI698" s="138"/>
      <c r="AJ698" s="138"/>
      <c r="AK698" s="138"/>
      <c r="AL698" s="138"/>
      <c r="AM698" s="138"/>
      <c r="AN698" s="138"/>
      <c r="AO698" s="138"/>
      <c r="AP698" s="138"/>
      <c r="AQ698" s="138"/>
      <c r="AR698" s="138"/>
      <c r="AS698" s="138"/>
      <c r="AT698" s="138"/>
      <c r="AU698" s="138"/>
      <c r="AV698" s="138"/>
      <c r="AW698" s="138"/>
      <c r="AX698" s="138"/>
      <c r="AY698" s="138"/>
      <c r="AZ698" s="138"/>
      <c r="BA698" s="138"/>
      <c r="BB698" s="138"/>
      <c r="BC698" s="138"/>
      <c r="BD698" s="138"/>
      <c r="BE698" s="138"/>
      <c r="BF698" s="138"/>
      <c r="BG698" s="138"/>
      <c r="BH698" s="138"/>
      <c r="BI698" s="138"/>
      <c r="BJ698" s="138"/>
      <c r="BK698" s="138"/>
      <c r="BL698" s="138"/>
      <c r="BM698" s="138"/>
      <c r="BN698" s="138"/>
      <c r="BO698" s="138"/>
      <c r="BP698" s="138"/>
      <c r="BQ698" s="138"/>
      <c r="BR698" s="138"/>
      <c r="BS698" s="138"/>
      <c r="BT698" s="138"/>
      <c r="BU698" s="138"/>
      <c r="BV698" s="138"/>
      <c r="BW698" s="138"/>
      <c r="BX698" s="138"/>
      <c r="BY698" s="138"/>
      <c r="BZ698" s="138"/>
      <c r="CA698" s="138"/>
      <c r="CB698" s="138"/>
      <c r="CC698" s="138"/>
      <c r="CD698" s="138"/>
      <c r="CE698" s="138"/>
      <c r="CF698" s="138"/>
      <c r="CG698" s="138"/>
      <c r="CH698" s="138"/>
      <c r="CI698" s="138"/>
      <c r="CJ698" s="138"/>
      <c r="CK698" s="138"/>
      <c r="CL698" s="138"/>
      <c r="CM698" s="138"/>
      <c r="CN698" s="149"/>
    </row>
    <row r="699" ht="15.75" customHeight="1">
      <c r="A699" s="134"/>
      <c r="B699" s="135"/>
      <c r="C699" s="135"/>
      <c r="D699" s="136"/>
      <c r="E699" s="168"/>
      <c r="F699" s="169"/>
      <c r="G699" s="169"/>
      <c r="H699" s="169"/>
      <c r="I699" s="169"/>
      <c r="J699" s="169"/>
      <c r="K699" s="139"/>
      <c r="L699" s="139"/>
      <c r="M699" s="169"/>
      <c r="N699" s="169"/>
      <c r="O699" s="140"/>
      <c r="P699" s="125"/>
      <c r="Q699" s="169"/>
      <c r="R699" s="142"/>
      <c r="S699" s="125"/>
      <c r="T699" s="169"/>
      <c r="U699" s="169"/>
      <c r="V699" s="169"/>
      <c r="W699" s="169"/>
      <c r="X699" s="169"/>
      <c r="Y699" s="169"/>
      <c r="Z699" s="169"/>
      <c r="AA699" s="143"/>
      <c r="AB699" s="125"/>
      <c r="AC699" s="128"/>
      <c r="AD699" s="129"/>
      <c r="AE699" s="173"/>
      <c r="AF699" s="128"/>
      <c r="AG699" s="169"/>
      <c r="AH699" s="173">
        <v>82285</v>
      </c>
      <c r="AI699" s="169"/>
      <c r="AJ699" s="169"/>
      <c r="AK699" s="169"/>
      <c r="AL699" s="169"/>
      <c r="AM699" s="169"/>
      <c r="AN699" s="169"/>
      <c r="AO699" s="169"/>
      <c r="AP699" s="169"/>
      <c r="AQ699" s="169"/>
      <c r="AR699" s="169"/>
      <c r="AS699" s="169"/>
      <c r="AT699" s="169"/>
      <c r="AU699" s="169"/>
      <c r="AV699" s="169"/>
      <c r="AW699" s="169"/>
      <c r="AX699" s="169"/>
      <c r="AY699" s="169"/>
      <c r="AZ699" s="169"/>
      <c r="BA699" s="169"/>
      <c r="BB699" s="169"/>
      <c r="BC699" s="169"/>
      <c r="BD699" s="169"/>
      <c r="BE699" s="169"/>
      <c r="BF699" s="169"/>
      <c r="BG699" s="169"/>
      <c r="BH699" s="169"/>
      <c r="BI699" s="169"/>
      <c r="BJ699" s="169"/>
      <c r="BK699" s="169"/>
      <c r="BL699" s="169"/>
      <c r="BM699" s="169"/>
      <c r="BN699" s="169"/>
      <c r="BO699" s="169"/>
      <c r="BP699" s="169"/>
      <c r="BQ699" s="169"/>
      <c r="BR699" s="169"/>
      <c r="BS699" s="169"/>
      <c r="BT699" s="169"/>
      <c r="BU699" s="169"/>
      <c r="BV699" s="169"/>
      <c r="BW699" s="169"/>
      <c r="BX699" s="169"/>
      <c r="BY699" s="169"/>
      <c r="BZ699" s="169"/>
      <c r="CA699" s="169"/>
      <c r="CB699" s="169"/>
      <c r="CC699" s="169"/>
      <c r="CD699" s="169"/>
      <c r="CE699" s="169"/>
      <c r="CF699" s="169"/>
      <c r="CG699" s="169"/>
      <c r="CH699" s="169"/>
      <c r="CI699" s="169"/>
      <c r="CJ699" s="169"/>
      <c r="CK699" s="169"/>
      <c r="CL699" s="169"/>
      <c r="CM699" s="169"/>
      <c r="CN699" s="176"/>
    </row>
    <row r="700" ht="15.75" customHeight="1">
      <c r="A700" s="134"/>
      <c r="B700" s="135"/>
      <c r="C700" s="135"/>
      <c r="D700" s="136"/>
      <c r="E700" s="137"/>
      <c r="F700" s="138"/>
      <c r="G700" s="138"/>
      <c r="H700" s="138"/>
      <c r="I700" s="138"/>
      <c r="J700" s="138"/>
      <c r="K700" s="139"/>
      <c r="L700" s="139"/>
      <c r="M700" s="138"/>
      <c r="N700" s="138"/>
      <c r="O700" s="140"/>
      <c r="P700" s="141"/>
      <c r="Q700" s="138"/>
      <c r="R700" s="142"/>
      <c r="S700" s="141"/>
      <c r="T700" s="138"/>
      <c r="U700" s="138"/>
      <c r="V700" s="138"/>
      <c r="W700" s="138"/>
      <c r="X700" s="138"/>
      <c r="Y700" s="138"/>
      <c r="Z700" s="138"/>
      <c r="AA700" s="143"/>
      <c r="AB700" s="141"/>
      <c r="AC700" s="144"/>
      <c r="AD700" s="129"/>
      <c r="AE700" s="145"/>
      <c r="AF700" s="144"/>
      <c r="AG700" s="138"/>
      <c r="AH700" s="145">
        <v>57130</v>
      </c>
      <c r="AI700" s="138"/>
      <c r="AJ700" s="138"/>
      <c r="AK700" s="138"/>
      <c r="AL700" s="138"/>
      <c r="AM700" s="138"/>
      <c r="AN700" s="138"/>
      <c r="AO700" s="138"/>
      <c r="AP700" s="138"/>
      <c r="AQ700" s="138"/>
      <c r="AR700" s="138"/>
      <c r="AS700" s="138"/>
      <c r="AT700" s="138"/>
      <c r="AU700" s="138"/>
      <c r="AV700" s="138"/>
      <c r="AW700" s="138"/>
      <c r="AX700" s="138"/>
      <c r="AY700" s="138"/>
      <c r="AZ700" s="138"/>
      <c r="BA700" s="138"/>
      <c r="BB700" s="138"/>
      <c r="BC700" s="138"/>
      <c r="BD700" s="138"/>
      <c r="BE700" s="138"/>
      <c r="BF700" s="138"/>
      <c r="BG700" s="138"/>
      <c r="BH700" s="138"/>
      <c r="BI700" s="138"/>
      <c r="BJ700" s="138"/>
      <c r="BK700" s="138"/>
      <c r="BL700" s="138"/>
      <c r="BM700" s="138"/>
      <c r="BN700" s="138"/>
      <c r="BO700" s="138"/>
      <c r="BP700" s="138"/>
      <c r="BQ700" s="138"/>
      <c r="BR700" s="138"/>
      <c r="BS700" s="138"/>
      <c r="BT700" s="138"/>
      <c r="BU700" s="138"/>
      <c r="BV700" s="138"/>
      <c r="BW700" s="138"/>
      <c r="BX700" s="138"/>
      <c r="BY700" s="138"/>
      <c r="BZ700" s="138"/>
      <c r="CA700" s="138"/>
      <c r="CB700" s="138"/>
      <c r="CC700" s="138"/>
      <c r="CD700" s="138"/>
      <c r="CE700" s="138"/>
      <c r="CF700" s="138"/>
      <c r="CG700" s="138"/>
      <c r="CH700" s="138"/>
      <c r="CI700" s="138"/>
      <c r="CJ700" s="138"/>
      <c r="CK700" s="138"/>
      <c r="CL700" s="138"/>
      <c r="CM700" s="138"/>
      <c r="CN700" s="149"/>
    </row>
    <row r="701" ht="15.75" customHeight="1">
      <c r="A701" s="134"/>
      <c r="B701" s="135"/>
      <c r="C701" s="135"/>
      <c r="D701" s="136"/>
      <c r="E701" s="168"/>
      <c r="F701" s="169"/>
      <c r="G701" s="169"/>
      <c r="H701" s="169"/>
      <c r="I701" s="169"/>
      <c r="J701" s="169"/>
      <c r="K701" s="139"/>
      <c r="L701" s="139"/>
      <c r="M701" s="169"/>
      <c r="N701" s="169"/>
      <c r="O701" s="140"/>
      <c r="P701" s="125"/>
      <c r="Q701" s="169"/>
      <c r="R701" s="142"/>
      <c r="S701" s="125"/>
      <c r="T701" s="169"/>
      <c r="U701" s="169"/>
      <c r="V701" s="169"/>
      <c r="W701" s="169"/>
      <c r="X701" s="169"/>
      <c r="Y701" s="169"/>
      <c r="Z701" s="169"/>
      <c r="AA701" s="143"/>
      <c r="AB701" s="125"/>
      <c r="AC701" s="128"/>
      <c r="AD701" s="129"/>
      <c r="AE701" s="173"/>
      <c r="AF701" s="128"/>
      <c r="AG701" s="169"/>
      <c r="AH701" s="173">
        <v>61075</v>
      </c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  <c r="AU701" s="169"/>
      <c r="AV701" s="169"/>
      <c r="AW701" s="169"/>
      <c r="AX701" s="169"/>
      <c r="AY701" s="169"/>
      <c r="AZ701" s="169"/>
      <c r="BA701" s="169"/>
      <c r="BB701" s="169"/>
      <c r="BC701" s="169"/>
      <c r="BD701" s="169"/>
      <c r="BE701" s="169"/>
      <c r="BF701" s="169"/>
      <c r="BG701" s="169"/>
      <c r="BH701" s="169"/>
      <c r="BI701" s="169"/>
      <c r="BJ701" s="169"/>
      <c r="BK701" s="169"/>
      <c r="BL701" s="169"/>
      <c r="BM701" s="169"/>
      <c r="BN701" s="169"/>
      <c r="BO701" s="169"/>
      <c r="BP701" s="169"/>
      <c r="BQ701" s="169"/>
      <c r="BR701" s="169"/>
      <c r="BS701" s="169"/>
      <c r="BT701" s="169"/>
      <c r="BU701" s="169"/>
      <c r="BV701" s="169"/>
      <c r="BW701" s="169"/>
      <c r="BX701" s="169"/>
      <c r="BY701" s="169"/>
      <c r="BZ701" s="169"/>
      <c r="CA701" s="169"/>
      <c r="CB701" s="169"/>
      <c r="CC701" s="169"/>
      <c r="CD701" s="169"/>
      <c r="CE701" s="169"/>
      <c r="CF701" s="169"/>
      <c r="CG701" s="169"/>
      <c r="CH701" s="169"/>
      <c r="CI701" s="169"/>
      <c r="CJ701" s="169"/>
      <c r="CK701" s="169"/>
      <c r="CL701" s="169"/>
      <c r="CM701" s="169"/>
      <c r="CN701" s="176"/>
    </row>
    <row r="702" ht="15.75" customHeight="1">
      <c r="A702" s="134"/>
      <c r="B702" s="135"/>
      <c r="C702" s="135"/>
      <c r="D702" s="136"/>
      <c r="E702" s="137"/>
      <c r="F702" s="138"/>
      <c r="G702" s="138"/>
      <c r="H702" s="138"/>
      <c r="I702" s="138"/>
      <c r="J702" s="138"/>
      <c r="K702" s="139"/>
      <c r="L702" s="139"/>
      <c r="M702" s="138"/>
      <c r="N702" s="138"/>
      <c r="O702" s="140"/>
      <c r="P702" s="141"/>
      <c r="Q702" s="138"/>
      <c r="R702" s="142"/>
      <c r="S702" s="141"/>
      <c r="T702" s="138"/>
      <c r="U702" s="138"/>
      <c r="V702" s="138"/>
      <c r="W702" s="138"/>
      <c r="X702" s="138"/>
      <c r="Y702" s="138"/>
      <c r="Z702" s="138"/>
      <c r="AA702" s="143"/>
      <c r="AB702" s="141"/>
      <c r="AC702" s="144"/>
      <c r="AD702" s="129"/>
      <c r="AE702" s="145"/>
      <c r="AF702" s="144"/>
      <c r="AG702" s="138"/>
      <c r="AH702" s="145">
        <v>78776</v>
      </c>
      <c r="AI702" s="138"/>
      <c r="AJ702" s="138"/>
      <c r="AK702" s="138"/>
      <c r="AL702" s="138"/>
      <c r="AM702" s="138"/>
      <c r="AN702" s="138"/>
      <c r="AO702" s="138"/>
      <c r="AP702" s="138"/>
      <c r="AQ702" s="138"/>
      <c r="AR702" s="138"/>
      <c r="AS702" s="138"/>
      <c r="AT702" s="138"/>
      <c r="AU702" s="138"/>
      <c r="AV702" s="138"/>
      <c r="AW702" s="138"/>
      <c r="AX702" s="138"/>
      <c r="AY702" s="138"/>
      <c r="AZ702" s="138"/>
      <c r="BA702" s="138"/>
      <c r="BB702" s="138"/>
      <c r="BC702" s="138"/>
      <c r="BD702" s="138"/>
      <c r="BE702" s="138"/>
      <c r="BF702" s="138"/>
      <c r="BG702" s="138"/>
      <c r="BH702" s="138"/>
      <c r="BI702" s="138"/>
      <c r="BJ702" s="138"/>
      <c r="BK702" s="138"/>
      <c r="BL702" s="138"/>
      <c r="BM702" s="138"/>
      <c r="BN702" s="138"/>
      <c r="BO702" s="138"/>
      <c r="BP702" s="138"/>
      <c r="BQ702" s="138"/>
      <c r="BR702" s="138"/>
      <c r="BS702" s="138"/>
      <c r="BT702" s="138"/>
      <c r="BU702" s="138"/>
      <c r="BV702" s="138"/>
      <c r="BW702" s="138"/>
      <c r="BX702" s="138"/>
      <c r="BY702" s="138"/>
      <c r="BZ702" s="138"/>
      <c r="CA702" s="138"/>
      <c r="CB702" s="138"/>
      <c r="CC702" s="138"/>
      <c r="CD702" s="138"/>
      <c r="CE702" s="138"/>
      <c r="CF702" s="138"/>
      <c r="CG702" s="138"/>
      <c r="CH702" s="138"/>
      <c r="CI702" s="138"/>
      <c r="CJ702" s="138"/>
      <c r="CK702" s="138"/>
      <c r="CL702" s="138"/>
      <c r="CM702" s="138"/>
      <c r="CN702" s="149"/>
    </row>
    <row r="703" ht="15.75" customHeight="1">
      <c r="A703" s="134"/>
      <c r="B703" s="135"/>
      <c r="C703" s="135"/>
      <c r="D703" s="136"/>
      <c r="E703" s="168"/>
      <c r="F703" s="169"/>
      <c r="G703" s="169"/>
      <c r="H703" s="169"/>
      <c r="I703" s="169"/>
      <c r="J703" s="169"/>
      <c r="K703" s="139"/>
      <c r="L703" s="139"/>
      <c r="M703" s="169"/>
      <c r="N703" s="169"/>
      <c r="O703" s="140"/>
      <c r="P703" s="125"/>
      <c r="Q703" s="169"/>
      <c r="R703" s="142"/>
      <c r="S703" s="125"/>
      <c r="T703" s="169"/>
      <c r="U703" s="169"/>
      <c r="V703" s="169"/>
      <c r="W703" s="169"/>
      <c r="X703" s="169"/>
      <c r="Y703" s="169"/>
      <c r="Z703" s="169"/>
      <c r="AA703" s="143"/>
      <c r="AB703" s="125"/>
      <c r="AC703" s="128"/>
      <c r="AD703" s="129"/>
      <c r="AE703" s="173"/>
      <c r="AF703" s="128"/>
      <c r="AG703" s="169"/>
      <c r="AH703" s="173">
        <v>68856</v>
      </c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  <c r="AU703" s="169"/>
      <c r="AV703" s="169"/>
      <c r="AW703" s="169"/>
      <c r="AX703" s="169"/>
      <c r="AY703" s="169"/>
      <c r="AZ703" s="169"/>
      <c r="BA703" s="169"/>
      <c r="BB703" s="169"/>
      <c r="BC703" s="169"/>
      <c r="BD703" s="169"/>
      <c r="BE703" s="169"/>
      <c r="BF703" s="169"/>
      <c r="BG703" s="169"/>
      <c r="BH703" s="169"/>
      <c r="BI703" s="169"/>
      <c r="BJ703" s="169"/>
      <c r="BK703" s="169"/>
      <c r="BL703" s="169"/>
      <c r="BM703" s="169"/>
      <c r="BN703" s="169"/>
      <c r="BO703" s="169"/>
      <c r="BP703" s="169"/>
      <c r="BQ703" s="169"/>
      <c r="BR703" s="169"/>
      <c r="BS703" s="169"/>
      <c r="BT703" s="169"/>
      <c r="BU703" s="169"/>
      <c r="BV703" s="169"/>
      <c r="BW703" s="169"/>
      <c r="BX703" s="169"/>
      <c r="BY703" s="169"/>
      <c r="BZ703" s="169"/>
      <c r="CA703" s="169"/>
      <c r="CB703" s="169"/>
      <c r="CC703" s="169"/>
      <c r="CD703" s="169"/>
      <c r="CE703" s="169"/>
      <c r="CF703" s="169"/>
      <c r="CG703" s="169"/>
      <c r="CH703" s="169"/>
      <c r="CI703" s="169"/>
      <c r="CJ703" s="169"/>
      <c r="CK703" s="169"/>
      <c r="CL703" s="169"/>
      <c r="CM703" s="169"/>
      <c r="CN703" s="176"/>
    </row>
    <row r="704" ht="15.75" customHeight="1">
      <c r="A704" s="134"/>
      <c r="B704" s="135"/>
      <c r="C704" s="135"/>
      <c r="D704" s="136"/>
      <c r="E704" s="137"/>
      <c r="F704" s="138"/>
      <c r="G704" s="138"/>
      <c r="H704" s="138"/>
      <c r="I704" s="138"/>
      <c r="J704" s="138"/>
      <c r="K704" s="139"/>
      <c r="L704" s="139"/>
      <c r="M704" s="138"/>
      <c r="N704" s="138"/>
      <c r="O704" s="140"/>
      <c r="P704" s="141"/>
      <c r="Q704" s="138"/>
      <c r="R704" s="142"/>
      <c r="S704" s="141"/>
      <c r="T704" s="138"/>
      <c r="U704" s="138"/>
      <c r="V704" s="138"/>
      <c r="W704" s="138"/>
      <c r="X704" s="138"/>
      <c r="Y704" s="138"/>
      <c r="Z704" s="138"/>
      <c r="AA704" s="143"/>
      <c r="AB704" s="141"/>
      <c r="AC704" s="144"/>
      <c r="AD704" s="129"/>
      <c r="AE704" s="145"/>
      <c r="AF704" s="144"/>
      <c r="AG704" s="138"/>
      <c r="AH704" s="145">
        <v>81224</v>
      </c>
      <c r="AI704" s="138"/>
      <c r="AJ704" s="138"/>
      <c r="AK704" s="138"/>
      <c r="AL704" s="138"/>
      <c r="AM704" s="138"/>
      <c r="AN704" s="138"/>
      <c r="AO704" s="138"/>
      <c r="AP704" s="138"/>
      <c r="AQ704" s="138"/>
      <c r="AR704" s="138"/>
      <c r="AS704" s="138"/>
      <c r="AT704" s="138"/>
      <c r="AU704" s="138"/>
      <c r="AV704" s="138"/>
      <c r="AW704" s="138"/>
      <c r="AX704" s="138"/>
      <c r="AY704" s="138"/>
      <c r="AZ704" s="138"/>
      <c r="BA704" s="138"/>
      <c r="BB704" s="138"/>
      <c r="BC704" s="138"/>
      <c r="BD704" s="138"/>
      <c r="BE704" s="138"/>
      <c r="BF704" s="138"/>
      <c r="BG704" s="138"/>
      <c r="BH704" s="138"/>
      <c r="BI704" s="138"/>
      <c r="BJ704" s="138"/>
      <c r="BK704" s="138"/>
      <c r="BL704" s="138"/>
      <c r="BM704" s="138"/>
      <c r="BN704" s="138"/>
      <c r="BO704" s="138"/>
      <c r="BP704" s="138"/>
      <c r="BQ704" s="138"/>
      <c r="BR704" s="138"/>
      <c r="BS704" s="138"/>
      <c r="BT704" s="138"/>
      <c r="BU704" s="138"/>
      <c r="BV704" s="138"/>
      <c r="BW704" s="138"/>
      <c r="BX704" s="138"/>
      <c r="BY704" s="138"/>
      <c r="BZ704" s="138"/>
      <c r="CA704" s="138"/>
      <c r="CB704" s="138"/>
      <c r="CC704" s="138"/>
      <c r="CD704" s="138"/>
      <c r="CE704" s="138"/>
      <c r="CF704" s="138"/>
      <c r="CG704" s="138"/>
      <c r="CH704" s="138"/>
      <c r="CI704" s="138"/>
      <c r="CJ704" s="138"/>
      <c r="CK704" s="138"/>
      <c r="CL704" s="138"/>
      <c r="CM704" s="138"/>
      <c r="CN704" s="149"/>
    </row>
    <row r="705" ht="15.75" customHeight="1">
      <c r="A705" s="134"/>
      <c r="B705" s="135"/>
      <c r="C705" s="135"/>
      <c r="D705" s="136"/>
      <c r="E705" s="168"/>
      <c r="F705" s="169"/>
      <c r="G705" s="169"/>
      <c r="H705" s="169"/>
      <c r="I705" s="169"/>
      <c r="J705" s="169"/>
      <c r="K705" s="139"/>
      <c r="L705" s="139"/>
      <c r="M705" s="169"/>
      <c r="N705" s="169"/>
      <c r="O705" s="140"/>
      <c r="P705" s="125"/>
      <c r="Q705" s="169"/>
      <c r="R705" s="142"/>
      <c r="S705" s="125"/>
      <c r="T705" s="169"/>
      <c r="U705" s="169"/>
      <c r="V705" s="169"/>
      <c r="W705" s="169"/>
      <c r="X705" s="169"/>
      <c r="Y705" s="169"/>
      <c r="Z705" s="169"/>
      <c r="AA705" s="143"/>
      <c r="AB705" s="125"/>
      <c r="AC705" s="128"/>
      <c r="AD705" s="129"/>
      <c r="AE705" s="173"/>
      <c r="AF705" s="128"/>
      <c r="AG705" s="169"/>
      <c r="AH705" s="173">
        <v>69742</v>
      </c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  <c r="AU705" s="169"/>
      <c r="AV705" s="169"/>
      <c r="AW705" s="169"/>
      <c r="AX705" s="169"/>
      <c r="AY705" s="169"/>
      <c r="AZ705" s="169"/>
      <c r="BA705" s="169"/>
      <c r="BB705" s="169"/>
      <c r="BC705" s="169"/>
      <c r="BD705" s="169"/>
      <c r="BE705" s="169"/>
      <c r="BF705" s="169"/>
      <c r="BG705" s="169"/>
      <c r="BH705" s="169"/>
      <c r="BI705" s="169"/>
      <c r="BJ705" s="169"/>
      <c r="BK705" s="169"/>
      <c r="BL705" s="169"/>
      <c r="BM705" s="169"/>
      <c r="BN705" s="169"/>
      <c r="BO705" s="169"/>
      <c r="BP705" s="169"/>
      <c r="BQ705" s="169"/>
      <c r="BR705" s="169"/>
      <c r="BS705" s="169"/>
      <c r="BT705" s="169"/>
      <c r="BU705" s="169"/>
      <c r="BV705" s="169"/>
      <c r="BW705" s="169"/>
      <c r="BX705" s="169"/>
      <c r="BY705" s="169"/>
      <c r="BZ705" s="169"/>
      <c r="CA705" s="169"/>
      <c r="CB705" s="169"/>
      <c r="CC705" s="169"/>
      <c r="CD705" s="169"/>
      <c r="CE705" s="169"/>
      <c r="CF705" s="169"/>
      <c r="CG705" s="169"/>
      <c r="CH705" s="169"/>
      <c r="CI705" s="169"/>
      <c r="CJ705" s="169"/>
      <c r="CK705" s="169"/>
      <c r="CL705" s="169"/>
      <c r="CM705" s="169"/>
      <c r="CN705" s="176"/>
    </row>
    <row r="706" ht="15.75" customHeight="1">
      <c r="A706" s="134"/>
      <c r="B706" s="135"/>
      <c r="C706" s="135"/>
      <c r="D706" s="136"/>
      <c r="E706" s="137"/>
      <c r="F706" s="138"/>
      <c r="G706" s="138"/>
      <c r="H706" s="138"/>
      <c r="I706" s="138"/>
      <c r="J706" s="138"/>
      <c r="K706" s="139"/>
      <c r="L706" s="139"/>
      <c r="M706" s="138"/>
      <c r="N706" s="138"/>
      <c r="O706" s="140"/>
      <c r="P706" s="141"/>
      <c r="Q706" s="138"/>
      <c r="R706" s="142"/>
      <c r="S706" s="141"/>
      <c r="T706" s="138"/>
      <c r="U706" s="138"/>
      <c r="V706" s="138"/>
      <c r="W706" s="138"/>
      <c r="X706" s="138"/>
      <c r="Y706" s="138"/>
      <c r="Z706" s="138"/>
      <c r="AA706" s="143"/>
      <c r="AB706" s="141"/>
      <c r="AC706" s="144"/>
      <c r="AD706" s="129"/>
      <c r="AE706" s="145"/>
      <c r="AF706" s="144"/>
      <c r="AG706" s="138"/>
      <c r="AH706" s="145">
        <v>21106</v>
      </c>
      <c r="AI706" s="138"/>
      <c r="AJ706" s="138"/>
      <c r="AK706" s="138"/>
      <c r="AL706" s="138"/>
      <c r="AM706" s="138"/>
      <c r="AN706" s="138"/>
      <c r="AO706" s="138"/>
      <c r="AP706" s="138"/>
      <c r="AQ706" s="138"/>
      <c r="AR706" s="138"/>
      <c r="AS706" s="138"/>
      <c r="AT706" s="138"/>
      <c r="AU706" s="138"/>
      <c r="AV706" s="138"/>
      <c r="AW706" s="138"/>
      <c r="AX706" s="138"/>
      <c r="AY706" s="138"/>
      <c r="AZ706" s="138"/>
      <c r="BA706" s="138"/>
      <c r="BB706" s="138"/>
      <c r="BC706" s="138"/>
      <c r="BD706" s="138"/>
      <c r="BE706" s="138"/>
      <c r="BF706" s="138"/>
      <c r="BG706" s="138"/>
      <c r="BH706" s="138"/>
      <c r="BI706" s="138"/>
      <c r="BJ706" s="138"/>
      <c r="BK706" s="138"/>
      <c r="BL706" s="138"/>
      <c r="BM706" s="138"/>
      <c r="BN706" s="138"/>
      <c r="BO706" s="138"/>
      <c r="BP706" s="138"/>
      <c r="BQ706" s="138"/>
      <c r="BR706" s="138"/>
      <c r="BS706" s="138"/>
      <c r="BT706" s="138"/>
      <c r="BU706" s="138"/>
      <c r="BV706" s="138"/>
      <c r="BW706" s="138"/>
      <c r="BX706" s="138"/>
      <c r="BY706" s="138"/>
      <c r="BZ706" s="138"/>
      <c r="CA706" s="138"/>
      <c r="CB706" s="138"/>
      <c r="CC706" s="138"/>
      <c r="CD706" s="138"/>
      <c r="CE706" s="138"/>
      <c r="CF706" s="138"/>
      <c r="CG706" s="138"/>
      <c r="CH706" s="138"/>
      <c r="CI706" s="138"/>
      <c r="CJ706" s="138"/>
      <c r="CK706" s="138"/>
      <c r="CL706" s="138"/>
      <c r="CM706" s="138"/>
      <c r="CN706" s="149"/>
    </row>
    <row r="707" ht="15.75" customHeight="1">
      <c r="A707" s="134"/>
      <c r="B707" s="135"/>
      <c r="C707" s="135"/>
      <c r="D707" s="136"/>
      <c r="E707" s="168"/>
      <c r="F707" s="169"/>
      <c r="G707" s="169"/>
      <c r="H707" s="169"/>
      <c r="I707" s="169"/>
      <c r="J707" s="169"/>
      <c r="K707" s="139"/>
      <c r="L707" s="139"/>
      <c r="M707" s="169"/>
      <c r="N707" s="169"/>
      <c r="O707" s="140"/>
      <c r="P707" s="125"/>
      <c r="Q707" s="169"/>
      <c r="R707" s="142"/>
      <c r="S707" s="125"/>
      <c r="T707" s="169"/>
      <c r="U707" s="169"/>
      <c r="V707" s="169"/>
      <c r="W707" s="169"/>
      <c r="X707" s="169"/>
      <c r="Y707" s="169"/>
      <c r="Z707" s="169"/>
      <c r="AA707" s="143"/>
      <c r="AB707" s="125"/>
      <c r="AC707" s="128"/>
      <c r="AD707" s="129"/>
      <c r="AE707" s="173"/>
      <c r="AF707" s="128"/>
      <c r="AG707" s="169"/>
      <c r="AH707" s="173">
        <v>64011</v>
      </c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  <c r="AU707" s="169"/>
      <c r="AV707" s="169"/>
      <c r="AW707" s="169"/>
      <c r="AX707" s="169"/>
      <c r="AY707" s="169"/>
      <c r="AZ707" s="169"/>
      <c r="BA707" s="169"/>
      <c r="BB707" s="169"/>
      <c r="BC707" s="169"/>
      <c r="BD707" s="169"/>
      <c r="BE707" s="169"/>
      <c r="BF707" s="169"/>
      <c r="BG707" s="169"/>
      <c r="BH707" s="169"/>
      <c r="BI707" s="169"/>
      <c r="BJ707" s="169"/>
      <c r="BK707" s="169"/>
      <c r="BL707" s="169"/>
      <c r="BM707" s="169"/>
      <c r="BN707" s="169"/>
      <c r="BO707" s="169"/>
      <c r="BP707" s="169"/>
      <c r="BQ707" s="169"/>
      <c r="BR707" s="169"/>
      <c r="BS707" s="169"/>
      <c r="BT707" s="169"/>
      <c r="BU707" s="169"/>
      <c r="BV707" s="169"/>
      <c r="BW707" s="169"/>
      <c r="BX707" s="169"/>
      <c r="BY707" s="169"/>
      <c r="BZ707" s="169"/>
      <c r="CA707" s="169"/>
      <c r="CB707" s="169"/>
      <c r="CC707" s="169"/>
      <c r="CD707" s="169"/>
      <c r="CE707" s="169"/>
      <c r="CF707" s="169"/>
      <c r="CG707" s="169"/>
      <c r="CH707" s="169"/>
      <c r="CI707" s="169"/>
      <c r="CJ707" s="169"/>
      <c r="CK707" s="169"/>
      <c r="CL707" s="169"/>
      <c r="CM707" s="169"/>
      <c r="CN707" s="176"/>
    </row>
    <row r="708" ht="15.75" customHeight="1">
      <c r="A708" s="134"/>
      <c r="B708" s="135"/>
      <c r="C708" s="135"/>
      <c r="D708" s="136"/>
      <c r="E708" s="137"/>
      <c r="F708" s="138"/>
      <c r="G708" s="138"/>
      <c r="H708" s="138"/>
      <c r="I708" s="138"/>
      <c r="J708" s="138"/>
      <c r="K708" s="139"/>
      <c r="L708" s="139"/>
      <c r="M708" s="138"/>
      <c r="N708" s="138"/>
      <c r="O708" s="140"/>
      <c r="P708" s="141"/>
      <c r="Q708" s="138"/>
      <c r="R708" s="142"/>
      <c r="S708" s="141"/>
      <c r="T708" s="138"/>
      <c r="U708" s="138"/>
      <c r="V708" s="138"/>
      <c r="W708" s="138"/>
      <c r="X708" s="138"/>
      <c r="Y708" s="138"/>
      <c r="Z708" s="138"/>
      <c r="AA708" s="143"/>
      <c r="AB708" s="141"/>
      <c r="AC708" s="144"/>
      <c r="AD708" s="129"/>
      <c r="AE708" s="145"/>
      <c r="AF708" s="144"/>
      <c r="AG708" s="138"/>
      <c r="AH708" s="145">
        <v>72232</v>
      </c>
      <c r="AI708" s="138"/>
      <c r="AJ708" s="138"/>
      <c r="AK708" s="138"/>
      <c r="AL708" s="138"/>
      <c r="AM708" s="138"/>
      <c r="AN708" s="138"/>
      <c r="AO708" s="138"/>
      <c r="AP708" s="138"/>
      <c r="AQ708" s="138"/>
      <c r="AR708" s="138"/>
      <c r="AS708" s="138"/>
      <c r="AT708" s="138"/>
      <c r="AU708" s="138"/>
      <c r="AV708" s="138"/>
      <c r="AW708" s="138"/>
      <c r="AX708" s="138"/>
      <c r="AY708" s="138"/>
      <c r="AZ708" s="138"/>
      <c r="BA708" s="138"/>
      <c r="BB708" s="138"/>
      <c r="BC708" s="138"/>
      <c r="BD708" s="138"/>
      <c r="BE708" s="138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49"/>
    </row>
    <row r="709" ht="15.75" customHeight="1">
      <c r="A709" s="134"/>
      <c r="B709" s="135"/>
      <c r="C709" s="135"/>
      <c r="D709" s="136"/>
      <c r="E709" s="168"/>
      <c r="F709" s="169"/>
      <c r="G709" s="169"/>
      <c r="H709" s="169"/>
      <c r="I709" s="169"/>
      <c r="J709" s="169"/>
      <c r="K709" s="139"/>
      <c r="L709" s="139"/>
      <c r="M709" s="169"/>
      <c r="N709" s="169"/>
      <c r="O709" s="140"/>
      <c r="P709" s="125"/>
      <c r="Q709" s="169"/>
      <c r="R709" s="142"/>
      <c r="S709" s="125"/>
      <c r="T709" s="169"/>
      <c r="U709" s="169"/>
      <c r="V709" s="169"/>
      <c r="W709" s="169"/>
      <c r="X709" s="169"/>
      <c r="Y709" s="169"/>
      <c r="Z709" s="169"/>
      <c r="AA709" s="143"/>
      <c r="AB709" s="125"/>
      <c r="AC709" s="128"/>
      <c r="AD709" s="129"/>
      <c r="AE709" s="173"/>
      <c r="AF709" s="128"/>
      <c r="AG709" s="169"/>
      <c r="AH709" s="173">
        <v>65719</v>
      </c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69"/>
      <c r="AT709" s="169"/>
      <c r="AU709" s="169"/>
      <c r="AV709" s="169"/>
      <c r="AW709" s="169"/>
      <c r="AX709" s="169"/>
      <c r="AY709" s="169"/>
      <c r="AZ709" s="169"/>
      <c r="BA709" s="169"/>
      <c r="BB709" s="169"/>
      <c r="BC709" s="169"/>
      <c r="BD709" s="169"/>
      <c r="BE709" s="169"/>
      <c r="BF709" s="169"/>
      <c r="BG709" s="169"/>
      <c r="BH709" s="169"/>
      <c r="BI709" s="169"/>
      <c r="BJ709" s="169"/>
      <c r="BK709" s="169"/>
      <c r="BL709" s="169"/>
      <c r="BM709" s="169"/>
      <c r="BN709" s="169"/>
      <c r="BO709" s="169"/>
      <c r="BP709" s="169"/>
      <c r="BQ709" s="169"/>
      <c r="BR709" s="169"/>
      <c r="BS709" s="169"/>
      <c r="BT709" s="169"/>
      <c r="BU709" s="169"/>
      <c r="BV709" s="169"/>
      <c r="BW709" s="169"/>
      <c r="BX709" s="169"/>
      <c r="BY709" s="169"/>
      <c r="BZ709" s="169"/>
      <c r="CA709" s="169"/>
      <c r="CB709" s="169"/>
      <c r="CC709" s="169"/>
      <c r="CD709" s="169"/>
      <c r="CE709" s="169"/>
      <c r="CF709" s="169"/>
      <c r="CG709" s="169"/>
      <c r="CH709" s="169"/>
      <c r="CI709" s="169"/>
      <c r="CJ709" s="169"/>
      <c r="CK709" s="169"/>
      <c r="CL709" s="169"/>
      <c r="CM709" s="169"/>
      <c r="CN709" s="176"/>
    </row>
    <row r="710" ht="15.75" customHeight="1">
      <c r="A710" s="134"/>
      <c r="B710" s="135"/>
      <c r="C710" s="135"/>
      <c r="D710" s="136"/>
      <c r="E710" s="137"/>
      <c r="F710" s="138"/>
      <c r="G710" s="138"/>
      <c r="H710" s="138"/>
      <c r="I710" s="138"/>
      <c r="J710" s="138"/>
      <c r="K710" s="139"/>
      <c r="L710" s="139"/>
      <c r="M710" s="138"/>
      <c r="N710" s="138"/>
      <c r="O710" s="140"/>
      <c r="P710" s="141"/>
      <c r="Q710" s="138"/>
      <c r="R710" s="142"/>
      <c r="S710" s="141"/>
      <c r="T710" s="138"/>
      <c r="U710" s="138"/>
      <c r="V710" s="138"/>
      <c r="W710" s="138"/>
      <c r="X710" s="138"/>
      <c r="Y710" s="138"/>
      <c r="Z710" s="138"/>
      <c r="AA710" s="143"/>
      <c r="AB710" s="141"/>
      <c r="AC710" s="144"/>
      <c r="AD710" s="129"/>
      <c r="AE710" s="145"/>
      <c r="AF710" s="144"/>
      <c r="AG710" s="138"/>
      <c r="AH710" s="145">
        <v>76652</v>
      </c>
      <c r="AI710" s="138"/>
      <c r="AJ710" s="138"/>
      <c r="AK710" s="138"/>
      <c r="AL710" s="138"/>
      <c r="AM710" s="138"/>
      <c r="AN710" s="138"/>
      <c r="AO710" s="138"/>
      <c r="AP710" s="138"/>
      <c r="AQ710" s="138"/>
      <c r="AR710" s="138"/>
      <c r="AS710" s="138"/>
      <c r="AT710" s="138"/>
      <c r="AU710" s="138"/>
      <c r="AV710" s="138"/>
      <c r="AW710" s="138"/>
      <c r="AX710" s="138"/>
      <c r="AY710" s="138"/>
      <c r="AZ710" s="138"/>
      <c r="BA710" s="138"/>
      <c r="BB710" s="138"/>
      <c r="BC710" s="138"/>
      <c r="BD710" s="138"/>
      <c r="BE710" s="138"/>
      <c r="BF710" s="138"/>
      <c r="BG710" s="138"/>
      <c r="BH710" s="138"/>
      <c r="BI710" s="138"/>
      <c r="BJ710" s="138"/>
      <c r="BK710" s="138"/>
      <c r="BL710" s="138"/>
      <c r="BM710" s="138"/>
      <c r="BN710" s="138"/>
      <c r="BO710" s="138"/>
      <c r="BP710" s="138"/>
      <c r="BQ710" s="138"/>
      <c r="BR710" s="138"/>
      <c r="BS710" s="138"/>
      <c r="BT710" s="138"/>
      <c r="BU710" s="138"/>
      <c r="BV710" s="138"/>
      <c r="BW710" s="138"/>
      <c r="BX710" s="138"/>
      <c r="BY710" s="138"/>
      <c r="BZ710" s="138"/>
      <c r="CA710" s="138"/>
      <c r="CB710" s="138"/>
      <c r="CC710" s="138"/>
      <c r="CD710" s="138"/>
      <c r="CE710" s="138"/>
      <c r="CF710" s="138"/>
      <c r="CG710" s="138"/>
      <c r="CH710" s="138"/>
      <c r="CI710" s="138"/>
      <c r="CJ710" s="138"/>
      <c r="CK710" s="138"/>
      <c r="CL710" s="138"/>
      <c r="CM710" s="138"/>
      <c r="CN710" s="149"/>
    </row>
    <row r="711" ht="15.75" customHeight="1">
      <c r="A711" s="134"/>
      <c r="B711" s="135"/>
      <c r="C711" s="135"/>
      <c r="D711" s="136"/>
      <c r="E711" s="168"/>
      <c r="F711" s="169"/>
      <c r="G711" s="169"/>
      <c r="H711" s="169"/>
      <c r="I711" s="169"/>
      <c r="J711" s="169"/>
      <c r="K711" s="139"/>
      <c r="L711" s="139"/>
      <c r="M711" s="169"/>
      <c r="N711" s="169"/>
      <c r="O711" s="140"/>
      <c r="P711" s="125"/>
      <c r="Q711" s="169"/>
      <c r="R711" s="142"/>
      <c r="S711" s="125"/>
      <c r="T711" s="169"/>
      <c r="U711" s="169"/>
      <c r="V711" s="169"/>
      <c r="W711" s="169"/>
      <c r="X711" s="169"/>
      <c r="Y711" s="169"/>
      <c r="Z711" s="169"/>
      <c r="AA711" s="143"/>
      <c r="AB711" s="125"/>
      <c r="AC711" s="128"/>
      <c r="AD711" s="129"/>
      <c r="AE711" s="173"/>
      <c r="AF711" s="128"/>
      <c r="AG711" s="169"/>
      <c r="AH711" s="173">
        <v>87044</v>
      </c>
      <c r="AI711" s="169"/>
      <c r="AJ711" s="169"/>
      <c r="AK711" s="169"/>
      <c r="AL711" s="169"/>
      <c r="AM711" s="169"/>
      <c r="AN711" s="169"/>
      <c r="AO711" s="169"/>
      <c r="AP711" s="169"/>
      <c r="AQ711" s="169"/>
      <c r="AR711" s="169"/>
      <c r="AS711" s="169"/>
      <c r="AT711" s="169"/>
      <c r="AU711" s="169"/>
      <c r="AV711" s="169"/>
      <c r="AW711" s="169"/>
      <c r="AX711" s="169"/>
      <c r="AY711" s="169"/>
      <c r="AZ711" s="169"/>
      <c r="BA711" s="169"/>
      <c r="BB711" s="169"/>
      <c r="BC711" s="169"/>
      <c r="BD711" s="169"/>
      <c r="BE711" s="169"/>
      <c r="BF711" s="169"/>
      <c r="BG711" s="169"/>
      <c r="BH711" s="169"/>
      <c r="BI711" s="169"/>
      <c r="BJ711" s="169"/>
      <c r="BK711" s="169"/>
      <c r="BL711" s="169"/>
      <c r="BM711" s="169"/>
      <c r="BN711" s="169"/>
      <c r="BO711" s="169"/>
      <c r="BP711" s="169"/>
      <c r="BQ711" s="169"/>
      <c r="BR711" s="169"/>
      <c r="BS711" s="169"/>
      <c r="BT711" s="169"/>
      <c r="BU711" s="169"/>
      <c r="BV711" s="169"/>
      <c r="BW711" s="169"/>
      <c r="BX711" s="169"/>
      <c r="BY711" s="169"/>
      <c r="BZ711" s="169"/>
      <c r="CA711" s="169"/>
      <c r="CB711" s="169"/>
      <c r="CC711" s="169"/>
      <c r="CD711" s="169"/>
      <c r="CE711" s="169"/>
      <c r="CF711" s="169"/>
      <c r="CG711" s="169"/>
      <c r="CH711" s="169"/>
      <c r="CI711" s="169"/>
      <c r="CJ711" s="169"/>
      <c r="CK711" s="169"/>
      <c r="CL711" s="169"/>
      <c r="CM711" s="169"/>
      <c r="CN711" s="176"/>
    </row>
    <row r="712" ht="15.75" customHeight="1">
      <c r="A712" s="134"/>
      <c r="B712" s="135"/>
      <c r="C712" s="135"/>
      <c r="D712" s="136"/>
      <c r="E712" s="137"/>
      <c r="F712" s="138"/>
      <c r="G712" s="138"/>
      <c r="H712" s="138"/>
      <c r="I712" s="138"/>
      <c r="J712" s="138"/>
      <c r="K712" s="139"/>
      <c r="L712" s="139"/>
      <c r="M712" s="138"/>
      <c r="N712" s="138"/>
      <c r="O712" s="140"/>
      <c r="P712" s="141"/>
      <c r="Q712" s="138"/>
      <c r="R712" s="142"/>
      <c r="S712" s="141"/>
      <c r="T712" s="138"/>
      <c r="U712" s="138"/>
      <c r="V712" s="138"/>
      <c r="W712" s="138"/>
      <c r="X712" s="138"/>
      <c r="Y712" s="138"/>
      <c r="Z712" s="138"/>
      <c r="AA712" s="143"/>
      <c r="AB712" s="141"/>
      <c r="AC712" s="144"/>
      <c r="AD712" s="129"/>
      <c r="AE712" s="145"/>
      <c r="AF712" s="144"/>
      <c r="AG712" s="138"/>
      <c r="AH712" s="145">
        <v>80918</v>
      </c>
      <c r="AI712" s="138"/>
      <c r="AJ712" s="138"/>
      <c r="AK712" s="138"/>
      <c r="AL712" s="138"/>
      <c r="AM712" s="138"/>
      <c r="AN712" s="138"/>
      <c r="AO712" s="138"/>
      <c r="AP712" s="138"/>
      <c r="AQ712" s="138"/>
      <c r="AR712" s="138"/>
      <c r="AS712" s="138"/>
      <c r="AT712" s="138"/>
      <c r="AU712" s="138"/>
      <c r="AV712" s="138"/>
      <c r="AW712" s="138"/>
      <c r="AX712" s="138"/>
      <c r="AY712" s="138"/>
      <c r="AZ712" s="138"/>
      <c r="BA712" s="138"/>
      <c r="BB712" s="138"/>
      <c r="BC712" s="138"/>
      <c r="BD712" s="138"/>
      <c r="BE712" s="138"/>
      <c r="BF712" s="138"/>
      <c r="BG712" s="138"/>
      <c r="BH712" s="138"/>
      <c r="BI712" s="138"/>
      <c r="BJ712" s="138"/>
      <c r="BK712" s="138"/>
      <c r="BL712" s="138"/>
      <c r="BM712" s="138"/>
      <c r="BN712" s="138"/>
      <c r="BO712" s="138"/>
      <c r="BP712" s="138"/>
      <c r="BQ712" s="138"/>
      <c r="BR712" s="138"/>
      <c r="BS712" s="138"/>
      <c r="BT712" s="138"/>
      <c r="BU712" s="138"/>
      <c r="BV712" s="138"/>
      <c r="BW712" s="138"/>
      <c r="BX712" s="138"/>
      <c r="BY712" s="138"/>
      <c r="BZ712" s="138"/>
      <c r="CA712" s="138"/>
      <c r="CB712" s="138"/>
      <c r="CC712" s="138"/>
      <c r="CD712" s="138"/>
      <c r="CE712" s="138"/>
      <c r="CF712" s="138"/>
      <c r="CG712" s="138"/>
      <c r="CH712" s="138"/>
      <c r="CI712" s="138"/>
      <c r="CJ712" s="138"/>
      <c r="CK712" s="138"/>
      <c r="CL712" s="138"/>
      <c r="CM712" s="138"/>
      <c r="CN712" s="149"/>
    </row>
    <row r="713" ht="15.75" customHeight="1">
      <c r="A713" s="134"/>
      <c r="B713" s="135"/>
      <c r="C713" s="135"/>
      <c r="D713" s="136"/>
      <c r="E713" s="168"/>
      <c r="F713" s="169"/>
      <c r="G713" s="169"/>
      <c r="H713" s="169"/>
      <c r="I713" s="169"/>
      <c r="J713" s="169"/>
      <c r="K713" s="139"/>
      <c r="L713" s="139"/>
      <c r="M713" s="169"/>
      <c r="N713" s="169"/>
      <c r="O713" s="140"/>
      <c r="P713" s="125"/>
      <c r="Q713" s="169"/>
      <c r="R713" s="142"/>
      <c r="S713" s="125"/>
      <c r="T713" s="169"/>
      <c r="U713" s="169"/>
      <c r="V713" s="169"/>
      <c r="W713" s="169"/>
      <c r="X713" s="169"/>
      <c r="Y713" s="169"/>
      <c r="Z713" s="169"/>
      <c r="AA713" s="143"/>
      <c r="AB713" s="125"/>
      <c r="AC713" s="128"/>
      <c r="AD713" s="129"/>
      <c r="AE713" s="173"/>
      <c r="AF713" s="128"/>
      <c r="AG713" s="169"/>
      <c r="AH713" s="173">
        <v>66525</v>
      </c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  <c r="AU713" s="169"/>
      <c r="AV713" s="169"/>
      <c r="AW713" s="169"/>
      <c r="AX713" s="169"/>
      <c r="AY713" s="169"/>
      <c r="AZ713" s="169"/>
      <c r="BA713" s="169"/>
      <c r="BB713" s="169"/>
      <c r="BC713" s="169"/>
      <c r="BD713" s="169"/>
      <c r="BE713" s="169"/>
      <c r="BF713" s="169"/>
      <c r="BG713" s="169"/>
      <c r="BH713" s="169"/>
      <c r="BI713" s="169"/>
      <c r="BJ713" s="169"/>
      <c r="BK713" s="169"/>
      <c r="BL713" s="169"/>
      <c r="BM713" s="169"/>
      <c r="BN713" s="169"/>
      <c r="BO713" s="169"/>
      <c r="BP713" s="169"/>
      <c r="BQ713" s="169"/>
      <c r="BR713" s="169"/>
      <c r="BS713" s="169"/>
      <c r="BT713" s="169"/>
      <c r="BU713" s="169"/>
      <c r="BV713" s="169"/>
      <c r="BW713" s="169"/>
      <c r="BX713" s="169"/>
      <c r="BY713" s="169"/>
      <c r="BZ713" s="169"/>
      <c r="CA713" s="169"/>
      <c r="CB713" s="169"/>
      <c r="CC713" s="169"/>
      <c r="CD713" s="169"/>
      <c r="CE713" s="169"/>
      <c r="CF713" s="169"/>
      <c r="CG713" s="169"/>
      <c r="CH713" s="169"/>
      <c r="CI713" s="169"/>
      <c r="CJ713" s="169"/>
      <c r="CK713" s="169"/>
      <c r="CL713" s="169"/>
      <c r="CM713" s="169"/>
      <c r="CN713" s="176"/>
    </row>
    <row r="714" ht="15.75" customHeight="1">
      <c r="A714" s="134"/>
      <c r="B714" s="135"/>
      <c r="C714" s="135"/>
      <c r="D714" s="136"/>
      <c r="E714" s="137"/>
      <c r="F714" s="138"/>
      <c r="G714" s="138"/>
      <c r="H714" s="138"/>
      <c r="I714" s="138"/>
      <c r="J714" s="138"/>
      <c r="K714" s="139"/>
      <c r="L714" s="139"/>
      <c r="M714" s="138"/>
      <c r="N714" s="138"/>
      <c r="O714" s="140"/>
      <c r="P714" s="141"/>
      <c r="Q714" s="138"/>
      <c r="R714" s="142"/>
      <c r="S714" s="141"/>
      <c r="T714" s="138"/>
      <c r="U714" s="138"/>
      <c r="V714" s="138"/>
      <c r="W714" s="138"/>
      <c r="X714" s="138"/>
      <c r="Y714" s="138"/>
      <c r="Z714" s="138"/>
      <c r="AA714" s="143"/>
      <c r="AB714" s="141"/>
      <c r="AC714" s="144"/>
      <c r="AD714" s="129"/>
      <c r="AE714" s="145"/>
      <c r="AF714" s="144"/>
      <c r="AG714" s="138"/>
      <c r="AH714" s="145">
        <v>81336</v>
      </c>
      <c r="AI714" s="138"/>
      <c r="AJ714" s="138"/>
      <c r="AK714" s="138"/>
      <c r="AL714" s="138"/>
      <c r="AM714" s="138"/>
      <c r="AN714" s="138"/>
      <c r="AO714" s="138"/>
      <c r="AP714" s="138"/>
      <c r="AQ714" s="138"/>
      <c r="AR714" s="138"/>
      <c r="AS714" s="138"/>
      <c r="AT714" s="138"/>
      <c r="AU714" s="138"/>
      <c r="AV714" s="138"/>
      <c r="AW714" s="138"/>
      <c r="AX714" s="138"/>
      <c r="AY714" s="138"/>
      <c r="AZ714" s="138"/>
      <c r="BA714" s="138"/>
      <c r="BB714" s="138"/>
      <c r="BC714" s="138"/>
      <c r="BD714" s="138"/>
      <c r="BE714" s="138"/>
      <c r="BF714" s="138"/>
      <c r="BG714" s="138"/>
      <c r="BH714" s="138"/>
      <c r="BI714" s="138"/>
      <c r="BJ714" s="138"/>
      <c r="BK714" s="138"/>
      <c r="BL714" s="138"/>
      <c r="BM714" s="138"/>
      <c r="BN714" s="138"/>
      <c r="BO714" s="138"/>
      <c r="BP714" s="138"/>
      <c r="BQ714" s="138"/>
      <c r="BR714" s="138"/>
      <c r="BS714" s="138"/>
      <c r="BT714" s="138"/>
      <c r="BU714" s="138"/>
      <c r="BV714" s="138"/>
      <c r="BW714" s="138"/>
      <c r="BX714" s="138"/>
      <c r="BY714" s="138"/>
      <c r="BZ714" s="138"/>
      <c r="CA714" s="138"/>
      <c r="CB714" s="138"/>
      <c r="CC714" s="138"/>
      <c r="CD714" s="138"/>
      <c r="CE714" s="138"/>
      <c r="CF714" s="138"/>
      <c r="CG714" s="138"/>
      <c r="CH714" s="138"/>
      <c r="CI714" s="138"/>
      <c r="CJ714" s="138"/>
      <c r="CK714" s="138"/>
      <c r="CL714" s="138"/>
      <c r="CM714" s="138"/>
      <c r="CN714" s="149"/>
    </row>
    <row r="715" ht="15.75" customHeight="1">
      <c r="A715" s="134"/>
      <c r="B715" s="135"/>
      <c r="C715" s="135"/>
      <c r="D715" s="136"/>
      <c r="E715" s="168"/>
      <c r="F715" s="169"/>
      <c r="G715" s="169"/>
      <c r="H715" s="169"/>
      <c r="I715" s="169"/>
      <c r="J715" s="169"/>
      <c r="K715" s="139"/>
      <c r="L715" s="139"/>
      <c r="M715" s="169"/>
      <c r="N715" s="169"/>
      <c r="O715" s="140"/>
      <c r="P715" s="125"/>
      <c r="Q715" s="169"/>
      <c r="R715" s="142"/>
      <c r="S715" s="125"/>
      <c r="T715" s="169"/>
      <c r="U715" s="169"/>
      <c r="V715" s="169"/>
      <c r="W715" s="169"/>
      <c r="X715" s="169"/>
      <c r="Y715" s="169"/>
      <c r="Z715" s="169"/>
      <c r="AA715" s="143"/>
      <c r="AB715" s="125"/>
      <c r="AC715" s="128"/>
      <c r="AD715" s="129"/>
      <c r="AE715" s="173"/>
      <c r="AF715" s="128"/>
      <c r="AG715" s="169"/>
      <c r="AH715" s="173">
        <v>71970</v>
      </c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  <c r="AU715" s="169"/>
      <c r="AV715" s="169"/>
      <c r="AW715" s="169"/>
      <c r="AX715" s="169"/>
      <c r="AY715" s="169"/>
      <c r="AZ715" s="169"/>
      <c r="BA715" s="169"/>
      <c r="BB715" s="169"/>
      <c r="BC715" s="169"/>
      <c r="BD715" s="169"/>
      <c r="BE715" s="169"/>
      <c r="BF715" s="169"/>
      <c r="BG715" s="169"/>
      <c r="BH715" s="169"/>
      <c r="BI715" s="169"/>
      <c r="BJ715" s="169"/>
      <c r="BK715" s="169"/>
      <c r="BL715" s="169"/>
      <c r="BM715" s="169"/>
      <c r="BN715" s="169"/>
      <c r="BO715" s="169"/>
      <c r="BP715" s="169"/>
      <c r="BQ715" s="169"/>
      <c r="BR715" s="169"/>
      <c r="BS715" s="169"/>
      <c r="BT715" s="169"/>
      <c r="BU715" s="169"/>
      <c r="BV715" s="169"/>
      <c r="BW715" s="169"/>
      <c r="BX715" s="169"/>
      <c r="BY715" s="169"/>
      <c r="BZ715" s="169"/>
      <c r="CA715" s="169"/>
      <c r="CB715" s="169"/>
      <c r="CC715" s="169"/>
      <c r="CD715" s="169"/>
      <c r="CE715" s="169"/>
      <c r="CF715" s="169"/>
      <c r="CG715" s="169"/>
      <c r="CH715" s="169"/>
      <c r="CI715" s="169"/>
      <c r="CJ715" s="169"/>
      <c r="CK715" s="169"/>
      <c r="CL715" s="169"/>
      <c r="CM715" s="169"/>
      <c r="CN715" s="176"/>
    </row>
    <row r="716" ht="15.75" customHeight="1">
      <c r="A716" s="134"/>
      <c r="B716" s="135"/>
      <c r="C716" s="135"/>
      <c r="D716" s="136"/>
      <c r="E716" s="137"/>
      <c r="F716" s="138"/>
      <c r="G716" s="138"/>
      <c r="H716" s="138"/>
      <c r="I716" s="138"/>
      <c r="J716" s="138"/>
      <c r="K716" s="139"/>
      <c r="L716" s="139"/>
      <c r="M716" s="138"/>
      <c r="N716" s="138"/>
      <c r="O716" s="140"/>
      <c r="P716" s="141"/>
      <c r="Q716" s="138"/>
      <c r="R716" s="142"/>
      <c r="S716" s="141"/>
      <c r="T716" s="138"/>
      <c r="U716" s="138"/>
      <c r="V716" s="138"/>
      <c r="W716" s="138"/>
      <c r="X716" s="138"/>
      <c r="Y716" s="138"/>
      <c r="Z716" s="138"/>
      <c r="AA716" s="143"/>
      <c r="AB716" s="141"/>
      <c r="AC716" s="144"/>
      <c r="AD716" s="129"/>
      <c r="AE716" s="145"/>
      <c r="AF716" s="144"/>
      <c r="AG716" s="138"/>
      <c r="AH716" s="145">
        <v>79629</v>
      </c>
      <c r="AI716" s="138"/>
      <c r="AJ716" s="138"/>
      <c r="AK716" s="138"/>
      <c r="AL716" s="138"/>
      <c r="AM716" s="138"/>
      <c r="AN716" s="138"/>
      <c r="AO716" s="138"/>
      <c r="AP716" s="138"/>
      <c r="AQ716" s="138"/>
      <c r="AR716" s="138"/>
      <c r="AS716" s="138"/>
      <c r="AT716" s="138"/>
      <c r="AU716" s="138"/>
      <c r="AV716" s="138"/>
      <c r="AW716" s="138"/>
      <c r="AX716" s="138"/>
      <c r="AY716" s="138"/>
      <c r="AZ716" s="138"/>
      <c r="BA716" s="138"/>
      <c r="BB716" s="138"/>
      <c r="BC716" s="138"/>
      <c r="BD716" s="138"/>
      <c r="BE716" s="138"/>
      <c r="BF716" s="138"/>
      <c r="BG716" s="138"/>
      <c r="BH716" s="138"/>
      <c r="BI716" s="138"/>
      <c r="BJ716" s="138"/>
      <c r="BK716" s="138"/>
      <c r="BL716" s="138"/>
      <c r="BM716" s="138"/>
      <c r="BN716" s="138"/>
      <c r="BO716" s="138"/>
      <c r="BP716" s="138"/>
      <c r="BQ716" s="138"/>
      <c r="BR716" s="138"/>
      <c r="BS716" s="138"/>
      <c r="BT716" s="138"/>
      <c r="BU716" s="138"/>
      <c r="BV716" s="138"/>
      <c r="BW716" s="138"/>
      <c r="BX716" s="138"/>
      <c r="BY716" s="138"/>
      <c r="BZ716" s="138"/>
      <c r="CA716" s="138"/>
      <c r="CB716" s="138"/>
      <c r="CC716" s="138"/>
      <c r="CD716" s="138"/>
      <c r="CE716" s="138"/>
      <c r="CF716" s="138"/>
      <c r="CG716" s="138"/>
      <c r="CH716" s="138"/>
      <c r="CI716" s="138"/>
      <c r="CJ716" s="138"/>
      <c r="CK716" s="138"/>
      <c r="CL716" s="138"/>
      <c r="CM716" s="138"/>
      <c r="CN716" s="149"/>
    </row>
    <row r="717" ht="15.75" customHeight="1">
      <c r="A717" s="134"/>
      <c r="B717" s="135"/>
      <c r="C717" s="135"/>
      <c r="D717" s="136"/>
      <c r="E717" s="168"/>
      <c r="F717" s="169"/>
      <c r="G717" s="169"/>
      <c r="H717" s="169"/>
      <c r="I717" s="169"/>
      <c r="J717" s="169"/>
      <c r="K717" s="139"/>
      <c r="L717" s="139"/>
      <c r="M717" s="169"/>
      <c r="N717" s="169"/>
      <c r="O717" s="140"/>
      <c r="P717" s="125"/>
      <c r="Q717" s="169"/>
      <c r="R717" s="142"/>
      <c r="S717" s="125"/>
      <c r="T717" s="169"/>
      <c r="U717" s="169"/>
      <c r="V717" s="169"/>
      <c r="W717" s="169"/>
      <c r="X717" s="169"/>
      <c r="Y717" s="169"/>
      <c r="Z717" s="169"/>
      <c r="AA717" s="143"/>
      <c r="AB717" s="125"/>
      <c r="AC717" s="128"/>
      <c r="AD717" s="129"/>
      <c r="AE717" s="173"/>
      <c r="AF717" s="128"/>
      <c r="AG717" s="169"/>
      <c r="AH717" s="173">
        <v>77659</v>
      </c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  <c r="AU717" s="169"/>
      <c r="AV717" s="169"/>
      <c r="AW717" s="169"/>
      <c r="AX717" s="169"/>
      <c r="AY717" s="169"/>
      <c r="AZ717" s="169"/>
      <c r="BA717" s="169"/>
      <c r="BB717" s="169"/>
      <c r="BC717" s="169"/>
      <c r="BD717" s="169"/>
      <c r="BE717" s="169"/>
      <c r="BF717" s="169"/>
      <c r="BG717" s="169"/>
      <c r="BH717" s="169"/>
      <c r="BI717" s="169"/>
      <c r="BJ717" s="169"/>
      <c r="BK717" s="169"/>
      <c r="BL717" s="169"/>
      <c r="BM717" s="169"/>
      <c r="BN717" s="169"/>
      <c r="BO717" s="169"/>
      <c r="BP717" s="169"/>
      <c r="BQ717" s="169"/>
      <c r="BR717" s="169"/>
      <c r="BS717" s="169"/>
      <c r="BT717" s="169"/>
      <c r="BU717" s="169"/>
      <c r="BV717" s="169"/>
      <c r="BW717" s="169"/>
      <c r="BX717" s="169"/>
      <c r="BY717" s="169"/>
      <c r="BZ717" s="169"/>
      <c r="CA717" s="169"/>
      <c r="CB717" s="169"/>
      <c r="CC717" s="169"/>
      <c r="CD717" s="169"/>
      <c r="CE717" s="169"/>
      <c r="CF717" s="169"/>
      <c r="CG717" s="169"/>
      <c r="CH717" s="169"/>
      <c r="CI717" s="169"/>
      <c r="CJ717" s="169"/>
      <c r="CK717" s="169"/>
      <c r="CL717" s="169"/>
      <c r="CM717" s="169"/>
      <c r="CN717" s="176"/>
    </row>
    <row r="718" ht="15.75" customHeight="1">
      <c r="A718" s="134"/>
      <c r="B718" s="135"/>
      <c r="C718" s="135"/>
      <c r="D718" s="136"/>
      <c r="E718" s="137"/>
      <c r="F718" s="138"/>
      <c r="G718" s="138"/>
      <c r="H718" s="138"/>
      <c r="I718" s="138"/>
      <c r="J718" s="138"/>
      <c r="K718" s="139"/>
      <c r="L718" s="139"/>
      <c r="M718" s="138"/>
      <c r="N718" s="138"/>
      <c r="O718" s="140"/>
      <c r="P718" s="141"/>
      <c r="Q718" s="138"/>
      <c r="R718" s="142"/>
      <c r="S718" s="141"/>
      <c r="T718" s="138"/>
      <c r="U718" s="138"/>
      <c r="V718" s="138"/>
      <c r="W718" s="138"/>
      <c r="X718" s="138"/>
      <c r="Y718" s="138"/>
      <c r="Z718" s="138"/>
      <c r="AA718" s="143"/>
      <c r="AB718" s="141"/>
      <c r="AC718" s="144"/>
      <c r="AD718" s="129"/>
      <c r="AE718" s="145"/>
      <c r="AF718" s="144"/>
      <c r="AG718" s="138"/>
      <c r="AH718" s="145">
        <v>70544</v>
      </c>
      <c r="AI718" s="138"/>
      <c r="AJ718" s="138"/>
      <c r="AK718" s="138"/>
      <c r="AL718" s="138"/>
      <c r="AM718" s="138"/>
      <c r="AN718" s="138"/>
      <c r="AO718" s="138"/>
      <c r="AP718" s="138"/>
      <c r="AQ718" s="138"/>
      <c r="AR718" s="138"/>
      <c r="AS718" s="138"/>
      <c r="AT718" s="138"/>
      <c r="AU718" s="138"/>
      <c r="AV718" s="138"/>
      <c r="AW718" s="138"/>
      <c r="AX718" s="138"/>
      <c r="AY718" s="138"/>
      <c r="AZ718" s="138"/>
      <c r="BA718" s="138"/>
      <c r="BB718" s="138"/>
      <c r="BC718" s="138"/>
      <c r="BD718" s="138"/>
      <c r="BE718" s="138"/>
      <c r="BF718" s="138"/>
      <c r="BG718" s="138"/>
      <c r="BH718" s="138"/>
      <c r="BI718" s="138"/>
      <c r="BJ718" s="138"/>
      <c r="BK718" s="138"/>
      <c r="BL718" s="138"/>
      <c r="BM718" s="138"/>
      <c r="BN718" s="138"/>
      <c r="BO718" s="138"/>
      <c r="BP718" s="138"/>
      <c r="BQ718" s="138"/>
      <c r="BR718" s="138"/>
      <c r="BS718" s="138"/>
      <c r="BT718" s="138"/>
      <c r="BU718" s="138"/>
      <c r="BV718" s="138"/>
      <c r="BW718" s="138"/>
      <c r="BX718" s="138"/>
      <c r="BY718" s="138"/>
      <c r="BZ718" s="138"/>
      <c r="CA718" s="138"/>
      <c r="CB718" s="138"/>
      <c r="CC718" s="138"/>
      <c r="CD718" s="138"/>
      <c r="CE718" s="138"/>
      <c r="CF718" s="138"/>
      <c r="CG718" s="138"/>
      <c r="CH718" s="138"/>
      <c r="CI718" s="138"/>
      <c r="CJ718" s="138"/>
      <c r="CK718" s="138"/>
      <c r="CL718" s="138"/>
      <c r="CM718" s="138"/>
      <c r="CN718" s="149"/>
    </row>
    <row r="719" ht="15.75" customHeight="1">
      <c r="A719" s="134"/>
      <c r="B719" s="135"/>
      <c r="C719" s="135"/>
      <c r="D719" s="136"/>
      <c r="E719" s="168"/>
      <c r="F719" s="169"/>
      <c r="G719" s="169"/>
      <c r="H719" s="169"/>
      <c r="I719" s="169"/>
      <c r="J719" s="169"/>
      <c r="K719" s="139"/>
      <c r="L719" s="139"/>
      <c r="M719" s="169"/>
      <c r="N719" s="169"/>
      <c r="O719" s="140"/>
      <c r="P719" s="125"/>
      <c r="Q719" s="169"/>
      <c r="R719" s="142"/>
      <c r="S719" s="125"/>
      <c r="T719" s="169"/>
      <c r="U719" s="169"/>
      <c r="V719" s="169"/>
      <c r="W719" s="169"/>
      <c r="X719" s="169"/>
      <c r="Y719" s="169"/>
      <c r="Z719" s="169"/>
      <c r="AA719" s="143"/>
      <c r="AB719" s="125"/>
      <c r="AC719" s="128"/>
      <c r="AD719" s="129"/>
      <c r="AE719" s="173"/>
      <c r="AF719" s="128"/>
      <c r="AG719" s="169"/>
      <c r="AH719" s="173">
        <v>66075</v>
      </c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69"/>
      <c r="BN719" s="169"/>
      <c r="BO719" s="169"/>
      <c r="BP719" s="169"/>
      <c r="BQ719" s="169"/>
      <c r="BR719" s="169"/>
      <c r="BS719" s="169"/>
      <c r="BT719" s="169"/>
      <c r="BU719" s="169"/>
      <c r="BV719" s="169"/>
      <c r="BW719" s="169"/>
      <c r="BX719" s="169"/>
      <c r="BY719" s="169"/>
      <c r="BZ719" s="169"/>
      <c r="CA719" s="169"/>
      <c r="CB719" s="169"/>
      <c r="CC719" s="169"/>
      <c r="CD719" s="169"/>
      <c r="CE719" s="169"/>
      <c r="CF719" s="169"/>
      <c r="CG719" s="169"/>
      <c r="CH719" s="169"/>
      <c r="CI719" s="169"/>
      <c r="CJ719" s="169"/>
      <c r="CK719" s="169"/>
      <c r="CL719" s="169"/>
      <c r="CM719" s="169"/>
      <c r="CN719" s="176"/>
    </row>
    <row r="720" ht="15.75" customHeight="1">
      <c r="A720" s="134"/>
      <c r="B720" s="135"/>
      <c r="C720" s="135"/>
      <c r="D720" s="136"/>
      <c r="E720" s="137"/>
      <c r="F720" s="138"/>
      <c r="G720" s="138"/>
      <c r="H720" s="138"/>
      <c r="I720" s="138"/>
      <c r="J720" s="138"/>
      <c r="K720" s="139"/>
      <c r="L720" s="139"/>
      <c r="M720" s="138"/>
      <c r="N720" s="138"/>
      <c r="O720" s="140"/>
      <c r="P720" s="141"/>
      <c r="Q720" s="138"/>
      <c r="R720" s="142"/>
      <c r="S720" s="141"/>
      <c r="T720" s="138"/>
      <c r="U720" s="138"/>
      <c r="V720" s="138"/>
      <c r="W720" s="138"/>
      <c r="X720" s="138"/>
      <c r="Y720" s="138"/>
      <c r="Z720" s="138"/>
      <c r="AA720" s="143"/>
      <c r="AB720" s="141"/>
      <c r="AC720" s="144"/>
      <c r="AD720" s="129"/>
      <c r="AE720" s="145"/>
      <c r="AF720" s="144"/>
      <c r="AG720" s="138"/>
      <c r="AH720" s="145">
        <v>81600</v>
      </c>
      <c r="AI720" s="138"/>
      <c r="AJ720" s="138"/>
      <c r="AK720" s="138"/>
      <c r="AL720" s="138"/>
      <c r="AM720" s="138"/>
      <c r="AN720" s="138"/>
      <c r="AO720" s="138"/>
      <c r="AP720" s="138"/>
      <c r="AQ720" s="138"/>
      <c r="AR720" s="138"/>
      <c r="AS720" s="138"/>
      <c r="AT720" s="138"/>
      <c r="AU720" s="138"/>
      <c r="AV720" s="138"/>
      <c r="AW720" s="138"/>
      <c r="AX720" s="138"/>
      <c r="AY720" s="138"/>
      <c r="AZ720" s="138"/>
      <c r="BA720" s="138"/>
      <c r="BB720" s="138"/>
      <c r="BC720" s="138"/>
      <c r="BD720" s="138"/>
      <c r="BE720" s="138"/>
      <c r="BF720" s="138"/>
      <c r="BG720" s="138"/>
      <c r="BH720" s="138"/>
      <c r="BI720" s="138"/>
      <c r="BJ720" s="138"/>
      <c r="BK720" s="138"/>
      <c r="BL720" s="138"/>
      <c r="BM720" s="138"/>
      <c r="BN720" s="138"/>
      <c r="BO720" s="138"/>
      <c r="BP720" s="138"/>
      <c r="BQ720" s="138"/>
      <c r="BR720" s="138"/>
      <c r="BS720" s="138"/>
      <c r="BT720" s="138"/>
      <c r="BU720" s="138"/>
      <c r="BV720" s="138"/>
      <c r="BW720" s="138"/>
      <c r="BX720" s="138"/>
      <c r="BY720" s="138"/>
      <c r="BZ720" s="138"/>
      <c r="CA720" s="138"/>
      <c r="CB720" s="138"/>
      <c r="CC720" s="138"/>
      <c r="CD720" s="138"/>
      <c r="CE720" s="138"/>
      <c r="CF720" s="138"/>
      <c r="CG720" s="138"/>
      <c r="CH720" s="138"/>
      <c r="CI720" s="138"/>
      <c r="CJ720" s="138"/>
      <c r="CK720" s="138"/>
      <c r="CL720" s="138"/>
      <c r="CM720" s="138"/>
      <c r="CN720" s="149"/>
    </row>
    <row r="721" ht="15.75" customHeight="1">
      <c r="A721" s="134"/>
      <c r="B721" s="135"/>
      <c r="C721" s="135"/>
      <c r="D721" s="136"/>
      <c r="E721" s="168"/>
      <c r="F721" s="169"/>
      <c r="G721" s="169"/>
      <c r="H721" s="169"/>
      <c r="I721" s="169"/>
      <c r="J721" s="169"/>
      <c r="K721" s="139"/>
      <c r="L721" s="139"/>
      <c r="M721" s="169"/>
      <c r="N721" s="169"/>
      <c r="O721" s="140"/>
      <c r="P721" s="125"/>
      <c r="Q721" s="169"/>
      <c r="R721" s="142"/>
      <c r="S721" s="125"/>
      <c r="T721" s="169"/>
      <c r="U721" s="169"/>
      <c r="V721" s="169"/>
      <c r="W721" s="169"/>
      <c r="X721" s="169"/>
      <c r="Y721" s="169"/>
      <c r="Z721" s="169"/>
      <c r="AA721" s="143"/>
      <c r="AB721" s="125"/>
      <c r="AC721" s="128"/>
      <c r="AD721" s="129"/>
      <c r="AE721" s="173"/>
      <c r="AF721" s="128"/>
      <c r="AG721" s="169"/>
      <c r="AH721" s="173">
        <v>72853</v>
      </c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69"/>
      <c r="BN721" s="169"/>
      <c r="BO721" s="169"/>
      <c r="BP721" s="169"/>
      <c r="BQ721" s="169"/>
      <c r="BR721" s="169"/>
      <c r="BS721" s="169"/>
      <c r="BT721" s="169"/>
      <c r="BU721" s="169"/>
      <c r="BV721" s="169"/>
      <c r="BW721" s="169"/>
      <c r="BX721" s="169"/>
      <c r="BY721" s="169"/>
      <c r="BZ721" s="169"/>
      <c r="CA721" s="169"/>
      <c r="CB721" s="169"/>
      <c r="CC721" s="169"/>
      <c r="CD721" s="169"/>
      <c r="CE721" s="169"/>
      <c r="CF721" s="169"/>
      <c r="CG721" s="169"/>
      <c r="CH721" s="169"/>
      <c r="CI721" s="169"/>
      <c r="CJ721" s="169"/>
      <c r="CK721" s="169"/>
      <c r="CL721" s="169"/>
      <c r="CM721" s="169"/>
      <c r="CN721" s="176"/>
    </row>
    <row r="722" ht="19.95" customHeight="1">
      <c r="A722" s="134"/>
      <c r="B722" s="135"/>
      <c r="C722" s="135"/>
      <c r="D722" s="136"/>
      <c r="E722" s="137"/>
      <c r="F722" s="138"/>
      <c r="G722" s="138"/>
      <c r="H722" s="138"/>
      <c r="I722" s="138"/>
      <c r="J722" s="138"/>
      <c r="K722" s="139"/>
      <c r="L722" s="139"/>
      <c r="M722" s="138"/>
      <c r="N722" s="138"/>
      <c r="O722" s="140"/>
      <c r="P722" s="141"/>
      <c r="Q722" s="138"/>
      <c r="R722" s="142"/>
      <c r="S722" s="141"/>
      <c r="T722" s="138"/>
      <c r="U722" s="138"/>
      <c r="V722" s="138"/>
      <c r="W722" s="138"/>
      <c r="X722" s="138"/>
      <c r="Y722" s="138"/>
      <c r="Z722" s="138"/>
      <c r="AA722" s="143"/>
      <c r="AB722" s="141"/>
      <c r="AC722" s="144"/>
      <c r="AD722" s="129"/>
      <c r="AE722" s="145"/>
      <c r="AF722" s="144"/>
      <c r="AG722" s="138"/>
      <c r="AH722" s="138"/>
      <c r="AI722" s="138"/>
      <c r="AJ722" s="138"/>
      <c r="AK722" s="138"/>
      <c r="AL722" s="138"/>
      <c r="AM722" s="138"/>
      <c r="AN722" s="166"/>
      <c r="AO722" s="178"/>
      <c r="AP722" s="138"/>
      <c r="AQ722" s="138"/>
      <c r="AR722" s="166"/>
      <c r="AS722" s="178"/>
      <c r="AT722" s="138"/>
      <c r="AU722" s="138"/>
      <c r="AV722" s="166"/>
      <c r="AW722" s="178"/>
      <c r="AX722" s="138"/>
      <c r="AY722" s="138"/>
      <c r="AZ722" s="166"/>
      <c r="BA722" s="178"/>
      <c r="BB722" s="138"/>
      <c r="BC722" s="138"/>
      <c r="BD722" s="138"/>
      <c r="BE722" s="178"/>
      <c r="BF722" s="138"/>
      <c r="BG722" s="138"/>
      <c r="BH722" s="166"/>
      <c r="BI722" s="178"/>
      <c r="BJ722" s="138"/>
      <c r="BK722" s="138"/>
      <c r="BL722" s="166"/>
      <c r="BM722" s="178"/>
      <c r="BN722" s="138"/>
      <c r="BO722" s="138"/>
      <c r="BP722" s="166"/>
      <c r="BQ722" s="178"/>
      <c r="BR722" s="138"/>
      <c r="BS722" s="138"/>
      <c r="BT722" s="166"/>
      <c r="BU722" s="178"/>
      <c r="BV722" s="138"/>
      <c r="BW722" s="138"/>
      <c r="BX722" s="166"/>
      <c r="BY722" s="178"/>
      <c r="BZ722" s="138"/>
      <c r="CA722" s="138"/>
      <c r="CB722" s="166"/>
      <c r="CC722" s="178"/>
      <c r="CD722" s="138"/>
      <c r="CE722" s="138"/>
      <c r="CF722" s="166"/>
      <c r="CG722" s="178"/>
      <c r="CH722" s="138"/>
      <c r="CI722" s="138"/>
      <c r="CJ722" s="166"/>
      <c r="CK722" s="178"/>
      <c r="CL722" s="138"/>
      <c r="CM722" s="138"/>
      <c r="CN722" s="149"/>
    </row>
    <row r="723" ht="19.95" customHeight="1">
      <c r="A723" s="134"/>
      <c r="B723" s="135"/>
      <c r="C723" s="135"/>
      <c r="D723" s="136"/>
      <c r="E723" s="168"/>
      <c r="F723" s="169"/>
      <c r="G723" s="169"/>
      <c r="H723" s="169"/>
      <c r="I723" s="169"/>
      <c r="J723" s="169"/>
      <c r="K723" s="139"/>
      <c r="L723" s="139"/>
      <c r="M723" s="169"/>
      <c r="N723" s="169"/>
      <c r="O723" s="140"/>
      <c r="P723" s="125"/>
      <c r="Q723" s="169"/>
      <c r="R723" s="142"/>
      <c r="S723" s="125"/>
      <c r="T723" s="169"/>
      <c r="U723" s="169"/>
      <c r="V723" s="169"/>
      <c r="W723" s="169"/>
      <c r="X723" s="169"/>
      <c r="Y723" s="169"/>
      <c r="Z723" s="169"/>
      <c r="AA723" s="143"/>
      <c r="AB723" s="125"/>
      <c r="AC723" s="128"/>
      <c r="AD723" s="129"/>
      <c r="AE723" s="173"/>
      <c r="AF723" s="128"/>
      <c r="AG723" s="169"/>
      <c r="AH723" s="169"/>
      <c r="AI723" s="169"/>
      <c r="AJ723" s="169"/>
      <c r="AK723" s="169"/>
      <c r="AL723" s="169"/>
      <c r="AM723" s="169"/>
      <c r="AN723" s="122"/>
      <c r="AO723" s="132"/>
      <c r="AP723" s="169"/>
      <c r="AQ723" s="169"/>
      <c r="AR723" s="122"/>
      <c r="AS723" s="132"/>
      <c r="AT723" s="169"/>
      <c r="AU723" s="169"/>
      <c r="AV723" s="122"/>
      <c r="AW723" s="132"/>
      <c r="AX723" s="169"/>
      <c r="AY723" s="169"/>
      <c r="AZ723" s="122"/>
      <c r="BA723" s="132"/>
      <c r="BB723" s="169"/>
      <c r="BC723" s="169"/>
      <c r="BD723" s="169"/>
      <c r="BE723" s="132"/>
      <c r="BF723" s="169"/>
      <c r="BG723" s="169"/>
      <c r="BH723" s="122"/>
      <c r="BI723" s="132"/>
      <c r="BJ723" s="169"/>
      <c r="BK723" s="169"/>
      <c r="BL723" s="122"/>
      <c r="BM723" s="132"/>
      <c r="BN723" s="169"/>
      <c r="BO723" s="169"/>
      <c r="BP723" s="122"/>
      <c r="BQ723" s="132"/>
      <c r="BR723" s="169"/>
      <c r="BS723" s="169"/>
      <c r="BT723" s="122"/>
      <c r="BU723" s="132"/>
      <c r="BV723" s="169"/>
      <c r="BW723" s="169"/>
      <c r="BX723" s="122"/>
      <c r="BY723" s="132"/>
      <c r="BZ723" s="169"/>
      <c r="CA723" s="169"/>
      <c r="CB723" s="122"/>
      <c r="CC723" s="132"/>
      <c r="CD723" s="169"/>
      <c r="CE723" s="169"/>
      <c r="CF723" s="122"/>
      <c r="CG723" s="132"/>
      <c r="CH723" s="169"/>
      <c r="CI723" s="169"/>
      <c r="CJ723" s="122"/>
      <c r="CK723" s="132"/>
      <c r="CL723" s="169"/>
      <c r="CM723" s="169"/>
      <c r="CN723" s="176"/>
    </row>
    <row r="724" ht="19.95" customHeight="1">
      <c r="A724" s="134"/>
      <c r="B724" s="135"/>
      <c r="C724" s="135"/>
      <c r="D724" s="136"/>
      <c r="E724" s="137"/>
      <c r="F724" s="138"/>
      <c r="G724" s="138"/>
      <c r="H724" s="138"/>
      <c r="I724" s="138"/>
      <c r="J724" s="138"/>
      <c r="K724" s="139"/>
      <c r="L724" s="139"/>
      <c r="M724" s="138"/>
      <c r="N724" s="138"/>
      <c r="O724" s="140"/>
      <c r="P724" s="141"/>
      <c r="Q724" s="138"/>
      <c r="R724" s="142"/>
      <c r="S724" s="141"/>
      <c r="T724" s="138"/>
      <c r="U724" s="138"/>
      <c r="V724" s="138"/>
      <c r="W724" s="138"/>
      <c r="X724" s="138"/>
      <c r="Y724" s="138"/>
      <c r="Z724" s="138"/>
      <c r="AA724" s="143"/>
      <c r="AB724" s="141"/>
      <c r="AC724" s="144"/>
      <c r="AD724" s="129"/>
      <c r="AE724" s="145"/>
      <c r="AF724" s="144"/>
      <c r="AG724" s="138"/>
      <c r="AH724" s="138"/>
      <c r="AI724" s="138"/>
      <c r="AJ724" s="138"/>
      <c r="AK724" s="138"/>
      <c r="AL724" s="138"/>
      <c r="AM724" s="138"/>
      <c r="AN724" s="166"/>
      <c r="AO724" s="178"/>
      <c r="AP724" s="138"/>
      <c r="AQ724" s="138"/>
      <c r="AR724" s="166"/>
      <c r="AS724" s="178"/>
      <c r="AT724" s="138"/>
      <c r="AU724" s="138"/>
      <c r="AV724" s="166"/>
      <c r="AW724" s="178"/>
      <c r="AX724" s="138"/>
      <c r="AY724" s="138"/>
      <c r="AZ724" s="166"/>
      <c r="BA724" s="178"/>
      <c r="BB724" s="138"/>
      <c r="BC724" s="138"/>
      <c r="BD724" s="138"/>
      <c r="BE724" s="178"/>
      <c r="BF724" s="138"/>
      <c r="BG724" s="138"/>
      <c r="BH724" s="166"/>
      <c r="BI724" s="178"/>
      <c r="BJ724" s="138"/>
      <c r="BK724" s="138"/>
      <c r="BL724" s="166"/>
      <c r="BM724" s="178"/>
      <c r="BN724" s="138"/>
      <c r="BO724" s="138"/>
      <c r="BP724" s="166"/>
      <c r="BQ724" s="178"/>
      <c r="BR724" s="138"/>
      <c r="BS724" s="138"/>
      <c r="BT724" s="166"/>
      <c r="BU724" s="178"/>
      <c r="BV724" s="138"/>
      <c r="BW724" s="138"/>
      <c r="BX724" s="166"/>
      <c r="BY724" s="178"/>
      <c r="BZ724" s="138"/>
      <c r="CA724" s="138"/>
      <c r="CB724" s="166"/>
      <c r="CC724" s="178"/>
      <c r="CD724" s="138"/>
      <c r="CE724" s="138"/>
      <c r="CF724" s="166"/>
      <c r="CG724" s="178"/>
      <c r="CH724" s="138"/>
      <c r="CI724" s="138"/>
      <c r="CJ724" s="166"/>
      <c r="CK724" s="178"/>
      <c r="CL724" s="138"/>
      <c r="CM724" s="138"/>
      <c r="CN724" s="149"/>
    </row>
    <row r="725" ht="19.95" customHeight="1">
      <c r="A725" s="134"/>
      <c r="B725" s="135"/>
      <c r="C725" s="135"/>
      <c r="D725" s="136"/>
      <c r="E725" s="168"/>
      <c r="F725" s="169"/>
      <c r="G725" s="169"/>
      <c r="H725" s="169"/>
      <c r="I725" s="169"/>
      <c r="J725" s="169"/>
      <c r="K725" s="139"/>
      <c r="L725" s="139"/>
      <c r="M725" s="169"/>
      <c r="N725" s="169"/>
      <c r="O725" s="140"/>
      <c r="P725" s="125"/>
      <c r="Q725" s="169"/>
      <c r="R725" s="142"/>
      <c r="S725" s="125"/>
      <c r="T725" s="169"/>
      <c r="U725" s="169"/>
      <c r="V725" s="169"/>
      <c r="W725" s="169"/>
      <c r="X725" s="169"/>
      <c r="Y725" s="169"/>
      <c r="Z725" s="169"/>
      <c r="AA725" s="143"/>
      <c r="AB725" s="125"/>
      <c r="AC725" s="128"/>
      <c r="AD725" s="129"/>
      <c r="AE725" s="173"/>
      <c r="AF725" s="128"/>
      <c r="AG725" s="169"/>
      <c r="AH725" s="169"/>
      <c r="AI725" s="169"/>
      <c r="AJ725" s="169"/>
      <c r="AK725" s="169"/>
      <c r="AL725" s="169"/>
      <c r="AM725" s="169"/>
      <c r="AN725" s="122"/>
      <c r="AO725" s="132"/>
      <c r="AP725" s="169"/>
      <c r="AQ725" s="169"/>
      <c r="AR725" s="122"/>
      <c r="AS725" s="132"/>
      <c r="AT725" s="169"/>
      <c r="AU725" s="169"/>
      <c r="AV725" s="122"/>
      <c r="AW725" s="132"/>
      <c r="AX725" s="169"/>
      <c r="AY725" s="169"/>
      <c r="AZ725" s="122"/>
      <c r="BA725" s="132"/>
      <c r="BB725" s="169"/>
      <c r="BC725" s="169"/>
      <c r="BD725" s="169"/>
      <c r="BE725" s="132"/>
      <c r="BF725" s="169"/>
      <c r="BG725" s="169"/>
      <c r="BH725" s="122"/>
      <c r="BI725" s="132"/>
      <c r="BJ725" s="169"/>
      <c r="BK725" s="169"/>
      <c r="BL725" s="122"/>
      <c r="BM725" s="132"/>
      <c r="BN725" s="169"/>
      <c r="BO725" s="169"/>
      <c r="BP725" s="122"/>
      <c r="BQ725" s="132"/>
      <c r="BR725" s="169"/>
      <c r="BS725" s="169"/>
      <c r="BT725" s="122"/>
      <c r="BU725" s="132"/>
      <c r="BV725" s="169"/>
      <c r="BW725" s="169"/>
      <c r="BX725" s="122"/>
      <c r="BY725" s="132"/>
      <c r="BZ725" s="169"/>
      <c r="CA725" s="169"/>
      <c r="CB725" s="122"/>
      <c r="CC725" s="132"/>
      <c r="CD725" s="169"/>
      <c r="CE725" s="169"/>
      <c r="CF725" s="122"/>
      <c r="CG725" s="132"/>
      <c r="CH725" s="169"/>
      <c r="CI725" s="169"/>
      <c r="CJ725" s="122"/>
      <c r="CK725" s="132"/>
      <c r="CL725" s="169"/>
      <c r="CM725" s="169"/>
      <c r="CN725" s="176"/>
    </row>
    <row r="726" ht="19.95" customHeight="1">
      <c r="A726" s="134"/>
      <c r="B726" s="135"/>
      <c r="C726" s="135"/>
      <c r="D726" s="136"/>
      <c r="E726" s="137"/>
      <c r="F726" s="138"/>
      <c r="G726" s="138"/>
      <c r="H726" s="138"/>
      <c r="I726" s="138"/>
      <c r="J726" s="138"/>
      <c r="K726" s="139"/>
      <c r="L726" s="139"/>
      <c r="M726" s="138"/>
      <c r="N726" s="138"/>
      <c r="O726" s="140"/>
      <c r="P726" s="141"/>
      <c r="Q726" s="138"/>
      <c r="R726" s="142"/>
      <c r="S726" s="141"/>
      <c r="T726" s="138"/>
      <c r="U726" s="138"/>
      <c r="V726" s="138"/>
      <c r="W726" s="138"/>
      <c r="X726" s="138"/>
      <c r="Y726" s="138"/>
      <c r="Z726" s="138"/>
      <c r="AA726" s="143"/>
      <c r="AB726" s="141"/>
      <c r="AC726" s="144"/>
      <c r="AD726" s="129"/>
      <c r="AE726" s="145"/>
      <c r="AF726" s="144"/>
      <c r="AG726" s="138"/>
      <c r="AH726" s="138"/>
      <c r="AI726" s="138"/>
      <c r="AJ726" s="138"/>
      <c r="AK726" s="138"/>
      <c r="AL726" s="138"/>
      <c r="AM726" s="138"/>
      <c r="AN726" s="166"/>
      <c r="AO726" s="178"/>
      <c r="AP726" s="138"/>
      <c r="AQ726" s="138"/>
      <c r="AR726" s="166"/>
      <c r="AS726" s="178"/>
      <c r="AT726" s="138"/>
      <c r="AU726" s="138"/>
      <c r="AV726" s="166"/>
      <c r="AW726" s="178"/>
      <c r="AX726" s="138"/>
      <c r="AY726" s="138"/>
      <c r="AZ726" s="166"/>
      <c r="BA726" s="178"/>
      <c r="BB726" s="138"/>
      <c r="BC726" s="138"/>
      <c r="BD726" s="138"/>
      <c r="BE726" s="178"/>
      <c r="BF726" s="138"/>
      <c r="BG726" s="138"/>
      <c r="BH726" s="166"/>
      <c r="BI726" s="178"/>
      <c r="BJ726" s="138"/>
      <c r="BK726" s="138"/>
      <c r="BL726" s="166"/>
      <c r="BM726" s="178"/>
      <c r="BN726" s="138"/>
      <c r="BO726" s="138"/>
      <c r="BP726" s="166"/>
      <c r="BQ726" s="178"/>
      <c r="BR726" s="138"/>
      <c r="BS726" s="138"/>
      <c r="BT726" s="166"/>
      <c r="BU726" s="178"/>
      <c r="BV726" s="138"/>
      <c r="BW726" s="138"/>
      <c r="BX726" s="166"/>
      <c r="BY726" s="178"/>
      <c r="BZ726" s="138"/>
      <c r="CA726" s="138"/>
      <c r="CB726" s="166"/>
      <c r="CC726" s="178"/>
      <c r="CD726" s="138"/>
      <c r="CE726" s="138"/>
      <c r="CF726" s="166"/>
      <c r="CG726" s="178"/>
      <c r="CH726" s="138"/>
      <c r="CI726" s="138"/>
      <c r="CJ726" s="166"/>
      <c r="CK726" s="178"/>
      <c r="CL726" s="138"/>
      <c r="CM726" s="138"/>
      <c r="CN726" s="149"/>
    </row>
    <row r="727" ht="19.95" customHeight="1">
      <c r="A727" s="134"/>
      <c r="B727" s="135"/>
      <c r="C727" s="135"/>
      <c r="D727" s="136"/>
      <c r="E727" s="168"/>
      <c r="F727" s="169"/>
      <c r="G727" s="169"/>
      <c r="H727" s="169"/>
      <c r="I727" s="169"/>
      <c r="J727" s="169"/>
      <c r="K727" s="139"/>
      <c r="L727" s="139"/>
      <c r="M727" s="169"/>
      <c r="N727" s="169"/>
      <c r="O727" s="140"/>
      <c r="P727" s="125"/>
      <c r="Q727" s="169"/>
      <c r="R727" s="142"/>
      <c r="S727" s="125"/>
      <c r="T727" s="169"/>
      <c r="U727" s="169"/>
      <c r="V727" s="169"/>
      <c r="W727" s="169"/>
      <c r="X727" s="169"/>
      <c r="Y727" s="169"/>
      <c r="Z727" s="169"/>
      <c r="AA727" s="143"/>
      <c r="AB727" s="125"/>
      <c r="AC727" s="128"/>
      <c r="AD727" s="129"/>
      <c r="AE727" s="173"/>
      <c r="AF727" s="128"/>
      <c r="AG727" s="169"/>
      <c r="AH727" s="169"/>
      <c r="AI727" s="169"/>
      <c r="AJ727" s="169"/>
      <c r="AK727" s="169"/>
      <c r="AL727" s="169"/>
      <c r="AM727" s="169"/>
      <c r="AN727" s="122"/>
      <c r="AO727" s="132"/>
      <c r="AP727" s="169"/>
      <c r="AQ727" s="169"/>
      <c r="AR727" s="122"/>
      <c r="AS727" s="132"/>
      <c r="AT727" s="169"/>
      <c r="AU727" s="169"/>
      <c r="AV727" s="122"/>
      <c r="AW727" s="132"/>
      <c r="AX727" s="169"/>
      <c r="AY727" s="169"/>
      <c r="AZ727" s="122"/>
      <c r="BA727" s="132"/>
      <c r="BB727" s="169"/>
      <c r="BC727" s="169"/>
      <c r="BD727" s="169"/>
      <c r="BE727" s="132"/>
      <c r="BF727" s="169"/>
      <c r="BG727" s="169"/>
      <c r="BH727" s="122"/>
      <c r="BI727" s="132"/>
      <c r="BJ727" s="169"/>
      <c r="BK727" s="169"/>
      <c r="BL727" s="122"/>
      <c r="BM727" s="132"/>
      <c r="BN727" s="169"/>
      <c r="BO727" s="169"/>
      <c r="BP727" s="122"/>
      <c r="BQ727" s="132"/>
      <c r="BR727" s="169"/>
      <c r="BS727" s="169"/>
      <c r="BT727" s="122"/>
      <c r="BU727" s="132"/>
      <c r="BV727" s="169"/>
      <c r="BW727" s="169"/>
      <c r="BX727" s="122"/>
      <c r="BY727" s="132"/>
      <c r="BZ727" s="169"/>
      <c r="CA727" s="169"/>
      <c r="CB727" s="122"/>
      <c r="CC727" s="132"/>
      <c r="CD727" s="169"/>
      <c r="CE727" s="169"/>
      <c r="CF727" s="122"/>
      <c r="CG727" s="132"/>
      <c r="CH727" s="169"/>
      <c r="CI727" s="169"/>
      <c r="CJ727" s="122"/>
      <c r="CK727" s="132"/>
      <c r="CL727" s="169"/>
      <c r="CM727" s="169"/>
      <c r="CN727" s="176"/>
    </row>
    <row r="728" ht="19.95" customHeight="1">
      <c r="A728" s="134"/>
      <c r="B728" s="135"/>
      <c r="C728" s="135"/>
      <c r="D728" s="136"/>
      <c r="E728" s="137"/>
      <c r="F728" s="138"/>
      <c r="G728" s="138"/>
      <c r="H728" s="138"/>
      <c r="I728" s="138"/>
      <c r="J728" s="138"/>
      <c r="K728" s="139"/>
      <c r="L728" s="139"/>
      <c r="M728" s="138"/>
      <c r="N728" s="138"/>
      <c r="O728" s="140"/>
      <c r="P728" s="141"/>
      <c r="Q728" s="138"/>
      <c r="R728" s="142"/>
      <c r="S728" s="141"/>
      <c r="T728" s="138"/>
      <c r="U728" s="138"/>
      <c r="V728" s="138"/>
      <c r="W728" s="138"/>
      <c r="X728" s="138"/>
      <c r="Y728" s="138"/>
      <c r="Z728" s="138"/>
      <c r="AA728" s="143"/>
      <c r="AB728" s="141"/>
      <c r="AC728" s="144"/>
      <c r="AD728" s="129"/>
      <c r="AE728" s="145"/>
      <c r="AF728" s="144"/>
      <c r="AG728" s="138"/>
      <c r="AH728" s="138"/>
      <c r="AI728" s="138"/>
      <c r="AJ728" s="138"/>
      <c r="AK728" s="138"/>
      <c r="AL728" s="138"/>
      <c r="AM728" s="138"/>
      <c r="AN728" s="166"/>
      <c r="AO728" s="178"/>
      <c r="AP728" s="138"/>
      <c r="AQ728" s="138"/>
      <c r="AR728" s="166"/>
      <c r="AS728" s="178"/>
      <c r="AT728" s="138"/>
      <c r="AU728" s="138"/>
      <c r="AV728" s="166"/>
      <c r="AW728" s="178"/>
      <c r="AX728" s="138"/>
      <c r="AY728" s="138"/>
      <c r="AZ728" s="166"/>
      <c r="BA728" s="178"/>
      <c r="BB728" s="138"/>
      <c r="BC728" s="138"/>
      <c r="BD728" s="138"/>
      <c r="BE728" s="178"/>
      <c r="BF728" s="138"/>
      <c r="BG728" s="138"/>
      <c r="BH728" s="166"/>
      <c r="BI728" s="178"/>
      <c r="BJ728" s="138"/>
      <c r="BK728" s="138"/>
      <c r="BL728" s="166"/>
      <c r="BM728" s="178"/>
      <c r="BN728" s="138"/>
      <c r="BO728" s="138"/>
      <c r="BP728" s="166"/>
      <c r="BQ728" s="178"/>
      <c r="BR728" s="138"/>
      <c r="BS728" s="138"/>
      <c r="BT728" s="166"/>
      <c r="BU728" s="178"/>
      <c r="BV728" s="138"/>
      <c r="BW728" s="138"/>
      <c r="BX728" s="166"/>
      <c r="BY728" s="178"/>
      <c r="BZ728" s="138"/>
      <c r="CA728" s="138"/>
      <c r="CB728" s="166"/>
      <c r="CC728" s="178"/>
      <c r="CD728" s="138"/>
      <c r="CE728" s="138"/>
      <c r="CF728" s="166"/>
      <c r="CG728" s="178"/>
      <c r="CH728" s="138"/>
      <c r="CI728" s="138"/>
      <c r="CJ728" s="166"/>
      <c r="CK728" s="178"/>
      <c r="CL728" s="138"/>
      <c r="CM728" s="138"/>
      <c r="CN728" s="149"/>
    </row>
    <row r="729" ht="19.95" customHeight="1">
      <c r="A729" s="134"/>
      <c r="B729" s="135"/>
      <c r="C729" s="135"/>
      <c r="D729" s="136"/>
      <c r="E729" s="168"/>
      <c r="F729" s="169"/>
      <c r="G729" s="169"/>
      <c r="H729" s="169"/>
      <c r="I729" s="169"/>
      <c r="J729" s="169"/>
      <c r="K729" s="139"/>
      <c r="L729" s="139"/>
      <c r="M729" s="169"/>
      <c r="N729" s="169"/>
      <c r="O729" s="140"/>
      <c r="P729" s="125"/>
      <c r="Q729" s="169"/>
      <c r="R729" s="142"/>
      <c r="S729" s="125"/>
      <c r="T729" s="169"/>
      <c r="U729" s="169"/>
      <c r="V729" s="169"/>
      <c r="W729" s="169"/>
      <c r="X729" s="169"/>
      <c r="Y729" s="169"/>
      <c r="Z729" s="169"/>
      <c r="AA729" s="143"/>
      <c r="AB729" s="125"/>
      <c r="AC729" s="128"/>
      <c r="AD729" s="129"/>
      <c r="AE729" s="173"/>
      <c r="AF729" s="128"/>
      <c r="AG729" s="169"/>
      <c r="AH729" s="169"/>
      <c r="AI729" s="169"/>
      <c r="AJ729" s="169"/>
      <c r="AK729" s="169"/>
      <c r="AL729" s="169"/>
      <c r="AM729" s="169"/>
      <c r="AN729" s="122"/>
      <c r="AO729" s="132"/>
      <c r="AP729" s="169"/>
      <c r="AQ729" s="169"/>
      <c r="AR729" s="122"/>
      <c r="AS729" s="132"/>
      <c r="AT729" s="169"/>
      <c r="AU729" s="169"/>
      <c r="AV729" s="122"/>
      <c r="AW729" s="132"/>
      <c r="AX729" s="169"/>
      <c r="AY729" s="169"/>
      <c r="AZ729" s="122"/>
      <c r="BA729" s="132"/>
      <c r="BB729" s="169"/>
      <c r="BC729" s="169"/>
      <c r="BD729" s="169"/>
      <c r="BE729" s="132"/>
      <c r="BF729" s="169"/>
      <c r="BG729" s="169"/>
      <c r="BH729" s="122"/>
      <c r="BI729" s="132"/>
      <c r="BJ729" s="169"/>
      <c r="BK729" s="169"/>
      <c r="BL729" s="122"/>
      <c r="BM729" s="132"/>
      <c r="BN729" s="169"/>
      <c r="BO729" s="169"/>
      <c r="BP729" s="122"/>
      <c r="BQ729" s="132"/>
      <c r="BR729" s="169"/>
      <c r="BS729" s="169"/>
      <c r="BT729" s="122"/>
      <c r="BU729" s="132"/>
      <c r="BV729" s="169"/>
      <c r="BW729" s="169"/>
      <c r="BX729" s="122"/>
      <c r="BY729" s="132"/>
      <c r="BZ729" s="169"/>
      <c r="CA729" s="169"/>
      <c r="CB729" s="122"/>
      <c r="CC729" s="132"/>
      <c r="CD729" s="169"/>
      <c r="CE729" s="169"/>
      <c r="CF729" s="122"/>
      <c r="CG729" s="132"/>
      <c r="CH729" s="169"/>
      <c r="CI729" s="169"/>
      <c r="CJ729" s="122"/>
      <c r="CK729" s="132"/>
      <c r="CL729" s="169"/>
      <c r="CM729" s="169"/>
      <c r="CN729" s="176"/>
    </row>
    <row r="730" ht="19.95" customHeight="1">
      <c r="A730" s="134"/>
      <c r="B730" s="135"/>
      <c r="C730" s="135"/>
      <c r="D730" s="136"/>
      <c r="E730" s="137"/>
      <c r="F730" s="138"/>
      <c r="G730" s="138"/>
      <c r="H730" s="138"/>
      <c r="I730" s="138"/>
      <c r="J730" s="138"/>
      <c r="K730" s="139"/>
      <c r="L730" s="139"/>
      <c r="M730" s="138"/>
      <c r="N730" s="138"/>
      <c r="O730" s="140"/>
      <c r="P730" s="141"/>
      <c r="Q730" s="138"/>
      <c r="R730" s="142"/>
      <c r="S730" s="141"/>
      <c r="T730" s="138"/>
      <c r="U730" s="138"/>
      <c r="V730" s="138"/>
      <c r="W730" s="138"/>
      <c r="X730" s="138"/>
      <c r="Y730" s="138"/>
      <c r="Z730" s="138"/>
      <c r="AA730" s="143"/>
      <c r="AB730" s="141"/>
      <c r="AC730" s="144"/>
      <c r="AD730" s="129"/>
      <c r="AE730" s="145"/>
      <c r="AF730" s="144"/>
      <c r="AG730" s="138"/>
      <c r="AH730" s="138"/>
      <c r="AI730" s="138"/>
      <c r="AJ730" s="138"/>
      <c r="AK730" s="138"/>
      <c r="AL730" s="138"/>
      <c r="AM730" s="138"/>
      <c r="AN730" s="166"/>
      <c r="AO730" s="178"/>
      <c r="AP730" s="138"/>
      <c r="AQ730" s="138"/>
      <c r="AR730" s="166"/>
      <c r="AS730" s="178"/>
      <c r="AT730" s="138"/>
      <c r="AU730" s="138"/>
      <c r="AV730" s="166"/>
      <c r="AW730" s="178"/>
      <c r="AX730" s="138"/>
      <c r="AY730" s="138"/>
      <c r="AZ730" s="166"/>
      <c r="BA730" s="178"/>
      <c r="BB730" s="138"/>
      <c r="BC730" s="138"/>
      <c r="BD730" s="138"/>
      <c r="BE730" s="178"/>
      <c r="BF730" s="138"/>
      <c r="BG730" s="138"/>
      <c r="BH730" s="166"/>
      <c r="BI730" s="178"/>
      <c r="BJ730" s="138"/>
      <c r="BK730" s="138"/>
      <c r="BL730" s="166"/>
      <c r="BM730" s="178"/>
      <c r="BN730" s="138"/>
      <c r="BO730" s="138"/>
      <c r="BP730" s="166"/>
      <c r="BQ730" s="178"/>
      <c r="BR730" s="138"/>
      <c r="BS730" s="138"/>
      <c r="BT730" s="166"/>
      <c r="BU730" s="178"/>
      <c r="BV730" s="138"/>
      <c r="BW730" s="138"/>
      <c r="BX730" s="166"/>
      <c r="BY730" s="178"/>
      <c r="BZ730" s="138"/>
      <c r="CA730" s="138"/>
      <c r="CB730" s="166"/>
      <c r="CC730" s="178"/>
      <c r="CD730" s="138"/>
      <c r="CE730" s="138"/>
      <c r="CF730" s="166"/>
      <c r="CG730" s="178"/>
      <c r="CH730" s="138"/>
      <c r="CI730" s="138"/>
      <c r="CJ730" s="166"/>
      <c r="CK730" s="178"/>
      <c r="CL730" s="138"/>
      <c r="CM730" s="138"/>
      <c r="CN730" s="149"/>
    </row>
    <row r="731" ht="19.95" customHeight="1">
      <c r="A731" s="134"/>
      <c r="B731" s="135"/>
      <c r="C731" s="135"/>
      <c r="D731" s="136"/>
      <c r="E731" s="168"/>
      <c r="F731" s="169"/>
      <c r="G731" s="169"/>
      <c r="H731" s="169"/>
      <c r="I731" s="169"/>
      <c r="J731" s="169"/>
      <c r="K731" s="139"/>
      <c r="L731" s="139"/>
      <c r="M731" s="169"/>
      <c r="N731" s="169"/>
      <c r="O731" s="140"/>
      <c r="P731" s="125"/>
      <c r="Q731" s="169"/>
      <c r="R731" t="s" s="185">
        <v>217</v>
      </c>
      <c r="S731" s="125"/>
      <c r="T731" s="169"/>
      <c r="U731" s="169"/>
      <c r="V731" s="169"/>
      <c r="W731" s="169"/>
      <c r="X731" s="169"/>
      <c r="Y731" s="169"/>
      <c r="Z731" s="169"/>
      <c r="AA731" s="143"/>
      <c r="AB731" s="125"/>
      <c r="AC731" s="128"/>
      <c r="AD731" s="129"/>
      <c r="AE731" s="173"/>
      <c r="AF731" s="128"/>
      <c r="AG731" s="169"/>
      <c r="AH731" s="173">
        <v>77072</v>
      </c>
      <c r="AI731" s="173">
        <v>39870</v>
      </c>
      <c r="AJ731" s="173">
        <v>1303</v>
      </c>
      <c r="AK731" s="173">
        <v>17392</v>
      </c>
      <c r="AL731" s="173">
        <v>0</v>
      </c>
      <c r="AM731" s="173"/>
      <c r="AN731" s="173"/>
      <c r="AO731" s="175"/>
      <c r="AP731" s="173">
        <v>0</v>
      </c>
      <c r="AQ731" s="173"/>
      <c r="AR731" s="173"/>
      <c r="AS731" s="175"/>
      <c r="AT731" s="173">
        <v>0</v>
      </c>
      <c r="AU731" s="173"/>
      <c r="AV731" s="173"/>
      <c r="AW731" s="175"/>
      <c r="AX731" s="173">
        <v>0</v>
      </c>
      <c r="AY731" s="173"/>
      <c r="AZ731" s="173"/>
      <c r="BA731" s="175"/>
      <c r="BB731" s="173">
        <v>3600</v>
      </c>
      <c r="BC731" s="173"/>
      <c r="BD731" s="173"/>
      <c r="BE731" s="175"/>
      <c r="BF731" s="173">
        <v>0</v>
      </c>
      <c r="BG731" s="173"/>
      <c r="BH731" s="173"/>
      <c r="BI731" s="175"/>
      <c r="BJ731" s="173">
        <v>0</v>
      </c>
      <c r="BK731" s="173"/>
      <c r="BL731" s="173"/>
      <c r="BM731" s="175"/>
      <c r="BN731" s="173">
        <v>0</v>
      </c>
      <c r="BO731" s="173"/>
      <c r="BP731" s="173"/>
      <c r="BQ731" s="175"/>
      <c r="BR731" s="173">
        <v>0</v>
      </c>
      <c r="BS731" s="173"/>
      <c r="BT731" s="173"/>
      <c r="BU731" s="175"/>
      <c r="BV731" s="173">
        <v>0</v>
      </c>
      <c r="BW731" s="173"/>
      <c r="BX731" s="173"/>
      <c r="BY731" s="175"/>
      <c r="BZ731" s="173">
        <v>0</v>
      </c>
      <c r="CA731" s="173"/>
      <c r="CB731" s="173"/>
      <c r="CC731" s="175"/>
      <c r="CD731" s="173">
        <v>0</v>
      </c>
      <c r="CE731" s="173"/>
      <c r="CF731" s="173"/>
      <c r="CG731" s="175"/>
      <c r="CH731" s="173">
        <v>0</v>
      </c>
      <c r="CI731" s="173"/>
      <c r="CJ731" s="173"/>
      <c r="CK731" s="175"/>
      <c r="CL731" s="173">
        <v>36270</v>
      </c>
      <c r="CM731" s="173">
        <v>26831</v>
      </c>
      <c r="CN731" s="176"/>
    </row>
    <row r="732" ht="19.95" customHeight="1">
      <c r="A732" s="134"/>
      <c r="B732" s="135"/>
      <c r="C732" s="135"/>
      <c r="D732" s="136"/>
      <c r="E732" s="137"/>
      <c r="F732" s="138"/>
      <c r="G732" s="138"/>
      <c r="H732" s="138"/>
      <c r="I732" s="138"/>
      <c r="J732" s="138"/>
      <c r="K732" s="139"/>
      <c r="L732" s="139"/>
      <c r="M732" s="138"/>
      <c r="N732" s="138"/>
      <c r="O732" s="140"/>
      <c r="P732" s="141"/>
      <c r="Q732" s="138"/>
      <c r="R732" s="142"/>
      <c r="S732" s="141"/>
      <c r="T732" s="138"/>
      <c r="U732" s="138"/>
      <c r="V732" s="138"/>
      <c r="W732" s="138"/>
      <c r="X732" s="138"/>
      <c r="Y732" s="138"/>
      <c r="Z732" s="138"/>
      <c r="AA732" s="143"/>
      <c r="AB732" s="141"/>
      <c r="AC732" s="144"/>
      <c r="AD732" s="129"/>
      <c r="AE732" s="145"/>
      <c r="AF732" s="144"/>
      <c r="AG732" s="138"/>
      <c r="AH732" s="138"/>
      <c r="AI732" s="138"/>
      <c r="AJ732" s="138"/>
      <c r="AK732" s="138"/>
      <c r="AL732" s="138"/>
      <c r="AM732" s="138"/>
      <c r="AN732" s="166"/>
      <c r="AO732" s="178"/>
      <c r="AP732" s="138"/>
      <c r="AQ732" s="138"/>
      <c r="AR732" s="166"/>
      <c r="AS732" s="178"/>
      <c r="AT732" s="138"/>
      <c r="AU732" s="138"/>
      <c r="AV732" s="166"/>
      <c r="AW732" s="178"/>
      <c r="AX732" s="138"/>
      <c r="AY732" s="138"/>
      <c r="AZ732" s="166"/>
      <c r="BA732" s="178"/>
      <c r="BB732" s="138"/>
      <c r="BC732" s="138"/>
      <c r="BD732" s="138"/>
      <c r="BE732" s="178"/>
      <c r="BF732" s="138"/>
      <c r="BG732" s="138"/>
      <c r="BH732" s="166"/>
      <c r="BI732" s="178"/>
      <c r="BJ732" s="138"/>
      <c r="BK732" s="138"/>
      <c r="BL732" s="166"/>
      <c r="BM732" s="178"/>
      <c r="BN732" s="138"/>
      <c r="BO732" s="138"/>
      <c r="BP732" s="166"/>
      <c r="BQ732" s="178"/>
      <c r="BR732" s="138"/>
      <c r="BS732" s="138"/>
      <c r="BT732" s="166"/>
      <c r="BU732" s="178"/>
      <c r="BV732" s="138"/>
      <c r="BW732" s="138"/>
      <c r="BX732" s="166"/>
      <c r="BY732" s="178"/>
      <c r="BZ732" s="138"/>
      <c r="CA732" s="138"/>
      <c r="CB732" s="166"/>
      <c r="CC732" s="178"/>
      <c r="CD732" s="138"/>
      <c r="CE732" s="138"/>
      <c r="CF732" s="166"/>
      <c r="CG732" s="178"/>
      <c r="CH732" s="138"/>
      <c r="CI732" s="138"/>
      <c r="CJ732" s="166"/>
      <c r="CK732" s="178"/>
      <c r="CL732" s="138"/>
      <c r="CM732" s="138"/>
      <c r="CN732" s="149"/>
    </row>
    <row r="733" ht="19.95" customHeight="1">
      <c r="A733" s="134"/>
      <c r="B733" s="135"/>
      <c r="C733" s="135"/>
      <c r="D733" s="136"/>
      <c r="E733" s="168"/>
      <c r="F733" s="169"/>
      <c r="G733" s="169"/>
      <c r="H733" s="169"/>
      <c r="I733" s="169"/>
      <c r="J733" s="169"/>
      <c r="K733" s="139"/>
      <c r="L733" s="139"/>
      <c r="M733" s="169"/>
      <c r="N733" s="169"/>
      <c r="O733" s="140"/>
      <c r="P733" s="125"/>
      <c r="Q733" s="169"/>
      <c r="R733" s="142"/>
      <c r="S733" s="125"/>
      <c r="T733" s="169"/>
      <c r="U733" s="169"/>
      <c r="V733" s="169"/>
      <c r="W733" s="169"/>
      <c r="X733" s="169"/>
      <c r="Y733" s="169"/>
      <c r="Z733" s="169"/>
      <c r="AA733" s="143"/>
      <c r="AB733" s="125"/>
      <c r="AC733" s="128"/>
      <c r="AD733" s="129"/>
      <c r="AE733" s="173"/>
      <c r="AF733" s="128"/>
      <c r="AG733" s="169"/>
      <c r="AH733" s="169"/>
      <c r="AI733" s="169"/>
      <c r="AJ733" s="169"/>
      <c r="AK733" s="169"/>
      <c r="AL733" s="169"/>
      <c r="AM733" s="169"/>
      <c r="AN733" s="122"/>
      <c r="AO733" s="132"/>
      <c r="AP733" s="169"/>
      <c r="AQ733" s="169"/>
      <c r="AR733" s="122"/>
      <c r="AS733" s="132"/>
      <c r="AT733" s="169"/>
      <c r="AU733" s="169"/>
      <c r="AV733" s="122"/>
      <c r="AW733" s="132"/>
      <c r="AX733" s="169"/>
      <c r="AY733" s="169"/>
      <c r="AZ733" s="122"/>
      <c r="BA733" s="132"/>
      <c r="BB733" s="169"/>
      <c r="BC733" s="169"/>
      <c r="BD733" s="169"/>
      <c r="BE733" s="132"/>
      <c r="BF733" s="169"/>
      <c r="BG733" s="169"/>
      <c r="BH733" s="122"/>
      <c r="BI733" s="132"/>
      <c r="BJ733" s="169"/>
      <c r="BK733" s="169"/>
      <c r="BL733" s="122"/>
      <c r="BM733" s="132"/>
      <c r="BN733" s="169"/>
      <c r="BO733" s="169"/>
      <c r="BP733" s="122"/>
      <c r="BQ733" s="132"/>
      <c r="BR733" s="169"/>
      <c r="BS733" s="169"/>
      <c r="BT733" s="122"/>
      <c r="BU733" s="132"/>
      <c r="BV733" s="169"/>
      <c r="BW733" s="169"/>
      <c r="BX733" s="122"/>
      <c r="BY733" s="132"/>
      <c r="BZ733" s="169"/>
      <c r="CA733" s="169"/>
      <c r="CB733" s="122"/>
      <c r="CC733" s="132"/>
      <c r="CD733" s="169"/>
      <c r="CE733" s="169"/>
      <c r="CF733" s="122"/>
      <c r="CG733" s="132"/>
      <c r="CH733" s="169"/>
      <c r="CI733" s="169"/>
      <c r="CJ733" s="122"/>
      <c r="CK733" s="132"/>
      <c r="CL733" s="169"/>
      <c r="CM733" s="169"/>
      <c r="CN733" s="176"/>
    </row>
    <row r="734" ht="19.95" customHeight="1">
      <c r="A734" s="134"/>
      <c r="B734" s="135"/>
      <c r="C734" s="135"/>
      <c r="D734" s="136"/>
      <c r="E734" s="137"/>
      <c r="F734" s="138"/>
      <c r="G734" s="138"/>
      <c r="H734" s="138"/>
      <c r="I734" s="138"/>
      <c r="J734" s="138"/>
      <c r="K734" s="139"/>
      <c r="L734" s="139"/>
      <c r="M734" s="138"/>
      <c r="N734" s="138"/>
      <c r="O734" s="140"/>
      <c r="P734" s="141"/>
      <c r="Q734" s="138"/>
      <c r="R734" s="142"/>
      <c r="S734" s="141"/>
      <c r="T734" s="138"/>
      <c r="U734" s="138"/>
      <c r="V734" s="138"/>
      <c r="W734" s="138"/>
      <c r="X734" s="138"/>
      <c r="Y734" s="138"/>
      <c r="Z734" s="138"/>
      <c r="AA734" s="143"/>
      <c r="AB734" s="141"/>
      <c r="AC734" s="144"/>
      <c r="AD734" s="129"/>
      <c r="AE734" s="145"/>
      <c r="AF734" s="144"/>
      <c r="AG734" s="138"/>
      <c r="AH734" s="138"/>
      <c r="AI734" s="138"/>
      <c r="AJ734" s="138"/>
      <c r="AK734" s="138"/>
      <c r="AL734" s="138"/>
      <c r="AM734" s="138"/>
      <c r="AN734" s="166"/>
      <c r="AO734" s="178"/>
      <c r="AP734" s="138"/>
      <c r="AQ734" s="138"/>
      <c r="AR734" s="166"/>
      <c r="AS734" s="178"/>
      <c r="AT734" s="138"/>
      <c r="AU734" s="138"/>
      <c r="AV734" s="166"/>
      <c r="AW734" s="178"/>
      <c r="AX734" s="138"/>
      <c r="AY734" s="138"/>
      <c r="AZ734" s="166"/>
      <c r="BA734" s="178"/>
      <c r="BB734" s="138"/>
      <c r="BC734" s="138"/>
      <c r="BD734" s="138"/>
      <c r="BE734" s="178"/>
      <c r="BF734" s="138"/>
      <c r="BG734" s="138"/>
      <c r="BH734" s="166"/>
      <c r="BI734" s="178"/>
      <c r="BJ734" s="138"/>
      <c r="BK734" s="138"/>
      <c r="BL734" s="166"/>
      <c r="BM734" s="178"/>
      <c r="BN734" s="138"/>
      <c r="BO734" s="138"/>
      <c r="BP734" s="166"/>
      <c r="BQ734" s="178"/>
      <c r="BR734" s="138"/>
      <c r="BS734" s="138"/>
      <c r="BT734" s="166"/>
      <c r="BU734" s="178"/>
      <c r="BV734" s="138"/>
      <c r="BW734" s="138"/>
      <c r="BX734" s="166"/>
      <c r="BY734" s="178"/>
      <c r="BZ734" s="138"/>
      <c r="CA734" s="138"/>
      <c r="CB734" s="166"/>
      <c r="CC734" s="178"/>
      <c r="CD734" s="138"/>
      <c r="CE734" s="138"/>
      <c r="CF734" s="166"/>
      <c r="CG734" s="178"/>
      <c r="CH734" s="138"/>
      <c r="CI734" s="138"/>
      <c r="CJ734" s="166"/>
      <c r="CK734" s="178"/>
      <c r="CL734" s="138"/>
      <c r="CM734" s="138"/>
      <c r="CN734" s="149"/>
    </row>
    <row r="735" ht="19.95" customHeight="1">
      <c r="A735" s="134"/>
      <c r="B735" s="135"/>
      <c r="C735" s="135"/>
      <c r="D735" s="136"/>
      <c r="E735" s="168"/>
      <c r="F735" s="169"/>
      <c r="G735" s="169"/>
      <c r="H735" s="169"/>
      <c r="I735" s="169"/>
      <c r="J735" s="169"/>
      <c r="K735" s="139"/>
      <c r="L735" s="139"/>
      <c r="M735" s="169"/>
      <c r="N735" s="169"/>
      <c r="O735" s="140"/>
      <c r="P735" s="125"/>
      <c r="Q735" s="169"/>
      <c r="R735" s="142"/>
      <c r="S735" s="125"/>
      <c r="T735" s="169"/>
      <c r="U735" s="169"/>
      <c r="V735" s="169"/>
      <c r="W735" s="169"/>
      <c r="X735" s="169"/>
      <c r="Y735" s="169"/>
      <c r="Z735" s="169"/>
      <c r="AA735" s="143"/>
      <c r="AB735" s="125"/>
      <c r="AC735" s="128"/>
      <c r="AD735" s="129"/>
      <c r="AE735" s="173"/>
      <c r="AF735" s="128"/>
      <c r="AG735" s="169"/>
      <c r="AH735" s="169"/>
      <c r="AI735" s="169"/>
      <c r="AJ735" s="169"/>
      <c r="AK735" s="169"/>
      <c r="AL735" s="169"/>
      <c r="AM735" s="169"/>
      <c r="AN735" s="122"/>
      <c r="AO735" s="132"/>
      <c r="AP735" s="169"/>
      <c r="AQ735" s="169"/>
      <c r="AR735" s="122"/>
      <c r="AS735" s="132"/>
      <c r="AT735" s="169"/>
      <c r="AU735" s="169"/>
      <c r="AV735" s="122"/>
      <c r="AW735" s="132"/>
      <c r="AX735" s="169"/>
      <c r="AY735" s="169"/>
      <c r="AZ735" s="122"/>
      <c r="BA735" s="132"/>
      <c r="BB735" s="169"/>
      <c r="BC735" s="169"/>
      <c r="BD735" s="169"/>
      <c r="BE735" s="132"/>
      <c r="BF735" s="169"/>
      <c r="BG735" s="169"/>
      <c r="BH735" s="122"/>
      <c r="BI735" s="132"/>
      <c r="BJ735" s="169"/>
      <c r="BK735" s="169"/>
      <c r="BL735" s="122"/>
      <c r="BM735" s="132"/>
      <c r="BN735" s="169"/>
      <c r="BO735" s="169"/>
      <c r="BP735" s="122"/>
      <c r="BQ735" s="132"/>
      <c r="BR735" s="169"/>
      <c r="BS735" s="169"/>
      <c r="BT735" s="122"/>
      <c r="BU735" s="132"/>
      <c r="BV735" s="169"/>
      <c r="BW735" s="169"/>
      <c r="BX735" s="122"/>
      <c r="BY735" s="132"/>
      <c r="BZ735" s="169"/>
      <c r="CA735" s="169"/>
      <c r="CB735" s="122"/>
      <c r="CC735" s="132"/>
      <c r="CD735" s="169"/>
      <c r="CE735" s="169"/>
      <c r="CF735" s="122"/>
      <c r="CG735" s="132"/>
      <c r="CH735" s="169"/>
      <c r="CI735" s="169"/>
      <c r="CJ735" s="122"/>
      <c r="CK735" s="132"/>
      <c r="CL735" s="169"/>
      <c r="CM735" s="169"/>
      <c r="CN735" s="176"/>
    </row>
    <row r="736" ht="20.2" customHeight="1">
      <c r="A736" s="309"/>
      <c r="B736" s="310"/>
      <c r="C736" s="310"/>
      <c r="D736" s="311"/>
      <c r="E736" s="312"/>
      <c r="F736" s="313"/>
      <c r="G736" s="313"/>
      <c r="H736" s="313"/>
      <c r="I736" s="313"/>
      <c r="J736" s="313"/>
      <c r="K736" s="314"/>
      <c r="L736" s="314"/>
      <c r="M736" s="313"/>
      <c r="N736" s="313"/>
      <c r="O736" s="315"/>
      <c r="P736" s="316"/>
      <c r="Q736" s="313"/>
      <c r="R736" s="317"/>
      <c r="S736" s="316"/>
      <c r="T736" s="313"/>
      <c r="U736" s="313"/>
      <c r="V736" s="313"/>
      <c r="W736" s="313"/>
      <c r="X736" s="313"/>
      <c r="Y736" s="313"/>
      <c r="Z736" s="313"/>
      <c r="AA736" s="318"/>
      <c r="AB736" s="316"/>
      <c r="AC736" s="319"/>
      <c r="AD736" s="320"/>
      <c r="AE736" s="321"/>
      <c r="AF736" s="319"/>
      <c r="AG736" s="313"/>
      <c r="AH736" s="313"/>
      <c r="AI736" s="313"/>
      <c r="AJ736" s="313"/>
      <c r="AK736" s="313"/>
      <c r="AL736" s="313"/>
      <c r="AM736" s="313"/>
      <c r="AN736" s="322"/>
      <c r="AO736" s="323"/>
      <c r="AP736" s="313"/>
      <c r="AQ736" s="313"/>
      <c r="AR736" s="322"/>
      <c r="AS736" s="323"/>
      <c r="AT736" s="313"/>
      <c r="AU736" s="313"/>
      <c r="AV736" s="322"/>
      <c r="AW736" s="323"/>
      <c r="AX736" s="313"/>
      <c r="AY736" s="313"/>
      <c r="AZ736" s="322"/>
      <c r="BA736" s="323"/>
      <c r="BB736" s="313"/>
      <c r="BC736" s="313"/>
      <c r="BD736" s="313"/>
      <c r="BE736" s="323"/>
      <c r="BF736" s="313"/>
      <c r="BG736" s="313"/>
      <c r="BH736" s="322"/>
      <c r="BI736" s="323"/>
      <c r="BJ736" s="313"/>
      <c r="BK736" s="313"/>
      <c r="BL736" s="322"/>
      <c r="BM736" s="323"/>
      <c r="BN736" s="313"/>
      <c r="BO736" s="313"/>
      <c r="BP736" s="322"/>
      <c r="BQ736" s="323"/>
      <c r="BR736" s="313"/>
      <c r="BS736" s="313"/>
      <c r="BT736" s="322"/>
      <c r="BU736" s="323"/>
      <c r="BV736" s="313"/>
      <c r="BW736" s="313"/>
      <c r="BX736" s="322"/>
      <c r="BY736" s="323"/>
      <c r="BZ736" s="313"/>
      <c r="CA736" s="313"/>
      <c r="CB736" s="322"/>
      <c r="CC736" s="323"/>
      <c r="CD736" s="313"/>
      <c r="CE736" s="313"/>
      <c r="CF736" s="322"/>
      <c r="CG736" s="323"/>
      <c r="CH736" s="313"/>
      <c r="CI736" s="313"/>
      <c r="CJ736" s="322"/>
      <c r="CK736" s="323"/>
      <c r="CL736" s="313"/>
      <c r="CM736" s="313"/>
      <c r="CN736" s="32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G654"/>
  <sheetViews>
    <sheetView workbookViewId="0" showGridLines="0" defaultGridColor="1">
      <pane topLeftCell="A6" xSplit="0" ySplit="5" activePane="bottomLeft" state="frozen"/>
    </sheetView>
  </sheetViews>
  <sheetFormatPr defaultColWidth="11.6667" defaultRowHeight="19.9" customHeight="1" outlineLevelRow="0" outlineLevelCol="0"/>
  <cols>
    <col min="1" max="1" width="11.6719" style="348" customWidth="1"/>
    <col min="2" max="2" width="36.4688" style="348" customWidth="1"/>
    <col min="3" max="7" width="9.78906" style="348" customWidth="1"/>
    <col min="8" max="16384" width="11.6719" style="348" customWidth="1"/>
  </cols>
  <sheetData>
    <row r="1" ht="20.2" customHeight="1">
      <c r="A1" t="s" s="54">
        <v>2344</v>
      </c>
      <c r="B1" t="s" s="55">
        <v>3722</v>
      </c>
      <c r="C1" s="56"/>
      <c r="D1" s="56"/>
      <c r="E1" s="56"/>
      <c r="F1" s="56"/>
      <c r="G1" s="64"/>
    </row>
    <row r="2" ht="19.95" customHeight="1">
      <c r="A2" s="65"/>
      <c r="B2" s="66"/>
      <c r="C2" s="66"/>
      <c r="D2" s="72"/>
      <c r="E2" s="66"/>
      <c r="F2" s="66"/>
      <c r="G2" s="79"/>
    </row>
    <row r="3" ht="19.95" customHeight="1">
      <c r="A3" s="65"/>
      <c r="B3" t="s" s="349">
        <v>3723</v>
      </c>
      <c r="C3" s="74"/>
      <c r="D3" s="74"/>
      <c r="E3" s="74"/>
      <c r="F3" s="74"/>
      <c r="G3" s="88"/>
    </row>
    <row r="4" ht="19.95" customHeight="1">
      <c r="A4" s="83"/>
      <c r="B4" s="74"/>
      <c r="C4" s="74"/>
      <c r="D4" s="74"/>
      <c r="E4" s="74"/>
      <c r="F4" s="74"/>
      <c r="G4" s="88"/>
    </row>
    <row r="5" ht="32.3" customHeight="1">
      <c r="A5" t="s" s="350">
        <v>9</v>
      </c>
      <c r="B5" t="s" s="91">
        <v>11</v>
      </c>
      <c r="C5" t="s" s="91">
        <v>3724</v>
      </c>
      <c r="D5" t="s" s="91">
        <v>2346</v>
      </c>
      <c r="E5" t="s" s="91">
        <v>3725</v>
      </c>
      <c r="F5" t="s" s="91">
        <v>2346</v>
      </c>
      <c r="G5" t="s" s="351">
        <v>3726</v>
      </c>
    </row>
    <row r="6" ht="15.75" customHeight="1">
      <c r="A6" t="s" s="352">
        <v>2593</v>
      </c>
      <c r="B6" t="s" s="353">
        <v>2594</v>
      </c>
      <c r="C6" t="s" s="354">
        <v>28</v>
      </c>
      <c r="D6" s="355">
        <v>49.8895259404279</v>
      </c>
      <c r="E6" t="s" s="356">
        <v>28</v>
      </c>
      <c r="F6" s="355">
        <v>49.8895259404279</v>
      </c>
      <c r="G6" t="s" s="357">
        <v>3727</v>
      </c>
    </row>
    <row r="7" ht="15.75" customHeight="1">
      <c r="A7" t="s" s="179">
        <v>3501</v>
      </c>
      <c r="B7" t="s" s="181">
        <v>59</v>
      </c>
      <c r="C7" t="s" s="182">
        <v>32</v>
      </c>
      <c r="D7" s="131">
        <v>34.5242902957596</v>
      </c>
      <c r="E7" t="s" s="130">
        <v>32</v>
      </c>
      <c r="F7" s="131">
        <v>34.5242902957596</v>
      </c>
      <c r="G7" t="s" s="358">
        <v>3727</v>
      </c>
    </row>
    <row r="8" ht="15.75" customHeight="1">
      <c r="A8" t="s" s="179">
        <v>3587</v>
      </c>
      <c r="B8" t="s" s="181">
        <v>67</v>
      </c>
      <c r="C8" t="s" s="188">
        <v>32</v>
      </c>
      <c r="D8" s="147">
        <v>32.8255475240047</v>
      </c>
      <c r="E8" t="s" s="146">
        <v>32</v>
      </c>
      <c r="F8" s="147">
        <v>32.8255475240047</v>
      </c>
      <c r="G8" t="s" s="359">
        <v>3727</v>
      </c>
    </row>
    <row r="9" ht="15.75" customHeight="1">
      <c r="A9" t="s" s="179">
        <v>3456</v>
      </c>
      <c r="B9" t="s" s="181">
        <v>3457</v>
      </c>
      <c r="C9" t="s" s="182">
        <v>32</v>
      </c>
      <c r="D9" s="131">
        <v>35.2335812297057</v>
      </c>
      <c r="E9" t="s" s="130">
        <v>32</v>
      </c>
      <c r="F9" s="131">
        <v>35.2335812297057</v>
      </c>
      <c r="G9" t="s" s="358">
        <v>3727</v>
      </c>
    </row>
    <row r="10" ht="15.75" customHeight="1">
      <c r="A10" t="s" s="179">
        <v>2845</v>
      </c>
      <c r="B10" t="s" s="181">
        <v>71</v>
      </c>
      <c r="C10" t="s" s="188">
        <v>28</v>
      </c>
      <c r="D10" s="147">
        <v>51.4672994054437</v>
      </c>
      <c r="E10" t="s" s="146">
        <v>28</v>
      </c>
      <c r="F10" s="147">
        <v>51.4672994054437</v>
      </c>
      <c r="G10" t="s" s="359">
        <v>3727</v>
      </c>
    </row>
    <row r="11" ht="15.75" customHeight="1">
      <c r="A11" t="s" s="360">
        <v>3186</v>
      </c>
      <c r="B11" t="s" s="361">
        <v>76</v>
      </c>
      <c r="C11" t="s" s="362">
        <v>28</v>
      </c>
      <c r="D11" s="363">
        <v>40.7135794330916</v>
      </c>
      <c r="E11" t="s" s="364">
        <v>2365</v>
      </c>
      <c r="F11" s="365">
        <v>16.9124918</v>
      </c>
      <c r="G11" t="s" s="366">
        <v>3728</v>
      </c>
    </row>
    <row r="12" ht="15.75" customHeight="1">
      <c r="A12" t="s" s="179">
        <v>3702</v>
      </c>
      <c r="B12" t="s" s="181">
        <v>85</v>
      </c>
      <c r="C12" t="s" s="188">
        <v>27</v>
      </c>
      <c r="D12" s="147">
        <v>38.8663472819711</v>
      </c>
      <c r="E12" t="s" s="146">
        <v>27</v>
      </c>
      <c r="F12" s="147">
        <v>38.8663472819711</v>
      </c>
      <c r="G12" t="s" s="359">
        <v>3727</v>
      </c>
    </row>
    <row r="13" ht="15.75" customHeight="1">
      <c r="A13" t="s" s="179">
        <v>2634</v>
      </c>
      <c r="B13" t="s" s="181">
        <v>2635</v>
      </c>
      <c r="C13" t="s" s="182">
        <v>28</v>
      </c>
      <c r="D13" s="131">
        <v>43.7829178903425</v>
      </c>
      <c r="E13" t="s" s="130">
        <v>28</v>
      </c>
      <c r="F13" s="131">
        <v>43.7829178903425</v>
      </c>
      <c r="G13" t="s" s="358">
        <v>3727</v>
      </c>
    </row>
    <row r="14" ht="15.75" customHeight="1">
      <c r="A14" t="s" s="360">
        <v>3291</v>
      </c>
      <c r="B14" t="s" s="361">
        <v>91</v>
      </c>
      <c r="C14" t="s" s="362">
        <v>28</v>
      </c>
      <c r="D14" s="363">
        <v>40.4221410246443</v>
      </c>
      <c r="E14" t="s" s="364">
        <v>27</v>
      </c>
      <c r="F14" s="363">
        <v>32.3097255694628</v>
      </c>
      <c r="G14" t="s" s="366">
        <v>3729</v>
      </c>
    </row>
    <row r="15" ht="15.75" customHeight="1">
      <c r="A15" t="s" s="360">
        <v>2914</v>
      </c>
      <c r="B15" t="s" s="361">
        <v>97</v>
      </c>
      <c r="C15" t="s" s="362">
        <v>28</v>
      </c>
      <c r="D15" s="363">
        <v>42.3926069321534</v>
      </c>
      <c r="E15" t="s" s="364">
        <v>2365</v>
      </c>
      <c r="F15" s="363">
        <v>22.1261983775811</v>
      </c>
      <c r="G15" t="s" s="366">
        <v>3729</v>
      </c>
    </row>
    <row r="16" ht="15.75" customHeight="1">
      <c r="A16" t="s" s="360">
        <v>2893</v>
      </c>
      <c r="B16" t="s" s="361">
        <v>102</v>
      </c>
      <c r="C16" t="s" s="362">
        <v>28</v>
      </c>
      <c r="D16" s="363">
        <v>37.0224071853472</v>
      </c>
      <c r="E16" t="s" s="364">
        <v>31</v>
      </c>
      <c r="F16" s="365">
        <v>5.3560932</v>
      </c>
      <c r="G16" t="s" s="366">
        <v>3730</v>
      </c>
    </row>
    <row r="17" ht="15.75" customHeight="1">
      <c r="A17" t="s" s="179">
        <v>3589</v>
      </c>
      <c r="B17" t="s" s="181">
        <v>3590</v>
      </c>
      <c r="C17" t="s" s="182">
        <v>32</v>
      </c>
      <c r="D17" s="131">
        <v>40.4283179859762</v>
      </c>
      <c r="E17" t="s" s="130">
        <v>32</v>
      </c>
      <c r="F17" s="131">
        <v>40.4283179859762</v>
      </c>
      <c r="G17" t="s" s="358">
        <v>3727</v>
      </c>
    </row>
    <row r="18" ht="15.75" customHeight="1">
      <c r="A18" t="s" s="179">
        <v>3518</v>
      </c>
      <c r="B18" t="s" s="181">
        <v>3519</v>
      </c>
      <c r="C18" t="s" s="188">
        <v>32</v>
      </c>
      <c r="D18" s="147">
        <v>35.3174513226194</v>
      </c>
      <c r="E18" t="s" s="146">
        <v>32</v>
      </c>
      <c r="F18" s="147">
        <v>35.3174513226194</v>
      </c>
      <c r="G18" t="s" s="359">
        <v>3727</v>
      </c>
    </row>
    <row r="19" ht="15.75" customHeight="1">
      <c r="A19" t="s" s="179">
        <v>3322</v>
      </c>
      <c r="B19" t="s" s="181">
        <v>3323</v>
      </c>
      <c r="C19" t="s" s="182">
        <v>32</v>
      </c>
      <c r="D19" s="131">
        <v>34.7331817573893</v>
      </c>
      <c r="E19" t="s" s="130">
        <v>32</v>
      </c>
      <c r="F19" s="131">
        <v>34.7331817573893</v>
      </c>
      <c r="G19" t="s" s="358">
        <v>3727</v>
      </c>
    </row>
    <row r="20" ht="15.75" customHeight="1">
      <c r="A20" t="s" s="179">
        <v>3363</v>
      </c>
      <c r="B20" t="s" s="181">
        <v>122</v>
      </c>
      <c r="C20" t="s" s="188">
        <v>27</v>
      </c>
      <c r="D20" s="147">
        <v>40.1918158567775</v>
      </c>
      <c r="E20" t="s" s="146">
        <v>27</v>
      </c>
      <c r="F20" s="147">
        <v>40.1918158567775</v>
      </c>
      <c r="G20" t="s" s="359">
        <v>3727</v>
      </c>
    </row>
    <row r="21" ht="15.75" customHeight="1">
      <c r="A21" t="s" s="179">
        <v>3524</v>
      </c>
      <c r="B21" t="s" s="181">
        <v>127</v>
      </c>
      <c r="C21" t="s" s="182">
        <v>2365</v>
      </c>
      <c r="D21" s="131">
        <v>42.7812045534326</v>
      </c>
      <c r="E21" t="s" s="130">
        <v>2365</v>
      </c>
      <c r="F21" s="131">
        <v>42.7812045534326</v>
      </c>
      <c r="G21" t="s" s="358">
        <v>3727</v>
      </c>
    </row>
    <row r="22" ht="15.75" customHeight="1">
      <c r="A22" t="s" s="360">
        <v>3066</v>
      </c>
      <c r="B22" t="s" s="361">
        <v>134</v>
      </c>
      <c r="C22" t="s" s="362">
        <v>28</v>
      </c>
      <c r="D22" s="363">
        <v>32.4896221394359</v>
      </c>
      <c r="E22" t="s" s="364">
        <v>31</v>
      </c>
      <c r="F22" s="365">
        <v>9.2708888</v>
      </c>
      <c r="G22" t="s" s="366">
        <v>3730</v>
      </c>
    </row>
    <row r="23" ht="15.75" customHeight="1">
      <c r="A23" t="s" s="179">
        <v>2603</v>
      </c>
      <c r="B23" t="s" s="181">
        <v>2604</v>
      </c>
      <c r="C23" t="s" s="182">
        <v>28</v>
      </c>
      <c r="D23" s="131">
        <v>43.9214912157018</v>
      </c>
      <c r="E23" t="s" s="130">
        <v>28</v>
      </c>
      <c r="F23" s="131">
        <v>43.9214912157018</v>
      </c>
      <c r="G23" t="s" s="358">
        <v>3727</v>
      </c>
    </row>
    <row r="24" ht="15.75" customHeight="1">
      <c r="A24" t="s" s="360">
        <v>2967</v>
      </c>
      <c r="B24" t="s" s="361">
        <v>142</v>
      </c>
      <c r="C24" t="s" s="362">
        <v>28</v>
      </c>
      <c r="D24" s="363">
        <v>30.1982378854626</v>
      </c>
      <c r="E24" t="s" s="364">
        <v>29</v>
      </c>
      <c r="F24" s="365">
        <v>20.9050861</v>
      </c>
      <c r="G24" t="s" s="366">
        <v>3728</v>
      </c>
    </row>
    <row r="25" ht="15.75" customHeight="1">
      <c r="A25" t="s" s="360">
        <v>2899</v>
      </c>
      <c r="B25" t="s" s="361">
        <v>147</v>
      </c>
      <c r="C25" t="s" s="362">
        <v>28</v>
      </c>
      <c r="D25" s="363">
        <v>36.4715653703342</v>
      </c>
      <c r="E25" t="s" s="364">
        <v>2365</v>
      </c>
      <c r="F25" s="365">
        <v>8.6574165</v>
      </c>
      <c r="G25" t="s" s="366">
        <v>3730</v>
      </c>
    </row>
    <row r="26" ht="15.75" customHeight="1">
      <c r="A26" t="s" s="360">
        <v>3279</v>
      </c>
      <c r="B26" t="s" s="361">
        <v>151</v>
      </c>
      <c r="C26" t="s" s="362">
        <v>28</v>
      </c>
      <c r="D26" s="363">
        <v>38.3328490182241</v>
      </c>
      <c r="E26" t="s" s="364">
        <v>27</v>
      </c>
      <c r="F26" s="363">
        <v>31.5745776080369</v>
      </c>
      <c r="G26" t="s" s="366">
        <v>3729</v>
      </c>
    </row>
    <row r="27" ht="15.75" customHeight="1">
      <c r="A27" t="s" s="360">
        <v>2907</v>
      </c>
      <c r="B27" t="s" s="361">
        <v>2908</v>
      </c>
      <c r="C27" t="s" s="362">
        <v>28</v>
      </c>
      <c r="D27" s="363">
        <v>33.6245799327892</v>
      </c>
      <c r="E27" t="s" s="364">
        <v>33</v>
      </c>
      <c r="F27" s="363">
        <v>21.8722995679309</v>
      </c>
      <c r="G27" t="s" s="366">
        <v>3729</v>
      </c>
    </row>
    <row r="28" ht="15.75" customHeight="1">
      <c r="A28" t="s" s="179">
        <v>2446</v>
      </c>
      <c r="B28" t="s" s="181">
        <v>161</v>
      </c>
      <c r="C28" t="s" s="188">
        <v>28</v>
      </c>
      <c r="D28" s="147">
        <v>44.4855662472243</v>
      </c>
      <c r="E28" t="s" s="146">
        <v>28</v>
      </c>
      <c r="F28" s="147">
        <v>44.4855662472243</v>
      </c>
      <c r="G28" t="s" s="359">
        <v>3727</v>
      </c>
    </row>
    <row r="29" ht="15.75" customHeight="1">
      <c r="A29" t="s" s="179">
        <v>2821</v>
      </c>
      <c r="B29" t="s" s="181">
        <v>2822</v>
      </c>
      <c r="C29" t="s" s="182">
        <v>28</v>
      </c>
      <c r="D29" s="131">
        <v>50.4418062557597</v>
      </c>
      <c r="E29" t="s" s="130">
        <v>28</v>
      </c>
      <c r="F29" s="131">
        <v>50.4418062557597</v>
      </c>
      <c r="G29" t="s" s="358">
        <v>3727</v>
      </c>
    </row>
    <row r="30" ht="15.75" customHeight="1">
      <c r="A30" t="s" s="179">
        <v>2858</v>
      </c>
      <c r="B30" t="s" s="181">
        <v>2859</v>
      </c>
      <c r="C30" t="s" s="188">
        <v>28</v>
      </c>
      <c r="D30" s="147">
        <v>46.7447693974118</v>
      </c>
      <c r="E30" t="s" s="146">
        <v>28</v>
      </c>
      <c r="F30" s="147">
        <v>46.7447693974118</v>
      </c>
      <c r="G30" t="s" s="359">
        <v>3727</v>
      </c>
    </row>
    <row r="31" ht="15.75" customHeight="1">
      <c r="A31" t="s" s="179">
        <v>2876</v>
      </c>
      <c r="B31" t="s" s="181">
        <v>177</v>
      </c>
      <c r="C31" t="s" s="182">
        <v>28</v>
      </c>
      <c r="D31" s="131">
        <v>43.9046919779257</v>
      </c>
      <c r="E31" t="s" s="130">
        <v>28</v>
      </c>
      <c r="F31" s="131">
        <v>43.9046919779257</v>
      </c>
      <c r="G31" t="s" s="358">
        <v>3727</v>
      </c>
    </row>
    <row r="32" ht="15.75" customHeight="1">
      <c r="A32" t="s" s="179">
        <v>3660</v>
      </c>
      <c r="B32" t="s" s="181">
        <v>184</v>
      </c>
      <c r="C32" t="s" s="188">
        <v>27</v>
      </c>
      <c r="D32" s="147">
        <v>30.6357420947678</v>
      </c>
      <c r="E32" t="s" s="146">
        <v>27</v>
      </c>
      <c r="F32" s="147">
        <v>30.6357420947678</v>
      </c>
      <c r="G32" t="s" s="359">
        <v>3727</v>
      </c>
    </row>
    <row r="33" ht="15.75" customHeight="1">
      <c r="A33" t="s" s="179">
        <v>2666</v>
      </c>
      <c r="B33" t="s" s="181">
        <v>190</v>
      </c>
      <c r="C33" t="s" s="182">
        <v>28</v>
      </c>
      <c r="D33" s="131">
        <v>42.7075465920921</v>
      </c>
      <c r="E33" t="s" s="130">
        <v>28</v>
      </c>
      <c r="F33" s="131">
        <v>42.7075465920921</v>
      </c>
      <c r="G33" t="s" s="358">
        <v>3727</v>
      </c>
    </row>
    <row r="34" ht="15.75" customHeight="1">
      <c r="A34" t="s" s="360">
        <v>3058</v>
      </c>
      <c r="B34" t="s" s="361">
        <v>194</v>
      </c>
      <c r="C34" t="s" s="362">
        <v>28</v>
      </c>
      <c r="D34" s="363">
        <v>41.1693925754267</v>
      </c>
      <c r="E34" t="s" s="364">
        <v>2365</v>
      </c>
      <c r="F34" s="365">
        <v>21.7277954</v>
      </c>
      <c r="G34" t="s" s="366">
        <v>3728</v>
      </c>
    </row>
    <row r="35" ht="15.75" customHeight="1">
      <c r="A35" t="s" s="179">
        <v>3385</v>
      </c>
      <c r="B35" t="s" s="181">
        <v>198</v>
      </c>
      <c r="C35" t="s" s="182">
        <v>29</v>
      </c>
      <c r="D35" s="131">
        <v>41.3110326199875</v>
      </c>
      <c r="E35" t="s" s="130">
        <v>29</v>
      </c>
      <c r="F35" s="131">
        <v>41.3110326199875</v>
      </c>
      <c r="G35" t="s" s="358">
        <v>3727</v>
      </c>
    </row>
    <row r="36" ht="15.75" customHeight="1">
      <c r="A36" t="s" s="179">
        <v>2649</v>
      </c>
      <c r="B36" t="s" s="181">
        <v>2650</v>
      </c>
      <c r="C36" t="s" s="188">
        <v>28</v>
      </c>
      <c r="D36" s="147">
        <v>47.0082015927731</v>
      </c>
      <c r="E36" t="s" s="146">
        <v>28</v>
      </c>
      <c r="F36" s="147">
        <v>47.0082015927731</v>
      </c>
      <c r="G36" t="s" s="359">
        <v>3727</v>
      </c>
    </row>
    <row r="37" ht="15.75" customHeight="1">
      <c r="A37" t="s" s="179">
        <v>2537</v>
      </c>
      <c r="B37" t="s" s="181">
        <v>210</v>
      </c>
      <c r="C37" t="s" s="182">
        <v>28</v>
      </c>
      <c r="D37" s="131">
        <v>48.8148336944055</v>
      </c>
      <c r="E37" t="s" s="130">
        <v>28</v>
      </c>
      <c r="F37" s="131">
        <v>48.8148336944055</v>
      </c>
      <c r="G37" t="s" s="358">
        <v>3727</v>
      </c>
    </row>
    <row r="38" ht="15.75" customHeight="1">
      <c r="A38" t="s" s="179">
        <v>3381</v>
      </c>
      <c r="B38" t="s" s="181">
        <v>214</v>
      </c>
      <c r="C38" t="s" s="188">
        <v>27</v>
      </c>
      <c r="D38" s="147">
        <v>38.7503666764447</v>
      </c>
      <c r="E38" t="s" s="146">
        <v>27</v>
      </c>
      <c r="F38" s="147">
        <v>38.7503666764447</v>
      </c>
      <c r="G38" t="s" s="359">
        <v>3727</v>
      </c>
    </row>
    <row r="39" ht="15.75" customHeight="1">
      <c r="A39" t="s" s="179">
        <v>2571</v>
      </c>
      <c r="B39" t="s" s="181">
        <v>2572</v>
      </c>
      <c r="C39" t="s" s="182">
        <v>28</v>
      </c>
      <c r="D39" s="131">
        <v>49.3144651679369</v>
      </c>
      <c r="E39" t="s" s="130">
        <v>28</v>
      </c>
      <c r="F39" s="131">
        <v>49.3144651679369</v>
      </c>
      <c r="G39" t="s" s="358">
        <v>3727</v>
      </c>
    </row>
    <row r="40" ht="15.75" customHeight="1">
      <c r="A40" t="s" s="179">
        <v>2495</v>
      </c>
      <c r="B40" t="s" s="181">
        <v>223</v>
      </c>
      <c r="C40" t="s" s="188">
        <v>28</v>
      </c>
      <c r="D40" s="147">
        <v>45.1117833689958</v>
      </c>
      <c r="E40" t="s" s="146">
        <v>28</v>
      </c>
      <c r="F40" s="147">
        <v>45.1117833689958</v>
      </c>
      <c r="G40" t="s" s="359">
        <v>3727</v>
      </c>
    </row>
    <row r="41" ht="15.75" customHeight="1">
      <c r="A41" t="s" s="179">
        <v>2867</v>
      </c>
      <c r="B41" t="s" s="181">
        <v>229</v>
      </c>
      <c r="C41" t="s" s="182">
        <v>34</v>
      </c>
      <c r="D41" s="131">
        <v>46.583618226947</v>
      </c>
      <c r="E41" t="s" s="130">
        <v>34</v>
      </c>
      <c r="F41" s="131">
        <v>46.583618226947</v>
      </c>
      <c r="G41" t="s" s="358">
        <v>3727</v>
      </c>
    </row>
    <row r="42" ht="15.75" customHeight="1">
      <c r="A42" t="s" s="360">
        <v>2892</v>
      </c>
      <c r="B42" t="s" s="361">
        <v>235</v>
      </c>
      <c r="C42" t="s" s="362">
        <v>35</v>
      </c>
      <c r="D42" s="363">
        <v>43.691288440621</v>
      </c>
      <c r="E42" t="s" s="364">
        <v>2390</v>
      </c>
      <c r="F42" s="365">
        <v>10.5656086</v>
      </c>
      <c r="G42" t="s" s="366">
        <v>3728</v>
      </c>
    </row>
    <row r="43" ht="15.75" customHeight="1">
      <c r="A43" t="s" s="179">
        <v>3638</v>
      </c>
      <c r="B43" t="s" s="181">
        <v>3639</v>
      </c>
      <c r="C43" t="s" s="182">
        <v>36</v>
      </c>
      <c r="D43" s="131">
        <v>49.0791198178934</v>
      </c>
      <c r="E43" t="s" s="130">
        <v>36</v>
      </c>
      <c r="F43" s="131">
        <v>49.0791198178934</v>
      </c>
      <c r="G43" t="s" s="358">
        <v>3727</v>
      </c>
    </row>
    <row r="44" ht="15.75" customHeight="1">
      <c r="A44" t="s" s="179">
        <v>2468</v>
      </c>
      <c r="B44" t="s" s="181">
        <v>244</v>
      </c>
      <c r="C44" t="s" s="188">
        <v>35</v>
      </c>
      <c r="D44" s="147">
        <v>52.8621392446469</v>
      </c>
      <c r="E44" t="s" s="146">
        <v>35</v>
      </c>
      <c r="F44" s="147">
        <v>52.8621392446469</v>
      </c>
      <c r="G44" t="s" s="359">
        <v>3727</v>
      </c>
    </row>
    <row r="45" ht="15.75" customHeight="1">
      <c r="A45" t="s" s="179">
        <v>2534</v>
      </c>
      <c r="B45" t="s" s="181">
        <v>250</v>
      </c>
      <c r="C45" t="s" s="182">
        <v>28</v>
      </c>
      <c r="D45" s="131">
        <v>44.8288700369651</v>
      </c>
      <c r="E45" t="s" s="130">
        <v>28</v>
      </c>
      <c r="F45" s="131">
        <v>44.8288700369651</v>
      </c>
      <c r="G45" t="s" s="358">
        <v>3727</v>
      </c>
    </row>
    <row r="46" ht="15.75" customHeight="1">
      <c r="A46" t="s" s="179">
        <v>3541</v>
      </c>
      <c r="B46" t="s" s="181">
        <v>253</v>
      </c>
      <c r="C46" t="s" s="188">
        <v>27</v>
      </c>
      <c r="D46" s="147">
        <v>40.5343872159457</v>
      </c>
      <c r="E46" t="s" s="146">
        <v>27</v>
      </c>
      <c r="F46" s="147">
        <v>40.5343872159457</v>
      </c>
      <c r="G46" t="s" s="359">
        <v>3727</v>
      </c>
    </row>
    <row r="47" ht="15.75" customHeight="1">
      <c r="A47" t="s" s="360">
        <v>2952</v>
      </c>
      <c r="B47" t="s" s="361">
        <v>2953</v>
      </c>
      <c r="C47" t="s" s="362">
        <v>28</v>
      </c>
      <c r="D47" s="363">
        <v>34.0772182562651</v>
      </c>
      <c r="E47" t="s" s="364">
        <v>31</v>
      </c>
      <c r="F47" s="365">
        <v>13.7007739</v>
      </c>
      <c r="G47" t="s" s="366">
        <v>3728</v>
      </c>
    </row>
    <row r="48" ht="15.75" customHeight="1">
      <c r="A48" t="s" s="179">
        <v>3548</v>
      </c>
      <c r="B48" t="s" s="181">
        <v>267</v>
      </c>
      <c r="C48" t="s" s="188">
        <v>27</v>
      </c>
      <c r="D48" s="147">
        <v>34.5256921397866</v>
      </c>
      <c r="E48" t="s" s="146">
        <v>27</v>
      </c>
      <c r="F48" s="147">
        <v>34.5256921397866</v>
      </c>
      <c r="G48" t="s" s="359">
        <v>3727</v>
      </c>
    </row>
    <row r="49" ht="15.75" customHeight="1">
      <c r="A49" t="s" s="179">
        <v>3563</v>
      </c>
      <c r="B49" t="s" s="181">
        <v>271</v>
      </c>
      <c r="C49" t="s" s="182">
        <v>27</v>
      </c>
      <c r="D49" s="131">
        <v>33.8973821989529</v>
      </c>
      <c r="E49" t="s" s="130">
        <v>27</v>
      </c>
      <c r="F49" s="131">
        <v>33.8973821989529</v>
      </c>
      <c r="G49" t="s" s="358">
        <v>3727</v>
      </c>
    </row>
    <row r="50" ht="15.75" customHeight="1">
      <c r="A50" t="s" s="360">
        <v>3032</v>
      </c>
      <c r="B50" t="s" s="361">
        <v>276</v>
      </c>
      <c r="C50" t="s" s="362">
        <v>28</v>
      </c>
      <c r="D50" s="363">
        <v>36.1634568923863</v>
      </c>
      <c r="E50" t="s" s="364">
        <v>2365</v>
      </c>
      <c r="F50" s="365">
        <v>22.6893077</v>
      </c>
      <c r="G50" t="s" s="366">
        <v>3728</v>
      </c>
    </row>
    <row r="51" ht="15.75" customHeight="1">
      <c r="A51" t="s" s="179">
        <v>3427</v>
      </c>
      <c r="B51" t="s" s="181">
        <v>3428</v>
      </c>
      <c r="C51" t="s" s="182">
        <v>29</v>
      </c>
      <c r="D51" s="131">
        <v>38.6686313944921</v>
      </c>
      <c r="E51" t="s" s="130">
        <v>29</v>
      </c>
      <c r="F51" s="131">
        <v>38.6686313944921</v>
      </c>
      <c r="G51" t="s" s="358">
        <v>3727</v>
      </c>
    </row>
    <row r="52" ht="15.75" customHeight="1">
      <c r="A52" t="s" s="179">
        <v>2644</v>
      </c>
      <c r="B52" t="s" s="181">
        <v>279</v>
      </c>
      <c r="C52" t="s" s="188">
        <v>28</v>
      </c>
      <c r="D52" s="147">
        <v>52.0888394306116</v>
      </c>
      <c r="E52" t="s" s="146">
        <v>28</v>
      </c>
      <c r="F52" s="147">
        <v>52.0888394306116</v>
      </c>
      <c r="G52" t="s" s="359">
        <v>3727</v>
      </c>
    </row>
    <row r="53" ht="15.75" customHeight="1">
      <c r="A53" t="s" s="179">
        <v>2540</v>
      </c>
      <c r="B53" t="s" s="181">
        <v>2541</v>
      </c>
      <c r="C53" t="s" s="182">
        <v>28</v>
      </c>
      <c r="D53" s="131">
        <v>44.3491503687079</v>
      </c>
      <c r="E53" t="s" s="130">
        <v>28</v>
      </c>
      <c r="F53" s="131">
        <v>44.3491503687079</v>
      </c>
      <c r="G53" t="s" s="358">
        <v>3727</v>
      </c>
    </row>
    <row r="54" ht="15.75" customHeight="1">
      <c r="A54" t="s" s="179">
        <v>2674</v>
      </c>
      <c r="B54" t="s" s="181">
        <v>2675</v>
      </c>
      <c r="C54" t="s" s="188">
        <v>28</v>
      </c>
      <c r="D54" s="147">
        <v>43.2785540615754</v>
      </c>
      <c r="E54" t="s" s="146">
        <v>28</v>
      </c>
      <c r="F54" s="147">
        <v>43.2785540615754</v>
      </c>
      <c r="G54" t="s" s="359">
        <v>3727</v>
      </c>
    </row>
    <row r="55" ht="15.75" customHeight="1">
      <c r="A55" t="s" s="360">
        <v>2963</v>
      </c>
      <c r="B55" t="s" s="361">
        <v>2964</v>
      </c>
      <c r="C55" t="s" s="362">
        <v>28</v>
      </c>
      <c r="D55" s="363">
        <v>30.7599865404028</v>
      </c>
      <c r="E55" t="s" s="364">
        <v>2365</v>
      </c>
      <c r="F55" s="365">
        <v>5.54</v>
      </c>
      <c r="G55" t="s" s="366">
        <v>3731</v>
      </c>
    </row>
    <row r="56" ht="15.75" customHeight="1">
      <c r="A56" t="s" s="360">
        <v>3122</v>
      </c>
      <c r="B56" t="s" s="361">
        <v>3123</v>
      </c>
      <c r="C56" t="s" s="362">
        <v>28</v>
      </c>
      <c r="D56" s="363">
        <v>31.2133817670494</v>
      </c>
      <c r="E56" t="s" s="364">
        <v>2365</v>
      </c>
      <c r="F56" s="365">
        <v>18.912585</v>
      </c>
      <c r="G56" t="s" s="366">
        <v>3728</v>
      </c>
    </row>
    <row r="57" ht="15.75" customHeight="1">
      <c r="A57" t="s" s="179">
        <v>2756</v>
      </c>
      <c r="B57" t="s" s="181">
        <v>2757</v>
      </c>
      <c r="C57" t="s" s="182">
        <v>28</v>
      </c>
      <c r="D57" s="131">
        <v>42.532600672517</v>
      </c>
      <c r="E57" t="s" s="130">
        <v>28</v>
      </c>
      <c r="F57" s="131">
        <v>42.532600672517</v>
      </c>
      <c r="G57" t="s" s="358">
        <v>3727</v>
      </c>
    </row>
    <row r="58" ht="15.75" customHeight="1">
      <c r="A58" t="s" s="360">
        <v>3087</v>
      </c>
      <c r="B58" t="s" s="361">
        <v>3088</v>
      </c>
      <c r="C58" t="s" s="362">
        <v>28</v>
      </c>
      <c r="D58" s="363">
        <v>39.6499521937746</v>
      </c>
      <c r="E58" t="s" s="364">
        <v>31</v>
      </c>
      <c r="F58" s="365">
        <v>7.4604271</v>
      </c>
      <c r="G58" t="s" s="366">
        <v>3730</v>
      </c>
    </row>
    <row r="59" ht="15.75" customHeight="1">
      <c r="A59" t="s" s="179">
        <v>3606</v>
      </c>
      <c r="B59" t="s" s="181">
        <v>3607</v>
      </c>
      <c r="C59" t="s" s="182">
        <v>217</v>
      </c>
      <c r="D59" s="125">
        <v>35.497385</v>
      </c>
      <c r="E59" t="s" s="130">
        <v>217</v>
      </c>
      <c r="F59" s="125">
        <v>35.497385</v>
      </c>
      <c r="G59" t="s" s="358">
        <v>3727</v>
      </c>
    </row>
    <row r="60" ht="15.75" customHeight="1">
      <c r="A60" t="s" s="179">
        <v>2462</v>
      </c>
      <c r="B60" t="s" s="181">
        <v>2463</v>
      </c>
      <c r="C60" t="s" s="188">
        <v>28</v>
      </c>
      <c r="D60" s="147">
        <v>45.2099003201208</v>
      </c>
      <c r="E60" t="s" s="146">
        <v>28</v>
      </c>
      <c r="F60" s="147">
        <v>45.2099003201208</v>
      </c>
      <c r="G60" t="s" s="359">
        <v>3727</v>
      </c>
    </row>
    <row r="61" ht="15.75" customHeight="1">
      <c r="A61" t="s" s="360">
        <v>3262</v>
      </c>
      <c r="B61" t="s" s="361">
        <v>3263</v>
      </c>
      <c r="C61" t="s" s="362">
        <v>28</v>
      </c>
      <c r="D61" s="363">
        <v>31.1946657813192</v>
      </c>
      <c r="E61" t="s" s="364">
        <v>2365</v>
      </c>
      <c r="F61" s="365">
        <v>14.002324</v>
      </c>
      <c r="G61" t="s" s="366">
        <v>3728</v>
      </c>
    </row>
    <row r="62" ht="15.75" customHeight="1">
      <c r="A62" t="s" s="360">
        <v>3023</v>
      </c>
      <c r="B62" t="s" s="361">
        <v>318</v>
      </c>
      <c r="C62" t="s" s="362">
        <v>28</v>
      </c>
      <c r="D62" s="363">
        <v>42.1401538575704</v>
      </c>
      <c r="E62" t="s" s="364">
        <v>2365</v>
      </c>
      <c r="F62" s="365">
        <v>23.4150444</v>
      </c>
      <c r="G62" t="s" s="366">
        <v>3728</v>
      </c>
    </row>
    <row r="63" ht="15.75" customHeight="1">
      <c r="A63" t="s" s="179">
        <v>3382</v>
      </c>
      <c r="B63" t="s" s="181">
        <v>323</v>
      </c>
      <c r="C63" t="s" s="182">
        <v>217</v>
      </c>
      <c r="D63" s="125">
        <v>27.0475995</v>
      </c>
      <c r="E63" t="s" s="130">
        <v>217</v>
      </c>
      <c r="F63" s="125">
        <v>27.0475995</v>
      </c>
      <c r="G63" t="s" s="358">
        <v>3727</v>
      </c>
    </row>
    <row r="64" ht="15.75" customHeight="1">
      <c r="A64" t="s" s="179">
        <v>2500</v>
      </c>
      <c r="B64" t="s" s="181">
        <v>2501</v>
      </c>
      <c r="C64" t="s" s="188">
        <v>28</v>
      </c>
      <c r="D64" s="147">
        <v>53.8098276962348</v>
      </c>
      <c r="E64" t="s" s="146">
        <v>28</v>
      </c>
      <c r="F64" s="147">
        <v>53.8098276962348</v>
      </c>
      <c r="G64" t="s" s="359">
        <v>3727</v>
      </c>
    </row>
    <row r="65" ht="15.75" customHeight="1">
      <c r="A65" t="s" s="360">
        <v>3019</v>
      </c>
      <c r="B65" t="s" s="361">
        <v>3020</v>
      </c>
      <c r="C65" t="s" s="362">
        <v>28</v>
      </c>
      <c r="D65" s="363">
        <v>40.0478354460655</v>
      </c>
      <c r="E65" t="s" s="364">
        <v>2365</v>
      </c>
      <c r="F65" s="365">
        <v>23.7096388</v>
      </c>
      <c r="G65" t="s" s="366">
        <v>3728</v>
      </c>
    </row>
    <row r="66" ht="15.75" customHeight="1">
      <c r="A66" t="s" s="179">
        <v>2886</v>
      </c>
      <c r="B66" t="s" s="181">
        <v>334</v>
      </c>
      <c r="C66" t="s" s="188">
        <v>28</v>
      </c>
      <c r="D66" s="147">
        <v>48.0841387151791</v>
      </c>
      <c r="E66" t="s" s="146">
        <v>28</v>
      </c>
      <c r="F66" s="147">
        <v>48.0841387151791</v>
      </c>
      <c r="G66" t="s" s="359">
        <v>3727</v>
      </c>
    </row>
    <row r="67" ht="15.75" customHeight="1">
      <c r="A67" t="s" s="179">
        <v>2596</v>
      </c>
      <c r="B67" t="s" s="181">
        <v>2597</v>
      </c>
      <c r="C67" t="s" s="182">
        <v>28</v>
      </c>
      <c r="D67" s="131">
        <v>53.5625960831495</v>
      </c>
      <c r="E67" t="s" s="130">
        <v>28</v>
      </c>
      <c r="F67" s="131">
        <v>53.5625960831495</v>
      </c>
      <c r="G67" t="s" s="358">
        <v>3727</v>
      </c>
    </row>
    <row r="68" ht="15.75" customHeight="1">
      <c r="A68" t="s" s="179">
        <v>2750</v>
      </c>
      <c r="B68" t="s" s="181">
        <v>2751</v>
      </c>
      <c r="C68" t="s" s="188">
        <v>28</v>
      </c>
      <c r="D68" s="147">
        <v>50.1231760469964</v>
      </c>
      <c r="E68" t="s" s="146">
        <v>28</v>
      </c>
      <c r="F68" s="147">
        <v>50.1231760469964</v>
      </c>
      <c r="G68" t="s" s="359">
        <v>3727</v>
      </c>
    </row>
    <row r="69" ht="15.75" customHeight="1">
      <c r="A69" t="s" s="179">
        <v>2823</v>
      </c>
      <c r="B69" t="s" s="181">
        <v>2824</v>
      </c>
      <c r="C69" t="s" s="182">
        <v>28</v>
      </c>
      <c r="D69" s="131">
        <v>49.5779807430509</v>
      </c>
      <c r="E69" t="s" s="130">
        <v>28</v>
      </c>
      <c r="F69" s="131">
        <v>49.5779807430509</v>
      </c>
      <c r="G69" t="s" s="358">
        <v>3727</v>
      </c>
    </row>
    <row r="70" ht="15.75" customHeight="1">
      <c r="A70" t="s" s="179">
        <v>3443</v>
      </c>
      <c r="B70" t="s" s="181">
        <v>352</v>
      </c>
      <c r="C70" t="s" s="188">
        <v>27</v>
      </c>
      <c r="D70" s="147">
        <v>32.7806469149225</v>
      </c>
      <c r="E70" t="s" s="146">
        <v>27</v>
      </c>
      <c r="F70" s="147">
        <v>32.7806469149225</v>
      </c>
      <c r="G70" t="s" s="359">
        <v>3727</v>
      </c>
    </row>
    <row r="71" ht="15.75" customHeight="1">
      <c r="A71" t="s" s="360">
        <v>3069</v>
      </c>
      <c r="B71" t="s" s="361">
        <v>355</v>
      </c>
      <c r="C71" t="s" s="362">
        <v>28</v>
      </c>
      <c r="D71" s="363">
        <v>40.5264646274214</v>
      </c>
      <c r="E71" t="s" s="364">
        <v>31</v>
      </c>
      <c r="F71" s="365">
        <v>8.8466795</v>
      </c>
      <c r="G71" t="s" s="366">
        <v>3730</v>
      </c>
    </row>
    <row r="72" ht="15.75" customHeight="1">
      <c r="A72" t="s" s="360">
        <v>3053</v>
      </c>
      <c r="B72" t="s" s="361">
        <v>358</v>
      </c>
      <c r="C72" t="s" s="362">
        <v>28</v>
      </c>
      <c r="D72" s="363">
        <v>37.2840702045711</v>
      </c>
      <c r="E72" t="s" s="364">
        <v>31</v>
      </c>
      <c r="F72" s="365">
        <v>10.8005258</v>
      </c>
      <c r="G72" t="s" s="366">
        <v>3730</v>
      </c>
    </row>
    <row r="73" ht="15.75" customHeight="1">
      <c r="A73" t="s" s="360">
        <v>3303</v>
      </c>
      <c r="B73" t="s" s="361">
        <v>3304</v>
      </c>
      <c r="C73" t="s" s="362">
        <v>28</v>
      </c>
      <c r="D73" s="363">
        <v>40.8692120227457</v>
      </c>
      <c r="E73" t="s" s="364">
        <v>2365</v>
      </c>
      <c r="F73" s="363">
        <v>22.6103438938532</v>
      </c>
      <c r="G73" t="s" s="366">
        <v>3729</v>
      </c>
    </row>
    <row r="74" ht="15.75" customHeight="1">
      <c r="A74" t="s" s="360">
        <v>3119</v>
      </c>
      <c r="B74" t="s" s="361">
        <v>365</v>
      </c>
      <c r="C74" t="s" s="362">
        <v>28</v>
      </c>
      <c r="D74" s="363">
        <v>38.9322391138616</v>
      </c>
      <c r="E74" t="s" s="364">
        <v>31</v>
      </c>
      <c r="F74" s="365">
        <v>9.2649895</v>
      </c>
      <c r="G74" t="s" s="366">
        <v>3730</v>
      </c>
    </row>
    <row r="75" ht="15.75" customHeight="1">
      <c r="A75" t="s" s="179">
        <v>2860</v>
      </c>
      <c r="B75" t="s" s="181">
        <v>368</v>
      </c>
      <c r="C75" t="s" s="182">
        <v>28</v>
      </c>
      <c r="D75" s="131">
        <v>68.7474279835391</v>
      </c>
      <c r="E75" t="s" s="130">
        <v>28</v>
      </c>
      <c r="F75" s="131">
        <v>68.7474279835391</v>
      </c>
      <c r="G75" t="s" s="358">
        <v>3727</v>
      </c>
    </row>
    <row r="76" ht="15.75" customHeight="1">
      <c r="A76" t="s" s="179">
        <v>3709</v>
      </c>
      <c r="B76" t="s" s="181">
        <v>372</v>
      </c>
      <c r="C76" t="s" s="188">
        <v>2365</v>
      </c>
      <c r="D76" s="147">
        <v>38.3636138919787</v>
      </c>
      <c r="E76" t="s" s="146">
        <v>2365</v>
      </c>
      <c r="F76" s="147">
        <v>38.3636138919787</v>
      </c>
      <c r="G76" t="s" s="359">
        <v>3727</v>
      </c>
    </row>
    <row r="77" ht="15.75" customHeight="1">
      <c r="A77" t="s" s="360">
        <v>3264</v>
      </c>
      <c r="B77" t="s" s="361">
        <v>382</v>
      </c>
      <c r="C77" t="s" s="362">
        <v>28</v>
      </c>
      <c r="D77" s="363">
        <v>40.7837898018259</v>
      </c>
      <c r="E77" t="s" s="364">
        <v>2365</v>
      </c>
      <c r="F77" s="365">
        <v>13.9568025</v>
      </c>
      <c r="G77" t="s" s="366">
        <v>3728</v>
      </c>
    </row>
    <row r="78" ht="15.75" customHeight="1">
      <c r="A78" t="s" s="360">
        <v>3190</v>
      </c>
      <c r="B78" t="s" s="361">
        <v>387</v>
      </c>
      <c r="C78" t="s" s="362">
        <v>28</v>
      </c>
      <c r="D78" s="363">
        <v>36.4427418945659</v>
      </c>
      <c r="E78" t="s" s="364">
        <v>2365</v>
      </c>
      <c r="F78" s="365">
        <v>16.8628545</v>
      </c>
      <c r="G78" t="s" s="366">
        <v>3728</v>
      </c>
    </row>
    <row r="79" ht="15.75" customHeight="1">
      <c r="A79" t="s" s="360">
        <v>3184</v>
      </c>
      <c r="B79" t="s" s="361">
        <v>391</v>
      </c>
      <c r="C79" t="s" s="362">
        <v>28</v>
      </c>
      <c r="D79" s="363">
        <v>33.7226543787212</v>
      </c>
      <c r="E79" t="s" s="364">
        <v>27</v>
      </c>
      <c r="F79" s="363">
        <v>31.9342108264708</v>
      </c>
      <c r="G79" t="s" s="366">
        <v>3729</v>
      </c>
    </row>
    <row r="80" ht="15.75" customHeight="1">
      <c r="A80" t="s" s="360">
        <v>3273</v>
      </c>
      <c r="B80" t="s" s="361">
        <v>396</v>
      </c>
      <c r="C80" t="s" s="362">
        <v>28</v>
      </c>
      <c r="D80" s="363">
        <v>37.8815563198624</v>
      </c>
      <c r="E80" t="s" s="364">
        <v>2365</v>
      </c>
      <c r="F80" s="365">
        <v>13.3061049</v>
      </c>
      <c r="G80" t="s" s="366">
        <v>3728</v>
      </c>
    </row>
    <row r="81" ht="15.75" customHeight="1">
      <c r="A81" t="s" s="360">
        <v>2944</v>
      </c>
      <c r="B81" t="s" s="361">
        <v>400</v>
      </c>
      <c r="C81" t="s" s="362">
        <v>28</v>
      </c>
      <c r="D81" s="363">
        <v>35.8119968524908</v>
      </c>
      <c r="E81" t="s" s="364">
        <v>31</v>
      </c>
      <c r="F81" s="365">
        <v>10.1870347</v>
      </c>
      <c r="G81" t="s" s="366">
        <v>3730</v>
      </c>
    </row>
    <row r="82" ht="15.75" customHeight="1">
      <c r="A82" t="s" s="360">
        <v>2962</v>
      </c>
      <c r="B82" t="s" s="361">
        <v>404</v>
      </c>
      <c r="C82" t="s" s="362">
        <v>28</v>
      </c>
      <c r="D82" s="363">
        <v>31.6172703001537</v>
      </c>
      <c r="E82" t="s" s="364">
        <v>31</v>
      </c>
      <c r="F82" s="365">
        <v>9.951187900000001</v>
      </c>
      <c r="G82" t="s" s="366">
        <v>3728</v>
      </c>
    </row>
    <row r="83" ht="15.75" customHeight="1">
      <c r="A83" t="s" s="179">
        <v>3644</v>
      </c>
      <c r="B83" t="s" s="181">
        <v>408</v>
      </c>
      <c r="C83" t="s" s="182">
        <v>27</v>
      </c>
      <c r="D83" s="131">
        <v>35.5184792363547</v>
      </c>
      <c r="E83" t="s" s="130">
        <v>27</v>
      </c>
      <c r="F83" s="131">
        <v>35.5184792363547</v>
      </c>
      <c r="G83" t="s" s="358">
        <v>3727</v>
      </c>
    </row>
    <row r="84" ht="15.75" customHeight="1">
      <c r="A84" t="s" s="179">
        <v>3351</v>
      </c>
      <c r="B84" t="s" s="181">
        <v>3352</v>
      </c>
      <c r="C84" t="s" s="188">
        <v>29</v>
      </c>
      <c r="D84" s="147">
        <v>29.5093237088597</v>
      </c>
      <c r="E84" t="s" s="146">
        <v>29</v>
      </c>
      <c r="F84" s="147">
        <v>29.5093237088597</v>
      </c>
      <c r="G84" t="s" s="359">
        <v>3727</v>
      </c>
    </row>
    <row r="85" ht="15.75" customHeight="1">
      <c r="A85" t="s" s="179">
        <v>2686</v>
      </c>
      <c r="B85" t="s" s="181">
        <v>2687</v>
      </c>
      <c r="C85" t="s" s="182">
        <v>28</v>
      </c>
      <c r="D85" s="131">
        <v>51.2406750965557</v>
      </c>
      <c r="E85" t="s" s="130">
        <v>28</v>
      </c>
      <c r="F85" s="131">
        <v>51.2406750965557</v>
      </c>
      <c r="G85" t="s" s="358">
        <v>3727</v>
      </c>
    </row>
    <row r="86" ht="15.75" customHeight="1">
      <c r="A86" t="s" s="360">
        <v>2987</v>
      </c>
      <c r="B86" t="s" s="361">
        <v>2988</v>
      </c>
      <c r="C86" t="s" s="362">
        <v>28</v>
      </c>
      <c r="D86" s="363">
        <v>41.7101701469451</v>
      </c>
      <c r="E86" t="s" s="364">
        <v>27</v>
      </c>
      <c r="F86" s="363">
        <v>32.5430201082753</v>
      </c>
      <c r="G86" t="s" s="366">
        <v>3729</v>
      </c>
    </row>
    <row r="87" ht="15.75" customHeight="1">
      <c r="A87" t="s" s="179">
        <v>2557</v>
      </c>
      <c r="B87" t="s" s="181">
        <v>419</v>
      </c>
      <c r="C87" t="s" s="182">
        <v>28</v>
      </c>
      <c r="D87" s="131">
        <v>44.210456534229</v>
      </c>
      <c r="E87" t="s" s="130">
        <v>28</v>
      </c>
      <c r="F87" s="131">
        <v>44.210456534229</v>
      </c>
      <c r="G87" t="s" s="358">
        <v>3727</v>
      </c>
    </row>
    <row r="88" ht="15.75" customHeight="1">
      <c r="A88" t="s" s="179">
        <v>3393</v>
      </c>
      <c r="B88" t="s" s="181">
        <v>427</v>
      </c>
      <c r="C88" t="s" s="188">
        <v>27</v>
      </c>
      <c r="D88" s="147">
        <v>36.6858396093685</v>
      </c>
      <c r="E88" t="s" s="146">
        <v>27</v>
      </c>
      <c r="F88" s="147">
        <v>36.6858396093685</v>
      </c>
      <c r="G88" t="s" s="359">
        <v>3727</v>
      </c>
    </row>
    <row r="89" ht="15.75" customHeight="1">
      <c r="A89" t="s" s="360">
        <v>2930</v>
      </c>
      <c r="B89" t="s" s="361">
        <v>431</v>
      </c>
      <c r="C89" t="s" s="362">
        <v>28</v>
      </c>
      <c r="D89" s="363">
        <v>39.9187895779958</v>
      </c>
      <c r="E89" t="s" s="364">
        <v>2365</v>
      </c>
      <c r="F89" s="363">
        <v>19.144873592111</v>
      </c>
      <c r="G89" t="s" s="366">
        <v>3729</v>
      </c>
    </row>
    <row r="90" ht="15.75" customHeight="1">
      <c r="A90" t="s" s="179">
        <v>3349</v>
      </c>
      <c r="B90" t="s" s="181">
        <v>3350</v>
      </c>
      <c r="C90" t="s" s="188">
        <v>27</v>
      </c>
      <c r="D90" s="147">
        <v>30.6038027361758</v>
      </c>
      <c r="E90" t="s" s="146">
        <v>27</v>
      </c>
      <c r="F90" s="147">
        <v>30.6038027361758</v>
      </c>
      <c r="G90" t="s" s="359">
        <v>3727</v>
      </c>
    </row>
    <row r="91" ht="15.75" customHeight="1">
      <c r="A91" t="s" s="179">
        <v>3566</v>
      </c>
      <c r="B91" t="s" s="181">
        <v>3567</v>
      </c>
      <c r="C91" t="s" s="182">
        <v>27</v>
      </c>
      <c r="D91" s="131">
        <v>34.5762396068659</v>
      </c>
      <c r="E91" t="s" s="130">
        <v>27</v>
      </c>
      <c r="F91" s="131">
        <v>34.5762396068659</v>
      </c>
      <c r="G91" t="s" s="358">
        <v>3727</v>
      </c>
    </row>
    <row r="92" ht="15.75" customHeight="1">
      <c r="A92" t="s" s="179">
        <v>3692</v>
      </c>
      <c r="B92" t="s" s="181">
        <v>3693</v>
      </c>
      <c r="C92" t="s" s="188">
        <v>27</v>
      </c>
      <c r="D92" s="147">
        <v>37.4164863084596</v>
      </c>
      <c r="E92" t="s" s="146">
        <v>27</v>
      </c>
      <c r="F92" s="147">
        <v>37.4164863084596</v>
      </c>
      <c r="G92" t="s" s="359">
        <v>3727</v>
      </c>
    </row>
    <row r="93" ht="15.75" customHeight="1">
      <c r="A93" t="s" s="179">
        <v>2502</v>
      </c>
      <c r="B93" t="s" s="181">
        <v>2503</v>
      </c>
      <c r="C93" t="s" s="182">
        <v>28</v>
      </c>
      <c r="D93" s="131">
        <v>43.978272624490</v>
      </c>
      <c r="E93" t="s" s="130">
        <v>28</v>
      </c>
      <c r="F93" s="131">
        <v>43.978272624490</v>
      </c>
      <c r="G93" t="s" s="358">
        <v>3727</v>
      </c>
    </row>
    <row r="94" ht="15.75" customHeight="1">
      <c r="A94" t="s" s="179">
        <v>3661</v>
      </c>
      <c r="B94" t="s" s="181">
        <v>3662</v>
      </c>
      <c r="C94" t="s" s="188">
        <v>31</v>
      </c>
      <c r="D94" s="147">
        <v>55.0178561197792</v>
      </c>
      <c r="E94" t="s" s="146">
        <v>31</v>
      </c>
      <c r="F94" s="147">
        <v>55.0178561197792</v>
      </c>
      <c r="G94" t="s" s="359">
        <v>3727</v>
      </c>
    </row>
    <row r="95" ht="15.75" customHeight="1">
      <c r="A95" t="s" s="179">
        <v>3711</v>
      </c>
      <c r="B95" t="s" s="181">
        <v>3712</v>
      </c>
      <c r="C95" t="s" s="182">
        <v>31</v>
      </c>
      <c r="D95" s="131">
        <v>56.5871094200392</v>
      </c>
      <c r="E95" t="s" s="130">
        <v>31</v>
      </c>
      <c r="F95" s="131">
        <v>56.5871094200392</v>
      </c>
      <c r="G95" t="s" s="358">
        <v>3727</v>
      </c>
    </row>
    <row r="96" ht="15.75" customHeight="1">
      <c r="A96" t="s" s="179">
        <v>2766</v>
      </c>
      <c r="B96" t="s" s="181">
        <v>451</v>
      </c>
      <c r="C96" t="s" s="188">
        <v>28</v>
      </c>
      <c r="D96" s="147">
        <v>44.9977227873083</v>
      </c>
      <c r="E96" t="s" s="146">
        <v>28</v>
      </c>
      <c r="F96" s="147">
        <v>44.9977227873083</v>
      </c>
      <c r="G96" t="s" s="359">
        <v>3727</v>
      </c>
    </row>
    <row r="97" ht="15.75" customHeight="1">
      <c r="A97" t="s" s="179">
        <v>2431</v>
      </c>
      <c r="B97" t="s" s="181">
        <v>2432</v>
      </c>
      <c r="C97" t="s" s="182">
        <v>28</v>
      </c>
      <c r="D97" s="131">
        <v>45.2594727190455</v>
      </c>
      <c r="E97" t="s" s="130">
        <v>28</v>
      </c>
      <c r="F97" s="131">
        <v>45.2594727190455</v>
      </c>
      <c r="G97" t="s" s="358">
        <v>3727</v>
      </c>
    </row>
    <row r="98" ht="15.75" customHeight="1">
      <c r="A98" t="s" s="179">
        <v>2494</v>
      </c>
      <c r="B98" t="s" s="181">
        <v>455</v>
      </c>
      <c r="C98" t="s" s="188">
        <v>28</v>
      </c>
      <c r="D98" s="147">
        <v>49.6409706173655</v>
      </c>
      <c r="E98" t="s" s="146">
        <v>28</v>
      </c>
      <c r="F98" s="147">
        <v>49.6409706173655</v>
      </c>
      <c r="G98" t="s" s="359">
        <v>3727</v>
      </c>
    </row>
    <row r="99" ht="15.75" customHeight="1">
      <c r="A99" t="s" s="179">
        <v>2455</v>
      </c>
      <c r="B99" t="s" s="181">
        <v>458</v>
      </c>
      <c r="C99" t="s" s="182">
        <v>28</v>
      </c>
      <c r="D99" s="131">
        <v>42.6721655185125</v>
      </c>
      <c r="E99" t="s" s="130">
        <v>28</v>
      </c>
      <c r="F99" s="131">
        <v>42.6721655185125</v>
      </c>
      <c r="G99" t="s" s="358">
        <v>3727</v>
      </c>
    </row>
    <row r="100" ht="15.75" customHeight="1">
      <c r="A100" t="s" s="179">
        <v>3409</v>
      </c>
      <c r="B100" t="s" s="181">
        <v>3410</v>
      </c>
      <c r="C100" t="s" s="188">
        <v>27</v>
      </c>
      <c r="D100" s="147">
        <v>32.9650798780118</v>
      </c>
      <c r="E100" t="s" s="146">
        <v>27</v>
      </c>
      <c r="F100" s="147">
        <v>32.9650798780118</v>
      </c>
      <c r="G100" t="s" s="359">
        <v>3727</v>
      </c>
    </row>
    <row r="101" ht="15.75" customHeight="1">
      <c r="A101" t="s" s="179">
        <v>3479</v>
      </c>
      <c r="B101" t="s" s="181">
        <v>3480</v>
      </c>
      <c r="C101" t="s" s="182">
        <v>27</v>
      </c>
      <c r="D101" s="131">
        <v>34.0450542874241</v>
      </c>
      <c r="E101" t="s" s="130">
        <v>27</v>
      </c>
      <c r="F101" s="131">
        <v>34.0450542874241</v>
      </c>
      <c r="G101" t="s" s="358">
        <v>3727</v>
      </c>
    </row>
    <row r="102" ht="15.75" customHeight="1">
      <c r="A102" t="s" s="179">
        <v>3345</v>
      </c>
      <c r="B102" t="s" s="181">
        <v>475</v>
      </c>
      <c r="C102" t="s" s="188">
        <v>27</v>
      </c>
      <c r="D102" s="147">
        <v>32.8003174288265</v>
      </c>
      <c r="E102" t="s" s="146">
        <v>27</v>
      </c>
      <c r="F102" s="147">
        <v>32.8003174288265</v>
      </c>
      <c r="G102" t="s" s="359">
        <v>3727</v>
      </c>
    </row>
    <row r="103" ht="15.75" customHeight="1">
      <c r="A103" t="s" s="179">
        <v>3615</v>
      </c>
      <c r="B103" t="s" s="181">
        <v>480</v>
      </c>
      <c r="C103" t="s" s="182">
        <v>27</v>
      </c>
      <c r="D103" s="131">
        <v>36.8085304525982</v>
      </c>
      <c r="E103" t="s" s="130">
        <v>27</v>
      </c>
      <c r="F103" s="131">
        <v>36.8085304525982</v>
      </c>
      <c r="G103" t="s" s="358">
        <v>3727</v>
      </c>
    </row>
    <row r="104" ht="15.75" customHeight="1">
      <c r="A104" t="s" s="360">
        <v>3159</v>
      </c>
      <c r="B104" t="s" s="361">
        <v>485</v>
      </c>
      <c r="C104" t="s" s="362">
        <v>28</v>
      </c>
      <c r="D104" s="363">
        <v>40.8900873782349</v>
      </c>
      <c r="E104" t="s" s="364">
        <v>2365</v>
      </c>
      <c r="F104" s="365">
        <v>17.5634433</v>
      </c>
      <c r="G104" t="s" s="366">
        <v>3728</v>
      </c>
    </row>
    <row r="105" ht="15.75" customHeight="1">
      <c r="A105" t="s" s="360">
        <v>3234</v>
      </c>
      <c r="B105" t="s" s="361">
        <v>3235</v>
      </c>
      <c r="C105" t="s" s="362">
        <v>28</v>
      </c>
      <c r="D105" s="363">
        <v>36.947167355849</v>
      </c>
      <c r="E105" t="s" s="364">
        <v>27</v>
      </c>
      <c r="F105" s="363">
        <v>31.8654100459688</v>
      </c>
      <c r="G105" t="s" s="366">
        <v>3729</v>
      </c>
    </row>
    <row r="106" ht="15.75" customHeight="1">
      <c r="A106" t="s" s="360">
        <v>2910</v>
      </c>
      <c r="B106" t="s" s="361">
        <v>492</v>
      </c>
      <c r="C106" t="s" s="362">
        <v>28</v>
      </c>
      <c r="D106" s="363">
        <v>31.7178176691256</v>
      </c>
      <c r="E106" t="s" s="364">
        <v>29</v>
      </c>
      <c r="F106" s="363">
        <v>23.1073289861275</v>
      </c>
      <c r="G106" t="s" s="366">
        <v>3729</v>
      </c>
    </row>
    <row r="107" ht="15.75" customHeight="1">
      <c r="A107" t="s" s="360">
        <v>3080</v>
      </c>
      <c r="B107" t="s" s="361">
        <v>3081</v>
      </c>
      <c r="C107" t="s" s="362">
        <v>28</v>
      </c>
      <c r="D107" s="363">
        <v>35.553509983124</v>
      </c>
      <c r="E107" t="s" s="364">
        <v>2365</v>
      </c>
      <c r="F107" s="365">
        <v>21.0642821</v>
      </c>
      <c r="G107" t="s" s="366">
        <v>3728</v>
      </c>
    </row>
    <row r="108" ht="15.75" customHeight="1">
      <c r="A108" t="s" s="179">
        <v>2868</v>
      </c>
      <c r="B108" t="s" s="181">
        <v>500</v>
      </c>
      <c r="C108" t="s" s="188">
        <v>28</v>
      </c>
      <c r="D108" s="147">
        <v>43.1129173989455</v>
      </c>
      <c r="E108" t="s" s="146">
        <v>28</v>
      </c>
      <c r="F108" s="147">
        <v>43.1129173989455</v>
      </c>
      <c r="G108" t="s" s="359">
        <v>3727</v>
      </c>
    </row>
    <row r="109" ht="15.75" customHeight="1">
      <c r="A109" t="s" s="179">
        <v>2722</v>
      </c>
      <c r="B109" t="s" s="181">
        <v>503</v>
      </c>
      <c r="C109" t="s" s="182">
        <v>28</v>
      </c>
      <c r="D109" s="131">
        <v>45.5938788079784</v>
      </c>
      <c r="E109" t="s" s="130">
        <v>28</v>
      </c>
      <c r="F109" s="131">
        <v>45.5938788079784</v>
      </c>
      <c r="G109" t="s" s="358">
        <v>3727</v>
      </c>
    </row>
    <row r="110" ht="15.75" customHeight="1">
      <c r="A110" t="s" s="360">
        <v>3187</v>
      </c>
      <c r="B110" t="s" s="361">
        <v>3188</v>
      </c>
      <c r="C110" t="s" s="362">
        <v>28</v>
      </c>
      <c r="D110" s="363">
        <v>32.9023637828385</v>
      </c>
      <c r="E110" t="s" s="364">
        <v>31</v>
      </c>
      <c r="F110" s="365">
        <v>11.3198279</v>
      </c>
      <c r="G110" t="s" s="366">
        <v>3730</v>
      </c>
    </row>
    <row r="111" ht="15.75" customHeight="1">
      <c r="A111" t="s" s="179">
        <v>3331</v>
      </c>
      <c r="B111" t="s" s="181">
        <v>3332</v>
      </c>
      <c r="C111" t="s" s="182">
        <v>33</v>
      </c>
      <c r="D111" s="131">
        <v>34.0321024471538</v>
      </c>
      <c r="E111" t="s" s="130">
        <v>33</v>
      </c>
      <c r="F111" s="131">
        <v>34.0321024471538</v>
      </c>
      <c r="G111" t="s" s="358">
        <v>3727</v>
      </c>
    </row>
    <row r="112" ht="15.75" customHeight="1">
      <c r="A112" t="s" s="360">
        <v>3094</v>
      </c>
      <c r="B112" t="s" s="361">
        <v>512</v>
      </c>
      <c r="C112" t="s" s="362">
        <v>28</v>
      </c>
      <c r="D112" s="363">
        <v>38.0237484961029</v>
      </c>
      <c r="E112" t="s" s="364">
        <v>2365</v>
      </c>
      <c r="F112" s="365">
        <v>20.2803787</v>
      </c>
      <c r="G112" t="s" s="366">
        <v>3728</v>
      </c>
    </row>
    <row r="113" ht="15.75" customHeight="1">
      <c r="A113" t="s" s="179">
        <v>3561</v>
      </c>
      <c r="B113" t="s" s="181">
        <v>515</v>
      </c>
      <c r="C113" t="s" s="182">
        <v>29</v>
      </c>
      <c r="D113" s="131">
        <v>49.3745656706046</v>
      </c>
      <c r="E113" t="s" s="130">
        <v>29</v>
      </c>
      <c r="F113" s="131">
        <v>49.3745656706046</v>
      </c>
      <c r="G113" t="s" s="358">
        <v>3727</v>
      </c>
    </row>
    <row r="114" ht="15.75" customHeight="1">
      <c r="A114" t="s" s="179">
        <v>2654</v>
      </c>
      <c r="B114" t="s" s="181">
        <v>518</v>
      </c>
      <c r="C114" t="s" s="188">
        <v>28</v>
      </c>
      <c r="D114" s="147">
        <v>44.4404128366393</v>
      </c>
      <c r="E114" t="s" s="146">
        <v>28</v>
      </c>
      <c r="F114" s="147">
        <v>44.4404128366393</v>
      </c>
      <c r="G114" t="s" s="359">
        <v>3727</v>
      </c>
    </row>
    <row r="115" ht="15.75" customHeight="1">
      <c r="A115" t="s" s="360">
        <v>3128</v>
      </c>
      <c r="B115" t="s" s="361">
        <v>526</v>
      </c>
      <c r="C115" t="s" s="362">
        <v>28</v>
      </c>
      <c r="D115" s="363">
        <v>40.5148059014335</v>
      </c>
      <c r="E115" t="s" s="364">
        <v>2365</v>
      </c>
      <c r="F115" s="365">
        <v>18.7339123</v>
      </c>
      <c r="G115" t="s" s="366">
        <v>3728</v>
      </c>
    </row>
    <row r="116" ht="15.75" customHeight="1">
      <c r="A116" t="s" s="179">
        <v>2445</v>
      </c>
      <c r="B116" t="s" s="181">
        <v>531</v>
      </c>
      <c r="C116" t="s" s="188">
        <v>28</v>
      </c>
      <c r="D116" s="147">
        <v>46.5890736342043</v>
      </c>
      <c r="E116" t="s" s="146">
        <v>28</v>
      </c>
      <c r="F116" s="147">
        <v>46.5890736342043</v>
      </c>
      <c r="G116" t="s" s="359">
        <v>3727</v>
      </c>
    </row>
    <row r="117" ht="15.75" customHeight="1">
      <c r="A117" t="s" s="360">
        <v>2995</v>
      </c>
      <c r="B117" t="s" s="361">
        <v>535</v>
      </c>
      <c r="C117" t="s" s="362">
        <v>28</v>
      </c>
      <c r="D117" s="363">
        <v>36.484063976905</v>
      </c>
      <c r="E117" t="s" s="364">
        <v>2365</v>
      </c>
      <c r="F117" s="365">
        <v>26.9364189</v>
      </c>
      <c r="G117" t="s" s="366">
        <v>3728</v>
      </c>
    </row>
    <row r="118" ht="15.75" customHeight="1">
      <c r="A118" t="s" s="360">
        <v>3258</v>
      </c>
      <c r="B118" t="s" s="361">
        <v>539</v>
      </c>
      <c r="C118" t="s" s="362">
        <v>28</v>
      </c>
      <c r="D118" s="363">
        <v>41.352078084309</v>
      </c>
      <c r="E118" t="s" s="364">
        <v>31</v>
      </c>
      <c r="F118" s="365">
        <v>12.5341407</v>
      </c>
      <c r="G118" t="s" s="366">
        <v>3730</v>
      </c>
    </row>
    <row r="119" ht="15.75" customHeight="1">
      <c r="A119" t="s" s="360">
        <v>3284</v>
      </c>
      <c r="B119" t="s" s="361">
        <v>3285</v>
      </c>
      <c r="C119" t="s" s="362">
        <v>28</v>
      </c>
      <c r="D119" s="363">
        <v>40.469800373182</v>
      </c>
      <c r="E119" t="s" s="364">
        <v>29</v>
      </c>
      <c r="F119" s="363">
        <v>17.217493545996</v>
      </c>
      <c r="G119" t="s" s="366">
        <v>3729</v>
      </c>
    </row>
    <row r="120" ht="15.75" customHeight="1">
      <c r="A120" t="s" s="179">
        <v>2498</v>
      </c>
      <c r="B120" t="s" s="181">
        <v>547</v>
      </c>
      <c r="C120" t="s" s="188">
        <v>28</v>
      </c>
      <c r="D120" s="147">
        <v>43.9175952646768</v>
      </c>
      <c r="E120" t="s" s="146">
        <v>28</v>
      </c>
      <c r="F120" s="147">
        <v>43.9175952646768</v>
      </c>
      <c r="G120" t="s" s="359">
        <v>3727</v>
      </c>
    </row>
    <row r="121" ht="15.75" customHeight="1">
      <c r="A121" t="s" s="179">
        <v>2454</v>
      </c>
      <c r="B121" t="s" s="181">
        <v>551</v>
      </c>
      <c r="C121" t="s" s="182">
        <v>28</v>
      </c>
      <c r="D121" s="131">
        <v>44.4864202573004</v>
      </c>
      <c r="E121" t="s" s="130">
        <v>28</v>
      </c>
      <c r="F121" s="131">
        <v>44.4864202573004</v>
      </c>
      <c r="G121" t="s" s="358">
        <v>3727</v>
      </c>
    </row>
    <row r="122" ht="15.75" customHeight="1">
      <c r="A122" t="s" s="360">
        <v>2938</v>
      </c>
      <c r="B122" t="s" s="361">
        <v>554</v>
      </c>
      <c r="C122" t="s" s="362">
        <v>28</v>
      </c>
      <c r="D122" s="363">
        <v>36.7361530039994</v>
      </c>
      <c r="E122" t="s" s="364">
        <v>2365</v>
      </c>
      <c r="F122" s="365">
        <v>12.5701008</v>
      </c>
      <c r="G122" t="s" s="366">
        <v>3730</v>
      </c>
    </row>
    <row r="123" ht="15.75" customHeight="1">
      <c r="A123" t="s" s="360">
        <v>3095</v>
      </c>
      <c r="B123" t="s" s="361">
        <v>558</v>
      </c>
      <c r="C123" t="s" s="362">
        <v>28</v>
      </c>
      <c r="D123" s="363">
        <v>39.4288697013854</v>
      </c>
      <c r="E123" t="s" s="364">
        <v>2365</v>
      </c>
      <c r="F123" s="365">
        <v>20.2157507</v>
      </c>
      <c r="G123" t="s" s="366">
        <v>3728</v>
      </c>
    </row>
    <row r="124" ht="15.75" customHeight="1">
      <c r="A124" t="s" s="179">
        <v>3378</v>
      </c>
      <c r="B124" t="s" s="181">
        <v>569</v>
      </c>
      <c r="C124" t="s" s="188">
        <v>29</v>
      </c>
      <c r="D124" s="147">
        <v>43.1240625669595</v>
      </c>
      <c r="E124" t="s" s="146">
        <v>29</v>
      </c>
      <c r="F124" s="147">
        <v>43.1240625669595</v>
      </c>
      <c r="G124" t="s" s="359">
        <v>3727</v>
      </c>
    </row>
    <row r="125" ht="15.75" customHeight="1">
      <c r="A125" t="s" s="179">
        <v>3676</v>
      </c>
      <c r="B125" t="s" s="181">
        <v>574</v>
      </c>
      <c r="C125" t="s" s="182">
        <v>27</v>
      </c>
      <c r="D125" s="131">
        <v>38.1094184529816</v>
      </c>
      <c r="E125" t="s" s="130">
        <v>27</v>
      </c>
      <c r="F125" s="131">
        <v>38.1094184529816</v>
      </c>
      <c r="G125" t="s" s="358">
        <v>3727</v>
      </c>
    </row>
    <row r="126" ht="15.75" customHeight="1">
      <c r="A126" t="s" s="179">
        <v>2583</v>
      </c>
      <c r="B126" t="s" s="181">
        <v>578</v>
      </c>
      <c r="C126" t="s" s="188">
        <v>28</v>
      </c>
      <c r="D126" s="147">
        <v>43.6780221637413</v>
      </c>
      <c r="E126" t="s" s="146">
        <v>28</v>
      </c>
      <c r="F126" s="147">
        <v>43.6780221637413</v>
      </c>
      <c r="G126" t="s" s="359">
        <v>3727</v>
      </c>
    </row>
    <row r="127" ht="15.75" customHeight="1">
      <c r="A127" t="s" s="179">
        <v>3346</v>
      </c>
      <c r="B127" t="s" s="181">
        <v>582</v>
      </c>
      <c r="C127" t="s" s="182">
        <v>27</v>
      </c>
      <c r="D127" s="131">
        <v>31.4998502769876</v>
      </c>
      <c r="E127" t="s" s="130">
        <v>27</v>
      </c>
      <c r="F127" s="131">
        <v>31.4998502769876</v>
      </c>
      <c r="G127" t="s" s="358">
        <v>3727</v>
      </c>
    </row>
    <row r="128" ht="15.75" customHeight="1">
      <c r="A128" t="s" s="179">
        <v>3389</v>
      </c>
      <c r="B128" t="s" s="181">
        <v>587</v>
      </c>
      <c r="C128" t="s" s="188">
        <v>27</v>
      </c>
      <c r="D128" s="147">
        <v>32.621760765138</v>
      </c>
      <c r="E128" t="s" s="146">
        <v>27</v>
      </c>
      <c r="F128" s="147">
        <v>32.621760765138</v>
      </c>
      <c r="G128" t="s" s="359">
        <v>3727</v>
      </c>
    </row>
    <row r="129" ht="15.75" customHeight="1">
      <c r="A129" t="s" s="179">
        <v>3406</v>
      </c>
      <c r="B129" t="s" s="181">
        <v>3407</v>
      </c>
      <c r="C129" t="s" s="182">
        <v>33</v>
      </c>
      <c r="D129" s="131">
        <v>46.9482959699365</v>
      </c>
      <c r="E129" t="s" s="130">
        <v>33</v>
      </c>
      <c r="F129" s="131">
        <v>46.9482959699365</v>
      </c>
      <c r="G129" t="s" s="358">
        <v>3727</v>
      </c>
    </row>
    <row r="130" ht="15.75" customHeight="1">
      <c r="A130" t="s" s="360">
        <v>3015</v>
      </c>
      <c r="B130" t="s" s="361">
        <v>599</v>
      </c>
      <c r="C130" t="s" s="362">
        <v>28</v>
      </c>
      <c r="D130" s="363">
        <v>33.5145060594932</v>
      </c>
      <c r="E130" t="s" s="364">
        <v>31</v>
      </c>
      <c r="F130" s="365">
        <v>6.1304933</v>
      </c>
      <c r="G130" t="s" s="366">
        <v>3730</v>
      </c>
    </row>
    <row r="131" ht="15.75" customHeight="1">
      <c r="A131" t="s" s="179">
        <v>3459</v>
      </c>
      <c r="B131" t="s" s="181">
        <v>603</v>
      </c>
      <c r="C131" t="s" s="182">
        <v>29</v>
      </c>
      <c r="D131" s="131">
        <v>46.6795450513493</v>
      </c>
      <c r="E131" t="s" s="130">
        <v>29</v>
      </c>
      <c r="F131" s="131">
        <v>46.6795450513493</v>
      </c>
      <c r="G131" t="s" s="358">
        <v>3727</v>
      </c>
    </row>
    <row r="132" ht="15.75" customHeight="1">
      <c r="A132" t="s" s="179">
        <v>3391</v>
      </c>
      <c r="B132" t="s" s="181">
        <v>606</v>
      </c>
      <c r="C132" t="s" s="188">
        <v>29</v>
      </c>
      <c r="D132" s="147">
        <v>39.8572442621658</v>
      </c>
      <c r="E132" t="s" s="146">
        <v>29</v>
      </c>
      <c r="F132" s="147">
        <v>39.8572442621658</v>
      </c>
      <c r="G132" t="s" s="359">
        <v>3727</v>
      </c>
    </row>
    <row r="133" ht="15.75" customHeight="1">
      <c r="A133" t="s" s="360">
        <v>2985</v>
      </c>
      <c r="B133" t="s" s="361">
        <v>610</v>
      </c>
      <c r="C133" t="s" s="362">
        <v>28</v>
      </c>
      <c r="D133" s="363">
        <v>39.383648866627</v>
      </c>
      <c r="E133" t="s" s="364">
        <v>27</v>
      </c>
      <c r="F133" s="363">
        <v>39.061040835385</v>
      </c>
      <c r="G133" t="s" s="366">
        <v>3729</v>
      </c>
    </row>
    <row r="134" ht="15.75" customHeight="1">
      <c r="A134" t="s" s="179">
        <v>3665</v>
      </c>
      <c r="B134" t="s" s="181">
        <v>613</v>
      </c>
      <c r="C134" t="s" s="188">
        <v>29</v>
      </c>
      <c r="D134" s="147">
        <v>50.6156392555811</v>
      </c>
      <c r="E134" t="s" s="146">
        <v>29</v>
      </c>
      <c r="F134" s="147">
        <v>50.6156392555811</v>
      </c>
      <c r="G134" t="s" s="359">
        <v>3727</v>
      </c>
    </row>
    <row r="135" ht="15.75" customHeight="1">
      <c r="A135" t="s" s="179">
        <v>3609</v>
      </c>
      <c r="B135" t="s" s="181">
        <v>617</v>
      </c>
      <c r="C135" t="s" s="182">
        <v>29</v>
      </c>
      <c r="D135" s="131">
        <v>44.8480396657791</v>
      </c>
      <c r="E135" t="s" s="130">
        <v>29</v>
      </c>
      <c r="F135" s="131">
        <v>44.8480396657791</v>
      </c>
      <c r="G135" t="s" s="358">
        <v>3727</v>
      </c>
    </row>
    <row r="136" ht="15.75" customHeight="1">
      <c r="A136" t="s" s="179">
        <v>2520</v>
      </c>
      <c r="B136" t="s" s="181">
        <v>2521</v>
      </c>
      <c r="C136" t="s" s="188">
        <v>28</v>
      </c>
      <c r="D136" s="147">
        <v>49.8008681254755</v>
      </c>
      <c r="E136" t="s" s="146">
        <v>28</v>
      </c>
      <c r="F136" s="147">
        <v>49.8008681254755</v>
      </c>
      <c r="G136" t="s" s="359">
        <v>3727</v>
      </c>
    </row>
    <row r="137" ht="15.75" customHeight="1">
      <c r="A137" t="s" s="179">
        <v>3447</v>
      </c>
      <c r="B137" t="s" s="181">
        <v>3448</v>
      </c>
      <c r="C137" t="s" s="182">
        <v>27</v>
      </c>
      <c r="D137" s="131">
        <v>37.9243988873223</v>
      </c>
      <c r="E137" t="s" s="130">
        <v>27</v>
      </c>
      <c r="F137" s="131">
        <v>37.9243988873223</v>
      </c>
      <c r="G137" t="s" s="358">
        <v>3727</v>
      </c>
    </row>
    <row r="138" ht="15.75" customHeight="1">
      <c r="A138" t="s" s="179">
        <v>2719</v>
      </c>
      <c r="B138" t="s" s="181">
        <v>621</v>
      </c>
      <c r="C138" t="s" s="188">
        <v>28</v>
      </c>
      <c r="D138" s="147">
        <v>46.4829743713151</v>
      </c>
      <c r="E138" t="s" s="146">
        <v>28</v>
      </c>
      <c r="F138" s="147">
        <v>46.4829743713151</v>
      </c>
      <c r="G138" t="s" s="359">
        <v>3727</v>
      </c>
    </row>
    <row r="139" ht="15.75" customHeight="1">
      <c r="A139" t="s" s="179">
        <v>3633</v>
      </c>
      <c r="B139" t="s" s="181">
        <v>625</v>
      </c>
      <c r="C139" t="s" s="182">
        <v>29</v>
      </c>
      <c r="D139" s="131">
        <v>49.1654956012859</v>
      </c>
      <c r="E139" t="s" s="130">
        <v>29</v>
      </c>
      <c r="F139" s="131">
        <v>49.1654956012859</v>
      </c>
      <c r="G139" t="s" s="358">
        <v>3727</v>
      </c>
    </row>
    <row r="140" ht="15.75" customHeight="1">
      <c r="A140" t="s" s="179">
        <v>3553</v>
      </c>
      <c r="B140" t="s" s="181">
        <v>629</v>
      </c>
      <c r="C140" t="s" s="188">
        <v>27</v>
      </c>
      <c r="D140" s="147">
        <v>35.622114116095</v>
      </c>
      <c r="E140" t="s" s="146">
        <v>27</v>
      </c>
      <c r="F140" s="147">
        <v>35.622114116095</v>
      </c>
      <c r="G140" t="s" s="359">
        <v>3727</v>
      </c>
    </row>
    <row r="141" ht="15.75" customHeight="1">
      <c r="A141" t="s" s="179">
        <v>3540</v>
      </c>
      <c r="B141" t="s" s="181">
        <v>633</v>
      </c>
      <c r="C141" t="s" s="182">
        <v>29</v>
      </c>
      <c r="D141" s="131">
        <v>45.5485538859266</v>
      </c>
      <c r="E141" t="s" s="130">
        <v>29</v>
      </c>
      <c r="F141" s="131">
        <v>45.5485538859266</v>
      </c>
      <c r="G141" t="s" s="358">
        <v>3727</v>
      </c>
    </row>
    <row r="142" ht="15.75" customHeight="1">
      <c r="A142" t="s" s="360">
        <v>3296</v>
      </c>
      <c r="B142" t="s" s="361">
        <v>638</v>
      </c>
      <c r="C142" t="s" s="362">
        <v>28</v>
      </c>
      <c r="D142" s="363">
        <v>42.4408659234354</v>
      </c>
      <c r="E142" t="s" s="364">
        <v>27</v>
      </c>
      <c r="F142" s="363">
        <v>36.7112998682632</v>
      </c>
      <c r="G142" t="s" s="366">
        <v>3729</v>
      </c>
    </row>
    <row r="143" ht="15.75" customHeight="1">
      <c r="A143" t="s" s="337">
        <v>3324</v>
      </c>
      <c r="B143" t="s" s="338">
        <v>642</v>
      </c>
      <c r="C143" t="s" s="182">
        <v>27</v>
      </c>
      <c r="D143" s="131">
        <v>35.7895848737721</v>
      </c>
      <c r="E143" t="s" s="130">
        <v>27</v>
      </c>
      <c r="F143" s="131">
        <v>35.7895848737721</v>
      </c>
      <c r="G143" t="s" s="358">
        <v>3727</v>
      </c>
    </row>
    <row r="144" ht="15.75" customHeight="1">
      <c r="A144" t="s" s="360">
        <v>2983</v>
      </c>
      <c r="B144" t="s" s="361">
        <v>2984</v>
      </c>
      <c r="C144" t="s" s="362">
        <v>28</v>
      </c>
      <c r="D144" s="363">
        <v>39.0207828637001</v>
      </c>
      <c r="E144" t="s" s="364">
        <v>29</v>
      </c>
      <c r="F144" s="365">
        <v>11.0544435</v>
      </c>
      <c r="G144" t="s" s="366">
        <v>3728</v>
      </c>
    </row>
    <row r="145" ht="15.75" customHeight="1">
      <c r="A145" t="s" s="179">
        <v>2434</v>
      </c>
      <c r="B145" t="s" s="181">
        <v>2435</v>
      </c>
      <c r="C145" t="s" s="182">
        <v>28</v>
      </c>
      <c r="D145" s="131">
        <v>47.0893740615847</v>
      </c>
      <c r="E145" t="s" s="130">
        <v>28</v>
      </c>
      <c r="F145" s="131">
        <v>47.0893740615847</v>
      </c>
      <c r="G145" t="s" s="358">
        <v>3727</v>
      </c>
    </row>
    <row r="146" ht="15.75" customHeight="1">
      <c r="A146" t="s" s="179">
        <v>3698</v>
      </c>
      <c r="B146" t="s" s="181">
        <v>657</v>
      </c>
      <c r="C146" t="s" s="188">
        <v>2365</v>
      </c>
      <c r="D146" s="147">
        <v>46.1834718656164</v>
      </c>
      <c r="E146" t="s" s="146">
        <v>2365</v>
      </c>
      <c r="F146" s="147">
        <v>46.1834718656164</v>
      </c>
      <c r="G146" t="s" s="359">
        <v>3727</v>
      </c>
    </row>
    <row r="147" ht="15.75" customHeight="1">
      <c r="A147" t="s" s="179">
        <v>2486</v>
      </c>
      <c r="B147" t="s" s="181">
        <v>2487</v>
      </c>
      <c r="C147" t="s" s="182">
        <v>28</v>
      </c>
      <c r="D147" s="131">
        <v>56.5405582461805</v>
      </c>
      <c r="E147" t="s" s="130">
        <v>28</v>
      </c>
      <c r="F147" s="131">
        <v>56.5405582461805</v>
      </c>
      <c r="G147" t="s" s="358">
        <v>3727</v>
      </c>
    </row>
    <row r="148" ht="15.75" customHeight="1">
      <c r="A148" t="s" s="360">
        <v>3224</v>
      </c>
      <c r="B148" t="s" s="361">
        <v>3225</v>
      </c>
      <c r="C148" t="s" s="362">
        <v>28</v>
      </c>
      <c r="D148" s="363">
        <v>38.6516665969637</v>
      </c>
      <c r="E148" t="s" s="364">
        <v>2365</v>
      </c>
      <c r="F148" s="365">
        <v>15.9466354</v>
      </c>
      <c r="G148" t="s" s="366">
        <v>3728</v>
      </c>
    </row>
    <row r="149" ht="15.75" customHeight="1">
      <c r="A149" t="s" s="360">
        <v>3194</v>
      </c>
      <c r="B149" t="s" s="361">
        <v>3195</v>
      </c>
      <c r="C149" t="s" s="362">
        <v>28</v>
      </c>
      <c r="D149" s="363">
        <v>35.5394335407308</v>
      </c>
      <c r="E149" t="s" s="364">
        <v>27</v>
      </c>
      <c r="F149" s="363">
        <v>32.6662983159968</v>
      </c>
      <c r="G149" t="s" s="366">
        <v>3729</v>
      </c>
    </row>
    <row r="150" ht="15.75" customHeight="1">
      <c r="A150" t="s" s="179">
        <v>2881</v>
      </c>
      <c r="B150" t="s" s="181">
        <v>2882</v>
      </c>
      <c r="C150" t="s" s="188">
        <v>28</v>
      </c>
      <c r="D150" s="147">
        <v>49.8076476207689</v>
      </c>
      <c r="E150" t="s" s="146">
        <v>28</v>
      </c>
      <c r="F150" s="147">
        <v>49.8076476207689</v>
      </c>
      <c r="G150" t="s" s="359">
        <v>3727</v>
      </c>
    </row>
    <row r="151" ht="15.75" customHeight="1">
      <c r="A151" t="s" s="360">
        <v>3251</v>
      </c>
      <c r="B151" t="s" s="361">
        <v>675</v>
      </c>
      <c r="C151" t="s" s="362">
        <v>28</v>
      </c>
      <c r="D151" s="363">
        <v>41.8769347259649</v>
      </c>
      <c r="E151" t="s" s="364">
        <v>2365</v>
      </c>
      <c r="F151" s="365">
        <v>14.8408792</v>
      </c>
      <c r="G151" t="s" s="366">
        <v>3728</v>
      </c>
    </row>
    <row r="152" ht="15.75" customHeight="1">
      <c r="A152" t="s" s="360">
        <v>3231</v>
      </c>
      <c r="B152" t="s" s="361">
        <v>679</v>
      </c>
      <c r="C152" t="s" s="362">
        <v>28</v>
      </c>
      <c r="D152" s="363">
        <v>41.0419506285022</v>
      </c>
      <c r="E152" t="s" s="364">
        <v>31</v>
      </c>
      <c r="F152" s="365">
        <v>7.5290452</v>
      </c>
      <c r="G152" t="s" s="366">
        <v>3730</v>
      </c>
    </row>
    <row r="153" ht="15.75" customHeight="1">
      <c r="A153" t="s" s="360">
        <v>3206</v>
      </c>
      <c r="B153" t="s" s="361">
        <v>683</v>
      </c>
      <c r="C153" t="s" s="362">
        <v>28</v>
      </c>
      <c r="D153" s="363">
        <v>37.6558603491272</v>
      </c>
      <c r="E153" t="s" s="364">
        <v>2365</v>
      </c>
      <c r="F153" s="365">
        <v>16.4488778</v>
      </c>
      <c r="G153" t="s" s="366">
        <v>3728</v>
      </c>
    </row>
    <row r="154" ht="15.75" customHeight="1">
      <c r="A154" t="s" s="360">
        <v>3152</v>
      </c>
      <c r="B154" t="s" s="361">
        <v>3153</v>
      </c>
      <c r="C154" t="s" s="362">
        <v>28</v>
      </c>
      <c r="D154" s="363">
        <v>42.3884329185908</v>
      </c>
      <c r="E154" t="s" s="364">
        <v>2365</v>
      </c>
      <c r="F154" s="365">
        <v>17.665208</v>
      </c>
      <c r="G154" t="s" s="366">
        <v>3728</v>
      </c>
    </row>
    <row r="155" ht="15.75" customHeight="1">
      <c r="A155" t="s" s="179">
        <v>2661</v>
      </c>
      <c r="B155" t="s" s="181">
        <v>2662</v>
      </c>
      <c r="C155" t="s" s="182">
        <v>28</v>
      </c>
      <c r="D155" s="131">
        <v>49.4623655913978</v>
      </c>
      <c r="E155" t="s" s="130">
        <v>28</v>
      </c>
      <c r="F155" s="131">
        <v>49.4623655913978</v>
      </c>
      <c r="G155" t="s" s="358">
        <v>3727</v>
      </c>
    </row>
    <row r="156" ht="15.75" customHeight="1">
      <c r="A156" t="s" s="179">
        <v>2592</v>
      </c>
      <c r="B156" t="s" s="181">
        <v>699</v>
      </c>
      <c r="C156" t="s" s="188">
        <v>28</v>
      </c>
      <c r="D156" s="147">
        <v>46.8617654056626</v>
      </c>
      <c r="E156" t="s" s="146">
        <v>28</v>
      </c>
      <c r="F156" s="147">
        <v>46.8617654056626</v>
      </c>
      <c r="G156" t="s" s="359">
        <v>3727</v>
      </c>
    </row>
    <row r="157" ht="15.75" customHeight="1">
      <c r="A157" t="s" s="179">
        <v>2760</v>
      </c>
      <c r="B157" t="s" s="181">
        <v>703</v>
      </c>
      <c r="C157" t="s" s="182">
        <v>28</v>
      </c>
      <c r="D157" s="131">
        <v>47.6492476188247</v>
      </c>
      <c r="E157" t="s" s="130">
        <v>28</v>
      </c>
      <c r="F157" s="131">
        <v>47.6492476188247</v>
      </c>
      <c r="G157" t="s" s="358">
        <v>3727</v>
      </c>
    </row>
    <row r="158" ht="15.75" customHeight="1">
      <c r="A158" t="s" s="179">
        <v>2627</v>
      </c>
      <c r="B158" t="s" s="181">
        <v>2628</v>
      </c>
      <c r="C158" t="s" s="188">
        <v>28</v>
      </c>
      <c r="D158" s="147">
        <v>45.7245062968589</v>
      </c>
      <c r="E158" t="s" s="146">
        <v>28</v>
      </c>
      <c r="F158" s="147">
        <v>45.7245062968589</v>
      </c>
      <c r="G158" t="s" s="359">
        <v>3727</v>
      </c>
    </row>
    <row r="159" ht="15.75" customHeight="1">
      <c r="A159" t="s" s="179">
        <v>2836</v>
      </c>
      <c r="B159" t="s" s="181">
        <v>2837</v>
      </c>
      <c r="C159" t="s" s="182">
        <v>28</v>
      </c>
      <c r="D159" s="131">
        <v>49.068158787505</v>
      </c>
      <c r="E159" t="s" s="130">
        <v>28</v>
      </c>
      <c r="F159" s="131">
        <v>49.068158787505</v>
      </c>
      <c r="G159" t="s" s="358">
        <v>3727</v>
      </c>
    </row>
    <row r="160" ht="15.75" customHeight="1">
      <c r="A160" t="s" s="360">
        <v>3135</v>
      </c>
      <c r="B160" t="s" s="361">
        <v>707</v>
      </c>
      <c r="C160" t="s" s="362">
        <v>28</v>
      </c>
      <c r="D160" s="363">
        <v>38.2389027649972</v>
      </c>
      <c r="E160" t="s" s="364">
        <v>31</v>
      </c>
      <c r="F160" s="365">
        <v>5.7425179</v>
      </c>
      <c r="G160" t="s" s="366">
        <v>3730</v>
      </c>
    </row>
    <row r="161" ht="15.75" customHeight="1">
      <c r="A161" t="s" s="179">
        <v>2825</v>
      </c>
      <c r="B161" t="s" s="181">
        <v>709</v>
      </c>
      <c r="C161" t="s" s="182">
        <v>28</v>
      </c>
      <c r="D161" s="131">
        <v>44.1489925207111</v>
      </c>
      <c r="E161" t="s" s="130">
        <v>28</v>
      </c>
      <c r="F161" s="131">
        <v>44.1489925207111</v>
      </c>
      <c r="G161" t="s" s="358">
        <v>3727</v>
      </c>
    </row>
    <row r="162" ht="15.75" customHeight="1">
      <c r="A162" t="s" s="360">
        <v>3269</v>
      </c>
      <c r="B162" t="s" s="361">
        <v>3270</v>
      </c>
      <c r="C162" t="s" s="362">
        <v>28</v>
      </c>
      <c r="D162" s="363">
        <v>42.3513556728112</v>
      </c>
      <c r="E162" t="s" s="364">
        <v>31</v>
      </c>
      <c r="F162" s="365">
        <v>9.358368199999999</v>
      </c>
      <c r="G162" t="s" s="366">
        <v>3730</v>
      </c>
    </row>
    <row r="163" ht="15.75" customHeight="1">
      <c r="A163" t="s" s="179">
        <v>3522</v>
      </c>
      <c r="B163" t="s" s="181">
        <v>720</v>
      </c>
      <c r="C163" t="s" s="182">
        <v>27</v>
      </c>
      <c r="D163" s="131">
        <v>40.0117461217546</v>
      </c>
      <c r="E163" t="s" s="130">
        <v>27</v>
      </c>
      <c r="F163" s="131">
        <v>40.0117461217546</v>
      </c>
      <c r="G163" t="s" s="358">
        <v>3727</v>
      </c>
    </row>
    <row r="164" ht="15.75" customHeight="1">
      <c r="A164" t="s" s="179">
        <v>2506</v>
      </c>
      <c r="B164" t="s" s="181">
        <v>2507</v>
      </c>
      <c r="C164" t="s" s="188">
        <v>28</v>
      </c>
      <c r="D164" s="147">
        <v>54.068516866901</v>
      </c>
      <c r="E164" t="s" s="146">
        <v>28</v>
      </c>
      <c r="F164" s="147">
        <v>54.068516866901</v>
      </c>
      <c r="G164" t="s" s="359">
        <v>3727</v>
      </c>
    </row>
    <row r="165" ht="15.75" customHeight="1">
      <c r="A165" t="s" s="179">
        <v>2833</v>
      </c>
      <c r="B165" t="s" s="181">
        <v>2834</v>
      </c>
      <c r="C165" t="s" s="182">
        <v>28</v>
      </c>
      <c r="D165" s="131">
        <v>45.1801054275674</v>
      </c>
      <c r="E165" t="s" s="130">
        <v>28</v>
      </c>
      <c r="F165" s="131">
        <v>45.1801054275674</v>
      </c>
      <c r="G165" t="s" s="358">
        <v>3727</v>
      </c>
    </row>
    <row r="166" ht="15.75" customHeight="1">
      <c r="A166" t="s" s="179">
        <v>2469</v>
      </c>
      <c r="B166" t="s" s="181">
        <v>731</v>
      </c>
      <c r="C166" t="s" s="188">
        <v>28</v>
      </c>
      <c r="D166" s="147">
        <v>42.6351403504258</v>
      </c>
      <c r="E166" t="s" s="146">
        <v>28</v>
      </c>
      <c r="F166" s="147">
        <v>42.6351403504258</v>
      </c>
      <c r="G166" t="s" s="359">
        <v>3727</v>
      </c>
    </row>
    <row r="167" ht="15.75" customHeight="1">
      <c r="A167" t="s" s="360">
        <v>3214</v>
      </c>
      <c r="B167" t="s" s="361">
        <v>735</v>
      </c>
      <c r="C167" t="s" s="362">
        <v>28</v>
      </c>
      <c r="D167" s="363">
        <v>39.2208221246873</v>
      </c>
      <c r="E167" t="s" s="364">
        <v>27</v>
      </c>
      <c r="F167" s="363">
        <v>33.7981971777809</v>
      </c>
      <c r="G167" t="s" s="366">
        <v>3729</v>
      </c>
    </row>
    <row r="168" ht="15.75" customHeight="1">
      <c r="A168" t="s" s="360">
        <v>3075</v>
      </c>
      <c r="B168" t="s" s="361">
        <v>738</v>
      </c>
      <c r="C168" t="s" s="362">
        <v>28</v>
      </c>
      <c r="D168" s="363">
        <v>34.5980938680094</v>
      </c>
      <c r="E168" t="s" s="364">
        <v>27</v>
      </c>
      <c r="F168" s="363">
        <v>31.9187196547384</v>
      </c>
      <c r="G168" t="s" s="366">
        <v>3729</v>
      </c>
    </row>
    <row r="169" ht="15.75" customHeight="1">
      <c r="A169" t="s" s="179">
        <v>3380</v>
      </c>
      <c r="B169" t="s" s="181">
        <v>742</v>
      </c>
      <c r="C169" t="s" s="182">
        <v>27</v>
      </c>
      <c r="D169" s="131">
        <v>33.6686635771071</v>
      </c>
      <c r="E169" t="s" s="130">
        <v>27</v>
      </c>
      <c r="F169" s="131">
        <v>33.6686635771071</v>
      </c>
      <c r="G169" t="s" s="358">
        <v>3727</v>
      </c>
    </row>
    <row r="170" ht="15.75" customHeight="1">
      <c r="A170" t="s" s="179">
        <v>2599</v>
      </c>
      <c r="B170" t="s" s="181">
        <v>751</v>
      </c>
      <c r="C170" t="s" s="188">
        <v>28</v>
      </c>
      <c r="D170" s="147">
        <v>45.5020894938781</v>
      </c>
      <c r="E170" t="s" s="146">
        <v>28</v>
      </c>
      <c r="F170" s="147">
        <v>45.5020894938781</v>
      </c>
      <c r="G170" t="s" s="359">
        <v>3727</v>
      </c>
    </row>
    <row r="171" ht="15.75" customHeight="1">
      <c r="A171" t="s" s="360">
        <v>3300</v>
      </c>
      <c r="B171" t="s" s="361">
        <v>757</v>
      </c>
      <c r="C171" t="s" s="362">
        <v>28</v>
      </c>
      <c r="D171" s="363">
        <v>38.7791117409556</v>
      </c>
      <c r="E171" t="s" s="364">
        <v>2365</v>
      </c>
      <c r="F171" s="363">
        <v>22.7305542928955</v>
      </c>
      <c r="G171" t="s" s="366">
        <v>3729</v>
      </c>
    </row>
    <row r="172" ht="15.75" customHeight="1">
      <c r="A172" t="s" s="360">
        <v>3249</v>
      </c>
      <c r="B172" t="s" s="361">
        <v>754</v>
      </c>
      <c r="C172" t="s" s="362">
        <v>28</v>
      </c>
      <c r="D172" s="363">
        <v>34.6368388204088</v>
      </c>
      <c r="E172" t="s" s="364">
        <v>27</v>
      </c>
      <c r="F172" s="363">
        <v>33.9542050241847</v>
      </c>
      <c r="G172" t="s" s="366">
        <v>3729</v>
      </c>
    </row>
    <row r="173" ht="15.75" customHeight="1">
      <c r="A173" t="s" s="179">
        <v>3415</v>
      </c>
      <c r="B173" t="s" s="181">
        <v>3416</v>
      </c>
      <c r="C173" t="s" s="182">
        <v>217</v>
      </c>
      <c r="D173" s="125">
        <v>41.0848437</v>
      </c>
      <c r="E173" t="s" s="130">
        <v>217</v>
      </c>
      <c r="F173" s="125">
        <v>41.0848437</v>
      </c>
      <c r="G173" t="s" s="358">
        <v>3727</v>
      </c>
    </row>
    <row r="174" ht="15.75" customHeight="1">
      <c r="A174" t="s" s="179">
        <v>3400</v>
      </c>
      <c r="B174" t="s" s="181">
        <v>3401</v>
      </c>
      <c r="C174" t="s" s="188">
        <v>29</v>
      </c>
      <c r="D174" s="147">
        <v>39.8169294575485</v>
      </c>
      <c r="E174" t="s" s="146">
        <v>29</v>
      </c>
      <c r="F174" s="147">
        <v>39.8169294575485</v>
      </c>
      <c r="G174" t="s" s="359">
        <v>3727</v>
      </c>
    </row>
    <row r="175" ht="15.75" customHeight="1">
      <c r="A175" t="s" s="179">
        <v>2817</v>
      </c>
      <c r="B175" t="s" s="181">
        <v>767</v>
      </c>
      <c r="C175" t="s" s="182">
        <v>28</v>
      </c>
      <c r="D175" s="131">
        <v>46.1601307189542</v>
      </c>
      <c r="E175" t="s" s="130">
        <v>28</v>
      </c>
      <c r="F175" s="131">
        <v>46.1601307189542</v>
      </c>
      <c r="G175" t="s" s="358">
        <v>3727</v>
      </c>
    </row>
    <row r="176" ht="15.75" customHeight="1">
      <c r="A176" t="s" s="360">
        <v>3059</v>
      </c>
      <c r="B176" t="s" s="361">
        <v>3060</v>
      </c>
      <c r="C176" t="s" s="362">
        <v>28</v>
      </c>
      <c r="D176" s="363">
        <v>38.6435653684964</v>
      </c>
      <c r="E176" t="s" s="364">
        <v>27</v>
      </c>
      <c r="F176" s="363">
        <v>32.737912705714</v>
      </c>
      <c r="G176" t="s" s="366">
        <v>3729</v>
      </c>
    </row>
    <row r="177" ht="15.75" customHeight="1">
      <c r="A177" t="s" s="179">
        <v>2781</v>
      </c>
      <c r="B177" t="s" s="181">
        <v>771</v>
      </c>
      <c r="C177" t="s" s="182">
        <v>28</v>
      </c>
      <c r="D177" s="131">
        <v>52.3546867944004</v>
      </c>
      <c r="E177" t="s" s="130">
        <v>28</v>
      </c>
      <c r="F177" s="131">
        <v>52.3546867944004</v>
      </c>
      <c r="G177" t="s" s="358">
        <v>3727</v>
      </c>
    </row>
    <row r="178" ht="15.75" customHeight="1">
      <c r="A178" t="s" s="179">
        <v>3534</v>
      </c>
      <c r="B178" t="s" s="181">
        <v>3535</v>
      </c>
      <c r="C178" t="s" s="188">
        <v>29</v>
      </c>
      <c r="D178" s="147">
        <v>41.8713099169419</v>
      </c>
      <c r="E178" t="s" s="146">
        <v>29</v>
      </c>
      <c r="F178" s="147">
        <v>41.8713099169419</v>
      </c>
      <c r="G178" t="s" s="359">
        <v>3727</v>
      </c>
    </row>
    <row r="179" ht="15.75" customHeight="1">
      <c r="A179" t="s" s="360">
        <v>2904</v>
      </c>
      <c r="B179" t="s" s="361">
        <v>2905</v>
      </c>
      <c r="C179" t="s" s="362">
        <v>28</v>
      </c>
      <c r="D179" s="363">
        <v>39.6441653584511</v>
      </c>
      <c r="E179" t="s" s="364">
        <v>31</v>
      </c>
      <c r="F179" s="365">
        <v>6.5013082</v>
      </c>
      <c r="G179" t="s" s="366">
        <v>3730</v>
      </c>
    </row>
    <row r="180" ht="15.75" customHeight="1">
      <c r="A180" t="s" s="179">
        <v>3451</v>
      </c>
      <c r="B180" t="s" s="181">
        <v>3452</v>
      </c>
      <c r="C180" t="s" s="188">
        <v>27</v>
      </c>
      <c r="D180" s="147">
        <v>40.2648712935153</v>
      </c>
      <c r="E180" t="s" s="146">
        <v>27</v>
      </c>
      <c r="F180" s="147">
        <v>40.2648712935153</v>
      </c>
      <c r="G180" t="s" s="359">
        <v>3727</v>
      </c>
    </row>
    <row r="181" ht="15.75" customHeight="1">
      <c r="A181" t="s" s="360">
        <v>2996</v>
      </c>
      <c r="B181" t="s" s="361">
        <v>2997</v>
      </c>
      <c r="C181" t="s" s="362">
        <v>28</v>
      </c>
      <c r="D181" s="363">
        <v>34.1239244608336</v>
      </c>
      <c r="E181" t="s" s="364">
        <v>2365</v>
      </c>
      <c r="F181" s="365">
        <v>26.3772489</v>
      </c>
      <c r="G181" t="s" s="366">
        <v>3728</v>
      </c>
    </row>
    <row r="182" ht="15.75" customHeight="1">
      <c r="A182" t="s" s="179">
        <v>2626</v>
      </c>
      <c r="B182" t="s" s="181">
        <v>788</v>
      </c>
      <c r="C182" t="s" s="188">
        <v>28</v>
      </c>
      <c r="D182" s="147">
        <v>60.2847194675834</v>
      </c>
      <c r="E182" t="s" s="146">
        <v>28</v>
      </c>
      <c r="F182" s="147">
        <v>60.2847194675834</v>
      </c>
      <c r="G182" t="s" s="359">
        <v>3727</v>
      </c>
    </row>
    <row r="183" ht="15.75" customHeight="1">
      <c r="A183" t="s" s="179">
        <v>3469</v>
      </c>
      <c r="B183" t="s" s="181">
        <v>792</v>
      </c>
      <c r="C183" t="s" s="182">
        <v>27</v>
      </c>
      <c r="D183" s="131">
        <v>29.5510649918078</v>
      </c>
      <c r="E183" t="s" s="130">
        <v>27</v>
      </c>
      <c r="F183" s="131">
        <v>29.5510649918078</v>
      </c>
      <c r="G183" t="s" s="358">
        <v>3727</v>
      </c>
    </row>
    <row r="184" ht="15.75" customHeight="1">
      <c r="A184" t="s" s="179">
        <v>3517</v>
      </c>
      <c r="B184" t="s" s="181">
        <v>795</v>
      </c>
      <c r="C184" t="s" s="188">
        <v>27</v>
      </c>
      <c r="D184" s="147">
        <v>33.9236440946307</v>
      </c>
      <c r="E184" t="s" s="146">
        <v>27</v>
      </c>
      <c r="F184" s="147">
        <v>33.9236440946307</v>
      </c>
      <c r="G184" t="s" s="359">
        <v>3727</v>
      </c>
    </row>
    <row r="185" ht="15.75" customHeight="1">
      <c r="A185" t="s" s="179">
        <v>3640</v>
      </c>
      <c r="B185" t="s" s="181">
        <v>3641</v>
      </c>
      <c r="C185" t="s" s="182">
        <v>32</v>
      </c>
      <c r="D185" s="131">
        <v>40.0123558484349</v>
      </c>
      <c r="E185" t="s" s="130">
        <v>32</v>
      </c>
      <c r="F185" s="131">
        <v>40.0123558484349</v>
      </c>
      <c r="G185" t="s" s="358">
        <v>3727</v>
      </c>
    </row>
    <row r="186" ht="15.75" customHeight="1">
      <c r="A186" t="s" s="179">
        <v>2681</v>
      </c>
      <c r="B186" t="s" s="181">
        <v>2682</v>
      </c>
      <c r="C186" t="s" s="188">
        <v>28</v>
      </c>
      <c r="D186" s="147">
        <v>45.6609111525249</v>
      </c>
      <c r="E186" t="s" s="146">
        <v>28</v>
      </c>
      <c r="F186" s="147">
        <v>45.6609111525249</v>
      </c>
      <c r="G186" t="s" s="359">
        <v>3727</v>
      </c>
    </row>
    <row r="187" ht="15.75" customHeight="1">
      <c r="A187" t="s" s="360">
        <v>3161</v>
      </c>
      <c r="B187" t="s" s="361">
        <v>3162</v>
      </c>
      <c r="C187" t="s" s="362">
        <v>28</v>
      </c>
      <c r="D187" s="363">
        <v>32.5247040938213</v>
      </c>
      <c r="E187" t="s" s="364">
        <v>2365</v>
      </c>
      <c r="F187" s="365">
        <v>17.5285047</v>
      </c>
      <c r="G187" t="s" s="366">
        <v>3728</v>
      </c>
    </row>
    <row r="188" ht="15.75" customHeight="1">
      <c r="A188" t="s" s="179">
        <v>3405</v>
      </c>
      <c r="B188" t="s" s="181">
        <v>808</v>
      </c>
      <c r="C188" t="s" s="188">
        <v>33</v>
      </c>
      <c r="D188" s="147">
        <v>53.9373684861988</v>
      </c>
      <c r="E188" t="s" s="146">
        <v>33</v>
      </c>
      <c r="F188" s="147">
        <v>53.9373684861988</v>
      </c>
      <c r="G188" t="s" s="359">
        <v>3727</v>
      </c>
    </row>
    <row r="189" ht="15.75" customHeight="1">
      <c r="A189" t="s" s="179">
        <v>2456</v>
      </c>
      <c r="B189" t="s" s="181">
        <v>811</v>
      </c>
      <c r="C189" t="s" s="182">
        <v>28</v>
      </c>
      <c r="D189" s="131">
        <v>46.7667315623103</v>
      </c>
      <c r="E189" t="s" s="130">
        <v>28</v>
      </c>
      <c r="F189" s="131">
        <v>46.7667315623103</v>
      </c>
      <c r="G189" t="s" s="358">
        <v>3727</v>
      </c>
    </row>
    <row r="190" ht="15.75" customHeight="1">
      <c r="A190" t="s" s="179">
        <v>2526</v>
      </c>
      <c r="B190" t="s" s="181">
        <v>815</v>
      </c>
      <c r="C190" t="s" s="188">
        <v>28</v>
      </c>
      <c r="D190" s="147">
        <v>47.7956143597335</v>
      </c>
      <c r="E190" t="s" s="146">
        <v>28</v>
      </c>
      <c r="F190" s="147">
        <v>47.7956143597335</v>
      </c>
      <c r="G190" t="s" s="359">
        <v>3727</v>
      </c>
    </row>
    <row r="191" ht="15.75" customHeight="1">
      <c r="A191" t="s" s="179">
        <v>2529</v>
      </c>
      <c r="B191" t="s" s="181">
        <v>2530</v>
      </c>
      <c r="C191" t="s" s="182">
        <v>28</v>
      </c>
      <c r="D191" s="131">
        <v>49.1285030758715</v>
      </c>
      <c r="E191" t="s" s="130">
        <v>28</v>
      </c>
      <c r="F191" s="131">
        <v>49.1285030758715</v>
      </c>
      <c r="G191" t="s" s="358">
        <v>3727</v>
      </c>
    </row>
    <row r="192" ht="15.75" customHeight="1">
      <c r="A192" t="s" s="360">
        <v>2971</v>
      </c>
      <c r="B192" t="s" s="361">
        <v>2972</v>
      </c>
      <c r="C192" t="s" s="362">
        <v>28</v>
      </c>
      <c r="D192" s="363">
        <v>39.6589275602213</v>
      </c>
      <c r="E192" t="s" s="364">
        <v>29</v>
      </c>
      <c r="F192" s="365">
        <v>13.3771834</v>
      </c>
      <c r="G192" t="s" s="366">
        <v>3728</v>
      </c>
    </row>
    <row r="193" ht="15.75" customHeight="1">
      <c r="A193" t="s" s="179">
        <v>2847</v>
      </c>
      <c r="B193" t="s" s="181">
        <v>822</v>
      </c>
      <c r="C193" t="s" s="182">
        <v>28</v>
      </c>
      <c r="D193" s="131">
        <v>48.8695956182263</v>
      </c>
      <c r="E193" t="s" s="130">
        <v>28</v>
      </c>
      <c r="F193" s="131">
        <v>48.8695956182263</v>
      </c>
      <c r="G193" t="s" s="358">
        <v>3727</v>
      </c>
    </row>
    <row r="194" ht="15.75" customHeight="1">
      <c r="A194" t="s" s="179">
        <v>2475</v>
      </c>
      <c r="B194" t="s" s="181">
        <v>826</v>
      </c>
      <c r="C194" t="s" s="188">
        <v>34</v>
      </c>
      <c r="D194" s="147">
        <v>28.8897290485192</v>
      </c>
      <c r="E194" t="s" s="146">
        <v>34</v>
      </c>
      <c r="F194" s="147">
        <v>28.8897290485192</v>
      </c>
      <c r="G194" t="s" s="359">
        <v>3727</v>
      </c>
    </row>
    <row r="195" ht="15.75" customHeight="1">
      <c r="A195" t="s" s="179">
        <v>3444</v>
      </c>
      <c r="B195" t="s" s="181">
        <v>3445</v>
      </c>
      <c r="C195" t="s" s="182">
        <v>27</v>
      </c>
      <c r="D195" s="131">
        <v>38.3366737443693</v>
      </c>
      <c r="E195" t="s" s="130">
        <v>27</v>
      </c>
      <c r="F195" s="131">
        <v>38.3366737443693</v>
      </c>
      <c r="G195" t="s" s="358">
        <v>3727</v>
      </c>
    </row>
    <row r="196" ht="15.75" customHeight="1">
      <c r="A196" t="s" s="179">
        <v>2485</v>
      </c>
      <c r="B196" t="s" s="181">
        <v>841</v>
      </c>
      <c r="C196" t="s" s="188">
        <v>28</v>
      </c>
      <c r="D196" s="147">
        <v>51.6467856011823</v>
      </c>
      <c r="E196" t="s" s="146">
        <v>28</v>
      </c>
      <c r="F196" s="147">
        <v>51.6467856011823</v>
      </c>
      <c r="G196" t="s" s="359">
        <v>3727</v>
      </c>
    </row>
    <row r="197" ht="15.75" customHeight="1">
      <c r="A197" t="s" s="179">
        <v>3464</v>
      </c>
      <c r="B197" t="s" s="181">
        <v>844</v>
      </c>
      <c r="C197" t="s" s="182">
        <v>27</v>
      </c>
      <c r="D197" s="131">
        <v>37.0135583729952</v>
      </c>
      <c r="E197" t="s" s="130">
        <v>27</v>
      </c>
      <c r="F197" s="131">
        <v>37.0135583729952</v>
      </c>
      <c r="G197" t="s" s="358">
        <v>3727</v>
      </c>
    </row>
    <row r="198" ht="15.75" customHeight="1">
      <c r="A198" t="s" s="179">
        <v>2668</v>
      </c>
      <c r="B198" t="s" s="181">
        <v>2669</v>
      </c>
      <c r="C198" t="s" s="188">
        <v>28</v>
      </c>
      <c r="D198" s="147">
        <v>48.5623140000428</v>
      </c>
      <c r="E198" t="s" s="146">
        <v>28</v>
      </c>
      <c r="F198" s="147">
        <v>48.5623140000428</v>
      </c>
      <c r="G198" t="s" s="359">
        <v>3727</v>
      </c>
    </row>
    <row r="199" ht="15.75" customHeight="1">
      <c r="A199" t="s" s="360">
        <v>3299</v>
      </c>
      <c r="B199" t="s" s="361">
        <v>854</v>
      </c>
      <c r="C199" t="s" s="362">
        <v>34</v>
      </c>
      <c r="D199" s="363">
        <v>27.88</v>
      </c>
      <c r="E199" t="s" s="364">
        <v>37</v>
      </c>
      <c r="F199" s="365">
        <v>8.27</v>
      </c>
      <c r="G199" t="s" s="366">
        <v>3732</v>
      </c>
    </row>
    <row r="200" ht="15.75" customHeight="1">
      <c r="A200" t="s" s="179">
        <v>861</v>
      </c>
      <c r="B200" t="s" s="181">
        <v>862</v>
      </c>
      <c r="C200" t="s" s="188">
        <v>28</v>
      </c>
      <c r="D200" s="147">
        <v>43.6717303442372</v>
      </c>
      <c r="E200" t="s" s="146">
        <v>28</v>
      </c>
      <c r="F200" s="147">
        <v>43.6717303442372</v>
      </c>
      <c r="G200" t="s" s="359">
        <v>3727</v>
      </c>
    </row>
    <row r="201" ht="15.75" customHeight="1">
      <c r="A201" t="s" s="179">
        <v>3316</v>
      </c>
      <c r="B201" t="s" s="181">
        <v>866</v>
      </c>
      <c r="C201" t="s" s="182">
        <v>27</v>
      </c>
      <c r="D201" s="131">
        <v>35.5760630945605</v>
      </c>
      <c r="E201" t="s" s="130">
        <v>27</v>
      </c>
      <c r="F201" s="131">
        <v>35.5760630945605</v>
      </c>
      <c r="G201" t="s" s="358">
        <v>3727</v>
      </c>
    </row>
    <row r="202" ht="15.75" customHeight="1">
      <c r="A202" t="s" s="360">
        <v>3097</v>
      </c>
      <c r="B202" t="s" s="361">
        <v>3098</v>
      </c>
      <c r="C202" t="s" s="362">
        <v>28</v>
      </c>
      <c r="D202" s="363">
        <v>39.9269543230398</v>
      </c>
      <c r="E202" t="s" s="364">
        <v>31</v>
      </c>
      <c r="F202" s="365">
        <v>10.7461429</v>
      </c>
      <c r="G202" t="s" s="366">
        <v>3730</v>
      </c>
    </row>
    <row r="203" ht="15.75" customHeight="1">
      <c r="A203" t="s" s="179">
        <v>3320</v>
      </c>
      <c r="B203" t="s" s="181">
        <v>3321</v>
      </c>
      <c r="C203" t="s" s="182">
        <v>27</v>
      </c>
      <c r="D203" s="131">
        <v>35.7023287351938</v>
      </c>
      <c r="E203" t="s" s="130">
        <v>27</v>
      </c>
      <c r="F203" s="131">
        <v>35.7023287351938</v>
      </c>
      <c r="G203" t="s" s="358">
        <v>3727</v>
      </c>
    </row>
    <row r="204" ht="15.75" customHeight="1">
      <c r="A204" t="s" s="179">
        <v>2707</v>
      </c>
      <c r="B204" t="s" s="181">
        <v>870</v>
      </c>
      <c r="C204" t="s" s="188">
        <v>28</v>
      </c>
      <c r="D204" s="147">
        <v>45.0711112922287</v>
      </c>
      <c r="E204" t="s" s="146">
        <v>28</v>
      </c>
      <c r="F204" s="147">
        <v>45.0711112922287</v>
      </c>
      <c r="G204" t="s" s="359">
        <v>3727</v>
      </c>
    </row>
    <row r="205" ht="15.75" customHeight="1">
      <c r="A205" t="s" s="179">
        <v>3642</v>
      </c>
      <c r="B205" t="s" s="181">
        <v>830</v>
      </c>
      <c r="C205" t="s" s="182">
        <v>29</v>
      </c>
      <c r="D205" s="131">
        <v>52.0600811314549</v>
      </c>
      <c r="E205" t="s" s="130">
        <v>29</v>
      </c>
      <c r="F205" s="131">
        <v>52.0600811314549</v>
      </c>
      <c r="G205" t="s" s="358">
        <v>3727</v>
      </c>
    </row>
    <row r="206" ht="15.75" customHeight="1">
      <c r="A206" t="s" s="179">
        <v>3367</v>
      </c>
      <c r="B206" t="s" s="181">
        <v>851</v>
      </c>
      <c r="C206" t="s" s="188">
        <v>29</v>
      </c>
      <c r="D206" s="147">
        <v>34.4032744506678</v>
      </c>
      <c r="E206" t="s" s="146">
        <v>29</v>
      </c>
      <c r="F206" s="147">
        <v>34.4032744506678</v>
      </c>
      <c r="G206" t="s" s="359">
        <v>3727</v>
      </c>
    </row>
    <row r="207" ht="15.75" customHeight="1">
      <c r="A207" t="s" s="360">
        <v>2960</v>
      </c>
      <c r="B207" t="s" s="361">
        <v>2961</v>
      </c>
      <c r="C207" t="s" s="362">
        <v>28</v>
      </c>
      <c r="D207" s="363">
        <v>41.2287438288535</v>
      </c>
      <c r="E207" t="s" s="364">
        <v>32</v>
      </c>
      <c r="F207" s="363">
        <v>33.0773450356555</v>
      </c>
      <c r="G207" t="s" s="366">
        <v>3729</v>
      </c>
    </row>
    <row r="208" ht="15.75" customHeight="1">
      <c r="A208" t="s" s="360">
        <v>2958</v>
      </c>
      <c r="B208" t="s" s="361">
        <v>884</v>
      </c>
      <c r="C208" t="s" s="362">
        <v>28</v>
      </c>
      <c r="D208" s="363">
        <v>42.0515411824154</v>
      </c>
      <c r="E208" t="s" s="364">
        <v>32</v>
      </c>
      <c r="F208" s="363">
        <v>27.3612935826175</v>
      </c>
      <c r="G208" t="s" s="366">
        <v>3729</v>
      </c>
    </row>
    <row r="209" ht="15.75" customHeight="1">
      <c r="A209" t="s" s="179">
        <v>2566</v>
      </c>
      <c r="B209" t="s" s="181">
        <v>888</v>
      </c>
      <c r="C209" t="s" s="182">
        <v>28</v>
      </c>
      <c r="D209" s="131">
        <v>53.3378892068509</v>
      </c>
      <c r="E209" t="s" s="130">
        <v>28</v>
      </c>
      <c r="F209" s="131">
        <v>53.3378892068509</v>
      </c>
      <c r="G209" t="s" s="358">
        <v>3727</v>
      </c>
    </row>
    <row r="210" ht="15.75" customHeight="1">
      <c r="A210" t="s" s="360">
        <v>2947</v>
      </c>
      <c r="B210" t="s" s="361">
        <v>890</v>
      </c>
      <c r="C210" t="s" s="362">
        <v>28</v>
      </c>
      <c r="D210" s="363">
        <v>40.8702697967765</v>
      </c>
      <c r="E210" t="s" s="364">
        <v>32</v>
      </c>
      <c r="F210" s="363">
        <v>27.2556061667835</v>
      </c>
      <c r="G210" t="s" s="366">
        <v>3729</v>
      </c>
    </row>
    <row r="211" ht="15.75" customHeight="1">
      <c r="A211" t="s" s="179">
        <v>3656</v>
      </c>
      <c r="B211" t="s" s="181">
        <v>894</v>
      </c>
      <c r="C211" t="s" s="182">
        <v>29</v>
      </c>
      <c r="D211" s="131">
        <v>50.7804310952717</v>
      </c>
      <c r="E211" t="s" s="130">
        <v>29</v>
      </c>
      <c r="F211" s="131">
        <v>50.7804310952717</v>
      </c>
      <c r="G211" t="s" s="358">
        <v>3727</v>
      </c>
    </row>
    <row r="212" ht="15.75" customHeight="1">
      <c r="A212" t="s" s="179">
        <v>2569</v>
      </c>
      <c r="B212" t="s" s="181">
        <v>2570</v>
      </c>
      <c r="C212" t="s" s="188">
        <v>28</v>
      </c>
      <c r="D212" s="147">
        <v>49.9939091241321</v>
      </c>
      <c r="E212" t="s" s="146">
        <v>28</v>
      </c>
      <c r="F212" s="147">
        <v>49.9939091241321</v>
      </c>
      <c r="G212" t="s" s="359">
        <v>3727</v>
      </c>
    </row>
    <row r="213" ht="15.75" customHeight="1">
      <c r="A213" t="s" s="179">
        <v>2720</v>
      </c>
      <c r="B213" t="s" s="181">
        <v>2721</v>
      </c>
      <c r="C213" t="s" s="182">
        <v>28</v>
      </c>
      <c r="D213" s="131">
        <v>57.6351158135545</v>
      </c>
      <c r="E213" t="s" s="130">
        <v>28</v>
      </c>
      <c r="F213" s="131">
        <v>57.6351158135545</v>
      </c>
      <c r="G213" t="s" s="358">
        <v>3727</v>
      </c>
    </row>
    <row r="214" ht="15.75" customHeight="1">
      <c r="A214" t="s" s="179">
        <v>2701</v>
      </c>
      <c r="B214" t="s" s="181">
        <v>2702</v>
      </c>
      <c r="C214" t="s" s="188">
        <v>28</v>
      </c>
      <c r="D214" s="147">
        <v>44.0438045911425</v>
      </c>
      <c r="E214" t="s" s="146">
        <v>28</v>
      </c>
      <c r="F214" s="147">
        <v>44.0438045911425</v>
      </c>
      <c r="G214" t="s" s="359">
        <v>3727</v>
      </c>
    </row>
    <row r="215" ht="15.75" customHeight="1">
      <c r="A215" t="s" s="179">
        <v>3386</v>
      </c>
      <c r="B215" t="s" s="181">
        <v>3387</v>
      </c>
      <c r="C215" t="s" s="182">
        <v>29</v>
      </c>
      <c r="D215" s="131">
        <v>32.7044625637305</v>
      </c>
      <c r="E215" t="s" s="130">
        <v>29</v>
      </c>
      <c r="F215" s="131">
        <v>32.7044625637305</v>
      </c>
      <c r="G215" t="s" s="358">
        <v>3727</v>
      </c>
    </row>
    <row r="216" ht="15.75" customHeight="1">
      <c r="A216" t="s" s="179">
        <v>2567</v>
      </c>
      <c r="B216" t="s" s="181">
        <v>913</v>
      </c>
      <c r="C216" t="s" s="188">
        <v>28</v>
      </c>
      <c r="D216" s="147">
        <v>49.1308746436126</v>
      </c>
      <c r="E216" t="s" s="146">
        <v>28</v>
      </c>
      <c r="F216" s="147">
        <v>49.1308746436126</v>
      </c>
      <c r="G216" t="s" s="359">
        <v>3727</v>
      </c>
    </row>
    <row r="217" ht="15.75" customHeight="1">
      <c r="A217" t="s" s="179">
        <v>3562</v>
      </c>
      <c r="B217" t="s" s="181">
        <v>921</v>
      </c>
      <c r="C217" t="s" s="182">
        <v>27</v>
      </c>
      <c r="D217" s="131">
        <v>43.2016861063876</v>
      </c>
      <c r="E217" t="s" s="130">
        <v>27</v>
      </c>
      <c r="F217" s="131">
        <v>43.2016861063876</v>
      </c>
      <c r="G217" t="s" s="358">
        <v>3727</v>
      </c>
    </row>
    <row r="218" ht="15.75" customHeight="1">
      <c r="A218" t="s" s="179">
        <v>3440</v>
      </c>
      <c r="B218" t="s" s="181">
        <v>925</v>
      </c>
      <c r="C218" t="s" s="188">
        <v>29</v>
      </c>
      <c r="D218" s="147">
        <v>37.9165520403485</v>
      </c>
      <c r="E218" t="s" s="146">
        <v>29</v>
      </c>
      <c r="F218" s="147">
        <v>37.9165520403485</v>
      </c>
      <c r="G218" t="s" s="359">
        <v>3727</v>
      </c>
    </row>
    <row r="219" ht="15.75" customHeight="1">
      <c r="A219" t="s" s="360">
        <v>3079</v>
      </c>
      <c r="B219" t="s" s="361">
        <v>928</v>
      </c>
      <c r="C219" t="s" s="362">
        <v>28</v>
      </c>
      <c r="D219" s="363">
        <v>40.0502255499233</v>
      </c>
      <c r="E219" t="s" s="364">
        <v>31</v>
      </c>
      <c r="F219" s="365">
        <v>5.7619867</v>
      </c>
      <c r="G219" t="s" s="366">
        <v>3730</v>
      </c>
    </row>
    <row r="220" ht="15.75" customHeight="1">
      <c r="A220" t="s" s="179">
        <v>2562</v>
      </c>
      <c r="B220" t="s" s="181">
        <v>932</v>
      </c>
      <c r="C220" t="s" s="188">
        <v>28</v>
      </c>
      <c r="D220" s="147">
        <v>55.092993882959</v>
      </c>
      <c r="E220" t="s" s="146">
        <v>28</v>
      </c>
      <c r="F220" s="147">
        <v>55.092993882959</v>
      </c>
      <c r="G220" t="s" s="359">
        <v>3727</v>
      </c>
    </row>
    <row r="221" ht="15.75" customHeight="1">
      <c r="A221" t="s" s="179">
        <v>3673</v>
      </c>
      <c r="B221" t="s" s="181">
        <v>936</v>
      </c>
      <c r="C221" t="s" s="182">
        <v>29</v>
      </c>
      <c r="D221" s="131">
        <v>52.5519673348181</v>
      </c>
      <c r="E221" t="s" s="130">
        <v>29</v>
      </c>
      <c r="F221" s="131">
        <v>52.5519673348181</v>
      </c>
      <c r="G221" t="s" s="358">
        <v>3727</v>
      </c>
    </row>
    <row r="222" ht="15.75" customHeight="1">
      <c r="A222" t="s" s="179">
        <v>2439</v>
      </c>
      <c r="B222" t="s" s="181">
        <v>940</v>
      </c>
      <c r="C222" t="s" s="188">
        <v>28</v>
      </c>
      <c r="D222" s="147">
        <v>45.3414603806444</v>
      </c>
      <c r="E222" t="s" s="146">
        <v>28</v>
      </c>
      <c r="F222" s="147">
        <v>45.3414603806444</v>
      </c>
      <c r="G222" t="s" s="359">
        <v>3727</v>
      </c>
    </row>
    <row r="223" ht="15.75" customHeight="1">
      <c r="A223" t="s" s="179">
        <v>3355</v>
      </c>
      <c r="B223" t="s" s="181">
        <v>3356</v>
      </c>
      <c r="C223" t="s" s="182">
        <v>27</v>
      </c>
      <c r="D223" s="131">
        <v>28.6950083778202</v>
      </c>
      <c r="E223" t="s" s="130">
        <v>27</v>
      </c>
      <c r="F223" s="131">
        <v>28.6950083778202</v>
      </c>
      <c r="G223" t="s" s="358">
        <v>3727</v>
      </c>
    </row>
    <row r="224" ht="15.75" customHeight="1">
      <c r="A224" t="s" s="179">
        <v>2608</v>
      </c>
      <c r="B224" t="s" s="181">
        <v>943</v>
      </c>
      <c r="C224" t="s" s="188">
        <v>28</v>
      </c>
      <c r="D224" s="147">
        <v>43.033431085044</v>
      </c>
      <c r="E224" t="s" s="146">
        <v>28</v>
      </c>
      <c r="F224" s="147">
        <v>43.033431085044</v>
      </c>
      <c r="G224" t="s" s="359">
        <v>3727</v>
      </c>
    </row>
    <row r="225" ht="15.75" customHeight="1">
      <c r="A225" t="s" s="179">
        <v>3308</v>
      </c>
      <c r="B225" t="s" s="181">
        <v>3309</v>
      </c>
      <c r="C225" t="s" s="182">
        <v>27</v>
      </c>
      <c r="D225" s="131">
        <v>35.0358119027193</v>
      </c>
      <c r="E225" t="s" s="130">
        <v>27</v>
      </c>
      <c r="F225" s="131">
        <v>35.0358119027193</v>
      </c>
      <c r="G225" t="s" s="358">
        <v>3727</v>
      </c>
    </row>
    <row r="226" ht="15.75" customHeight="1">
      <c r="A226" t="s" s="179">
        <v>3398</v>
      </c>
      <c r="B226" t="s" s="181">
        <v>3399</v>
      </c>
      <c r="C226" t="s" s="188">
        <v>27</v>
      </c>
      <c r="D226" s="147">
        <v>35.7464868433462</v>
      </c>
      <c r="E226" t="s" s="146">
        <v>27</v>
      </c>
      <c r="F226" s="147">
        <v>35.7464868433462</v>
      </c>
      <c r="G226" t="s" s="359">
        <v>3727</v>
      </c>
    </row>
    <row r="227" ht="15.75" customHeight="1">
      <c r="A227" t="s" s="179">
        <v>3499</v>
      </c>
      <c r="B227" t="s" s="181">
        <v>950</v>
      </c>
      <c r="C227" t="s" s="182">
        <v>27</v>
      </c>
      <c r="D227" s="131">
        <v>31.7980855904194</v>
      </c>
      <c r="E227" t="s" s="130">
        <v>27</v>
      </c>
      <c r="F227" s="131">
        <v>31.7980855904194</v>
      </c>
      <c r="G227" t="s" s="358">
        <v>3727</v>
      </c>
    </row>
    <row r="228" ht="15.75" customHeight="1">
      <c r="A228" t="s" s="360">
        <v>3276</v>
      </c>
      <c r="B228" t="s" s="361">
        <v>953</v>
      </c>
      <c r="C228" t="s" s="362">
        <v>28</v>
      </c>
      <c r="D228" s="363">
        <v>41.5023015403605</v>
      </c>
      <c r="E228" t="s" s="364">
        <v>31</v>
      </c>
      <c r="F228" s="365">
        <v>6.5394605</v>
      </c>
      <c r="G228" t="s" s="366">
        <v>3730</v>
      </c>
    </row>
    <row r="229" ht="15.75" customHeight="1">
      <c r="A229" t="s" s="179">
        <v>2843</v>
      </c>
      <c r="B229" t="s" s="181">
        <v>957</v>
      </c>
      <c r="C229" t="s" s="182">
        <v>35</v>
      </c>
      <c r="D229" s="131">
        <v>48.6412405043465</v>
      </c>
      <c r="E229" t="s" s="130">
        <v>35</v>
      </c>
      <c r="F229" s="131">
        <v>48.6412405043465</v>
      </c>
      <c r="G229" t="s" s="358">
        <v>3727</v>
      </c>
    </row>
    <row r="230" ht="15.75" customHeight="1">
      <c r="A230" t="s" s="179">
        <v>2588</v>
      </c>
      <c r="B230" t="s" s="181">
        <v>960</v>
      </c>
      <c r="C230" t="s" s="188">
        <v>28</v>
      </c>
      <c r="D230" s="147">
        <v>45.4762046578117</v>
      </c>
      <c r="E230" t="s" s="146">
        <v>28</v>
      </c>
      <c r="F230" s="147">
        <v>45.4762046578117</v>
      </c>
      <c r="G230" t="s" s="359">
        <v>3727</v>
      </c>
    </row>
    <row r="231" ht="15.75" customHeight="1">
      <c r="A231" t="s" s="179">
        <v>2731</v>
      </c>
      <c r="B231" t="s" s="181">
        <v>963</v>
      </c>
      <c r="C231" t="s" s="182">
        <v>28</v>
      </c>
      <c r="D231" s="131">
        <v>44.3445799265556</v>
      </c>
      <c r="E231" t="s" s="130">
        <v>28</v>
      </c>
      <c r="F231" s="131">
        <v>44.3445799265556</v>
      </c>
      <c r="G231" t="s" s="358">
        <v>3727</v>
      </c>
    </row>
    <row r="232" ht="15.75" customHeight="1">
      <c r="A232" t="s" s="360">
        <v>3010</v>
      </c>
      <c r="B232" t="s" s="361">
        <v>966</v>
      </c>
      <c r="C232" t="s" s="362">
        <v>28</v>
      </c>
      <c r="D232" s="363">
        <v>34.7315358645886</v>
      </c>
      <c r="E232" t="s" s="364">
        <v>31</v>
      </c>
      <c r="F232" s="365">
        <v>9.143042100000001</v>
      </c>
      <c r="G232" t="s" s="366">
        <v>3730</v>
      </c>
    </row>
    <row r="233" ht="15.75" customHeight="1">
      <c r="A233" t="s" s="360">
        <v>3178</v>
      </c>
      <c r="B233" t="s" s="361">
        <v>3179</v>
      </c>
      <c r="C233" t="s" s="362">
        <v>28</v>
      </c>
      <c r="D233" s="363">
        <v>34.0458713688632</v>
      </c>
      <c r="E233" t="s" s="364">
        <v>27</v>
      </c>
      <c r="F233" s="363">
        <v>33.4678006279761</v>
      </c>
      <c r="G233" t="s" s="366">
        <v>3729</v>
      </c>
    </row>
    <row r="234" ht="15.75" customHeight="1">
      <c r="A234" t="s" s="179">
        <v>3610</v>
      </c>
      <c r="B234" t="s" s="181">
        <v>972</v>
      </c>
      <c r="C234" t="s" s="188">
        <v>36</v>
      </c>
      <c r="D234" s="147">
        <v>40.792012096564</v>
      </c>
      <c r="E234" t="s" s="146">
        <v>36</v>
      </c>
      <c r="F234" s="147">
        <v>40.792012096564</v>
      </c>
      <c r="G234" t="s" s="359">
        <v>3727</v>
      </c>
    </row>
    <row r="235" ht="15.75" customHeight="1">
      <c r="A235" t="s" s="179">
        <v>3359</v>
      </c>
      <c r="B235" t="s" s="181">
        <v>3360</v>
      </c>
      <c r="C235" t="s" s="182">
        <v>29</v>
      </c>
      <c r="D235" s="131">
        <v>35.491052316123</v>
      </c>
      <c r="E235" t="s" s="130">
        <v>29</v>
      </c>
      <c r="F235" s="131">
        <v>35.491052316123</v>
      </c>
      <c r="G235" t="s" s="358">
        <v>3727</v>
      </c>
    </row>
    <row r="236" ht="15.75" customHeight="1">
      <c r="A236" t="s" s="179">
        <v>3475</v>
      </c>
      <c r="B236" t="s" s="181">
        <v>976</v>
      </c>
      <c r="C236" t="s" s="188">
        <v>27</v>
      </c>
      <c r="D236" s="147">
        <v>33.1880733944954</v>
      </c>
      <c r="E236" t="s" s="146">
        <v>27</v>
      </c>
      <c r="F236" s="147">
        <v>33.1880733944954</v>
      </c>
      <c r="G236" t="s" s="359">
        <v>3727</v>
      </c>
    </row>
    <row r="237" ht="15.75" customHeight="1">
      <c r="A237" t="s" s="179">
        <v>3433</v>
      </c>
      <c r="B237" t="s" s="181">
        <v>979</v>
      </c>
      <c r="C237" t="s" s="182">
        <v>27</v>
      </c>
      <c r="D237" s="131">
        <v>35.6345721323766</v>
      </c>
      <c r="E237" t="s" s="130">
        <v>27</v>
      </c>
      <c r="F237" s="131">
        <v>35.6345721323766</v>
      </c>
      <c r="G237" t="s" s="358">
        <v>3727</v>
      </c>
    </row>
    <row r="238" ht="15.75" customHeight="1">
      <c r="A238" t="s" s="179">
        <v>2451</v>
      </c>
      <c r="B238" t="s" s="181">
        <v>2452</v>
      </c>
      <c r="C238" t="s" s="188">
        <v>28</v>
      </c>
      <c r="D238" s="147">
        <v>45.3663873486337</v>
      </c>
      <c r="E238" t="s" s="146">
        <v>28</v>
      </c>
      <c r="F238" s="147">
        <v>45.3663873486337</v>
      </c>
      <c r="G238" t="s" s="359">
        <v>3727</v>
      </c>
    </row>
    <row r="239" ht="15.75" customHeight="1">
      <c r="A239" t="s" s="179">
        <v>2725</v>
      </c>
      <c r="B239" t="s" s="181">
        <v>988</v>
      </c>
      <c r="C239" t="s" s="182">
        <v>28</v>
      </c>
      <c r="D239" s="131">
        <v>47.7771848446287</v>
      </c>
      <c r="E239" t="s" s="130">
        <v>28</v>
      </c>
      <c r="F239" s="131">
        <v>47.7771848446287</v>
      </c>
      <c r="G239" t="s" s="358">
        <v>3727</v>
      </c>
    </row>
    <row r="240" ht="15.75" customHeight="1">
      <c r="A240" t="s" s="360">
        <v>3077</v>
      </c>
      <c r="B240" t="s" s="361">
        <v>991</v>
      </c>
      <c r="C240" t="s" s="362">
        <v>28</v>
      </c>
      <c r="D240" s="363">
        <v>37.8269324258629</v>
      </c>
      <c r="E240" t="s" s="364">
        <v>31</v>
      </c>
      <c r="F240" s="365">
        <v>5.6344191</v>
      </c>
      <c r="G240" t="s" s="366">
        <v>3730</v>
      </c>
    </row>
    <row r="241" ht="15.75" customHeight="1">
      <c r="A241" t="s" s="179">
        <v>2703</v>
      </c>
      <c r="B241" t="s" s="181">
        <v>999</v>
      </c>
      <c r="C241" t="s" s="182">
        <v>28</v>
      </c>
      <c r="D241" s="131">
        <v>43.8510368176047</v>
      </c>
      <c r="E241" t="s" s="130">
        <v>28</v>
      </c>
      <c r="F241" s="131">
        <v>43.8510368176047</v>
      </c>
      <c r="G241" t="s" s="358">
        <v>3727</v>
      </c>
    </row>
    <row r="242" ht="15.75" customHeight="1">
      <c r="A242" t="s" s="360">
        <v>2956</v>
      </c>
      <c r="B242" t="s" s="361">
        <v>1002</v>
      </c>
      <c r="C242" t="s" s="362">
        <v>28</v>
      </c>
      <c r="D242" s="363">
        <v>42.1860157172054</v>
      </c>
      <c r="E242" t="s" s="364">
        <v>32</v>
      </c>
      <c r="F242" s="363">
        <v>31.9986182676531</v>
      </c>
      <c r="G242" t="s" s="366">
        <v>3729</v>
      </c>
    </row>
    <row r="243" ht="15.75" customHeight="1">
      <c r="A243" t="s" s="179">
        <v>2704</v>
      </c>
      <c r="B243" t="s" s="181">
        <v>1006</v>
      </c>
      <c r="C243" t="s" s="182">
        <v>28</v>
      </c>
      <c r="D243" s="131">
        <v>45.8742776685929</v>
      </c>
      <c r="E243" t="s" s="130">
        <v>28</v>
      </c>
      <c r="F243" s="131">
        <v>45.8742776685929</v>
      </c>
      <c r="G243" t="s" s="358">
        <v>3727</v>
      </c>
    </row>
    <row r="244" ht="15.75" customHeight="1">
      <c r="A244" t="s" s="360">
        <v>2954</v>
      </c>
      <c r="B244" t="s" s="361">
        <v>1015</v>
      </c>
      <c r="C244" t="s" s="362">
        <v>28</v>
      </c>
      <c r="D244" s="363">
        <v>41.7575156921044</v>
      </c>
      <c r="E244" t="s" s="364">
        <v>32</v>
      </c>
      <c r="F244" s="363">
        <v>31.9552598046156</v>
      </c>
      <c r="G244" t="s" s="366">
        <v>3729</v>
      </c>
    </row>
    <row r="245" ht="15.75" customHeight="1">
      <c r="A245" t="s" s="179">
        <v>2736</v>
      </c>
      <c r="B245" t="s" s="181">
        <v>1018</v>
      </c>
      <c r="C245" t="s" s="182">
        <v>28</v>
      </c>
      <c r="D245" s="131">
        <v>43.6008859233508</v>
      </c>
      <c r="E245" t="s" s="130">
        <v>28</v>
      </c>
      <c r="F245" s="131">
        <v>43.6008859233508</v>
      </c>
      <c r="G245" t="s" s="358">
        <v>3727</v>
      </c>
    </row>
    <row r="246" ht="15.75" customHeight="1">
      <c r="A246" t="s" s="179">
        <v>2805</v>
      </c>
      <c r="B246" t="s" s="181">
        <v>2806</v>
      </c>
      <c r="C246" t="s" s="188">
        <v>28</v>
      </c>
      <c r="D246" s="147">
        <v>46.6668337426695</v>
      </c>
      <c r="E246" t="s" s="146">
        <v>28</v>
      </c>
      <c r="F246" s="147">
        <v>46.6668337426695</v>
      </c>
      <c r="G246" t="s" s="359">
        <v>3727</v>
      </c>
    </row>
    <row r="247" ht="15.75" customHeight="1">
      <c r="A247" t="s" s="179">
        <v>3603</v>
      </c>
      <c r="B247" t="s" s="181">
        <v>3604</v>
      </c>
      <c r="C247" t="s" s="182">
        <v>29</v>
      </c>
      <c r="D247" s="131">
        <v>42.743797489610</v>
      </c>
      <c r="E247" t="s" s="130">
        <v>29</v>
      </c>
      <c r="F247" s="131">
        <v>42.743797489610</v>
      </c>
      <c r="G247" t="s" s="358">
        <v>3727</v>
      </c>
    </row>
    <row r="248" ht="15.75" customHeight="1">
      <c r="A248" t="s" s="179">
        <v>2798</v>
      </c>
      <c r="B248" t="s" s="181">
        <v>2799</v>
      </c>
      <c r="C248" t="s" s="188">
        <v>28</v>
      </c>
      <c r="D248" s="147">
        <v>44.2568969811007</v>
      </c>
      <c r="E248" t="s" s="146">
        <v>28</v>
      </c>
      <c r="F248" s="147">
        <v>44.2568969811007</v>
      </c>
      <c r="G248" t="s" s="359">
        <v>3727</v>
      </c>
    </row>
    <row r="249" ht="15.75" customHeight="1">
      <c r="A249" t="s" s="360">
        <v>3222</v>
      </c>
      <c r="B249" t="s" s="361">
        <v>1024</v>
      </c>
      <c r="C249" t="s" s="362">
        <v>28</v>
      </c>
      <c r="D249" s="363">
        <v>36.0500744112755</v>
      </c>
      <c r="E249" t="s" s="364">
        <v>2365</v>
      </c>
      <c r="F249" s="365">
        <v>15.9918585</v>
      </c>
      <c r="G249" t="s" s="366">
        <v>3728</v>
      </c>
    </row>
    <row r="250" ht="15.75" customHeight="1">
      <c r="A250" t="s" s="179">
        <v>3678</v>
      </c>
      <c r="B250" t="s" s="181">
        <v>3679</v>
      </c>
      <c r="C250" t="s" s="188">
        <v>27</v>
      </c>
      <c r="D250" s="147">
        <v>42.5862951586953</v>
      </c>
      <c r="E250" t="s" s="146">
        <v>27</v>
      </c>
      <c r="F250" s="147">
        <v>42.5862951586953</v>
      </c>
      <c r="G250" t="s" s="359">
        <v>3727</v>
      </c>
    </row>
    <row r="251" ht="15.75" customHeight="1">
      <c r="A251" t="s" s="179">
        <v>3592</v>
      </c>
      <c r="B251" t="s" s="181">
        <v>3593</v>
      </c>
      <c r="C251" t="s" s="182">
        <v>27</v>
      </c>
      <c r="D251" s="131">
        <v>38.1588999236058</v>
      </c>
      <c r="E251" t="s" s="130">
        <v>27</v>
      </c>
      <c r="F251" s="131">
        <v>38.1588999236058</v>
      </c>
      <c r="G251" t="s" s="358">
        <v>3727</v>
      </c>
    </row>
    <row r="252" ht="15.75" customHeight="1">
      <c r="A252" t="s" s="179">
        <v>3434</v>
      </c>
      <c r="B252" t="s" s="181">
        <v>3435</v>
      </c>
      <c r="C252" t="s" s="188">
        <v>27</v>
      </c>
      <c r="D252" s="147">
        <v>32.8817733990148</v>
      </c>
      <c r="E252" t="s" s="146">
        <v>27</v>
      </c>
      <c r="F252" s="147">
        <v>32.8817733990148</v>
      </c>
      <c r="G252" t="s" s="359">
        <v>3727</v>
      </c>
    </row>
    <row r="253" ht="15.75" customHeight="1">
      <c r="A253" t="s" s="179">
        <v>2482</v>
      </c>
      <c r="B253" t="s" s="181">
        <v>2483</v>
      </c>
      <c r="C253" t="s" s="182">
        <v>28</v>
      </c>
      <c r="D253" s="131">
        <v>50.7521881838074</v>
      </c>
      <c r="E253" t="s" s="130">
        <v>28</v>
      </c>
      <c r="F253" s="131">
        <v>50.7521881838074</v>
      </c>
      <c r="G253" t="s" s="358">
        <v>3727</v>
      </c>
    </row>
    <row r="254" ht="15.75" customHeight="1">
      <c r="A254" t="s" s="179">
        <v>3493</v>
      </c>
      <c r="B254" t="s" s="181">
        <v>1030</v>
      </c>
      <c r="C254" t="s" s="188">
        <v>27</v>
      </c>
      <c r="D254" s="147">
        <v>40.2692142647424</v>
      </c>
      <c r="E254" t="s" s="146">
        <v>27</v>
      </c>
      <c r="F254" s="147">
        <v>40.2692142647424</v>
      </c>
      <c r="G254" t="s" s="359">
        <v>3727</v>
      </c>
    </row>
    <row r="255" ht="15.75" customHeight="1">
      <c r="A255" t="s" s="179">
        <v>2578</v>
      </c>
      <c r="B255" t="s" s="181">
        <v>1033</v>
      </c>
      <c r="C255" t="s" s="182">
        <v>28</v>
      </c>
      <c r="D255" s="131">
        <v>43.3631878718584</v>
      </c>
      <c r="E255" t="s" s="130">
        <v>28</v>
      </c>
      <c r="F255" s="131">
        <v>43.3631878718584</v>
      </c>
      <c r="G255" t="s" s="358">
        <v>3727</v>
      </c>
    </row>
    <row r="256" ht="15.75" customHeight="1">
      <c r="A256" t="s" s="179">
        <v>3654</v>
      </c>
      <c r="B256" t="s" s="181">
        <v>3655</v>
      </c>
      <c r="C256" t="s" s="188">
        <v>27</v>
      </c>
      <c r="D256" s="147">
        <v>36.3577235772358</v>
      </c>
      <c r="E256" t="s" s="146">
        <v>27</v>
      </c>
      <c r="F256" s="147">
        <v>36.3577235772358</v>
      </c>
      <c r="G256" t="s" s="359">
        <v>3727</v>
      </c>
    </row>
    <row r="257" ht="15.75" customHeight="1">
      <c r="A257" t="s" s="360">
        <v>3092</v>
      </c>
      <c r="B257" t="s" s="361">
        <v>1040</v>
      </c>
      <c r="C257" t="s" s="362">
        <v>28</v>
      </c>
      <c r="D257" s="363">
        <v>38.4506846780163</v>
      </c>
      <c r="E257" t="s" s="364">
        <v>27</v>
      </c>
      <c r="F257" s="363">
        <v>32.1775536639526</v>
      </c>
      <c r="G257" t="s" s="366">
        <v>3729</v>
      </c>
    </row>
    <row r="258" ht="15.75" customHeight="1">
      <c r="A258" t="s" s="360">
        <v>2901</v>
      </c>
      <c r="B258" t="s" s="361">
        <v>2902</v>
      </c>
      <c r="C258" t="s" s="362">
        <v>28</v>
      </c>
      <c r="D258" s="363">
        <v>41.879898413392</v>
      </c>
      <c r="E258" t="s" s="364">
        <v>2365</v>
      </c>
      <c r="F258" s="363">
        <v>28.7637565198394</v>
      </c>
      <c r="G258" t="s" s="366">
        <v>3729</v>
      </c>
    </row>
    <row r="259" ht="15.75" customHeight="1">
      <c r="A259" t="s" s="179">
        <v>3703</v>
      </c>
      <c r="B259" t="s" s="181">
        <v>1048</v>
      </c>
      <c r="C259" t="s" s="182">
        <v>2365</v>
      </c>
      <c r="D259" s="131">
        <v>35.3023461274173</v>
      </c>
      <c r="E259" t="s" s="130">
        <v>2365</v>
      </c>
      <c r="F259" s="131">
        <v>35.3023461274173</v>
      </c>
      <c r="G259" t="s" s="358">
        <v>3727</v>
      </c>
    </row>
    <row r="260" ht="15.75" customHeight="1">
      <c r="A260" t="s" s="179">
        <v>2533</v>
      </c>
      <c r="B260" t="s" s="181">
        <v>1052</v>
      </c>
      <c r="C260" t="s" s="188">
        <v>28</v>
      </c>
      <c r="D260" s="147">
        <v>56.1787495025633</v>
      </c>
      <c r="E260" t="s" s="146">
        <v>28</v>
      </c>
      <c r="F260" s="147">
        <v>56.1787495025633</v>
      </c>
      <c r="G260" t="s" s="359">
        <v>3727</v>
      </c>
    </row>
    <row r="261" ht="15.75" customHeight="1">
      <c r="A261" t="s" s="179">
        <v>3528</v>
      </c>
      <c r="B261" t="s" s="181">
        <v>1056</v>
      </c>
      <c r="C261" t="s" s="182">
        <v>29</v>
      </c>
      <c r="D261" s="131">
        <v>47.4945127759142</v>
      </c>
      <c r="E261" t="s" s="130">
        <v>29</v>
      </c>
      <c r="F261" s="131">
        <v>47.4945127759142</v>
      </c>
      <c r="G261" t="s" s="358">
        <v>3727</v>
      </c>
    </row>
    <row r="262" ht="15.75" customHeight="1">
      <c r="A262" t="s" s="179">
        <v>2878</v>
      </c>
      <c r="B262" t="s" s="181">
        <v>1059</v>
      </c>
      <c r="C262" t="s" s="188">
        <v>28</v>
      </c>
      <c r="D262" s="147">
        <v>59.4619009253156</v>
      </c>
      <c r="E262" t="s" s="146">
        <v>28</v>
      </c>
      <c r="F262" s="147">
        <v>59.4619009253156</v>
      </c>
      <c r="G262" t="s" s="359">
        <v>3727</v>
      </c>
    </row>
    <row r="263" ht="15.75" customHeight="1">
      <c r="A263" t="s" s="179">
        <v>2830</v>
      </c>
      <c r="B263" t="s" s="181">
        <v>1063</v>
      </c>
      <c r="C263" t="s" s="182">
        <v>28</v>
      </c>
      <c r="D263" s="131">
        <v>59.2887460732357</v>
      </c>
      <c r="E263" t="s" s="130">
        <v>28</v>
      </c>
      <c r="F263" s="131">
        <v>59.2887460732357</v>
      </c>
      <c r="G263" t="s" s="358">
        <v>3727</v>
      </c>
    </row>
    <row r="264" ht="15.75" customHeight="1">
      <c r="A264" t="s" s="360">
        <v>3043</v>
      </c>
      <c r="B264" t="s" s="361">
        <v>3044</v>
      </c>
      <c r="C264" t="s" s="362">
        <v>28</v>
      </c>
      <c r="D264" s="363">
        <v>38.9418839753227</v>
      </c>
      <c r="E264" t="s" s="364">
        <v>2365</v>
      </c>
      <c r="F264" s="365">
        <v>21.9918088</v>
      </c>
      <c r="G264" t="s" s="366">
        <v>3728</v>
      </c>
    </row>
    <row r="265" ht="15.75" customHeight="1">
      <c r="A265" t="s" s="360">
        <v>3116</v>
      </c>
      <c r="B265" t="s" s="361">
        <v>1069</v>
      </c>
      <c r="C265" t="s" s="362">
        <v>28</v>
      </c>
      <c r="D265" s="363">
        <v>35.1494504401452</v>
      </c>
      <c r="E265" t="s" s="364">
        <v>31</v>
      </c>
      <c r="F265" s="365">
        <v>10.2775153</v>
      </c>
      <c r="G265" t="s" s="366">
        <v>3730</v>
      </c>
    </row>
    <row r="266" ht="15.75" customHeight="1">
      <c r="A266" t="s" s="179">
        <v>3335</v>
      </c>
      <c r="B266" t="s" s="181">
        <v>3336</v>
      </c>
      <c r="C266" t="s" s="188">
        <v>27</v>
      </c>
      <c r="D266" s="147">
        <v>36.4250796237316</v>
      </c>
      <c r="E266" t="s" s="146">
        <v>27</v>
      </c>
      <c r="F266" s="147">
        <v>36.4250796237316</v>
      </c>
      <c r="G266" t="s" s="359">
        <v>3727</v>
      </c>
    </row>
    <row r="267" ht="15.75" customHeight="1">
      <c r="A267" t="s" s="179">
        <v>2611</v>
      </c>
      <c r="B267" t="s" s="181">
        <v>2612</v>
      </c>
      <c r="C267" t="s" s="182">
        <v>28</v>
      </c>
      <c r="D267" s="131">
        <v>49.9477236004182</v>
      </c>
      <c r="E267" t="s" s="130">
        <v>28</v>
      </c>
      <c r="F267" s="131">
        <v>49.9477236004182</v>
      </c>
      <c r="G267" t="s" s="358">
        <v>3727</v>
      </c>
    </row>
    <row r="268" ht="15.75" customHeight="1">
      <c r="A268" t="s" s="179">
        <v>2518</v>
      </c>
      <c r="B268" t="s" s="181">
        <v>2519</v>
      </c>
      <c r="C268" t="s" s="188">
        <v>28</v>
      </c>
      <c r="D268" s="147">
        <v>52.3087286238891</v>
      </c>
      <c r="E268" t="s" s="146">
        <v>28</v>
      </c>
      <c r="F268" s="147">
        <v>52.3087286238891</v>
      </c>
      <c r="G268" t="s" s="359">
        <v>3727</v>
      </c>
    </row>
    <row r="269" ht="15.75" customHeight="1">
      <c r="A269" t="s" s="179">
        <v>2436</v>
      </c>
      <c r="B269" t="s" s="181">
        <v>2437</v>
      </c>
      <c r="C269" t="s" s="182">
        <v>28</v>
      </c>
      <c r="D269" s="131">
        <v>48.2636457260556</v>
      </c>
      <c r="E269" t="s" s="130">
        <v>28</v>
      </c>
      <c r="F269" s="131">
        <v>48.2636457260556</v>
      </c>
      <c r="G269" t="s" s="358">
        <v>3727</v>
      </c>
    </row>
    <row r="270" ht="15.75" customHeight="1">
      <c r="A270" t="s" s="179">
        <v>3477</v>
      </c>
      <c r="B270" t="s" s="181">
        <v>3478</v>
      </c>
      <c r="C270" t="s" s="188">
        <v>27</v>
      </c>
      <c r="D270" s="147">
        <v>36.9428015718652</v>
      </c>
      <c r="E270" t="s" s="146">
        <v>27</v>
      </c>
      <c r="F270" s="147">
        <v>36.9428015718652</v>
      </c>
      <c r="G270" t="s" s="359">
        <v>3727</v>
      </c>
    </row>
    <row r="271" ht="15.75" customHeight="1">
      <c r="A271" t="s" s="360">
        <v>3051</v>
      </c>
      <c r="B271" t="s" s="361">
        <v>1091</v>
      </c>
      <c r="C271" t="s" s="362">
        <v>28</v>
      </c>
      <c r="D271" s="363">
        <v>37.6248356666744</v>
      </c>
      <c r="E271" t="s" s="364">
        <v>27</v>
      </c>
      <c r="F271" s="363">
        <v>31.849528334525</v>
      </c>
      <c r="G271" t="s" s="366">
        <v>3729</v>
      </c>
    </row>
    <row r="272" ht="15.75" customHeight="1">
      <c r="A272" t="s" s="179">
        <v>3556</v>
      </c>
      <c r="B272" t="s" s="181">
        <v>3557</v>
      </c>
      <c r="C272" t="s" s="188">
        <v>29</v>
      </c>
      <c r="D272" s="147">
        <v>50.2098056537102</v>
      </c>
      <c r="E272" t="s" s="146">
        <v>29</v>
      </c>
      <c r="F272" s="147">
        <v>50.2098056537102</v>
      </c>
      <c r="G272" t="s" s="359">
        <v>3727</v>
      </c>
    </row>
    <row r="273" ht="15.75" customHeight="1">
      <c r="A273" t="s" s="179">
        <v>3539</v>
      </c>
      <c r="B273" t="s" s="181">
        <v>1094</v>
      </c>
      <c r="C273" t="s" s="182">
        <v>29</v>
      </c>
      <c r="D273" s="131">
        <v>46.0510141364474</v>
      </c>
      <c r="E273" t="s" s="130">
        <v>29</v>
      </c>
      <c r="F273" s="131">
        <v>46.0510141364474</v>
      </c>
      <c r="G273" t="s" s="358">
        <v>3727</v>
      </c>
    </row>
    <row r="274" ht="15.75" customHeight="1">
      <c r="A274" t="s" s="179">
        <v>3697</v>
      </c>
      <c r="B274" t="s" s="181">
        <v>1097</v>
      </c>
      <c r="C274" t="s" s="188">
        <v>27</v>
      </c>
      <c r="D274" s="147">
        <v>53.3017979362455</v>
      </c>
      <c r="E274" t="s" s="146">
        <v>27</v>
      </c>
      <c r="F274" s="147">
        <v>53.3017979362455</v>
      </c>
      <c r="G274" t="s" s="359">
        <v>3727</v>
      </c>
    </row>
    <row r="275" ht="15.75" customHeight="1">
      <c r="A275" t="s" s="179">
        <v>2775</v>
      </c>
      <c r="B275" t="s" s="181">
        <v>1099</v>
      </c>
      <c r="C275" t="s" s="182">
        <v>28</v>
      </c>
      <c r="D275" s="131">
        <v>43.8385535244579</v>
      </c>
      <c r="E275" t="s" s="130">
        <v>28</v>
      </c>
      <c r="F275" s="131">
        <v>43.8385535244579</v>
      </c>
      <c r="G275" t="s" s="358">
        <v>3727</v>
      </c>
    </row>
    <row r="276" ht="15.75" customHeight="1">
      <c r="A276" t="s" s="179">
        <v>2890</v>
      </c>
      <c r="B276" t="s" s="181">
        <v>1102</v>
      </c>
      <c r="C276" t="s" s="188">
        <v>28</v>
      </c>
      <c r="D276" s="147">
        <v>46.2222973163245</v>
      </c>
      <c r="E276" t="s" s="146">
        <v>28</v>
      </c>
      <c r="F276" s="147">
        <v>46.2222973163245</v>
      </c>
      <c r="G276" t="s" s="359">
        <v>3727</v>
      </c>
    </row>
    <row r="277" ht="15.75" customHeight="1">
      <c r="A277" t="s" s="179">
        <v>3558</v>
      </c>
      <c r="B277" t="s" s="181">
        <v>1106</v>
      </c>
      <c r="C277" t="s" s="182">
        <v>27</v>
      </c>
      <c r="D277" s="131">
        <v>34.3900256020648</v>
      </c>
      <c r="E277" t="s" s="130">
        <v>27</v>
      </c>
      <c r="F277" s="131">
        <v>34.3900256020648</v>
      </c>
      <c r="G277" t="s" s="358">
        <v>3727</v>
      </c>
    </row>
    <row r="278" ht="15.75" customHeight="1">
      <c r="A278" t="s" s="360">
        <v>3219</v>
      </c>
      <c r="B278" t="s" s="361">
        <v>1110</v>
      </c>
      <c r="C278" t="s" s="362">
        <v>28</v>
      </c>
      <c r="D278" s="363">
        <v>41.6046966731898</v>
      </c>
      <c r="E278" t="s" s="364">
        <v>31</v>
      </c>
      <c r="F278" s="365">
        <v>12.5266362</v>
      </c>
      <c r="G278" t="s" s="366">
        <v>3730</v>
      </c>
    </row>
    <row r="279" ht="15.75" customHeight="1">
      <c r="A279" t="s" s="179">
        <v>3543</v>
      </c>
      <c r="B279" t="s" s="181">
        <v>1113</v>
      </c>
      <c r="C279" t="s" s="182">
        <v>27</v>
      </c>
      <c r="D279" s="131">
        <v>30.7827241264875</v>
      </c>
      <c r="E279" t="s" s="130">
        <v>27</v>
      </c>
      <c r="F279" s="131">
        <v>30.7827241264875</v>
      </c>
      <c r="G279" t="s" s="358">
        <v>3727</v>
      </c>
    </row>
    <row r="280" ht="15.75" customHeight="1">
      <c r="A280" t="s" s="179">
        <v>2795</v>
      </c>
      <c r="B280" t="s" s="181">
        <v>1117</v>
      </c>
      <c r="C280" t="s" s="188">
        <v>28</v>
      </c>
      <c r="D280" s="147">
        <v>53.2559049980425</v>
      </c>
      <c r="E280" t="s" s="146">
        <v>28</v>
      </c>
      <c r="F280" s="147">
        <v>53.2559049980425</v>
      </c>
      <c r="G280" t="s" s="359">
        <v>3727</v>
      </c>
    </row>
    <row r="281" ht="15.75" customHeight="1">
      <c r="A281" t="s" s="179">
        <v>3337</v>
      </c>
      <c r="B281" t="s" s="181">
        <v>1120</v>
      </c>
      <c r="C281" t="s" s="182">
        <v>29</v>
      </c>
      <c r="D281" s="131">
        <v>37.6712030957868</v>
      </c>
      <c r="E281" t="s" s="130">
        <v>29</v>
      </c>
      <c r="F281" s="131">
        <v>37.6712030957868</v>
      </c>
      <c r="G281" t="s" s="358">
        <v>3727</v>
      </c>
    </row>
    <row r="282" ht="15.75" customHeight="1">
      <c r="A282" t="s" s="360">
        <v>3167</v>
      </c>
      <c r="B282" t="s" s="361">
        <v>1124</v>
      </c>
      <c r="C282" t="s" s="362">
        <v>28</v>
      </c>
      <c r="D282" s="363">
        <v>38.188083794323</v>
      </c>
      <c r="E282" t="s" s="364">
        <v>2365</v>
      </c>
      <c r="F282" s="365">
        <v>17.4322118</v>
      </c>
      <c r="G282" t="s" s="366">
        <v>3728</v>
      </c>
    </row>
    <row r="283" ht="15.75" customHeight="1">
      <c r="A283" t="s" s="360">
        <v>3297</v>
      </c>
      <c r="B283" t="s" s="361">
        <v>1130</v>
      </c>
      <c r="C283" t="s" s="362">
        <v>28</v>
      </c>
      <c r="D283" s="363">
        <v>38.4307737056428</v>
      </c>
      <c r="E283" t="s" s="364">
        <v>27</v>
      </c>
      <c r="F283" s="363">
        <v>38.3944153577661</v>
      </c>
      <c r="G283" t="s" s="366">
        <v>3729</v>
      </c>
    </row>
    <row r="284" ht="15.75" customHeight="1">
      <c r="A284" t="s" s="179">
        <v>3595</v>
      </c>
      <c r="B284" t="s" s="181">
        <v>3596</v>
      </c>
      <c r="C284" t="s" s="188">
        <v>29</v>
      </c>
      <c r="D284" s="147">
        <v>44.9686776906146</v>
      </c>
      <c r="E284" t="s" s="146">
        <v>29</v>
      </c>
      <c r="F284" s="147">
        <v>44.9686776906146</v>
      </c>
      <c r="G284" t="s" s="359">
        <v>3727</v>
      </c>
    </row>
    <row r="285" ht="15.75" customHeight="1">
      <c r="A285" t="s" s="179">
        <v>3404</v>
      </c>
      <c r="B285" t="s" s="181">
        <v>1136</v>
      </c>
      <c r="C285" t="s" s="182">
        <v>27</v>
      </c>
      <c r="D285" s="131">
        <v>32.631879224085</v>
      </c>
      <c r="E285" t="s" s="130">
        <v>27</v>
      </c>
      <c r="F285" s="131">
        <v>32.631879224085</v>
      </c>
      <c r="G285" t="s" s="358">
        <v>3727</v>
      </c>
    </row>
    <row r="286" ht="15.75" customHeight="1">
      <c r="A286" t="s" s="179">
        <v>3564</v>
      </c>
      <c r="B286" t="s" s="181">
        <v>3565</v>
      </c>
      <c r="C286" t="s" s="188">
        <v>27</v>
      </c>
      <c r="D286" s="147">
        <v>35.314477645565</v>
      </c>
      <c r="E286" t="s" s="146">
        <v>27</v>
      </c>
      <c r="F286" s="147">
        <v>35.314477645565</v>
      </c>
      <c r="G286" t="s" s="359">
        <v>3727</v>
      </c>
    </row>
    <row r="287" ht="15.75" customHeight="1">
      <c r="A287" t="s" s="360">
        <v>3241</v>
      </c>
      <c r="B287" t="s" s="361">
        <v>1140</v>
      </c>
      <c r="C287" t="s" s="362">
        <v>28</v>
      </c>
      <c r="D287" s="363">
        <v>38.5269121813031</v>
      </c>
      <c r="E287" t="s" s="364">
        <v>31</v>
      </c>
      <c r="F287" s="365">
        <v>8.096798700000001</v>
      </c>
      <c r="G287" t="s" s="366">
        <v>3730</v>
      </c>
    </row>
    <row r="288" ht="15.75" customHeight="1">
      <c r="A288" t="s" s="179">
        <v>3544</v>
      </c>
      <c r="B288" t="s" s="181">
        <v>1144</v>
      </c>
      <c r="C288" t="s" s="188">
        <v>27</v>
      </c>
      <c r="D288" s="147">
        <v>44.6830670527215</v>
      </c>
      <c r="E288" t="s" s="146">
        <v>27</v>
      </c>
      <c r="F288" s="147">
        <v>44.6830670527215</v>
      </c>
      <c r="G288" t="s" s="359">
        <v>3727</v>
      </c>
    </row>
    <row r="289" ht="15.75" customHeight="1">
      <c r="A289" t="s" s="179">
        <v>2851</v>
      </c>
      <c r="B289" t="s" s="181">
        <v>1148</v>
      </c>
      <c r="C289" t="s" s="182">
        <v>28</v>
      </c>
      <c r="D289" s="131">
        <v>46.2838620050938</v>
      </c>
      <c r="E289" t="s" s="130">
        <v>28</v>
      </c>
      <c r="F289" s="131">
        <v>46.2838620050938</v>
      </c>
      <c r="G289" t="s" s="358">
        <v>3727</v>
      </c>
    </row>
    <row r="290" ht="15.75" customHeight="1">
      <c r="A290" t="s" s="360">
        <v>2921</v>
      </c>
      <c r="B290" t="s" s="361">
        <v>2922</v>
      </c>
      <c r="C290" t="s" s="362">
        <v>28</v>
      </c>
      <c r="D290" s="363">
        <v>40.5844330729868</v>
      </c>
      <c r="E290" t="s" s="364">
        <v>2365</v>
      </c>
      <c r="F290" s="363">
        <v>24.2041475895502</v>
      </c>
      <c r="G290" t="s" s="366">
        <v>3729</v>
      </c>
    </row>
    <row r="291" ht="15.75" customHeight="1">
      <c r="A291" t="s" s="179">
        <v>2693</v>
      </c>
      <c r="B291" t="s" s="181">
        <v>1155</v>
      </c>
      <c r="C291" t="s" s="182">
        <v>28</v>
      </c>
      <c r="D291" s="131">
        <v>45.7931959517132</v>
      </c>
      <c r="E291" t="s" s="130">
        <v>28</v>
      </c>
      <c r="F291" s="131">
        <v>45.7931959517132</v>
      </c>
      <c r="G291" t="s" s="358">
        <v>3727</v>
      </c>
    </row>
    <row r="292" ht="15.75" customHeight="1">
      <c r="A292" t="s" s="179">
        <v>3312</v>
      </c>
      <c r="B292" t="s" s="181">
        <v>3313</v>
      </c>
      <c r="C292" t="s" s="188">
        <v>27</v>
      </c>
      <c r="D292" s="147">
        <v>35.6325446139041</v>
      </c>
      <c r="E292" t="s" s="146">
        <v>27</v>
      </c>
      <c r="F292" s="147">
        <v>35.6325446139041</v>
      </c>
      <c r="G292" t="s" s="359">
        <v>3727</v>
      </c>
    </row>
    <row r="293" ht="15.75" customHeight="1">
      <c r="A293" t="s" s="179">
        <v>2515</v>
      </c>
      <c r="B293" t="s" s="181">
        <v>2516</v>
      </c>
      <c r="C293" t="s" s="182">
        <v>28</v>
      </c>
      <c r="D293" s="131">
        <v>43.9287754713388</v>
      </c>
      <c r="E293" t="s" s="130">
        <v>28</v>
      </c>
      <c r="F293" s="131">
        <v>43.9287754713388</v>
      </c>
      <c r="G293" t="s" s="358">
        <v>3727</v>
      </c>
    </row>
    <row r="294" ht="15.75" customHeight="1">
      <c r="A294" t="s" s="179">
        <v>2673</v>
      </c>
      <c r="B294" t="s" s="181">
        <v>1162</v>
      </c>
      <c r="C294" t="s" s="188">
        <v>28</v>
      </c>
      <c r="D294" s="147">
        <v>48.9197450909279</v>
      </c>
      <c r="E294" t="s" s="146">
        <v>28</v>
      </c>
      <c r="F294" s="147">
        <v>48.9197450909279</v>
      </c>
      <c r="G294" t="s" s="359">
        <v>3727</v>
      </c>
    </row>
    <row r="295" ht="15.75" customHeight="1">
      <c r="A295" t="s" s="179">
        <v>3647</v>
      </c>
      <c r="B295" t="s" s="181">
        <v>3648</v>
      </c>
      <c r="C295" t="s" s="182">
        <v>29</v>
      </c>
      <c r="D295" s="131">
        <v>45.4190109564702</v>
      </c>
      <c r="E295" t="s" s="130">
        <v>29</v>
      </c>
      <c r="F295" s="131">
        <v>45.4190109564702</v>
      </c>
      <c r="G295" t="s" s="358">
        <v>3727</v>
      </c>
    </row>
    <row r="296" ht="15.75" customHeight="1">
      <c r="A296" t="s" s="179">
        <v>3653</v>
      </c>
      <c r="B296" t="s" s="181">
        <v>1166</v>
      </c>
      <c r="C296" t="s" s="188">
        <v>27</v>
      </c>
      <c r="D296" s="147">
        <v>32.5296838694549</v>
      </c>
      <c r="E296" t="s" s="146">
        <v>27</v>
      </c>
      <c r="F296" s="147">
        <v>32.5296838694549</v>
      </c>
      <c r="G296" t="s" s="359">
        <v>3727</v>
      </c>
    </row>
    <row r="297" ht="15.75" customHeight="1">
      <c r="A297" t="s" s="179">
        <v>2586</v>
      </c>
      <c r="B297" t="s" s="181">
        <v>2587</v>
      </c>
      <c r="C297" t="s" s="182">
        <v>28</v>
      </c>
      <c r="D297" s="131">
        <v>58.6632950947741</v>
      </c>
      <c r="E297" t="s" s="130">
        <v>28</v>
      </c>
      <c r="F297" s="131">
        <v>58.6632950947741</v>
      </c>
      <c r="G297" t="s" s="358">
        <v>3727</v>
      </c>
    </row>
    <row r="298" ht="15.75" customHeight="1">
      <c r="A298" t="s" s="179">
        <v>3423</v>
      </c>
      <c r="B298" t="s" s="181">
        <v>1174</v>
      </c>
      <c r="C298" t="s" s="188">
        <v>29</v>
      </c>
      <c r="D298" s="147">
        <v>38.9772788698895</v>
      </c>
      <c r="E298" t="s" s="146">
        <v>29</v>
      </c>
      <c r="F298" s="147">
        <v>38.9772788698895</v>
      </c>
      <c r="G298" t="s" s="359">
        <v>3727</v>
      </c>
    </row>
    <row r="299" ht="15.75" customHeight="1">
      <c r="A299" t="s" s="179">
        <v>2785</v>
      </c>
      <c r="B299" t="s" s="181">
        <v>1178</v>
      </c>
      <c r="C299" t="s" s="182">
        <v>28</v>
      </c>
      <c r="D299" s="131">
        <v>47.0548561151079</v>
      </c>
      <c r="E299" t="s" s="130">
        <v>28</v>
      </c>
      <c r="F299" s="131">
        <v>47.0548561151079</v>
      </c>
      <c r="G299" t="s" s="358">
        <v>3727</v>
      </c>
    </row>
    <row r="300" ht="15.75" customHeight="1">
      <c r="A300" t="s" s="179">
        <v>2550</v>
      </c>
      <c r="B300" t="s" s="181">
        <v>2551</v>
      </c>
      <c r="C300" t="s" s="188">
        <v>28</v>
      </c>
      <c r="D300" s="147">
        <v>52.4167292762334</v>
      </c>
      <c r="E300" t="s" s="146">
        <v>28</v>
      </c>
      <c r="F300" s="147">
        <v>52.4167292762334</v>
      </c>
      <c r="G300" t="s" s="359">
        <v>3727</v>
      </c>
    </row>
    <row r="301" ht="15.75" customHeight="1">
      <c r="A301" t="s" s="360">
        <v>2931</v>
      </c>
      <c r="B301" t="s" s="361">
        <v>1185</v>
      </c>
      <c r="C301" t="s" s="362">
        <v>28</v>
      </c>
      <c r="D301" s="363">
        <v>37.5974106809411</v>
      </c>
      <c r="E301" t="s" s="364">
        <v>31</v>
      </c>
      <c r="F301" s="363">
        <v>26.3114652060251</v>
      </c>
      <c r="G301" t="s" s="366">
        <v>3729</v>
      </c>
    </row>
    <row r="302" ht="15.75" customHeight="1">
      <c r="A302" t="s" s="179">
        <v>3486</v>
      </c>
      <c r="B302" t="s" s="181">
        <v>1188</v>
      </c>
      <c r="C302" t="s" s="188">
        <v>27</v>
      </c>
      <c r="D302" s="147">
        <v>35.0826287471176</v>
      </c>
      <c r="E302" t="s" s="146">
        <v>27</v>
      </c>
      <c r="F302" s="147">
        <v>35.0826287471176</v>
      </c>
      <c r="G302" t="s" s="359">
        <v>3727</v>
      </c>
    </row>
    <row r="303" ht="15.75" customHeight="1">
      <c r="A303" t="s" s="360">
        <v>3091</v>
      </c>
      <c r="B303" t="s" s="361">
        <v>1191</v>
      </c>
      <c r="C303" t="s" s="362">
        <v>28</v>
      </c>
      <c r="D303" s="363">
        <v>33.501951943696</v>
      </c>
      <c r="E303" t="s" s="364">
        <v>31</v>
      </c>
      <c r="F303" s="365">
        <v>13.5756309</v>
      </c>
      <c r="G303" t="s" s="366">
        <v>3730</v>
      </c>
    </row>
    <row r="304" ht="15.75" customHeight="1">
      <c r="A304" t="s" s="360">
        <v>2909</v>
      </c>
      <c r="B304" t="s" s="361">
        <v>1195</v>
      </c>
      <c r="C304" t="s" s="362">
        <v>28</v>
      </c>
      <c r="D304" s="363">
        <v>33.371011772735</v>
      </c>
      <c r="E304" t="s" s="364">
        <v>2365</v>
      </c>
      <c r="F304" s="365">
        <v>7.7226582</v>
      </c>
      <c r="G304" t="s" s="366">
        <v>3730</v>
      </c>
    </row>
    <row r="305" ht="15.75" customHeight="1">
      <c r="A305" t="s" s="360">
        <v>2940</v>
      </c>
      <c r="B305" t="s" s="361">
        <v>1199</v>
      </c>
      <c r="C305" t="s" s="362">
        <v>28</v>
      </c>
      <c r="D305" s="363">
        <v>40.1675977653631</v>
      </c>
      <c r="E305" t="s" s="364">
        <v>31</v>
      </c>
      <c r="F305" s="365">
        <v>8.348311900000001</v>
      </c>
      <c r="G305" t="s" s="366">
        <v>3730</v>
      </c>
    </row>
    <row r="306" ht="15.75" customHeight="1">
      <c r="A306" t="s" s="179">
        <v>2747</v>
      </c>
      <c r="B306" t="s" s="181">
        <v>2748</v>
      </c>
      <c r="C306" t="s" s="188">
        <v>28</v>
      </c>
      <c r="D306" s="147">
        <v>46.9169764560099</v>
      </c>
      <c r="E306" t="s" s="146">
        <v>28</v>
      </c>
      <c r="F306" s="147">
        <v>46.9169764560099</v>
      </c>
      <c r="G306" t="s" s="359">
        <v>3727</v>
      </c>
    </row>
    <row r="307" ht="15.75" customHeight="1">
      <c r="A307" t="s" s="179">
        <v>3635</v>
      </c>
      <c r="B307" t="s" s="181">
        <v>3636</v>
      </c>
      <c r="C307" t="s" s="182">
        <v>29</v>
      </c>
      <c r="D307" s="131">
        <v>37.7871649741968</v>
      </c>
      <c r="E307" t="s" s="130">
        <v>29</v>
      </c>
      <c r="F307" s="131">
        <v>37.7871649741968</v>
      </c>
      <c r="G307" t="s" s="358">
        <v>3727</v>
      </c>
    </row>
    <row r="308" ht="15.75" customHeight="1">
      <c r="A308" t="s" s="179">
        <v>2582</v>
      </c>
      <c r="B308" t="s" s="181">
        <v>1211</v>
      </c>
      <c r="C308" t="s" s="188">
        <v>28</v>
      </c>
      <c r="D308" s="147">
        <v>43.3368882031268</v>
      </c>
      <c r="E308" t="s" s="146">
        <v>28</v>
      </c>
      <c r="F308" s="147">
        <v>43.3368882031268</v>
      </c>
      <c r="G308" t="s" s="359">
        <v>3727</v>
      </c>
    </row>
    <row r="309" ht="15.75" customHeight="1">
      <c r="A309" t="s" s="179">
        <v>3305</v>
      </c>
      <c r="B309" t="s" s="181">
        <v>3306</v>
      </c>
      <c r="C309" t="s" s="182">
        <v>27</v>
      </c>
      <c r="D309" s="131">
        <v>30.5974529021656</v>
      </c>
      <c r="E309" t="s" s="130">
        <v>27</v>
      </c>
      <c r="F309" s="131">
        <v>30.5974529021656</v>
      </c>
      <c r="G309" t="s" s="358">
        <v>3727</v>
      </c>
    </row>
    <row r="310" ht="15.75" customHeight="1">
      <c r="A310" t="s" s="360">
        <v>3181</v>
      </c>
      <c r="B310" t="s" s="361">
        <v>3182</v>
      </c>
      <c r="C310" t="s" s="362">
        <v>28</v>
      </c>
      <c r="D310" s="363">
        <v>38.6118401866433</v>
      </c>
      <c r="E310" t="s" s="364">
        <v>2365</v>
      </c>
      <c r="F310" s="365">
        <v>17.0137066</v>
      </c>
      <c r="G310" t="s" s="366">
        <v>3728</v>
      </c>
    </row>
    <row r="311" ht="15.75" customHeight="1">
      <c r="A311" t="s" s="179">
        <v>3706</v>
      </c>
      <c r="B311" t="s" s="181">
        <v>1218</v>
      </c>
      <c r="C311" t="s" s="182">
        <v>217</v>
      </c>
      <c r="D311" s="125">
        <v>49.218463</v>
      </c>
      <c r="E311" t="s" s="130">
        <v>217</v>
      </c>
      <c r="F311" s="125">
        <v>49.218463</v>
      </c>
      <c r="G311" t="s" s="358">
        <v>3727</v>
      </c>
    </row>
    <row r="312" ht="15.75" customHeight="1">
      <c r="A312" t="s" s="179">
        <v>2576</v>
      </c>
      <c r="B312" t="s" s="181">
        <v>1221</v>
      </c>
      <c r="C312" t="s" s="188">
        <v>28</v>
      </c>
      <c r="D312" s="147">
        <v>53.6698320624971</v>
      </c>
      <c r="E312" t="s" s="146">
        <v>28</v>
      </c>
      <c r="F312" s="147">
        <v>53.6698320624971</v>
      </c>
      <c r="G312" t="s" s="359">
        <v>3727</v>
      </c>
    </row>
    <row r="313" ht="15.75" customHeight="1">
      <c r="A313" t="s" s="179">
        <v>2717</v>
      </c>
      <c r="B313" t="s" s="181">
        <v>2718</v>
      </c>
      <c r="C313" t="s" s="182">
        <v>28</v>
      </c>
      <c r="D313" s="131">
        <v>51.3395774341102</v>
      </c>
      <c r="E313" t="s" s="130">
        <v>28</v>
      </c>
      <c r="F313" s="131">
        <v>51.3395774341102</v>
      </c>
      <c r="G313" t="s" s="358">
        <v>3727</v>
      </c>
    </row>
    <row r="314" ht="15.75" customHeight="1">
      <c r="A314" t="s" s="179">
        <v>3668</v>
      </c>
      <c r="B314" t="s" s="181">
        <v>3669</v>
      </c>
      <c r="C314" t="s" s="188">
        <v>27</v>
      </c>
      <c r="D314" s="147">
        <v>40.2481271380938</v>
      </c>
      <c r="E314" t="s" s="146">
        <v>27</v>
      </c>
      <c r="F314" s="147">
        <v>40.2481271380938</v>
      </c>
      <c r="G314" t="s" s="359">
        <v>3727</v>
      </c>
    </row>
    <row r="315" ht="15.75" customHeight="1">
      <c r="A315" t="s" s="179">
        <v>3369</v>
      </c>
      <c r="B315" t="s" s="181">
        <v>1234</v>
      </c>
      <c r="C315" t="s" s="182">
        <v>27</v>
      </c>
      <c r="D315" s="131">
        <v>36.3747186796699</v>
      </c>
      <c r="E315" t="s" s="130">
        <v>27</v>
      </c>
      <c r="F315" s="131">
        <v>36.3747186796699</v>
      </c>
      <c r="G315" t="s" s="358">
        <v>3727</v>
      </c>
    </row>
    <row r="316" ht="15.75" customHeight="1">
      <c r="A316" t="s" s="360">
        <v>2989</v>
      </c>
      <c r="B316" t="s" s="361">
        <v>2990</v>
      </c>
      <c r="C316" t="s" s="362">
        <v>28</v>
      </c>
      <c r="D316" s="363">
        <v>40.6247017275938</v>
      </c>
      <c r="E316" t="s" s="364">
        <v>27</v>
      </c>
      <c r="F316" s="363">
        <v>33.6976233654672</v>
      </c>
      <c r="G316" t="s" s="366">
        <v>3729</v>
      </c>
    </row>
    <row r="317" ht="15.75" customHeight="1">
      <c r="A317" t="s" s="360">
        <v>3192</v>
      </c>
      <c r="B317" t="s" s="361">
        <v>1242</v>
      </c>
      <c r="C317" t="s" s="362">
        <v>28</v>
      </c>
      <c r="D317" s="363">
        <v>35.8523620871573</v>
      </c>
      <c r="E317" t="s" s="364">
        <v>31</v>
      </c>
      <c r="F317" s="365">
        <v>13.9435807</v>
      </c>
      <c r="G317" t="s" s="366">
        <v>3730</v>
      </c>
    </row>
    <row r="318" ht="15.75" customHeight="1">
      <c r="A318" t="s" s="179">
        <v>2590</v>
      </c>
      <c r="B318" t="s" s="181">
        <v>1246</v>
      </c>
      <c r="C318" t="s" s="188">
        <v>28</v>
      </c>
      <c r="D318" s="147">
        <v>44.8585149959979</v>
      </c>
      <c r="E318" t="s" s="146">
        <v>28</v>
      </c>
      <c r="F318" s="147">
        <v>44.8585149959979</v>
      </c>
      <c r="G318" t="s" s="359">
        <v>3727</v>
      </c>
    </row>
    <row r="319" ht="15.75" customHeight="1">
      <c r="A319" t="s" s="179">
        <v>3467</v>
      </c>
      <c r="B319" t="s" s="181">
        <v>1249</v>
      </c>
      <c r="C319" t="s" s="182">
        <v>29</v>
      </c>
      <c r="D319" s="131">
        <v>51.0618979946313</v>
      </c>
      <c r="E319" t="s" s="130">
        <v>29</v>
      </c>
      <c r="F319" s="131">
        <v>51.0618979946313</v>
      </c>
      <c r="G319" t="s" s="358">
        <v>3727</v>
      </c>
    </row>
    <row r="320" ht="15.75" customHeight="1">
      <c r="A320" t="s" s="179">
        <v>2527</v>
      </c>
      <c r="B320" t="s" s="181">
        <v>1252</v>
      </c>
      <c r="C320" t="s" s="188">
        <v>28</v>
      </c>
      <c r="D320" s="147">
        <v>43.7583847598605</v>
      </c>
      <c r="E320" t="s" s="146">
        <v>28</v>
      </c>
      <c r="F320" s="147">
        <v>43.7583847598605</v>
      </c>
      <c r="G320" t="s" s="359">
        <v>3727</v>
      </c>
    </row>
    <row r="321" ht="19.95" customHeight="1">
      <c r="A321" t="s" s="179">
        <v>2574</v>
      </c>
      <c r="B321" t="s" s="181">
        <v>2575</v>
      </c>
      <c r="C321" t="s" s="182">
        <v>28</v>
      </c>
      <c r="D321" s="131">
        <v>48.3415297687559</v>
      </c>
      <c r="E321" t="s" s="130">
        <v>28</v>
      </c>
      <c r="F321" s="131">
        <v>48.3415297687559</v>
      </c>
      <c r="G321" t="s" s="358">
        <v>3727</v>
      </c>
    </row>
    <row r="322" ht="15.75" customHeight="1">
      <c r="A322" t="s" s="179">
        <v>2691</v>
      </c>
      <c r="B322" t="s" s="181">
        <v>2692</v>
      </c>
      <c r="C322" t="s" s="188">
        <v>28</v>
      </c>
      <c r="D322" s="147">
        <v>46.8201582062968</v>
      </c>
      <c r="E322" t="s" s="146">
        <v>28</v>
      </c>
      <c r="F322" s="147">
        <v>46.8201582062968</v>
      </c>
      <c r="G322" t="s" s="359">
        <v>3727</v>
      </c>
    </row>
    <row r="323" ht="15.75" customHeight="1">
      <c r="A323" t="s" s="179">
        <v>3690</v>
      </c>
      <c r="B323" t="s" s="181">
        <v>3691</v>
      </c>
      <c r="C323" t="s" s="182">
        <v>27</v>
      </c>
      <c r="D323" s="131">
        <v>40.2810978308986</v>
      </c>
      <c r="E323" t="s" s="130">
        <v>27</v>
      </c>
      <c r="F323" s="131">
        <v>40.2810978308986</v>
      </c>
      <c r="G323" t="s" s="358">
        <v>3727</v>
      </c>
    </row>
    <row r="324" ht="15.75" customHeight="1">
      <c r="A324" t="s" s="179">
        <v>2870</v>
      </c>
      <c r="B324" t="s" s="181">
        <v>1270</v>
      </c>
      <c r="C324" t="s" s="188">
        <v>28</v>
      </c>
      <c r="D324" s="147">
        <v>67.2538630121785</v>
      </c>
      <c r="E324" t="s" s="146">
        <v>28</v>
      </c>
      <c r="F324" s="147">
        <v>67.2538630121785</v>
      </c>
      <c r="G324" t="s" s="359">
        <v>3727</v>
      </c>
    </row>
    <row r="325" ht="19.95" customHeight="1">
      <c r="A325" t="s" s="179">
        <v>3694</v>
      </c>
      <c r="B325" t="s" s="181">
        <v>1273</v>
      </c>
      <c r="C325" t="s" s="182">
        <v>2390</v>
      </c>
      <c r="D325" s="131">
        <v>37.9332124447342</v>
      </c>
      <c r="E325" t="s" s="130">
        <v>2390</v>
      </c>
      <c r="F325" s="131">
        <v>37.9332124447342</v>
      </c>
      <c r="G325" t="s" s="358">
        <v>3727</v>
      </c>
    </row>
    <row r="326" ht="19.95" customHeight="1">
      <c r="A326" t="s" s="179">
        <v>2443</v>
      </c>
      <c r="B326" t="s" s="181">
        <v>2444</v>
      </c>
      <c r="C326" t="s" s="188">
        <v>28</v>
      </c>
      <c r="D326" s="147">
        <v>44.9102492559524</v>
      </c>
      <c r="E326" t="s" s="146">
        <v>28</v>
      </c>
      <c r="F326" s="147">
        <v>44.9102492559524</v>
      </c>
      <c r="G326" t="s" s="359">
        <v>3727</v>
      </c>
    </row>
    <row r="327" ht="15.75" customHeight="1">
      <c r="A327" t="s" s="179">
        <v>2632</v>
      </c>
      <c r="B327" t="s" s="181">
        <v>2633</v>
      </c>
      <c r="C327" t="s" s="182">
        <v>28</v>
      </c>
      <c r="D327" s="131">
        <v>50.1756607058079</v>
      </c>
      <c r="E327" t="s" s="130">
        <v>28</v>
      </c>
      <c r="F327" s="131">
        <v>50.1756607058079</v>
      </c>
      <c r="G327" t="s" s="358">
        <v>3727</v>
      </c>
    </row>
    <row r="328" ht="19.95" customHeight="1">
      <c r="A328" t="s" s="179">
        <v>2547</v>
      </c>
      <c r="B328" t="s" s="181">
        <v>1286</v>
      </c>
      <c r="C328" t="s" s="188">
        <v>28</v>
      </c>
      <c r="D328" s="147">
        <v>47.247892759216</v>
      </c>
      <c r="E328" t="s" s="146">
        <v>28</v>
      </c>
      <c r="F328" s="147">
        <v>47.247892759216</v>
      </c>
      <c r="G328" t="s" s="359">
        <v>3727</v>
      </c>
    </row>
    <row r="329" ht="15.75" customHeight="1">
      <c r="A329" t="s" s="179">
        <v>2638</v>
      </c>
      <c r="B329" t="s" s="181">
        <v>1289</v>
      </c>
      <c r="C329" t="s" s="182">
        <v>28</v>
      </c>
      <c r="D329" s="131">
        <v>51.4977749241703</v>
      </c>
      <c r="E329" t="s" s="130">
        <v>28</v>
      </c>
      <c r="F329" s="131">
        <v>51.4977749241703</v>
      </c>
      <c r="G329" t="s" s="358">
        <v>3727</v>
      </c>
    </row>
    <row r="330" ht="15.75" customHeight="1">
      <c r="A330" t="s" s="179">
        <v>2457</v>
      </c>
      <c r="B330" t="s" s="181">
        <v>1293</v>
      </c>
      <c r="C330" t="s" s="188">
        <v>28</v>
      </c>
      <c r="D330" s="147">
        <v>45.9690218373948</v>
      </c>
      <c r="E330" t="s" s="146">
        <v>28</v>
      </c>
      <c r="F330" s="147">
        <v>45.9690218373948</v>
      </c>
      <c r="G330" t="s" s="359">
        <v>3727</v>
      </c>
    </row>
    <row r="331" ht="15.75" customHeight="1">
      <c r="A331" t="s" s="179">
        <v>2761</v>
      </c>
      <c r="B331" t="s" s="181">
        <v>2762</v>
      </c>
      <c r="C331" t="s" s="182">
        <v>28</v>
      </c>
      <c r="D331" s="131">
        <v>54.0343456026264</v>
      </c>
      <c r="E331" t="s" s="130">
        <v>28</v>
      </c>
      <c r="F331" s="131">
        <v>54.0343456026264</v>
      </c>
      <c r="G331" t="s" s="358">
        <v>3727</v>
      </c>
    </row>
    <row r="332" ht="15.75" customHeight="1">
      <c r="A332" t="s" s="179">
        <v>2733</v>
      </c>
      <c r="B332" t="s" s="181">
        <v>2734</v>
      </c>
      <c r="C332" t="s" s="188">
        <v>28</v>
      </c>
      <c r="D332" s="147">
        <v>43.9727424208511</v>
      </c>
      <c r="E332" t="s" s="146">
        <v>28</v>
      </c>
      <c r="F332" s="147">
        <v>43.9727424208511</v>
      </c>
      <c r="G332" t="s" s="359">
        <v>3727</v>
      </c>
    </row>
    <row r="333" ht="15.75" customHeight="1">
      <c r="A333" t="s" s="179">
        <v>2496</v>
      </c>
      <c r="B333" t="s" s="181">
        <v>2497</v>
      </c>
      <c r="C333" t="s" s="182">
        <v>28</v>
      </c>
      <c r="D333" s="131">
        <v>49.2959941809113</v>
      </c>
      <c r="E333" t="s" s="130">
        <v>28</v>
      </c>
      <c r="F333" s="131">
        <v>49.2959941809113</v>
      </c>
      <c r="G333" t="s" s="358">
        <v>3727</v>
      </c>
    </row>
    <row r="334" ht="15.75" customHeight="1">
      <c r="A334" t="s" s="179">
        <v>3394</v>
      </c>
      <c r="B334" t="s" s="181">
        <v>1300</v>
      </c>
      <c r="C334" t="s" s="188">
        <v>27</v>
      </c>
      <c r="D334" s="147">
        <v>31.0956030312112</v>
      </c>
      <c r="E334" t="s" s="146">
        <v>27</v>
      </c>
      <c r="F334" s="147">
        <v>31.0956030312112</v>
      </c>
      <c r="G334" t="s" s="359">
        <v>3727</v>
      </c>
    </row>
    <row r="335" ht="15.75" customHeight="1">
      <c r="A335" t="s" s="179">
        <v>3491</v>
      </c>
      <c r="B335" t="s" s="181">
        <v>1304</v>
      </c>
      <c r="C335" t="s" s="182">
        <v>217</v>
      </c>
      <c r="D335" s="125">
        <v>35.2295815</v>
      </c>
      <c r="E335" t="s" s="130">
        <v>217</v>
      </c>
      <c r="F335" s="125">
        <v>35.2295815</v>
      </c>
      <c r="G335" t="s" s="358">
        <v>3727</v>
      </c>
    </row>
    <row r="336" ht="15.75" customHeight="1">
      <c r="A336" t="s" s="179">
        <v>2450</v>
      </c>
      <c r="B336" t="s" s="181">
        <v>1307</v>
      </c>
      <c r="C336" t="s" s="188">
        <v>28</v>
      </c>
      <c r="D336" s="147">
        <v>44.6309009238071</v>
      </c>
      <c r="E336" t="s" s="146">
        <v>28</v>
      </c>
      <c r="F336" s="147">
        <v>44.6309009238071</v>
      </c>
      <c r="G336" t="s" s="359">
        <v>3727</v>
      </c>
    </row>
    <row r="337" ht="15.75" customHeight="1">
      <c r="A337" t="s" s="179">
        <v>2873</v>
      </c>
      <c r="B337" t="s" s="181">
        <v>2874</v>
      </c>
      <c r="C337" t="s" s="182">
        <v>28</v>
      </c>
      <c r="D337" s="131">
        <v>48.5086227835803</v>
      </c>
      <c r="E337" t="s" s="130">
        <v>28</v>
      </c>
      <c r="F337" s="131">
        <v>48.5086227835803</v>
      </c>
      <c r="G337" t="s" s="358">
        <v>3727</v>
      </c>
    </row>
    <row r="338" ht="15.75" customHeight="1">
      <c r="A338" t="s" s="179">
        <v>3599</v>
      </c>
      <c r="B338" t="s" s="181">
        <v>1312</v>
      </c>
      <c r="C338" t="s" s="188">
        <v>29</v>
      </c>
      <c r="D338" s="147">
        <v>50.5801816711489</v>
      </c>
      <c r="E338" t="s" s="146">
        <v>29</v>
      </c>
      <c r="F338" s="147">
        <v>50.5801816711489</v>
      </c>
      <c r="G338" t="s" s="359">
        <v>3727</v>
      </c>
    </row>
    <row r="339" ht="15.75" customHeight="1">
      <c r="A339" t="s" s="179">
        <v>2568</v>
      </c>
      <c r="B339" t="s" s="181">
        <v>1318</v>
      </c>
      <c r="C339" t="s" s="182">
        <v>28</v>
      </c>
      <c r="D339" s="131">
        <v>58.1883505180008</v>
      </c>
      <c r="E339" t="s" s="130">
        <v>28</v>
      </c>
      <c r="F339" s="131">
        <v>58.1883505180008</v>
      </c>
      <c r="G339" t="s" s="358">
        <v>3727</v>
      </c>
    </row>
    <row r="340" ht="15.75" customHeight="1">
      <c r="A340" t="s" s="179">
        <v>2754</v>
      </c>
      <c r="B340" t="s" s="181">
        <v>2755</v>
      </c>
      <c r="C340" t="s" s="188">
        <v>28</v>
      </c>
      <c r="D340" s="147">
        <v>57.6606969004008</v>
      </c>
      <c r="E340" t="s" s="146">
        <v>28</v>
      </c>
      <c r="F340" s="147">
        <v>57.6606969004008</v>
      </c>
      <c r="G340" t="s" s="359">
        <v>3727</v>
      </c>
    </row>
    <row r="341" ht="15.75" customHeight="1">
      <c r="A341" t="s" s="179">
        <v>2645</v>
      </c>
      <c r="B341" t="s" s="181">
        <v>2646</v>
      </c>
      <c r="C341" t="s" s="182">
        <v>28</v>
      </c>
      <c r="D341" s="131">
        <v>59.0468393157237</v>
      </c>
      <c r="E341" t="s" s="130">
        <v>28</v>
      </c>
      <c r="F341" s="131">
        <v>59.0468393157237</v>
      </c>
      <c r="G341" t="s" s="358">
        <v>3727</v>
      </c>
    </row>
    <row r="342" ht="15.75" customHeight="1">
      <c r="A342" t="s" s="179">
        <v>2513</v>
      </c>
      <c r="B342" t="s" s="181">
        <v>1325</v>
      </c>
      <c r="C342" t="s" s="188">
        <v>28</v>
      </c>
      <c r="D342" s="147">
        <v>47.4595262050672</v>
      </c>
      <c r="E342" t="s" s="146">
        <v>28</v>
      </c>
      <c r="F342" s="147">
        <v>47.4595262050672</v>
      </c>
      <c r="G342" t="s" s="359">
        <v>3727</v>
      </c>
    </row>
    <row r="343" ht="15.75" customHeight="1">
      <c r="A343" t="s" s="360">
        <v>3105</v>
      </c>
      <c r="B343" t="s" s="361">
        <v>1328</v>
      </c>
      <c r="C343" t="s" s="362">
        <v>28</v>
      </c>
      <c r="D343" s="363">
        <v>35.0928641251222</v>
      </c>
      <c r="E343" t="s" s="364">
        <v>27</v>
      </c>
      <c r="F343" s="363">
        <v>33.4433040078201</v>
      </c>
      <c r="G343" t="s" s="366">
        <v>3729</v>
      </c>
    </row>
    <row r="344" ht="15.75" customHeight="1">
      <c r="A344" t="s" s="179">
        <v>2712</v>
      </c>
      <c r="B344" t="s" s="181">
        <v>1332</v>
      </c>
      <c r="C344" t="s" s="188">
        <v>28</v>
      </c>
      <c r="D344" s="147">
        <v>43.8092979127135</v>
      </c>
      <c r="E344" t="s" s="146">
        <v>28</v>
      </c>
      <c r="F344" s="147">
        <v>43.8092979127135</v>
      </c>
      <c r="G344" t="s" s="359">
        <v>3727</v>
      </c>
    </row>
    <row r="345" ht="15.75" customHeight="1">
      <c r="A345" t="s" s="179">
        <v>2621</v>
      </c>
      <c r="B345" t="s" s="181">
        <v>2622</v>
      </c>
      <c r="C345" t="s" s="182">
        <v>28</v>
      </c>
      <c r="D345" s="131">
        <v>58.366870668921</v>
      </c>
      <c r="E345" t="s" s="130">
        <v>28</v>
      </c>
      <c r="F345" s="131">
        <v>58.366870668921</v>
      </c>
      <c r="G345" t="s" s="358">
        <v>3727</v>
      </c>
    </row>
    <row r="346" ht="15.75" customHeight="1">
      <c r="A346" t="s" s="179">
        <v>2831</v>
      </c>
      <c r="B346" t="s" s="181">
        <v>2832</v>
      </c>
      <c r="C346" t="s" s="188">
        <v>28</v>
      </c>
      <c r="D346" s="147">
        <v>61.8850560513882</v>
      </c>
      <c r="E346" t="s" s="146">
        <v>28</v>
      </c>
      <c r="F346" s="147">
        <v>61.8850560513882</v>
      </c>
      <c r="G346" t="s" s="359">
        <v>3727</v>
      </c>
    </row>
    <row r="347" ht="15.75" customHeight="1">
      <c r="A347" t="s" s="179">
        <v>2884</v>
      </c>
      <c r="B347" t="s" s="181">
        <v>2885</v>
      </c>
      <c r="C347" t="s" s="182">
        <v>28</v>
      </c>
      <c r="D347" s="131">
        <v>70.5742015941007</v>
      </c>
      <c r="E347" t="s" s="130">
        <v>28</v>
      </c>
      <c r="F347" s="131">
        <v>70.5742015941007</v>
      </c>
      <c r="G347" t="s" s="358">
        <v>3727</v>
      </c>
    </row>
    <row r="348" ht="15.75" customHeight="1">
      <c r="A348" t="s" s="179">
        <v>2689</v>
      </c>
      <c r="B348" t="s" s="181">
        <v>2690</v>
      </c>
      <c r="C348" t="s" s="188">
        <v>28</v>
      </c>
      <c r="D348" s="147">
        <v>57.9605676252669</v>
      </c>
      <c r="E348" t="s" s="146">
        <v>28</v>
      </c>
      <c r="F348" s="147">
        <v>57.9605676252669</v>
      </c>
      <c r="G348" t="s" s="359">
        <v>3727</v>
      </c>
    </row>
    <row r="349" ht="15.75" customHeight="1">
      <c r="A349" t="s" s="179">
        <v>2743</v>
      </c>
      <c r="B349" t="s" s="181">
        <v>2744</v>
      </c>
      <c r="C349" t="s" s="182">
        <v>28</v>
      </c>
      <c r="D349" s="131">
        <v>66.57369888964899</v>
      </c>
      <c r="E349" t="s" s="130">
        <v>28</v>
      </c>
      <c r="F349" s="131">
        <v>66.57369888964899</v>
      </c>
      <c r="G349" t="s" s="358">
        <v>3727</v>
      </c>
    </row>
    <row r="350" ht="15.75" customHeight="1">
      <c r="A350" t="s" s="360">
        <v>3293</v>
      </c>
      <c r="B350" t="s" s="361">
        <v>1350</v>
      </c>
      <c r="C350" t="s" s="362">
        <v>28</v>
      </c>
      <c r="D350" s="363">
        <v>40.8652988403211</v>
      </c>
      <c r="E350" t="s" s="364">
        <v>32</v>
      </c>
      <c r="F350" s="363">
        <v>32.9973238180196</v>
      </c>
      <c r="G350" t="s" s="366">
        <v>3729</v>
      </c>
    </row>
    <row r="351" ht="19.95" customHeight="1">
      <c r="A351" t="s" s="360">
        <v>2991</v>
      </c>
      <c r="B351" t="s" s="361">
        <v>1354</v>
      </c>
      <c r="C351" t="s" s="362">
        <v>28</v>
      </c>
      <c r="D351" s="363">
        <v>31.2954054584724</v>
      </c>
      <c r="E351" t="s" s="364">
        <v>2365</v>
      </c>
      <c r="F351" s="363">
        <v>27.6040644021206</v>
      </c>
      <c r="G351" t="s" s="366">
        <v>3729</v>
      </c>
    </row>
    <row r="352" ht="15.75" customHeight="1">
      <c r="A352" t="s" s="179">
        <v>2729</v>
      </c>
      <c r="B352" t="s" s="181">
        <v>2730</v>
      </c>
      <c r="C352" t="s" s="188">
        <v>28</v>
      </c>
      <c r="D352" s="147">
        <v>48.9688578437487</v>
      </c>
      <c r="E352" t="s" s="146">
        <v>28</v>
      </c>
      <c r="F352" s="147">
        <v>48.9688578437487</v>
      </c>
      <c r="G352" t="s" s="359">
        <v>3727</v>
      </c>
    </row>
    <row r="353" ht="15.75" customHeight="1">
      <c r="A353" t="s" s="360">
        <v>3175</v>
      </c>
      <c r="B353" t="s" s="361">
        <v>1357</v>
      </c>
      <c r="C353" t="s" s="362">
        <v>28</v>
      </c>
      <c r="D353" s="363">
        <v>40.8173406848245</v>
      </c>
      <c r="E353" t="s" s="364">
        <v>31</v>
      </c>
      <c r="F353" s="365">
        <v>6.9949597</v>
      </c>
      <c r="G353" t="s" s="366">
        <v>3730</v>
      </c>
    </row>
    <row r="354" ht="15.75" customHeight="1">
      <c r="A354" t="s" s="179">
        <v>3664</v>
      </c>
      <c r="B354" t="s" s="181">
        <v>1360</v>
      </c>
      <c r="C354" t="s" s="188">
        <v>27</v>
      </c>
      <c r="D354" s="147">
        <v>37.5244734181028</v>
      </c>
      <c r="E354" t="s" s="146">
        <v>27</v>
      </c>
      <c r="F354" s="147">
        <v>37.5244734181028</v>
      </c>
      <c r="G354" t="s" s="359">
        <v>3727</v>
      </c>
    </row>
    <row r="355" ht="15.75" customHeight="1">
      <c r="A355" t="s" s="360">
        <v>3012</v>
      </c>
      <c r="B355" t="s" s="361">
        <v>3013</v>
      </c>
      <c r="C355" t="s" s="362">
        <v>28</v>
      </c>
      <c r="D355" s="363">
        <v>34.5830145371079</v>
      </c>
      <c r="E355" t="s" s="364">
        <v>31</v>
      </c>
      <c r="F355" s="365">
        <v>7.4000574</v>
      </c>
      <c r="G355" t="s" s="366">
        <v>3730</v>
      </c>
    </row>
    <row r="356" ht="15.75" customHeight="1">
      <c r="A356" t="s" s="360">
        <v>3286</v>
      </c>
      <c r="B356" t="s" s="361">
        <v>1367</v>
      </c>
      <c r="C356" t="s" s="362">
        <v>28</v>
      </c>
      <c r="D356" s="363">
        <v>37.8810169054071</v>
      </c>
      <c r="E356" t="s" s="364">
        <v>2365</v>
      </c>
      <c r="F356" s="365">
        <v>12.0428442</v>
      </c>
      <c r="G356" t="s" s="366">
        <v>3728</v>
      </c>
    </row>
    <row r="357" ht="15.75" customHeight="1">
      <c r="A357" t="s" s="360">
        <v>2965</v>
      </c>
      <c r="B357" t="s" s="361">
        <v>2966</v>
      </c>
      <c r="C357" t="s" s="362">
        <v>28</v>
      </c>
      <c r="D357" s="363">
        <v>35.4150382992028</v>
      </c>
      <c r="E357" t="s" s="364">
        <v>2365</v>
      </c>
      <c r="F357" s="365">
        <v>12.3990412</v>
      </c>
      <c r="G357" t="s" s="366">
        <v>3730</v>
      </c>
    </row>
    <row r="358" ht="15.75" customHeight="1">
      <c r="A358" t="s" s="179">
        <v>2839</v>
      </c>
      <c r="B358" t="s" s="181">
        <v>1373</v>
      </c>
      <c r="C358" t="s" s="188">
        <v>28</v>
      </c>
      <c r="D358" s="147">
        <v>46.734353689953</v>
      </c>
      <c r="E358" t="s" s="146">
        <v>28</v>
      </c>
      <c r="F358" s="147">
        <v>46.734353689953</v>
      </c>
      <c r="G358" t="s" s="359">
        <v>3727</v>
      </c>
    </row>
    <row r="359" ht="15.75" customHeight="1">
      <c r="A359" t="s" s="179">
        <v>3707</v>
      </c>
      <c r="B359" t="s" s="181">
        <v>1376</v>
      </c>
      <c r="C359" t="s" s="182">
        <v>29</v>
      </c>
      <c r="D359" s="131">
        <v>43.5037453555604</v>
      </c>
      <c r="E359" t="s" s="130">
        <v>29</v>
      </c>
      <c r="F359" s="131">
        <v>43.5037453555604</v>
      </c>
      <c r="G359" t="s" s="358">
        <v>3727</v>
      </c>
    </row>
    <row r="360" ht="15.75" customHeight="1">
      <c r="A360" t="s" s="179">
        <v>3357</v>
      </c>
      <c r="B360" t="s" s="181">
        <v>3358</v>
      </c>
      <c r="C360" t="s" s="188">
        <v>27</v>
      </c>
      <c r="D360" s="147">
        <v>30.4942982172498</v>
      </c>
      <c r="E360" t="s" s="146">
        <v>27</v>
      </c>
      <c r="F360" s="147">
        <v>30.4942982172498</v>
      </c>
      <c r="G360" t="s" s="359">
        <v>3727</v>
      </c>
    </row>
    <row r="361" ht="19.95" customHeight="1">
      <c r="A361" t="s" s="179">
        <v>2699</v>
      </c>
      <c r="B361" t="s" s="181">
        <v>1381</v>
      </c>
      <c r="C361" t="s" s="182">
        <v>28</v>
      </c>
      <c r="D361" s="131">
        <v>45.2077589846758</v>
      </c>
      <c r="E361" t="s" s="130">
        <v>28</v>
      </c>
      <c r="F361" s="131">
        <v>45.2077589846758</v>
      </c>
      <c r="G361" t="s" s="358">
        <v>3727</v>
      </c>
    </row>
    <row r="362" ht="15.75" customHeight="1">
      <c r="A362" t="s" s="179">
        <v>3397</v>
      </c>
      <c r="B362" t="s" s="181">
        <v>1385</v>
      </c>
      <c r="C362" t="s" s="188">
        <v>27</v>
      </c>
      <c r="D362" s="147">
        <v>38.8716117252864</v>
      </c>
      <c r="E362" t="s" s="146">
        <v>27</v>
      </c>
      <c r="F362" s="147">
        <v>38.8716117252864</v>
      </c>
      <c r="G362" t="s" s="359">
        <v>3727</v>
      </c>
    </row>
    <row r="363" ht="15.75" customHeight="1">
      <c r="A363" t="s" s="179">
        <v>2625</v>
      </c>
      <c r="B363" t="s" s="181">
        <v>1388</v>
      </c>
      <c r="C363" t="s" s="182">
        <v>28</v>
      </c>
      <c r="D363" s="131">
        <v>50.8093140339836</v>
      </c>
      <c r="E363" t="s" s="130">
        <v>28</v>
      </c>
      <c r="F363" s="131">
        <v>50.8093140339836</v>
      </c>
      <c r="G363" t="s" s="358">
        <v>3727</v>
      </c>
    </row>
    <row r="364" ht="15.75" customHeight="1">
      <c r="A364" t="s" s="179">
        <v>2778</v>
      </c>
      <c r="B364" t="s" s="181">
        <v>2779</v>
      </c>
      <c r="C364" t="s" s="188">
        <v>28</v>
      </c>
      <c r="D364" s="147">
        <v>51.8513415768264</v>
      </c>
      <c r="E364" t="s" s="146">
        <v>28</v>
      </c>
      <c r="F364" s="147">
        <v>51.8513415768264</v>
      </c>
      <c r="G364" t="s" s="359">
        <v>3727</v>
      </c>
    </row>
    <row r="365" ht="15.75" customHeight="1">
      <c r="A365" t="s" s="179">
        <v>2796</v>
      </c>
      <c r="B365" t="s" s="181">
        <v>2797</v>
      </c>
      <c r="C365" t="s" s="182">
        <v>28</v>
      </c>
      <c r="D365" s="131">
        <v>52.8767582852076</v>
      </c>
      <c r="E365" t="s" s="130">
        <v>28</v>
      </c>
      <c r="F365" s="131">
        <v>52.8767582852076</v>
      </c>
      <c r="G365" t="s" s="358">
        <v>3727</v>
      </c>
    </row>
    <row r="366" ht="15.75" customHeight="1">
      <c r="A366" t="s" s="360">
        <v>3030</v>
      </c>
      <c r="B366" t="s" s="361">
        <v>1399</v>
      </c>
      <c r="C366" t="s" s="362">
        <v>28</v>
      </c>
      <c r="D366" s="363">
        <v>39.0585830067905</v>
      </c>
      <c r="E366" t="s" s="364">
        <v>2365</v>
      </c>
      <c r="F366" s="365">
        <v>22.8417748</v>
      </c>
      <c r="G366" t="s" s="366">
        <v>3728</v>
      </c>
    </row>
    <row r="367" ht="15.75" customHeight="1">
      <c r="A367" t="s" s="179">
        <v>3505</v>
      </c>
      <c r="B367" t="s" s="181">
        <v>3506</v>
      </c>
      <c r="C367" t="s" s="182">
        <v>29</v>
      </c>
      <c r="D367" s="131">
        <v>39.1207546432826</v>
      </c>
      <c r="E367" t="s" s="130">
        <v>29</v>
      </c>
      <c r="F367" s="131">
        <v>39.1207546432826</v>
      </c>
      <c r="G367" t="s" s="358">
        <v>3727</v>
      </c>
    </row>
    <row r="368" ht="15.75" customHeight="1">
      <c r="A368" t="s" s="179">
        <v>3537</v>
      </c>
      <c r="B368" t="s" s="181">
        <v>3538</v>
      </c>
      <c r="C368" t="s" s="188">
        <v>27</v>
      </c>
      <c r="D368" s="147">
        <v>38.1115991823598</v>
      </c>
      <c r="E368" t="s" s="146">
        <v>27</v>
      </c>
      <c r="F368" s="147">
        <v>38.1115991823598</v>
      </c>
      <c r="G368" t="s" s="359">
        <v>3727</v>
      </c>
    </row>
    <row r="369" ht="15.75" customHeight="1">
      <c r="A369" t="s" s="179">
        <v>3546</v>
      </c>
      <c r="B369" t="s" s="181">
        <v>3547</v>
      </c>
      <c r="C369" t="s" s="182">
        <v>27</v>
      </c>
      <c r="D369" s="131">
        <v>38.1333030543886</v>
      </c>
      <c r="E369" t="s" s="130">
        <v>27</v>
      </c>
      <c r="F369" s="131">
        <v>38.1333030543886</v>
      </c>
      <c r="G369" t="s" s="358">
        <v>3727</v>
      </c>
    </row>
    <row r="370" ht="15.75" customHeight="1">
      <c r="A370" t="s" s="179">
        <v>2630</v>
      </c>
      <c r="B370" t="s" s="181">
        <v>2631</v>
      </c>
      <c r="C370" t="s" s="188">
        <v>28</v>
      </c>
      <c r="D370" s="147">
        <v>44.8416867812012</v>
      </c>
      <c r="E370" t="s" s="146">
        <v>28</v>
      </c>
      <c r="F370" s="147">
        <v>44.8416867812012</v>
      </c>
      <c r="G370" t="s" s="359">
        <v>3727</v>
      </c>
    </row>
    <row r="371" ht="15.75" customHeight="1">
      <c r="A371" t="s" s="360">
        <v>3197</v>
      </c>
      <c r="B371" t="s" s="361">
        <v>3198</v>
      </c>
      <c r="C371" t="s" s="362">
        <v>28</v>
      </c>
      <c r="D371" s="363">
        <v>35.3964271161723</v>
      </c>
      <c r="E371" t="s" s="364">
        <v>2365</v>
      </c>
      <c r="F371" s="365">
        <v>16.7878359</v>
      </c>
      <c r="G371" t="s" s="366">
        <v>3728</v>
      </c>
    </row>
    <row r="372" ht="15.75" customHeight="1">
      <c r="A372" t="s" s="179">
        <v>3527</v>
      </c>
      <c r="B372" t="s" s="181">
        <v>1413</v>
      </c>
      <c r="C372" t="s" s="188">
        <v>27</v>
      </c>
      <c r="D372" s="147">
        <v>34.0823441687995</v>
      </c>
      <c r="E372" t="s" s="146">
        <v>27</v>
      </c>
      <c r="F372" s="147">
        <v>34.0823441687995</v>
      </c>
      <c r="G372" t="s" s="359">
        <v>3727</v>
      </c>
    </row>
    <row r="373" ht="15.75" customHeight="1">
      <c r="A373" t="s" s="179">
        <v>3375</v>
      </c>
      <c r="B373" t="s" s="181">
        <v>3376</v>
      </c>
      <c r="C373" t="s" s="182">
        <v>27</v>
      </c>
      <c r="D373" s="131">
        <v>37.3487053066672</v>
      </c>
      <c r="E373" t="s" s="130">
        <v>27</v>
      </c>
      <c r="F373" s="131">
        <v>37.3487053066672</v>
      </c>
      <c r="G373" t="s" s="358">
        <v>3727</v>
      </c>
    </row>
    <row r="374" ht="15.75" customHeight="1">
      <c r="A374" t="s" s="179">
        <v>2758</v>
      </c>
      <c r="B374" t="s" s="181">
        <v>2759</v>
      </c>
      <c r="C374" t="s" s="188">
        <v>28</v>
      </c>
      <c r="D374" s="147">
        <v>44.4650557710376</v>
      </c>
      <c r="E374" t="s" s="146">
        <v>28</v>
      </c>
      <c r="F374" s="147">
        <v>44.4650557710376</v>
      </c>
      <c r="G374" t="s" s="359">
        <v>3727</v>
      </c>
    </row>
    <row r="375" ht="15.75" customHeight="1">
      <c r="A375" t="s" s="360">
        <v>3158</v>
      </c>
      <c r="B375" t="s" s="361">
        <v>1417</v>
      </c>
      <c r="C375" t="s" s="362">
        <v>28</v>
      </c>
      <c r="D375" s="363">
        <v>36.4848663315315</v>
      </c>
      <c r="E375" t="s" s="364">
        <v>27</v>
      </c>
      <c r="F375" s="363">
        <v>32.5347580085396</v>
      </c>
      <c r="G375" t="s" s="366">
        <v>3729</v>
      </c>
    </row>
    <row r="376" ht="15.75" customHeight="1">
      <c r="A376" t="s" s="179">
        <v>3683</v>
      </c>
      <c r="B376" t="s" s="181">
        <v>1426</v>
      </c>
      <c r="C376" t="s" s="188">
        <v>29</v>
      </c>
      <c r="D376" s="147">
        <v>43.3049238599184</v>
      </c>
      <c r="E376" t="s" s="146">
        <v>29</v>
      </c>
      <c r="F376" s="147">
        <v>43.3049238599184</v>
      </c>
      <c r="G376" t="s" s="359">
        <v>3727</v>
      </c>
    </row>
    <row r="377" ht="15.75" customHeight="1">
      <c r="A377" t="s" s="179">
        <v>3687</v>
      </c>
      <c r="B377" t="s" s="181">
        <v>3688</v>
      </c>
      <c r="C377" t="s" s="182">
        <v>29</v>
      </c>
      <c r="D377" s="131">
        <v>42.3774128711745</v>
      </c>
      <c r="E377" t="s" s="130">
        <v>29</v>
      </c>
      <c r="F377" s="131">
        <v>42.3774128711745</v>
      </c>
      <c r="G377" t="s" s="358">
        <v>3727</v>
      </c>
    </row>
    <row r="378" ht="15.75" customHeight="1">
      <c r="A378" t="s" s="179">
        <v>3570</v>
      </c>
      <c r="B378" t="s" s="181">
        <v>3571</v>
      </c>
      <c r="C378" t="s" s="188">
        <v>27</v>
      </c>
      <c r="D378" s="147">
        <v>36.9094693028096</v>
      </c>
      <c r="E378" t="s" s="146">
        <v>27</v>
      </c>
      <c r="F378" s="147">
        <v>36.9094693028096</v>
      </c>
      <c r="G378" t="s" s="359">
        <v>3727</v>
      </c>
    </row>
    <row r="379" ht="15.75" customHeight="1">
      <c r="A379" t="s" s="179">
        <v>3591</v>
      </c>
      <c r="B379" t="s" s="181">
        <v>1432</v>
      </c>
      <c r="C379" t="s" s="182">
        <v>27</v>
      </c>
      <c r="D379" s="131">
        <v>36.5383358389437</v>
      </c>
      <c r="E379" t="s" s="130">
        <v>27</v>
      </c>
      <c r="F379" s="131">
        <v>36.5383358389437</v>
      </c>
      <c r="G379" t="s" s="358">
        <v>3727</v>
      </c>
    </row>
    <row r="380" ht="15.75" customHeight="1">
      <c r="A380" t="s" s="179">
        <v>3413</v>
      </c>
      <c r="B380" t="s" s="181">
        <v>1435</v>
      </c>
      <c r="C380" t="s" s="188">
        <v>29</v>
      </c>
      <c r="D380" s="147">
        <v>39.6339633963396</v>
      </c>
      <c r="E380" t="s" s="146">
        <v>29</v>
      </c>
      <c r="F380" s="147">
        <v>39.6339633963396</v>
      </c>
      <c r="G380" t="s" s="359">
        <v>3727</v>
      </c>
    </row>
    <row r="381" ht="15.75" customHeight="1">
      <c r="A381" t="s" s="179">
        <v>2709</v>
      </c>
      <c r="B381" t="s" s="181">
        <v>1438</v>
      </c>
      <c r="C381" t="s" s="182">
        <v>35</v>
      </c>
      <c r="D381" s="131">
        <v>52.9981296072175</v>
      </c>
      <c r="E381" t="s" s="130">
        <v>35</v>
      </c>
      <c r="F381" s="131">
        <v>52.9981296072175</v>
      </c>
      <c r="G381" t="s" s="358">
        <v>3727</v>
      </c>
    </row>
    <row r="382" ht="15.75" customHeight="1">
      <c r="A382" t="s" s="179">
        <v>2776</v>
      </c>
      <c r="B382" t="s" s="181">
        <v>2777</v>
      </c>
      <c r="C382" t="s" s="188">
        <v>28</v>
      </c>
      <c r="D382" s="147">
        <v>47.1938849652687</v>
      </c>
      <c r="E382" t="s" s="146">
        <v>28</v>
      </c>
      <c r="F382" s="147">
        <v>47.1938849652687</v>
      </c>
      <c r="G382" t="s" s="359">
        <v>3727</v>
      </c>
    </row>
    <row r="383" ht="15.75" customHeight="1">
      <c r="A383" t="s" s="179">
        <v>2828</v>
      </c>
      <c r="B383" t="s" s="181">
        <v>1423</v>
      </c>
      <c r="C383" t="s" s="182">
        <v>28</v>
      </c>
      <c r="D383" s="131">
        <v>43.2969633232549</v>
      </c>
      <c r="E383" t="s" s="130">
        <v>28</v>
      </c>
      <c r="F383" s="131">
        <v>43.2969633232549</v>
      </c>
      <c r="G383" t="s" s="358">
        <v>3727</v>
      </c>
    </row>
    <row r="384" ht="15.75" customHeight="1">
      <c r="A384" t="s" s="179">
        <v>1428</v>
      </c>
      <c r="B384" t="s" s="181">
        <v>1429</v>
      </c>
      <c r="C384" t="s" s="188">
        <v>28</v>
      </c>
      <c r="D384" s="147">
        <v>48.6357975772671</v>
      </c>
      <c r="E384" t="s" s="146">
        <v>28</v>
      </c>
      <c r="F384" s="147">
        <v>48.6357975772671</v>
      </c>
      <c r="G384" t="s" s="359">
        <v>3727</v>
      </c>
    </row>
    <row r="385" ht="15.75" customHeight="1">
      <c r="A385" t="s" s="360">
        <v>3277</v>
      </c>
      <c r="B385" t="s" s="361">
        <v>3278</v>
      </c>
      <c r="C385" t="s" s="362">
        <v>28</v>
      </c>
      <c r="D385" s="363">
        <v>42.3411343208532</v>
      </c>
      <c r="E385" t="s" s="364">
        <v>2365</v>
      </c>
      <c r="F385" s="365">
        <v>13.0842884</v>
      </c>
      <c r="G385" t="s" s="366">
        <v>3728</v>
      </c>
    </row>
    <row r="386" ht="15.75" customHeight="1">
      <c r="A386" t="s" s="360">
        <v>3267</v>
      </c>
      <c r="B386" t="s" s="361">
        <v>1445</v>
      </c>
      <c r="C386" t="s" s="362">
        <v>28</v>
      </c>
      <c r="D386" s="363">
        <v>42.0166605041651</v>
      </c>
      <c r="E386" t="s" s="364">
        <v>2365</v>
      </c>
      <c r="F386" s="365">
        <v>13.4067034</v>
      </c>
      <c r="G386" t="s" s="366">
        <v>3728</v>
      </c>
    </row>
    <row r="387" ht="15.75" customHeight="1">
      <c r="A387" t="s" s="179">
        <v>2524</v>
      </c>
      <c r="B387" t="s" s="181">
        <v>1450</v>
      </c>
      <c r="C387" t="s" s="182">
        <v>28</v>
      </c>
      <c r="D387" s="131">
        <v>55.4303391890399</v>
      </c>
      <c r="E387" t="s" s="130">
        <v>28</v>
      </c>
      <c r="F387" s="131">
        <v>55.4303391890399</v>
      </c>
      <c r="G387" t="s" s="358">
        <v>3727</v>
      </c>
    </row>
    <row r="388" ht="15.75" customHeight="1">
      <c r="A388" t="s" s="360">
        <v>3287</v>
      </c>
      <c r="B388" t="s" s="361">
        <v>3288</v>
      </c>
      <c r="C388" t="s" s="362">
        <v>28</v>
      </c>
      <c r="D388" s="363">
        <v>41.3224765950751</v>
      </c>
      <c r="E388" t="s" s="364">
        <v>27</v>
      </c>
      <c r="F388" s="363">
        <v>34.7572968295177</v>
      </c>
      <c r="G388" t="s" s="366">
        <v>3729</v>
      </c>
    </row>
    <row r="389" ht="15.75" customHeight="1">
      <c r="A389" t="s" s="360">
        <v>2915</v>
      </c>
      <c r="B389" t="s" s="361">
        <v>2916</v>
      </c>
      <c r="C389" t="s" s="362">
        <v>28</v>
      </c>
      <c r="D389" s="363">
        <v>29.3788575787697</v>
      </c>
      <c r="E389" t="s" s="364">
        <v>2365</v>
      </c>
      <c r="F389" s="363">
        <v>20.5598834924524</v>
      </c>
      <c r="G389" t="s" s="366">
        <v>3729</v>
      </c>
    </row>
    <row r="390" ht="15.75" customHeight="1">
      <c r="A390" t="s" s="179">
        <v>3531</v>
      </c>
      <c r="B390" t="s" s="181">
        <v>3532</v>
      </c>
      <c r="C390" t="s" s="188">
        <v>32</v>
      </c>
      <c r="D390" s="147">
        <v>32.136873308416</v>
      </c>
      <c r="E390" t="s" s="146">
        <v>32</v>
      </c>
      <c r="F390" s="147">
        <v>32.136873308416</v>
      </c>
      <c r="G390" t="s" s="359">
        <v>3727</v>
      </c>
    </row>
    <row r="391" ht="15.75" customHeight="1">
      <c r="A391" t="s" s="360">
        <v>3211</v>
      </c>
      <c r="B391" t="s" s="361">
        <v>1465</v>
      </c>
      <c r="C391" t="s" s="362">
        <v>28</v>
      </c>
      <c r="D391" s="363">
        <v>40.7894463055827</v>
      </c>
      <c r="E391" t="s" s="364">
        <v>2365</v>
      </c>
      <c r="F391" s="365">
        <v>16.2508583</v>
      </c>
      <c r="G391" t="s" s="366">
        <v>3728</v>
      </c>
    </row>
    <row r="392" ht="19.95" customHeight="1">
      <c r="A392" t="s" s="179">
        <v>2739</v>
      </c>
      <c r="B392" t="s" s="181">
        <v>2740</v>
      </c>
      <c r="C392" t="s" s="188">
        <v>28</v>
      </c>
      <c r="D392" s="147">
        <v>49.1159739660739</v>
      </c>
      <c r="E392" t="s" s="146">
        <v>28</v>
      </c>
      <c r="F392" s="147">
        <v>49.1159739660739</v>
      </c>
      <c r="G392" t="s" s="359">
        <v>3727</v>
      </c>
    </row>
    <row r="393" ht="19.95" customHeight="1">
      <c r="A393" t="s" s="179">
        <v>1474</v>
      </c>
      <c r="B393" t="s" s="181">
        <v>2808</v>
      </c>
      <c r="C393" t="s" s="182">
        <v>28</v>
      </c>
      <c r="D393" s="131">
        <v>49.4677705499704</v>
      </c>
      <c r="E393" t="s" s="130">
        <v>28</v>
      </c>
      <c r="F393" s="131">
        <v>49.4677705499704</v>
      </c>
      <c r="G393" t="s" s="358">
        <v>3727</v>
      </c>
    </row>
    <row r="394" ht="15.75" customHeight="1">
      <c r="A394" t="s" s="360">
        <v>2993</v>
      </c>
      <c r="B394" t="s" s="361">
        <v>2994</v>
      </c>
      <c r="C394" t="s" s="362">
        <v>28</v>
      </c>
      <c r="D394" s="363">
        <v>41.849166604380</v>
      </c>
      <c r="E394" t="s" s="364">
        <v>2365</v>
      </c>
      <c r="F394" s="363">
        <v>25.3382166081172</v>
      </c>
      <c r="G394" t="s" s="366">
        <v>3729</v>
      </c>
    </row>
    <row r="395" ht="15.75" customHeight="1">
      <c r="A395" t="s" s="179">
        <v>3326</v>
      </c>
      <c r="B395" t="s" s="181">
        <v>1504</v>
      </c>
      <c r="C395" t="s" s="182">
        <v>27</v>
      </c>
      <c r="D395" s="131">
        <v>38.4965730709706</v>
      </c>
      <c r="E395" t="s" s="130">
        <v>27</v>
      </c>
      <c r="F395" s="131">
        <v>38.4965730709706</v>
      </c>
      <c r="G395" t="s" s="358">
        <v>3727</v>
      </c>
    </row>
    <row r="396" ht="15.75" customHeight="1">
      <c r="A396" t="s" s="179">
        <v>3325</v>
      </c>
      <c r="B396" t="s" s="181">
        <v>1507</v>
      </c>
      <c r="C396" t="s" s="188">
        <v>27</v>
      </c>
      <c r="D396" s="147">
        <v>35.4187798087921</v>
      </c>
      <c r="E396" t="s" s="146">
        <v>27</v>
      </c>
      <c r="F396" s="147">
        <v>35.4187798087921</v>
      </c>
      <c r="G396" t="s" s="359">
        <v>3727</v>
      </c>
    </row>
    <row r="397" ht="19.95" customHeight="1">
      <c r="A397" t="s" s="179">
        <v>3652</v>
      </c>
      <c r="B397" t="s" s="181">
        <v>1483</v>
      </c>
      <c r="C397" t="s" s="182">
        <v>27</v>
      </c>
      <c r="D397" s="131">
        <v>39.2225817916534</v>
      </c>
      <c r="E397" t="s" s="130">
        <v>27</v>
      </c>
      <c r="F397" s="131">
        <v>39.2225817916534</v>
      </c>
      <c r="G397" t="s" s="358">
        <v>3727</v>
      </c>
    </row>
    <row r="398" ht="15.75" customHeight="1">
      <c r="A398" t="s" s="179">
        <v>3554</v>
      </c>
      <c r="B398" t="s" s="181">
        <v>1486</v>
      </c>
      <c r="C398" t="s" s="188">
        <v>29</v>
      </c>
      <c r="D398" s="147">
        <v>40.1491927243</v>
      </c>
      <c r="E398" t="s" s="146">
        <v>29</v>
      </c>
      <c r="F398" s="147">
        <v>40.1491927243</v>
      </c>
      <c r="G398" t="s" s="359">
        <v>3727</v>
      </c>
    </row>
    <row r="399" ht="15.75" customHeight="1">
      <c r="A399" t="s" s="179">
        <v>2552</v>
      </c>
      <c r="B399" t="s" s="181">
        <v>2553</v>
      </c>
      <c r="C399" t="s" s="182">
        <v>28</v>
      </c>
      <c r="D399" s="131">
        <v>45.6413976544553</v>
      </c>
      <c r="E399" t="s" s="130">
        <v>28</v>
      </c>
      <c r="F399" s="131">
        <v>45.6413976544553</v>
      </c>
      <c r="G399" t="s" s="358">
        <v>3727</v>
      </c>
    </row>
    <row r="400" ht="15.75" customHeight="1">
      <c r="A400" t="s" s="337">
        <v>2580</v>
      </c>
      <c r="B400" t="s" s="338">
        <v>2581</v>
      </c>
      <c r="C400" t="s" s="188">
        <v>28</v>
      </c>
      <c r="D400" s="147">
        <v>50.0933342784906</v>
      </c>
      <c r="E400" t="s" s="146">
        <v>28</v>
      </c>
      <c r="F400" s="147">
        <v>50.0933342784906</v>
      </c>
      <c r="G400" t="s" s="359">
        <v>3727</v>
      </c>
    </row>
    <row r="401" ht="15.75" customHeight="1">
      <c r="A401" t="s" s="179">
        <v>2441</v>
      </c>
      <c r="B401" t="s" s="181">
        <v>2442</v>
      </c>
      <c r="C401" t="s" s="182">
        <v>28</v>
      </c>
      <c r="D401" s="131">
        <v>50.2704815188103</v>
      </c>
      <c r="E401" t="s" s="130">
        <v>28</v>
      </c>
      <c r="F401" s="131">
        <v>50.2704815188103</v>
      </c>
      <c r="G401" t="s" s="358">
        <v>3727</v>
      </c>
    </row>
    <row r="402" ht="15.75" customHeight="1">
      <c r="A402" t="s" s="360">
        <v>3040</v>
      </c>
      <c r="B402" t="s" s="361">
        <v>3041</v>
      </c>
      <c r="C402" t="s" s="362">
        <v>28</v>
      </c>
      <c r="D402" s="363">
        <v>40.3654904336413</v>
      </c>
      <c r="E402" t="s" s="364">
        <v>2365</v>
      </c>
      <c r="F402" s="365">
        <v>22.3761926</v>
      </c>
      <c r="G402" t="s" s="366">
        <v>3728</v>
      </c>
    </row>
    <row r="403" ht="15.75" customHeight="1">
      <c r="A403" t="s" s="360">
        <v>2928</v>
      </c>
      <c r="B403" t="s" s="361">
        <v>1511</v>
      </c>
      <c r="C403" t="s" s="362">
        <v>28</v>
      </c>
      <c r="D403" s="363">
        <v>42.4852715994913</v>
      </c>
      <c r="E403" t="s" s="364">
        <v>2365</v>
      </c>
      <c r="F403" s="363">
        <v>19.1040979990138</v>
      </c>
      <c r="G403" t="s" s="366">
        <v>3729</v>
      </c>
    </row>
    <row r="404" ht="19.95" customHeight="1">
      <c r="A404" t="s" s="360">
        <v>2934</v>
      </c>
      <c r="B404" t="s" s="361">
        <v>2935</v>
      </c>
      <c r="C404" t="s" s="362">
        <v>28</v>
      </c>
      <c r="D404" s="363">
        <v>41.4984148172868</v>
      </c>
      <c r="E404" t="s" s="364">
        <v>2365</v>
      </c>
      <c r="F404" s="363">
        <v>20.359466997211</v>
      </c>
      <c r="G404" t="s" s="366">
        <v>3729</v>
      </c>
    </row>
    <row r="405" ht="15.75" customHeight="1">
      <c r="A405" t="s" s="179">
        <v>2538</v>
      </c>
      <c r="B405" t="s" s="181">
        <v>1517</v>
      </c>
      <c r="C405" t="s" s="182">
        <v>35</v>
      </c>
      <c r="D405" s="131">
        <v>48.5372861433982</v>
      </c>
      <c r="E405" t="s" s="130">
        <v>35</v>
      </c>
      <c r="F405" s="131">
        <v>48.5372861433982</v>
      </c>
      <c r="G405" t="s" s="358">
        <v>3727</v>
      </c>
    </row>
    <row r="406" ht="15.75" customHeight="1">
      <c r="A406" t="s" s="179">
        <v>3343</v>
      </c>
      <c r="B406" t="s" s="181">
        <v>1520</v>
      </c>
      <c r="C406" t="s" s="188">
        <v>29</v>
      </c>
      <c r="D406" s="147">
        <v>31.6740290048341</v>
      </c>
      <c r="E406" t="s" s="146">
        <v>29</v>
      </c>
      <c r="F406" s="147">
        <v>31.6740290048341</v>
      </c>
      <c r="G406" t="s" s="359">
        <v>3727</v>
      </c>
    </row>
    <row r="407" ht="15.75" customHeight="1">
      <c r="A407" t="s" s="179">
        <v>2864</v>
      </c>
      <c r="B407" t="s" s="181">
        <v>2865</v>
      </c>
      <c r="C407" t="s" s="182">
        <v>28</v>
      </c>
      <c r="D407" s="131">
        <v>46.1627264970135</v>
      </c>
      <c r="E407" t="s" s="130">
        <v>28</v>
      </c>
      <c r="F407" s="131">
        <v>46.1627264970135</v>
      </c>
      <c r="G407" t="s" s="358">
        <v>3727</v>
      </c>
    </row>
    <row r="408" ht="15.75" customHeight="1">
      <c r="A408" t="s" s="179">
        <v>2764</v>
      </c>
      <c r="B408" t="s" s="181">
        <v>2765</v>
      </c>
      <c r="C408" t="s" s="188">
        <v>28</v>
      </c>
      <c r="D408" s="147">
        <v>47.5253789650334</v>
      </c>
      <c r="E408" t="s" s="146">
        <v>28</v>
      </c>
      <c r="F408" s="147">
        <v>47.5253789650334</v>
      </c>
      <c r="G408" t="s" s="359">
        <v>3727</v>
      </c>
    </row>
    <row r="409" ht="15.75" customHeight="1">
      <c r="A409" t="s" s="179">
        <v>3419</v>
      </c>
      <c r="B409" t="s" s="181">
        <v>1533</v>
      </c>
      <c r="C409" t="s" s="182">
        <v>2394</v>
      </c>
      <c r="D409" s="131">
        <v>28.2675731455627</v>
      </c>
      <c r="E409" t="s" s="130">
        <v>2394</v>
      </c>
      <c r="F409" s="131">
        <v>28.2675731455627</v>
      </c>
      <c r="G409" t="s" s="358">
        <v>3727</v>
      </c>
    </row>
    <row r="410" ht="15.75" customHeight="1">
      <c r="A410" t="s" s="360">
        <v>1535</v>
      </c>
      <c r="B410" t="s" s="361">
        <v>1536</v>
      </c>
      <c r="C410" t="s" s="362">
        <v>28</v>
      </c>
      <c r="D410" s="363">
        <v>39.8017131229</v>
      </c>
      <c r="E410" t="s" s="364">
        <v>32</v>
      </c>
      <c r="F410" s="363">
        <v>31.399365860584</v>
      </c>
      <c r="G410" t="s" s="366">
        <v>3729</v>
      </c>
    </row>
    <row r="411" ht="15.75" customHeight="1">
      <c r="A411" t="s" s="179">
        <v>3425</v>
      </c>
      <c r="B411" t="s" s="181">
        <v>3426</v>
      </c>
      <c r="C411" t="s" s="182">
        <v>27</v>
      </c>
      <c r="D411" s="131">
        <v>38.7521576385252</v>
      </c>
      <c r="E411" t="s" s="130">
        <v>27</v>
      </c>
      <c r="F411" s="131">
        <v>38.7521576385252</v>
      </c>
      <c r="G411" t="s" s="358">
        <v>3727</v>
      </c>
    </row>
    <row r="412" ht="15.75" customHeight="1">
      <c r="A412" t="s" s="179">
        <v>3651</v>
      </c>
      <c r="B412" t="s" s="181">
        <v>1539</v>
      </c>
      <c r="C412" t="s" s="188">
        <v>29</v>
      </c>
      <c r="D412" s="147">
        <v>47.0172699775588</v>
      </c>
      <c r="E412" t="s" s="146">
        <v>29</v>
      </c>
      <c r="F412" s="147">
        <v>47.0172699775588</v>
      </c>
      <c r="G412" t="s" s="359">
        <v>3727</v>
      </c>
    </row>
    <row r="413" ht="15.75" customHeight="1">
      <c r="A413" t="s" s="179">
        <v>3371</v>
      </c>
      <c r="B413" t="s" s="181">
        <v>3372</v>
      </c>
      <c r="C413" t="s" s="182">
        <v>27</v>
      </c>
      <c r="D413" s="131">
        <v>34.6931055764598</v>
      </c>
      <c r="E413" t="s" s="130">
        <v>27</v>
      </c>
      <c r="F413" s="131">
        <v>34.6931055764598</v>
      </c>
      <c r="G413" t="s" s="358">
        <v>3727</v>
      </c>
    </row>
    <row r="414" ht="15.75" customHeight="1">
      <c r="A414" t="s" s="179">
        <v>3620</v>
      </c>
      <c r="B414" t="s" s="181">
        <v>1542</v>
      </c>
      <c r="C414" t="s" s="188">
        <v>29</v>
      </c>
      <c r="D414" s="147">
        <v>42.4373261761674</v>
      </c>
      <c r="E414" t="s" s="146">
        <v>29</v>
      </c>
      <c r="F414" s="147">
        <v>42.4373261761674</v>
      </c>
      <c r="G414" t="s" s="359">
        <v>3727</v>
      </c>
    </row>
    <row r="415" ht="15.75" customHeight="1">
      <c r="A415" t="s" s="179">
        <v>3514</v>
      </c>
      <c r="B415" t="s" s="181">
        <v>1546</v>
      </c>
      <c r="C415" t="s" s="182">
        <v>27</v>
      </c>
      <c r="D415" s="131">
        <v>36.6483505424391</v>
      </c>
      <c r="E415" t="s" s="130">
        <v>27</v>
      </c>
      <c r="F415" s="131">
        <v>36.6483505424391</v>
      </c>
      <c r="G415" t="s" s="358">
        <v>3727</v>
      </c>
    </row>
    <row r="416" ht="15.75" customHeight="1">
      <c r="A416" t="s" s="179">
        <v>3717</v>
      </c>
      <c r="B416" t="s" s="181">
        <v>1549</v>
      </c>
      <c r="C416" t="s" s="188">
        <v>217</v>
      </c>
      <c r="D416" s="141">
        <v>48.3023836</v>
      </c>
      <c r="E416" t="s" s="146">
        <v>217</v>
      </c>
      <c r="F416" s="141">
        <v>48.3023836</v>
      </c>
      <c r="G416" t="s" s="359">
        <v>3727</v>
      </c>
    </row>
    <row r="417" ht="15.75" customHeight="1">
      <c r="A417" t="s" s="360">
        <v>2936</v>
      </c>
      <c r="B417" t="s" s="361">
        <v>1553</v>
      </c>
      <c r="C417" t="s" s="362">
        <v>28</v>
      </c>
      <c r="D417" s="363">
        <v>39.8460242992903</v>
      </c>
      <c r="E417" t="s" s="364">
        <v>2365</v>
      </c>
      <c r="F417" s="363">
        <v>25.7163478888488</v>
      </c>
      <c r="G417" t="s" s="366">
        <v>3729</v>
      </c>
    </row>
    <row r="418" ht="19.95" customHeight="1">
      <c r="A418" t="s" s="179">
        <v>3586</v>
      </c>
      <c r="B418" t="s" s="181">
        <v>1559</v>
      </c>
      <c r="C418" t="s" s="188">
        <v>27</v>
      </c>
      <c r="D418" s="147">
        <v>41.4692668981009</v>
      </c>
      <c r="E418" t="s" s="146">
        <v>27</v>
      </c>
      <c r="F418" s="147">
        <v>41.4692668981009</v>
      </c>
      <c r="G418" t="s" s="359">
        <v>3727</v>
      </c>
    </row>
    <row r="419" ht="15.75" customHeight="1">
      <c r="A419" t="s" s="360">
        <v>3168</v>
      </c>
      <c r="B419" t="s" s="361">
        <v>1562</v>
      </c>
      <c r="C419" t="s" s="362">
        <v>28</v>
      </c>
      <c r="D419" s="363">
        <v>38.3530283870405</v>
      </c>
      <c r="E419" t="s" s="364">
        <v>27</v>
      </c>
      <c r="F419" s="363">
        <v>34.5310251602494</v>
      </c>
      <c r="G419" t="s" s="366">
        <v>3729</v>
      </c>
    </row>
    <row r="420" ht="15.75" customHeight="1">
      <c r="A420" t="s" s="179">
        <v>3680</v>
      </c>
      <c r="B420" t="s" s="181">
        <v>1565</v>
      </c>
      <c r="C420" t="s" s="188">
        <v>29</v>
      </c>
      <c r="D420" s="147">
        <v>54.7275791050365</v>
      </c>
      <c r="E420" t="s" s="146">
        <v>29</v>
      </c>
      <c r="F420" s="147">
        <v>54.7275791050365</v>
      </c>
      <c r="G420" t="s" s="359">
        <v>3727</v>
      </c>
    </row>
    <row r="421" ht="15.75" customHeight="1">
      <c r="A421" t="s" s="179">
        <v>3497</v>
      </c>
      <c r="B421" t="s" s="181">
        <v>1569</v>
      </c>
      <c r="C421" t="s" s="182">
        <v>29</v>
      </c>
      <c r="D421" s="131">
        <v>38.117350611951</v>
      </c>
      <c r="E421" t="s" s="130">
        <v>29</v>
      </c>
      <c r="F421" s="131">
        <v>38.117350611951</v>
      </c>
      <c r="G421" t="s" s="358">
        <v>3727</v>
      </c>
    </row>
    <row r="422" ht="15.75" customHeight="1">
      <c r="A422" t="s" s="360">
        <v>3217</v>
      </c>
      <c r="B422" t="s" s="361">
        <v>1573</v>
      </c>
      <c r="C422" t="s" s="362">
        <v>28</v>
      </c>
      <c r="D422" s="363">
        <v>34.954303122620</v>
      </c>
      <c r="E422" t="s" s="364">
        <v>2365</v>
      </c>
      <c r="F422" s="365">
        <v>16.1119573</v>
      </c>
      <c r="G422" t="s" s="366">
        <v>3728</v>
      </c>
    </row>
    <row r="423" ht="15.75" customHeight="1">
      <c r="A423" t="s" s="360">
        <v>3256</v>
      </c>
      <c r="B423" t="s" s="361">
        <v>3257</v>
      </c>
      <c r="C423" t="s" s="362">
        <v>28</v>
      </c>
      <c r="D423" s="363">
        <v>40.5652811735941</v>
      </c>
      <c r="E423" t="s" s="364">
        <v>2365</v>
      </c>
      <c r="F423" s="365">
        <v>14.5212714</v>
      </c>
      <c r="G423" t="s" s="366">
        <v>3728</v>
      </c>
    </row>
    <row r="424" ht="15.75" customHeight="1">
      <c r="A424" t="s" s="179">
        <v>3612</v>
      </c>
      <c r="B424" t="s" s="181">
        <v>1580</v>
      </c>
      <c r="C424" t="s" s="188">
        <v>31</v>
      </c>
      <c r="D424" s="147">
        <v>43.1595250387197</v>
      </c>
      <c r="E424" t="s" s="146">
        <v>31</v>
      </c>
      <c r="F424" s="147">
        <v>43.1595250387197</v>
      </c>
      <c r="G424" t="s" s="359">
        <v>3727</v>
      </c>
    </row>
    <row r="425" ht="15.75" customHeight="1">
      <c r="A425" t="s" s="179">
        <v>3630</v>
      </c>
      <c r="B425" t="s" s="181">
        <v>1584</v>
      </c>
      <c r="C425" t="s" s="182">
        <v>29</v>
      </c>
      <c r="D425" s="131">
        <v>41.4259294687839</v>
      </c>
      <c r="E425" t="s" s="130">
        <v>29</v>
      </c>
      <c r="F425" s="131">
        <v>41.4259294687839</v>
      </c>
      <c r="G425" t="s" s="358">
        <v>3727</v>
      </c>
    </row>
    <row r="426" ht="15.75" customHeight="1">
      <c r="A426" t="s" s="360">
        <v>3232</v>
      </c>
      <c r="B426" t="s" s="361">
        <v>3233</v>
      </c>
      <c r="C426" t="s" s="362">
        <v>28</v>
      </c>
      <c r="D426" s="363">
        <v>36.5559036095244</v>
      </c>
      <c r="E426" t="s" s="364">
        <v>2365</v>
      </c>
      <c r="F426" s="365">
        <v>15.7402289</v>
      </c>
      <c r="G426" t="s" s="366">
        <v>3728</v>
      </c>
    </row>
    <row r="427" ht="15.75" customHeight="1">
      <c r="A427" t="s" s="179">
        <v>3588</v>
      </c>
      <c r="B427" t="s" s="181">
        <v>1588</v>
      </c>
      <c r="C427" t="s" s="182">
        <v>29</v>
      </c>
      <c r="D427" s="131">
        <v>52.8572004677985</v>
      </c>
      <c r="E427" t="s" s="130">
        <v>29</v>
      </c>
      <c r="F427" s="131">
        <v>52.8572004677985</v>
      </c>
      <c r="G427" t="s" s="358">
        <v>3727</v>
      </c>
    </row>
    <row r="428" ht="15.75" customHeight="1">
      <c r="A428" t="s" s="360">
        <v>2975</v>
      </c>
      <c r="B428" t="s" s="361">
        <v>1591</v>
      </c>
      <c r="C428" t="s" s="362">
        <v>28</v>
      </c>
      <c r="D428" s="363">
        <v>35.5949856786817</v>
      </c>
      <c r="E428" t="s" s="364">
        <v>29</v>
      </c>
      <c r="F428" s="365">
        <v>13.2444296</v>
      </c>
      <c r="G428" t="s" s="366">
        <v>3728</v>
      </c>
    </row>
    <row r="429" ht="15.75" customHeight="1">
      <c r="A429" t="s" s="360">
        <v>3000</v>
      </c>
      <c r="B429" t="s" s="361">
        <v>3001</v>
      </c>
      <c r="C429" t="s" s="362">
        <v>28</v>
      </c>
      <c r="D429" s="363">
        <v>35.9721543722521</v>
      </c>
      <c r="E429" t="s" s="364">
        <v>2365</v>
      </c>
      <c r="F429" s="365">
        <v>26.1382511</v>
      </c>
      <c r="G429" t="s" s="366">
        <v>3728</v>
      </c>
    </row>
    <row r="430" ht="15.75" customHeight="1">
      <c r="A430" t="s" s="360">
        <v>3110</v>
      </c>
      <c r="B430" t="s" s="361">
        <v>1605</v>
      </c>
      <c r="C430" t="s" s="362">
        <v>28</v>
      </c>
      <c r="D430" s="363">
        <v>33.281559517378</v>
      </c>
      <c r="E430" t="s" s="364">
        <v>27</v>
      </c>
      <c r="F430" s="363">
        <v>33.1937691338015</v>
      </c>
      <c r="G430" t="s" s="366">
        <v>3729</v>
      </c>
    </row>
    <row r="431" ht="15.75" customHeight="1">
      <c r="A431" t="s" s="179">
        <v>3411</v>
      </c>
      <c r="B431" t="s" s="181">
        <v>3412</v>
      </c>
      <c r="C431" t="s" s="182">
        <v>27</v>
      </c>
      <c r="D431" s="131">
        <v>35.5973963887765</v>
      </c>
      <c r="E431" t="s" s="130">
        <v>27</v>
      </c>
      <c r="F431" s="131">
        <v>35.5973963887765</v>
      </c>
      <c r="G431" t="s" s="358">
        <v>3727</v>
      </c>
    </row>
    <row r="432" ht="15.75" customHeight="1">
      <c r="A432" t="s" s="179">
        <v>3339</v>
      </c>
      <c r="B432" t="s" s="181">
        <v>1612</v>
      </c>
      <c r="C432" t="s" s="188">
        <v>27</v>
      </c>
      <c r="D432" s="147">
        <v>34.9644845837515</v>
      </c>
      <c r="E432" t="s" s="146">
        <v>27</v>
      </c>
      <c r="F432" s="147">
        <v>34.9644845837515</v>
      </c>
      <c r="G432" t="s" s="359">
        <v>3727</v>
      </c>
    </row>
    <row r="433" ht="15.75" customHeight="1">
      <c r="A433" t="s" s="360">
        <v>3103</v>
      </c>
      <c r="B433" t="s" s="361">
        <v>1616</v>
      </c>
      <c r="C433" t="s" s="362">
        <v>28</v>
      </c>
      <c r="D433" s="363">
        <v>34.7340031293749</v>
      </c>
      <c r="E433" t="s" s="364">
        <v>27</v>
      </c>
      <c r="F433" s="363">
        <v>32.6504982294326</v>
      </c>
      <c r="G433" t="s" s="366">
        <v>3729</v>
      </c>
    </row>
    <row r="434" ht="15.75" customHeight="1">
      <c r="A434" t="s" s="179">
        <v>3347</v>
      </c>
      <c r="B434" t="s" s="181">
        <v>1619</v>
      </c>
      <c r="C434" t="s" s="188">
        <v>27</v>
      </c>
      <c r="D434" s="147">
        <v>36.1194632679621</v>
      </c>
      <c r="E434" t="s" s="146">
        <v>27</v>
      </c>
      <c r="F434" s="147">
        <v>36.1194632679621</v>
      </c>
      <c r="G434" t="s" s="359">
        <v>3727</v>
      </c>
    </row>
    <row r="435" ht="15.75" customHeight="1">
      <c r="A435" t="s" s="179">
        <v>2752</v>
      </c>
      <c r="B435" t="s" s="181">
        <v>1527</v>
      </c>
      <c r="C435" t="s" s="182">
        <v>28</v>
      </c>
      <c r="D435" s="131">
        <v>43.5486571162079</v>
      </c>
      <c r="E435" t="s" s="130">
        <v>28</v>
      </c>
      <c r="F435" s="131">
        <v>43.5486571162079</v>
      </c>
      <c r="G435" t="s" s="358">
        <v>3727</v>
      </c>
    </row>
    <row r="436" ht="19.95" customHeight="1">
      <c r="A436" t="s" s="360">
        <v>3133</v>
      </c>
      <c r="B436" t="s" s="361">
        <v>1530</v>
      </c>
      <c r="C436" t="s" s="362">
        <v>28</v>
      </c>
      <c r="D436" s="363">
        <v>38.4702988338192</v>
      </c>
      <c r="E436" t="s" s="364">
        <v>2365</v>
      </c>
      <c r="F436" s="365">
        <v>18.6998907</v>
      </c>
      <c r="G436" t="s" s="366">
        <v>3728</v>
      </c>
    </row>
    <row r="437" ht="15.75" customHeight="1">
      <c r="A437" t="s" s="179">
        <v>2510</v>
      </c>
      <c r="B437" t="s" s="181">
        <v>1624</v>
      </c>
      <c r="C437" t="s" s="182">
        <v>28</v>
      </c>
      <c r="D437" s="131">
        <v>45.4364689172949</v>
      </c>
      <c r="E437" t="s" s="130">
        <v>28</v>
      </c>
      <c r="F437" s="131">
        <v>45.4364689172949</v>
      </c>
      <c r="G437" t="s" s="358">
        <v>3727</v>
      </c>
    </row>
    <row r="438" ht="15.75" customHeight="1">
      <c r="A438" t="s" s="179">
        <v>2449</v>
      </c>
      <c r="B438" t="s" s="181">
        <v>1627</v>
      </c>
      <c r="C438" t="s" s="188">
        <v>28</v>
      </c>
      <c r="D438" s="147">
        <v>47.6416454152345</v>
      </c>
      <c r="E438" t="s" s="146">
        <v>28</v>
      </c>
      <c r="F438" s="147">
        <v>47.6416454152345</v>
      </c>
      <c r="G438" t="s" s="359">
        <v>3727</v>
      </c>
    </row>
    <row r="439" ht="15.75" customHeight="1">
      <c r="A439" t="s" s="179">
        <v>2499</v>
      </c>
      <c r="B439" t="s" s="181">
        <v>1629</v>
      </c>
      <c r="C439" t="s" s="182">
        <v>28</v>
      </c>
      <c r="D439" s="131">
        <v>53.5534738056647</v>
      </c>
      <c r="E439" t="s" s="130">
        <v>28</v>
      </c>
      <c r="F439" s="131">
        <v>53.5534738056647</v>
      </c>
      <c r="G439" t="s" s="358">
        <v>3727</v>
      </c>
    </row>
    <row r="440" ht="15.75" customHeight="1">
      <c r="A440" t="s" s="179">
        <v>2508</v>
      </c>
      <c r="B440" t="s" s="181">
        <v>2509</v>
      </c>
      <c r="C440" t="s" s="188">
        <v>28</v>
      </c>
      <c r="D440" s="147">
        <v>47.0762990259091</v>
      </c>
      <c r="E440" t="s" s="146">
        <v>28</v>
      </c>
      <c r="F440" s="147">
        <v>47.0762990259091</v>
      </c>
      <c r="G440" t="s" s="359">
        <v>3727</v>
      </c>
    </row>
    <row r="441" ht="19.95" customHeight="1">
      <c r="A441" t="s" s="179">
        <v>2548</v>
      </c>
      <c r="B441" t="s" s="181">
        <v>1636</v>
      </c>
      <c r="C441" t="s" s="182">
        <v>28</v>
      </c>
      <c r="D441" s="131">
        <v>47.3828279448888</v>
      </c>
      <c r="E441" t="s" s="130">
        <v>28</v>
      </c>
      <c r="F441" s="131">
        <v>47.3828279448888</v>
      </c>
      <c r="G441" t="s" s="358">
        <v>3727</v>
      </c>
    </row>
    <row r="442" ht="15.75" customHeight="1">
      <c r="A442" t="s" s="360">
        <v>3046</v>
      </c>
      <c r="B442" t="s" s="361">
        <v>1640</v>
      </c>
      <c r="C442" t="s" s="362">
        <v>28</v>
      </c>
      <c r="D442" s="363">
        <v>36.9203891975833</v>
      </c>
      <c r="E442" t="s" s="364">
        <v>31</v>
      </c>
      <c r="F442" s="365">
        <v>7.0220561</v>
      </c>
      <c r="G442" t="s" s="366">
        <v>3730</v>
      </c>
    </row>
    <row r="443" ht="15.75" customHeight="1">
      <c r="A443" t="s" s="179">
        <v>3657</v>
      </c>
      <c r="B443" t="s" s="181">
        <v>1649</v>
      </c>
      <c r="C443" t="s" s="182">
        <v>27</v>
      </c>
      <c r="D443" s="131">
        <v>37.599983204921</v>
      </c>
      <c r="E443" t="s" s="130">
        <v>27</v>
      </c>
      <c r="F443" s="131">
        <v>37.599983204921</v>
      </c>
      <c r="G443" t="s" s="358">
        <v>3727</v>
      </c>
    </row>
    <row r="444" ht="15.75" customHeight="1">
      <c r="A444" t="s" s="360">
        <v>2927</v>
      </c>
      <c r="B444" t="s" s="361">
        <v>1652</v>
      </c>
      <c r="C444" t="s" s="362">
        <v>28</v>
      </c>
      <c r="D444" s="363">
        <v>35.1703481842007</v>
      </c>
      <c r="E444" t="s" s="364">
        <v>2365</v>
      </c>
      <c r="F444" s="363">
        <v>19.3036315986522</v>
      </c>
      <c r="G444" t="s" s="366">
        <v>3729</v>
      </c>
    </row>
    <row r="445" ht="15.75" customHeight="1">
      <c r="A445" t="s" s="360">
        <v>3150</v>
      </c>
      <c r="B445" t="s" s="361">
        <v>3151</v>
      </c>
      <c r="C445" t="s" s="362">
        <v>28</v>
      </c>
      <c r="D445" s="363">
        <v>34.3037876234672</v>
      </c>
      <c r="E445" t="s" s="364">
        <v>2365</v>
      </c>
      <c r="F445" s="365">
        <v>17.7533508</v>
      </c>
      <c r="G445" t="s" s="366">
        <v>3728</v>
      </c>
    </row>
    <row r="446" ht="15.75" customHeight="1">
      <c r="A446" t="s" s="179">
        <v>1659</v>
      </c>
      <c r="B446" t="s" s="181">
        <v>1660</v>
      </c>
      <c r="C446" t="s" s="188">
        <v>29</v>
      </c>
      <c r="D446" s="147">
        <v>55.0657385924207</v>
      </c>
      <c r="E446" t="s" s="146">
        <v>29</v>
      </c>
      <c r="F446" s="147">
        <v>55.0657385924207</v>
      </c>
      <c r="G446" t="s" s="359">
        <v>3727</v>
      </c>
    </row>
    <row r="447" ht="15.75" customHeight="1">
      <c r="A447" t="s" s="179">
        <v>3455</v>
      </c>
      <c r="B447" t="s" s="181">
        <v>1664</v>
      </c>
      <c r="C447" t="s" s="182">
        <v>27</v>
      </c>
      <c r="D447" s="131">
        <v>37.9918824474204</v>
      </c>
      <c r="E447" t="s" s="130">
        <v>27</v>
      </c>
      <c r="F447" s="131">
        <v>37.9918824474204</v>
      </c>
      <c r="G447" t="s" s="358">
        <v>3727</v>
      </c>
    </row>
    <row r="448" ht="15.75" customHeight="1">
      <c r="A448" t="s" s="360">
        <v>3083</v>
      </c>
      <c r="B448" t="s" s="361">
        <v>3084</v>
      </c>
      <c r="C448" t="s" s="362">
        <v>28</v>
      </c>
      <c r="D448" s="363">
        <v>39.2770040799581</v>
      </c>
      <c r="E448" t="s" s="364">
        <v>2365</v>
      </c>
      <c r="F448" s="365">
        <v>21.0243202</v>
      </c>
      <c r="G448" t="s" s="366">
        <v>3728</v>
      </c>
    </row>
    <row r="449" ht="19.95" customHeight="1">
      <c r="A449" t="s" s="179">
        <v>2556</v>
      </c>
      <c r="B449" t="s" s="181">
        <v>1667</v>
      </c>
      <c r="C449" t="s" s="182">
        <v>28</v>
      </c>
      <c r="D449" s="131">
        <v>49.6708268727282</v>
      </c>
      <c r="E449" t="s" s="130">
        <v>28</v>
      </c>
      <c r="F449" s="131">
        <v>49.6708268727282</v>
      </c>
      <c r="G449" t="s" s="358">
        <v>3727</v>
      </c>
    </row>
    <row r="450" ht="15.75" customHeight="1">
      <c r="A450" t="s" s="179">
        <v>3500</v>
      </c>
      <c r="B450" t="s" s="181">
        <v>1671</v>
      </c>
      <c r="C450" t="s" s="188">
        <v>29</v>
      </c>
      <c r="D450" s="147">
        <v>50.9022131397017</v>
      </c>
      <c r="E450" t="s" s="146">
        <v>29</v>
      </c>
      <c r="F450" s="147">
        <v>50.9022131397017</v>
      </c>
      <c r="G450" t="s" s="359">
        <v>3727</v>
      </c>
    </row>
    <row r="451" ht="19.95" customHeight="1">
      <c r="A451" t="s" s="179">
        <v>2727</v>
      </c>
      <c r="B451" t="s" s="181">
        <v>1675</v>
      </c>
      <c r="C451" t="s" s="182">
        <v>28</v>
      </c>
      <c r="D451" s="131">
        <v>47.1133697825092</v>
      </c>
      <c r="E451" t="s" s="130">
        <v>28</v>
      </c>
      <c r="F451" s="131">
        <v>47.1133697825092</v>
      </c>
      <c r="G451" t="s" s="358">
        <v>3727</v>
      </c>
    </row>
    <row r="452" ht="19.95" customHeight="1">
      <c r="A452" t="s" s="179">
        <v>2802</v>
      </c>
      <c r="B452" t="s" s="181">
        <v>1678</v>
      </c>
      <c r="C452" t="s" s="188">
        <v>28</v>
      </c>
      <c r="D452" s="147">
        <v>47.4359906014582</v>
      </c>
      <c r="E452" t="s" s="146">
        <v>28</v>
      </c>
      <c r="F452" s="147">
        <v>47.4359906014582</v>
      </c>
      <c r="G452" t="s" s="359">
        <v>3727</v>
      </c>
    </row>
    <row r="453" ht="15.75" customHeight="1">
      <c r="A453" t="s" s="179">
        <v>2767</v>
      </c>
      <c r="B453" t="s" s="181">
        <v>2768</v>
      </c>
      <c r="C453" t="s" s="182">
        <v>28</v>
      </c>
      <c r="D453" s="131">
        <v>58.8009382168724</v>
      </c>
      <c r="E453" t="s" s="130">
        <v>28</v>
      </c>
      <c r="F453" s="131">
        <v>58.8009382168724</v>
      </c>
      <c r="G453" t="s" s="358">
        <v>3727</v>
      </c>
    </row>
    <row r="454" ht="15.75" customHeight="1">
      <c r="A454" t="s" s="360">
        <v>3164</v>
      </c>
      <c r="B454" t="s" s="361">
        <v>3165</v>
      </c>
      <c r="C454" t="s" s="362">
        <v>28</v>
      </c>
      <c r="D454" s="363">
        <v>34.4975830944946</v>
      </c>
      <c r="E454" t="s" s="364">
        <v>27</v>
      </c>
      <c r="F454" s="363">
        <v>32.5683363990247</v>
      </c>
      <c r="G454" t="s" s="366">
        <v>3729</v>
      </c>
    </row>
    <row r="455" ht="15.75" customHeight="1">
      <c r="A455" t="s" s="179">
        <v>2715</v>
      </c>
      <c r="B455" t="s" s="181">
        <v>1685</v>
      </c>
      <c r="C455" t="s" s="182">
        <v>28</v>
      </c>
      <c r="D455" s="131">
        <v>43.6005913795064</v>
      </c>
      <c r="E455" t="s" s="130">
        <v>28</v>
      </c>
      <c r="F455" s="131">
        <v>43.6005913795064</v>
      </c>
      <c r="G455" t="s" s="358">
        <v>3727</v>
      </c>
    </row>
    <row r="456" ht="15.75" customHeight="1">
      <c r="A456" t="s" s="360">
        <v>3237</v>
      </c>
      <c r="B456" t="s" s="361">
        <v>3238</v>
      </c>
      <c r="C456" t="s" s="362">
        <v>28</v>
      </c>
      <c r="D456" s="363">
        <v>40.5551835392951</v>
      </c>
      <c r="E456" t="s" s="364">
        <v>2365</v>
      </c>
      <c r="F456" s="365">
        <v>15.4704653</v>
      </c>
      <c r="G456" t="s" s="366">
        <v>3728</v>
      </c>
    </row>
    <row r="457" ht="15.75" customHeight="1">
      <c r="A457" t="s" s="179">
        <v>3559</v>
      </c>
      <c r="B457" t="s" s="181">
        <v>3560</v>
      </c>
      <c r="C457" t="s" s="182">
        <v>32</v>
      </c>
      <c r="D457" s="131">
        <v>37.7977914012421</v>
      </c>
      <c r="E457" t="s" s="130">
        <v>32</v>
      </c>
      <c r="F457" s="131">
        <v>37.7977914012421</v>
      </c>
      <c r="G457" t="s" s="358">
        <v>3727</v>
      </c>
    </row>
    <row r="458" ht="15.75" customHeight="1">
      <c r="A458" t="s" s="360">
        <v>3282</v>
      </c>
      <c r="B458" t="s" s="361">
        <v>1696</v>
      </c>
      <c r="C458" t="s" s="362">
        <v>28</v>
      </c>
      <c r="D458" s="363">
        <v>32.0452808559419</v>
      </c>
      <c r="E458" t="s" s="364">
        <v>27</v>
      </c>
      <c r="F458" s="363">
        <v>31.7634696217042</v>
      </c>
      <c r="G458" t="s" s="366">
        <v>3729</v>
      </c>
    </row>
    <row r="459" ht="15.75" customHeight="1">
      <c r="A459" t="s" s="360">
        <v>3034</v>
      </c>
      <c r="B459" t="s" s="361">
        <v>3035</v>
      </c>
      <c r="C459" t="s" s="362">
        <v>28</v>
      </c>
      <c r="D459" s="363">
        <v>41.2194325182005</v>
      </c>
      <c r="E459" t="s" s="364">
        <v>2365</v>
      </c>
      <c r="F459" s="365">
        <v>22.563935</v>
      </c>
      <c r="G459" t="s" s="366">
        <v>3728</v>
      </c>
    </row>
    <row r="460" ht="15.75" customHeight="1">
      <c r="A460" t="s" s="179">
        <v>2639</v>
      </c>
      <c r="B460" t="s" s="181">
        <v>2640</v>
      </c>
      <c r="C460" t="s" s="188">
        <v>28</v>
      </c>
      <c r="D460" s="147">
        <v>49.4001662905333</v>
      </c>
      <c r="E460" t="s" s="146">
        <v>28</v>
      </c>
      <c r="F460" s="147">
        <v>49.4001662905333</v>
      </c>
      <c r="G460" t="s" s="359">
        <v>3727</v>
      </c>
    </row>
    <row r="461" ht="15.75" customHeight="1">
      <c r="A461" t="s" s="179">
        <v>2849</v>
      </c>
      <c r="B461" t="s" s="181">
        <v>2850</v>
      </c>
      <c r="C461" t="s" s="182">
        <v>28</v>
      </c>
      <c r="D461" s="131">
        <v>47.5262118641711</v>
      </c>
      <c r="E461" t="s" s="130">
        <v>28</v>
      </c>
      <c r="F461" s="131">
        <v>47.5262118641711</v>
      </c>
      <c r="G461" t="s" s="358">
        <v>3727</v>
      </c>
    </row>
    <row r="462" ht="15.75" customHeight="1">
      <c r="A462" t="s" s="360">
        <v>2992</v>
      </c>
      <c r="B462" t="s" s="361">
        <v>1706</v>
      </c>
      <c r="C462" t="s" s="362">
        <v>28</v>
      </c>
      <c r="D462" s="363">
        <v>41.2032099141653</v>
      </c>
      <c r="E462" t="s" s="364">
        <v>2365</v>
      </c>
      <c r="F462" s="363">
        <v>19.8664228757174</v>
      </c>
      <c r="G462" t="s" s="366">
        <v>3729</v>
      </c>
    </row>
    <row r="463" ht="15.75" customHeight="1">
      <c r="A463" t="s" s="360">
        <v>3202</v>
      </c>
      <c r="B463" t="s" s="361">
        <v>1709</v>
      </c>
      <c r="C463" t="s" s="362">
        <v>28</v>
      </c>
      <c r="D463" s="363">
        <v>31.8417799752781</v>
      </c>
      <c r="E463" t="s" s="364">
        <v>27</v>
      </c>
      <c r="F463" s="363">
        <v>31.8013259916845</v>
      </c>
      <c r="G463" t="s" s="366">
        <v>3729</v>
      </c>
    </row>
    <row r="464" ht="15.75" customHeight="1">
      <c r="A464" t="s" s="179">
        <v>2473</v>
      </c>
      <c r="B464" t="s" s="181">
        <v>1712</v>
      </c>
      <c r="C464" t="s" s="188">
        <v>28</v>
      </c>
      <c r="D464" s="147">
        <v>43.0535876053982</v>
      </c>
      <c r="E464" t="s" s="146">
        <v>28</v>
      </c>
      <c r="F464" s="147">
        <v>43.0535876053982</v>
      </c>
      <c r="G464" t="s" s="359">
        <v>3727</v>
      </c>
    </row>
    <row r="465" ht="15.75" customHeight="1">
      <c r="A465" t="s" s="360">
        <v>3093</v>
      </c>
      <c r="B465" t="s" s="361">
        <v>1716</v>
      </c>
      <c r="C465" t="s" s="362">
        <v>28</v>
      </c>
      <c r="D465" s="363">
        <v>34.8496141177602</v>
      </c>
      <c r="E465" t="s" s="364">
        <v>27</v>
      </c>
      <c r="F465" s="363">
        <v>32.9742985598538</v>
      </c>
      <c r="G465" t="s" s="366">
        <v>3729</v>
      </c>
    </row>
    <row r="466" ht="15.75" customHeight="1">
      <c r="A466" t="s" s="179">
        <v>2438</v>
      </c>
      <c r="B466" t="s" s="181">
        <v>1720</v>
      </c>
      <c r="C466" t="s" s="188">
        <v>28</v>
      </c>
      <c r="D466" s="147">
        <v>48.4407110563091</v>
      </c>
      <c r="E466" t="s" s="146">
        <v>28</v>
      </c>
      <c r="F466" s="147">
        <v>48.4407110563091</v>
      </c>
      <c r="G466" t="s" s="359">
        <v>3727</v>
      </c>
    </row>
    <row r="467" ht="19.95" customHeight="1">
      <c r="A467" t="s" s="360">
        <v>3261</v>
      </c>
      <c r="B467" t="s" s="361">
        <v>1726</v>
      </c>
      <c r="C467" t="s" s="362">
        <v>28</v>
      </c>
      <c r="D467" s="363">
        <v>35.0211286975221</v>
      </c>
      <c r="E467" t="s" s="364">
        <v>2365</v>
      </c>
      <c r="F467" s="365">
        <v>14.3475108</v>
      </c>
      <c r="G467" t="s" s="366">
        <v>3728</v>
      </c>
    </row>
    <row r="468" ht="15.75" customHeight="1">
      <c r="A468" t="s" s="179">
        <v>2643</v>
      </c>
      <c r="B468" t="s" s="181">
        <v>1731</v>
      </c>
      <c r="C468" t="s" s="188">
        <v>28</v>
      </c>
      <c r="D468" s="147">
        <v>48.9157115326098</v>
      </c>
      <c r="E468" t="s" s="146">
        <v>28</v>
      </c>
      <c r="F468" s="147">
        <v>48.9157115326098</v>
      </c>
      <c r="G468" t="s" s="359">
        <v>3727</v>
      </c>
    </row>
    <row r="469" ht="15.75" customHeight="1">
      <c r="A469" t="s" s="179">
        <v>2543</v>
      </c>
      <c r="B469" t="s" s="181">
        <v>2544</v>
      </c>
      <c r="C469" t="s" s="182">
        <v>28</v>
      </c>
      <c r="D469" s="131">
        <v>52.4893722452599</v>
      </c>
      <c r="E469" t="s" s="130">
        <v>28</v>
      </c>
      <c r="F469" s="131">
        <v>52.4893722452599</v>
      </c>
      <c r="G469" t="s" s="358">
        <v>3727</v>
      </c>
    </row>
    <row r="470" ht="15.75" customHeight="1">
      <c r="A470" t="s" s="179">
        <v>2815</v>
      </c>
      <c r="B470" t="s" s="181">
        <v>2816</v>
      </c>
      <c r="C470" t="s" s="188">
        <v>28</v>
      </c>
      <c r="D470" s="147">
        <v>48.9971684756961</v>
      </c>
      <c r="E470" t="s" s="146">
        <v>28</v>
      </c>
      <c r="F470" s="147">
        <v>48.9971684756961</v>
      </c>
      <c r="G470" t="s" s="359">
        <v>3727</v>
      </c>
    </row>
    <row r="471" ht="15.75" customHeight="1">
      <c r="A471" t="s" s="179">
        <v>3521</v>
      </c>
      <c r="B471" t="s" s="181">
        <v>1735</v>
      </c>
      <c r="C471" t="s" s="182">
        <v>27</v>
      </c>
      <c r="D471" s="131">
        <v>37.0086289549377</v>
      </c>
      <c r="E471" t="s" s="130">
        <v>27</v>
      </c>
      <c r="F471" s="131">
        <v>37.0086289549377</v>
      </c>
      <c r="G471" t="s" s="358">
        <v>3727</v>
      </c>
    </row>
    <row r="472" ht="19.95" customHeight="1">
      <c r="A472" t="s" s="179">
        <v>2554</v>
      </c>
      <c r="B472" t="s" s="181">
        <v>2555</v>
      </c>
      <c r="C472" t="s" s="188">
        <v>28</v>
      </c>
      <c r="D472" s="147">
        <v>47.6871784681283</v>
      </c>
      <c r="E472" t="s" s="146">
        <v>28</v>
      </c>
      <c r="F472" s="147">
        <v>47.6871784681283</v>
      </c>
      <c r="G472" t="s" s="359">
        <v>3727</v>
      </c>
    </row>
    <row r="473" ht="15.75" customHeight="1">
      <c r="A473" t="s" s="360">
        <v>3265</v>
      </c>
      <c r="B473" t="s" s="361">
        <v>3266</v>
      </c>
      <c r="C473" t="s" s="362">
        <v>28</v>
      </c>
      <c r="D473" s="363">
        <v>34.9573585959485</v>
      </c>
      <c r="E473" t="s" s="364">
        <v>27</v>
      </c>
      <c r="F473" s="363">
        <v>32.0336834869283</v>
      </c>
      <c r="G473" t="s" s="366">
        <v>3729</v>
      </c>
    </row>
    <row r="474" ht="15.75" customHeight="1">
      <c r="A474" t="s" s="360">
        <v>3126</v>
      </c>
      <c r="B474" t="s" s="361">
        <v>1745</v>
      </c>
      <c r="C474" t="s" s="362">
        <v>28</v>
      </c>
      <c r="D474" s="363">
        <v>40.9929597738753</v>
      </c>
      <c r="E474" t="s" s="364">
        <v>27</v>
      </c>
      <c r="F474" s="363">
        <v>32.2960559030595</v>
      </c>
      <c r="G474" t="s" s="366">
        <v>3729</v>
      </c>
    </row>
    <row r="475" ht="15.75" customHeight="1">
      <c r="A475" t="s" s="360">
        <v>3101</v>
      </c>
      <c r="B475" t="s" s="361">
        <v>1748</v>
      </c>
      <c r="C475" t="s" s="362">
        <v>28</v>
      </c>
      <c r="D475" s="363">
        <v>34.9498525073746</v>
      </c>
      <c r="E475" t="s" s="364">
        <v>27</v>
      </c>
      <c r="F475" s="363">
        <v>33.0879056047198</v>
      </c>
      <c r="G475" t="s" s="366">
        <v>3729</v>
      </c>
    </row>
    <row r="476" ht="19.95" customHeight="1">
      <c r="A476" t="s" s="179">
        <v>3377</v>
      </c>
      <c r="B476" t="s" s="181">
        <v>1751</v>
      </c>
      <c r="C476" t="s" s="188">
        <v>27</v>
      </c>
      <c r="D476" s="147">
        <v>35.4056545211715</v>
      </c>
      <c r="E476" t="s" s="146">
        <v>27</v>
      </c>
      <c r="F476" s="147">
        <v>35.4056545211715</v>
      </c>
      <c r="G476" t="s" s="359">
        <v>3727</v>
      </c>
    </row>
    <row r="477" ht="19.95" customHeight="1">
      <c r="A477" t="s" s="179">
        <v>2783</v>
      </c>
      <c r="B477" t="s" s="181">
        <v>2784</v>
      </c>
      <c r="C477" t="s" s="182">
        <v>28</v>
      </c>
      <c r="D477" s="131">
        <v>47.8076300061442</v>
      </c>
      <c r="E477" t="s" s="130">
        <v>28</v>
      </c>
      <c r="F477" s="131">
        <v>47.8076300061442</v>
      </c>
      <c r="G477" t="s" s="358">
        <v>3727</v>
      </c>
    </row>
    <row r="478" ht="15.75" customHeight="1">
      <c r="A478" t="s" s="360">
        <v>3209</v>
      </c>
      <c r="B478" t="s" s="361">
        <v>1758</v>
      </c>
      <c r="C478" t="s" s="362">
        <v>28</v>
      </c>
      <c r="D478" s="363">
        <v>34.9403148607347</v>
      </c>
      <c r="E478" t="s" s="364">
        <v>27</v>
      </c>
      <c r="F478" s="363">
        <v>33.294888799185</v>
      </c>
      <c r="G478" t="s" s="366">
        <v>3729</v>
      </c>
    </row>
    <row r="479" ht="15.75" customHeight="1">
      <c r="A479" t="s" s="179">
        <v>3510</v>
      </c>
      <c r="B479" t="s" s="181">
        <v>3511</v>
      </c>
      <c r="C479" t="s" s="182">
        <v>27</v>
      </c>
      <c r="D479" s="131">
        <v>47.5188558710794</v>
      </c>
      <c r="E479" t="s" s="130">
        <v>27</v>
      </c>
      <c r="F479" s="131">
        <v>47.5188558710794</v>
      </c>
      <c r="G479" t="s" s="358">
        <v>3727</v>
      </c>
    </row>
    <row r="480" ht="19.95" customHeight="1">
      <c r="A480" t="s" s="179">
        <v>3614</v>
      </c>
      <c r="B480" t="s" s="181">
        <v>1760</v>
      </c>
      <c r="C480" t="s" s="188">
        <v>29</v>
      </c>
      <c r="D480" s="147">
        <v>55.3758953355203</v>
      </c>
      <c r="E480" t="s" s="146">
        <v>29</v>
      </c>
      <c r="F480" s="147">
        <v>55.3758953355203</v>
      </c>
      <c r="G480" t="s" s="359">
        <v>3727</v>
      </c>
    </row>
    <row r="481" ht="15.75" customHeight="1">
      <c r="A481" t="s" s="360">
        <v>3173</v>
      </c>
      <c r="B481" t="s" s="361">
        <v>1768</v>
      </c>
      <c r="C481" t="s" s="362">
        <v>28</v>
      </c>
      <c r="D481" s="363">
        <v>32.8235234831687</v>
      </c>
      <c r="E481" t="s" s="364">
        <v>2365</v>
      </c>
      <c r="F481" s="365">
        <v>17.0656118</v>
      </c>
      <c r="G481" t="s" s="366">
        <v>3728</v>
      </c>
    </row>
    <row r="482" ht="15.75" customHeight="1">
      <c r="A482" t="s" s="360">
        <v>3025</v>
      </c>
      <c r="B482" t="s" s="361">
        <v>1771</v>
      </c>
      <c r="C482" t="s" s="362">
        <v>28</v>
      </c>
      <c r="D482" s="363">
        <v>36.1589745997465</v>
      </c>
      <c r="E482" t="s" s="364">
        <v>31</v>
      </c>
      <c r="F482" s="365">
        <v>5.6974506</v>
      </c>
      <c r="G482" t="s" s="366">
        <v>3730</v>
      </c>
    </row>
    <row r="483" ht="15.75" customHeight="1">
      <c r="A483" t="s" s="179">
        <v>3677</v>
      </c>
      <c r="B483" t="s" s="181">
        <v>1778</v>
      </c>
      <c r="C483" t="s" s="182">
        <v>27</v>
      </c>
      <c r="D483" s="131">
        <v>34.8241650963743</v>
      </c>
      <c r="E483" t="s" s="130">
        <v>27</v>
      </c>
      <c r="F483" s="131">
        <v>34.8241650963743</v>
      </c>
      <c r="G483" t="s" s="358">
        <v>3727</v>
      </c>
    </row>
    <row r="484" ht="19.95" customHeight="1">
      <c r="A484" t="s" s="179">
        <v>3485</v>
      </c>
      <c r="B484" t="s" s="181">
        <v>1781</v>
      </c>
      <c r="C484" t="s" s="188">
        <v>27</v>
      </c>
      <c r="D484" s="147">
        <v>39.7645271553361</v>
      </c>
      <c r="E484" t="s" s="146">
        <v>27</v>
      </c>
      <c r="F484" s="147">
        <v>39.7645271553361</v>
      </c>
      <c r="G484" t="s" s="359">
        <v>3727</v>
      </c>
    </row>
    <row r="485" ht="15.75" customHeight="1">
      <c r="A485" t="s" s="360">
        <v>3056</v>
      </c>
      <c r="B485" t="s" s="361">
        <v>1784</v>
      </c>
      <c r="C485" t="s" s="362">
        <v>28</v>
      </c>
      <c r="D485" s="363">
        <v>40.8960509211529</v>
      </c>
      <c r="E485" t="s" s="364">
        <v>2365</v>
      </c>
      <c r="F485" s="365">
        <v>21.7288987</v>
      </c>
      <c r="G485" t="s" s="366">
        <v>3728</v>
      </c>
    </row>
    <row r="486" ht="15.75" customHeight="1">
      <c r="A486" t="s" s="360">
        <v>3137</v>
      </c>
      <c r="B486" t="s" s="361">
        <v>1794</v>
      </c>
      <c r="C486" t="s" s="362">
        <v>28</v>
      </c>
      <c r="D486" s="363">
        <v>38.5094212651413</v>
      </c>
      <c r="E486" t="s" s="364">
        <v>27</v>
      </c>
      <c r="F486" s="363">
        <v>36.1108440684484</v>
      </c>
      <c r="G486" t="s" s="366">
        <v>3729</v>
      </c>
    </row>
    <row r="487" ht="15.75" customHeight="1">
      <c r="A487" t="s" s="179">
        <v>2685</v>
      </c>
      <c r="B487" t="s" s="181">
        <v>1791</v>
      </c>
      <c r="C487" t="s" s="182">
        <v>28</v>
      </c>
      <c r="D487" s="131">
        <v>45.1397162352431</v>
      </c>
      <c r="E487" t="s" s="130">
        <v>28</v>
      </c>
      <c r="F487" s="131">
        <v>45.1397162352431</v>
      </c>
      <c r="G487" t="s" s="358">
        <v>3727</v>
      </c>
    </row>
    <row r="488" ht="15.75" customHeight="1">
      <c r="A488" t="s" s="360">
        <v>3200</v>
      </c>
      <c r="B488" t="s" s="361">
        <v>1798</v>
      </c>
      <c r="C488" t="s" s="362">
        <v>28</v>
      </c>
      <c r="D488" s="363">
        <v>39.8600114276386</v>
      </c>
      <c r="E488" t="s" s="364">
        <v>2365</v>
      </c>
      <c r="F488" s="365">
        <v>16.7843441</v>
      </c>
      <c r="G488" t="s" s="366">
        <v>3728</v>
      </c>
    </row>
    <row r="489" ht="15.75" customHeight="1">
      <c r="A489" t="s" s="179">
        <v>3490</v>
      </c>
      <c r="B489" t="s" s="181">
        <v>1801</v>
      </c>
      <c r="C489" t="s" s="182">
        <v>27</v>
      </c>
      <c r="D489" s="131">
        <v>45.371727081608</v>
      </c>
      <c r="E489" t="s" s="130">
        <v>27</v>
      </c>
      <c r="F489" s="131">
        <v>45.371727081608</v>
      </c>
      <c r="G489" t="s" s="358">
        <v>3727</v>
      </c>
    </row>
    <row r="490" ht="15.75" customHeight="1">
      <c r="A490" t="s" s="179">
        <v>2723</v>
      </c>
      <c r="B490" t="s" s="181">
        <v>2724</v>
      </c>
      <c r="C490" t="s" s="188">
        <v>28</v>
      </c>
      <c r="D490" s="147">
        <v>52.9371374452468</v>
      </c>
      <c r="E490" t="s" s="146">
        <v>28</v>
      </c>
      <c r="F490" s="147">
        <v>52.9371374452468</v>
      </c>
      <c r="G490" t="s" s="359">
        <v>3727</v>
      </c>
    </row>
    <row r="491" ht="15.75" customHeight="1">
      <c r="A491" t="s" s="179">
        <v>3366</v>
      </c>
      <c r="B491" t="s" s="181">
        <v>1804</v>
      </c>
      <c r="C491" t="s" s="182">
        <v>27</v>
      </c>
      <c r="D491" s="131">
        <v>38.2193853231923</v>
      </c>
      <c r="E491" t="s" s="130">
        <v>27</v>
      </c>
      <c r="F491" s="131">
        <v>38.2193853231923</v>
      </c>
      <c r="G491" t="s" s="358">
        <v>3727</v>
      </c>
    </row>
    <row r="492" ht="15.75" customHeight="1">
      <c r="A492" t="s" s="179">
        <v>2641</v>
      </c>
      <c r="B492" t="s" s="181">
        <v>1807</v>
      </c>
      <c r="C492" t="s" s="188">
        <v>28</v>
      </c>
      <c r="D492" s="147">
        <v>43.7984898863951</v>
      </c>
      <c r="E492" t="s" s="146">
        <v>28</v>
      </c>
      <c r="F492" s="147">
        <v>43.7984898863951</v>
      </c>
      <c r="G492" t="s" s="359">
        <v>3727</v>
      </c>
    </row>
    <row r="493" ht="15.75" customHeight="1">
      <c r="A493" t="s" s="179">
        <v>2786</v>
      </c>
      <c r="B493" t="s" s="181">
        <v>2787</v>
      </c>
      <c r="C493" t="s" s="182">
        <v>28</v>
      </c>
      <c r="D493" s="131">
        <v>50.5131343564636</v>
      </c>
      <c r="E493" t="s" s="130">
        <v>28</v>
      </c>
      <c r="F493" s="131">
        <v>50.5131343564636</v>
      </c>
      <c r="G493" t="s" s="358">
        <v>3727</v>
      </c>
    </row>
    <row r="494" ht="15.75" customHeight="1">
      <c r="A494" t="s" s="179">
        <v>3373</v>
      </c>
      <c r="B494" t="s" s="181">
        <v>3374</v>
      </c>
      <c r="C494" t="s" s="188">
        <v>27</v>
      </c>
      <c r="D494" s="147">
        <v>43.7408650184244</v>
      </c>
      <c r="E494" t="s" s="146">
        <v>27</v>
      </c>
      <c r="F494" s="147">
        <v>43.7408650184244</v>
      </c>
      <c r="G494" t="s" s="359">
        <v>3727</v>
      </c>
    </row>
    <row r="495" ht="15.75" customHeight="1">
      <c r="A495" t="s" s="179">
        <v>2535</v>
      </c>
      <c r="B495" t="s" s="181">
        <v>2536</v>
      </c>
      <c r="C495" t="s" s="182">
        <v>28</v>
      </c>
      <c r="D495" s="131">
        <v>53.223856538384</v>
      </c>
      <c r="E495" t="s" s="130">
        <v>28</v>
      </c>
      <c r="F495" s="131">
        <v>53.223856538384</v>
      </c>
      <c r="G495" t="s" s="358">
        <v>3727</v>
      </c>
    </row>
    <row r="496" ht="19.95" customHeight="1">
      <c r="A496" t="s" s="179">
        <v>3446</v>
      </c>
      <c r="B496" t="s" s="181">
        <v>1823</v>
      </c>
      <c r="C496" t="s" s="188">
        <v>27</v>
      </c>
      <c r="D496" s="147">
        <v>34.1020070555877</v>
      </c>
      <c r="E496" t="s" s="146">
        <v>27</v>
      </c>
      <c r="F496" s="147">
        <v>34.1020070555877</v>
      </c>
      <c r="G496" t="s" s="359">
        <v>3727</v>
      </c>
    </row>
    <row r="497" ht="19.95" customHeight="1">
      <c r="A497" t="s" s="360">
        <v>3049</v>
      </c>
      <c r="B497" t="s" s="361">
        <v>1826</v>
      </c>
      <c r="C497" t="s" s="362">
        <v>28</v>
      </c>
      <c r="D497" s="363">
        <v>40.1573912846837</v>
      </c>
      <c r="E497" t="s" s="364">
        <v>2365</v>
      </c>
      <c r="F497" s="365">
        <v>21.8380407</v>
      </c>
      <c r="G497" t="s" s="366">
        <v>3728</v>
      </c>
    </row>
    <row r="498" ht="15.75" customHeight="1">
      <c r="A498" t="s" s="360">
        <v>3089</v>
      </c>
      <c r="B498" t="s" s="361">
        <v>1829</v>
      </c>
      <c r="C498" t="s" s="362">
        <v>28</v>
      </c>
      <c r="D498" s="363">
        <v>39.6507131699572</v>
      </c>
      <c r="E498" t="s" s="364">
        <v>2365</v>
      </c>
      <c r="F498" s="365">
        <v>20.903434</v>
      </c>
      <c r="G498" t="s" s="366">
        <v>3728</v>
      </c>
    </row>
    <row r="499" ht="15.75" customHeight="1">
      <c r="A499" t="s" s="179">
        <v>2688</v>
      </c>
      <c r="B499" t="s" s="181">
        <v>1834</v>
      </c>
      <c r="C499" t="s" s="182">
        <v>28</v>
      </c>
      <c r="D499" s="131">
        <v>56.4226854095977</v>
      </c>
      <c r="E499" t="s" s="130">
        <v>28</v>
      </c>
      <c r="F499" s="131">
        <v>56.4226854095977</v>
      </c>
      <c r="G499" t="s" s="358">
        <v>3727</v>
      </c>
    </row>
    <row r="500" ht="15.75" customHeight="1">
      <c r="A500" t="s" s="179">
        <v>2812</v>
      </c>
      <c r="B500" t="s" s="181">
        <v>2813</v>
      </c>
      <c r="C500" t="s" s="188">
        <v>28</v>
      </c>
      <c r="D500" s="147">
        <v>46.2963715411808</v>
      </c>
      <c r="E500" t="s" s="146">
        <v>28</v>
      </c>
      <c r="F500" s="147">
        <v>46.2963715411808</v>
      </c>
      <c r="G500" t="s" s="359">
        <v>3727</v>
      </c>
    </row>
    <row r="501" ht="19.95" customHeight="1">
      <c r="A501" t="s" s="179">
        <v>3362</v>
      </c>
      <c r="B501" t="s" s="181">
        <v>1840</v>
      </c>
      <c r="C501" t="s" s="182">
        <v>27</v>
      </c>
      <c r="D501" s="131">
        <v>36.7301949938877</v>
      </c>
      <c r="E501" t="s" s="130">
        <v>27</v>
      </c>
      <c r="F501" s="131">
        <v>36.7301949938877</v>
      </c>
      <c r="G501" t="s" s="358">
        <v>3727</v>
      </c>
    </row>
    <row r="502" ht="19.95" customHeight="1">
      <c r="A502" t="s" s="179">
        <v>2601</v>
      </c>
      <c r="B502" t="s" s="181">
        <v>2602</v>
      </c>
      <c r="C502" t="s" s="188">
        <v>28</v>
      </c>
      <c r="D502" s="147">
        <v>51.5658610654182</v>
      </c>
      <c r="E502" t="s" s="146">
        <v>28</v>
      </c>
      <c r="F502" s="147">
        <v>51.5658610654182</v>
      </c>
      <c r="G502" t="s" s="359">
        <v>3727</v>
      </c>
    </row>
    <row r="503" ht="15.75" customHeight="1">
      <c r="A503" t="s" s="179">
        <v>2695</v>
      </c>
      <c r="B503" t="s" s="181">
        <v>1846</v>
      </c>
      <c r="C503" t="s" s="182">
        <v>28</v>
      </c>
      <c r="D503" s="131">
        <v>52.0988585982454</v>
      </c>
      <c r="E503" t="s" s="130">
        <v>28</v>
      </c>
      <c r="F503" s="131">
        <v>52.0988585982454</v>
      </c>
      <c r="G503" t="s" s="358">
        <v>3727</v>
      </c>
    </row>
    <row r="504" ht="15.75" customHeight="1">
      <c r="A504" t="s" s="179">
        <v>2558</v>
      </c>
      <c r="B504" t="s" s="181">
        <v>2559</v>
      </c>
      <c r="C504" t="s" s="188">
        <v>28</v>
      </c>
      <c r="D504" s="147">
        <v>46.2684831689308</v>
      </c>
      <c r="E504" t="s" s="146">
        <v>28</v>
      </c>
      <c r="F504" s="147">
        <v>46.2684831689308</v>
      </c>
      <c r="G504" t="s" s="359">
        <v>3727</v>
      </c>
    </row>
    <row r="505" ht="15.75" customHeight="1">
      <c r="A505" t="s" s="179">
        <v>2488</v>
      </c>
      <c r="B505" t="s" s="181">
        <v>2489</v>
      </c>
      <c r="C505" t="s" s="182">
        <v>28</v>
      </c>
      <c r="D505" s="131">
        <v>55.220309004838</v>
      </c>
      <c r="E505" t="s" s="130">
        <v>28</v>
      </c>
      <c r="F505" s="131">
        <v>55.220309004838</v>
      </c>
      <c r="G505" t="s" s="358">
        <v>3727</v>
      </c>
    </row>
    <row r="506" ht="19.95" customHeight="1">
      <c r="A506" t="s" s="179">
        <v>2549</v>
      </c>
      <c r="B506" t="s" s="181">
        <v>1857</v>
      </c>
      <c r="C506" t="s" s="188">
        <v>28</v>
      </c>
      <c r="D506" s="147">
        <v>52.304939755668</v>
      </c>
      <c r="E506" t="s" s="146">
        <v>28</v>
      </c>
      <c r="F506" s="147">
        <v>52.304939755668</v>
      </c>
      <c r="G506" t="s" s="359">
        <v>3727</v>
      </c>
    </row>
    <row r="507" ht="15.75" customHeight="1">
      <c r="A507" t="s" s="360">
        <v>3027</v>
      </c>
      <c r="B507" t="s" s="361">
        <v>3028</v>
      </c>
      <c r="C507" t="s" s="362">
        <v>28</v>
      </c>
      <c r="D507" s="363">
        <v>38.7196876284423</v>
      </c>
      <c r="E507" t="s" s="364">
        <v>2365</v>
      </c>
      <c r="F507" s="365">
        <v>23.2634607</v>
      </c>
      <c r="G507" t="s" s="366">
        <v>3728</v>
      </c>
    </row>
    <row r="508" ht="19.95" customHeight="1">
      <c r="A508" t="s" s="179">
        <v>2653</v>
      </c>
      <c r="B508" t="s" s="181">
        <v>1862</v>
      </c>
      <c r="C508" t="s" s="188">
        <v>28</v>
      </c>
      <c r="D508" s="147">
        <v>45.0034159368983</v>
      </c>
      <c r="E508" t="s" s="146">
        <v>28</v>
      </c>
      <c r="F508" s="147">
        <v>45.0034159368983</v>
      </c>
      <c r="G508" t="s" s="359">
        <v>3727</v>
      </c>
    </row>
    <row r="509" ht="15.75" customHeight="1">
      <c r="A509" t="s" s="179">
        <v>2426</v>
      </c>
      <c r="B509" t="s" s="181">
        <v>2427</v>
      </c>
      <c r="C509" t="s" s="182">
        <v>28</v>
      </c>
      <c r="D509" s="131">
        <v>44.4763382467029</v>
      </c>
      <c r="E509" t="s" s="130">
        <v>28</v>
      </c>
      <c r="F509" s="131">
        <v>44.4763382467029</v>
      </c>
      <c r="G509" t="s" s="358">
        <v>3727</v>
      </c>
    </row>
    <row r="510" ht="15.75" customHeight="1">
      <c r="A510" t="s" s="360">
        <v>3002</v>
      </c>
      <c r="B510" t="s" s="361">
        <v>1867</v>
      </c>
      <c r="C510" t="s" s="362">
        <v>28</v>
      </c>
      <c r="D510" s="363">
        <v>29.0721498609688</v>
      </c>
      <c r="E510" t="s" s="364">
        <v>2365</v>
      </c>
      <c r="F510" s="365">
        <v>25.6402751</v>
      </c>
      <c r="G510" t="s" s="366">
        <v>3728</v>
      </c>
    </row>
    <row r="511" ht="19.95" customHeight="1">
      <c r="A511" t="s" s="179">
        <v>3542</v>
      </c>
      <c r="B511" t="s" s="181">
        <v>1870</v>
      </c>
      <c r="C511" t="s" s="182">
        <v>27</v>
      </c>
      <c r="D511" s="131">
        <v>35.2347988774556</v>
      </c>
      <c r="E511" t="s" s="130">
        <v>27</v>
      </c>
      <c r="F511" s="131">
        <v>35.2347988774556</v>
      </c>
      <c r="G511" t="s" s="358">
        <v>3727</v>
      </c>
    </row>
    <row r="512" ht="15.75" customHeight="1">
      <c r="A512" t="s" s="179">
        <v>3622</v>
      </c>
      <c r="B512" t="s" s="181">
        <v>1872</v>
      </c>
      <c r="C512" t="s" s="188">
        <v>27</v>
      </c>
      <c r="D512" s="147">
        <v>35.7211983939051</v>
      </c>
      <c r="E512" t="s" s="146">
        <v>27</v>
      </c>
      <c r="F512" s="147">
        <v>35.7211983939051</v>
      </c>
      <c r="G512" t="s" s="359">
        <v>3727</v>
      </c>
    </row>
    <row r="513" ht="19.95" customHeight="1">
      <c r="A513" t="s" s="360">
        <v>2925</v>
      </c>
      <c r="B513" t="s" s="361">
        <v>1874</v>
      </c>
      <c r="C513" t="s" s="362">
        <v>28</v>
      </c>
      <c r="D513" s="363">
        <v>33.8878876103332</v>
      </c>
      <c r="E513" t="s" s="364">
        <v>2365</v>
      </c>
      <c r="F513" s="365">
        <v>7.7452747</v>
      </c>
      <c r="G513" t="s" s="366">
        <v>3730</v>
      </c>
    </row>
    <row r="514" ht="19.95" customHeight="1">
      <c r="A514" t="s" s="179">
        <v>2614</v>
      </c>
      <c r="B514" t="s" s="181">
        <v>2615</v>
      </c>
      <c r="C514" t="s" s="188">
        <v>28</v>
      </c>
      <c r="D514" s="147">
        <v>48.0079738003702</v>
      </c>
      <c r="E514" t="s" s="146">
        <v>28</v>
      </c>
      <c r="F514" s="147">
        <v>48.0079738003702</v>
      </c>
      <c r="G514" t="s" s="359">
        <v>3727</v>
      </c>
    </row>
    <row r="515" ht="19.95" customHeight="1">
      <c r="A515" t="s" s="179">
        <v>3328</v>
      </c>
      <c r="B515" t="s" s="181">
        <v>3329</v>
      </c>
      <c r="C515" t="s" s="182">
        <v>27</v>
      </c>
      <c r="D515" s="131">
        <v>34.7377178573714</v>
      </c>
      <c r="E515" t="s" s="130">
        <v>27</v>
      </c>
      <c r="F515" s="131">
        <v>34.7377178573714</v>
      </c>
      <c r="G515" t="s" s="358">
        <v>3727</v>
      </c>
    </row>
    <row r="516" ht="19.95" customHeight="1">
      <c r="A516" t="s" s="179">
        <v>3437</v>
      </c>
      <c r="B516" t="s" s="181">
        <v>1889</v>
      </c>
      <c r="C516" t="s" s="188">
        <v>37</v>
      </c>
      <c r="D516" s="147">
        <v>38.0138901836487</v>
      </c>
      <c r="E516" t="s" s="146">
        <v>37</v>
      </c>
      <c r="F516" s="147">
        <v>38.0138901836487</v>
      </c>
      <c r="G516" t="s" s="359">
        <v>3727</v>
      </c>
    </row>
    <row r="517" ht="19.95" customHeight="1">
      <c r="A517" t="s" s="179">
        <v>3681</v>
      </c>
      <c r="B517" t="s" s="181">
        <v>1892</v>
      </c>
      <c r="C517" t="s" s="182">
        <v>2365</v>
      </c>
      <c r="D517" s="131">
        <v>30.7921818503628</v>
      </c>
      <c r="E517" t="s" s="130">
        <v>2365</v>
      </c>
      <c r="F517" s="131">
        <v>30.7921818503628</v>
      </c>
      <c r="G517" t="s" s="358">
        <v>3727</v>
      </c>
    </row>
    <row r="518" ht="15.75" customHeight="1">
      <c r="A518" t="s" s="179">
        <v>3507</v>
      </c>
      <c r="B518" t="s" s="181">
        <v>1895</v>
      </c>
      <c r="C518" t="s" s="188">
        <v>29</v>
      </c>
      <c r="D518" s="147">
        <v>46.8324678874009</v>
      </c>
      <c r="E518" t="s" s="146">
        <v>29</v>
      </c>
      <c r="F518" s="147">
        <v>46.8324678874009</v>
      </c>
      <c r="G518" t="s" s="359">
        <v>3727</v>
      </c>
    </row>
    <row r="519" ht="15.75" customHeight="1">
      <c r="A519" t="s" s="179">
        <v>3549</v>
      </c>
      <c r="B519" t="s" s="181">
        <v>3550</v>
      </c>
      <c r="C519" t="s" s="182">
        <v>29</v>
      </c>
      <c r="D519" s="131">
        <v>43.9134010365865</v>
      </c>
      <c r="E519" t="s" s="130">
        <v>29</v>
      </c>
      <c r="F519" s="131">
        <v>43.9134010365865</v>
      </c>
      <c r="G519" t="s" s="358">
        <v>3727</v>
      </c>
    </row>
    <row r="520" ht="15.75" customHeight="1">
      <c r="A520" t="s" s="360">
        <v>3112</v>
      </c>
      <c r="B520" t="s" s="361">
        <v>1899</v>
      </c>
      <c r="C520" t="s" s="362">
        <v>28</v>
      </c>
      <c r="D520" s="363">
        <v>38.7738592386908</v>
      </c>
      <c r="E520" t="s" s="364">
        <v>2365</v>
      </c>
      <c r="F520" s="365">
        <v>19.6318079</v>
      </c>
      <c r="G520" t="s" s="366">
        <v>3728</v>
      </c>
    </row>
    <row r="521" ht="15.75" customHeight="1">
      <c r="A521" t="s" s="179">
        <v>3617</v>
      </c>
      <c r="B521" t="s" s="181">
        <v>3618</v>
      </c>
      <c r="C521" t="s" s="182">
        <v>29</v>
      </c>
      <c r="D521" s="131">
        <v>45.9962452044731</v>
      </c>
      <c r="E521" t="s" s="130">
        <v>29</v>
      </c>
      <c r="F521" s="131">
        <v>45.9962452044731</v>
      </c>
      <c r="G521" t="s" s="358">
        <v>3727</v>
      </c>
    </row>
    <row r="522" ht="19.95" customHeight="1">
      <c r="A522" t="s" s="360">
        <v>3204</v>
      </c>
      <c r="B522" t="s" s="361">
        <v>1903</v>
      </c>
      <c r="C522" t="s" s="362">
        <v>28</v>
      </c>
      <c r="D522" s="363">
        <v>31.9330301608989</v>
      </c>
      <c r="E522" t="s" s="364">
        <v>2365</v>
      </c>
      <c r="F522" s="365">
        <v>16.6568102</v>
      </c>
      <c r="G522" t="s" s="366">
        <v>3728</v>
      </c>
    </row>
    <row r="523" ht="15.75" customHeight="1">
      <c r="A523" t="s" s="360">
        <v>2949</v>
      </c>
      <c r="B523" t="s" s="361">
        <v>1906</v>
      </c>
      <c r="C523" t="s" s="362">
        <v>35</v>
      </c>
      <c r="D523" s="363">
        <v>43.538226908030</v>
      </c>
      <c r="E523" t="s" s="364">
        <v>2390</v>
      </c>
      <c r="F523" s="365">
        <v>7.0441836</v>
      </c>
      <c r="G523" t="s" s="366">
        <v>3730</v>
      </c>
    </row>
    <row r="524" ht="19.95" customHeight="1">
      <c r="A524" t="s" s="360">
        <v>3124</v>
      </c>
      <c r="B524" t="s" s="361">
        <v>1912</v>
      </c>
      <c r="C524" t="s" s="362">
        <v>28</v>
      </c>
      <c r="D524" s="363">
        <v>31.7940185853995</v>
      </c>
      <c r="E524" t="s" s="364">
        <v>2365</v>
      </c>
      <c r="F524" s="365">
        <v>18.8917745</v>
      </c>
      <c r="G524" t="s" s="366">
        <v>3728</v>
      </c>
    </row>
    <row r="525" ht="15.75" customHeight="1">
      <c r="A525" t="s" s="179">
        <v>3418</v>
      </c>
      <c r="B525" t="s" s="181">
        <v>1918</v>
      </c>
      <c r="C525" t="s" s="182">
        <v>27</v>
      </c>
      <c r="D525" s="131">
        <v>38.0187241454387</v>
      </c>
      <c r="E525" t="s" s="130">
        <v>27</v>
      </c>
      <c r="F525" s="131">
        <v>38.0187241454387</v>
      </c>
      <c r="G525" t="s" s="358">
        <v>3727</v>
      </c>
    </row>
    <row r="526" ht="15.75" customHeight="1">
      <c r="A526" t="s" s="179">
        <v>3342</v>
      </c>
      <c r="B526" t="s" s="181">
        <v>1920</v>
      </c>
      <c r="C526" t="s" s="188">
        <v>27</v>
      </c>
      <c r="D526" s="147">
        <v>35.5614400591912</v>
      </c>
      <c r="E526" t="s" s="146">
        <v>27</v>
      </c>
      <c r="F526" s="147">
        <v>35.5614400591912</v>
      </c>
      <c r="G526" t="s" s="359">
        <v>3727</v>
      </c>
    </row>
    <row r="527" ht="19.95" customHeight="1">
      <c r="A527" t="s" s="360">
        <v>3243</v>
      </c>
      <c r="B527" t="s" s="361">
        <v>1924</v>
      </c>
      <c r="C527" t="s" s="362">
        <v>28</v>
      </c>
      <c r="D527" s="363">
        <v>35.0007059440489</v>
      </c>
      <c r="E527" t="s" s="364">
        <v>2365</v>
      </c>
      <c r="F527" s="365">
        <v>15.2947821</v>
      </c>
      <c r="G527" t="s" s="366">
        <v>3728</v>
      </c>
    </row>
    <row r="528" ht="15.75" customHeight="1">
      <c r="A528" t="s" s="179">
        <v>3482</v>
      </c>
      <c r="B528" t="s" s="181">
        <v>1926</v>
      </c>
      <c r="C528" t="s" s="188">
        <v>27</v>
      </c>
      <c r="D528" s="147">
        <v>35.7394267836192</v>
      </c>
      <c r="E528" t="s" s="146">
        <v>27</v>
      </c>
      <c r="F528" s="147">
        <v>35.7394267836192</v>
      </c>
      <c r="G528" t="s" s="359">
        <v>3727</v>
      </c>
    </row>
    <row r="529" ht="15.75" customHeight="1">
      <c r="A529" t="s" s="360">
        <v>3118</v>
      </c>
      <c r="B529" t="s" s="361">
        <v>1932</v>
      </c>
      <c r="C529" t="s" s="362">
        <v>28</v>
      </c>
      <c r="D529" s="363">
        <v>42.4657534246575</v>
      </c>
      <c r="E529" t="s" s="364">
        <v>2365</v>
      </c>
      <c r="F529" s="365">
        <v>19.2529966</v>
      </c>
      <c r="G529" t="s" s="366">
        <v>3728</v>
      </c>
    </row>
    <row r="530" ht="15.75" customHeight="1">
      <c r="A530" t="s" s="360">
        <v>2951</v>
      </c>
      <c r="B530" t="s" s="361">
        <v>1935</v>
      </c>
      <c r="C530" t="s" s="362">
        <v>28</v>
      </c>
      <c r="D530" s="363">
        <v>41.0656093851836</v>
      </c>
      <c r="E530" t="s" s="364">
        <v>31</v>
      </c>
      <c r="F530" s="365">
        <v>14.7539648</v>
      </c>
      <c r="G530" t="s" s="366">
        <v>3728</v>
      </c>
    </row>
    <row r="531" ht="15.75" customHeight="1">
      <c r="A531" t="s" s="179">
        <v>3364</v>
      </c>
      <c r="B531" t="s" s="181">
        <v>3365</v>
      </c>
      <c r="C531" t="s" s="182">
        <v>27</v>
      </c>
      <c r="D531" s="131">
        <v>34.127737014307</v>
      </c>
      <c r="E531" t="s" s="130">
        <v>27</v>
      </c>
      <c r="F531" s="131">
        <v>34.127737014307</v>
      </c>
      <c r="G531" t="s" s="358">
        <v>3727</v>
      </c>
    </row>
    <row r="532" ht="15.75" customHeight="1">
      <c r="A532" t="s" s="179">
        <v>3368</v>
      </c>
      <c r="B532" t="s" s="181">
        <v>1941</v>
      </c>
      <c r="C532" t="s" s="188">
        <v>27</v>
      </c>
      <c r="D532" s="147">
        <v>32.9542427409274</v>
      </c>
      <c r="E532" t="s" s="146">
        <v>27</v>
      </c>
      <c r="F532" s="147">
        <v>32.9542427409274</v>
      </c>
      <c r="G532" t="s" s="359">
        <v>3727</v>
      </c>
    </row>
    <row r="533" ht="19.95" customHeight="1">
      <c r="A533" t="s" s="179">
        <v>3442</v>
      </c>
      <c r="B533" t="s" s="181">
        <v>1953</v>
      </c>
      <c r="C533" t="s" s="182">
        <v>27</v>
      </c>
      <c r="D533" s="131">
        <v>34.2942460089583</v>
      </c>
      <c r="E533" t="s" s="130">
        <v>27</v>
      </c>
      <c r="F533" s="131">
        <v>34.2942460089583</v>
      </c>
      <c r="G533" t="s" s="358">
        <v>3727</v>
      </c>
    </row>
    <row r="534" ht="15.75" customHeight="1">
      <c r="A534" t="s" s="179">
        <v>3354</v>
      </c>
      <c r="B534" t="s" s="181">
        <v>1956</v>
      </c>
      <c r="C534" t="s" s="188">
        <v>27</v>
      </c>
      <c r="D534" s="147">
        <v>34.1070170348572</v>
      </c>
      <c r="E534" t="s" s="146">
        <v>27</v>
      </c>
      <c r="F534" s="147">
        <v>34.1070170348572</v>
      </c>
      <c r="G534" t="s" s="359">
        <v>3727</v>
      </c>
    </row>
    <row r="535" ht="15.75" customHeight="1">
      <c r="A535" t="s" s="360">
        <v>3037</v>
      </c>
      <c r="B535" t="s" s="361">
        <v>1960</v>
      </c>
      <c r="C535" t="s" s="362">
        <v>28</v>
      </c>
      <c r="D535" s="363">
        <v>26.7215518213601</v>
      </c>
      <c r="E535" t="s" s="364">
        <v>2365</v>
      </c>
      <c r="F535" s="365">
        <v>22.4608097</v>
      </c>
      <c r="G535" t="s" s="366">
        <v>3728</v>
      </c>
    </row>
    <row r="536" ht="15.75" customHeight="1">
      <c r="A536" t="s" s="179">
        <v>3327</v>
      </c>
      <c r="B536" t="s" s="181">
        <v>1966</v>
      </c>
      <c r="C536" t="s" s="188">
        <v>27</v>
      </c>
      <c r="D536" s="147">
        <v>33.8264598856351</v>
      </c>
      <c r="E536" t="s" s="146">
        <v>27</v>
      </c>
      <c r="F536" s="147">
        <v>33.8264598856351</v>
      </c>
      <c r="G536" t="s" s="359">
        <v>3727</v>
      </c>
    </row>
    <row r="537" ht="15.75" customHeight="1">
      <c r="A537" t="s" s="360">
        <v>3145</v>
      </c>
      <c r="B537" t="s" s="361">
        <v>3146</v>
      </c>
      <c r="C537" t="s" s="362">
        <v>28</v>
      </c>
      <c r="D537" s="363">
        <v>41.4737340025754</v>
      </c>
      <c r="E537" t="s" s="364">
        <v>31</v>
      </c>
      <c r="F537" s="365">
        <v>7.339763</v>
      </c>
      <c r="G537" t="s" s="366">
        <v>3730</v>
      </c>
    </row>
    <row r="538" ht="15.75" customHeight="1">
      <c r="A538" t="s" s="179">
        <v>2490</v>
      </c>
      <c r="B538" t="s" s="181">
        <v>2491</v>
      </c>
      <c r="C538" t="s" s="188">
        <v>28</v>
      </c>
      <c r="D538" s="147">
        <v>44.5328864683703</v>
      </c>
      <c r="E538" t="s" s="146">
        <v>28</v>
      </c>
      <c r="F538" s="147">
        <v>44.5328864683703</v>
      </c>
      <c r="G538" t="s" s="359">
        <v>3727</v>
      </c>
    </row>
    <row r="539" ht="15.75" customHeight="1">
      <c r="A539" t="s" s="360">
        <v>3141</v>
      </c>
      <c r="B539" t="s" s="361">
        <v>3142</v>
      </c>
      <c r="C539" t="s" s="362">
        <v>28</v>
      </c>
      <c r="D539" s="363">
        <v>38.8213637280613</v>
      </c>
      <c r="E539" t="s" s="364">
        <v>31</v>
      </c>
      <c r="F539" s="365">
        <v>6.8489005</v>
      </c>
      <c r="G539" t="s" s="366">
        <v>3730</v>
      </c>
    </row>
    <row r="540" ht="19.95" customHeight="1">
      <c r="A540" t="s" s="360">
        <v>3155</v>
      </c>
      <c r="B540" t="s" s="361">
        <v>3156</v>
      </c>
      <c r="C540" t="s" s="362">
        <v>28</v>
      </c>
      <c r="D540" s="363">
        <v>35.6391585760518</v>
      </c>
      <c r="E540" t="s" s="364">
        <v>31</v>
      </c>
      <c r="F540" s="365">
        <v>6.9451541</v>
      </c>
      <c r="G540" t="s" s="366">
        <v>3730</v>
      </c>
    </row>
    <row r="541" ht="15.75" customHeight="1">
      <c r="A541" t="s" s="179">
        <v>2564</v>
      </c>
      <c r="B541" t="s" s="181">
        <v>2565</v>
      </c>
      <c r="C541" t="s" s="182">
        <v>28</v>
      </c>
      <c r="D541" s="131">
        <v>51.0980709859648</v>
      </c>
      <c r="E541" t="s" s="130">
        <v>28</v>
      </c>
      <c r="F541" s="131">
        <v>51.0980709859648</v>
      </c>
      <c r="G541" t="s" s="358">
        <v>3727</v>
      </c>
    </row>
    <row r="542" ht="15.75" customHeight="1">
      <c r="A542" t="s" s="360">
        <v>3207</v>
      </c>
      <c r="B542" t="s" s="361">
        <v>1929</v>
      </c>
      <c r="C542" t="s" s="362">
        <v>28</v>
      </c>
      <c r="D542" s="363">
        <v>38.2875785081782</v>
      </c>
      <c r="E542" t="s" s="364">
        <v>2365</v>
      </c>
      <c r="F542" s="365">
        <v>16.4118156</v>
      </c>
      <c r="G542" t="s" s="366">
        <v>3728</v>
      </c>
    </row>
    <row r="543" ht="15.75" customHeight="1">
      <c r="A543" t="s" s="179">
        <v>3314</v>
      </c>
      <c r="B543" t="s" s="181">
        <v>1969</v>
      </c>
      <c r="C543" t="s" s="182">
        <v>27</v>
      </c>
      <c r="D543" s="131">
        <v>30.407659316380</v>
      </c>
      <c r="E543" t="s" s="130">
        <v>27</v>
      </c>
      <c r="F543" s="131">
        <v>30.407659316380</v>
      </c>
      <c r="G543" t="s" s="358">
        <v>3727</v>
      </c>
    </row>
    <row r="544" ht="15.75" customHeight="1">
      <c r="A544" t="s" s="360">
        <v>2896</v>
      </c>
      <c r="B544" t="s" s="361">
        <v>2897</v>
      </c>
      <c r="C544" t="s" s="362">
        <v>28</v>
      </c>
      <c r="D544" s="363">
        <v>39.1543669930342</v>
      </c>
      <c r="E544" t="s" s="364">
        <v>31</v>
      </c>
      <c r="F544" s="365">
        <v>5.5628623</v>
      </c>
      <c r="G544" t="s" s="366">
        <v>3730</v>
      </c>
    </row>
    <row r="545" ht="15.75" customHeight="1">
      <c r="A545" t="s" s="179">
        <v>3523</v>
      </c>
      <c r="B545" t="s" s="181">
        <v>1978</v>
      </c>
      <c r="C545" t="s" s="182">
        <v>29</v>
      </c>
      <c r="D545" s="131">
        <v>56.6164219010346</v>
      </c>
      <c r="E545" t="s" s="130">
        <v>29</v>
      </c>
      <c r="F545" s="131">
        <v>56.6164219010346</v>
      </c>
      <c r="G545" t="s" s="358">
        <v>3727</v>
      </c>
    </row>
    <row r="546" ht="15.75" customHeight="1">
      <c r="A546" t="s" s="360">
        <v>3108</v>
      </c>
      <c r="B546" t="s" s="361">
        <v>1984</v>
      </c>
      <c r="C546" t="s" s="362">
        <v>28</v>
      </c>
      <c r="D546" s="363">
        <v>34.1479072156124</v>
      </c>
      <c r="E546" t="s" s="364">
        <v>2365</v>
      </c>
      <c r="F546" s="365">
        <v>19.7124026</v>
      </c>
      <c r="G546" t="s" s="366">
        <v>3728</v>
      </c>
    </row>
    <row r="547" ht="15.75" customHeight="1">
      <c r="A547" t="s" s="179">
        <v>2560</v>
      </c>
      <c r="B547" t="s" s="181">
        <v>1990</v>
      </c>
      <c r="C547" t="s" s="182">
        <v>28</v>
      </c>
      <c r="D547" s="131">
        <v>52.5868458763651</v>
      </c>
      <c r="E547" t="s" s="130">
        <v>28</v>
      </c>
      <c r="F547" s="131">
        <v>52.5868458763651</v>
      </c>
      <c r="G547" t="s" s="358">
        <v>3727</v>
      </c>
    </row>
    <row r="548" ht="15.75" customHeight="1">
      <c r="A548" t="s" s="179">
        <v>2598</v>
      </c>
      <c r="B548" t="s" s="181">
        <v>1993</v>
      </c>
      <c r="C548" t="s" s="188">
        <v>28</v>
      </c>
      <c r="D548" s="147">
        <v>49.7410280005258</v>
      </c>
      <c r="E548" t="s" s="146">
        <v>28</v>
      </c>
      <c r="F548" s="147">
        <v>49.7410280005258</v>
      </c>
      <c r="G548" t="s" s="359">
        <v>3727</v>
      </c>
    </row>
    <row r="549" ht="15.75" customHeight="1">
      <c r="A549" t="s" s="179">
        <v>3650</v>
      </c>
      <c r="B549" t="s" s="181">
        <v>2000</v>
      </c>
      <c r="C549" t="s" s="182">
        <v>29</v>
      </c>
      <c r="D549" s="131">
        <v>52.0371679208415</v>
      </c>
      <c r="E549" t="s" s="130">
        <v>29</v>
      </c>
      <c r="F549" s="131">
        <v>52.0371679208415</v>
      </c>
      <c r="G549" t="s" s="358">
        <v>3727</v>
      </c>
    </row>
    <row r="550" ht="15.75" customHeight="1">
      <c r="A550" t="s" s="179">
        <v>3430</v>
      </c>
      <c r="B550" t="s" s="181">
        <v>3431</v>
      </c>
      <c r="C550" t="s" s="188">
        <v>29</v>
      </c>
      <c r="D550" s="147">
        <v>36.9066979312431</v>
      </c>
      <c r="E550" t="s" s="146">
        <v>29</v>
      </c>
      <c r="F550" s="147">
        <v>36.9066979312431</v>
      </c>
      <c r="G550" t="s" s="359">
        <v>3727</v>
      </c>
    </row>
    <row r="551" ht="15.75" customHeight="1">
      <c r="A551" t="s" s="360">
        <v>3131</v>
      </c>
      <c r="B551" t="s" s="361">
        <v>1796</v>
      </c>
      <c r="C551" t="s" s="362">
        <v>28</v>
      </c>
      <c r="D551" s="363">
        <v>40.2769023451933</v>
      </c>
      <c r="E551" t="s" s="364">
        <v>31</v>
      </c>
      <c r="F551" s="365">
        <v>6.2074811</v>
      </c>
      <c r="G551" t="s" s="366">
        <v>3730</v>
      </c>
    </row>
    <row r="552" ht="15.75" customHeight="1">
      <c r="A552" t="s" s="179">
        <v>3672</v>
      </c>
      <c r="B552" t="s" s="181">
        <v>1975</v>
      </c>
      <c r="C552" t="s" s="188">
        <v>27</v>
      </c>
      <c r="D552" s="147">
        <v>35.3563345803889</v>
      </c>
      <c r="E552" t="s" s="146">
        <v>27</v>
      </c>
      <c r="F552" s="147">
        <v>35.3563345803889</v>
      </c>
      <c r="G552" t="s" s="359">
        <v>3727</v>
      </c>
    </row>
    <row r="553" ht="15.75" customHeight="1">
      <c r="A553" t="s" s="179">
        <v>2664</v>
      </c>
      <c r="B553" t="s" s="181">
        <v>1981</v>
      </c>
      <c r="C553" t="s" s="182">
        <v>28</v>
      </c>
      <c r="D553" s="131">
        <v>43.8250221541932</v>
      </c>
      <c r="E553" t="s" s="130">
        <v>28</v>
      </c>
      <c r="F553" s="131">
        <v>43.8250221541932</v>
      </c>
      <c r="G553" t="s" s="358">
        <v>3727</v>
      </c>
    </row>
    <row r="554" ht="15.75" customHeight="1">
      <c r="A554" t="s" s="360">
        <v>3148</v>
      </c>
      <c r="B554" t="s" s="361">
        <v>1987</v>
      </c>
      <c r="C554" t="s" s="362">
        <v>28</v>
      </c>
      <c r="D554" s="363">
        <v>41.4327519606696</v>
      </c>
      <c r="E554" t="s" s="364">
        <v>2365</v>
      </c>
      <c r="F554" s="365">
        <v>17.9491982</v>
      </c>
      <c r="G554" t="s" s="366">
        <v>3728</v>
      </c>
    </row>
    <row r="555" ht="19.95" customHeight="1">
      <c r="A555" t="s" s="360">
        <v>2912</v>
      </c>
      <c r="B555" t="s" s="361">
        <v>2913</v>
      </c>
      <c r="C555" t="s" s="362">
        <v>28</v>
      </c>
      <c r="D555" s="363">
        <v>33.859627977984</v>
      </c>
      <c r="E555" t="s" s="364">
        <v>32</v>
      </c>
      <c r="F555" s="363">
        <v>31.0594190671327</v>
      </c>
      <c r="G555" t="s" s="366">
        <v>3729</v>
      </c>
    </row>
    <row r="556" ht="15.75" customHeight="1">
      <c r="A556" t="s" s="179">
        <v>2466</v>
      </c>
      <c r="B556" t="s" s="181">
        <v>2002</v>
      </c>
      <c r="C556" t="s" s="188">
        <v>28</v>
      </c>
      <c r="D556" s="147">
        <v>49.8752375065815</v>
      </c>
      <c r="E556" t="s" s="146">
        <v>28</v>
      </c>
      <c r="F556" s="147">
        <v>49.8752375065815</v>
      </c>
      <c r="G556" t="s" s="359">
        <v>3727</v>
      </c>
    </row>
    <row r="557" ht="15.75" customHeight="1">
      <c r="A557" t="s" s="179">
        <v>2811</v>
      </c>
      <c r="B557" t="s" s="181">
        <v>2006</v>
      </c>
      <c r="C557" t="s" s="182">
        <v>28</v>
      </c>
      <c r="D557" s="131">
        <v>45.7955669634502</v>
      </c>
      <c r="E557" t="s" s="130">
        <v>28</v>
      </c>
      <c r="F557" s="131">
        <v>45.7955669634502</v>
      </c>
      <c r="G557" t="s" s="358">
        <v>3727</v>
      </c>
    </row>
    <row r="558" ht="15.75" customHeight="1">
      <c r="A558" t="s" s="179">
        <v>3715</v>
      </c>
      <c r="B558" t="s" s="181">
        <v>3716</v>
      </c>
      <c r="C558" t="s" s="188">
        <v>27</v>
      </c>
      <c r="D558" s="147">
        <v>41.8849459270529</v>
      </c>
      <c r="E558" t="s" s="146">
        <v>27</v>
      </c>
      <c r="F558" s="147">
        <v>41.8849459270529</v>
      </c>
      <c r="G558" t="s" s="359">
        <v>3727</v>
      </c>
    </row>
    <row r="559" ht="19.95" customHeight="1">
      <c r="A559" t="s" s="360">
        <v>2918</v>
      </c>
      <c r="B559" t="s" s="361">
        <v>2919</v>
      </c>
      <c r="C559" t="s" s="362">
        <v>28</v>
      </c>
      <c r="D559" s="363">
        <v>42.3644761823798</v>
      </c>
      <c r="E559" t="s" s="364">
        <v>2365</v>
      </c>
      <c r="F559" s="363">
        <v>24.2030094363683</v>
      </c>
      <c r="G559" t="s" s="366">
        <v>3729</v>
      </c>
    </row>
    <row r="560" ht="19.95" customHeight="1">
      <c r="A560" t="s" s="360">
        <v>3017</v>
      </c>
      <c r="B560" t="s" s="361">
        <v>3018</v>
      </c>
      <c r="C560" t="s" s="362">
        <v>28</v>
      </c>
      <c r="D560" s="363">
        <v>40.329183955740</v>
      </c>
      <c r="E560" t="s" s="364">
        <v>2365</v>
      </c>
      <c r="F560" s="365">
        <v>24.4094053</v>
      </c>
      <c r="G560" t="s" s="366">
        <v>3728</v>
      </c>
    </row>
    <row r="561" ht="15.75" customHeight="1">
      <c r="A561" t="s" s="360">
        <v>3062</v>
      </c>
      <c r="B561" t="s" s="361">
        <v>3063</v>
      </c>
      <c r="C561" t="s" s="362">
        <v>28</v>
      </c>
      <c r="D561" s="363">
        <v>34.7345024669044</v>
      </c>
      <c r="E561" t="s" s="364">
        <v>27</v>
      </c>
      <c r="F561" s="363">
        <v>33.2030677543843</v>
      </c>
      <c r="G561" t="s" s="366">
        <v>3729</v>
      </c>
    </row>
    <row r="562" ht="15.75" customHeight="1">
      <c r="A562" t="s" s="179">
        <v>3625</v>
      </c>
      <c r="B562" t="s" s="181">
        <v>3626</v>
      </c>
      <c r="C562" t="s" s="188">
        <v>27</v>
      </c>
      <c r="D562" s="147">
        <v>46.481178396072</v>
      </c>
      <c r="E562" t="s" s="146">
        <v>27</v>
      </c>
      <c r="F562" s="147">
        <v>46.481178396072</v>
      </c>
      <c r="G562" t="s" s="359">
        <v>3727</v>
      </c>
    </row>
    <row r="563" ht="19.95" customHeight="1">
      <c r="A563" t="s" s="360">
        <v>3106</v>
      </c>
      <c r="B563" t="s" s="361">
        <v>2022</v>
      </c>
      <c r="C563" t="s" s="362">
        <v>28</v>
      </c>
      <c r="D563" s="363">
        <v>38.4623100456392</v>
      </c>
      <c r="E563" t="s" s="364">
        <v>2365</v>
      </c>
      <c r="F563" s="365">
        <v>19.7326847</v>
      </c>
      <c r="G563" t="s" s="366">
        <v>3728</v>
      </c>
    </row>
    <row r="564" ht="15.75" customHeight="1">
      <c r="A564" t="s" s="179">
        <v>2595</v>
      </c>
      <c r="B564" t="s" s="181">
        <v>2026</v>
      </c>
      <c r="C564" t="s" s="188">
        <v>34</v>
      </c>
      <c r="D564" s="147">
        <v>39.9881775424709</v>
      </c>
      <c r="E564" t="s" s="146">
        <v>34</v>
      </c>
      <c r="F564" s="147">
        <v>39.9881775424709</v>
      </c>
      <c r="G564" t="s" s="359">
        <v>3727</v>
      </c>
    </row>
    <row r="565" ht="19.95" customHeight="1">
      <c r="A565" t="s" s="179">
        <v>2677</v>
      </c>
      <c r="B565" t="s" s="181">
        <v>2678</v>
      </c>
      <c r="C565" t="s" s="182">
        <v>28</v>
      </c>
      <c r="D565" s="131">
        <v>44.0773569701853</v>
      </c>
      <c r="E565" t="s" s="130">
        <v>28</v>
      </c>
      <c r="F565" s="131">
        <v>44.0773569701853</v>
      </c>
      <c r="G565" t="s" s="358">
        <v>3727</v>
      </c>
    </row>
    <row r="566" ht="15.75" customHeight="1">
      <c r="A566" t="s" s="179">
        <v>3574</v>
      </c>
      <c r="B566" t="s" s="181">
        <v>3575</v>
      </c>
      <c r="C566" t="s" s="188">
        <v>29</v>
      </c>
      <c r="D566" s="147">
        <v>44.279537000321</v>
      </c>
      <c r="E566" t="s" s="146">
        <v>29</v>
      </c>
      <c r="F566" s="147">
        <v>44.279537000321</v>
      </c>
      <c r="G566" t="s" s="359">
        <v>3727</v>
      </c>
    </row>
    <row r="567" ht="19.95" customHeight="1">
      <c r="A567" t="s" s="179">
        <v>2460</v>
      </c>
      <c r="B567" t="s" s="181">
        <v>2461</v>
      </c>
      <c r="C567" t="s" s="182">
        <v>28</v>
      </c>
      <c r="D567" s="131">
        <v>52.1446367247997</v>
      </c>
      <c r="E567" t="s" s="130">
        <v>28</v>
      </c>
      <c r="F567" s="131">
        <v>52.1446367247997</v>
      </c>
      <c r="G567" t="s" s="358">
        <v>3727</v>
      </c>
    </row>
    <row r="568" ht="15.75" customHeight="1">
      <c r="A568" t="s" s="179">
        <v>2505</v>
      </c>
      <c r="B568" t="s" s="181">
        <v>2036</v>
      </c>
      <c r="C568" t="s" s="188">
        <v>28</v>
      </c>
      <c r="D568" s="147">
        <v>49.2195991478631</v>
      </c>
      <c r="E568" t="s" s="146">
        <v>28</v>
      </c>
      <c r="F568" s="147">
        <v>49.2195991478631</v>
      </c>
      <c r="G568" t="s" s="359">
        <v>3727</v>
      </c>
    </row>
    <row r="569" ht="15.75" customHeight="1">
      <c r="A569" t="s" s="179">
        <v>2480</v>
      </c>
      <c r="B569" t="s" s="181">
        <v>2038</v>
      </c>
      <c r="C569" t="s" s="182">
        <v>28</v>
      </c>
      <c r="D569" s="131">
        <v>46.3718512884591</v>
      </c>
      <c r="E569" t="s" s="130">
        <v>28</v>
      </c>
      <c r="F569" s="131">
        <v>46.3718512884591</v>
      </c>
      <c r="G569" t="s" s="358">
        <v>3727</v>
      </c>
    </row>
    <row r="570" ht="15.75" customHeight="1">
      <c r="A570" t="s" s="360">
        <v>3228</v>
      </c>
      <c r="B570" t="s" s="361">
        <v>2042</v>
      </c>
      <c r="C570" t="s" s="362">
        <v>28</v>
      </c>
      <c r="D570" s="363">
        <v>31.6919779175345</v>
      </c>
      <c r="E570" t="s" s="364">
        <v>2365</v>
      </c>
      <c r="F570" s="365">
        <v>15.8742998</v>
      </c>
      <c r="G570" t="s" s="366">
        <v>3728</v>
      </c>
    </row>
    <row r="571" ht="15.75" customHeight="1">
      <c r="A571" t="s" s="360">
        <v>2945</v>
      </c>
      <c r="B571" t="s" s="361">
        <v>2046</v>
      </c>
      <c r="C571" t="s" s="362">
        <v>28</v>
      </c>
      <c r="D571" s="363">
        <v>42.1753384888755</v>
      </c>
      <c r="E571" t="s" s="364">
        <v>2365</v>
      </c>
      <c r="F571" s="363">
        <v>26.9764997372175</v>
      </c>
      <c r="G571" t="s" s="366">
        <v>3729</v>
      </c>
    </row>
    <row r="572" ht="15.75" customHeight="1">
      <c r="A572" t="s" s="179">
        <v>3601</v>
      </c>
      <c r="B572" t="s" s="181">
        <v>2049</v>
      </c>
      <c r="C572" t="s" s="188">
        <v>29</v>
      </c>
      <c r="D572" s="147">
        <v>44.7539131162635</v>
      </c>
      <c r="E572" t="s" s="146">
        <v>29</v>
      </c>
      <c r="F572" s="147">
        <v>44.7539131162635</v>
      </c>
      <c r="G572" t="s" s="359">
        <v>3727</v>
      </c>
    </row>
    <row r="573" ht="15.75" customHeight="1">
      <c r="A573" t="s" s="179">
        <v>3317</v>
      </c>
      <c r="B573" t="s" s="181">
        <v>3318</v>
      </c>
      <c r="C573" t="s" s="182">
        <v>27</v>
      </c>
      <c r="D573" s="131">
        <v>34.0782918149466</v>
      </c>
      <c r="E573" t="s" s="130">
        <v>27</v>
      </c>
      <c r="F573" s="131">
        <v>34.0782918149466</v>
      </c>
      <c r="G573" t="s" s="358">
        <v>3727</v>
      </c>
    </row>
    <row r="574" ht="15.75" customHeight="1">
      <c r="A574" t="s" s="179">
        <v>3390</v>
      </c>
      <c r="B574" t="s" s="181">
        <v>2052</v>
      </c>
      <c r="C574" t="s" s="188">
        <v>29</v>
      </c>
      <c r="D574" s="147">
        <v>36.9197160021846</v>
      </c>
      <c r="E574" t="s" s="146">
        <v>29</v>
      </c>
      <c r="F574" s="147">
        <v>36.9197160021846</v>
      </c>
      <c r="G574" t="s" s="359">
        <v>3727</v>
      </c>
    </row>
    <row r="575" ht="15.75" customHeight="1">
      <c r="A575" t="s" s="179">
        <v>3667</v>
      </c>
      <c r="B575" t="s" s="181">
        <v>2055</v>
      </c>
      <c r="C575" t="s" s="182">
        <v>27</v>
      </c>
      <c r="D575" s="131">
        <v>38.2802640018207</v>
      </c>
      <c r="E575" t="s" s="130">
        <v>27</v>
      </c>
      <c r="F575" s="131">
        <v>38.2802640018207</v>
      </c>
      <c r="G575" t="s" s="358">
        <v>3727</v>
      </c>
    </row>
    <row r="576" ht="19.95" customHeight="1">
      <c r="A576" t="s" s="360">
        <v>2981</v>
      </c>
      <c r="B576" t="s" s="361">
        <v>2061</v>
      </c>
      <c r="C576" t="s" s="362">
        <v>28</v>
      </c>
      <c r="D576" s="363">
        <v>41.3972011105814</v>
      </c>
      <c r="E576" t="s" s="364">
        <v>29</v>
      </c>
      <c r="F576" s="365">
        <v>12.2472446</v>
      </c>
      <c r="G576" t="s" s="366">
        <v>3728</v>
      </c>
    </row>
    <row r="577" ht="15.75" customHeight="1">
      <c r="A577" t="s" s="360">
        <v>3171</v>
      </c>
      <c r="B577" t="s" s="361">
        <v>3172</v>
      </c>
      <c r="C577" t="s" s="362">
        <v>28</v>
      </c>
      <c r="D577" s="363">
        <v>40.5977584059776</v>
      </c>
      <c r="E577" t="s" s="364">
        <v>31</v>
      </c>
      <c r="F577" s="365">
        <v>5.3571833</v>
      </c>
      <c r="G577" t="s" s="366">
        <v>3730</v>
      </c>
    </row>
    <row r="578" ht="15.75" customHeight="1">
      <c r="A578" t="s" s="179">
        <v>2789</v>
      </c>
      <c r="B578" t="s" s="181">
        <v>2790</v>
      </c>
      <c r="C578" t="s" s="188">
        <v>28</v>
      </c>
      <c r="D578" s="147">
        <v>48.3904094298344</v>
      </c>
      <c r="E578" t="s" s="146">
        <v>28</v>
      </c>
      <c r="F578" s="147">
        <v>48.3904094298344</v>
      </c>
      <c r="G578" t="s" s="359">
        <v>3727</v>
      </c>
    </row>
    <row r="579" ht="15.75" customHeight="1">
      <c r="A579" t="s" s="360">
        <v>3009</v>
      </c>
      <c r="B579" t="s" s="361">
        <v>2064</v>
      </c>
      <c r="C579" t="s" s="362">
        <v>28</v>
      </c>
      <c r="D579" s="363">
        <v>35.0278615145702</v>
      </c>
      <c r="E579" t="s" s="364">
        <v>27</v>
      </c>
      <c r="F579" s="363">
        <v>31.871745683749</v>
      </c>
      <c r="G579" t="s" s="366">
        <v>3729</v>
      </c>
    </row>
    <row r="580" ht="19.95" customHeight="1">
      <c r="A580" t="s" s="179">
        <v>3512</v>
      </c>
      <c r="B580" t="s" s="181">
        <v>2067</v>
      </c>
      <c r="C580" t="s" s="188">
        <v>27</v>
      </c>
      <c r="D580" s="147">
        <v>38.4442004276715</v>
      </c>
      <c r="E580" t="s" s="146">
        <v>27</v>
      </c>
      <c r="F580" s="147">
        <v>38.4442004276715</v>
      </c>
      <c r="G580" t="s" s="359">
        <v>3727</v>
      </c>
    </row>
    <row r="581" ht="19.95" customHeight="1">
      <c r="A581" t="s" s="179">
        <v>3578</v>
      </c>
      <c r="B581" t="s" s="181">
        <v>3579</v>
      </c>
      <c r="C581" t="s" s="182">
        <v>29</v>
      </c>
      <c r="D581" s="131">
        <v>48.3775400644212</v>
      </c>
      <c r="E581" t="s" s="130">
        <v>29</v>
      </c>
      <c r="F581" s="131">
        <v>48.3775400644212</v>
      </c>
      <c r="G581" t="s" s="358">
        <v>3727</v>
      </c>
    </row>
    <row r="582" ht="19.95" customHeight="1">
      <c r="A582" t="s" s="179">
        <v>2807</v>
      </c>
      <c r="B582" t="s" s="181">
        <v>2074</v>
      </c>
      <c r="C582" t="s" s="188">
        <v>28</v>
      </c>
      <c r="D582" s="147">
        <v>44.7139700466487</v>
      </c>
      <c r="E582" t="s" s="146">
        <v>28</v>
      </c>
      <c r="F582" s="147">
        <v>44.7139700466487</v>
      </c>
      <c r="G582" t="s" s="359">
        <v>3727</v>
      </c>
    </row>
    <row r="583" ht="15.75" customHeight="1">
      <c r="A583" t="s" s="179">
        <v>3513</v>
      </c>
      <c r="B583" t="s" s="181">
        <v>2076</v>
      </c>
      <c r="C583" t="s" s="182">
        <v>29</v>
      </c>
      <c r="D583" s="131">
        <v>42.7079255856116</v>
      </c>
      <c r="E583" t="s" s="130">
        <v>29</v>
      </c>
      <c r="F583" s="131">
        <v>42.7079255856116</v>
      </c>
      <c r="G583" t="s" s="358">
        <v>3727</v>
      </c>
    </row>
    <row r="584" ht="15.75" customHeight="1">
      <c r="A584" t="s" s="179">
        <v>3465</v>
      </c>
      <c r="B584" t="s" s="181">
        <v>2084</v>
      </c>
      <c r="C584" t="s" s="188">
        <v>27</v>
      </c>
      <c r="D584" s="147">
        <v>32.6269492203119</v>
      </c>
      <c r="E584" t="s" s="146">
        <v>27</v>
      </c>
      <c r="F584" s="147">
        <v>32.6269492203119</v>
      </c>
      <c r="G584" t="s" s="359">
        <v>3727</v>
      </c>
    </row>
    <row r="585" ht="15.75" customHeight="1">
      <c r="A585" t="s" s="179">
        <v>3422</v>
      </c>
      <c r="B585" t="s" s="181">
        <v>2087</v>
      </c>
      <c r="C585" t="s" s="182">
        <v>27</v>
      </c>
      <c r="D585" s="131">
        <v>39.2473442175231</v>
      </c>
      <c r="E585" t="s" s="130">
        <v>27</v>
      </c>
      <c r="F585" s="131">
        <v>39.2473442175231</v>
      </c>
      <c r="G585" t="s" s="358">
        <v>3727</v>
      </c>
    </row>
    <row r="586" ht="15.75" customHeight="1">
      <c r="A586" t="s" s="179">
        <v>3466</v>
      </c>
      <c r="B586" t="s" s="181">
        <v>2090</v>
      </c>
      <c r="C586" t="s" s="188">
        <v>29</v>
      </c>
      <c r="D586" s="147">
        <v>39.003504038076</v>
      </c>
      <c r="E586" t="s" s="146">
        <v>29</v>
      </c>
      <c r="F586" s="147">
        <v>39.003504038076</v>
      </c>
      <c r="G586" t="s" s="359">
        <v>3727</v>
      </c>
    </row>
    <row r="587" ht="15.75" customHeight="1">
      <c r="A587" t="s" s="179">
        <v>2855</v>
      </c>
      <c r="B587" t="s" s="181">
        <v>2093</v>
      </c>
      <c r="C587" t="s" s="182">
        <v>28</v>
      </c>
      <c r="D587" s="131">
        <v>42.7339048937643</v>
      </c>
      <c r="E587" t="s" s="130">
        <v>28</v>
      </c>
      <c r="F587" s="131">
        <v>42.7339048937643</v>
      </c>
      <c r="G587" t="s" s="358">
        <v>3727</v>
      </c>
    </row>
    <row r="588" ht="15.75" customHeight="1">
      <c r="A588" t="s" s="360">
        <v>3005</v>
      </c>
      <c r="B588" t="s" s="361">
        <v>3006</v>
      </c>
      <c r="C588" t="s" s="362">
        <v>28</v>
      </c>
      <c r="D588" s="363">
        <v>36.9073783359498</v>
      </c>
      <c r="E588" t="s" s="364">
        <v>2365</v>
      </c>
      <c r="F588" s="365">
        <v>25.177394</v>
      </c>
      <c r="G588" t="s" s="366">
        <v>3728</v>
      </c>
    </row>
    <row r="589" ht="19.95" customHeight="1">
      <c r="A589" t="s" s="179">
        <v>3494</v>
      </c>
      <c r="B589" t="s" s="181">
        <v>3495</v>
      </c>
      <c r="C589" t="s" s="182">
        <v>29</v>
      </c>
      <c r="D589" s="131">
        <v>38.5883641110947</v>
      </c>
      <c r="E589" t="s" s="130">
        <v>29</v>
      </c>
      <c r="F589" s="131">
        <v>38.5883641110947</v>
      </c>
      <c r="G589" t="s" s="358">
        <v>3727</v>
      </c>
    </row>
    <row r="590" ht="15.75" customHeight="1">
      <c r="A590" t="s" s="179">
        <v>3340</v>
      </c>
      <c r="B590" t="s" s="181">
        <v>3341</v>
      </c>
      <c r="C590" t="s" s="188">
        <v>27</v>
      </c>
      <c r="D590" s="147">
        <v>40.7665712923224</v>
      </c>
      <c r="E590" t="s" s="146">
        <v>27</v>
      </c>
      <c r="F590" s="147">
        <v>40.7665712923224</v>
      </c>
      <c r="G590" t="s" s="359">
        <v>3727</v>
      </c>
    </row>
    <row r="591" ht="15.75" customHeight="1">
      <c r="A591" t="s" s="179">
        <v>2577</v>
      </c>
      <c r="B591" t="s" s="181">
        <v>2103</v>
      </c>
      <c r="C591" t="s" s="182">
        <v>28</v>
      </c>
      <c r="D591" s="131">
        <v>55.1706552329864</v>
      </c>
      <c r="E591" t="s" s="130">
        <v>28</v>
      </c>
      <c r="F591" s="131">
        <v>55.1706552329864</v>
      </c>
      <c r="G591" t="s" s="358">
        <v>3727</v>
      </c>
    </row>
    <row r="592" ht="19.95" customHeight="1">
      <c r="A592" t="s" s="179">
        <v>3572</v>
      </c>
      <c r="B592" t="s" s="181">
        <v>2107</v>
      </c>
      <c r="C592" t="s" s="188">
        <v>29</v>
      </c>
      <c r="D592" s="147">
        <v>41.0647294806462</v>
      </c>
      <c r="E592" t="s" s="146">
        <v>29</v>
      </c>
      <c r="F592" s="147">
        <v>41.0647294806462</v>
      </c>
      <c r="G592" t="s" s="359">
        <v>3727</v>
      </c>
    </row>
    <row r="593" ht="15.75" customHeight="1">
      <c r="A593" t="s" s="179">
        <v>2672</v>
      </c>
      <c r="B593" t="s" s="181">
        <v>2110</v>
      </c>
      <c r="C593" t="s" s="182">
        <v>28</v>
      </c>
      <c r="D593" s="131">
        <v>42.5038510012603</v>
      </c>
      <c r="E593" t="s" s="130">
        <v>28</v>
      </c>
      <c r="F593" s="131">
        <v>42.5038510012603</v>
      </c>
      <c r="G593" t="s" s="358">
        <v>3727</v>
      </c>
    </row>
    <row r="594" ht="15.75" customHeight="1">
      <c r="A594" t="s" s="179">
        <v>3310</v>
      </c>
      <c r="B594" t="s" s="181">
        <v>3311</v>
      </c>
      <c r="C594" t="s" s="188">
        <v>27</v>
      </c>
      <c r="D594" s="147">
        <v>31.5800865800866</v>
      </c>
      <c r="E594" t="s" s="146">
        <v>27</v>
      </c>
      <c r="F594" s="147">
        <v>31.5800865800866</v>
      </c>
      <c r="G594" t="s" s="359">
        <v>3727</v>
      </c>
    </row>
    <row r="595" ht="19.95" customHeight="1">
      <c r="A595" t="s" s="179">
        <v>2780</v>
      </c>
      <c r="B595" t="s" s="181">
        <v>2119</v>
      </c>
      <c r="C595" t="s" s="182">
        <v>28</v>
      </c>
      <c r="D595" s="131">
        <v>57.4524260237123</v>
      </c>
      <c r="E595" t="s" s="130">
        <v>28</v>
      </c>
      <c r="F595" s="131">
        <v>57.4524260237123</v>
      </c>
      <c r="G595" t="s" s="358">
        <v>3727</v>
      </c>
    </row>
    <row r="596" ht="15.75" customHeight="1">
      <c r="A596" t="s" s="360">
        <v>2978</v>
      </c>
      <c r="B596" t="s" s="361">
        <v>2122</v>
      </c>
      <c r="C596" t="s" s="362">
        <v>28</v>
      </c>
      <c r="D596" s="363">
        <v>41.347684227280</v>
      </c>
      <c r="E596" t="s" s="364">
        <v>29</v>
      </c>
      <c r="F596" s="365">
        <v>13.0351743</v>
      </c>
      <c r="G596" t="s" s="366">
        <v>3728</v>
      </c>
    </row>
    <row r="597" ht="15.75" customHeight="1">
      <c r="A597" t="s" s="179">
        <v>3408</v>
      </c>
      <c r="B597" t="s" s="181">
        <v>2126</v>
      </c>
      <c r="C597" t="s" s="182">
        <v>29</v>
      </c>
      <c r="D597" s="131">
        <v>43.6147465437788</v>
      </c>
      <c r="E597" t="s" s="130">
        <v>29</v>
      </c>
      <c r="F597" s="131">
        <v>43.6147465437788</v>
      </c>
      <c r="G597" t="s" s="358">
        <v>3727</v>
      </c>
    </row>
    <row r="598" ht="15.75" customHeight="1">
      <c r="A598" t="s" s="179">
        <v>3545</v>
      </c>
      <c r="B598" t="s" s="181">
        <v>2128</v>
      </c>
      <c r="C598" t="s" s="188">
        <v>29</v>
      </c>
      <c r="D598" s="147">
        <v>56.2785494546472</v>
      </c>
      <c r="E598" t="s" s="146">
        <v>29</v>
      </c>
      <c r="F598" s="147">
        <v>56.2785494546472</v>
      </c>
      <c r="G598" t="s" s="359">
        <v>3727</v>
      </c>
    </row>
    <row r="599" ht="15.75" customHeight="1">
      <c r="A599" t="s" s="179">
        <v>2657</v>
      </c>
      <c r="B599" t="s" s="181">
        <v>2131</v>
      </c>
      <c r="C599" t="s" s="182">
        <v>28</v>
      </c>
      <c r="D599" s="131">
        <v>50.5824280226362</v>
      </c>
      <c r="E599" t="s" s="130">
        <v>28</v>
      </c>
      <c r="F599" s="131">
        <v>50.5824280226362</v>
      </c>
      <c r="G599" t="s" s="358">
        <v>3727</v>
      </c>
    </row>
    <row r="600" ht="19.95" customHeight="1">
      <c r="A600" t="s" s="179">
        <v>2618</v>
      </c>
      <c r="B600" t="s" s="181">
        <v>2133</v>
      </c>
      <c r="C600" t="s" s="188">
        <v>34</v>
      </c>
      <c r="D600" s="147">
        <v>45.6987203851514</v>
      </c>
      <c r="E600" t="s" s="146">
        <v>34</v>
      </c>
      <c r="F600" s="147">
        <v>45.6987203851514</v>
      </c>
      <c r="G600" t="s" s="359">
        <v>3727</v>
      </c>
    </row>
    <row r="601" ht="15.75" customHeight="1">
      <c r="A601" t="s" s="360">
        <v>3259</v>
      </c>
      <c r="B601" t="s" s="361">
        <v>2137</v>
      </c>
      <c r="C601" t="s" s="362">
        <v>28</v>
      </c>
      <c r="D601" s="363">
        <v>36.152371825587</v>
      </c>
      <c r="E601" t="s" s="364">
        <v>27</v>
      </c>
      <c r="F601" s="363">
        <v>34.8738946726489</v>
      </c>
      <c r="G601" t="s" s="366">
        <v>3729</v>
      </c>
    </row>
    <row r="602" ht="19.95" customHeight="1">
      <c r="A602" t="s" s="360">
        <v>3245</v>
      </c>
      <c r="B602" t="s" s="361">
        <v>3246</v>
      </c>
      <c r="C602" t="s" s="362">
        <v>28</v>
      </c>
      <c r="D602" s="363">
        <v>38.7116484092</v>
      </c>
      <c r="E602" t="s" s="364">
        <v>2365</v>
      </c>
      <c r="F602" s="365">
        <v>15.2162528</v>
      </c>
      <c r="G602" t="s" s="366">
        <v>3728</v>
      </c>
    </row>
    <row r="603" ht="15.75" customHeight="1">
      <c r="A603" t="s" s="179">
        <v>2647</v>
      </c>
      <c r="B603" t="s" s="181">
        <v>2648</v>
      </c>
      <c r="C603" t="s" s="182">
        <v>28</v>
      </c>
      <c r="D603" s="131">
        <v>57.3529411764706</v>
      </c>
      <c r="E603" t="s" s="130">
        <v>28</v>
      </c>
      <c r="F603" s="131">
        <v>57.3529411764706</v>
      </c>
      <c r="G603" t="s" s="358">
        <v>3727</v>
      </c>
    </row>
    <row r="604" ht="15.75" customHeight="1">
      <c r="A604" t="s" s="179">
        <v>2605</v>
      </c>
      <c r="B604" t="s" s="181">
        <v>2606</v>
      </c>
      <c r="C604" t="s" s="188">
        <v>28</v>
      </c>
      <c r="D604" s="147">
        <v>43.715564738292</v>
      </c>
      <c r="E604" t="s" s="146">
        <v>28</v>
      </c>
      <c r="F604" s="147">
        <v>43.715564738292</v>
      </c>
      <c r="G604" t="s" s="359">
        <v>3727</v>
      </c>
    </row>
    <row r="605" ht="15.75" customHeight="1">
      <c r="A605" t="s" s="179">
        <v>2525</v>
      </c>
      <c r="B605" t="s" s="181">
        <v>2153</v>
      </c>
      <c r="C605" t="s" s="182">
        <v>28</v>
      </c>
      <c r="D605" s="131">
        <v>57.7223599868994</v>
      </c>
      <c r="E605" t="s" s="130">
        <v>28</v>
      </c>
      <c r="F605" s="131">
        <v>57.7223599868994</v>
      </c>
      <c r="G605" t="s" s="358">
        <v>3727</v>
      </c>
    </row>
    <row r="606" ht="15.75" customHeight="1">
      <c r="A606" t="s" s="360">
        <v>3114</v>
      </c>
      <c r="B606" t="s" s="361">
        <v>3115</v>
      </c>
      <c r="C606" t="s" s="362">
        <v>28</v>
      </c>
      <c r="D606" s="363">
        <v>33.6479255733914</v>
      </c>
      <c r="E606" t="s" s="364">
        <v>2365</v>
      </c>
      <c r="F606" s="365">
        <v>19.609583</v>
      </c>
      <c r="G606" t="s" s="366">
        <v>3728</v>
      </c>
    </row>
    <row r="607" ht="19.95" customHeight="1">
      <c r="A607" t="s" s="179">
        <v>2872</v>
      </c>
      <c r="B607" t="s" s="181">
        <v>2163</v>
      </c>
      <c r="C607" t="s" s="182">
        <v>28</v>
      </c>
      <c r="D607" s="131">
        <v>59.4989927301393</v>
      </c>
      <c r="E607" t="s" s="130">
        <v>28</v>
      </c>
      <c r="F607" s="131">
        <v>59.4989927301393</v>
      </c>
      <c r="G607" t="s" s="358">
        <v>3727</v>
      </c>
    </row>
    <row r="608" ht="15.75" customHeight="1">
      <c r="A608" t="s" s="179">
        <v>2698</v>
      </c>
      <c r="B608" t="s" s="181">
        <v>2176</v>
      </c>
      <c r="C608" t="s" s="188">
        <v>28</v>
      </c>
      <c r="D608" s="147">
        <v>46.7770535201419</v>
      </c>
      <c r="E608" t="s" s="146">
        <v>28</v>
      </c>
      <c r="F608" s="147">
        <v>46.7770535201419</v>
      </c>
      <c r="G608" t="s" s="359">
        <v>3727</v>
      </c>
    </row>
    <row r="609" ht="15.75" customHeight="1">
      <c r="A609" t="s" s="179">
        <v>2624</v>
      </c>
      <c r="B609" t="s" s="181">
        <v>2180</v>
      </c>
      <c r="C609" t="s" s="182">
        <v>28</v>
      </c>
      <c r="D609" s="131">
        <v>46.708407150910</v>
      </c>
      <c r="E609" t="s" s="130">
        <v>28</v>
      </c>
      <c r="F609" s="131">
        <v>46.708407150910</v>
      </c>
      <c r="G609" t="s" s="358">
        <v>3727</v>
      </c>
    </row>
    <row r="610" ht="15.75" customHeight="1">
      <c r="A610" t="s" s="179">
        <v>2528</v>
      </c>
      <c r="B610" t="s" s="181">
        <v>2183</v>
      </c>
      <c r="C610" t="s" s="188">
        <v>28</v>
      </c>
      <c r="D610" s="147">
        <v>48.7316557583642</v>
      </c>
      <c r="E610" t="s" s="146">
        <v>28</v>
      </c>
      <c r="F610" s="147">
        <v>48.7316557583642</v>
      </c>
      <c r="G610" t="s" s="359">
        <v>3727</v>
      </c>
    </row>
    <row r="611" ht="15.75" customHeight="1">
      <c r="A611" t="s" s="179">
        <v>2853</v>
      </c>
      <c r="B611" t="s" s="181">
        <v>2854</v>
      </c>
      <c r="C611" t="s" s="182">
        <v>28</v>
      </c>
      <c r="D611" s="131">
        <v>47.7620809810648</v>
      </c>
      <c r="E611" t="s" s="130">
        <v>28</v>
      </c>
      <c r="F611" s="131">
        <v>47.7620809810648</v>
      </c>
      <c r="G611" t="s" s="358">
        <v>3727</v>
      </c>
    </row>
    <row r="612" ht="15.75" customHeight="1">
      <c r="A612" t="s" s="360">
        <v>2969</v>
      </c>
      <c r="B612" t="s" s="361">
        <v>2190</v>
      </c>
      <c r="C612" t="s" s="362">
        <v>28</v>
      </c>
      <c r="D612" s="363">
        <v>35.3346080305927</v>
      </c>
      <c r="E612" t="s" s="364">
        <v>29</v>
      </c>
      <c r="F612" s="365">
        <v>17.044202</v>
      </c>
      <c r="G612" t="s" s="366">
        <v>3728</v>
      </c>
    </row>
    <row r="613" ht="15.75" customHeight="1">
      <c r="A613" t="s" s="179">
        <v>3470</v>
      </c>
      <c r="B613" t="s" s="181">
        <v>3471</v>
      </c>
      <c r="C613" t="s" s="182">
        <v>31</v>
      </c>
      <c r="D613" s="131">
        <v>41.7081023801761</v>
      </c>
      <c r="E613" t="s" s="130">
        <v>31</v>
      </c>
      <c r="F613" s="131">
        <v>41.7081023801761</v>
      </c>
      <c r="G613" t="s" s="358">
        <v>3727</v>
      </c>
    </row>
    <row r="614" ht="15.75" customHeight="1">
      <c r="A614" t="s" s="179">
        <v>3502</v>
      </c>
      <c r="B614" t="s" s="181">
        <v>3503</v>
      </c>
      <c r="C614" t="s" s="188">
        <v>27</v>
      </c>
      <c r="D614" s="147">
        <v>39.8367250354946</v>
      </c>
      <c r="E614" t="s" s="146">
        <v>27</v>
      </c>
      <c r="F614" s="147">
        <v>39.8367250354946</v>
      </c>
      <c r="G614" t="s" s="359">
        <v>3727</v>
      </c>
    </row>
    <row r="615" ht="15.75" customHeight="1">
      <c r="A615" t="s" s="360">
        <v>3071</v>
      </c>
      <c r="B615" t="s" s="361">
        <v>3072</v>
      </c>
      <c r="C615" t="s" s="362">
        <v>28</v>
      </c>
      <c r="D615" s="363">
        <v>40.3182903262476</v>
      </c>
      <c r="E615" t="s" s="364">
        <v>31</v>
      </c>
      <c r="F615" s="365">
        <v>6.1475503</v>
      </c>
      <c r="G615" t="s" s="366">
        <v>3730</v>
      </c>
    </row>
    <row r="616" ht="15.75" customHeight="1">
      <c r="A616" t="s" s="179">
        <v>3581</v>
      </c>
      <c r="B616" t="s" s="181">
        <v>3582</v>
      </c>
      <c r="C616" t="s" s="188">
        <v>29</v>
      </c>
      <c r="D616" s="147">
        <v>46.8988246505718</v>
      </c>
      <c r="E616" t="s" s="146">
        <v>29</v>
      </c>
      <c r="F616" s="147">
        <v>46.8988246505718</v>
      </c>
      <c r="G616" t="s" s="359">
        <v>3727</v>
      </c>
    </row>
    <row r="617" ht="15.75" customHeight="1">
      <c r="A617" t="s" s="360">
        <v>3274</v>
      </c>
      <c r="B617" t="s" s="361">
        <v>2210</v>
      </c>
      <c r="C617" t="s" s="362">
        <v>28</v>
      </c>
      <c r="D617" s="363">
        <v>41.0215664018161</v>
      </c>
      <c r="E617" t="s" s="364">
        <v>27</v>
      </c>
      <c r="F617" s="363">
        <v>33.181302239191</v>
      </c>
      <c r="G617" t="s" s="366">
        <v>3729</v>
      </c>
    </row>
    <row r="618" ht="15.75" customHeight="1">
      <c r="A618" t="s" s="179">
        <v>3370</v>
      </c>
      <c r="B618" t="s" s="181">
        <v>2216</v>
      </c>
      <c r="C618" t="s" s="188">
        <v>27</v>
      </c>
      <c r="D618" s="147">
        <v>35.597859389681</v>
      </c>
      <c r="E618" t="s" s="146">
        <v>27</v>
      </c>
      <c r="F618" s="147">
        <v>35.597859389681</v>
      </c>
      <c r="G618" t="s" s="359">
        <v>3727</v>
      </c>
    </row>
    <row r="619" ht="15.75" customHeight="1">
      <c r="A619" t="s" s="179">
        <v>2792</v>
      </c>
      <c r="B619" t="s" s="181">
        <v>2793</v>
      </c>
      <c r="C619" t="s" s="182">
        <v>28</v>
      </c>
      <c r="D619" s="131">
        <v>46.2487322167704</v>
      </c>
      <c r="E619" t="s" s="130">
        <v>28</v>
      </c>
      <c r="F619" s="131">
        <v>46.2487322167704</v>
      </c>
      <c r="G619" t="s" s="358">
        <v>3727</v>
      </c>
    </row>
    <row r="620" ht="19.95" customHeight="1">
      <c r="A620" t="s" s="179">
        <v>3700</v>
      </c>
      <c r="B620" t="s" s="181">
        <v>2227</v>
      </c>
      <c r="C620" t="s" s="188">
        <v>29</v>
      </c>
      <c r="D620" s="147">
        <v>51.3240186294079</v>
      </c>
      <c r="E620" t="s" s="146">
        <v>29</v>
      </c>
      <c r="F620" s="147">
        <v>51.3240186294079</v>
      </c>
      <c r="G620" t="s" s="359">
        <v>3727</v>
      </c>
    </row>
    <row r="621" ht="15.75" customHeight="1">
      <c r="A621" t="s" s="179">
        <v>2879</v>
      </c>
      <c r="B621" t="s" s="181">
        <v>2230</v>
      </c>
      <c r="C621" t="s" s="182">
        <v>28</v>
      </c>
      <c r="D621" s="131">
        <v>48.7873888439774</v>
      </c>
      <c r="E621" t="s" s="130">
        <v>28</v>
      </c>
      <c r="F621" s="131">
        <v>48.7873888439774</v>
      </c>
      <c r="G621" t="s" s="358">
        <v>3727</v>
      </c>
    </row>
    <row r="622" ht="19.95" customHeight="1">
      <c r="A622" t="s" s="179">
        <v>2476</v>
      </c>
      <c r="B622" t="s" s="181">
        <v>2477</v>
      </c>
      <c r="C622" t="s" s="188">
        <v>28</v>
      </c>
      <c r="D622" s="147">
        <v>45.2129415648729</v>
      </c>
      <c r="E622" t="s" s="146">
        <v>28</v>
      </c>
      <c r="F622" s="147">
        <v>45.2129415648729</v>
      </c>
      <c r="G622" t="s" s="359">
        <v>3727</v>
      </c>
    </row>
    <row r="623" ht="15.75" customHeight="1">
      <c r="A623" t="s" s="179">
        <v>2658</v>
      </c>
      <c r="B623" t="s" s="181">
        <v>2236</v>
      </c>
      <c r="C623" t="s" s="182">
        <v>28</v>
      </c>
      <c r="D623" s="131">
        <v>50.4638009049774</v>
      </c>
      <c r="E623" t="s" s="130">
        <v>28</v>
      </c>
      <c r="F623" s="131">
        <v>50.4638009049774</v>
      </c>
      <c r="G623" t="s" s="358">
        <v>3727</v>
      </c>
    </row>
    <row r="624" ht="19.95" customHeight="1">
      <c r="A624" t="s" s="179">
        <v>3484</v>
      </c>
      <c r="B624" t="s" s="181">
        <v>2248</v>
      </c>
      <c r="C624" t="s" s="188">
        <v>27</v>
      </c>
      <c r="D624" s="147">
        <v>34.2583566213904</v>
      </c>
      <c r="E624" t="s" s="146">
        <v>27</v>
      </c>
      <c r="F624" s="147">
        <v>34.2583566213904</v>
      </c>
      <c r="G624" t="s" s="359">
        <v>3727</v>
      </c>
    </row>
    <row r="625" ht="15.75" customHeight="1">
      <c r="A625" t="s" s="179">
        <v>2746</v>
      </c>
      <c r="B625" t="s" s="181">
        <v>2251</v>
      </c>
      <c r="C625" t="s" s="182">
        <v>35</v>
      </c>
      <c r="D625" s="131">
        <v>51.9761986497311</v>
      </c>
      <c r="E625" t="s" s="130">
        <v>35</v>
      </c>
      <c r="F625" s="131">
        <v>51.9761986497311</v>
      </c>
      <c r="G625" t="s" s="358">
        <v>3727</v>
      </c>
    </row>
    <row r="626" ht="15.75" customHeight="1">
      <c r="A626" t="s" s="179">
        <v>3348</v>
      </c>
      <c r="B626" t="s" s="181">
        <v>2255</v>
      </c>
      <c r="C626" t="s" s="188">
        <v>27</v>
      </c>
      <c r="D626" s="147">
        <v>36.1749593139137</v>
      </c>
      <c r="E626" t="s" s="146">
        <v>27</v>
      </c>
      <c r="F626" s="147">
        <v>36.1749593139137</v>
      </c>
      <c r="G626" t="s" s="359">
        <v>3727</v>
      </c>
    </row>
    <row r="627" ht="15.75" customHeight="1">
      <c r="A627" t="s" s="179">
        <v>3686</v>
      </c>
      <c r="B627" t="s" s="181">
        <v>2241</v>
      </c>
      <c r="C627" t="s" s="182">
        <v>29</v>
      </c>
      <c r="D627" s="131">
        <v>62.7076898229463</v>
      </c>
      <c r="E627" t="s" s="130">
        <v>29</v>
      </c>
      <c r="F627" s="131">
        <v>62.7076898229463</v>
      </c>
      <c r="G627" t="s" s="358">
        <v>3727</v>
      </c>
    </row>
    <row r="628" ht="15.75" customHeight="1">
      <c r="A628" t="s" s="360">
        <v>3138</v>
      </c>
      <c r="B628" t="s" s="361">
        <v>3139</v>
      </c>
      <c r="C628" t="s" s="362">
        <v>28</v>
      </c>
      <c r="D628" s="363">
        <v>38.4760556735079</v>
      </c>
      <c r="E628" t="s" s="364">
        <v>2365</v>
      </c>
      <c r="F628" s="365">
        <v>18.2472281</v>
      </c>
      <c r="G628" t="s" s="366">
        <v>3728</v>
      </c>
    </row>
    <row r="629" ht="19.95" customHeight="1">
      <c r="A629" t="s" s="179">
        <v>3515</v>
      </c>
      <c r="B629" t="s" s="181">
        <v>3516</v>
      </c>
      <c r="C629" t="s" s="182">
        <v>27</v>
      </c>
      <c r="D629" s="131">
        <v>39.4133067988289</v>
      </c>
      <c r="E629" t="s" s="130">
        <v>27</v>
      </c>
      <c r="F629" s="131">
        <v>39.4133067988289</v>
      </c>
      <c r="G629" t="s" s="358">
        <v>3727</v>
      </c>
    </row>
    <row r="630" ht="15.75" customHeight="1">
      <c r="A630" t="s" s="179">
        <v>2887</v>
      </c>
      <c r="B630" t="s" s="181">
        <v>2888</v>
      </c>
      <c r="C630" t="s" s="188">
        <v>28</v>
      </c>
      <c r="D630" s="147">
        <v>52.994741873805</v>
      </c>
      <c r="E630" t="s" s="146">
        <v>28</v>
      </c>
      <c r="F630" s="147">
        <v>52.994741873805</v>
      </c>
      <c r="G630" t="s" s="359">
        <v>3727</v>
      </c>
    </row>
    <row r="631" ht="19.95" customHeight="1">
      <c r="A631" t="s" s="179">
        <v>2800</v>
      </c>
      <c r="B631" t="s" s="181">
        <v>2801</v>
      </c>
      <c r="C631" t="s" s="182">
        <v>28</v>
      </c>
      <c r="D631" s="131">
        <v>61.611921502781</v>
      </c>
      <c r="E631" t="s" s="130">
        <v>28</v>
      </c>
      <c r="F631" s="131">
        <v>61.611921502781</v>
      </c>
      <c r="G631" t="s" s="358">
        <v>3727</v>
      </c>
    </row>
    <row r="632" ht="15.75" customHeight="1">
      <c r="A632" t="s" s="179">
        <v>2563</v>
      </c>
      <c r="B632" t="s" s="181">
        <v>2259</v>
      </c>
      <c r="C632" t="s" s="188">
        <v>28</v>
      </c>
      <c r="D632" s="147">
        <v>47.4363676373505</v>
      </c>
      <c r="E632" t="s" s="146">
        <v>28</v>
      </c>
      <c r="F632" s="147">
        <v>47.4363676373505</v>
      </c>
      <c r="G632" t="s" s="359">
        <v>3727</v>
      </c>
    </row>
    <row r="633" ht="19.95" customHeight="1">
      <c r="A633" t="s" s="179">
        <v>3645</v>
      </c>
      <c r="B633" t="s" s="181">
        <v>2262</v>
      </c>
      <c r="C633" t="s" s="182">
        <v>29</v>
      </c>
      <c r="D633" s="131">
        <v>45.0850231881422</v>
      </c>
      <c r="E633" t="s" s="130">
        <v>29</v>
      </c>
      <c r="F633" s="131">
        <v>45.0850231881422</v>
      </c>
      <c r="G633" t="s" s="358">
        <v>3727</v>
      </c>
    </row>
    <row r="634" ht="15.75" customHeight="1">
      <c r="A634" t="s" s="179">
        <v>3670</v>
      </c>
      <c r="B634" t="s" s="181">
        <v>2265</v>
      </c>
      <c r="C634" t="s" s="188">
        <v>29</v>
      </c>
      <c r="D634" s="147">
        <v>52.4546219076319</v>
      </c>
      <c r="E634" t="s" s="146">
        <v>29</v>
      </c>
      <c r="F634" s="147">
        <v>52.4546219076319</v>
      </c>
      <c r="G634" t="s" s="359">
        <v>3727</v>
      </c>
    </row>
    <row r="635" ht="15.75" customHeight="1">
      <c r="A635" t="s" s="179">
        <v>3453</v>
      </c>
      <c r="B635" t="s" s="181">
        <v>2268</v>
      </c>
      <c r="C635" t="s" s="182">
        <v>27</v>
      </c>
      <c r="D635" s="131">
        <v>36.4297396454935</v>
      </c>
      <c r="E635" t="s" s="130">
        <v>27</v>
      </c>
      <c r="F635" s="131">
        <v>36.4297396454935</v>
      </c>
      <c r="G635" t="s" s="358">
        <v>3727</v>
      </c>
    </row>
    <row r="636" ht="15.75" customHeight="1">
      <c r="A636" t="s" s="179">
        <v>2579</v>
      </c>
      <c r="B636" t="s" s="181">
        <v>2274</v>
      </c>
      <c r="C636" t="s" s="188">
        <v>28</v>
      </c>
      <c r="D636" s="147">
        <v>46.357430281676</v>
      </c>
      <c r="E636" t="s" s="146">
        <v>28</v>
      </c>
      <c r="F636" s="147">
        <v>46.357430281676</v>
      </c>
      <c r="G636" t="s" s="359">
        <v>3727</v>
      </c>
    </row>
    <row r="637" ht="15.75" customHeight="1">
      <c r="A637" t="s" s="179">
        <v>3585</v>
      </c>
      <c r="B637" t="s" s="181">
        <v>2276</v>
      </c>
      <c r="C637" t="s" s="182">
        <v>27</v>
      </c>
      <c r="D637" s="131">
        <v>37.2053040333577</v>
      </c>
      <c r="E637" t="s" s="130">
        <v>27</v>
      </c>
      <c r="F637" s="131">
        <v>37.2053040333577</v>
      </c>
      <c r="G637" t="s" s="358">
        <v>3727</v>
      </c>
    </row>
    <row r="638" ht="19.95" customHeight="1">
      <c r="A638" t="s" s="179">
        <v>3468</v>
      </c>
      <c r="B638" t="s" s="181">
        <v>2280</v>
      </c>
      <c r="C638" t="s" s="188">
        <v>29</v>
      </c>
      <c r="D638" s="147">
        <v>41.1829827613475</v>
      </c>
      <c r="E638" t="s" s="146">
        <v>29</v>
      </c>
      <c r="F638" s="147">
        <v>41.1829827613475</v>
      </c>
      <c r="G638" t="s" s="359">
        <v>3727</v>
      </c>
    </row>
    <row r="639" ht="15.75" customHeight="1">
      <c r="A639" t="s" s="179">
        <v>3488</v>
      </c>
      <c r="B639" t="s" s="181">
        <v>2283</v>
      </c>
      <c r="C639" t="s" s="182">
        <v>29</v>
      </c>
      <c r="D639" s="131">
        <v>49.8888773496729</v>
      </c>
      <c r="E639" t="s" s="130">
        <v>29</v>
      </c>
      <c r="F639" s="131">
        <v>49.8888773496729</v>
      </c>
      <c r="G639" t="s" s="358">
        <v>3727</v>
      </c>
    </row>
    <row r="640" ht="15.75" customHeight="1">
      <c r="A640" t="s" s="179">
        <v>3594</v>
      </c>
      <c r="B640" t="s" s="181">
        <v>2286</v>
      </c>
      <c r="C640" t="s" s="188">
        <v>29</v>
      </c>
      <c r="D640" s="147">
        <v>47.6731050575011</v>
      </c>
      <c r="E640" t="s" s="146">
        <v>29</v>
      </c>
      <c r="F640" s="147">
        <v>47.6731050575011</v>
      </c>
      <c r="G640" t="s" s="359">
        <v>3727</v>
      </c>
    </row>
    <row r="641" ht="15.75" customHeight="1">
      <c r="A641" t="s" s="179">
        <v>2861</v>
      </c>
      <c r="B641" t="s" s="181">
        <v>2289</v>
      </c>
      <c r="C641" t="s" s="182">
        <v>28</v>
      </c>
      <c r="D641" s="131">
        <v>42.9030610712247</v>
      </c>
      <c r="E641" t="s" s="130">
        <v>28</v>
      </c>
      <c r="F641" s="131">
        <v>42.9030610712247</v>
      </c>
      <c r="G641" t="s" s="358">
        <v>3727</v>
      </c>
    </row>
    <row r="642" ht="19.95" customHeight="1">
      <c r="A642" t="s" s="179">
        <v>2820</v>
      </c>
      <c r="B642" t="s" s="181">
        <v>2291</v>
      </c>
      <c r="C642" t="s" s="188">
        <v>28</v>
      </c>
      <c r="D642" s="147">
        <v>50.326523276017</v>
      </c>
      <c r="E642" t="s" s="146">
        <v>28</v>
      </c>
      <c r="F642" s="147">
        <v>50.326523276017</v>
      </c>
      <c r="G642" t="s" s="359">
        <v>3727</v>
      </c>
    </row>
    <row r="643" ht="15.75" customHeight="1">
      <c r="A643" t="s" s="179">
        <v>2771</v>
      </c>
      <c r="B643" t="s" s="181">
        <v>2772</v>
      </c>
      <c r="C643" t="s" s="182">
        <v>28</v>
      </c>
      <c r="D643" s="131">
        <v>44.2792679295417</v>
      </c>
      <c r="E643" t="s" s="130">
        <v>28</v>
      </c>
      <c r="F643" s="131">
        <v>44.2792679295417</v>
      </c>
      <c r="G643" t="s" s="358">
        <v>3727</v>
      </c>
    </row>
    <row r="644" ht="15.75" customHeight="1">
      <c r="A644" t="s" s="360">
        <v>3255</v>
      </c>
      <c r="B644" t="s" s="361">
        <v>2297</v>
      </c>
      <c r="C644" t="s" s="362">
        <v>28</v>
      </c>
      <c r="D644" s="363">
        <v>40.4509514293162</v>
      </c>
      <c r="E644" t="s" s="364">
        <v>31</v>
      </c>
      <c r="F644" s="365">
        <v>10.4027283</v>
      </c>
      <c r="G644" t="s" s="366">
        <v>3730</v>
      </c>
    </row>
    <row r="645" ht="15.75" customHeight="1">
      <c r="A645" t="s" s="179">
        <v>2619</v>
      </c>
      <c r="B645" t="s" s="181">
        <v>2620</v>
      </c>
      <c r="C645" t="s" s="182">
        <v>28</v>
      </c>
      <c r="D645" s="131">
        <v>47.6623651364502</v>
      </c>
      <c r="E645" t="s" s="130">
        <v>28</v>
      </c>
      <c r="F645" s="131">
        <v>47.6623651364502</v>
      </c>
      <c r="G645" t="s" s="358">
        <v>3727</v>
      </c>
    </row>
    <row r="646" ht="15.75" customHeight="1">
      <c r="A646" t="s" s="360">
        <v>3253</v>
      </c>
      <c r="B646" t="s" s="361">
        <v>2306</v>
      </c>
      <c r="C646" t="s" s="362">
        <v>28</v>
      </c>
      <c r="D646" s="363">
        <v>40.2357001392239</v>
      </c>
      <c r="E646" t="s" s="364">
        <v>27</v>
      </c>
      <c r="F646" s="363">
        <v>32.4921073788654</v>
      </c>
      <c r="G646" t="s" s="366">
        <v>3729</v>
      </c>
    </row>
    <row r="647" ht="15.75" customHeight="1">
      <c r="A647" t="s" s="360">
        <v>3169</v>
      </c>
      <c r="B647" t="s" s="361">
        <v>2309</v>
      </c>
      <c r="C647" t="s" s="362">
        <v>28</v>
      </c>
      <c r="D647" s="363">
        <v>39.2242340177842</v>
      </c>
      <c r="E647" t="s" s="364">
        <v>2365</v>
      </c>
      <c r="F647" s="365">
        <v>17.1277834</v>
      </c>
      <c r="G647" t="s" s="366">
        <v>3728</v>
      </c>
    </row>
    <row r="648" ht="19.95" customHeight="1">
      <c r="A648" t="s" s="360">
        <v>3290</v>
      </c>
      <c r="B648" t="s" s="361">
        <v>2312</v>
      </c>
      <c r="C648" t="s" s="362">
        <v>28</v>
      </c>
      <c r="D648" s="363">
        <v>35.9231131124404</v>
      </c>
      <c r="E648" t="s" s="364">
        <v>2365</v>
      </c>
      <c r="F648" s="365">
        <v>10.6839617</v>
      </c>
      <c r="G648" t="s" s="366">
        <v>3728</v>
      </c>
    </row>
    <row r="649" ht="19.95" customHeight="1">
      <c r="A649" t="s" s="179">
        <v>3624</v>
      </c>
      <c r="B649" t="s" s="181">
        <v>2317</v>
      </c>
      <c r="C649" t="s" s="182">
        <v>27</v>
      </c>
      <c r="D649" s="131">
        <v>32.0851233447008</v>
      </c>
      <c r="E649" t="s" s="130">
        <v>27</v>
      </c>
      <c r="F649" s="131">
        <v>32.0851233447008</v>
      </c>
      <c r="G649" t="s" s="358">
        <v>3727</v>
      </c>
    </row>
    <row r="650" ht="15.75" customHeight="1">
      <c r="A650" t="s" s="179">
        <v>2474</v>
      </c>
      <c r="B650" t="s" s="181">
        <v>2320</v>
      </c>
      <c r="C650" t="s" s="188">
        <v>28</v>
      </c>
      <c r="D650" s="147">
        <v>52.6321169375447</v>
      </c>
      <c r="E650" t="s" s="146">
        <v>28</v>
      </c>
      <c r="F650" s="147">
        <v>52.6321169375447</v>
      </c>
      <c r="G650" t="s" s="359">
        <v>3727</v>
      </c>
    </row>
    <row r="651" ht="19.95" customHeight="1">
      <c r="A651" t="s" s="179">
        <v>3628</v>
      </c>
      <c r="B651" t="s" s="181">
        <v>2323</v>
      </c>
      <c r="C651" t="s" s="182">
        <v>29</v>
      </c>
      <c r="D651" s="131">
        <v>48.5475567903252</v>
      </c>
      <c r="E651" t="s" s="130">
        <v>29</v>
      </c>
      <c r="F651" s="131">
        <v>48.5475567903252</v>
      </c>
      <c r="G651" t="s" s="358">
        <v>3727</v>
      </c>
    </row>
    <row r="652" ht="19.95" customHeight="1">
      <c r="A652" t="s" s="179">
        <v>3461</v>
      </c>
      <c r="B652" t="s" s="181">
        <v>2326</v>
      </c>
      <c r="C652" t="s" s="188">
        <v>33</v>
      </c>
      <c r="D652" s="147">
        <v>32.4567855829349</v>
      </c>
      <c r="E652" t="s" s="146">
        <v>33</v>
      </c>
      <c r="F652" s="147">
        <v>32.4567855829349</v>
      </c>
      <c r="G652" t="s" s="359">
        <v>3727</v>
      </c>
    </row>
    <row r="653" ht="15.75" customHeight="1">
      <c r="A653" t="s" s="179">
        <v>2467</v>
      </c>
      <c r="B653" t="s" s="181">
        <v>2330</v>
      </c>
      <c r="C653" t="s" s="182">
        <v>28</v>
      </c>
      <c r="D653" s="131">
        <v>56.6373519839346</v>
      </c>
      <c r="E653" t="s" s="130">
        <v>28</v>
      </c>
      <c r="F653" s="131">
        <v>56.6373519839346</v>
      </c>
      <c r="G653" t="s" s="358">
        <v>3727</v>
      </c>
    </row>
    <row r="654" ht="20.2" customHeight="1">
      <c r="A654" t="s" s="367">
        <v>2471</v>
      </c>
      <c r="B654" t="s" s="368">
        <v>2334</v>
      </c>
      <c r="C654" t="s" s="369">
        <v>28</v>
      </c>
      <c r="D654" s="370">
        <v>45.3195319531953</v>
      </c>
      <c r="E654" t="s" s="371">
        <v>28</v>
      </c>
      <c r="F654" s="370">
        <v>45.3195319531953</v>
      </c>
      <c r="G654" t="s" s="372">
        <v>3727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3:I34"/>
  <sheetViews>
    <sheetView workbookViewId="0" showGridLines="0" defaultGridColor="1"/>
  </sheetViews>
  <sheetFormatPr defaultColWidth="8.15387" defaultRowHeight="15.4" customHeight="1" outlineLevelRow="0" outlineLevelCol="0"/>
  <cols>
    <col min="1" max="1" width="8.17969" style="373" customWidth="1"/>
    <col min="2" max="2" width="4.14844" style="373" customWidth="1"/>
    <col min="3" max="3" width="11.1172" style="373" customWidth="1"/>
    <col min="4" max="4" width="12.3828" style="373" customWidth="1"/>
    <col min="5" max="5" width="5.07812" style="373" customWidth="1"/>
    <col min="6" max="6" width="13.9062" style="373" customWidth="1"/>
    <col min="7" max="7" width="15.0781" style="373" customWidth="1"/>
    <col min="8" max="8" width="10.3984" style="373" customWidth="1"/>
    <col min="9" max="9" width="13.125" style="373" customWidth="1"/>
    <col min="10" max="16384" width="8.17969" style="373" customWidth="1"/>
  </cols>
  <sheetData>
    <row r="1" ht="15.55" customHeight="1"/>
    <row r="2" ht="15.55" customHeight="1">
      <c r="A2" t="s" s="374">
        <v>3733</v>
      </c>
      <c r="B2" s="374"/>
      <c r="C2" s="374"/>
      <c r="D2" s="374"/>
      <c r="E2" s="374"/>
      <c r="F2" s="374"/>
      <c r="G2" s="374"/>
      <c r="H2" s="374"/>
      <c r="I2" s="374"/>
    </row>
    <row r="3" ht="13.9" customHeight="1">
      <c r="A3" s="375"/>
      <c r="B3" s="376"/>
      <c r="C3" s="376"/>
      <c r="D3" s="376"/>
      <c r="E3" s="376"/>
      <c r="F3" s="376"/>
      <c r="G3" s="377"/>
      <c r="H3" s="377"/>
      <c r="I3" s="378"/>
    </row>
    <row r="4" ht="13.9" customHeight="1">
      <c r="A4" s="379"/>
      <c r="B4" s="379"/>
      <c r="C4" t="s" s="380">
        <v>3734</v>
      </c>
      <c r="D4" s="381"/>
      <c r="E4" s="379"/>
      <c r="F4" t="s" s="380">
        <v>2344</v>
      </c>
      <c r="G4" s="376"/>
      <c r="H4" s="376"/>
      <c r="I4" s="381"/>
    </row>
    <row r="5" ht="13.9" customHeight="1">
      <c r="A5" s="382"/>
      <c r="B5" s="382"/>
      <c r="C5" t="s" s="383">
        <v>3735</v>
      </c>
      <c r="D5" t="s" s="383">
        <v>3736</v>
      </c>
      <c r="E5" s="382"/>
      <c r="F5" t="s" s="383">
        <v>3737</v>
      </c>
      <c r="G5" t="s" s="383">
        <v>5</v>
      </c>
      <c r="H5" t="s" s="383">
        <v>7</v>
      </c>
      <c r="I5" t="s" s="383">
        <v>8</v>
      </c>
    </row>
    <row r="6" ht="13.9" customHeight="1">
      <c r="A6" s="382"/>
      <c r="B6" s="382"/>
      <c r="C6" s="382"/>
      <c r="D6" s="382"/>
      <c r="E6" s="382"/>
      <c r="F6" s="382"/>
      <c r="G6" s="384"/>
      <c r="H6" s="384"/>
      <c r="I6" s="384"/>
    </row>
    <row r="7" ht="13.9" customHeight="1">
      <c r="A7" t="s" s="383">
        <v>3738</v>
      </c>
      <c r="B7" s="382"/>
      <c r="C7" s="385">
        <v>649</v>
      </c>
      <c r="D7" s="385">
        <v>100</v>
      </c>
      <c r="E7" s="386"/>
      <c r="F7" s="387">
        <v>30868517</v>
      </c>
      <c r="G7" s="388">
        <v>100</v>
      </c>
      <c r="H7" s="389">
        <v>1000</v>
      </c>
      <c r="I7" s="388"/>
    </row>
    <row r="8" ht="13.9" customHeight="1">
      <c r="A8" s="382"/>
      <c r="B8" s="382"/>
      <c r="C8" s="386"/>
      <c r="D8" s="386"/>
      <c r="E8" s="386"/>
      <c r="F8" s="386"/>
      <c r="G8" s="388"/>
      <c r="H8" s="388"/>
      <c r="I8" s="388"/>
    </row>
    <row r="9" ht="13.9" customHeight="1">
      <c r="A9" t="s" s="383">
        <v>27</v>
      </c>
      <c r="B9" s="382"/>
      <c r="C9" s="385">
        <v>365</v>
      </c>
      <c r="D9" s="388">
        <f>100*C9/$C$7</f>
        <v>56.2403697996918</v>
      </c>
      <c r="E9" s="388"/>
      <c r="F9" s="387">
        <v>13966454</v>
      </c>
      <c r="G9" s="389">
        <v>45.2449788890085</v>
      </c>
      <c r="H9" s="389">
        <v>452.449788890085</v>
      </c>
      <c r="I9" s="389">
        <v>1.23958846271256</v>
      </c>
    </row>
    <row r="10" ht="13.9" customHeight="1">
      <c r="A10" t="s" s="383">
        <v>28</v>
      </c>
      <c r="B10" s="382"/>
      <c r="C10" s="385">
        <v>202</v>
      </c>
      <c r="D10" s="388">
        <f>100*C10/$C$7</f>
        <v>31.1248073959938</v>
      </c>
      <c r="E10" s="388"/>
      <c r="F10" s="387">
        <v>10269051</v>
      </c>
      <c r="G10" s="389">
        <v>33.2670694870116</v>
      </c>
      <c r="H10" s="389">
        <v>332.670694870116</v>
      </c>
      <c r="I10" s="389">
        <v>1.64688462806988</v>
      </c>
    </row>
    <row r="11" ht="13.9" customHeight="1">
      <c r="A11" t="s" s="383">
        <v>29</v>
      </c>
      <c r="B11" s="382"/>
      <c r="C11" s="385">
        <v>11</v>
      </c>
      <c r="D11" s="388">
        <f>100*C11/$C$7</f>
        <v>1.69491525423729</v>
      </c>
      <c r="E11" s="388"/>
      <c r="F11" s="387">
        <v>3696419</v>
      </c>
      <c r="G11" s="389">
        <v>11.974721688120</v>
      </c>
      <c r="H11" s="389">
        <v>119.7472168812</v>
      </c>
      <c r="I11" s="389">
        <v>10.8861106255636</v>
      </c>
    </row>
    <row r="12" ht="13.9" customHeight="1">
      <c r="A12" t="s" s="383">
        <v>31</v>
      </c>
      <c r="B12" s="382"/>
      <c r="C12" s="385">
        <v>1</v>
      </c>
      <c r="D12" s="388">
        <f>100*C12/$C$7</f>
        <v>0.154083204930663</v>
      </c>
      <c r="E12" s="388"/>
      <c r="F12" s="387">
        <v>862115</v>
      </c>
      <c r="G12" s="389">
        <v>2.79286173676565</v>
      </c>
      <c r="H12" s="389">
        <v>27.9286173676565</v>
      </c>
      <c r="I12" s="389">
        <v>27.9286173676565</v>
      </c>
    </row>
    <row r="13" ht="13.9" customHeight="1">
      <c r="A13" t="s" s="383">
        <v>32</v>
      </c>
      <c r="B13" s="382"/>
      <c r="C13" s="385">
        <v>48</v>
      </c>
      <c r="D13" s="388">
        <f>100*C13/$C$7</f>
        <v>7.3959938366718</v>
      </c>
      <c r="E13" s="388"/>
      <c r="F13" s="387">
        <v>1242380</v>
      </c>
      <c r="G13" s="389">
        <v>4.02474793330694</v>
      </c>
      <c r="H13" s="389">
        <v>40.2474793330694</v>
      </c>
      <c r="I13" s="389">
        <v>0.838489152772279</v>
      </c>
    </row>
    <row r="14" ht="13.9" customHeight="1">
      <c r="A14" t="s" s="383">
        <v>33</v>
      </c>
      <c r="B14" s="382"/>
      <c r="C14" s="385">
        <v>4</v>
      </c>
      <c r="D14" s="388">
        <f>100*C14/$C$7</f>
        <v>0.61633281972265</v>
      </c>
      <c r="E14" s="388"/>
      <c r="F14" s="387">
        <v>153265</v>
      </c>
      <c r="G14" s="389">
        <v>0.496509113152407</v>
      </c>
      <c r="H14" s="389">
        <v>4.96509113152407</v>
      </c>
      <c r="I14" s="389">
        <v>1.24127278288102</v>
      </c>
    </row>
    <row r="15" ht="13.9" customHeight="1">
      <c r="A15" t="s" s="383">
        <v>34</v>
      </c>
      <c r="B15" s="382"/>
      <c r="C15" s="385">
        <v>8</v>
      </c>
      <c r="D15" s="388">
        <f>100*C15/$C$7</f>
        <v>1.2326656394453</v>
      </c>
      <c r="E15" s="388"/>
      <c r="F15" s="387">
        <v>244128</v>
      </c>
      <c r="G15" s="389">
        <v>0.790864037945198</v>
      </c>
      <c r="H15" s="389">
        <v>7.90864037945198</v>
      </c>
      <c r="I15" s="389">
        <v>0.988580047431498</v>
      </c>
    </row>
    <row r="16" ht="13.9" customHeight="1">
      <c r="A16" t="s" s="383">
        <v>35</v>
      </c>
      <c r="B16" s="382"/>
      <c r="C16" s="385">
        <v>7</v>
      </c>
      <c r="D16" s="388">
        <f>100*C16/$C$7</f>
        <v>1.07858243451464</v>
      </c>
      <c r="E16" s="388"/>
      <c r="F16" s="387">
        <v>181853</v>
      </c>
      <c r="G16" s="389">
        <v>0.589121272006686</v>
      </c>
      <c r="H16" s="389">
        <v>5.89121272006686</v>
      </c>
      <c r="I16" s="389">
        <v>0.841601817152409</v>
      </c>
    </row>
    <row r="17" ht="13.9" customHeight="1">
      <c r="A17" t="s" s="383">
        <v>36</v>
      </c>
      <c r="B17" s="382"/>
      <c r="C17" s="385">
        <v>2</v>
      </c>
      <c r="D17" s="388">
        <f>100*C17/$C$7</f>
        <v>0.308166409861325</v>
      </c>
      <c r="E17" s="388"/>
      <c r="F17" s="387">
        <v>118737</v>
      </c>
      <c r="G17" s="389">
        <v>0.384654047358349</v>
      </c>
      <c r="H17" s="389">
        <v>3.84654047358349</v>
      </c>
      <c r="I17" s="389">
        <v>1.92327023679175</v>
      </c>
    </row>
    <row r="18" ht="13.9" customHeight="1">
      <c r="A18" t="s" s="383">
        <v>38</v>
      </c>
      <c r="B18" s="382"/>
      <c r="C18" s="385">
        <v>1</v>
      </c>
      <c r="D18" s="388">
        <f>100*C18/$C$7</f>
        <v>0.154083204930663</v>
      </c>
      <c r="E18" s="388"/>
      <c r="F18" s="387">
        <v>134115</v>
      </c>
      <c r="G18" s="389">
        <v>0.434471795324667</v>
      </c>
      <c r="H18" s="389">
        <v>4.34471795324667</v>
      </c>
      <c r="I18" s="389">
        <v>4.34471795324667</v>
      </c>
    </row>
    <row r="19" ht="13.9" customHeight="1">
      <c r="A19" s="382"/>
      <c r="B19" s="382"/>
      <c r="C19" s="386"/>
      <c r="D19" s="386"/>
      <c r="E19" s="386"/>
      <c r="F19" s="386"/>
      <c r="G19" s="388"/>
      <c r="H19" s="388"/>
      <c r="I19" s="388"/>
    </row>
    <row r="20" ht="13.9" customHeight="1">
      <c r="A20" t="s" s="383">
        <v>3739</v>
      </c>
      <c r="B20" s="382"/>
      <c r="C20" s="385">
        <f>C9-SUM(C10:C18)</f>
        <v>81</v>
      </c>
      <c r="D20" s="386"/>
      <c r="E20" s="386"/>
      <c r="F20" s="386"/>
      <c r="G20" s="388"/>
      <c r="H20" t="s" s="383">
        <v>3740</v>
      </c>
      <c r="I20" s="388"/>
    </row>
    <row r="21" ht="13.9" customHeight="1">
      <c r="A21" s="382"/>
      <c r="B21" s="382"/>
      <c r="C21" s="386"/>
      <c r="D21" s="386"/>
      <c r="E21" s="386"/>
      <c r="F21" s="386"/>
      <c r="G21" s="388"/>
      <c r="H21" s="388"/>
      <c r="I21" s="388"/>
    </row>
    <row r="22" ht="13.9" customHeight="1">
      <c r="A22" s="382"/>
      <c r="B22" s="382"/>
      <c r="C22" s="386"/>
      <c r="D22" s="386"/>
      <c r="E22" t="s" s="383">
        <v>3741</v>
      </c>
      <c r="F22" s="386"/>
      <c r="G22" s="388"/>
      <c r="H22" s="388"/>
      <c r="I22" s="388"/>
    </row>
    <row r="23" ht="13.9" customHeight="1">
      <c r="A23" s="382"/>
      <c r="B23" s="382"/>
      <c r="C23" t="s" s="383">
        <v>3742</v>
      </c>
      <c r="D23" s="387">
        <v>31974240</v>
      </c>
      <c r="E23" s="385">
        <v>100</v>
      </c>
      <c r="F23" s="390"/>
      <c r="G23" t="s" s="391">
        <v>3743</v>
      </c>
      <c r="H23" t="s" s="383">
        <v>3744</v>
      </c>
      <c r="I23" s="388"/>
    </row>
    <row r="24" ht="13.9" customHeight="1">
      <c r="A24" s="382"/>
      <c r="B24" s="382"/>
      <c r="C24" t="s" s="383">
        <v>3745</v>
      </c>
      <c r="D24" s="387">
        <v>30868517</v>
      </c>
      <c r="E24" s="389">
        <f>100*D24/D23</f>
        <v>96.5418317995987</v>
      </c>
      <c r="F24" s="386"/>
      <c r="G24" s="388"/>
      <c r="H24" s="388"/>
      <c r="I24" s="388"/>
    </row>
    <row r="25" ht="13.9" customHeight="1">
      <c r="A25" s="382"/>
      <c r="B25" s="382"/>
      <c r="C25" t="s" s="383">
        <v>3746</v>
      </c>
      <c r="D25" s="387">
        <f>D23-D24</f>
        <v>1105723</v>
      </c>
      <c r="E25" s="388">
        <f>E23-E24</f>
        <v>3.4581682004013</v>
      </c>
      <c r="F25" s="386"/>
      <c r="G25" t="s" s="392">
        <v>3747</v>
      </c>
      <c r="H25" s="389">
        <f>H9+H11</f>
        <v>572.197005771285</v>
      </c>
      <c r="I25" s="388"/>
    </row>
    <row r="26" ht="13.9" customHeight="1">
      <c r="A26" s="382"/>
      <c r="B26" s="382"/>
      <c r="C26" s="386"/>
      <c r="D26" s="386"/>
      <c r="E26" s="386"/>
      <c r="F26" s="386"/>
      <c r="G26" t="s" s="392">
        <v>3748</v>
      </c>
      <c r="H26" s="389">
        <f>SUM(H10:H13)</f>
        <v>520.594008452042</v>
      </c>
      <c r="I26" s="388"/>
    </row>
    <row r="27" ht="13.9" customHeight="1">
      <c r="A27" s="382"/>
      <c r="B27" s="382"/>
      <c r="C27" s="386"/>
      <c r="D27" s="386"/>
      <c r="E27" s="386"/>
      <c r="F27" s="386"/>
      <c r="G27" s="388"/>
      <c r="H27" s="388"/>
      <c r="I27" s="388"/>
    </row>
    <row r="28" ht="13.9" customHeight="1">
      <c r="A28" s="382"/>
      <c r="B28" s="382"/>
      <c r="C28" s="386"/>
      <c r="D28" s="386"/>
      <c r="E28" s="386"/>
      <c r="F28" s="386"/>
      <c r="G28" s="388"/>
      <c r="H28" s="388"/>
      <c r="I28" s="388"/>
    </row>
    <row r="29" ht="13.9" customHeight="1">
      <c r="A29" s="382"/>
      <c r="B29" s="382"/>
      <c r="C29" s="386"/>
      <c r="D29" s="386"/>
      <c r="E29" s="386"/>
      <c r="F29" s="386"/>
      <c r="G29" s="388"/>
      <c r="H29" s="388"/>
      <c r="I29" s="388"/>
    </row>
    <row r="30" ht="13.9" customHeight="1">
      <c r="A30" s="382"/>
      <c r="B30" s="382"/>
      <c r="C30" t="s" s="393">
        <v>3749</v>
      </c>
      <c r="D30" s="386"/>
      <c r="E30" s="386"/>
      <c r="F30" s="386"/>
      <c r="G30" s="388"/>
      <c r="H30" s="388"/>
      <c r="I30" s="388"/>
    </row>
    <row r="31" ht="13.9" customHeight="1">
      <c r="A31" s="382"/>
      <c r="B31" s="382"/>
      <c r="C31" t="s" s="394">
        <v>3750</v>
      </c>
      <c r="D31" s="376"/>
      <c r="E31" s="376"/>
      <c r="F31" s="376"/>
      <c r="G31" s="376"/>
      <c r="H31" s="381"/>
      <c r="I31" s="388"/>
    </row>
    <row r="32" ht="13.9" customHeight="1">
      <c r="A32" s="382"/>
      <c r="B32" s="382"/>
      <c r="C32" s="386"/>
      <c r="D32" s="386"/>
      <c r="E32" s="386"/>
      <c r="F32" s="386"/>
      <c r="G32" s="388"/>
      <c r="H32" s="388"/>
      <c r="I32" s="388"/>
    </row>
    <row r="33" ht="13.9" customHeight="1">
      <c r="A33" s="382"/>
      <c r="B33" s="382"/>
      <c r="C33" t="s" s="395">
        <v>3751</v>
      </c>
      <c r="D33" s="388">
        <v>1.54083204930663</v>
      </c>
      <c r="E33" s="386"/>
      <c r="F33" s="386"/>
      <c r="G33" s="388"/>
      <c r="H33" s="388"/>
      <c r="I33" s="388"/>
    </row>
    <row r="34" ht="13.9" customHeight="1">
      <c r="A34" s="382"/>
      <c r="B34" s="382"/>
      <c r="C34" s="379"/>
      <c r="D34" s="386"/>
      <c r="E34" s="386"/>
      <c r="F34" s="386"/>
      <c r="G34" s="388"/>
      <c r="H34" s="388"/>
      <c r="I34" s="388"/>
    </row>
  </sheetData>
  <mergeCells count="4">
    <mergeCell ref="A2:I2"/>
    <mergeCell ref="C4:D4"/>
    <mergeCell ref="F4:I4"/>
    <mergeCell ref="C31:H31"/>
  </mergeCells>
  <pageMargins left="1" right="1" top="1" bottom="1" header="0.25" footer="0.25"/>
  <pageSetup firstPageNumber="1" fitToHeight="1" fitToWidth="1" scale="79" useFirstPageNumber="0" orientation="portrait" pageOrder="downThenOver"/>
  <headerFooter>
    <oddFooter>&amp;L&amp;"Helvetica Neue,Regular"&amp;12&amp;K000000	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.4" customHeight="1" outlineLevelRow="0" outlineLevelCol="0"/>
  <cols>
    <col min="1" max="5" width="9.17188" style="396" customWidth="1"/>
    <col min="6" max="16384" width="9.17188" style="396" customWidth="1"/>
  </cols>
  <sheetData>
    <row r="1" ht="21" customHeight="1">
      <c r="A1" t="s" s="397">
        <v>3752</v>
      </c>
      <c r="B1" s="398"/>
      <c r="C1" s="398"/>
      <c r="D1" s="398"/>
      <c r="E1" s="399"/>
    </row>
    <row r="2" ht="14" customHeight="1">
      <c r="A2" t="s" s="400">
        <v>3753</v>
      </c>
      <c r="B2" s="401"/>
      <c r="C2" s="401"/>
      <c r="D2" s="401"/>
      <c r="E2" s="402"/>
    </row>
    <row r="3" ht="14" customHeight="1">
      <c r="A3" t="s" s="403">
        <v>3754</v>
      </c>
      <c r="B3" s="401"/>
      <c r="C3" s="401"/>
      <c r="D3" s="401"/>
      <c r="E3" s="402"/>
    </row>
    <row r="4" ht="12.55" customHeight="1">
      <c r="A4" s="404"/>
      <c r="B4" s="401"/>
      <c r="C4" s="401"/>
      <c r="D4" s="401"/>
      <c r="E4" s="402"/>
    </row>
    <row r="5" ht="12.55" customHeight="1">
      <c r="A5" s="404"/>
      <c r="B5" s="401"/>
      <c r="C5" s="401"/>
      <c r="D5" s="401"/>
      <c r="E5" s="402"/>
    </row>
    <row r="6" ht="12.55" customHeight="1">
      <c r="A6" s="404"/>
      <c r="B6" s="401"/>
      <c r="C6" s="401"/>
      <c r="D6" s="401"/>
      <c r="E6" s="402"/>
    </row>
    <row r="7" ht="12.55" customHeight="1">
      <c r="A7" s="404"/>
      <c r="B7" s="401"/>
      <c r="C7" s="401"/>
      <c r="D7" s="401"/>
      <c r="E7" s="402"/>
    </row>
    <row r="8" ht="12.55" customHeight="1">
      <c r="A8" s="404"/>
      <c r="B8" s="401"/>
      <c r="C8" s="401"/>
      <c r="D8" s="401"/>
      <c r="E8" s="402"/>
    </row>
    <row r="9" ht="12.55" customHeight="1">
      <c r="A9" s="404"/>
      <c r="B9" s="401"/>
      <c r="C9" s="401"/>
      <c r="D9" s="401"/>
      <c r="E9" s="402"/>
    </row>
    <row r="10" ht="13.05" customHeight="1">
      <c r="A10" s="405"/>
      <c r="B10" s="406"/>
      <c r="C10" s="406"/>
      <c r="D10" s="406"/>
      <c r="E10" s="407"/>
    </row>
  </sheetData>
  <hyperlinks>
    <hyperlink ref="A3" r:id="rId1" location="" tooltip="" display="http://data.parliament.uk/membersdataplatform/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E12"/>
  <sheetViews>
    <sheetView workbookViewId="0" showGridLines="0" defaultGridColor="1"/>
  </sheetViews>
  <sheetFormatPr defaultColWidth="14.5" defaultRowHeight="15.4" customHeight="1" outlineLevelRow="0" outlineLevelCol="0"/>
  <cols>
    <col min="1" max="1" width="14.5" style="408" customWidth="1"/>
    <col min="2" max="5" width="9.17188" style="408" customWidth="1"/>
    <col min="6" max="16384" width="14.5" style="408" customWidth="1"/>
  </cols>
  <sheetData>
    <row r="1" ht="19.5" customHeight="1">
      <c r="A1" t="s" s="397">
        <v>3755</v>
      </c>
      <c r="B1" s="398"/>
      <c r="C1" s="398"/>
      <c r="D1" s="398"/>
      <c r="E1" s="399"/>
    </row>
    <row r="2" ht="14" customHeight="1">
      <c r="A2" t="s" s="400">
        <v>3756</v>
      </c>
      <c r="B2" t="s" s="409">
        <v>3757</v>
      </c>
      <c r="C2" s="401"/>
      <c r="D2" s="401"/>
      <c r="E2" s="402"/>
    </row>
    <row r="3" ht="14" customHeight="1">
      <c r="A3" t="s" s="400">
        <v>3758</v>
      </c>
      <c r="B3" t="s" s="410">
        <v>3759</v>
      </c>
      <c r="C3" s="401"/>
      <c r="D3" s="401"/>
      <c r="E3" s="402"/>
    </row>
    <row r="4" ht="14" customHeight="1">
      <c r="A4" t="s" s="400">
        <v>3760</v>
      </c>
      <c r="B4" t="s" s="410">
        <v>3761</v>
      </c>
      <c r="C4" s="401"/>
      <c r="D4" s="401"/>
      <c r="E4" s="402"/>
    </row>
    <row r="5" ht="14" customHeight="1">
      <c r="A5" t="s" s="400">
        <v>3762</v>
      </c>
      <c r="B5" t="s" s="410">
        <v>3763</v>
      </c>
      <c r="C5" s="401"/>
      <c r="D5" s="401"/>
      <c r="E5" s="402"/>
    </row>
    <row r="6" ht="14" customHeight="1">
      <c r="A6" t="s" s="400">
        <v>3764</v>
      </c>
      <c r="B6" t="s" s="410">
        <v>3765</v>
      </c>
      <c r="C6" s="401"/>
      <c r="D6" s="401"/>
      <c r="E6" s="402"/>
    </row>
    <row r="7" ht="14" customHeight="1">
      <c r="A7" t="s" s="400">
        <v>3766</v>
      </c>
      <c r="B7" t="s" s="410">
        <v>3767</v>
      </c>
      <c r="C7" s="401"/>
      <c r="D7" s="401"/>
      <c r="E7" s="402"/>
    </row>
    <row r="8" ht="14" customHeight="1">
      <c r="A8" t="s" s="400">
        <v>3768</v>
      </c>
      <c r="B8" t="s" s="410">
        <v>3769</v>
      </c>
      <c r="C8" s="401"/>
      <c r="D8" s="401"/>
      <c r="E8" s="402"/>
    </row>
    <row r="9" ht="14" customHeight="1">
      <c r="A9" t="s" s="400">
        <v>3770</v>
      </c>
      <c r="B9" t="s" s="409">
        <v>3771</v>
      </c>
      <c r="C9" s="401"/>
      <c r="D9" s="401"/>
      <c r="E9" s="402"/>
    </row>
    <row r="10" ht="14" customHeight="1">
      <c r="A10" t="s" s="400">
        <v>3772</v>
      </c>
      <c r="B10" t="s" s="410">
        <v>3773</v>
      </c>
      <c r="C10" s="401"/>
      <c r="D10" s="401"/>
      <c r="E10" s="402"/>
    </row>
    <row r="11" ht="14" customHeight="1">
      <c r="A11" t="s" s="400">
        <v>3774</v>
      </c>
      <c r="B11" t="s" s="409">
        <v>3775</v>
      </c>
      <c r="C11" s="401"/>
      <c r="D11" s="401"/>
      <c r="E11" s="402"/>
    </row>
    <row r="12" ht="14.5" customHeight="1">
      <c r="A12" t="s" s="411">
        <v>3776</v>
      </c>
      <c r="B12" t="s" s="412">
        <v>3777</v>
      </c>
      <c r="C12" s="406"/>
      <c r="D12" s="406"/>
      <c r="E12" s="407"/>
    </row>
  </sheetData>
  <hyperlinks>
    <hyperlink ref="B2" r:id="rId1" location="" tooltip="" display="https://commonslibrary.parliament.uk/research-briefings/cbp-8749/"/>
    <hyperlink ref="B9" r:id="rId2" location="" tooltip="" display="https://commonslibrary.parliament.uk"/>
    <hyperlink ref="B11" r:id="rId3" location="" tooltip="" display="https://www.parliament.uk/site-information/copyright-parliament/open-parliament-licence/"/>
    <hyperlink ref="B12" r:id="rId4" location="" tooltip="" display="papers@parliament.uk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